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7"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d.docs.live.net/90d0a92224521332/Desktop/10Alytics/SDA/EXCEL/"/>
    </mc:Choice>
  </mc:AlternateContent>
  <xr:revisionPtr revIDLastSave="4" documentId="13_ncr:1_{842BBC45-9D7F-4A22-905E-47E479BB17D2}" xr6:coauthVersionLast="47" xr6:coauthVersionMax="47" xr10:uidLastSave="{BC8CFB24-AD15-489D-843B-6A9D7C662B42}"/>
  <bookViews>
    <workbookView xWindow="-108" yWindow="-108" windowWidth="23256" windowHeight="12456" firstSheet="6" activeTab="5" xr2:uid="{00000000-000D-0000-FFFF-FFFF00000000}"/>
  </bookViews>
  <sheets>
    <sheet name="Patients" sheetId="1" r:id="rId1"/>
    <sheet name="Hospital_Visits" sheetId="2" r:id="rId2"/>
    <sheet name="Financial" sheetId="3" r:id="rId3"/>
    <sheet name="Medical_Staff" sheetId="4" r:id="rId4"/>
    <sheet name="Emergency_ICU" sheetId="5" r:id="rId5"/>
    <sheet name="Main Dataset" sheetId="6" r:id="rId6"/>
    <sheet name="Class Activity" sheetId="14" r:id="rId7"/>
    <sheet name="Pivot Table" sheetId="8" r:id="rId8"/>
    <sheet name="DASHBOARD" sheetId="7" r:id="rId9"/>
    <sheet name="DASHBOARD 2" sheetId="10" r:id="rId10"/>
    <sheet name="Pivot Table 2" sheetId="13" r:id="rId11"/>
  </sheets>
  <definedNames>
    <definedName name="_xlnm._FilterDatabase" localSheetId="6" hidden="1">'Class Activity'!$A$1:$R$906</definedName>
    <definedName name="_xlnm._FilterDatabase" localSheetId="9" hidden="1">'DASHBOARD 2'!$S$10:$S$14</definedName>
    <definedName name="Change_value">'Pivot Table'!#REF!</definedName>
    <definedName name="_xlnm.Extract" localSheetId="9">'DASHBOARD 2'!$U$17</definedName>
    <definedName name="Hospital" localSheetId="9">Hospitalvisits[]</definedName>
    <definedName name="Hospital">Hospitalvisits[]</definedName>
    <definedName name="Patients" localSheetId="9">Patientsdetails[]</definedName>
    <definedName name="Patients">Patientsdetails[]</definedName>
    <definedName name="Slicer_Insurance_Type">#N/A</definedName>
    <definedName name="Slicer_Years">#N/A</definedName>
    <definedName name="Slicer_Years1">#N/A</definedName>
    <definedName name="Slicer_Years2">#N/A</definedName>
    <definedName name="Slicer_Years3">#N/A</definedName>
  </definedNames>
  <calcPr calcId="191028"/>
  <pivotCaches>
    <pivotCache cacheId="2251" r:id="rId12"/>
    <pivotCache cacheId="2252" r:id="rId13"/>
    <pivotCache cacheId="2253" r:id="rId14"/>
  </pivotCaches>
  <extLs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 i="14" l="1"/>
  <c r="U3" i="14"/>
  <c r="U4" i="14"/>
  <c r="U5" i="14"/>
  <c r="U6" i="14"/>
  <c r="U7" i="14"/>
  <c r="U8" i="14"/>
  <c r="U9" i="14"/>
  <c r="U10" i="14"/>
  <c r="U11" i="14"/>
  <c r="U12" i="14"/>
  <c r="U13" i="14"/>
  <c r="U14" i="14"/>
  <c r="U15" i="14"/>
  <c r="U16" i="14"/>
  <c r="U17" i="14"/>
  <c r="U18" i="14"/>
  <c r="U19" i="14"/>
  <c r="U20" i="14"/>
  <c r="U21" i="14"/>
  <c r="U22" i="14"/>
  <c r="U23" i="14"/>
  <c r="U24" i="14"/>
  <c r="U25" i="14"/>
  <c r="U26" i="14"/>
  <c r="U27" i="14"/>
  <c r="U28" i="14"/>
  <c r="U29" i="14"/>
  <c r="U30" i="14"/>
  <c r="U31" i="14"/>
  <c r="U32" i="14"/>
  <c r="U33" i="14"/>
  <c r="U34" i="14"/>
  <c r="U35" i="14"/>
  <c r="U36" i="14"/>
  <c r="U37" i="14"/>
  <c r="U38" i="14"/>
  <c r="U39" i="14"/>
  <c r="U40" i="14"/>
  <c r="U41" i="14"/>
  <c r="U42" i="14"/>
  <c r="U43" i="14"/>
  <c r="U44" i="14"/>
  <c r="U45" i="14"/>
  <c r="U46" i="14"/>
  <c r="U47" i="14"/>
  <c r="U48" i="14"/>
  <c r="U49" i="14"/>
  <c r="U50" i="14"/>
  <c r="U51" i="14"/>
  <c r="U52" i="14"/>
  <c r="U53" i="14"/>
  <c r="U54" i="14"/>
  <c r="U55" i="14"/>
  <c r="U56" i="14"/>
  <c r="U57" i="14"/>
  <c r="U58" i="14"/>
  <c r="U59" i="14"/>
  <c r="U60" i="14"/>
  <c r="U61" i="14"/>
  <c r="U62" i="14"/>
  <c r="U63" i="14"/>
  <c r="U64" i="14"/>
  <c r="U65" i="14"/>
  <c r="U66" i="14"/>
  <c r="U67" i="14"/>
  <c r="U68" i="14"/>
  <c r="U69" i="14"/>
  <c r="U70" i="14"/>
  <c r="U71" i="14"/>
  <c r="U72" i="14"/>
  <c r="U73" i="14"/>
  <c r="U74" i="14"/>
  <c r="U75" i="14"/>
  <c r="U76" i="14"/>
  <c r="U77" i="14"/>
  <c r="U78" i="14"/>
  <c r="U79" i="14"/>
  <c r="U80" i="14"/>
  <c r="U81" i="14"/>
  <c r="U82" i="14"/>
  <c r="U83" i="14"/>
  <c r="U84" i="14"/>
  <c r="U85" i="14"/>
  <c r="U86" i="14"/>
  <c r="U87" i="14"/>
  <c r="U88" i="14"/>
  <c r="U89" i="14"/>
  <c r="U90" i="14"/>
  <c r="U91" i="14"/>
  <c r="U92" i="14"/>
  <c r="U93" i="14"/>
  <c r="U94" i="14"/>
  <c r="U95" i="14"/>
  <c r="U96" i="14"/>
  <c r="U97" i="14"/>
  <c r="U98" i="14"/>
  <c r="U99" i="14"/>
  <c r="U100" i="14"/>
  <c r="U101" i="14"/>
  <c r="U102" i="14"/>
  <c r="U103" i="14"/>
  <c r="U104" i="14"/>
  <c r="U105" i="14"/>
  <c r="U106" i="14"/>
  <c r="U107" i="14"/>
  <c r="U108" i="14"/>
  <c r="U109" i="14"/>
  <c r="U110" i="14"/>
  <c r="U111" i="14"/>
  <c r="U112" i="14"/>
  <c r="U113" i="14"/>
  <c r="U114" i="14"/>
  <c r="U115" i="14"/>
  <c r="U116" i="14"/>
  <c r="U117" i="14"/>
  <c r="U118" i="14"/>
  <c r="U119" i="14"/>
  <c r="U120" i="14"/>
  <c r="U121" i="14"/>
  <c r="U122" i="14"/>
  <c r="U123" i="14"/>
  <c r="U124" i="14"/>
  <c r="U125" i="14"/>
  <c r="U126" i="14"/>
  <c r="U127" i="14"/>
  <c r="U128" i="14"/>
  <c r="U129" i="14"/>
  <c r="U130" i="14"/>
  <c r="U131" i="14"/>
  <c r="U132" i="14"/>
  <c r="U133" i="14"/>
  <c r="U134" i="14"/>
  <c r="U135" i="14"/>
  <c r="U136" i="14"/>
  <c r="U137" i="14"/>
  <c r="U138" i="14"/>
  <c r="U139" i="14"/>
  <c r="U140" i="14"/>
  <c r="U141" i="14"/>
  <c r="U142" i="14"/>
  <c r="U143" i="14"/>
  <c r="U144" i="14"/>
  <c r="U145" i="14"/>
  <c r="U146" i="14"/>
  <c r="U147" i="14"/>
  <c r="U148" i="14"/>
  <c r="U149" i="14"/>
  <c r="U150" i="14"/>
  <c r="U151" i="14"/>
  <c r="U152" i="14"/>
  <c r="U153" i="14"/>
  <c r="U154" i="14"/>
  <c r="U155" i="14"/>
  <c r="U156" i="14"/>
  <c r="U157" i="14"/>
  <c r="U158" i="14"/>
  <c r="U159" i="14"/>
  <c r="U160" i="14"/>
  <c r="U161" i="14"/>
  <c r="U162" i="14"/>
  <c r="U163" i="14"/>
  <c r="U164" i="14"/>
  <c r="U165" i="14"/>
  <c r="U166" i="14"/>
  <c r="U167" i="14"/>
  <c r="U168" i="14"/>
  <c r="U169" i="14"/>
  <c r="U170" i="14"/>
  <c r="U171" i="14"/>
  <c r="U172" i="14"/>
  <c r="U173" i="14"/>
  <c r="U174" i="14"/>
  <c r="U175" i="14"/>
  <c r="U176" i="14"/>
  <c r="U177" i="14"/>
  <c r="U178" i="14"/>
  <c r="U179" i="14"/>
  <c r="U180" i="14"/>
  <c r="U181" i="14"/>
  <c r="U182" i="14"/>
  <c r="U183" i="14"/>
  <c r="U184" i="14"/>
  <c r="U185" i="14"/>
  <c r="U186" i="14"/>
  <c r="U187" i="14"/>
  <c r="U188" i="14"/>
  <c r="U189" i="14"/>
  <c r="U190" i="14"/>
  <c r="U191" i="14"/>
  <c r="U192" i="14"/>
  <c r="U193" i="14"/>
  <c r="U194" i="14"/>
  <c r="U195" i="14"/>
  <c r="U196" i="14"/>
  <c r="U197" i="14"/>
  <c r="U198" i="14"/>
  <c r="U199" i="14"/>
  <c r="U200" i="14"/>
  <c r="U201" i="14"/>
  <c r="U202" i="14"/>
  <c r="U203" i="14"/>
  <c r="U204" i="14"/>
  <c r="U205" i="14"/>
  <c r="U206" i="14"/>
  <c r="U207" i="14"/>
  <c r="U208" i="14"/>
  <c r="U209" i="14"/>
  <c r="U210" i="14"/>
  <c r="U211" i="14"/>
  <c r="U212" i="14"/>
  <c r="U213" i="14"/>
  <c r="U214" i="14"/>
  <c r="U215" i="14"/>
  <c r="U216" i="14"/>
  <c r="U217" i="14"/>
  <c r="U218" i="14"/>
  <c r="U219" i="14"/>
  <c r="U220" i="14"/>
  <c r="U221" i="14"/>
  <c r="U222" i="14"/>
  <c r="U223" i="14"/>
  <c r="U224" i="14"/>
  <c r="U225" i="14"/>
  <c r="U226" i="14"/>
  <c r="U227" i="14"/>
  <c r="U228" i="14"/>
  <c r="U229" i="14"/>
  <c r="U230" i="14"/>
  <c r="U231" i="14"/>
  <c r="U232" i="14"/>
  <c r="U233" i="14"/>
  <c r="U234" i="14"/>
  <c r="U235" i="14"/>
  <c r="U236" i="14"/>
  <c r="U237" i="14"/>
  <c r="U238" i="14"/>
  <c r="U239" i="14"/>
  <c r="U240" i="14"/>
  <c r="U241" i="14"/>
  <c r="U242" i="14"/>
  <c r="U243" i="14"/>
  <c r="U244" i="14"/>
  <c r="U245" i="14"/>
  <c r="U246" i="14"/>
  <c r="U247" i="14"/>
  <c r="U248" i="14"/>
  <c r="U249" i="14"/>
  <c r="U250" i="14"/>
  <c r="U251" i="14"/>
  <c r="U252" i="14"/>
  <c r="U253" i="14"/>
  <c r="U254" i="14"/>
  <c r="U255" i="14"/>
  <c r="U256" i="14"/>
  <c r="U257" i="14"/>
  <c r="U258" i="14"/>
  <c r="U259" i="14"/>
  <c r="U260" i="14"/>
  <c r="U261" i="14"/>
  <c r="U262" i="14"/>
  <c r="U263" i="14"/>
  <c r="U264" i="14"/>
  <c r="U265" i="14"/>
  <c r="U266" i="14"/>
  <c r="U267" i="14"/>
  <c r="U268" i="14"/>
  <c r="U269" i="14"/>
  <c r="U270" i="14"/>
  <c r="U271" i="14"/>
  <c r="U272" i="14"/>
  <c r="U273" i="14"/>
  <c r="U274" i="14"/>
  <c r="U275" i="14"/>
  <c r="U276" i="14"/>
  <c r="U277" i="14"/>
  <c r="U278" i="14"/>
  <c r="U279" i="14"/>
  <c r="U280" i="14"/>
  <c r="U281" i="14"/>
  <c r="U282" i="14"/>
  <c r="U283" i="14"/>
  <c r="U284" i="14"/>
  <c r="U285" i="14"/>
  <c r="U286" i="14"/>
  <c r="U287" i="14"/>
  <c r="U288" i="14"/>
  <c r="U289" i="14"/>
  <c r="U290" i="14"/>
  <c r="U291" i="14"/>
  <c r="U292" i="14"/>
  <c r="U293" i="14"/>
  <c r="U294" i="14"/>
  <c r="U295" i="14"/>
  <c r="U296" i="14"/>
  <c r="U297" i="14"/>
  <c r="U298" i="14"/>
  <c r="U299" i="14"/>
  <c r="U300" i="14"/>
  <c r="U301" i="14"/>
  <c r="U302" i="14"/>
  <c r="U303" i="14"/>
  <c r="U304" i="14"/>
  <c r="U305" i="14"/>
  <c r="U306" i="14"/>
  <c r="U307" i="14"/>
  <c r="U308" i="14"/>
  <c r="U309" i="14"/>
  <c r="U310" i="14"/>
  <c r="U311" i="14"/>
  <c r="U312" i="14"/>
  <c r="U313" i="14"/>
  <c r="U314" i="14"/>
  <c r="U315" i="14"/>
  <c r="U316" i="14"/>
  <c r="U317" i="14"/>
  <c r="U318" i="14"/>
  <c r="U319" i="14"/>
  <c r="U320" i="14"/>
  <c r="U321" i="14"/>
  <c r="U322" i="14"/>
  <c r="U323" i="14"/>
  <c r="U324" i="14"/>
  <c r="U325" i="14"/>
  <c r="U326" i="14"/>
  <c r="U327" i="14"/>
  <c r="U328" i="14"/>
  <c r="U329" i="14"/>
  <c r="U330" i="14"/>
  <c r="U331" i="14"/>
  <c r="U332" i="14"/>
  <c r="U333" i="14"/>
  <c r="U334" i="14"/>
  <c r="U335" i="14"/>
  <c r="U336" i="14"/>
  <c r="U337" i="14"/>
  <c r="U338" i="14"/>
  <c r="U339" i="14"/>
  <c r="U340" i="14"/>
  <c r="U341" i="14"/>
  <c r="U342" i="14"/>
  <c r="U343" i="14"/>
  <c r="U344" i="14"/>
  <c r="U345" i="14"/>
  <c r="U346" i="14"/>
  <c r="U347" i="14"/>
  <c r="U348" i="14"/>
  <c r="U349" i="14"/>
  <c r="U350" i="14"/>
  <c r="U351" i="14"/>
  <c r="U352" i="14"/>
  <c r="U353" i="14"/>
  <c r="U354" i="14"/>
  <c r="U355" i="14"/>
  <c r="U356" i="14"/>
  <c r="U357" i="14"/>
  <c r="U358" i="14"/>
  <c r="U359" i="14"/>
  <c r="U360" i="14"/>
  <c r="U361" i="14"/>
  <c r="U362" i="14"/>
  <c r="U363" i="14"/>
  <c r="U364" i="14"/>
  <c r="U365" i="14"/>
  <c r="U366" i="14"/>
  <c r="U367" i="14"/>
  <c r="U368" i="14"/>
  <c r="U369" i="14"/>
  <c r="U370" i="14"/>
  <c r="U371" i="14"/>
  <c r="U372" i="14"/>
  <c r="U373" i="14"/>
  <c r="U374" i="14"/>
  <c r="U375" i="14"/>
  <c r="U376" i="14"/>
  <c r="U377" i="14"/>
  <c r="U378" i="14"/>
  <c r="U379" i="14"/>
  <c r="U380" i="14"/>
  <c r="U381" i="14"/>
  <c r="U382" i="14"/>
  <c r="U383" i="14"/>
  <c r="U384" i="14"/>
  <c r="U385" i="14"/>
  <c r="U386" i="14"/>
  <c r="U387" i="14"/>
  <c r="U388" i="14"/>
  <c r="U389" i="14"/>
  <c r="U390" i="14"/>
  <c r="U391" i="14"/>
  <c r="U392" i="14"/>
  <c r="U393" i="14"/>
  <c r="U394" i="14"/>
  <c r="U395" i="14"/>
  <c r="U396" i="14"/>
  <c r="U397" i="14"/>
  <c r="U398" i="14"/>
  <c r="U399" i="14"/>
  <c r="U400" i="14"/>
  <c r="U401" i="14"/>
  <c r="U402" i="14"/>
  <c r="U403" i="14"/>
  <c r="U404" i="14"/>
  <c r="U405" i="14"/>
  <c r="U406" i="14"/>
  <c r="U407" i="14"/>
  <c r="U408" i="14"/>
  <c r="U409" i="14"/>
  <c r="U410" i="14"/>
  <c r="U411" i="14"/>
  <c r="U412" i="14"/>
  <c r="U413" i="14"/>
  <c r="U414" i="14"/>
  <c r="U415" i="14"/>
  <c r="U416" i="14"/>
  <c r="U417" i="14"/>
  <c r="U418" i="14"/>
  <c r="U419" i="14"/>
  <c r="U420" i="14"/>
  <c r="U421" i="14"/>
  <c r="U422" i="14"/>
  <c r="U423" i="14"/>
  <c r="U424" i="14"/>
  <c r="U425" i="14"/>
  <c r="U426" i="14"/>
  <c r="U427" i="14"/>
  <c r="U428" i="14"/>
  <c r="U429" i="14"/>
  <c r="U430" i="14"/>
  <c r="U431" i="14"/>
  <c r="U432" i="14"/>
  <c r="U433" i="14"/>
  <c r="U434" i="14"/>
  <c r="U435" i="14"/>
  <c r="U436" i="14"/>
  <c r="U437" i="14"/>
  <c r="U438" i="14"/>
  <c r="U439" i="14"/>
  <c r="U440" i="14"/>
  <c r="U441" i="14"/>
  <c r="U442" i="14"/>
  <c r="U443" i="14"/>
  <c r="U444" i="14"/>
  <c r="U445" i="14"/>
  <c r="U446" i="14"/>
  <c r="U447" i="14"/>
  <c r="U448" i="14"/>
  <c r="U449" i="14"/>
  <c r="U450" i="14"/>
  <c r="U451" i="14"/>
  <c r="U452" i="14"/>
  <c r="U453" i="14"/>
  <c r="U454" i="14"/>
  <c r="U455" i="14"/>
  <c r="U456" i="14"/>
  <c r="U457" i="14"/>
  <c r="U458" i="14"/>
  <c r="U459" i="14"/>
  <c r="U460" i="14"/>
  <c r="U461" i="14"/>
  <c r="U462" i="14"/>
  <c r="U463" i="14"/>
  <c r="U464" i="14"/>
  <c r="U465" i="14"/>
  <c r="U466" i="14"/>
  <c r="U467" i="14"/>
  <c r="U468" i="14"/>
  <c r="U469" i="14"/>
  <c r="U470" i="14"/>
  <c r="U471" i="14"/>
  <c r="U472" i="14"/>
  <c r="U473" i="14"/>
  <c r="U474" i="14"/>
  <c r="U475" i="14"/>
  <c r="U476" i="14"/>
  <c r="U477" i="14"/>
  <c r="U478" i="14"/>
  <c r="U479" i="14"/>
  <c r="U480" i="14"/>
  <c r="U481" i="14"/>
  <c r="U482" i="14"/>
  <c r="U483" i="14"/>
  <c r="U484" i="14"/>
  <c r="U485" i="14"/>
  <c r="U486" i="14"/>
  <c r="U487" i="14"/>
  <c r="U488" i="14"/>
  <c r="U489" i="14"/>
  <c r="U490" i="14"/>
  <c r="U491" i="14"/>
  <c r="U492" i="14"/>
  <c r="U493" i="14"/>
  <c r="U494" i="14"/>
  <c r="U495" i="14"/>
  <c r="U496" i="14"/>
  <c r="U497" i="14"/>
  <c r="U498" i="14"/>
  <c r="U499" i="14"/>
  <c r="U500" i="14"/>
  <c r="U501" i="14"/>
  <c r="U502" i="14"/>
  <c r="U503" i="14"/>
  <c r="U504" i="14"/>
  <c r="U505" i="14"/>
  <c r="U506" i="14"/>
  <c r="U507" i="14"/>
  <c r="U508" i="14"/>
  <c r="U509" i="14"/>
  <c r="U510" i="14"/>
  <c r="U511" i="14"/>
  <c r="U512" i="14"/>
  <c r="U513" i="14"/>
  <c r="U514" i="14"/>
  <c r="U515" i="14"/>
  <c r="U516" i="14"/>
  <c r="U517" i="14"/>
  <c r="U518" i="14"/>
  <c r="U519" i="14"/>
  <c r="U520" i="14"/>
  <c r="U521" i="14"/>
  <c r="U522" i="14"/>
  <c r="U523" i="14"/>
  <c r="U524" i="14"/>
  <c r="U525" i="14"/>
  <c r="U526" i="14"/>
  <c r="U527" i="14"/>
  <c r="U528" i="14"/>
  <c r="U529" i="14"/>
  <c r="U530" i="14"/>
  <c r="U531" i="14"/>
  <c r="U532" i="14"/>
  <c r="U533" i="14"/>
  <c r="U534" i="14"/>
  <c r="U535" i="14"/>
  <c r="U536" i="14"/>
  <c r="U537" i="14"/>
  <c r="U538" i="14"/>
  <c r="U539" i="14"/>
  <c r="U540" i="14"/>
  <c r="U541" i="14"/>
  <c r="U542" i="14"/>
  <c r="U543" i="14"/>
  <c r="U544" i="14"/>
  <c r="U545" i="14"/>
  <c r="U546" i="14"/>
  <c r="U547" i="14"/>
  <c r="U548" i="14"/>
  <c r="U549" i="14"/>
  <c r="U550" i="14"/>
  <c r="U551" i="14"/>
  <c r="U552" i="14"/>
  <c r="U553" i="14"/>
  <c r="U554" i="14"/>
  <c r="U555" i="14"/>
  <c r="U556" i="14"/>
  <c r="U557" i="14"/>
  <c r="U558" i="14"/>
  <c r="U559" i="14"/>
  <c r="U560" i="14"/>
  <c r="U561" i="14"/>
  <c r="U562" i="14"/>
  <c r="U563" i="14"/>
  <c r="U564" i="14"/>
  <c r="U565" i="14"/>
  <c r="U566" i="14"/>
  <c r="U567" i="14"/>
  <c r="U568" i="14"/>
  <c r="U569" i="14"/>
  <c r="U570" i="14"/>
  <c r="U571" i="14"/>
  <c r="U572" i="14"/>
  <c r="U573" i="14"/>
  <c r="U574" i="14"/>
  <c r="U575" i="14"/>
  <c r="U576" i="14"/>
  <c r="U577" i="14"/>
  <c r="U578" i="14"/>
  <c r="U579" i="14"/>
  <c r="U580" i="14"/>
  <c r="U581" i="14"/>
  <c r="U582" i="14"/>
  <c r="U583" i="14"/>
  <c r="U584" i="14"/>
  <c r="U585" i="14"/>
  <c r="U586" i="14"/>
  <c r="U587" i="14"/>
  <c r="U588" i="14"/>
  <c r="U589" i="14"/>
  <c r="U590" i="14"/>
  <c r="U591" i="14"/>
  <c r="U592" i="14"/>
  <c r="U593" i="14"/>
  <c r="U594" i="14"/>
  <c r="U595" i="14"/>
  <c r="U596" i="14"/>
  <c r="U597" i="14"/>
  <c r="U598" i="14"/>
  <c r="U599" i="14"/>
  <c r="U600" i="14"/>
  <c r="U601" i="14"/>
  <c r="U602" i="14"/>
  <c r="U603" i="14"/>
  <c r="U604" i="14"/>
  <c r="U605" i="14"/>
  <c r="U606" i="14"/>
  <c r="U607" i="14"/>
  <c r="U608" i="14"/>
  <c r="U609" i="14"/>
  <c r="U610" i="14"/>
  <c r="U611" i="14"/>
  <c r="U612" i="14"/>
  <c r="U613" i="14"/>
  <c r="U614" i="14"/>
  <c r="U615" i="14"/>
  <c r="U616" i="14"/>
  <c r="U617" i="14"/>
  <c r="U618" i="14"/>
  <c r="U619" i="14"/>
  <c r="U620" i="14"/>
  <c r="U621" i="14"/>
  <c r="U622" i="14"/>
  <c r="U623" i="14"/>
  <c r="U624" i="14"/>
  <c r="U625" i="14"/>
  <c r="U626" i="14"/>
  <c r="U627" i="14"/>
  <c r="U628" i="14"/>
  <c r="U629" i="14"/>
  <c r="U630" i="14"/>
  <c r="U631" i="14"/>
  <c r="U632" i="14"/>
  <c r="U633" i="14"/>
  <c r="U634" i="14"/>
  <c r="U635" i="14"/>
  <c r="U636" i="14"/>
  <c r="U637" i="14"/>
  <c r="U638" i="14"/>
  <c r="U639" i="14"/>
  <c r="U640" i="14"/>
  <c r="U641" i="14"/>
  <c r="U642" i="14"/>
  <c r="U643" i="14"/>
  <c r="U644" i="14"/>
  <c r="U645" i="14"/>
  <c r="U646" i="14"/>
  <c r="U647" i="14"/>
  <c r="U648" i="14"/>
  <c r="U649" i="14"/>
  <c r="U650" i="14"/>
  <c r="U651" i="14"/>
  <c r="U652" i="14"/>
  <c r="U653" i="14"/>
  <c r="U654" i="14"/>
  <c r="U655" i="14"/>
  <c r="U656" i="14"/>
  <c r="U657" i="14"/>
  <c r="U658" i="14"/>
  <c r="U659" i="14"/>
  <c r="U660" i="14"/>
  <c r="U661" i="14"/>
  <c r="U662" i="14"/>
  <c r="U663" i="14"/>
  <c r="U664" i="14"/>
  <c r="U665" i="14"/>
  <c r="U666" i="14"/>
  <c r="U667" i="14"/>
  <c r="U668" i="14"/>
  <c r="U669" i="14"/>
  <c r="U670" i="14"/>
  <c r="U671" i="14"/>
  <c r="U672" i="14"/>
  <c r="U673" i="14"/>
  <c r="U674" i="14"/>
  <c r="U675" i="14"/>
  <c r="U676" i="14"/>
  <c r="U677" i="14"/>
  <c r="U678" i="14"/>
  <c r="U679" i="14"/>
  <c r="U680" i="14"/>
  <c r="U681" i="14"/>
  <c r="U682" i="14"/>
  <c r="U683" i="14"/>
  <c r="U684" i="14"/>
  <c r="U685" i="14"/>
  <c r="U686" i="14"/>
  <c r="U687" i="14"/>
  <c r="U688" i="14"/>
  <c r="U689" i="14"/>
  <c r="U690" i="14"/>
  <c r="U691" i="14"/>
  <c r="U692" i="14"/>
  <c r="U693" i="14"/>
  <c r="U694" i="14"/>
  <c r="U695" i="14"/>
  <c r="U696" i="14"/>
  <c r="U697" i="14"/>
  <c r="U698" i="14"/>
  <c r="U699" i="14"/>
  <c r="U700" i="14"/>
  <c r="U701" i="14"/>
  <c r="U702" i="14"/>
  <c r="U703" i="14"/>
  <c r="U704" i="14"/>
  <c r="U705" i="14"/>
  <c r="U706" i="14"/>
  <c r="U707" i="14"/>
  <c r="U708" i="14"/>
  <c r="U709" i="14"/>
  <c r="U710" i="14"/>
  <c r="U711" i="14"/>
  <c r="U712" i="14"/>
  <c r="U713" i="14"/>
  <c r="U714" i="14"/>
  <c r="U715" i="14"/>
  <c r="U716" i="14"/>
  <c r="U717" i="14"/>
  <c r="U718" i="14"/>
  <c r="U719" i="14"/>
  <c r="U720" i="14"/>
  <c r="U721" i="14"/>
  <c r="U722" i="14"/>
  <c r="U723" i="14"/>
  <c r="U724" i="14"/>
  <c r="U725" i="14"/>
  <c r="U726" i="14"/>
  <c r="U727" i="14"/>
  <c r="U728" i="14"/>
  <c r="U729" i="14"/>
  <c r="U730" i="14"/>
  <c r="U731" i="14"/>
  <c r="U732" i="14"/>
  <c r="U733" i="14"/>
  <c r="U734" i="14"/>
  <c r="U735" i="14"/>
  <c r="U736" i="14"/>
  <c r="U737" i="14"/>
  <c r="U738" i="14"/>
  <c r="U739" i="14"/>
  <c r="U740" i="14"/>
  <c r="U741" i="14"/>
  <c r="U742" i="14"/>
  <c r="U743" i="14"/>
  <c r="U744" i="14"/>
  <c r="U745" i="14"/>
  <c r="U746" i="14"/>
  <c r="U747" i="14"/>
  <c r="U748" i="14"/>
  <c r="U749" i="14"/>
  <c r="U750" i="14"/>
  <c r="U751" i="14"/>
  <c r="U752" i="14"/>
  <c r="U753" i="14"/>
  <c r="U754" i="14"/>
  <c r="U755" i="14"/>
  <c r="U756" i="14"/>
  <c r="U757" i="14"/>
  <c r="U758" i="14"/>
  <c r="U759" i="14"/>
  <c r="U760" i="14"/>
  <c r="U761" i="14"/>
  <c r="U762" i="14"/>
  <c r="U763" i="14"/>
  <c r="U764" i="14"/>
  <c r="U765" i="14"/>
  <c r="U766" i="14"/>
  <c r="U767" i="14"/>
  <c r="U768" i="14"/>
  <c r="U769" i="14"/>
  <c r="U770" i="14"/>
  <c r="U771" i="14"/>
  <c r="U772" i="14"/>
  <c r="U773" i="14"/>
  <c r="U774" i="14"/>
  <c r="U775" i="14"/>
  <c r="U776" i="14"/>
  <c r="U777" i="14"/>
  <c r="U778" i="14"/>
  <c r="U779" i="14"/>
  <c r="U780" i="14"/>
  <c r="U781" i="14"/>
  <c r="U782" i="14"/>
  <c r="U783" i="14"/>
  <c r="U784" i="14"/>
  <c r="U785" i="14"/>
  <c r="U786" i="14"/>
  <c r="U787" i="14"/>
  <c r="U788" i="14"/>
  <c r="U789" i="14"/>
  <c r="U790" i="14"/>
  <c r="U791" i="14"/>
  <c r="U792" i="14"/>
  <c r="U793" i="14"/>
  <c r="U794" i="14"/>
  <c r="U795" i="14"/>
  <c r="U796" i="14"/>
  <c r="U797" i="14"/>
  <c r="U798" i="14"/>
  <c r="U799" i="14"/>
  <c r="U800" i="14"/>
  <c r="U801" i="14"/>
  <c r="U802" i="14"/>
  <c r="U803" i="14"/>
  <c r="U804" i="14"/>
  <c r="U805" i="14"/>
  <c r="U806" i="14"/>
  <c r="U807" i="14"/>
  <c r="U808" i="14"/>
  <c r="U809" i="14"/>
  <c r="U810" i="14"/>
  <c r="U811" i="14"/>
  <c r="U812" i="14"/>
  <c r="U813" i="14"/>
  <c r="U814" i="14"/>
  <c r="U815" i="14"/>
  <c r="U816" i="14"/>
  <c r="U817" i="14"/>
  <c r="U818" i="14"/>
  <c r="U819" i="14"/>
  <c r="U820" i="14"/>
  <c r="U821" i="14"/>
  <c r="U822" i="14"/>
  <c r="U823" i="14"/>
  <c r="U824" i="14"/>
  <c r="U825" i="14"/>
  <c r="U826" i="14"/>
  <c r="U827" i="14"/>
  <c r="U828" i="14"/>
  <c r="U829" i="14"/>
  <c r="U830" i="14"/>
  <c r="U831" i="14"/>
  <c r="U832" i="14"/>
  <c r="U833" i="14"/>
  <c r="U834" i="14"/>
  <c r="U835" i="14"/>
  <c r="U836" i="14"/>
  <c r="U837" i="14"/>
  <c r="U838" i="14"/>
  <c r="U839" i="14"/>
  <c r="U840" i="14"/>
  <c r="U841" i="14"/>
  <c r="U842" i="14"/>
  <c r="U843" i="14"/>
  <c r="U844" i="14"/>
  <c r="U845" i="14"/>
  <c r="U846" i="14"/>
  <c r="U847" i="14"/>
  <c r="U848" i="14"/>
  <c r="U849" i="14"/>
  <c r="U850" i="14"/>
  <c r="U851" i="14"/>
  <c r="U852" i="14"/>
  <c r="U853" i="14"/>
  <c r="U854" i="14"/>
  <c r="U855" i="14"/>
  <c r="U856" i="14"/>
  <c r="U857" i="14"/>
  <c r="U858" i="14"/>
  <c r="U859" i="14"/>
  <c r="U860" i="14"/>
  <c r="U861" i="14"/>
  <c r="U862" i="14"/>
  <c r="U863" i="14"/>
  <c r="U864" i="14"/>
  <c r="U865" i="14"/>
  <c r="U866" i="14"/>
  <c r="U867" i="14"/>
  <c r="U868" i="14"/>
  <c r="U869" i="14"/>
  <c r="U870" i="14"/>
  <c r="U871" i="14"/>
  <c r="U872" i="14"/>
  <c r="U873" i="14"/>
  <c r="U874" i="14"/>
  <c r="U875" i="14"/>
  <c r="U876" i="14"/>
  <c r="U877" i="14"/>
  <c r="U878" i="14"/>
  <c r="U879" i="14"/>
  <c r="U880" i="14"/>
  <c r="U881" i="14"/>
  <c r="U882" i="14"/>
  <c r="U883" i="14"/>
  <c r="U884" i="14"/>
  <c r="U885" i="14"/>
  <c r="U886" i="14"/>
  <c r="U887" i="14"/>
  <c r="U888" i="14"/>
  <c r="U889" i="14"/>
  <c r="U890" i="14"/>
  <c r="U891" i="14"/>
  <c r="U892" i="14"/>
  <c r="U893" i="14"/>
  <c r="U894" i="14"/>
  <c r="U895" i="14"/>
  <c r="U896" i="14"/>
  <c r="U897" i="14"/>
  <c r="U898" i="14"/>
  <c r="U899" i="14"/>
  <c r="U900" i="14"/>
  <c r="U901" i="14"/>
  <c r="U902" i="14"/>
  <c r="U903" i="14"/>
  <c r="U904" i="14"/>
  <c r="U905" i="14"/>
  <c r="U906" i="14"/>
  <c r="P2" i="14"/>
  <c r="P3" i="14"/>
  <c r="P4" i="14"/>
  <c r="P5" i="14"/>
  <c r="P6"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40" i="14"/>
  <c r="P41" i="14"/>
  <c r="P42" i="14"/>
  <c r="P43" i="14"/>
  <c r="P44" i="14"/>
  <c r="P45" i="14"/>
  <c r="P46" i="14"/>
  <c r="P47" i="14"/>
  <c r="P48" i="14"/>
  <c r="P49" i="14"/>
  <c r="P50" i="14"/>
  <c r="P51" i="14"/>
  <c r="P52" i="14"/>
  <c r="P53" i="14"/>
  <c r="P54" i="14"/>
  <c r="P55" i="14"/>
  <c r="P56" i="14"/>
  <c r="P57" i="14"/>
  <c r="P58" i="14"/>
  <c r="P59" i="14"/>
  <c r="P60" i="14"/>
  <c r="P61" i="14"/>
  <c r="P62" i="14"/>
  <c r="P63" i="14"/>
  <c r="P64" i="14"/>
  <c r="P65" i="14"/>
  <c r="P66" i="14"/>
  <c r="P67" i="14"/>
  <c r="P68" i="14"/>
  <c r="P69" i="14"/>
  <c r="P70" i="14"/>
  <c r="P71" i="14"/>
  <c r="P72" i="14"/>
  <c r="P73" i="14"/>
  <c r="P74" i="14"/>
  <c r="P75" i="14"/>
  <c r="P76" i="14"/>
  <c r="P77" i="14"/>
  <c r="P78" i="14"/>
  <c r="P79" i="14"/>
  <c r="P80" i="14"/>
  <c r="P81" i="14"/>
  <c r="P82" i="14"/>
  <c r="P83" i="14"/>
  <c r="P84" i="14"/>
  <c r="P85" i="14"/>
  <c r="P86" i="14"/>
  <c r="P87" i="14"/>
  <c r="P88" i="14"/>
  <c r="P89" i="14"/>
  <c r="P90" i="14"/>
  <c r="P91" i="14"/>
  <c r="P92" i="14"/>
  <c r="P93" i="14"/>
  <c r="P94" i="14"/>
  <c r="P95" i="14"/>
  <c r="P96" i="14"/>
  <c r="P97" i="14"/>
  <c r="P98" i="14"/>
  <c r="P99" i="14"/>
  <c r="P100" i="14"/>
  <c r="P101" i="14"/>
  <c r="P102" i="14"/>
  <c r="P103" i="14"/>
  <c r="P104" i="14"/>
  <c r="P105" i="14"/>
  <c r="P106" i="14"/>
  <c r="P107" i="14"/>
  <c r="P108" i="14"/>
  <c r="P109" i="14"/>
  <c r="P110" i="14"/>
  <c r="P111" i="14"/>
  <c r="P112" i="14"/>
  <c r="P113" i="14"/>
  <c r="P114" i="14"/>
  <c r="P115" i="14"/>
  <c r="P116" i="14"/>
  <c r="P117" i="14"/>
  <c r="P118" i="14"/>
  <c r="P119" i="14"/>
  <c r="P120" i="14"/>
  <c r="P121" i="14"/>
  <c r="P122" i="14"/>
  <c r="P123" i="14"/>
  <c r="P124" i="14"/>
  <c r="P125" i="14"/>
  <c r="P126" i="14"/>
  <c r="P127" i="14"/>
  <c r="P128" i="14"/>
  <c r="P129" i="14"/>
  <c r="P130" i="14"/>
  <c r="P131" i="14"/>
  <c r="P132" i="14"/>
  <c r="P133" i="14"/>
  <c r="P134" i="14"/>
  <c r="P135" i="14"/>
  <c r="P136" i="14"/>
  <c r="P137" i="14"/>
  <c r="P138" i="14"/>
  <c r="P139" i="14"/>
  <c r="P140" i="14"/>
  <c r="P141" i="14"/>
  <c r="P142" i="14"/>
  <c r="P143" i="14"/>
  <c r="P144" i="14"/>
  <c r="P145" i="14"/>
  <c r="P146" i="14"/>
  <c r="P147" i="14"/>
  <c r="P148" i="14"/>
  <c r="P149" i="14"/>
  <c r="P150" i="14"/>
  <c r="P151" i="14"/>
  <c r="P152" i="14"/>
  <c r="P153" i="14"/>
  <c r="P154" i="14"/>
  <c r="P155" i="14"/>
  <c r="P156" i="14"/>
  <c r="P157" i="14"/>
  <c r="P158" i="14"/>
  <c r="P159" i="14"/>
  <c r="P160" i="14"/>
  <c r="P161" i="14"/>
  <c r="P162" i="14"/>
  <c r="P163" i="14"/>
  <c r="P164" i="14"/>
  <c r="P165" i="14"/>
  <c r="P166" i="14"/>
  <c r="P167" i="14"/>
  <c r="P168" i="14"/>
  <c r="P169" i="14"/>
  <c r="P170" i="14"/>
  <c r="P171" i="14"/>
  <c r="P172" i="14"/>
  <c r="P173" i="14"/>
  <c r="P174" i="14"/>
  <c r="P175" i="14"/>
  <c r="P176" i="14"/>
  <c r="P177" i="14"/>
  <c r="P178" i="14"/>
  <c r="P179" i="14"/>
  <c r="P180" i="14"/>
  <c r="P181" i="14"/>
  <c r="P182" i="14"/>
  <c r="P183" i="14"/>
  <c r="P184" i="14"/>
  <c r="P185" i="14"/>
  <c r="P186" i="14"/>
  <c r="P187" i="14"/>
  <c r="P188" i="14"/>
  <c r="P189" i="14"/>
  <c r="P190" i="14"/>
  <c r="P191" i="14"/>
  <c r="P192" i="14"/>
  <c r="P193" i="14"/>
  <c r="P194" i="14"/>
  <c r="P195" i="14"/>
  <c r="P196" i="14"/>
  <c r="P197" i="14"/>
  <c r="P198" i="14"/>
  <c r="P199" i="14"/>
  <c r="P200" i="14"/>
  <c r="P201" i="14"/>
  <c r="P202" i="14"/>
  <c r="P203" i="14"/>
  <c r="P204" i="14"/>
  <c r="P205" i="14"/>
  <c r="P206" i="14"/>
  <c r="P207" i="14"/>
  <c r="P208" i="14"/>
  <c r="P209" i="14"/>
  <c r="P210" i="14"/>
  <c r="P211" i="14"/>
  <c r="P212" i="14"/>
  <c r="P213" i="14"/>
  <c r="P214" i="14"/>
  <c r="P215" i="14"/>
  <c r="P216" i="14"/>
  <c r="P217" i="14"/>
  <c r="P218" i="14"/>
  <c r="P219" i="14"/>
  <c r="P220" i="14"/>
  <c r="P221" i="14"/>
  <c r="P222" i="14"/>
  <c r="P223" i="14"/>
  <c r="P224" i="14"/>
  <c r="P225" i="14"/>
  <c r="P226" i="14"/>
  <c r="P227" i="14"/>
  <c r="P228" i="14"/>
  <c r="P229" i="14"/>
  <c r="P230" i="14"/>
  <c r="P231" i="14"/>
  <c r="P232" i="14"/>
  <c r="P233" i="14"/>
  <c r="P234" i="14"/>
  <c r="P235" i="14"/>
  <c r="P236" i="14"/>
  <c r="P237" i="14"/>
  <c r="P238" i="14"/>
  <c r="P239" i="14"/>
  <c r="P240" i="14"/>
  <c r="P241" i="14"/>
  <c r="P242" i="14"/>
  <c r="P243" i="14"/>
  <c r="P244" i="14"/>
  <c r="P245" i="14"/>
  <c r="P246" i="14"/>
  <c r="P247" i="14"/>
  <c r="P248" i="14"/>
  <c r="P249" i="14"/>
  <c r="P250" i="14"/>
  <c r="P251" i="14"/>
  <c r="P252" i="14"/>
  <c r="P253" i="14"/>
  <c r="P254" i="14"/>
  <c r="P255" i="14"/>
  <c r="P256" i="14"/>
  <c r="P257" i="14"/>
  <c r="P258" i="14"/>
  <c r="P259" i="14"/>
  <c r="P260" i="14"/>
  <c r="P261" i="14"/>
  <c r="P262" i="14"/>
  <c r="P263" i="14"/>
  <c r="P264" i="14"/>
  <c r="P265" i="14"/>
  <c r="P266" i="14"/>
  <c r="P267" i="14"/>
  <c r="P268" i="14"/>
  <c r="P269" i="14"/>
  <c r="P270" i="14"/>
  <c r="P271" i="14"/>
  <c r="P272" i="14"/>
  <c r="P273" i="14"/>
  <c r="P274" i="14"/>
  <c r="P275" i="14"/>
  <c r="P276" i="14"/>
  <c r="P277" i="14"/>
  <c r="P278" i="14"/>
  <c r="P279" i="14"/>
  <c r="P280" i="14"/>
  <c r="P281" i="14"/>
  <c r="P282" i="14"/>
  <c r="P283" i="14"/>
  <c r="P284" i="14"/>
  <c r="P285" i="14"/>
  <c r="P286" i="14"/>
  <c r="P287" i="14"/>
  <c r="P288" i="14"/>
  <c r="P289" i="14"/>
  <c r="P290" i="14"/>
  <c r="P291" i="14"/>
  <c r="P292" i="14"/>
  <c r="P293" i="14"/>
  <c r="P294" i="14"/>
  <c r="P295" i="14"/>
  <c r="P296" i="14"/>
  <c r="P297" i="14"/>
  <c r="P298" i="14"/>
  <c r="P299" i="14"/>
  <c r="P300" i="14"/>
  <c r="P301" i="14"/>
  <c r="P302" i="14"/>
  <c r="P303" i="14"/>
  <c r="P304" i="14"/>
  <c r="P305" i="14"/>
  <c r="P306" i="14"/>
  <c r="P307" i="14"/>
  <c r="P308" i="14"/>
  <c r="P309" i="14"/>
  <c r="P310" i="14"/>
  <c r="P311" i="14"/>
  <c r="P312" i="14"/>
  <c r="P313" i="14"/>
  <c r="P314" i="14"/>
  <c r="P315" i="14"/>
  <c r="P316" i="14"/>
  <c r="P317" i="14"/>
  <c r="P318" i="14"/>
  <c r="P319" i="14"/>
  <c r="P320" i="14"/>
  <c r="P321" i="14"/>
  <c r="P322" i="14"/>
  <c r="P323" i="14"/>
  <c r="P324" i="14"/>
  <c r="P325" i="14"/>
  <c r="P326" i="14"/>
  <c r="P327" i="14"/>
  <c r="P328" i="14"/>
  <c r="P329" i="14"/>
  <c r="P330" i="14"/>
  <c r="P331" i="14"/>
  <c r="P332" i="14"/>
  <c r="P333" i="14"/>
  <c r="P334" i="14"/>
  <c r="P335" i="14"/>
  <c r="P336" i="14"/>
  <c r="P337" i="14"/>
  <c r="P338" i="14"/>
  <c r="P339" i="14"/>
  <c r="P340" i="14"/>
  <c r="P341" i="14"/>
  <c r="P342" i="14"/>
  <c r="P343" i="14"/>
  <c r="P344" i="14"/>
  <c r="P345" i="14"/>
  <c r="P346" i="14"/>
  <c r="P347" i="14"/>
  <c r="P348" i="14"/>
  <c r="P349" i="14"/>
  <c r="P350" i="14"/>
  <c r="P351" i="14"/>
  <c r="P352" i="14"/>
  <c r="P353" i="14"/>
  <c r="P354" i="14"/>
  <c r="P355" i="14"/>
  <c r="P356" i="14"/>
  <c r="P357" i="14"/>
  <c r="P358" i="14"/>
  <c r="P359" i="14"/>
  <c r="P360" i="14"/>
  <c r="P361" i="14"/>
  <c r="P362" i="14"/>
  <c r="P363" i="14"/>
  <c r="P364" i="14"/>
  <c r="P365" i="14"/>
  <c r="P366" i="14"/>
  <c r="P367" i="14"/>
  <c r="P368" i="14"/>
  <c r="P369" i="14"/>
  <c r="P370" i="14"/>
  <c r="P371" i="14"/>
  <c r="P372" i="14"/>
  <c r="P373" i="14"/>
  <c r="P374" i="14"/>
  <c r="P375" i="14"/>
  <c r="P376" i="14"/>
  <c r="P377" i="14"/>
  <c r="P378" i="14"/>
  <c r="P379" i="14"/>
  <c r="P380" i="14"/>
  <c r="P381" i="14"/>
  <c r="P382" i="14"/>
  <c r="P383" i="14"/>
  <c r="P384" i="14"/>
  <c r="P385" i="14"/>
  <c r="P386" i="14"/>
  <c r="P387" i="14"/>
  <c r="P388" i="14"/>
  <c r="P389" i="14"/>
  <c r="P390" i="14"/>
  <c r="P391" i="14"/>
  <c r="P392" i="14"/>
  <c r="P393" i="14"/>
  <c r="P394" i="14"/>
  <c r="P395" i="14"/>
  <c r="P396" i="14"/>
  <c r="P397" i="14"/>
  <c r="P398" i="14"/>
  <c r="P399" i="14"/>
  <c r="P400" i="14"/>
  <c r="P401" i="14"/>
  <c r="P402" i="14"/>
  <c r="P403" i="14"/>
  <c r="P404" i="14"/>
  <c r="P405" i="14"/>
  <c r="P406" i="14"/>
  <c r="P407" i="14"/>
  <c r="P408" i="14"/>
  <c r="P409" i="14"/>
  <c r="P410" i="14"/>
  <c r="P411" i="14"/>
  <c r="P412" i="14"/>
  <c r="P413" i="14"/>
  <c r="P414" i="14"/>
  <c r="P415" i="14"/>
  <c r="P416" i="14"/>
  <c r="P417" i="14"/>
  <c r="P418" i="14"/>
  <c r="P419" i="14"/>
  <c r="P420" i="14"/>
  <c r="P421" i="14"/>
  <c r="P422" i="14"/>
  <c r="P423" i="14"/>
  <c r="P424" i="14"/>
  <c r="P425" i="14"/>
  <c r="P426" i="14"/>
  <c r="P427" i="14"/>
  <c r="P428" i="14"/>
  <c r="P429" i="14"/>
  <c r="P430" i="14"/>
  <c r="P431" i="14"/>
  <c r="P432" i="14"/>
  <c r="P433" i="14"/>
  <c r="P434" i="14"/>
  <c r="P435" i="14"/>
  <c r="P436" i="14"/>
  <c r="P437" i="14"/>
  <c r="P438" i="14"/>
  <c r="P439" i="14"/>
  <c r="P440" i="14"/>
  <c r="P441" i="14"/>
  <c r="P442" i="14"/>
  <c r="P443" i="14"/>
  <c r="P444" i="14"/>
  <c r="P445" i="14"/>
  <c r="P446" i="14"/>
  <c r="P447" i="14"/>
  <c r="P448" i="14"/>
  <c r="P449" i="14"/>
  <c r="P450" i="14"/>
  <c r="P451" i="14"/>
  <c r="P452" i="14"/>
  <c r="P453" i="14"/>
  <c r="P454" i="14"/>
  <c r="P455" i="14"/>
  <c r="P456" i="14"/>
  <c r="P457" i="14"/>
  <c r="P458" i="14"/>
  <c r="P459" i="14"/>
  <c r="P460" i="14"/>
  <c r="P461" i="14"/>
  <c r="P462" i="14"/>
  <c r="P463" i="14"/>
  <c r="P464" i="14"/>
  <c r="P465" i="14"/>
  <c r="P466" i="14"/>
  <c r="P467" i="14"/>
  <c r="P468" i="14"/>
  <c r="P469" i="14"/>
  <c r="P470" i="14"/>
  <c r="P471" i="14"/>
  <c r="P472" i="14"/>
  <c r="P473" i="14"/>
  <c r="P474" i="14"/>
  <c r="P475" i="14"/>
  <c r="P476" i="14"/>
  <c r="P477" i="14"/>
  <c r="P478" i="14"/>
  <c r="P479" i="14"/>
  <c r="P480" i="14"/>
  <c r="P481" i="14"/>
  <c r="P482" i="14"/>
  <c r="P483" i="14"/>
  <c r="P484" i="14"/>
  <c r="P485" i="14"/>
  <c r="P486" i="14"/>
  <c r="P487" i="14"/>
  <c r="P488" i="14"/>
  <c r="P489" i="14"/>
  <c r="P490" i="14"/>
  <c r="P491" i="14"/>
  <c r="P492" i="14"/>
  <c r="P493" i="14"/>
  <c r="P494" i="14"/>
  <c r="P495" i="14"/>
  <c r="P496" i="14"/>
  <c r="P497" i="14"/>
  <c r="P498" i="14"/>
  <c r="P499" i="14"/>
  <c r="P500" i="14"/>
  <c r="P501" i="14"/>
  <c r="P502" i="14"/>
  <c r="P503" i="14"/>
  <c r="P504" i="14"/>
  <c r="P505" i="14"/>
  <c r="P506" i="14"/>
  <c r="P507" i="14"/>
  <c r="P508" i="14"/>
  <c r="P509" i="14"/>
  <c r="P510" i="14"/>
  <c r="P511" i="14"/>
  <c r="P512" i="14"/>
  <c r="P513" i="14"/>
  <c r="P514" i="14"/>
  <c r="P515" i="14"/>
  <c r="P516" i="14"/>
  <c r="P517" i="14"/>
  <c r="P518" i="14"/>
  <c r="P519" i="14"/>
  <c r="P520" i="14"/>
  <c r="P521" i="14"/>
  <c r="P522" i="14"/>
  <c r="P523" i="14"/>
  <c r="P524" i="14"/>
  <c r="P525" i="14"/>
  <c r="P526" i="14"/>
  <c r="P527" i="14"/>
  <c r="P528" i="14"/>
  <c r="P529" i="14"/>
  <c r="P530" i="14"/>
  <c r="P531" i="14"/>
  <c r="P532" i="14"/>
  <c r="P533" i="14"/>
  <c r="P534" i="14"/>
  <c r="P535" i="14"/>
  <c r="P536" i="14"/>
  <c r="P537" i="14"/>
  <c r="P538" i="14"/>
  <c r="P539" i="14"/>
  <c r="P540" i="14"/>
  <c r="P541" i="14"/>
  <c r="P542" i="14"/>
  <c r="P543" i="14"/>
  <c r="P544" i="14"/>
  <c r="P545" i="14"/>
  <c r="P546" i="14"/>
  <c r="P547" i="14"/>
  <c r="P548" i="14"/>
  <c r="P549" i="14"/>
  <c r="P550" i="14"/>
  <c r="P551" i="14"/>
  <c r="P552" i="14"/>
  <c r="P553" i="14"/>
  <c r="P554" i="14"/>
  <c r="P555" i="14"/>
  <c r="P556" i="14"/>
  <c r="P557" i="14"/>
  <c r="P558" i="14"/>
  <c r="P559" i="14"/>
  <c r="P560" i="14"/>
  <c r="P561" i="14"/>
  <c r="P562" i="14"/>
  <c r="P563" i="14"/>
  <c r="P564" i="14"/>
  <c r="P565" i="14"/>
  <c r="P566" i="14"/>
  <c r="P567" i="14"/>
  <c r="P568" i="14"/>
  <c r="P569" i="14"/>
  <c r="P570" i="14"/>
  <c r="P571" i="14"/>
  <c r="P572" i="14"/>
  <c r="P573" i="14"/>
  <c r="P574" i="14"/>
  <c r="P575" i="14"/>
  <c r="P576" i="14"/>
  <c r="P577" i="14"/>
  <c r="P578" i="14"/>
  <c r="P579" i="14"/>
  <c r="P580" i="14"/>
  <c r="P581" i="14"/>
  <c r="P582" i="14"/>
  <c r="P583" i="14"/>
  <c r="P584" i="14"/>
  <c r="P585" i="14"/>
  <c r="P586" i="14"/>
  <c r="P587" i="14"/>
  <c r="P588" i="14"/>
  <c r="P589" i="14"/>
  <c r="P590" i="14"/>
  <c r="P591" i="14"/>
  <c r="P592" i="14"/>
  <c r="P593" i="14"/>
  <c r="P594" i="14"/>
  <c r="P595" i="14"/>
  <c r="P596" i="14"/>
  <c r="P597" i="14"/>
  <c r="P598" i="14"/>
  <c r="P599" i="14"/>
  <c r="P600" i="14"/>
  <c r="P601" i="14"/>
  <c r="P602" i="14"/>
  <c r="P603" i="14"/>
  <c r="P604" i="14"/>
  <c r="P605" i="14"/>
  <c r="P606" i="14"/>
  <c r="P607" i="14"/>
  <c r="P608" i="14"/>
  <c r="P609" i="14"/>
  <c r="P610" i="14"/>
  <c r="P611" i="14"/>
  <c r="P612" i="14"/>
  <c r="P613" i="14"/>
  <c r="P614" i="14"/>
  <c r="P615" i="14"/>
  <c r="P616" i="14"/>
  <c r="P617" i="14"/>
  <c r="P618" i="14"/>
  <c r="P619" i="14"/>
  <c r="P620" i="14"/>
  <c r="P621" i="14"/>
  <c r="P622" i="14"/>
  <c r="P623" i="14"/>
  <c r="P624" i="14"/>
  <c r="P625" i="14"/>
  <c r="P626" i="14"/>
  <c r="P627" i="14"/>
  <c r="P628" i="14"/>
  <c r="P629" i="14"/>
  <c r="P630" i="14"/>
  <c r="P631" i="14"/>
  <c r="P632" i="14"/>
  <c r="P633" i="14"/>
  <c r="P634" i="14"/>
  <c r="P635" i="14"/>
  <c r="P636" i="14"/>
  <c r="P637" i="14"/>
  <c r="P638" i="14"/>
  <c r="P639" i="14"/>
  <c r="P640" i="14"/>
  <c r="P641" i="14"/>
  <c r="P642" i="14"/>
  <c r="P643" i="14"/>
  <c r="P644" i="14"/>
  <c r="P645" i="14"/>
  <c r="P646" i="14"/>
  <c r="P647" i="14"/>
  <c r="P648" i="14"/>
  <c r="P649" i="14"/>
  <c r="P650" i="14"/>
  <c r="P651" i="14"/>
  <c r="P652" i="14"/>
  <c r="P653" i="14"/>
  <c r="P654" i="14"/>
  <c r="P655" i="14"/>
  <c r="P656" i="14"/>
  <c r="P657" i="14"/>
  <c r="P658" i="14"/>
  <c r="P659" i="14"/>
  <c r="P660" i="14"/>
  <c r="P661" i="14"/>
  <c r="P662" i="14"/>
  <c r="P663" i="14"/>
  <c r="P664" i="14"/>
  <c r="P665" i="14"/>
  <c r="P666" i="14"/>
  <c r="P667" i="14"/>
  <c r="P668" i="14"/>
  <c r="P669" i="14"/>
  <c r="P670" i="14"/>
  <c r="P671" i="14"/>
  <c r="P672" i="14"/>
  <c r="P673" i="14"/>
  <c r="P674" i="14"/>
  <c r="P675" i="14"/>
  <c r="P676" i="14"/>
  <c r="P677" i="14"/>
  <c r="P678" i="14"/>
  <c r="P679" i="14"/>
  <c r="P680" i="14"/>
  <c r="P681" i="14"/>
  <c r="P682" i="14"/>
  <c r="P683" i="14"/>
  <c r="P684" i="14"/>
  <c r="P685" i="14"/>
  <c r="P686" i="14"/>
  <c r="P687" i="14"/>
  <c r="P688" i="14"/>
  <c r="P689" i="14"/>
  <c r="P690" i="14"/>
  <c r="P691" i="14"/>
  <c r="P692" i="14"/>
  <c r="P693" i="14"/>
  <c r="P694" i="14"/>
  <c r="P695" i="14"/>
  <c r="P696" i="14"/>
  <c r="P697" i="14"/>
  <c r="P698" i="14"/>
  <c r="P699" i="14"/>
  <c r="P700" i="14"/>
  <c r="P701" i="14"/>
  <c r="P702" i="14"/>
  <c r="P703" i="14"/>
  <c r="P704" i="14"/>
  <c r="P705" i="14"/>
  <c r="P706" i="14"/>
  <c r="P707" i="14"/>
  <c r="P708" i="14"/>
  <c r="P709" i="14"/>
  <c r="P710" i="14"/>
  <c r="P711" i="14"/>
  <c r="P712" i="14"/>
  <c r="P713" i="14"/>
  <c r="P714" i="14"/>
  <c r="P715" i="14"/>
  <c r="P716" i="14"/>
  <c r="P717" i="14"/>
  <c r="P718" i="14"/>
  <c r="P719" i="14"/>
  <c r="P720" i="14"/>
  <c r="P721" i="14"/>
  <c r="P722" i="14"/>
  <c r="P723" i="14"/>
  <c r="P724" i="14"/>
  <c r="P725" i="14"/>
  <c r="P726" i="14"/>
  <c r="P727" i="14"/>
  <c r="P728" i="14"/>
  <c r="P729" i="14"/>
  <c r="P730" i="14"/>
  <c r="P731" i="14"/>
  <c r="P732" i="14"/>
  <c r="P733" i="14"/>
  <c r="P734" i="14"/>
  <c r="P735" i="14"/>
  <c r="P736" i="14"/>
  <c r="P737" i="14"/>
  <c r="P738" i="14"/>
  <c r="P739" i="14"/>
  <c r="P740" i="14"/>
  <c r="P741" i="14"/>
  <c r="P742" i="14"/>
  <c r="P743" i="14"/>
  <c r="P744" i="14"/>
  <c r="P745" i="14"/>
  <c r="P746" i="14"/>
  <c r="P747" i="14"/>
  <c r="P748" i="14"/>
  <c r="P749" i="14"/>
  <c r="P750" i="14"/>
  <c r="P751" i="14"/>
  <c r="P752" i="14"/>
  <c r="P753" i="14"/>
  <c r="P754" i="14"/>
  <c r="P755" i="14"/>
  <c r="P756" i="14"/>
  <c r="P757" i="14"/>
  <c r="P758" i="14"/>
  <c r="P759" i="14"/>
  <c r="P760" i="14"/>
  <c r="P761" i="14"/>
  <c r="P762" i="14"/>
  <c r="P763" i="14"/>
  <c r="P764" i="14"/>
  <c r="P765" i="14"/>
  <c r="P766" i="14"/>
  <c r="P767" i="14"/>
  <c r="P768" i="14"/>
  <c r="P769" i="14"/>
  <c r="P770" i="14"/>
  <c r="P771" i="14"/>
  <c r="P772" i="14"/>
  <c r="P773" i="14"/>
  <c r="P774" i="14"/>
  <c r="P775" i="14"/>
  <c r="P776" i="14"/>
  <c r="P777" i="14"/>
  <c r="P778" i="14"/>
  <c r="P779" i="14"/>
  <c r="P780" i="14"/>
  <c r="P781" i="14"/>
  <c r="P782" i="14"/>
  <c r="P783" i="14"/>
  <c r="P784" i="14"/>
  <c r="P785" i="14"/>
  <c r="P786" i="14"/>
  <c r="P787" i="14"/>
  <c r="P788" i="14"/>
  <c r="P789" i="14"/>
  <c r="P790" i="14"/>
  <c r="P791" i="14"/>
  <c r="P792" i="14"/>
  <c r="P793" i="14"/>
  <c r="P794" i="14"/>
  <c r="P795" i="14"/>
  <c r="P796" i="14"/>
  <c r="P797" i="14"/>
  <c r="P798" i="14"/>
  <c r="P799" i="14"/>
  <c r="P800" i="14"/>
  <c r="P801" i="14"/>
  <c r="P802" i="14"/>
  <c r="P803" i="14"/>
  <c r="P804" i="14"/>
  <c r="P805" i="14"/>
  <c r="P806" i="14"/>
  <c r="P807" i="14"/>
  <c r="P808" i="14"/>
  <c r="P809" i="14"/>
  <c r="P810" i="14"/>
  <c r="P811" i="14"/>
  <c r="P812" i="14"/>
  <c r="P813" i="14"/>
  <c r="P814" i="14"/>
  <c r="P815" i="14"/>
  <c r="P816" i="14"/>
  <c r="P817" i="14"/>
  <c r="P818" i="14"/>
  <c r="P819" i="14"/>
  <c r="P820" i="14"/>
  <c r="P821" i="14"/>
  <c r="P822" i="14"/>
  <c r="P823" i="14"/>
  <c r="P824" i="14"/>
  <c r="P825" i="14"/>
  <c r="P826" i="14"/>
  <c r="P827" i="14"/>
  <c r="P828" i="14"/>
  <c r="P829" i="14"/>
  <c r="P830" i="14"/>
  <c r="P831" i="14"/>
  <c r="P832" i="14"/>
  <c r="P833" i="14"/>
  <c r="P834" i="14"/>
  <c r="P835" i="14"/>
  <c r="P836" i="14"/>
  <c r="P837" i="14"/>
  <c r="P838" i="14"/>
  <c r="P839" i="14"/>
  <c r="P840" i="14"/>
  <c r="P841" i="14"/>
  <c r="P842" i="14"/>
  <c r="P843" i="14"/>
  <c r="P844" i="14"/>
  <c r="P845" i="14"/>
  <c r="P846" i="14"/>
  <c r="P847" i="14"/>
  <c r="P848" i="14"/>
  <c r="P849" i="14"/>
  <c r="P850" i="14"/>
  <c r="P851" i="14"/>
  <c r="P852" i="14"/>
  <c r="P853" i="14"/>
  <c r="P854" i="14"/>
  <c r="P855" i="14"/>
  <c r="P856" i="14"/>
  <c r="P857" i="14"/>
  <c r="P858" i="14"/>
  <c r="P859" i="14"/>
  <c r="P860" i="14"/>
  <c r="P861" i="14"/>
  <c r="P862" i="14"/>
  <c r="P863" i="14"/>
  <c r="P864" i="14"/>
  <c r="P865" i="14"/>
  <c r="P866" i="14"/>
  <c r="P867" i="14"/>
  <c r="P868" i="14"/>
  <c r="P869" i="14"/>
  <c r="P870" i="14"/>
  <c r="P871" i="14"/>
  <c r="P872" i="14"/>
  <c r="P873" i="14"/>
  <c r="P874" i="14"/>
  <c r="P875" i="14"/>
  <c r="P876" i="14"/>
  <c r="P877" i="14"/>
  <c r="P878" i="14"/>
  <c r="P879" i="14"/>
  <c r="P880" i="14"/>
  <c r="P881" i="14"/>
  <c r="P882" i="14"/>
  <c r="P883" i="14"/>
  <c r="P884" i="14"/>
  <c r="P885" i="14"/>
  <c r="P886" i="14"/>
  <c r="P887" i="14"/>
  <c r="P888" i="14"/>
  <c r="P889" i="14"/>
  <c r="P890" i="14"/>
  <c r="P891" i="14"/>
  <c r="P892" i="14"/>
  <c r="P893" i="14"/>
  <c r="P894" i="14"/>
  <c r="P895" i="14"/>
  <c r="P896" i="14"/>
  <c r="P897" i="14"/>
  <c r="P898" i="14"/>
  <c r="P899" i="14"/>
  <c r="P900" i="14"/>
  <c r="P901" i="14"/>
  <c r="P902" i="14"/>
  <c r="P903" i="14"/>
  <c r="P904" i="14"/>
  <c r="P905" i="14"/>
  <c r="P906" i="14"/>
  <c r="O2" i="14"/>
  <c r="O3" i="14"/>
  <c r="O4" i="14"/>
  <c r="O5" i="14"/>
  <c r="O6" i="14"/>
  <c r="O7" i="14"/>
  <c r="O8" i="14"/>
  <c r="O9" i="14"/>
  <c r="O10" i="14"/>
  <c r="O11" i="14"/>
  <c r="O12" i="14"/>
  <c r="O13" i="14"/>
  <c r="O14" i="14"/>
  <c r="O15" i="14"/>
  <c r="O16" i="14"/>
  <c r="O17" i="14"/>
  <c r="O18" i="14"/>
  <c r="O19" i="14"/>
  <c r="O20" i="14"/>
  <c r="O21" i="14"/>
  <c r="O22" i="14"/>
  <c r="O23" i="14"/>
  <c r="O24" i="14"/>
  <c r="O25" i="14"/>
  <c r="O26"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 r="O60" i="14"/>
  <c r="O61" i="14"/>
  <c r="O62" i="14"/>
  <c r="O63" i="14"/>
  <c r="O64" i="14"/>
  <c r="O65" i="14"/>
  <c r="O66" i="14"/>
  <c r="O67" i="14"/>
  <c r="O68" i="14"/>
  <c r="O69" i="14"/>
  <c r="O70" i="14"/>
  <c r="O71" i="14"/>
  <c r="O72" i="14"/>
  <c r="O73" i="14"/>
  <c r="O74" i="14"/>
  <c r="O75" i="14"/>
  <c r="O76" i="14"/>
  <c r="O77" i="14"/>
  <c r="O78" i="14"/>
  <c r="O79" i="14"/>
  <c r="O80" i="14"/>
  <c r="O81" i="14"/>
  <c r="O82" i="14"/>
  <c r="O83" i="14"/>
  <c r="O84" i="14"/>
  <c r="O85" i="14"/>
  <c r="O86" i="14"/>
  <c r="O87" i="14"/>
  <c r="O88" i="14"/>
  <c r="O89" i="14"/>
  <c r="O90" i="14"/>
  <c r="O91" i="14"/>
  <c r="O92" i="14"/>
  <c r="O93" i="14"/>
  <c r="O94" i="14"/>
  <c r="O95" i="14"/>
  <c r="O96" i="14"/>
  <c r="O97" i="14"/>
  <c r="O98" i="14"/>
  <c r="O99" i="14"/>
  <c r="O100" i="14"/>
  <c r="O101" i="14"/>
  <c r="O102" i="14"/>
  <c r="O103" i="14"/>
  <c r="O104" i="14"/>
  <c r="O105" i="14"/>
  <c r="O106" i="14"/>
  <c r="O107" i="14"/>
  <c r="O108" i="14"/>
  <c r="O109" i="14"/>
  <c r="O110" i="14"/>
  <c r="O111" i="14"/>
  <c r="O112" i="14"/>
  <c r="O113" i="14"/>
  <c r="O114" i="14"/>
  <c r="O115" i="14"/>
  <c r="O116" i="14"/>
  <c r="O117" i="14"/>
  <c r="O118" i="14"/>
  <c r="O119" i="14"/>
  <c r="O120" i="14"/>
  <c r="O121" i="14"/>
  <c r="O122" i="14"/>
  <c r="O123" i="14"/>
  <c r="O124" i="14"/>
  <c r="O125" i="14"/>
  <c r="O126" i="14"/>
  <c r="O127" i="14"/>
  <c r="O128" i="14"/>
  <c r="O129" i="14"/>
  <c r="O130" i="14"/>
  <c r="O131" i="14"/>
  <c r="O132" i="14"/>
  <c r="O133" i="14"/>
  <c r="O134" i="14"/>
  <c r="O135" i="14"/>
  <c r="O136" i="14"/>
  <c r="O137" i="14"/>
  <c r="O138" i="14"/>
  <c r="O139" i="14"/>
  <c r="O140" i="14"/>
  <c r="O141" i="14"/>
  <c r="O142" i="14"/>
  <c r="O143" i="14"/>
  <c r="O144" i="14"/>
  <c r="O145" i="14"/>
  <c r="O146" i="14"/>
  <c r="O147" i="14"/>
  <c r="O148" i="14"/>
  <c r="O149" i="14"/>
  <c r="O150" i="14"/>
  <c r="O151" i="14"/>
  <c r="O152" i="14"/>
  <c r="O153" i="14"/>
  <c r="O154" i="14"/>
  <c r="O155" i="14"/>
  <c r="O156" i="14"/>
  <c r="O157" i="14"/>
  <c r="O158" i="14"/>
  <c r="O159" i="14"/>
  <c r="O160" i="14"/>
  <c r="O161" i="14"/>
  <c r="O162" i="14"/>
  <c r="O163" i="14"/>
  <c r="O164" i="14"/>
  <c r="O165" i="14"/>
  <c r="O166" i="14"/>
  <c r="O167" i="14"/>
  <c r="O168" i="14"/>
  <c r="O169" i="14"/>
  <c r="O170" i="14"/>
  <c r="O171" i="14"/>
  <c r="O172" i="14"/>
  <c r="O173" i="14"/>
  <c r="O174" i="14"/>
  <c r="O175" i="14"/>
  <c r="O176" i="14"/>
  <c r="O177" i="14"/>
  <c r="O178" i="14"/>
  <c r="O179" i="14"/>
  <c r="O180" i="14"/>
  <c r="O181" i="14"/>
  <c r="O182" i="14"/>
  <c r="O183" i="14"/>
  <c r="O184" i="14"/>
  <c r="O185" i="14"/>
  <c r="O186" i="14"/>
  <c r="O187" i="14"/>
  <c r="O188" i="14"/>
  <c r="O189" i="14"/>
  <c r="O190" i="14"/>
  <c r="O191" i="14"/>
  <c r="O192" i="14"/>
  <c r="O193" i="14"/>
  <c r="O194" i="14"/>
  <c r="O195" i="14"/>
  <c r="O196" i="14"/>
  <c r="O197" i="14"/>
  <c r="O198" i="14"/>
  <c r="O199" i="14"/>
  <c r="O200" i="14"/>
  <c r="O201" i="14"/>
  <c r="O202" i="14"/>
  <c r="O203" i="14"/>
  <c r="O204" i="14"/>
  <c r="O205" i="14"/>
  <c r="O206" i="14"/>
  <c r="O207" i="14"/>
  <c r="O208" i="14"/>
  <c r="O209" i="14"/>
  <c r="O210" i="14"/>
  <c r="O211" i="14"/>
  <c r="O212" i="14"/>
  <c r="O213" i="14"/>
  <c r="O214" i="14"/>
  <c r="O215" i="14"/>
  <c r="O216" i="14"/>
  <c r="O217" i="14"/>
  <c r="O218" i="14"/>
  <c r="O219" i="14"/>
  <c r="O220" i="14"/>
  <c r="O221" i="14"/>
  <c r="O222" i="14"/>
  <c r="O223" i="14"/>
  <c r="O224" i="14"/>
  <c r="O225" i="14"/>
  <c r="O226" i="14"/>
  <c r="O227" i="14"/>
  <c r="O228" i="14"/>
  <c r="O229" i="14"/>
  <c r="O230" i="14"/>
  <c r="O231" i="14"/>
  <c r="O232" i="14"/>
  <c r="O233" i="14"/>
  <c r="O234" i="14"/>
  <c r="O235" i="14"/>
  <c r="O236" i="14"/>
  <c r="O237" i="14"/>
  <c r="O238" i="14"/>
  <c r="O239" i="14"/>
  <c r="O240" i="14"/>
  <c r="O241" i="14"/>
  <c r="O242" i="14"/>
  <c r="O243" i="14"/>
  <c r="O244" i="14"/>
  <c r="O245" i="14"/>
  <c r="O246" i="14"/>
  <c r="O247" i="14"/>
  <c r="O248" i="14"/>
  <c r="O249" i="14"/>
  <c r="O250" i="14"/>
  <c r="O251" i="14"/>
  <c r="O252" i="14"/>
  <c r="O253" i="14"/>
  <c r="O254" i="14"/>
  <c r="O255" i="14"/>
  <c r="O256" i="14"/>
  <c r="O257" i="14"/>
  <c r="O258" i="14"/>
  <c r="O259" i="14"/>
  <c r="O260" i="14"/>
  <c r="O261" i="14"/>
  <c r="O262" i="14"/>
  <c r="O263" i="14"/>
  <c r="O264" i="14"/>
  <c r="O265" i="14"/>
  <c r="O266" i="14"/>
  <c r="O267" i="14"/>
  <c r="O268" i="14"/>
  <c r="O269" i="14"/>
  <c r="O270" i="14"/>
  <c r="O271" i="14"/>
  <c r="O272" i="14"/>
  <c r="O273" i="14"/>
  <c r="O274" i="14"/>
  <c r="O275" i="14"/>
  <c r="O276" i="14"/>
  <c r="O277" i="14"/>
  <c r="O278" i="14"/>
  <c r="O279" i="14"/>
  <c r="O280" i="14"/>
  <c r="O281" i="14"/>
  <c r="O282" i="14"/>
  <c r="O283" i="14"/>
  <c r="O284" i="14"/>
  <c r="O285" i="14"/>
  <c r="O286" i="14"/>
  <c r="O287" i="14"/>
  <c r="O288" i="14"/>
  <c r="O289" i="14"/>
  <c r="O290" i="14"/>
  <c r="O291" i="14"/>
  <c r="O292" i="14"/>
  <c r="O293" i="14"/>
  <c r="O294" i="14"/>
  <c r="O295" i="14"/>
  <c r="O296" i="14"/>
  <c r="O297" i="14"/>
  <c r="O298" i="14"/>
  <c r="O299" i="14"/>
  <c r="O300" i="14"/>
  <c r="O301" i="14"/>
  <c r="O302" i="14"/>
  <c r="O303" i="14"/>
  <c r="O304" i="14"/>
  <c r="O305" i="14"/>
  <c r="O306" i="14"/>
  <c r="O307" i="14"/>
  <c r="O308" i="14"/>
  <c r="O309" i="14"/>
  <c r="O310" i="14"/>
  <c r="O311" i="14"/>
  <c r="O312" i="14"/>
  <c r="O313" i="14"/>
  <c r="O314" i="14"/>
  <c r="O315" i="14"/>
  <c r="O316" i="14"/>
  <c r="O317" i="14"/>
  <c r="O318" i="14"/>
  <c r="O319" i="14"/>
  <c r="O320" i="14"/>
  <c r="O321" i="14"/>
  <c r="O322" i="14"/>
  <c r="O323" i="14"/>
  <c r="O324" i="14"/>
  <c r="O325" i="14"/>
  <c r="O326" i="14"/>
  <c r="O327" i="14"/>
  <c r="O328" i="14"/>
  <c r="O329" i="14"/>
  <c r="O330" i="14"/>
  <c r="O331" i="14"/>
  <c r="O332" i="14"/>
  <c r="O333" i="14"/>
  <c r="O334" i="14"/>
  <c r="O335" i="14"/>
  <c r="O336" i="14"/>
  <c r="O337" i="14"/>
  <c r="O338" i="14"/>
  <c r="O339" i="14"/>
  <c r="O340" i="14"/>
  <c r="O341" i="14"/>
  <c r="O342" i="14"/>
  <c r="O343" i="14"/>
  <c r="O344" i="14"/>
  <c r="O345" i="14"/>
  <c r="O346" i="14"/>
  <c r="O347" i="14"/>
  <c r="O348" i="14"/>
  <c r="O349" i="14"/>
  <c r="O350" i="14"/>
  <c r="O351" i="14"/>
  <c r="O352" i="14"/>
  <c r="O353" i="14"/>
  <c r="O354" i="14"/>
  <c r="O355" i="14"/>
  <c r="O356" i="14"/>
  <c r="O357" i="14"/>
  <c r="O358" i="14"/>
  <c r="O359" i="14"/>
  <c r="O360" i="14"/>
  <c r="O361" i="14"/>
  <c r="O362" i="14"/>
  <c r="O363" i="14"/>
  <c r="O364" i="14"/>
  <c r="O365" i="14"/>
  <c r="O366" i="14"/>
  <c r="O367" i="14"/>
  <c r="O368" i="14"/>
  <c r="O369" i="14"/>
  <c r="O370" i="14"/>
  <c r="O371" i="14"/>
  <c r="O372" i="14"/>
  <c r="O373" i="14"/>
  <c r="O374" i="14"/>
  <c r="O375" i="14"/>
  <c r="O376" i="14"/>
  <c r="O377" i="14"/>
  <c r="O378" i="14"/>
  <c r="O379" i="14"/>
  <c r="O380" i="14"/>
  <c r="O381" i="14"/>
  <c r="O382" i="14"/>
  <c r="O383" i="14"/>
  <c r="O384" i="14"/>
  <c r="O385" i="14"/>
  <c r="O386" i="14"/>
  <c r="O387" i="14"/>
  <c r="O388" i="14"/>
  <c r="O389" i="14"/>
  <c r="O390" i="14"/>
  <c r="O391" i="14"/>
  <c r="O392" i="14"/>
  <c r="O393" i="14"/>
  <c r="O394" i="14"/>
  <c r="O395" i="14"/>
  <c r="O396" i="14"/>
  <c r="O397" i="14"/>
  <c r="O398" i="14"/>
  <c r="O399" i="14"/>
  <c r="O400" i="14"/>
  <c r="O401" i="14"/>
  <c r="O402" i="14"/>
  <c r="O403" i="14"/>
  <c r="O404" i="14"/>
  <c r="O405" i="14"/>
  <c r="O406" i="14"/>
  <c r="O407" i="14"/>
  <c r="O408" i="14"/>
  <c r="O409" i="14"/>
  <c r="O410" i="14"/>
  <c r="O411" i="14"/>
  <c r="O412" i="14"/>
  <c r="O413" i="14"/>
  <c r="O414" i="14"/>
  <c r="O415" i="14"/>
  <c r="O416" i="14"/>
  <c r="O417" i="14"/>
  <c r="O418" i="14"/>
  <c r="O419" i="14"/>
  <c r="O420" i="14"/>
  <c r="O421" i="14"/>
  <c r="O422" i="14"/>
  <c r="O423" i="14"/>
  <c r="O424" i="14"/>
  <c r="O425" i="14"/>
  <c r="O426" i="14"/>
  <c r="O427" i="14"/>
  <c r="O428" i="14"/>
  <c r="O429" i="14"/>
  <c r="O430" i="14"/>
  <c r="O431" i="14"/>
  <c r="O432" i="14"/>
  <c r="O433" i="14"/>
  <c r="O434" i="14"/>
  <c r="O435" i="14"/>
  <c r="O436" i="14"/>
  <c r="O437" i="14"/>
  <c r="O438" i="14"/>
  <c r="O439" i="14"/>
  <c r="O440" i="14"/>
  <c r="O441" i="14"/>
  <c r="O442" i="14"/>
  <c r="O443" i="14"/>
  <c r="O444" i="14"/>
  <c r="O445" i="14"/>
  <c r="O446" i="14"/>
  <c r="O447" i="14"/>
  <c r="O448" i="14"/>
  <c r="O449" i="14"/>
  <c r="O450" i="14"/>
  <c r="O451" i="14"/>
  <c r="O452" i="14"/>
  <c r="O453" i="14"/>
  <c r="O454" i="14"/>
  <c r="O455" i="14"/>
  <c r="O456" i="14"/>
  <c r="O457" i="14"/>
  <c r="O458" i="14"/>
  <c r="O459" i="14"/>
  <c r="O460" i="14"/>
  <c r="O461" i="14"/>
  <c r="O462" i="14"/>
  <c r="O463" i="14"/>
  <c r="O464" i="14"/>
  <c r="O465" i="14"/>
  <c r="O466" i="14"/>
  <c r="O467" i="14"/>
  <c r="O468" i="14"/>
  <c r="O469" i="14"/>
  <c r="O470" i="14"/>
  <c r="O471" i="14"/>
  <c r="O472" i="14"/>
  <c r="O473" i="14"/>
  <c r="O474" i="14"/>
  <c r="O475" i="14"/>
  <c r="O476" i="14"/>
  <c r="O477" i="14"/>
  <c r="O478" i="14"/>
  <c r="O479" i="14"/>
  <c r="O480" i="14"/>
  <c r="O481" i="14"/>
  <c r="O482" i="14"/>
  <c r="O483" i="14"/>
  <c r="O484" i="14"/>
  <c r="O485" i="14"/>
  <c r="O486" i="14"/>
  <c r="O487" i="14"/>
  <c r="O488" i="14"/>
  <c r="O489" i="14"/>
  <c r="O490" i="14"/>
  <c r="O491" i="14"/>
  <c r="O492" i="14"/>
  <c r="O493" i="14"/>
  <c r="O494" i="14"/>
  <c r="O495" i="14"/>
  <c r="O496" i="14"/>
  <c r="O497" i="14"/>
  <c r="O498" i="14"/>
  <c r="O499" i="14"/>
  <c r="O500" i="14"/>
  <c r="O501" i="14"/>
  <c r="O502" i="14"/>
  <c r="O503" i="14"/>
  <c r="O504" i="14"/>
  <c r="O505" i="14"/>
  <c r="O506" i="14"/>
  <c r="O507" i="14"/>
  <c r="O508" i="14"/>
  <c r="O509" i="14"/>
  <c r="O510" i="14"/>
  <c r="O511" i="14"/>
  <c r="O512" i="14"/>
  <c r="O513" i="14"/>
  <c r="O514" i="14"/>
  <c r="O515" i="14"/>
  <c r="O516" i="14"/>
  <c r="O517" i="14"/>
  <c r="O518" i="14"/>
  <c r="O519" i="14"/>
  <c r="O520" i="14"/>
  <c r="O521" i="14"/>
  <c r="O522" i="14"/>
  <c r="O523" i="14"/>
  <c r="O524" i="14"/>
  <c r="O525" i="14"/>
  <c r="O526" i="14"/>
  <c r="O527" i="14"/>
  <c r="O528" i="14"/>
  <c r="O529" i="14"/>
  <c r="O530" i="14"/>
  <c r="O531" i="14"/>
  <c r="O532" i="14"/>
  <c r="O533" i="14"/>
  <c r="O534" i="14"/>
  <c r="O535" i="14"/>
  <c r="O536" i="14"/>
  <c r="O537" i="14"/>
  <c r="O538" i="14"/>
  <c r="O539" i="14"/>
  <c r="O540" i="14"/>
  <c r="O541" i="14"/>
  <c r="O542" i="14"/>
  <c r="O543" i="14"/>
  <c r="O544" i="14"/>
  <c r="O545" i="14"/>
  <c r="O546" i="14"/>
  <c r="O547" i="14"/>
  <c r="O548" i="14"/>
  <c r="O549" i="14"/>
  <c r="O550" i="14"/>
  <c r="O551" i="14"/>
  <c r="O552" i="14"/>
  <c r="O553" i="14"/>
  <c r="O554" i="14"/>
  <c r="O555" i="14"/>
  <c r="O556" i="14"/>
  <c r="O557" i="14"/>
  <c r="O558" i="14"/>
  <c r="O559" i="14"/>
  <c r="O560" i="14"/>
  <c r="O561" i="14"/>
  <c r="O562" i="14"/>
  <c r="O563" i="14"/>
  <c r="O564" i="14"/>
  <c r="O565" i="14"/>
  <c r="O566" i="14"/>
  <c r="O567" i="14"/>
  <c r="O568" i="14"/>
  <c r="O569" i="14"/>
  <c r="O570" i="14"/>
  <c r="O571" i="14"/>
  <c r="O572" i="14"/>
  <c r="O573" i="14"/>
  <c r="O574" i="14"/>
  <c r="O575" i="14"/>
  <c r="O576" i="14"/>
  <c r="O577" i="14"/>
  <c r="O578" i="14"/>
  <c r="O579" i="14"/>
  <c r="O580" i="14"/>
  <c r="O581" i="14"/>
  <c r="O582" i="14"/>
  <c r="O583" i="14"/>
  <c r="O584" i="14"/>
  <c r="O585" i="14"/>
  <c r="O586" i="14"/>
  <c r="O587" i="14"/>
  <c r="O588" i="14"/>
  <c r="O589" i="14"/>
  <c r="O590" i="14"/>
  <c r="O591" i="14"/>
  <c r="O592" i="14"/>
  <c r="O593" i="14"/>
  <c r="O594" i="14"/>
  <c r="O595" i="14"/>
  <c r="O596" i="14"/>
  <c r="O597" i="14"/>
  <c r="O598" i="14"/>
  <c r="O599" i="14"/>
  <c r="O600" i="14"/>
  <c r="O601" i="14"/>
  <c r="O602" i="14"/>
  <c r="O603" i="14"/>
  <c r="O604" i="14"/>
  <c r="O605" i="14"/>
  <c r="O606" i="14"/>
  <c r="O607" i="14"/>
  <c r="O608" i="14"/>
  <c r="O609" i="14"/>
  <c r="O610" i="14"/>
  <c r="O611" i="14"/>
  <c r="O612" i="14"/>
  <c r="O613" i="14"/>
  <c r="O614" i="14"/>
  <c r="O615" i="14"/>
  <c r="O616" i="14"/>
  <c r="O617" i="14"/>
  <c r="O618" i="14"/>
  <c r="O619" i="14"/>
  <c r="O620" i="14"/>
  <c r="O621" i="14"/>
  <c r="O622" i="14"/>
  <c r="O623" i="14"/>
  <c r="O624" i="14"/>
  <c r="O625" i="14"/>
  <c r="O626" i="14"/>
  <c r="O627" i="14"/>
  <c r="O628" i="14"/>
  <c r="O629" i="14"/>
  <c r="O630" i="14"/>
  <c r="O631" i="14"/>
  <c r="O632" i="14"/>
  <c r="O633" i="14"/>
  <c r="O634" i="14"/>
  <c r="O635" i="14"/>
  <c r="O636" i="14"/>
  <c r="O637" i="14"/>
  <c r="O638" i="14"/>
  <c r="O639" i="14"/>
  <c r="O640" i="14"/>
  <c r="O641" i="14"/>
  <c r="O642" i="14"/>
  <c r="O643" i="14"/>
  <c r="O644" i="14"/>
  <c r="O645" i="14"/>
  <c r="O646" i="14"/>
  <c r="O647" i="14"/>
  <c r="O648" i="14"/>
  <c r="O649" i="14"/>
  <c r="O650" i="14"/>
  <c r="O651" i="14"/>
  <c r="O652" i="14"/>
  <c r="O653" i="14"/>
  <c r="O654" i="14"/>
  <c r="O655" i="14"/>
  <c r="O656" i="14"/>
  <c r="O657" i="14"/>
  <c r="O658" i="14"/>
  <c r="O659" i="14"/>
  <c r="O660" i="14"/>
  <c r="O661" i="14"/>
  <c r="O662" i="14"/>
  <c r="O663" i="14"/>
  <c r="O664" i="14"/>
  <c r="O665" i="14"/>
  <c r="O666" i="14"/>
  <c r="O667" i="14"/>
  <c r="O668" i="14"/>
  <c r="O669" i="14"/>
  <c r="O670" i="14"/>
  <c r="O671" i="14"/>
  <c r="O672" i="14"/>
  <c r="O673" i="14"/>
  <c r="O674" i="14"/>
  <c r="O675" i="14"/>
  <c r="O676" i="14"/>
  <c r="O677" i="14"/>
  <c r="O678" i="14"/>
  <c r="O679" i="14"/>
  <c r="O680" i="14"/>
  <c r="O681" i="14"/>
  <c r="O682" i="14"/>
  <c r="O683" i="14"/>
  <c r="O684" i="14"/>
  <c r="O685" i="14"/>
  <c r="O686" i="14"/>
  <c r="O687" i="14"/>
  <c r="O688" i="14"/>
  <c r="O689" i="14"/>
  <c r="O690" i="14"/>
  <c r="O691" i="14"/>
  <c r="O692" i="14"/>
  <c r="O693" i="14"/>
  <c r="O694" i="14"/>
  <c r="O695" i="14"/>
  <c r="O696" i="14"/>
  <c r="O697" i="14"/>
  <c r="O698" i="14"/>
  <c r="O699" i="14"/>
  <c r="O700" i="14"/>
  <c r="O701" i="14"/>
  <c r="O702" i="14"/>
  <c r="O703" i="14"/>
  <c r="O704" i="14"/>
  <c r="O705" i="14"/>
  <c r="O706" i="14"/>
  <c r="O707" i="14"/>
  <c r="O708" i="14"/>
  <c r="O709" i="14"/>
  <c r="O710" i="14"/>
  <c r="O711" i="14"/>
  <c r="O712" i="14"/>
  <c r="O713" i="14"/>
  <c r="O714" i="14"/>
  <c r="O715" i="14"/>
  <c r="O716" i="14"/>
  <c r="O717" i="14"/>
  <c r="O718" i="14"/>
  <c r="O719" i="14"/>
  <c r="O720" i="14"/>
  <c r="O721" i="14"/>
  <c r="O722" i="14"/>
  <c r="O723" i="14"/>
  <c r="O724" i="14"/>
  <c r="O725" i="14"/>
  <c r="O726" i="14"/>
  <c r="O727" i="14"/>
  <c r="O728" i="14"/>
  <c r="O729" i="14"/>
  <c r="O730" i="14"/>
  <c r="O731" i="14"/>
  <c r="O732" i="14"/>
  <c r="O733" i="14"/>
  <c r="O734" i="14"/>
  <c r="O735" i="14"/>
  <c r="O736" i="14"/>
  <c r="O737" i="14"/>
  <c r="O738" i="14"/>
  <c r="O739" i="14"/>
  <c r="O740" i="14"/>
  <c r="O741" i="14"/>
  <c r="O742" i="14"/>
  <c r="O743" i="14"/>
  <c r="O744" i="14"/>
  <c r="O745" i="14"/>
  <c r="O746" i="14"/>
  <c r="O747" i="14"/>
  <c r="O748" i="14"/>
  <c r="O749" i="14"/>
  <c r="O750" i="14"/>
  <c r="O751" i="14"/>
  <c r="O752" i="14"/>
  <c r="O753" i="14"/>
  <c r="O754" i="14"/>
  <c r="O755" i="14"/>
  <c r="O756" i="14"/>
  <c r="O757" i="14"/>
  <c r="O758" i="14"/>
  <c r="O759" i="14"/>
  <c r="O760" i="14"/>
  <c r="O761" i="14"/>
  <c r="O762" i="14"/>
  <c r="O763" i="14"/>
  <c r="O764" i="14"/>
  <c r="O765" i="14"/>
  <c r="O766" i="14"/>
  <c r="O767" i="14"/>
  <c r="O768" i="14"/>
  <c r="O769" i="14"/>
  <c r="O770" i="14"/>
  <c r="O771" i="14"/>
  <c r="O772" i="14"/>
  <c r="O773" i="14"/>
  <c r="O774" i="14"/>
  <c r="O775" i="14"/>
  <c r="O776" i="14"/>
  <c r="O777" i="14"/>
  <c r="O778" i="14"/>
  <c r="O779" i="14"/>
  <c r="O780" i="14"/>
  <c r="O781" i="14"/>
  <c r="O782" i="14"/>
  <c r="O783" i="14"/>
  <c r="O784" i="14"/>
  <c r="O785" i="14"/>
  <c r="O786" i="14"/>
  <c r="O787" i="14"/>
  <c r="O788" i="14"/>
  <c r="O789" i="14"/>
  <c r="O790" i="14"/>
  <c r="O791" i="14"/>
  <c r="O792" i="14"/>
  <c r="O793" i="14"/>
  <c r="O794" i="14"/>
  <c r="O795" i="14"/>
  <c r="O796" i="14"/>
  <c r="O797" i="14"/>
  <c r="O798" i="14"/>
  <c r="O799" i="14"/>
  <c r="O800" i="14"/>
  <c r="O801" i="14"/>
  <c r="O802" i="14"/>
  <c r="O803" i="14"/>
  <c r="O804" i="14"/>
  <c r="O805" i="14"/>
  <c r="O806" i="14"/>
  <c r="O807" i="14"/>
  <c r="O808" i="14"/>
  <c r="O809" i="14"/>
  <c r="O810" i="14"/>
  <c r="O811" i="14"/>
  <c r="O812" i="14"/>
  <c r="O813" i="14"/>
  <c r="O814" i="14"/>
  <c r="O815" i="14"/>
  <c r="O816" i="14"/>
  <c r="O817" i="14"/>
  <c r="O818" i="14"/>
  <c r="O819" i="14"/>
  <c r="O820" i="14"/>
  <c r="O821" i="14"/>
  <c r="O822" i="14"/>
  <c r="O823" i="14"/>
  <c r="O824" i="14"/>
  <c r="O825" i="14"/>
  <c r="O826" i="14"/>
  <c r="O827" i="14"/>
  <c r="O828" i="14"/>
  <c r="O829" i="14"/>
  <c r="O830" i="14"/>
  <c r="O831" i="14"/>
  <c r="O832" i="14"/>
  <c r="O833" i="14"/>
  <c r="O834" i="14"/>
  <c r="O835" i="14"/>
  <c r="O836" i="14"/>
  <c r="O837" i="14"/>
  <c r="O838" i="14"/>
  <c r="O839" i="14"/>
  <c r="O840" i="14"/>
  <c r="O841" i="14"/>
  <c r="O842" i="14"/>
  <c r="O843" i="14"/>
  <c r="O844" i="14"/>
  <c r="O845" i="14"/>
  <c r="O846" i="14"/>
  <c r="O847" i="14"/>
  <c r="O848" i="14"/>
  <c r="O849" i="14"/>
  <c r="O850" i="14"/>
  <c r="O851" i="14"/>
  <c r="O852" i="14"/>
  <c r="O853" i="14"/>
  <c r="O854" i="14"/>
  <c r="O855" i="14"/>
  <c r="O856" i="14"/>
  <c r="O857" i="14"/>
  <c r="O858" i="14"/>
  <c r="O859" i="14"/>
  <c r="O860" i="14"/>
  <c r="O861" i="14"/>
  <c r="O862" i="14"/>
  <c r="O863" i="14"/>
  <c r="O864" i="14"/>
  <c r="O865" i="14"/>
  <c r="O866" i="14"/>
  <c r="O867" i="14"/>
  <c r="O868" i="14"/>
  <c r="O869" i="14"/>
  <c r="O870" i="14"/>
  <c r="O871" i="14"/>
  <c r="O872" i="14"/>
  <c r="O873" i="14"/>
  <c r="O874" i="14"/>
  <c r="O875" i="14"/>
  <c r="O876" i="14"/>
  <c r="O877" i="14"/>
  <c r="O878" i="14"/>
  <c r="O879" i="14"/>
  <c r="O880" i="14"/>
  <c r="O881" i="14"/>
  <c r="O882" i="14"/>
  <c r="O883" i="14"/>
  <c r="O884" i="14"/>
  <c r="O885" i="14"/>
  <c r="O886" i="14"/>
  <c r="O887" i="14"/>
  <c r="O888" i="14"/>
  <c r="O889" i="14"/>
  <c r="O890" i="14"/>
  <c r="O891" i="14"/>
  <c r="O892" i="14"/>
  <c r="O893" i="14"/>
  <c r="O894" i="14"/>
  <c r="O895" i="14"/>
  <c r="O896" i="14"/>
  <c r="O897" i="14"/>
  <c r="O898" i="14"/>
  <c r="O899" i="14"/>
  <c r="O900" i="14"/>
  <c r="O901" i="14"/>
  <c r="O902" i="14"/>
  <c r="O903" i="14"/>
  <c r="O904" i="14"/>
  <c r="O905" i="14"/>
  <c r="O906" i="14"/>
  <c r="R2" i="14"/>
  <c r="S2" i="14" s="1"/>
  <c r="R3" i="14"/>
  <c r="S3" i="14" s="1"/>
  <c r="R4" i="14"/>
  <c r="S4" i="14" s="1"/>
  <c r="R5" i="14"/>
  <c r="S5" i="14" s="1"/>
  <c r="R6" i="14"/>
  <c r="S6" i="14" s="1"/>
  <c r="R7" i="14"/>
  <c r="S7" i="14" s="1"/>
  <c r="R8" i="14"/>
  <c r="S8" i="14" s="1"/>
  <c r="R9" i="14"/>
  <c r="S9" i="14" s="1"/>
  <c r="R10" i="14"/>
  <c r="S10" i="14" s="1"/>
  <c r="R11" i="14"/>
  <c r="T11" i="14" s="1"/>
  <c r="R12" i="14"/>
  <c r="T12" i="14" s="1"/>
  <c r="R13" i="14"/>
  <c r="S13" i="14" s="1"/>
  <c r="R14" i="14"/>
  <c r="S14" i="14" s="1"/>
  <c r="R15" i="14"/>
  <c r="S15" i="14" s="1"/>
  <c r="R16" i="14"/>
  <c r="S16" i="14" s="1"/>
  <c r="R17" i="14"/>
  <c r="S17" i="14" s="1"/>
  <c r="R18" i="14"/>
  <c r="S18" i="14" s="1"/>
  <c r="R19" i="14"/>
  <c r="S19" i="14" s="1"/>
  <c r="R20" i="14"/>
  <c r="S20" i="14" s="1"/>
  <c r="R21" i="14"/>
  <c r="S21" i="14" s="1"/>
  <c r="R22" i="14"/>
  <c r="S22" i="14" s="1"/>
  <c r="R23" i="14"/>
  <c r="S23" i="14" s="1"/>
  <c r="R24" i="14"/>
  <c r="S24" i="14" s="1"/>
  <c r="R25" i="14"/>
  <c r="S25" i="14" s="1"/>
  <c r="R26" i="14"/>
  <c r="S26" i="14" s="1"/>
  <c r="R27" i="14"/>
  <c r="S27" i="14" s="1"/>
  <c r="R28" i="14"/>
  <c r="S28" i="14" s="1"/>
  <c r="R29" i="14"/>
  <c r="S29" i="14" s="1"/>
  <c r="R30" i="14"/>
  <c r="S30" i="14" s="1"/>
  <c r="R31" i="14"/>
  <c r="S31" i="14" s="1"/>
  <c r="R32" i="14"/>
  <c r="S32" i="14" s="1"/>
  <c r="R33" i="14"/>
  <c r="S33" i="14" s="1"/>
  <c r="R34" i="14"/>
  <c r="S34" i="14" s="1"/>
  <c r="R35" i="14"/>
  <c r="S35" i="14" s="1"/>
  <c r="R36" i="14"/>
  <c r="S36" i="14" s="1"/>
  <c r="R37" i="14"/>
  <c r="S37" i="14" s="1"/>
  <c r="R38" i="14"/>
  <c r="S38" i="14" s="1"/>
  <c r="R39" i="14"/>
  <c r="S39" i="14" s="1"/>
  <c r="R40" i="14"/>
  <c r="S40" i="14" s="1"/>
  <c r="R41" i="14"/>
  <c r="S41" i="14" s="1"/>
  <c r="R42" i="14"/>
  <c r="S42" i="14" s="1"/>
  <c r="R43" i="14"/>
  <c r="S43" i="14" s="1"/>
  <c r="R44" i="14"/>
  <c r="S44" i="14" s="1"/>
  <c r="R45" i="14"/>
  <c r="S45" i="14" s="1"/>
  <c r="R46" i="14"/>
  <c r="S46" i="14" s="1"/>
  <c r="R47" i="14"/>
  <c r="S47" i="14" s="1"/>
  <c r="R48" i="14"/>
  <c r="S48" i="14" s="1"/>
  <c r="R49" i="14"/>
  <c r="S49" i="14" s="1"/>
  <c r="R50" i="14"/>
  <c r="S50" i="14" s="1"/>
  <c r="R51" i="14"/>
  <c r="S51" i="14" s="1"/>
  <c r="R52" i="14"/>
  <c r="S52" i="14" s="1"/>
  <c r="R53" i="14"/>
  <c r="S53" i="14" s="1"/>
  <c r="R54" i="14"/>
  <c r="S54" i="14" s="1"/>
  <c r="R55" i="14"/>
  <c r="S55" i="14" s="1"/>
  <c r="R56" i="14"/>
  <c r="S56" i="14" s="1"/>
  <c r="R57" i="14"/>
  <c r="S57" i="14" s="1"/>
  <c r="R58" i="14"/>
  <c r="S58" i="14" s="1"/>
  <c r="R59" i="14"/>
  <c r="S59" i="14" s="1"/>
  <c r="R60" i="14"/>
  <c r="S60" i="14" s="1"/>
  <c r="R61" i="14"/>
  <c r="S61" i="14" s="1"/>
  <c r="R62" i="14"/>
  <c r="S62" i="14" s="1"/>
  <c r="R63" i="14"/>
  <c r="S63" i="14" s="1"/>
  <c r="R64" i="14"/>
  <c r="S64" i="14" s="1"/>
  <c r="R65" i="14"/>
  <c r="S65" i="14" s="1"/>
  <c r="R66" i="14"/>
  <c r="S66" i="14" s="1"/>
  <c r="R67" i="14"/>
  <c r="S67" i="14" s="1"/>
  <c r="R68" i="14"/>
  <c r="S68" i="14" s="1"/>
  <c r="R69" i="14"/>
  <c r="S69" i="14" s="1"/>
  <c r="R70" i="14"/>
  <c r="S70" i="14" s="1"/>
  <c r="R71" i="14"/>
  <c r="S71" i="14" s="1"/>
  <c r="R72" i="14"/>
  <c r="S72" i="14" s="1"/>
  <c r="R73" i="14"/>
  <c r="S73" i="14" s="1"/>
  <c r="R74" i="14"/>
  <c r="S74" i="14" s="1"/>
  <c r="R75" i="14"/>
  <c r="S75" i="14" s="1"/>
  <c r="R76" i="14"/>
  <c r="S76" i="14" s="1"/>
  <c r="R77" i="14"/>
  <c r="S77" i="14" s="1"/>
  <c r="R78" i="14"/>
  <c r="S78" i="14" s="1"/>
  <c r="R79" i="14"/>
  <c r="S79" i="14" s="1"/>
  <c r="R80" i="14"/>
  <c r="S80" i="14" s="1"/>
  <c r="R81" i="14"/>
  <c r="S81" i="14" s="1"/>
  <c r="R82" i="14"/>
  <c r="S82" i="14" s="1"/>
  <c r="R83" i="14"/>
  <c r="S83" i="14" s="1"/>
  <c r="R84" i="14"/>
  <c r="S84" i="14" s="1"/>
  <c r="R85" i="14"/>
  <c r="S85" i="14" s="1"/>
  <c r="R86" i="14"/>
  <c r="S86" i="14" s="1"/>
  <c r="R87" i="14"/>
  <c r="S87" i="14" s="1"/>
  <c r="R88" i="14"/>
  <c r="S88" i="14" s="1"/>
  <c r="R89" i="14"/>
  <c r="S89" i="14" s="1"/>
  <c r="R90" i="14"/>
  <c r="S90" i="14" s="1"/>
  <c r="R91" i="14"/>
  <c r="S91" i="14" s="1"/>
  <c r="R92" i="14"/>
  <c r="S92" i="14" s="1"/>
  <c r="R93" i="14"/>
  <c r="S93" i="14" s="1"/>
  <c r="R94" i="14"/>
  <c r="S94" i="14" s="1"/>
  <c r="R95" i="14"/>
  <c r="S95" i="14" s="1"/>
  <c r="R96" i="14"/>
  <c r="S96" i="14" s="1"/>
  <c r="R97" i="14"/>
  <c r="S97" i="14" s="1"/>
  <c r="R98" i="14"/>
  <c r="S98" i="14" s="1"/>
  <c r="R99" i="14"/>
  <c r="S99" i="14" s="1"/>
  <c r="R100" i="14"/>
  <c r="S100" i="14" s="1"/>
  <c r="R101" i="14"/>
  <c r="S101" i="14" s="1"/>
  <c r="R102" i="14"/>
  <c r="S102" i="14" s="1"/>
  <c r="R103" i="14"/>
  <c r="S103" i="14" s="1"/>
  <c r="R104" i="14"/>
  <c r="S104" i="14" s="1"/>
  <c r="R105" i="14"/>
  <c r="S105" i="14" s="1"/>
  <c r="R106" i="14"/>
  <c r="S106" i="14" s="1"/>
  <c r="R107" i="14"/>
  <c r="S107" i="14" s="1"/>
  <c r="R108" i="14"/>
  <c r="S108" i="14" s="1"/>
  <c r="R109" i="14"/>
  <c r="S109" i="14" s="1"/>
  <c r="R110" i="14"/>
  <c r="S110" i="14" s="1"/>
  <c r="R111" i="14"/>
  <c r="S111" i="14" s="1"/>
  <c r="R112" i="14"/>
  <c r="S112" i="14" s="1"/>
  <c r="R113" i="14"/>
  <c r="S113" i="14" s="1"/>
  <c r="R114" i="14"/>
  <c r="S114" i="14" s="1"/>
  <c r="R115" i="14"/>
  <c r="S115" i="14" s="1"/>
  <c r="R116" i="14"/>
  <c r="S116" i="14" s="1"/>
  <c r="R117" i="14"/>
  <c r="S117" i="14" s="1"/>
  <c r="R118" i="14"/>
  <c r="S118" i="14" s="1"/>
  <c r="R119" i="14"/>
  <c r="S119" i="14" s="1"/>
  <c r="R120" i="14"/>
  <c r="S120" i="14" s="1"/>
  <c r="R121" i="14"/>
  <c r="S121" i="14" s="1"/>
  <c r="R122" i="14"/>
  <c r="S122" i="14" s="1"/>
  <c r="R123" i="14"/>
  <c r="S123" i="14" s="1"/>
  <c r="R124" i="14"/>
  <c r="S124" i="14" s="1"/>
  <c r="R125" i="14"/>
  <c r="S125" i="14" s="1"/>
  <c r="R126" i="14"/>
  <c r="S126" i="14" s="1"/>
  <c r="R127" i="14"/>
  <c r="S127" i="14" s="1"/>
  <c r="R128" i="14"/>
  <c r="S128" i="14" s="1"/>
  <c r="R129" i="14"/>
  <c r="S129" i="14" s="1"/>
  <c r="R130" i="14"/>
  <c r="S130" i="14" s="1"/>
  <c r="R131" i="14"/>
  <c r="S131" i="14" s="1"/>
  <c r="R132" i="14"/>
  <c r="S132" i="14" s="1"/>
  <c r="R133" i="14"/>
  <c r="S133" i="14" s="1"/>
  <c r="R134" i="14"/>
  <c r="S134" i="14" s="1"/>
  <c r="R135" i="14"/>
  <c r="S135" i="14" s="1"/>
  <c r="R136" i="14"/>
  <c r="S136" i="14" s="1"/>
  <c r="R137" i="14"/>
  <c r="S137" i="14" s="1"/>
  <c r="R138" i="14"/>
  <c r="S138" i="14" s="1"/>
  <c r="R139" i="14"/>
  <c r="S139" i="14" s="1"/>
  <c r="R140" i="14"/>
  <c r="S140" i="14" s="1"/>
  <c r="R141" i="14"/>
  <c r="S141" i="14" s="1"/>
  <c r="R142" i="14"/>
  <c r="S142" i="14" s="1"/>
  <c r="R143" i="14"/>
  <c r="S143" i="14" s="1"/>
  <c r="R144" i="14"/>
  <c r="S144" i="14" s="1"/>
  <c r="R145" i="14"/>
  <c r="S145" i="14" s="1"/>
  <c r="R146" i="14"/>
  <c r="S146" i="14" s="1"/>
  <c r="R147" i="14"/>
  <c r="S147" i="14" s="1"/>
  <c r="R148" i="14"/>
  <c r="S148" i="14" s="1"/>
  <c r="R149" i="14"/>
  <c r="S149" i="14" s="1"/>
  <c r="R150" i="14"/>
  <c r="S150" i="14" s="1"/>
  <c r="R151" i="14"/>
  <c r="S151" i="14" s="1"/>
  <c r="R152" i="14"/>
  <c r="S152" i="14" s="1"/>
  <c r="R153" i="14"/>
  <c r="S153" i="14" s="1"/>
  <c r="R154" i="14"/>
  <c r="S154" i="14" s="1"/>
  <c r="R155" i="14"/>
  <c r="S155" i="14" s="1"/>
  <c r="R156" i="14"/>
  <c r="S156" i="14" s="1"/>
  <c r="R157" i="14"/>
  <c r="S157" i="14" s="1"/>
  <c r="R158" i="14"/>
  <c r="S158" i="14" s="1"/>
  <c r="R159" i="14"/>
  <c r="S159" i="14" s="1"/>
  <c r="R160" i="14"/>
  <c r="S160" i="14" s="1"/>
  <c r="R161" i="14"/>
  <c r="S161" i="14" s="1"/>
  <c r="R162" i="14"/>
  <c r="S162" i="14" s="1"/>
  <c r="R163" i="14"/>
  <c r="S163" i="14" s="1"/>
  <c r="R164" i="14"/>
  <c r="S164" i="14" s="1"/>
  <c r="R165" i="14"/>
  <c r="S165" i="14" s="1"/>
  <c r="R166" i="14"/>
  <c r="S166" i="14" s="1"/>
  <c r="R167" i="14"/>
  <c r="S167" i="14" s="1"/>
  <c r="R168" i="14"/>
  <c r="S168" i="14" s="1"/>
  <c r="R169" i="14"/>
  <c r="S169" i="14" s="1"/>
  <c r="R170" i="14"/>
  <c r="S170" i="14" s="1"/>
  <c r="R171" i="14"/>
  <c r="S171" i="14" s="1"/>
  <c r="R172" i="14"/>
  <c r="S172" i="14" s="1"/>
  <c r="R173" i="14"/>
  <c r="S173" i="14" s="1"/>
  <c r="R174" i="14"/>
  <c r="S174" i="14" s="1"/>
  <c r="R175" i="14"/>
  <c r="S175" i="14" s="1"/>
  <c r="R176" i="14"/>
  <c r="S176" i="14" s="1"/>
  <c r="R177" i="14"/>
  <c r="S177" i="14" s="1"/>
  <c r="R178" i="14"/>
  <c r="S178" i="14" s="1"/>
  <c r="R179" i="14"/>
  <c r="S179" i="14" s="1"/>
  <c r="R180" i="14"/>
  <c r="S180" i="14" s="1"/>
  <c r="R181" i="14"/>
  <c r="S181" i="14" s="1"/>
  <c r="R182" i="14"/>
  <c r="S182" i="14" s="1"/>
  <c r="R183" i="14"/>
  <c r="S183" i="14" s="1"/>
  <c r="R184" i="14"/>
  <c r="S184" i="14" s="1"/>
  <c r="R185" i="14"/>
  <c r="S185" i="14" s="1"/>
  <c r="R186" i="14"/>
  <c r="S186" i="14" s="1"/>
  <c r="R187" i="14"/>
  <c r="S187" i="14" s="1"/>
  <c r="R188" i="14"/>
  <c r="S188" i="14" s="1"/>
  <c r="R189" i="14"/>
  <c r="S189" i="14" s="1"/>
  <c r="R190" i="14"/>
  <c r="S190" i="14" s="1"/>
  <c r="R191" i="14"/>
  <c r="S191" i="14" s="1"/>
  <c r="R192" i="14"/>
  <c r="S192" i="14" s="1"/>
  <c r="R193" i="14"/>
  <c r="S193" i="14" s="1"/>
  <c r="R194" i="14"/>
  <c r="S194" i="14" s="1"/>
  <c r="R195" i="14"/>
  <c r="S195" i="14" s="1"/>
  <c r="R196" i="14"/>
  <c r="S196" i="14" s="1"/>
  <c r="R197" i="14"/>
  <c r="S197" i="14" s="1"/>
  <c r="R198" i="14"/>
  <c r="S198" i="14" s="1"/>
  <c r="R199" i="14"/>
  <c r="S199" i="14" s="1"/>
  <c r="R200" i="14"/>
  <c r="S200" i="14" s="1"/>
  <c r="R201" i="14"/>
  <c r="S201" i="14" s="1"/>
  <c r="R202" i="14"/>
  <c r="S202" i="14" s="1"/>
  <c r="R203" i="14"/>
  <c r="S203" i="14" s="1"/>
  <c r="R204" i="14"/>
  <c r="S204" i="14" s="1"/>
  <c r="R205" i="14"/>
  <c r="S205" i="14" s="1"/>
  <c r="R206" i="14"/>
  <c r="S206" i="14" s="1"/>
  <c r="R207" i="14"/>
  <c r="S207" i="14" s="1"/>
  <c r="R208" i="14"/>
  <c r="S208" i="14" s="1"/>
  <c r="R209" i="14"/>
  <c r="S209" i="14" s="1"/>
  <c r="R210" i="14"/>
  <c r="S210" i="14" s="1"/>
  <c r="R211" i="14"/>
  <c r="S211" i="14" s="1"/>
  <c r="R212" i="14"/>
  <c r="S212" i="14" s="1"/>
  <c r="R213" i="14"/>
  <c r="S213" i="14" s="1"/>
  <c r="R214" i="14"/>
  <c r="S214" i="14" s="1"/>
  <c r="R215" i="14"/>
  <c r="S215" i="14" s="1"/>
  <c r="R216" i="14"/>
  <c r="S216" i="14" s="1"/>
  <c r="R217" i="14"/>
  <c r="S217" i="14" s="1"/>
  <c r="R218" i="14"/>
  <c r="S218" i="14" s="1"/>
  <c r="R219" i="14"/>
  <c r="S219" i="14" s="1"/>
  <c r="R220" i="14"/>
  <c r="S220" i="14" s="1"/>
  <c r="R221" i="14"/>
  <c r="S221" i="14" s="1"/>
  <c r="R222" i="14"/>
  <c r="S222" i="14" s="1"/>
  <c r="R223" i="14"/>
  <c r="S223" i="14" s="1"/>
  <c r="R224" i="14"/>
  <c r="S224" i="14" s="1"/>
  <c r="R225" i="14"/>
  <c r="S225" i="14" s="1"/>
  <c r="R226" i="14"/>
  <c r="S226" i="14" s="1"/>
  <c r="R227" i="14"/>
  <c r="S227" i="14" s="1"/>
  <c r="R228" i="14"/>
  <c r="S228" i="14" s="1"/>
  <c r="R229" i="14"/>
  <c r="S229" i="14" s="1"/>
  <c r="R230" i="14"/>
  <c r="S230" i="14" s="1"/>
  <c r="R231" i="14"/>
  <c r="S231" i="14" s="1"/>
  <c r="R232" i="14"/>
  <c r="S232" i="14" s="1"/>
  <c r="R233" i="14"/>
  <c r="S233" i="14" s="1"/>
  <c r="R234" i="14"/>
  <c r="S234" i="14" s="1"/>
  <c r="R235" i="14"/>
  <c r="S235" i="14" s="1"/>
  <c r="R236" i="14"/>
  <c r="S236" i="14" s="1"/>
  <c r="R237" i="14"/>
  <c r="S237" i="14" s="1"/>
  <c r="R238" i="14"/>
  <c r="S238" i="14" s="1"/>
  <c r="R239" i="14"/>
  <c r="S239" i="14" s="1"/>
  <c r="R240" i="14"/>
  <c r="S240" i="14" s="1"/>
  <c r="R241" i="14"/>
  <c r="S241" i="14" s="1"/>
  <c r="R242" i="14"/>
  <c r="S242" i="14" s="1"/>
  <c r="R243" i="14"/>
  <c r="S243" i="14" s="1"/>
  <c r="R244" i="14"/>
  <c r="S244" i="14" s="1"/>
  <c r="R245" i="14"/>
  <c r="S245" i="14" s="1"/>
  <c r="R246" i="14"/>
  <c r="S246" i="14" s="1"/>
  <c r="R247" i="14"/>
  <c r="S247" i="14" s="1"/>
  <c r="R248" i="14"/>
  <c r="S248" i="14" s="1"/>
  <c r="R249" i="14"/>
  <c r="S249" i="14" s="1"/>
  <c r="R250" i="14"/>
  <c r="S250" i="14" s="1"/>
  <c r="R251" i="14"/>
  <c r="S251" i="14" s="1"/>
  <c r="R252" i="14"/>
  <c r="S252" i="14" s="1"/>
  <c r="R253" i="14"/>
  <c r="S253" i="14" s="1"/>
  <c r="R254" i="14"/>
  <c r="S254" i="14" s="1"/>
  <c r="R255" i="14"/>
  <c r="S255" i="14" s="1"/>
  <c r="R256" i="14"/>
  <c r="S256" i="14" s="1"/>
  <c r="R257" i="14"/>
  <c r="S257" i="14" s="1"/>
  <c r="R258" i="14"/>
  <c r="S258" i="14" s="1"/>
  <c r="R259" i="14"/>
  <c r="S259" i="14" s="1"/>
  <c r="R260" i="14"/>
  <c r="S260" i="14" s="1"/>
  <c r="R261" i="14"/>
  <c r="S261" i="14" s="1"/>
  <c r="R262" i="14"/>
  <c r="S262" i="14" s="1"/>
  <c r="R263" i="14"/>
  <c r="S263" i="14" s="1"/>
  <c r="R264" i="14"/>
  <c r="S264" i="14" s="1"/>
  <c r="R265" i="14"/>
  <c r="S265" i="14" s="1"/>
  <c r="R266" i="14"/>
  <c r="S266" i="14" s="1"/>
  <c r="R267" i="14"/>
  <c r="S267" i="14" s="1"/>
  <c r="R268" i="14"/>
  <c r="S268" i="14" s="1"/>
  <c r="R269" i="14"/>
  <c r="S269" i="14" s="1"/>
  <c r="R270" i="14"/>
  <c r="S270" i="14" s="1"/>
  <c r="R271" i="14"/>
  <c r="S271" i="14" s="1"/>
  <c r="R272" i="14"/>
  <c r="S272" i="14" s="1"/>
  <c r="R273" i="14"/>
  <c r="S273" i="14" s="1"/>
  <c r="R274" i="14"/>
  <c r="S274" i="14" s="1"/>
  <c r="R275" i="14"/>
  <c r="S275" i="14" s="1"/>
  <c r="R276" i="14"/>
  <c r="S276" i="14" s="1"/>
  <c r="R277" i="14"/>
  <c r="S277" i="14" s="1"/>
  <c r="R278" i="14"/>
  <c r="S278" i="14" s="1"/>
  <c r="R279" i="14"/>
  <c r="S279" i="14" s="1"/>
  <c r="R280" i="14"/>
  <c r="S280" i="14" s="1"/>
  <c r="R281" i="14"/>
  <c r="S281" i="14" s="1"/>
  <c r="R282" i="14"/>
  <c r="S282" i="14" s="1"/>
  <c r="R283" i="14"/>
  <c r="S283" i="14" s="1"/>
  <c r="R284" i="14"/>
  <c r="S284" i="14" s="1"/>
  <c r="R285" i="14"/>
  <c r="S285" i="14" s="1"/>
  <c r="R286" i="14"/>
  <c r="S286" i="14" s="1"/>
  <c r="R287" i="14"/>
  <c r="S287" i="14" s="1"/>
  <c r="R288" i="14"/>
  <c r="S288" i="14" s="1"/>
  <c r="R289" i="14"/>
  <c r="S289" i="14" s="1"/>
  <c r="R290" i="14"/>
  <c r="S290" i="14" s="1"/>
  <c r="R291" i="14"/>
  <c r="S291" i="14" s="1"/>
  <c r="R292" i="14"/>
  <c r="S292" i="14" s="1"/>
  <c r="R293" i="14"/>
  <c r="S293" i="14" s="1"/>
  <c r="R294" i="14"/>
  <c r="S294" i="14" s="1"/>
  <c r="R295" i="14"/>
  <c r="S295" i="14" s="1"/>
  <c r="R296" i="14"/>
  <c r="S296" i="14" s="1"/>
  <c r="R297" i="14"/>
  <c r="S297" i="14" s="1"/>
  <c r="R298" i="14"/>
  <c r="S298" i="14" s="1"/>
  <c r="R299" i="14"/>
  <c r="S299" i="14" s="1"/>
  <c r="R300" i="14"/>
  <c r="S300" i="14" s="1"/>
  <c r="R301" i="14"/>
  <c r="S301" i="14" s="1"/>
  <c r="R302" i="14"/>
  <c r="S302" i="14" s="1"/>
  <c r="R303" i="14"/>
  <c r="S303" i="14" s="1"/>
  <c r="R304" i="14"/>
  <c r="S304" i="14" s="1"/>
  <c r="R305" i="14"/>
  <c r="S305" i="14" s="1"/>
  <c r="R306" i="14"/>
  <c r="S306" i="14" s="1"/>
  <c r="R307" i="14"/>
  <c r="S307" i="14" s="1"/>
  <c r="R308" i="14"/>
  <c r="S308" i="14" s="1"/>
  <c r="R309" i="14"/>
  <c r="S309" i="14" s="1"/>
  <c r="R310" i="14"/>
  <c r="S310" i="14" s="1"/>
  <c r="R311" i="14"/>
  <c r="S311" i="14" s="1"/>
  <c r="R312" i="14"/>
  <c r="S312" i="14" s="1"/>
  <c r="R313" i="14"/>
  <c r="S313" i="14" s="1"/>
  <c r="R314" i="14"/>
  <c r="S314" i="14" s="1"/>
  <c r="R315" i="14"/>
  <c r="S315" i="14" s="1"/>
  <c r="R316" i="14"/>
  <c r="S316" i="14" s="1"/>
  <c r="R317" i="14"/>
  <c r="S317" i="14" s="1"/>
  <c r="R318" i="14"/>
  <c r="S318" i="14" s="1"/>
  <c r="R319" i="14"/>
  <c r="S319" i="14" s="1"/>
  <c r="R320" i="14"/>
  <c r="S320" i="14" s="1"/>
  <c r="R321" i="14"/>
  <c r="S321" i="14" s="1"/>
  <c r="R322" i="14"/>
  <c r="S322" i="14" s="1"/>
  <c r="R323" i="14"/>
  <c r="S323" i="14" s="1"/>
  <c r="R324" i="14"/>
  <c r="S324" i="14" s="1"/>
  <c r="R325" i="14"/>
  <c r="S325" i="14" s="1"/>
  <c r="R326" i="14"/>
  <c r="S326" i="14" s="1"/>
  <c r="R327" i="14"/>
  <c r="S327" i="14" s="1"/>
  <c r="R328" i="14"/>
  <c r="S328" i="14" s="1"/>
  <c r="R329" i="14"/>
  <c r="S329" i="14" s="1"/>
  <c r="R330" i="14"/>
  <c r="S330" i="14" s="1"/>
  <c r="R331" i="14"/>
  <c r="S331" i="14" s="1"/>
  <c r="R332" i="14"/>
  <c r="S332" i="14" s="1"/>
  <c r="R333" i="14"/>
  <c r="S333" i="14" s="1"/>
  <c r="R334" i="14"/>
  <c r="S334" i="14" s="1"/>
  <c r="R335" i="14"/>
  <c r="S335" i="14" s="1"/>
  <c r="R336" i="14"/>
  <c r="S336" i="14" s="1"/>
  <c r="R337" i="14"/>
  <c r="S337" i="14" s="1"/>
  <c r="R338" i="14"/>
  <c r="S338" i="14" s="1"/>
  <c r="R339" i="14"/>
  <c r="S339" i="14" s="1"/>
  <c r="R340" i="14"/>
  <c r="S340" i="14" s="1"/>
  <c r="R341" i="14"/>
  <c r="S341" i="14" s="1"/>
  <c r="R342" i="14"/>
  <c r="S342" i="14" s="1"/>
  <c r="R343" i="14"/>
  <c r="S343" i="14" s="1"/>
  <c r="R344" i="14"/>
  <c r="S344" i="14" s="1"/>
  <c r="R345" i="14"/>
  <c r="S345" i="14" s="1"/>
  <c r="R346" i="14"/>
  <c r="S346" i="14" s="1"/>
  <c r="R347" i="14"/>
  <c r="S347" i="14" s="1"/>
  <c r="R348" i="14"/>
  <c r="S348" i="14" s="1"/>
  <c r="R349" i="14"/>
  <c r="S349" i="14" s="1"/>
  <c r="R350" i="14"/>
  <c r="S350" i="14" s="1"/>
  <c r="R351" i="14"/>
  <c r="S351" i="14" s="1"/>
  <c r="R352" i="14"/>
  <c r="S352" i="14" s="1"/>
  <c r="R353" i="14"/>
  <c r="S353" i="14" s="1"/>
  <c r="R354" i="14"/>
  <c r="S354" i="14" s="1"/>
  <c r="R355" i="14"/>
  <c r="S355" i="14" s="1"/>
  <c r="R356" i="14"/>
  <c r="S356" i="14" s="1"/>
  <c r="R357" i="14"/>
  <c r="S357" i="14" s="1"/>
  <c r="R358" i="14"/>
  <c r="S358" i="14" s="1"/>
  <c r="R359" i="14"/>
  <c r="S359" i="14" s="1"/>
  <c r="R360" i="14"/>
  <c r="S360" i="14" s="1"/>
  <c r="R361" i="14"/>
  <c r="S361" i="14" s="1"/>
  <c r="R362" i="14"/>
  <c r="S362" i="14" s="1"/>
  <c r="R363" i="14"/>
  <c r="S363" i="14" s="1"/>
  <c r="R364" i="14"/>
  <c r="S364" i="14" s="1"/>
  <c r="R365" i="14"/>
  <c r="S365" i="14" s="1"/>
  <c r="R366" i="14"/>
  <c r="S366" i="14" s="1"/>
  <c r="R367" i="14"/>
  <c r="S367" i="14" s="1"/>
  <c r="R368" i="14"/>
  <c r="S368" i="14" s="1"/>
  <c r="R369" i="14"/>
  <c r="S369" i="14" s="1"/>
  <c r="R370" i="14"/>
  <c r="S370" i="14" s="1"/>
  <c r="R371" i="14"/>
  <c r="S371" i="14" s="1"/>
  <c r="R372" i="14"/>
  <c r="S372" i="14" s="1"/>
  <c r="R373" i="14"/>
  <c r="S373" i="14" s="1"/>
  <c r="R374" i="14"/>
  <c r="S374" i="14" s="1"/>
  <c r="R375" i="14"/>
  <c r="S375" i="14" s="1"/>
  <c r="R376" i="14"/>
  <c r="S376" i="14" s="1"/>
  <c r="R377" i="14"/>
  <c r="S377" i="14" s="1"/>
  <c r="R378" i="14"/>
  <c r="S378" i="14" s="1"/>
  <c r="R379" i="14"/>
  <c r="S379" i="14" s="1"/>
  <c r="R380" i="14"/>
  <c r="S380" i="14" s="1"/>
  <c r="R381" i="14"/>
  <c r="S381" i="14" s="1"/>
  <c r="R382" i="14"/>
  <c r="S382" i="14" s="1"/>
  <c r="R383" i="14"/>
  <c r="S383" i="14" s="1"/>
  <c r="R384" i="14"/>
  <c r="S384" i="14" s="1"/>
  <c r="R385" i="14"/>
  <c r="S385" i="14" s="1"/>
  <c r="R386" i="14"/>
  <c r="S386" i="14" s="1"/>
  <c r="R387" i="14"/>
  <c r="S387" i="14" s="1"/>
  <c r="R388" i="14"/>
  <c r="S388" i="14" s="1"/>
  <c r="R389" i="14"/>
  <c r="S389" i="14" s="1"/>
  <c r="R390" i="14"/>
  <c r="S390" i="14" s="1"/>
  <c r="R391" i="14"/>
  <c r="S391" i="14" s="1"/>
  <c r="R392" i="14"/>
  <c r="S392" i="14" s="1"/>
  <c r="R393" i="14"/>
  <c r="S393" i="14" s="1"/>
  <c r="R394" i="14"/>
  <c r="S394" i="14" s="1"/>
  <c r="R395" i="14"/>
  <c r="S395" i="14" s="1"/>
  <c r="R396" i="14"/>
  <c r="S396" i="14" s="1"/>
  <c r="R397" i="14"/>
  <c r="S397" i="14" s="1"/>
  <c r="R398" i="14"/>
  <c r="S398" i="14" s="1"/>
  <c r="R399" i="14"/>
  <c r="S399" i="14" s="1"/>
  <c r="R400" i="14"/>
  <c r="S400" i="14" s="1"/>
  <c r="R401" i="14"/>
  <c r="S401" i="14" s="1"/>
  <c r="R402" i="14"/>
  <c r="S402" i="14" s="1"/>
  <c r="R403" i="14"/>
  <c r="S403" i="14" s="1"/>
  <c r="R404" i="14"/>
  <c r="S404" i="14" s="1"/>
  <c r="R405" i="14"/>
  <c r="S405" i="14" s="1"/>
  <c r="R406" i="14"/>
  <c r="S406" i="14" s="1"/>
  <c r="R407" i="14"/>
  <c r="S407" i="14" s="1"/>
  <c r="R408" i="14"/>
  <c r="S408" i="14" s="1"/>
  <c r="R409" i="14"/>
  <c r="S409" i="14" s="1"/>
  <c r="R410" i="14"/>
  <c r="S410" i="14" s="1"/>
  <c r="R411" i="14"/>
  <c r="S411" i="14" s="1"/>
  <c r="R412" i="14"/>
  <c r="S412" i="14" s="1"/>
  <c r="R413" i="14"/>
  <c r="S413" i="14" s="1"/>
  <c r="R414" i="14"/>
  <c r="S414" i="14" s="1"/>
  <c r="R415" i="14"/>
  <c r="S415" i="14" s="1"/>
  <c r="R416" i="14"/>
  <c r="S416" i="14" s="1"/>
  <c r="R417" i="14"/>
  <c r="S417" i="14" s="1"/>
  <c r="R418" i="14"/>
  <c r="S418" i="14" s="1"/>
  <c r="R419" i="14"/>
  <c r="S419" i="14" s="1"/>
  <c r="R420" i="14"/>
  <c r="S420" i="14" s="1"/>
  <c r="R421" i="14"/>
  <c r="S421" i="14" s="1"/>
  <c r="R422" i="14"/>
  <c r="S422" i="14" s="1"/>
  <c r="R423" i="14"/>
  <c r="S423" i="14" s="1"/>
  <c r="R424" i="14"/>
  <c r="S424" i="14" s="1"/>
  <c r="R425" i="14"/>
  <c r="S425" i="14" s="1"/>
  <c r="R426" i="14"/>
  <c r="S426" i="14" s="1"/>
  <c r="R427" i="14"/>
  <c r="S427" i="14" s="1"/>
  <c r="R428" i="14"/>
  <c r="S428" i="14" s="1"/>
  <c r="R429" i="14"/>
  <c r="S429" i="14" s="1"/>
  <c r="R430" i="14"/>
  <c r="S430" i="14" s="1"/>
  <c r="R431" i="14"/>
  <c r="S431" i="14" s="1"/>
  <c r="R432" i="14"/>
  <c r="S432" i="14" s="1"/>
  <c r="R433" i="14"/>
  <c r="S433" i="14" s="1"/>
  <c r="R434" i="14"/>
  <c r="S434" i="14" s="1"/>
  <c r="R435" i="14"/>
  <c r="S435" i="14" s="1"/>
  <c r="R436" i="14"/>
  <c r="S436" i="14" s="1"/>
  <c r="R437" i="14"/>
  <c r="S437" i="14" s="1"/>
  <c r="R438" i="14"/>
  <c r="S438" i="14" s="1"/>
  <c r="R439" i="14"/>
  <c r="S439" i="14" s="1"/>
  <c r="R440" i="14"/>
  <c r="S440" i="14" s="1"/>
  <c r="R441" i="14"/>
  <c r="S441" i="14" s="1"/>
  <c r="R442" i="14"/>
  <c r="S442" i="14" s="1"/>
  <c r="R443" i="14"/>
  <c r="T443" i="14" s="1"/>
  <c r="R444" i="14"/>
  <c r="T444" i="14" s="1"/>
  <c r="R445" i="14"/>
  <c r="S445" i="14" s="1"/>
  <c r="R446" i="14"/>
  <c r="S446" i="14" s="1"/>
  <c r="R447" i="14"/>
  <c r="S447" i="14" s="1"/>
  <c r="R448" i="14"/>
  <c r="S448" i="14" s="1"/>
  <c r="R449" i="14"/>
  <c r="S449" i="14" s="1"/>
  <c r="R450" i="14"/>
  <c r="S450" i="14" s="1"/>
  <c r="R451" i="14"/>
  <c r="S451" i="14" s="1"/>
  <c r="R452" i="14"/>
  <c r="S452" i="14" s="1"/>
  <c r="R453" i="14"/>
  <c r="S453" i="14" s="1"/>
  <c r="R454" i="14"/>
  <c r="S454" i="14" s="1"/>
  <c r="R455" i="14"/>
  <c r="S455" i="14" s="1"/>
  <c r="R456" i="14"/>
  <c r="S456" i="14" s="1"/>
  <c r="R457" i="14"/>
  <c r="S457" i="14" s="1"/>
  <c r="R458" i="14"/>
  <c r="S458" i="14" s="1"/>
  <c r="R459" i="14"/>
  <c r="S459" i="14" s="1"/>
  <c r="R460" i="14"/>
  <c r="S460" i="14" s="1"/>
  <c r="R461" i="14"/>
  <c r="S461" i="14" s="1"/>
  <c r="R462" i="14"/>
  <c r="S462" i="14" s="1"/>
  <c r="R463" i="14"/>
  <c r="S463" i="14" s="1"/>
  <c r="R464" i="14"/>
  <c r="S464" i="14" s="1"/>
  <c r="R465" i="14"/>
  <c r="S465" i="14" s="1"/>
  <c r="R466" i="14"/>
  <c r="S466" i="14" s="1"/>
  <c r="R467" i="14"/>
  <c r="S467" i="14" s="1"/>
  <c r="R468" i="14"/>
  <c r="S468" i="14" s="1"/>
  <c r="R469" i="14"/>
  <c r="S469" i="14" s="1"/>
  <c r="R470" i="14"/>
  <c r="S470" i="14" s="1"/>
  <c r="R471" i="14"/>
  <c r="S471" i="14" s="1"/>
  <c r="R472" i="14"/>
  <c r="S472" i="14" s="1"/>
  <c r="R473" i="14"/>
  <c r="S473" i="14" s="1"/>
  <c r="R474" i="14"/>
  <c r="S474" i="14" s="1"/>
  <c r="R475" i="14"/>
  <c r="S475" i="14" s="1"/>
  <c r="R476" i="14"/>
  <c r="S476" i="14" s="1"/>
  <c r="R477" i="14"/>
  <c r="S477" i="14" s="1"/>
  <c r="R478" i="14"/>
  <c r="S478" i="14" s="1"/>
  <c r="R479" i="14"/>
  <c r="S479" i="14" s="1"/>
  <c r="R480" i="14"/>
  <c r="S480" i="14" s="1"/>
  <c r="R481" i="14"/>
  <c r="S481" i="14" s="1"/>
  <c r="R482" i="14"/>
  <c r="S482" i="14" s="1"/>
  <c r="R483" i="14"/>
  <c r="S483" i="14" s="1"/>
  <c r="R484" i="14"/>
  <c r="S484" i="14" s="1"/>
  <c r="R485" i="14"/>
  <c r="S485" i="14" s="1"/>
  <c r="R486" i="14"/>
  <c r="S486" i="14" s="1"/>
  <c r="R487" i="14"/>
  <c r="S487" i="14" s="1"/>
  <c r="R488" i="14"/>
  <c r="S488" i="14" s="1"/>
  <c r="R489" i="14"/>
  <c r="S489" i="14" s="1"/>
  <c r="R490" i="14"/>
  <c r="S490" i="14" s="1"/>
  <c r="R491" i="14"/>
  <c r="S491" i="14" s="1"/>
  <c r="R492" i="14"/>
  <c r="S492" i="14" s="1"/>
  <c r="R493" i="14"/>
  <c r="S493" i="14" s="1"/>
  <c r="R494" i="14"/>
  <c r="S494" i="14" s="1"/>
  <c r="R495" i="14"/>
  <c r="S495" i="14" s="1"/>
  <c r="R496" i="14"/>
  <c r="S496" i="14" s="1"/>
  <c r="R497" i="14"/>
  <c r="S497" i="14" s="1"/>
  <c r="R498" i="14"/>
  <c r="S498" i="14" s="1"/>
  <c r="R499" i="14"/>
  <c r="S499" i="14" s="1"/>
  <c r="R500" i="14"/>
  <c r="S500" i="14" s="1"/>
  <c r="R501" i="14"/>
  <c r="S501" i="14" s="1"/>
  <c r="R502" i="14"/>
  <c r="S502" i="14" s="1"/>
  <c r="R503" i="14"/>
  <c r="S503" i="14" s="1"/>
  <c r="R504" i="14"/>
  <c r="S504" i="14" s="1"/>
  <c r="R505" i="14"/>
  <c r="S505" i="14" s="1"/>
  <c r="R506" i="14"/>
  <c r="S506" i="14" s="1"/>
  <c r="R507" i="14"/>
  <c r="S507" i="14" s="1"/>
  <c r="R508" i="14"/>
  <c r="S508" i="14" s="1"/>
  <c r="R509" i="14"/>
  <c r="S509" i="14" s="1"/>
  <c r="R510" i="14"/>
  <c r="S510" i="14" s="1"/>
  <c r="R511" i="14"/>
  <c r="S511" i="14" s="1"/>
  <c r="R512" i="14"/>
  <c r="S512" i="14" s="1"/>
  <c r="R513" i="14"/>
  <c r="S513" i="14" s="1"/>
  <c r="R514" i="14"/>
  <c r="S514" i="14" s="1"/>
  <c r="R515" i="14"/>
  <c r="S515" i="14" s="1"/>
  <c r="R516" i="14"/>
  <c r="S516" i="14" s="1"/>
  <c r="R517" i="14"/>
  <c r="S517" i="14" s="1"/>
  <c r="R518" i="14"/>
  <c r="S518" i="14" s="1"/>
  <c r="R519" i="14"/>
  <c r="S519" i="14" s="1"/>
  <c r="R520" i="14"/>
  <c r="S520" i="14" s="1"/>
  <c r="R521" i="14"/>
  <c r="S521" i="14" s="1"/>
  <c r="R522" i="14"/>
  <c r="S522" i="14" s="1"/>
  <c r="R523" i="14"/>
  <c r="S523" i="14" s="1"/>
  <c r="R524" i="14"/>
  <c r="S524" i="14" s="1"/>
  <c r="R525" i="14"/>
  <c r="S525" i="14" s="1"/>
  <c r="R526" i="14"/>
  <c r="S526" i="14" s="1"/>
  <c r="R527" i="14"/>
  <c r="S527" i="14" s="1"/>
  <c r="R528" i="14"/>
  <c r="S528" i="14" s="1"/>
  <c r="R529" i="14"/>
  <c r="S529" i="14" s="1"/>
  <c r="R530" i="14"/>
  <c r="S530" i="14" s="1"/>
  <c r="R531" i="14"/>
  <c r="S531" i="14" s="1"/>
  <c r="R532" i="14"/>
  <c r="S532" i="14" s="1"/>
  <c r="R533" i="14"/>
  <c r="S533" i="14" s="1"/>
  <c r="R534" i="14"/>
  <c r="S534" i="14" s="1"/>
  <c r="R535" i="14"/>
  <c r="S535" i="14" s="1"/>
  <c r="R536" i="14"/>
  <c r="S536" i="14" s="1"/>
  <c r="R537" i="14"/>
  <c r="S537" i="14" s="1"/>
  <c r="R538" i="14"/>
  <c r="S538" i="14" s="1"/>
  <c r="R539" i="14"/>
  <c r="S539" i="14" s="1"/>
  <c r="R540" i="14"/>
  <c r="S540" i="14" s="1"/>
  <c r="R541" i="14"/>
  <c r="S541" i="14" s="1"/>
  <c r="R542" i="14"/>
  <c r="S542" i="14" s="1"/>
  <c r="R543" i="14"/>
  <c r="S543" i="14" s="1"/>
  <c r="R544" i="14"/>
  <c r="S544" i="14" s="1"/>
  <c r="R545" i="14"/>
  <c r="S545" i="14" s="1"/>
  <c r="R546" i="14"/>
  <c r="S546" i="14" s="1"/>
  <c r="R547" i="14"/>
  <c r="S547" i="14" s="1"/>
  <c r="R548" i="14"/>
  <c r="S548" i="14" s="1"/>
  <c r="R549" i="14"/>
  <c r="S549" i="14" s="1"/>
  <c r="R550" i="14"/>
  <c r="S550" i="14" s="1"/>
  <c r="R551" i="14"/>
  <c r="S551" i="14" s="1"/>
  <c r="R552" i="14"/>
  <c r="S552" i="14" s="1"/>
  <c r="R553" i="14"/>
  <c r="S553" i="14" s="1"/>
  <c r="R554" i="14"/>
  <c r="S554" i="14" s="1"/>
  <c r="R555" i="14"/>
  <c r="S555" i="14" s="1"/>
  <c r="R556" i="14"/>
  <c r="S556" i="14" s="1"/>
  <c r="R557" i="14"/>
  <c r="S557" i="14" s="1"/>
  <c r="R558" i="14"/>
  <c r="S558" i="14" s="1"/>
  <c r="R559" i="14"/>
  <c r="S559" i="14" s="1"/>
  <c r="R560" i="14"/>
  <c r="S560" i="14" s="1"/>
  <c r="R561" i="14"/>
  <c r="S561" i="14" s="1"/>
  <c r="R562" i="14"/>
  <c r="S562" i="14" s="1"/>
  <c r="R563" i="14"/>
  <c r="S563" i="14" s="1"/>
  <c r="R564" i="14"/>
  <c r="S564" i="14" s="1"/>
  <c r="R565" i="14"/>
  <c r="S565" i="14" s="1"/>
  <c r="R566" i="14"/>
  <c r="S566" i="14" s="1"/>
  <c r="R567" i="14"/>
  <c r="S567" i="14" s="1"/>
  <c r="R568" i="14"/>
  <c r="S568" i="14" s="1"/>
  <c r="R569" i="14"/>
  <c r="S569" i="14" s="1"/>
  <c r="R570" i="14"/>
  <c r="S570" i="14" s="1"/>
  <c r="R571" i="14"/>
  <c r="S571" i="14" s="1"/>
  <c r="R572" i="14"/>
  <c r="S572" i="14" s="1"/>
  <c r="R573" i="14"/>
  <c r="S573" i="14" s="1"/>
  <c r="R574" i="14"/>
  <c r="S574" i="14" s="1"/>
  <c r="R575" i="14"/>
  <c r="S575" i="14" s="1"/>
  <c r="R576" i="14"/>
  <c r="S576" i="14" s="1"/>
  <c r="R577" i="14"/>
  <c r="S577" i="14" s="1"/>
  <c r="R578" i="14"/>
  <c r="S578" i="14" s="1"/>
  <c r="R579" i="14"/>
  <c r="S579" i="14" s="1"/>
  <c r="R580" i="14"/>
  <c r="S580" i="14" s="1"/>
  <c r="R581" i="14"/>
  <c r="S581" i="14" s="1"/>
  <c r="R582" i="14"/>
  <c r="S582" i="14" s="1"/>
  <c r="R583" i="14"/>
  <c r="S583" i="14" s="1"/>
  <c r="R584" i="14"/>
  <c r="S584" i="14" s="1"/>
  <c r="R585" i="14"/>
  <c r="S585" i="14" s="1"/>
  <c r="R586" i="14"/>
  <c r="S586" i="14" s="1"/>
  <c r="R587" i="14"/>
  <c r="S587" i="14" s="1"/>
  <c r="R588" i="14"/>
  <c r="S588" i="14" s="1"/>
  <c r="R589" i="14"/>
  <c r="S589" i="14" s="1"/>
  <c r="R590" i="14"/>
  <c r="S590" i="14" s="1"/>
  <c r="R591" i="14"/>
  <c r="S591" i="14" s="1"/>
  <c r="R592" i="14"/>
  <c r="S592" i="14" s="1"/>
  <c r="R593" i="14"/>
  <c r="S593" i="14" s="1"/>
  <c r="R594" i="14"/>
  <c r="S594" i="14" s="1"/>
  <c r="R595" i="14"/>
  <c r="S595" i="14" s="1"/>
  <c r="R596" i="14"/>
  <c r="S596" i="14" s="1"/>
  <c r="R597" i="14"/>
  <c r="S597" i="14" s="1"/>
  <c r="R598" i="14"/>
  <c r="S598" i="14" s="1"/>
  <c r="R599" i="14"/>
  <c r="S599" i="14" s="1"/>
  <c r="R600" i="14"/>
  <c r="S600" i="14" s="1"/>
  <c r="R601" i="14"/>
  <c r="S601" i="14" s="1"/>
  <c r="R602" i="14"/>
  <c r="S602" i="14" s="1"/>
  <c r="R603" i="14"/>
  <c r="S603" i="14" s="1"/>
  <c r="R604" i="14"/>
  <c r="S604" i="14" s="1"/>
  <c r="R605" i="14"/>
  <c r="S605" i="14" s="1"/>
  <c r="R606" i="14"/>
  <c r="S606" i="14" s="1"/>
  <c r="R607" i="14"/>
  <c r="S607" i="14" s="1"/>
  <c r="R608" i="14"/>
  <c r="S608" i="14" s="1"/>
  <c r="R609" i="14"/>
  <c r="S609" i="14" s="1"/>
  <c r="R610" i="14"/>
  <c r="S610" i="14" s="1"/>
  <c r="R611" i="14"/>
  <c r="S611" i="14" s="1"/>
  <c r="R612" i="14"/>
  <c r="S612" i="14" s="1"/>
  <c r="R613" i="14"/>
  <c r="S613" i="14" s="1"/>
  <c r="R614" i="14"/>
  <c r="S614" i="14" s="1"/>
  <c r="R615" i="14"/>
  <c r="S615" i="14" s="1"/>
  <c r="R616" i="14"/>
  <c r="S616" i="14" s="1"/>
  <c r="R617" i="14"/>
  <c r="S617" i="14" s="1"/>
  <c r="R618" i="14"/>
  <c r="S618" i="14" s="1"/>
  <c r="R619" i="14"/>
  <c r="S619" i="14" s="1"/>
  <c r="R620" i="14"/>
  <c r="S620" i="14" s="1"/>
  <c r="R621" i="14"/>
  <c r="S621" i="14" s="1"/>
  <c r="R622" i="14"/>
  <c r="S622" i="14" s="1"/>
  <c r="R623" i="14"/>
  <c r="S623" i="14" s="1"/>
  <c r="R624" i="14"/>
  <c r="S624" i="14" s="1"/>
  <c r="R625" i="14"/>
  <c r="S625" i="14" s="1"/>
  <c r="R626" i="14"/>
  <c r="S626" i="14" s="1"/>
  <c r="R627" i="14"/>
  <c r="S627" i="14" s="1"/>
  <c r="R628" i="14"/>
  <c r="S628" i="14" s="1"/>
  <c r="R629" i="14"/>
  <c r="S629" i="14" s="1"/>
  <c r="R630" i="14"/>
  <c r="S630" i="14" s="1"/>
  <c r="R631" i="14"/>
  <c r="S631" i="14" s="1"/>
  <c r="R632" i="14"/>
  <c r="S632" i="14" s="1"/>
  <c r="R633" i="14"/>
  <c r="S633" i="14" s="1"/>
  <c r="R634" i="14"/>
  <c r="S634" i="14" s="1"/>
  <c r="R635" i="14"/>
  <c r="S635" i="14" s="1"/>
  <c r="R636" i="14"/>
  <c r="S636" i="14" s="1"/>
  <c r="R637" i="14"/>
  <c r="S637" i="14" s="1"/>
  <c r="R638" i="14"/>
  <c r="S638" i="14" s="1"/>
  <c r="R639" i="14"/>
  <c r="S639" i="14" s="1"/>
  <c r="R640" i="14"/>
  <c r="S640" i="14" s="1"/>
  <c r="R641" i="14"/>
  <c r="S641" i="14" s="1"/>
  <c r="R642" i="14"/>
  <c r="S642" i="14" s="1"/>
  <c r="R643" i="14"/>
  <c r="S643" i="14" s="1"/>
  <c r="R644" i="14"/>
  <c r="S644" i="14" s="1"/>
  <c r="R645" i="14"/>
  <c r="S645" i="14" s="1"/>
  <c r="R646" i="14"/>
  <c r="S646" i="14" s="1"/>
  <c r="R647" i="14"/>
  <c r="S647" i="14" s="1"/>
  <c r="R648" i="14"/>
  <c r="S648" i="14" s="1"/>
  <c r="R649" i="14"/>
  <c r="S649" i="14" s="1"/>
  <c r="R650" i="14"/>
  <c r="S650" i="14" s="1"/>
  <c r="R651" i="14"/>
  <c r="S651" i="14" s="1"/>
  <c r="R652" i="14"/>
  <c r="S652" i="14" s="1"/>
  <c r="R653" i="14"/>
  <c r="S653" i="14" s="1"/>
  <c r="R654" i="14"/>
  <c r="S654" i="14" s="1"/>
  <c r="R655" i="14"/>
  <c r="S655" i="14" s="1"/>
  <c r="R656" i="14"/>
  <c r="S656" i="14" s="1"/>
  <c r="R657" i="14"/>
  <c r="S657" i="14" s="1"/>
  <c r="R658" i="14"/>
  <c r="S658" i="14" s="1"/>
  <c r="R659" i="14"/>
  <c r="S659" i="14" s="1"/>
  <c r="R660" i="14"/>
  <c r="S660" i="14" s="1"/>
  <c r="R661" i="14"/>
  <c r="S661" i="14" s="1"/>
  <c r="R662" i="14"/>
  <c r="S662" i="14" s="1"/>
  <c r="R663" i="14"/>
  <c r="S663" i="14" s="1"/>
  <c r="R664" i="14"/>
  <c r="S664" i="14" s="1"/>
  <c r="R665" i="14"/>
  <c r="S665" i="14" s="1"/>
  <c r="R666" i="14"/>
  <c r="S666" i="14" s="1"/>
  <c r="R667" i="14"/>
  <c r="S667" i="14" s="1"/>
  <c r="R668" i="14"/>
  <c r="S668" i="14" s="1"/>
  <c r="R669" i="14"/>
  <c r="S669" i="14" s="1"/>
  <c r="R670" i="14"/>
  <c r="S670" i="14" s="1"/>
  <c r="R671" i="14"/>
  <c r="S671" i="14" s="1"/>
  <c r="R672" i="14"/>
  <c r="S672" i="14" s="1"/>
  <c r="R673" i="14"/>
  <c r="S673" i="14" s="1"/>
  <c r="R674" i="14"/>
  <c r="S674" i="14" s="1"/>
  <c r="R675" i="14"/>
  <c r="S675" i="14" s="1"/>
  <c r="R676" i="14"/>
  <c r="S676" i="14" s="1"/>
  <c r="R677" i="14"/>
  <c r="S677" i="14" s="1"/>
  <c r="R678" i="14"/>
  <c r="S678" i="14" s="1"/>
  <c r="R679" i="14"/>
  <c r="S679" i="14" s="1"/>
  <c r="R680" i="14"/>
  <c r="S680" i="14" s="1"/>
  <c r="R681" i="14"/>
  <c r="S681" i="14" s="1"/>
  <c r="R682" i="14"/>
  <c r="S682" i="14" s="1"/>
  <c r="R683" i="14"/>
  <c r="S683" i="14" s="1"/>
  <c r="R684" i="14"/>
  <c r="S684" i="14" s="1"/>
  <c r="R685" i="14"/>
  <c r="S685" i="14" s="1"/>
  <c r="R686" i="14"/>
  <c r="S686" i="14" s="1"/>
  <c r="R687" i="14"/>
  <c r="S687" i="14" s="1"/>
  <c r="R688" i="14"/>
  <c r="S688" i="14" s="1"/>
  <c r="R689" i="14"/>
  <c r="S689" i="14" s="1"/>
  <c r="R690" i="14"/>
  <c r="S690" i="14" s="1"/>
  <c r="R691" i="14"/>
  <c r="S691" i="14" s="1"/>
  <c r="R692" i="14"/>
  <c r="S692" i="14" s="1"/>
  <c r="R693" i="14"/>
  <c r="S693" i="14" s="1"/>
  <c r="R694" i="14"/>
  <c r="S694" i="14" s="1"/>
  <c r="R695" i="14"/>
  <c r="S695" i="14" s="1"/>
  <c r="R696" i="14"/>
  <c r="S696" i="14" s="1"/>
  <c r="R697" i="14"/>
  <c r="S697" i="14" s="1"/>
  <c r="R698" i="14"/>
  <c r="S698" i="14" s="1"/>
  <c r="R699" i="14"/>
  <c r="S699" i="14" s="1"/>
  <c r="R700" i="14"/>
  <c r="S700" i="14" s="1"/>
  <c r="R701" i="14"/>
  <c r="S701" i="14" s="1"/>
  <c r="R702" i="14"/>
  <c r="S702" i="14" s="1"/>
  <c r="R703" i="14"/>
  <c r="S703" i="14" s="1"/>
  <c r="R704" i="14"/>
  <c r="S704" i="14" s="1"/>
  <c r="R705" i="14"/>
  <c r="S705" i="14" s="1"/>
  <c r="R706" i="14"/>
  <c r="S706" i="14" s="1"/>
  <c r="R707" i="14"/>
  <c r="S707" i="14" s="1"/>
  <c r="R708" i="14"/>
  <c r="S708" i="14" s="1"/>
  <c r="R709" i="14"/>
  <c r="S709" i="14" s="1"/>
  <c r="R710" i="14"/>
  <c r="S710" i="14" s="1"/>
  <c r="R711" i="14"/>
  <c r="S711" i="14" s="1"/>
  <c r="R712" i="14"/>
  <c r="S712" i="14" s="1"/>
  <c r="R713" i="14"/>
  <c r="S713" i="14" s="1"/>
  <c r="R714" i="14"/>
  <c r="S714" i="14" s="1"/>
  <c r="R715" i="14"/>
  <c r="S715" i="14" s="1"/>
  <c r="R716" i="14"/>
  <c r="S716" i="14" s="1"/>
  <c r="R717" i="14"/>
  <c r="S717" i="14" s="1"/>
  <c r="R718" i="14"/>
  <c r="S718" i="14" s="1"/>
  <c r="R719" i="14"/>
  <c r="S719" i="14" s="1"/>
  <c r="R720" i="14"/>
  <c r="S720" i="14" s="1"/>
  <c r="R721" i="14"/>
  <c r="S721" i="14" s="1"/>
  <c r="R722" i="14"/>
  <c r="S722" i="14" s="1"/>
  <c r="R723" i="14"/>
  <c r="S723" i="14" s="1"/>
  <c r="R724" i="14"/>
  <c r="S724" i="14" s="1"/>
  <c r="R725" i="14"/>
  <c r="S725" i="14" s="1"/>
  <c r="R726" i="14"/>
  <c r="S726" i="14" s="1"/>
  <c r="R727" i="14"/>
  <c r="S727" i="14" s="1"/>
  <c r="R728" i="14"/>
  <c r="S728" i="14" s="1"/>
  <c r="R729" i="14"/>
  <c r="S729" i="14" s="1"/>
  <c r="R730" i="14"/>
  <c r="S730" i="14" s="1"/>
  <c r="R731" i="14"/>
  <c r="S731" i="14" s="1"/>
  <c r="R732" i="14"/>
  <c r="S732" i="14" s="1"/>
  <c r="R733" i="14"/>
  <c r="S733" i="14" s="1"/>
  <c r="R734" i="14"/>
  <c r="S734" i="14" s="1"/>
  <c r="R735" i="14"/>
  <c r="S735" i="14" s="1"/>
  <c r="R736" i="14"/>
  <c r="S736" i="14" s="1"/>
  <c r="R737" i="14"/>
  <c r="S737" i="14" s="1"/>
  <c r="R738" i="14"/>
  <c r="S738" i="14" s="1"/>
  <c r="R739" i="14"/>
  <c r="S739" i="14" s="1"/>
  <c r="R740" i="14"/>
  <c r="S740" i="14" s="1"/>
  <c r="R741" i="14"/>
  <c r="S741" i="14" s="1"/>
  <c r="R742" i="14"/>
  <c r="S742" i="14" s="1"/>
  <c r="R743" i="14"/>
  <c r="S743" i="14" s="1"/>
  <c r="R744" i="14"/>
  <c r="S744" i="14" s="1"/>
  <c r="R745" i="14"/>
  <c r="S745" i="14" s="1"/>
  <c r="R746" i="14"/>
  <c r="S746" i="14" s="1"/>
  <c r="R747" i="14"/>
  <c r="S747" i="14" s="1"/>
  <c r="R748" i="14"/>
  <c r="S748" i="14" s="1"/>
  <c r="R749" i="14"/>
  <c r="S749" i="14" s="1"/>
  <c r="R750" i="14"/>
  <c r="S750" i="14" s="1"/>
  <c r="R751" i="14"/>
  <c r="S751" i="14" s="1"/>
  <c r="R752" i="14"/>
  <c r="S752" i="14" s="1"/>
  <c r="R753" i="14"/>
  <c r="S753" i="14" s="1"/>
  <c r="R754" i="14"/>
  <c r="S754" i="14" s="1"/>
  <c r="R755" i="14"/>
  <c r="S755" i="14" s="1"/>
  <c r="R756" i="14"/>
  <c r="S756" i="14" s="1"/>
  <c r="R757" i="14"/>
  <c r="S757" i="14" s="1"/>
  <c r="R758" i="14"/>
  <c r="S758" i="14" s="1"/>
  <c r="R759" i="14"/>
  <c r="S759" i="14" s="1"/>
  <c r="R760" i="14"/>
  <c r="S760" i="14" s="1"/>
  <c r="R761" i="14"/>
  <c r="S761" i="14" s="1"/>
  <c r="R762" i="14"/>
  <c r="S762" i="14" s="1"/>
  <c r="R763" i="14"/>
  <c r="S763" i="14" s="1"/>
  <c r="R764" i="14"/>
  <c r="S764" i="14" s="1"/>
  <c r="R765" i="14"/>
  <c r="S765" i="14" s="1"/>
  <c r="R766" i="14"/>
  <c r="S766" i="14" s="1"/>
  <c r="R767" i="14"/>
  <c r="S767" i="14" s="1"/>
  <c r="R768" i="14"/>
  <c r="S768" i="14" s="1"/>
  <c r="R769" i="14"/>
  <c r="S769" i="14" s="1"/>
  <c r="R770" i="14"/>
  <c r="S770" i="14" s="1"/>
  <c r="R771" i="14"/>
  <c r="S771" i="14" s="1"/>
  <c r="R772" i="14"/>
  <c r="S772" i="14" s="1"/>
  <c r="R773" i="14"/>
  <c r="S773" i="14" s="1"/>
  <c r="R774" i="14"/>
  <c r="S774" i="14" s="1"/>
  <c r="R775" i="14"/>
  <c r="S775" i="14" s="1"/>
  <c r="R776" i="14"/>
  <c r="S776" i="14" s="1"/>
  <c r="R777" i="14"/>
  <c r="S777" i="14" s="1"/>
  <c r="R778" i="14"/>
  <c r="S778" i="14" s="1"/>
  <c r="R779" i="14"/>
  <c r="S779" i="14" s="1"/>
  <c r="R780" i="14"/>
  <c r="S780" i="14" s="1"/>
  <c r="R781" i="14"/>
  <c r="S781" i="14" s="1"/>
  <c r="R782" i="14"/>
  <c r="S782" i="14" s="1"/>
  <c r="R783" i="14"/>
  <c r="S783" i="14" s="1"/>
  <c r="R784" i="14"/>
  <c r="S784" i="14" s="1"/>
  <c r="R785" i="14"/>
  <c r="S785" i="14" s="1"/>
  <c r="R786" i="14"/>
  <c r="S786" i="14" s="1"/>
  <c r="R787" i="14"/>
  <c r="S787" i="14" s="1"/>
  <c r="R788" i="14"/>
  <c r="S788" i="14" s="1"/>
  <c r="R789" i="14"/>
  <c r="S789" i="14" s="1"/>
  <c r="R790" i="14"/>
  <c r="S790" i="14" s="1"/>
  <c r="R791" i="14"/>
  <c r="S791" i="14" s="1"/>
  <c r="R792" i="14"/>
  <c r="S792" i="14" s="1"/>
  <c r="R793" i="14"/>
  <c r="S793" i="14" s="1"/>
  <c r="R794" i="14"/>
  <c r="S794" i="14" s="1"/>
  <c r="R795" i="14"/>
  <c r="S795" i="14" s="1"/>
  <c r="R796" i="14"/>
  <c r="S796" i="14" s="1"/>
  <c r="R797" i="14"/>
  <c r="S797" i="14" s="1"/>
  <c r="R798" i="14"/>
  <c r="S798" i="14" s="1"/>
  <c r="R799" i="14"/>
  <c r="S799" i="14" s="1"/>
  <c r="R800" i="14"/>
  <c r="S800" i="14" s="1"/>
  <c r="R801" i="14"/>
  <c r="S801" i="14" s="1"/>
  <c r="R802" i="14"/>
  <c r="S802" i="14" s="1"/>
  <c r="R803" i="14"/>
  <c r="S803" i="14" s="1"/>
  <c r="R804" i="14"/>
  <c r="S804" i="14" s="1"/>
  <c r="R805" i="14"/>
  <c r="S805" i="14" s="1"/>
  <c r="R806" i="14"/>
  <c r="S806" i="14" s="1"/>
  <c r="R807" i="14"/>
  <c r="S807" i="14" s="1"/>
  <c r="R808" i="14"/>
  <c r="S808" i="14" s="1"/>
  <c r="R809" i="14"/>
  <c r="S809" i="14" s="1"/>
  <c r="R810" i="14"/>
  <c r="S810" i="14" s="1"/>
  <c r="R811" i="14"/>
  <c r="S811" i="14" s="1"/>
  <c r="R812" i="14"/>
  <c r="S812" i="14" s="1"/>
  <c r="R813" i="14"/>
  <c r="S813" i="14" s="1"/>
  <c r="R814" i="14"/>
  <c r="S814" i="14" s="1"/>
  <c r="R815" i="14"/>
  <c r="S815" i="14" s="1"/>
  <c r="R816" i="14"/>
  <c r="S816" i="14" s="1"/>
  <c r="R817" i="14"/>
  <c r="S817" i="14" s="1"/>
  <c r="R818" i="14"/>
  <c r="S818" i="14" s="1"/>
  <c r="R819" i="14"/>
  <c r="S819" i="14" s="1"/>
  <c r="R820" i="14"/>
  <c r="S820" i="14" s="1"/>
  <c r="R821" i="14"/>
  <c r="S821" i="14" s="1"/>
  <c r="R822" i="14"/>
  <c r="S822" i="14" s="1"/>
  <c r="R823" i="14"/>
  <c r="S823" i="14" s="1"/>
  <c r="R824" i="14"/>
  <c r="S824" i="14" s="1"/>
  <c r="R825" i="14"/>
  <c r="S825" i="14" s="1"/>
  <c r="R826" i="14"/>
  <c r="S826" i="14" s="1"/>
  <c r="R827" i="14"/>
  <c r="S827" i="14" s="1"/>
  <c r="R828" i="14"/>
  <c r="S828" i="14" s="1"/>
  <c r="R829" i="14"/>
  <c r="S829" i="14" s="1"/>
  <c r="R830" i="14"/>
  <c r="S830" i="14" s="1"/>
  <c r="R831" i="14"/>
  <c r="S831" i="14" s="1"/>
  <c r="R832" i="14"/>
  <c r="S832" i="14" s="1"/>
  <c r="R833" i="14"/>
  <c r="S833" i="14" s="1"/>
  <c r="R834" i="14"/>
  <c r="S834" i="14" s="1"/>
  <c r="R835" i="14"/>
  <c r="S835" i="14" s="1"/>
  <c r="R836" i="14"/>
  <c r="S836" i="14" s="1"/>
  <c r="R837" i="14"/>
  <c r="S837" i="14" s="1"/>
  <c r="R838" i="14"/>
  <c r="S838" i="14" s="1"/>
  <c r="R839" i="14"/>
  <c r="S839" i="14" s="1"/>
  <c r="R840" i="14"/>
  <c r="S840" i="14" s="1"/>
  <c r="R841" i="14"/>
  <c r="S841" i="14" s="1"/>
  <c r="R842" i="14"/>
  <c r="S842" i="14" s="1"/>
  <c r="R843" i="14"/>
  <c r="S843" i="14" s="1"/>
  <c r="R844" i="14"/>
  <c r="S844" i="14" s="1"/>
  <c r="R845" i="14"/>
  <c r="S845" i="14" s="1"/>
  <c r="R846" i="14"/>
  <c r="S846" i="14" s="1"/>
  <c r="R847" i="14"/>
  <c r="S847" i="14" s="1"/>
  <c r="R848" i="14"/>
  <c r="S848" i="14" s="1"/>
  <c r="R849" i="14"/>
  <c r="S849" i="14" s="1"/>
  <c r="R850" i="14"/>
  <c r="S850" i="14" s="1"/>
  <c r="R851" i="14"/>
  <c r="S851" i="14" s="1"/>
  <c r="R852" i="14"/>
  <c r="S852" i="14" s="1"/>
  <c r="R853" i="14"/>
  <c r="S853" i="14" s="1"/>
  <c r="R854" i="14"/>
  <c r="S854" i="14" s="1"/>
  <c r="R855" i="14"/>
  <c r="S855" i="14" s="1"/>
  <c r="R856" i="14"/>
  <c r="S856" i="14" s="1"/>
  <c r="R857" i="14"/>
  <c r="S857" i="14" s="1"/>
  <c r="R858" i="14"/>
  <c r="S858" i="14" s="1"/>
  <c r="R859" i="14"/>
  <c r="S859" i="14" s="1"/>
  <c r="R860" i="14"/>
  <c r="S860" i="14" s="1"/>
  <c r="R861" i="14"/>
  <c r="S861" i="14" s="1"/>
  <c r="R862" i="14"/>
  <c r="S862" i="14" s="1"/>
  <c r="R863" i="14"/>
  <c r="S863" i="14" s="1"/>
  <c r="R864" i="14"/>
  <c r="S864" i="14" s="1"/>
  <c r="R865" i="14"/>
  <c r="S865" i="14" s="1"/>
  <c r="R866" i="14"/>
  <c r="S866" i="14" s="1"/>
  <c r="R867" i="14"/>
  <c r="S867" i="14" s="1"/>
  <c r="R868" i="14"/>
  <c r="S868" i="14" s="1"/>
  <c r="R869" i="14"/>
  <c r="S869" i="14" s="1"/>
  <c r="R870" i="14"/>
  <c r="S870" i="14" s="1"/>
  <c r="R871" i="14"/>
  <c r="S871" i="14" s="1"/>
  <c r="R872" i="14"/>
  <c r="S872" i="14" s="1"/>
  <c r="R873" i="14"/>
  <c r="S873" i="14" s="1"/>
  <c r="R874" i="14"/>
  <c r="S874" i="14" s="1"/>
  <c r="R875" i="14"/>
  <c r="S875" i="14" s="1"/>
  <c r="R876" i="14"/>
  <c r="S876" i="14" s="1"/>
  <c r="R877" i="14"/>
  <c r="S877" i="14" s="1"/>
  <c r="R878" i="14"/>
  <c r="S878" i="14" s="1"/>
  <c r="R879" i="14"/>
  <c r="S879" i="14" s="1"/>
  <c r="R880" i="14"/>
  <c r="S880" i="14" s="1"/>
  <c r="R881" i="14"/>
  <c r="S881" i="14" s="1"/>
  <c r="R882" i="14"/>
  <c r="S882" i="14" s="1"/>
  <c r="R883" i="14"/>
  <c r="S883" i="14" s="1"/>
  <c r="R884" i="14"/>
  <c r="S884" i="14" s="1"/>
  <c r="R885" i="14"/>
  <c r="S885" i="14" s="1"/>
  <c r="R886" i="14"/>
  <c r="S886" i="14" s="1"/>
  <c r="R887" i="14"/>
  <c r="S887" i="14" s="1"/>
  <c r="R888" i="14"/>
  <c r="S888" i="14" s="1"/>
  <c r="R889" i="14"/>
  <c r="S889" i="14" s="1"/>
  <c r="R890" i="14"/>
  <c r="S890" i="14" s="1"/>
  <c r="R891" i="14"/>
  <c r="S891" i="14" s="1"/>
  <c r="R892" i="14"/>
  <c r="S892" i="14" s="1"/>
  <c r="R893" i="14"/>
  <c r="S893" i="14" s="1"/>
  <c r="R894" i="14"/>
  <c r="S894" i="14" s="1"/>
  <c r="R895" i="14"/>
  <c r="S895" i="14" s="1"/>
  <c r="R896" i="14"/>
  <c r="S896" i="14" s="1"/>
  <c r="R897" i="14"/>
  <c r="S897" i="14" s="1"/>
  <c r="R898" i="14"/>
  <c r="S898" i="14" s="1"/>
  <c r="R899" i="14"/>
  <c r="S899" i="14" s="1"/>
  <c r="R900" i="14"/>
  <c r="S900" i="14" s="1"/>
  <c r="R901" i="14"/>
  <c r="S901" i="14" s="1"/>
  <c r="R902" i="14"/>
  <c r="S902" i="14" s="1"/>
  <c r="R903" i="14"/>
  <c r="S903" i="14" s="1"/>
  <c r="R904" i="14"/>
  <c r="S904" i="14" s="1"/>
  <c r="R905" i="14"/>
  <c r="S905" i="14" s="1"/>
  <c r="R906" i="14"/>
  <c r="S906" i="14" s="1"/>
  <c r="J5" i="1"/>
  <c r="J4" i="1"/>
  <c r="Q2" i="14"/>
  <c r="Q3" i="14"/>
  <c r="Q4" i="14"/>
  <c r="Q5" i="14"/>
  <c r="Q6" i="14"/>
  <c r="Q7" i="14"/>
  <c r="Q8" i="14"/>
  <c r="Q9" i="14"/>
  <c r="Q10" i="14"/>
  <c r="Q11" i="14"/>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0" i="14"/>
  <c r="Q81" i="14"/>
  <c r="Q82" i="14"/>
  <c r="Q83" i="14"/>
  <c r="Q84" i="14"/>
  <c r="Q85" i="14"/>
  <c r="Q86" i="14"/>
  <c r="Q87" i="14"/>
  <c r="Q88" i="14"/>
  <c r="Q89" i="14"/>
  <c r="Q90" i="14"/>
  <c r="Q91" i="14"/>
  <c r="Q92" i="14"/>
  <c r="Q93" i="14"/>
  <c r="Q94" i="14"/>
  <c r="Q95" i="14"/>
  <c r="Q96" i="14"/>
  <c r="Q97" i="14"/>
  <c r="Q98" i="14"/>
  <c r="Q99" i="14"/>
  <c r="Q100" i="14"/>
  <c r="Q101" i="14"/>
  <c r="Q102" i="14"/>
  <c r="Q103" i="14"/>
  <c r="Q104" i="14"/>
  <c r="Q105" i="14"/>
  <c r="Q106" i="14"/>
  <c r="Q107" i="14"/>
  <c r="Q108" i="14"/>
  <c r="Q109" i="14"/>
  <c r="Q110" i="14"/>
  <c r="Q111" i="14"/>
  <c r="Q112" i="14"/>
  <c r="Q113" i="14"/>
  <c r="Q114" i="14"/>
  <c r="Q115" i="14"/>
  <c r="Q116" i="14"/>
  <c r="Q117" i="14"/>
  <c r="Q118" i="14"/>
  <c r="Q119" i="14"/>
  <c r="Q120" i="14"/>
  <c r="Q121" i="14"/>
  <c r="Q122" i="14"/>
  <c r="Q123" i="14"/>
  <c r="Q124" i="14"/>
  <c r="Q125" i="14"/>
  <c r="Q126" i="14"/>
  <c r="Q127" i="14"/>
  <c r="Q128" i="14"/>
  <c r="Q129" i="14"/>
  <c r="Q130" i="14"/>
  <c r="Q131" i="14"/>
  <c r="Q132" i="14"/>
  <c r="Q133" i="14"/>
  <c r="Q134" i="14"/>
  <c r="Q135" i="14"/>
  <c r="Q136" i="14"/>
  <c r="Q137" i="14"/>
  <c r="Q138" i="14"/>
  <c r="Q139" i="14"/>
  <c r="Q140" i="14"/>
  <c r="Q141" i="14"/>
  <c r="Q142" i="14"/>
  <c r="Q143" i="14"/>
  <c r="Q144" i="14"/>
  <c r="Q145" i="14"/>
  <c r="Q146" i="14"/>
  <c r="Q147" i="14"/>
  <c r="Q148" i="14"/>
  <c r="Q149" i="14"/>
  <c r="Q150" i="14"/>
  <c r="Q151" i="14"/>
  <c r="Q152" i="14"/>
  <c r="Q153" i="14"/>
  <c r="Q154" i="14"/>
  <c r="Q155" i="14"/>
  <c r="Q156" i="14"/>
  <c r="Q157" i="14"/>
  <c r="Q158" i="14"/>
  <c r="Q159" i="14"/>
  <c r="Q160" i="14"/>
  <c r="Q161" i="14"/>
  <c r="Q162" i="14"/>
  <c r="Q163" i="14"/>
  <c r="Q164" i="14"/>
  <c r="Q165" i="14"/>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190" i="14"/>
  <c r="Q191" i="14"/>
  <c r="Q192" i="14"/>
  <c r="Q193" i="14"/>
  <c r="Q194" i="14"/>
  <c r="Q195" i="14"/>
  <c r="Q196" i="14"/>
  <c r="Q197" i="14"/>
  <c r="Q198" i="14"/>
  <c r="Q199" i="14"/>
  <c r="Q200" i="14"/>
  <c r="Q201" i="14"/>
  <c r="Q202" i="14"/>
  <c r="Q203" i="14"/>
  <c r="Q204" i="14"/>
  <c r="Q205" i="14"/>
  <c r="Q206" i="14"/>
  <c r="Q207" i="14"/>
  <c r="Q208" i="14"/>
  <c r="Q209" i="14"/>
  <c r="Q210" i="14"/>
  <c r="Q211" i="14"/>
  <c r="Q212" i="14"/>
  <c r="Q213" i="14"/>
  <c r="Q214" i="14"/>
  <c r="Q215" i="14"/>
  <c r="Q216" i="14"/>
  <c r="Q217" i="14"/>
  <c r="Q218" i="14"/>
  <c r="Q219" i="14"/>
  <c r="Q220" i="14"/>
  <c r="Q221" i="14"/>
  <c r="Q222" i="14"/>
  <c r="Q223" i="14"/>
  <c r="Q224" i="14"/>
  <c r="Q225" i="14"/>
  <c r="Q226" i="14"/>
  <c r="Q227" i="14"/>
  <c r="Q228" i="14"/>
  <c r="Q229" i="14"/>
  <c r="Q230" i="14"/>
  <c r="Q231" i="14"/>
  <c r="Q232" i="14"/>
  <c r="Q233" i="14"/>
  <c r="Q234" i="14"/>
  <c r="Q235" i="14"/>
  <c r="Q236" i="14"/>
  <c r="Q237" i="14"/>
  <c r="Q238" i="14"/>
  <c r="Q239" i="14"/>
  <c r="Q240" i="14"/>
  <c r="Q241" i="14"/>
  <c r="Q242" i="14"/>
  <c r="Q243" i="14"/>
  <c r="Q244" i="14"/>
  <c r="Q245" i="14"/>
  <c r="Q246" i="14"/>
  <c r="Q247" i="14"/>
  <c r="Q248" i="14"/>
  <c r="Q249" i="14"/>
  <c r="Q250" i="14"/>
  <c r="Q251" i="14"/>
  <c r="Q252" i="14"/>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86" i="14"/>
  <c r="Q287" i="14"/>
  <c r="Q288" i="14"/>
  <c r="Q289" i="14"/>
  <c r="Q290" i="14"/>
  <c r="Q291" i="14"/>
  <c r="Q292" i="14"/>
  <c r="Q293" i="14"/>
  <c r="Q294" i="14"/>
  <c r="Q295" i="14"/>
  <c r="Q296" i="14"/>
  <c r="Q297" i="14"/>
  <c r="Q298" i="14"/>
  <c r="Q299" i="14"/>
  <c r="Q300" i="14"/>
  <c r="Q301" i="14"/>
  <c r="Q302" i="14"/>
  <c r="Q303" i="14"/>
  <c r="Q304" i="14"/>
  <c r="Q305" i="14"/>
  <c r="Q306" i="14"/>
  <c r="Q307" i="14"/>
  <c r="Q308" i="14"/>
  <c r="Q309" i="14"/>
  <c r="Q310" i="14"/>
  <c r="Q311" i="14"/>
  <c r="Q312" i="14"/>
  <c r="Q313" i="14"/>
  <c r="Q314" i="14"/>
  <c r="Q315" i="14"/>
  <c r="Q316" i="14"/>
  <c r="Q317" i="14"/>
  <c r="Q318" i="14"/>
  <c r="Q319" i="14"/>
  <c r="Q320" i="14"/>
  <c r="Q321" i="14"/>
  <c r="Q322" i="14"/>
  <c r="Q323" i="14"/>
  <c r="Q324" i="14"/>
  <c r="Q325" i="14"/>
  <c r="Q326" i="14"/>
  <c r="Q327" i="14"/>
  <c r="Q328" i="14"/>
  <c r="Q329" i="14"/>
  <c r="Q330" i="14"/>
  <c r="Q331" i="14"/>
  <c r="Q332" i="14"/>
  <c r="Q333" i="14"/>
  <c r="Q334" i="14"/>
  <c r="Q335" i="14"/>
  <c r="Q336" i="14"/>
  <c r="Q337" i="14"/>
  <c r="Q338" i="14"/>
  <c r="Q339" i="14"/>
  <c r="Q340" i="14"/>
  <c r="Q341" i="14"/>
  <c r="Q342" i="14"/>
  <c r="Q343" i="14"/>
  <c r="Q344" i="14"/>
  <c r="Q345" i="14"/>
  <c r="Q346" i="14"/>
  <c r="Q347" i="14"/>
  <c r="Q348" i="14"/>
  <c r="Q349" i="14"/>
  <c r="Q350" i="14"/>
  <c r="Q351" i="14"/>
  <c r="Q352" i="14"/>
  <c r="Q353" i="14"/>
  <c r="Q354" i="14"/>
  <c r="Q355" i="14"/>
  <c r="Q356" i="14"/>
  <c r="Q357" i="14"/>
  <c r="Q358" i="14"/>
  <c r="Q359" i="14"/>
  <c r="Q360" i="14"/>
  <c r="Q361" i="14"/>
  <c r="Q362" i="14"/>
  <c r="Q363" i="14"/>
  <c r="Q364" i="14"/>
  <c r="Q365" i="14"/>
  <c r="Q366" i="14"/>
  <c r="Q367" i="14"/>
  <c r="Q368" i="14"/>
  <c r="Q369" i="14"/>
  <c r="Q370" i="14"/>
  <c r="Q371" i="14"/>
  <c r="Q372" i="14"/>
  <c r="Q373" i="14"/>
  <c r="Q374" i="14"/>
  <c r="Q375" i="14"/>
  <c r="Q376" i="14"/>
  <c r="Q377" i="14"/>
  <c r="Q378" i="14"/>
  <c r="Q379" i="14"/>
  <c r="Q380" i="14"/>
  <c r="Q381" i="14"/>
  <c r="Q382" i="14"/>
  <c r="Q383" i="14"/>
  <c r="Q384" i="14"/>
  <c r="Q385" i="14"/>
  <c r="Q386" i="14"/>
  <c r="Q387" i="14"/>
  <c r="Q388" i="14"/>
  <c r="Q389" i="14"/>
  <c r="Q390" i="14"/>
  <c r="Q391" i="14"/>
  <c r="Q392" i="14"/>
  <c r="Q393" i="14"/>
  <c r="Q394" i="14"/>
  <c r="Q395" i="14"/>
  <c r="Q396" i="14"/>
  <c r="Q397" i="14"/>
  <c r="Q398" i="14"/>
  <c r="Q399" i="14"/>
  <c r="Q400" i="14"/>
  <c r="Q401" i="14"/>
  <c r="Q402" i="14"/>
  <c r="Q403" i="14"/>
  <c r="Q404" i="14"/>
  <c r="Q405" i="14"/>
  <c r="Q406" i="14"/>
  <c r="Q407" i="14"/>
  <c r="Q408" i="14"/>
  <c r="Q409" i="14"/>
  <c r="Q410" i="14"/>
  <c r="Q411" i="14"/>
  <c r="Q412" i="14"/>
  <c r="Q413" i="14"/>
  <c r="Q414" i="14"/>
  <c r="Q415" i="14"/>
  <c r="Q416" i="14"/>
  <c r="Q417" i="14"/>
  <c r="Q418" i="14"/>
  <c r="Q419" i="14"/>
  <c r="Q420" i="14"/>
  <c r="Q421" i="14"/>
  <c r="Q422" i="14"/>
  <c r="Q423" i="14"/>
  <c r="Q424" i="14"/>
  <c r="Q425" i="14"/>
  <c r="Q426" i="14"/>
  <c r="Q427" i="14"/>
  <c r="Q428" i="14"/>
  <c r="Q429" i="14"/>
  <c r="Q430" i="14"/>
  <c r="Q431" i="14"/>
  <c r="Q432" i="14"/>
  <c r="Q433" i="14"/>
  <c r="Q434" i="14"/>
  <c r="Q435" i="14"/>
  <c r="Q436" i="14"/>
  <c r="Q437" i="14"/>
  <c r="Q438" i="14"/>
  <c r="Q439" i="14"/>
  <c r="Q440" i="14"/>
  <c r="Q441" i="14"/>
  <c r="Q442" i="14"/>
  <c r="Q443" i="14"/>
  <c r="Q444" i="14"/>
  <c r="Q445" i="14"/>
  <c r="Q446" i="14"/>
  <c r="Q447" i="14"/>
  <c r="Q448" i="14"/>
  <c r="Q449" i="14"/>
  <c r="Q450" i="14"/>
  <c r="Q451" i="14"/>
  <c r="Q452" i="14"/>
  <c r="Q453" i="14"/>
  <c r="Q454" i="14"/>
  <c r="Q455" i="14"/>
  <c r="Q456" i="14"/>
  <c r="Q457" i="14"/>
  <c r="Q458" i="14"/>
  <c r="Q459" i="14"/>
  <c r="Q460" i="14"/>
  <c r="Q461" i="14"/>
  <c r="Q462" i="14"/>
  <c r="Q463" i="14"/>
  <c r="Q464" i="14"/>
  <c r="Q465" i="14"/>
  <c r="Q466" i="14"/>
  <c r="Q467" i="14"/>
  <c r="Q468" i="14"/>
  <c r="Q469" i="14"/>
  <c r="Q470" i="14"/>
  <c r="Q471" i="14"/>
  <c r="Q472" i="14"/>
  <c r="Q473" i="14"/>
  <c r="Q474" i="14"/>
  <c r="Q475" i="14"/>
  <c r="Q476" i="14"/>
  <c r="Q477" i="14"/>
  <c r="Q478" i="14"/>
  <c r="Q479" i="14"/>
  <c r="Q480" i="14"/>
  <c r="Q481" i="14"/>
  <c r="Q482" i="14"/>
  <c r="Q483" i="14"/>
  <c r="Q484" i="14"/>
  <c r="Q485" i="14"/>
  <c r="Q486" i="14"/>
  <c r="Q487" i="14"/>
  <c r="Q488" i="14"/>
  <c r="Q489" i="14"/>
  <c r="Q490" i="14"/>
  <c r="Q491" i="14"/>
  <c r="Q492" i="14"/>
  <c r="Q493" i="14"/>
  <c r="Q494" i="14"/>
  <c r="Q495" i="14"/>
  <c r="Q496" i="14"/>
  <c r="Q497" i="14"/>
  <c r="Q498" i="14"/>
  <c r="Q499" i="14"/>
  <c r="Q500" i="14"/>
  <c r="Q501" i="14"/>
  <c r="Q502" i="14"/>
  <c r="Q503" i="14"/>
  <c r="Q504" i="14"/>
  <c r="Q505" i="14"/>
  <c r="Q506" i="14"/>
  <c r="Q507" i="14"/>
  <c r="Q508" i="14"/>
  <c r="Q509" i="14"/>
  <c r="Q510" i="14"/>
  <c r="Q511" i="14"/>
  <c r="Q512" i="14"/>
  <c r="Q513" i="14"/>
  <c r="Q514" i="14"/>
  <c r="Q515" i="14"/>
  <c r="Q516" i="14"/>
  <c r="Q517" i="14"/>
  <c r="Q518" i="14"/>
  <c r="Q519" i="14"/>
  <c r="Q520" i="14"/>
  <c r="Q521" i="14"/>
  <c r="Q522" i="14"/>
  <c r="Q523" i="14"/>
  <c r="Q524" i="14"/>
  <c r="Q525" i="14"/>
  <c r="Q526" i="14"/>
  <c r="Q527" i="14"/>
  <c r="Q528" i="14"/>
  <c r="Q529" i="14"/>
  <c r="Q530" i="14"/>
  <c r="Q531" i="14"/>
  <c r="Q532" i="14"/>
  <c r="Q533" i="14"/>
  <c r="Q534" i="14"/>
  <c r="Q535" i="14"/>
  <c r="Q536" i="14"/>
  <c r="Q537" i="14"/>
  <c r="Q538" i="14"/>
  <c r="Q539" i="14"/>
  <c r="Q540" i="14"/>
  <c r="Q541" i="14"/>
  <c r="Q542" i="14"/>
  <c r="Q543" i="14"/>
  <c r="Q544" i="14"/>
  <c r="Q545" i="14"/>
  <c r="Q546" i="14"/>
  <c r="Q547" i="14"/>
  <c r="Q548" i="14"/>
  <c r="Q549" i="14"/>
  <c r="Q550" i="14"/>
  <c r="Q551" i="14"/>
  <c r="Q552" i="14"/>
  <c r="Q553" i="14"/>
  <c r="Q554" i="14"/>
  <c r="Q555" i="14"/>
  <c r="Q556" i="14"/>
  <c r="Q557" i="14"/>
  <c r="Q558" i="14"/>
  <c r="Q559" i="14"/>
  <c r="Q560" i="14"/>
  <c r="Q561" i="14"/>
  <c r="Q562" i="14"/>
  <c r="Q563" i="14"/>
  <c r="Q564" i="14"/>
  <c r="Q565" i="14"/>
  <c r="Q566" i="14"/>
  <c r="Q567" i="14"/>
  <c r="Q568" i="14"/>
  <c r="Q569" i="14"/>
  <c r="Q570" i="14"/>
  <c r="Q571" i="14"/>
  <c r="Q572" i="14"/>
  <c r="Q573" i="14"/>
  <c r="Q574" i="14"/>
  <c r="Q575" i="14"/>
  <c r="Q576" i="14"/>
  <c r="Q577" i="14"/>
  <c r="Q578" i="14"/>
  <c r="Q579" i="14"/>
  <c r="Q580" i="14"/>
  <c r="Q581" i="14"/>
  <c r="Q582" i="14"/>
  <c r="Q583" i="14"/>
  <c r="Q584" i="14"/>
  <c r="Q585" i="14"/>
  <c r="Q586" i="14"/>
  <c r="Q587" i="14"/>
  <c r="Q588" i="14"/>
  <c r="Q589" i="14"/>
  <c r="Q590" i="14"/>
  <c r="Q591" i="14"/>
  <c r="Q592" i="14"/>
  <c r="Q593" i="14"/>
  <c r="Q594" i="14"/>
  <c r="Q595" i="14"/>
  <c r="Q596" i="14"/>
  <c r="Q597" i="14"/>
  <c r="Q598" i="14"/>
  <c r="Q599" i="14"/>
  <c r="Q600" i="14"/>
  <c r="Q601" i="14"/>
  <c r="Q602" i="14"/>
  <c r="Q603" i="14"/>
  <c r="Q604" i="14"/>
  <c r="Q605" i="14"/>
  <c r="Q606" i="14"/>
  <c r="Q607" i="14"/>
  <c r="Q608" i="14"/>
  <c r="Q609" i="14"/>
  <c r="Q610" i="14"/>
  <c r="Q611" i="14"/>
  <c r="Q612" i="14"/>
  <c r="Q613" i="14"/>
  <c r="Q614" i="14"/>
  <c r="Q615" i="14"/>
  <c r="Q616" i="14"/>
  <c r="Q617" i="14"/>
  <c r="Q618" i="14"/>
  <c r="Q619" i="14"/>
  <c r="Q620" i="14"/>
  <c r="Q621" i="14"/>
  <c r="Q622" i="14"/>
  <c r="Q623" i="14"/>
  <c r="Q624" i="14"/>
  <c r="Q625" i="14"/>
  <c r="Q626" i="14"/>
  <c r="Q627" i="14"/>
  <c r="Q628" i="14"/>
  <c r="Q629" i="14"/>
  <c r="Q630" i="14"/>
  <c r="Q631" i="14"/>
  <c r="Q632" i="14"/>
  <c r="Q633" i="14"/>
  <c r="Q634" i="14"/>
  <c r="Q635" i="14"/>
  <c r="Q636" i="14"/>
  <c r="Q637" i="14"/>
  <c r="Q638" i="14"/>
  <c r="Q639" i="14"/>
  <c r="Q640" i="14"/>
  <c r="Q641" i="14"/>
  <c r="Q642" i="14"/>
  <c r="Q643" i="14"/>
  <c r="Q644" i="14"/>
  <c r="Q645" i="14"/>
  <c r="Q646" i="14"/>
  <c r="Q647" i="14"/>
  <c r="Q648" i="14"/>
  <c r="Q649" i="14"/>
  <c r="Q650" i="14"/>
  <c r="Q651" i="14"/>
  <c r="Q652" i="14"/>
  <c r="Q653" i="14"/>
  <c r="Q654" i="14"/>
  <c r="Q655" i="14"/>
  <c r="Q656" i="14"/>
  <c r="Q657" i="14"/>
  <c r="Q658" i="14"/>
  <c r="Q659" i="14"/>
  <c r="Q660" i="14"/>
  <c r="Q661" i="14"/>
  <c r="Q662" i="14"/>
  <c r="Q663" i="14"/>
  <c r="Q664" i="14"/>
  <c r="Q665" i="14"/>
  <c r="Q666" i="14"/>
  <c r="Q667" i="14"/>
  <c r="Q668" i="14"/>
  <c r="Q669" i="14"/>
  <c r="Q670" i="14"/>
  <c r="Q671" i="14"/>
  <c r="Q672" i="14"/>
  <c r="Q673" i="14"/>
  <c r="Q674" i="14"/>
  <c r="Q675" i="14"/>
  <c r="Q676" i="14"/>
  <c r="Q677" i="14"/>
  <c r="Q678" i="14"/>
  <c r="Q679" i="14"/>
  <c r="Q680" i="14"/>
  <c r="Q681" i="14"/>
  <c r="Q682" i="14"/>
  <c r="Q683" i="14"/>
  <c r="Q684" i="14"/>
  <c r="Q685" i="14"/>
  <c r="Q686" i="14"/>
  <c r="Q687" i="14"/>
  <c r="Q688" i="14"/>
  <c r="Q689" i="14"/>
  <c r="Q690" i="14"/>
  <c r="Q691" i="14"/>
  <c r="Q692" i="14"/>
  <c r="Q693" i="14"/>
  <c r="Q694" i="14"/>
  <c r="Q695" i="14"/>
  <c r="Q696" i="14"/>
  <c r="Q697" i="14"/>
  <c r="Q698" i="14"/>
  <c r="Q699" i="14"/>
  <c r="Q700" i="14"/>
  <c r="Q701" i="14"/>
  <c r="Q702" i="14"/>
  <c r="Q703" i="14"/>
  <c r="Q704" i="14"/>
  <c r="Q705" i="14"/>
  <c r="Q706" i="14"/>
  <c r="Q707" i="14"/>
  <c r="Q708" i="14"/>
  <c r="Q709" i="14"/>
  <c r="Q710" i="14"/>
  <c r="Q711" i="14"/>
  <c r="Q712" i="14"/>
  <c r="Q713" i="14"/>
  <c r="Q714" i="14"/>
  <c r="Q715" i="14"/>
  <c r="Q716" i="14"/>
  <c r="Q717" i="14"/>
  <c r="Q718" i="14"/>
  <c r="Q719" i="14"/>
  <c r="Q720" i="14"/>
  <c r="Q721" i="14"/>
  <c r="Q722" i="14"/>
  <c r="Q723" i="14"/>
  <c r="Q724" i="14"/>
  <c r="Q725" i="14"/>
  <c r="Q726" i="14"/>
  <c r="Q727" i="14"/>
  <c r="Q728" i="14"/>
  <c r="Q729" i="14"/>
  <c r="Q730" i="14"/>
  <c r="Q731" i="14"/>
  <c r="Q732" i="14"/>
  <c r="Q733" i="14"/>
  <c r="Q734" i="14"/>
  <c r="Q735" i="14"/>
  <c r="Q736" i="14"/>
  <c r="Q737" i="14"/>
  <c r="Q738" i="14"/>
  <c r="Q739" i="14"/>
  <c r="Q740" i="14"/>
  <c r="Q741" i="14"/>
  <c r="Q742" i="14"/>
  <c r="Q743" i="14"/>
  <c r="Q744" i="14"/>
  <c r="Q745" i="14"/>
  <c r="Q746" i="14"/>
  <c r="Q747" i="14"/>
  <c r="Q748" i="14"/>
  <c r="Q749" i="14"/>
  <c r="Q750" i="14"/>
  <c r="Q751" i="14"/>
  <c r="Q752" i="14"/>
  <c r="Q753" i="14"/>
  <c r="Q754" i="14"/>
  <c r="Q755" i="14"/>
  <c r="Q756" i="14"/>
  <c r="Q757" i="14"/>
  <c r="Q758" i="14"/>
  <c r="Q759" i="14"/>
  <c r="Q760" i="14"/>
  <c r="Q761" i="14"/>
  <c r="Q762" i="14"/>
  <c r="Q763" i="14"/>
  <c r="Q764" i="14"/>
  <c r="Q765" i="14"/>
  <c r="Q766" i="14"/>
  <c r="Q767" i="14"/>
  <c r="Q768" i="14"/>
  <c r="Q769" i="14"/>
  <c r="Q770" i="14"/>
  <c r="Q771" i="14"/>
  <c r="Q772" i="14"/>
  <c r="Q773" i="14"/>
  <c r="Q774" i="14"/>
  <c r="Q775" i="14"/>
  <c r="Q776" i="14"/>
  <c r="Q777" i="14"/>
  <c r="Q778" i="14"/>
  <c r="Q779" i="14"/>
  <c r="Q780" i="14"/>
  <c r="Q781" i="14"/>
  <c r="Q782" i="14"/>
  <c r="Q783" i="14"/>
  <c r="Q784" i="14"/>
  <c r="Q785" i="14"/>
  <c r="Q786" i="14"/>
  <c r="Q787" i="14"/>
  <c r="Q788" i="14"/>
  <c r="Q789" i="14"/>
  <c r="Q790" i="14"/>
  <c r="Q791" i="14"/>
  <c r="Q792" i="14"/>
  <c r="Q793" i="14"/>
  <c r="Q794" i="14"/>
  <c r="Q795" i="14"/>
  <c r="Q796" i="14"/>
  <c r="Q797" i="14"/>
  <c r="Q798" i="14"/>
  <c r="Q799" i="14"/>
  <c r="Q800" i="14"/>
  <c r="Q801" i="14"/>
  <c r="Q802" i="14"/>
  <c r="Q803" i="14"/>
  <c r="Q804" i="14"/>
  <c r="Q805" i="14"/>
  <c r="Q806" i="14"/>
  <c r="Q807" i="14"/>
  <c r="Q808" i="14"/>
  <c r="Q809" i="14"/>
  <c r="Q810" i="14"/>
  <c r="Q811" i="14"/>
  <c r="Q812" i="14"/>
  <c r="Q813" i="14"/>
  <c r="Q814" i="14"/>
  <c r="Q815" i="14"/>
  <c r="Q816" i="14"/>
  <c r="Q817" i="14"/>
  <c r="Q818" i="14"/>
  <c r="Q819" i="14"/>
  <c r="Q820" i="14"/>
  <c r="Q821" i="14"/>
  <c r="Q822" i="14"/>
  <c r="Q823" i="14"/>
  <c r="Q824" i="14"/>
  <c r="Q825" i="14"/>
  <c r="Q826" i="14"/>
  <c r="Q827" i="14"/>
  <c r="Q828" i="14"/>
  <c r="Q829" i="14"/>
  <c r="Q830" i="14"/>
  <c r="Q831" i="14"/>
  <c r="Q832" i="14"/>
  <c r="Q833" i="14"/>
  <c r="Q834" i="14"/>
  <c r="Q835" i="14"/>
  <c r="Q836" i="14"/>
  <c r="Q837" i="14"/>
  <c r="Q838" i="14"/>
  <c r="Q839" i="14"/>
  <c r="Q840" i="14"/>
  <c r="Q841" i="14"/>
  <c r="Q842" i="14"/>
  <c r="Q843" i="14"/>
  <c r="Q844" i="14"/>
  <c r="Q845" i="14"/>
  <c r="Q846" i="14"/>
  <c r="Q847" i="14"/>
  <c r="Q848" i="14"/>
  <c r="Q849" i="14"/>
  <c r="Q850" i="14"/>
  <c r="Q851" i="14"/>
  <c r="Q852" i="14"/>
  <c r="Q853" i="14"/>
  <c r="Q854" i="14"/>
  <c r="Q855" i="14"/>
  <c r="Q856" i="14"/>
  <c r="Q857" i="14"/>
  <c r="Q858" i="14"/>
  <c r="Q859" i="14"/>
  <c r="Q860" i="14"/>
  <c r="Q861" i="14"/>
  <c r="Q862" i="14"/>
  <c r="Q863" i="14"/>
  <c r="Q864" i="14"/>
  <c r="Q865" i="14"/>
  <c r="Q866" i="14"/>
  <c r="Q867" i="14"/>
  <c r="Q868" i="14"/>
  <c r="Q869" i="14"/>
  <c r="Q870" i="14"/>
  <c r="Q871" i="14"/>
  <c r="Q872" i="14"/>
  <c r="Q873" i="14"/>
  <c r="Q874" i="14"/>
  <c r="Q875" i="14"/>
  <c r="Q876" i="14"/>
  <c r="Q877" i="14"/>
  <c r="Q878" i="14"/>
  <c r="Q879" i="14"/>
  <c r="Q880" i="14"/>
  <c r="Q881" i="14"/>
  <c r="Q882" i="14"/>
  <c r="Q883" i="14"/>
  <c r="Q884" i="14"/>
  <c r="Q885" i="14"/>
  <c r="Q886" i="14"/>
  <c r="Q887" i="14"/>
  <c r="Q888" i="14"/>
  <c r="Q889" i="14"/>
  <c r="Q890" i="14"/>
  <c r="Q891" i="14"/>
  <c r="Q892" i="14"/>
  <c r="Q893" i="14"/>
  <c r="Q894" i="14"/>
  <c r="Q895" i="14"/>
  <c r="Q896" i="14"/>
  <c r="Q897" i="14"/>
  <c r="Q898" i="14"/>
  <c r="Q899" i="14"/>
  <c r="Q900" i="14"/>
  <c r="Q901" i="14"/>
  <c r="Q902" i="14"/>
  <c r="Q903" i="14"/>
  <c r="Q904" i="14"/>
  <c r="Q905" i="14"/>
  <c r="Q906" i="14"/>
  <c r="N2" i="14"/>
  <c r="N3" i="14"/>
  <c r="N4" i="14"/>
  <c r="N5" i="14"/>
  <c r="N6" i="14"/>
  <c r="N7" i="14"/>
  <c r="N8" i="14"/>
  <c r="N9" i="14"/>
  <c r="N10" i="14"/>
  <c r="N11" i="14"/>
  <c r="N12" i="14"/>
  <c r="N13" i="14"/>
  <c r="N14" i="14"/>
  <c r="N15" i="14"/>
  <c r="N16" i="14"/>
  <c r="N17" i="14"/>
  <c r="N18" i="14"/>
  <c r="N19" i="14"/>
  <c r="N20" i="14"/>
  <c r="N21" i="14"/>
  <c r="N22" i="14"/>
  <c r="N23" i="14"/>
  <c r="N24" i="14"/>
  <c r="N25" i="14"/>
  <c r="N26" i="14"/>
  <c r="N27" i="14"/>
  <c r="N28" i="14"/>
  <c r="N29" i="14"/>
  <c r="N30" i="14"/>
  <c r="N31" i="14"/>
  <c r="N32" i="14"/>
  <c r="N33" i="14"/>
  <c r="N34" i="14"/>
  <c r="N35" i="14"/>
  <c r="N36" i="14"/>
  <c r="N37" i="14"/>
  <c r="N38" i="14"/>
  <c r="N39" i="14"/>
  <c r="N40" i="14"/>
  <c r="N41" i="14"/>
  <c r="N42" i="14"/>
  <c r="N43" i="14"/>
  <c r="N44" i="14"/>
  <c r="N45" i="14"/>
  <c r="N46" i="14"/>
  <c r="N47" i="14"/>
  <c r="N48" i="14"/>
  <c r="N49" i="14"/>
  <c r="N50" i="14"/>
  <c r="N51" i="14"/>
  <c r="N52" i="14"/>
  <c r="N53" i="14"/>
  <c r="N54" i="14"/>
  <c r="N55" i="14"/>
  <c r="N56" i="14"/>
  <c r="N57" i="14"/>
  <c r="N58" i="14"/>
  <c r="N59" i="14"/>
  <c r="N60" i="14"/>
  <c r="N61" i="14"/>
  <c r="N62" i="14"/>
  <c r="N63" i="14"/>
  <c r="N64" i="14"/>
  <c r="N65" i="14"/>
  <c r="N66" i="14"/>
  <c r="N67" i="14"/>
  <c r="N68" i="14"/>
  <c r="N69" i="14"/>
  <c r="N70" i="14"/>
  <c r="N71" i="14"/>
  <c r="N72" i="14"/>
  <c r="N73" i="14"/>
  <c r="N74" i="14"/>
  <c r="N75" i="14"/>
  <c r="N76" i="14"/>
  <c r="N77" i="14"/>
  <c r="N78" i="14"/>
  <c r="N79" i="14"/>
  <c r="N80" i="14"/>
  <c r="N81" i="14"/>
  <c r="N82" i="14"/>
  <c r="N83" i="14"/>
  <c r="N84" i="14"/>
  <c r="N85" i="14"/>
  <c r="N86" i="14"/>
  <c r="N87" i="14"/>
  <c r="N88" i="14"/>
  <c r="N89" i="14"/>
  <c r="N90" i="14"/>
  <c r="N91" i="14"/>
  <c r="N92" i="14"/>
  <c r="N93" i="14"/>
  <c r="N94" i="14"/>
  <c r="N95" i="14"/>
  <c r="N96" i="14"/>
  <c r="N97" i="14"/>
  <c r="N98" i="14"/>
  <c r="N99" i="14"/>
  <c r="N100" i="14"/>
  <c r="N101" i="14"/>
  <c r="N102" i="14"/>
  <c r="N103" i="14"/>
  <c r="N104" i="14"/>
  <c r="N105" i="14"/>
  <c r="N106" i="14"/>
  <c r="N107" i="14"/>
  <c r="N108" i="14"/>
  <c r="N109" i="14"/>
  <c r="N110" i="14"/>
  <c r="N111" i="14"/>
  <c r="N112" i="14"/>
  <c r="N113" i="14"/>
  <c r="N114" i="14"/>
  <c r="N115" i="14"/>
  <c r="N116" i="14"/>
  <c r="N117" i="14"/>
  <c r="N118" i="14"/>
  <c r="N119" i="14"/>
  <c r="N120" i="14"/>
  <c r="N121" i="14"/>
  <c r="N122" i="14"/>
  <c r="N123" i="14"/>
  <c r="N124" i="14"/>
  <c r="N125" i="14"/>
  <c r="N126" i="14"/>
  <c r="N127" i="14"/>
  <c r="N128" i="14"/>
  <c r="N129" i="14"/>
  <c r="N130" i="14"/>
  <c r="N131" i="14"/>
  <c r="N132" i="14"/>
  <c r="N133" i="14"/>
  <c r="N134" i="14"/>
  <c r="N135" i="14"/>
  <c r="N136" i="14"/>
  <c r="N137" i="14"/>
  <c r="N138" i="14"/>
  <c r="N139" i="14"/>
  <c r="N140" i="14"/>
  <c r="N141" i="14"/>
  <c r="N142" i="14"/>
  <c r="N143" i="14"/>
  <c r="N144" i="14"/>
  <c r="N145" i="14"/>
  <c r="N146" i="14"/>
  <c r="N147" i="14"/>
  <c r="N148" i="14"/>
  <c r="N149" i="14"/>
  <c r="N150" i="14"/>
  <c r="N151" i="14"/>
  <c r="N152" i="14"/>
  <c r="N153" i="14"/>
  <c r="N154" i="14"/>
  <c r="N155" i="14"/>
  <c r="N156" i="14"/>
  <c r="N157" i="14"/>
  <c r="N158" i="14"/>
  <c r="N159" i="14"/>
  <c r="N160" i="14"/>
  <c r="N161" i="14"/>
  <c r="N162" i="14"/>
  <c r="N163" i="14"/>
  <c r="N164" i="14"/>
  <c r="N165" i="14"/>
  <c r="N166" i="14"/>
  <c r="N167" i="14"/>
  <c r="N168" i="14"/>
  <c r="N169" i="14"/>
  <c r="N170" i="14"/>
  <c r="N171" i="14"/>
  <c r="N172" i="14"/>
  <c r="N173" i="14"/>
  <c r="N174" i="14"/>
  <c r="N175" i="14"/>
  <c r="N176" i="14"/>
  <c r="N177" i="14"/>
  <c r="N178" i="14"/>
  <c r="N179" i="14"/>
  <c r="N180" i="14"/>
  <c r="N181" i="14"/>
  <c r="N182" i="14"/>
  <c r="N183" i="14"/>
  <c r="N184" i="14"/>
  <c r="N185" i="14"/>
  <c r="N186" i="14"/>
  <c r="N187" i="14"/>
  <c r="N188" i="14"/>
  <c r="N189" i="14"/>
  <c r="N190" i="14"/>
  <c r="N191" i="14"/>
  <c r="N192" i="14"/>
  <c r="N193" i="14"/>
  <c r="N194" i="14"/>
  <c r="N195" i="14"/>
  <c r="N196" i="14"/>
  <c r="N197" i="14"/>
  <c r="N198" i="14"/>
  <c r="N199" i="14"/>
  <c r="N200" i="14"/>
  <c r="N201" i="14"/>
  <c r="N202" i="14"/>
  <c r="N203" i="14"/>
  <c r="N204" i="14"/>
  <c r="N205" i="14"/>
  <c r="N206" i="14"/>
  <c r="N207" i="14"/>
  <c r="N208" i="14"/>
  <c r="N209" i="14"/>
  <c r="N210" i="14"/>
  <c r="N211" i="14"/>
  <c r="N212" i="14"/>
  <c r="N213" i="14"/>
  <c r="N214" i="14"/>
  <c r="N215" i="14"/>
  <c r="N216" i="14"/>
  <c r="N217" i="14"/>
  <c r="N218" i="14"/>
  <c r="N219" i="14"/>
  <c r="N220" i="14"/>
  <c r="N221" i="14"/>
  <c r="N222" i="14"/>
  <c r="N223" i="14"/>
  <c r="N224" i="14"/>
  <c r="N225" i="14"/>
  <c r="N226" i="14"/>
  <c r="N227" i="14"/>
  <c r="N228" i="14"/>
  <c r="N229" i="14"/>
  <c r="N230" i="14"/>
  <c r="N231" i="14"/>
  <c r="N232" i="14"/>
  <c r="N233" i="14"/>
  <c r="N234" i="14"/>
  <c r="N235" i="14"/>
  <c r="N236" i="14"/>
  <c r="N237" i="14"/>
  <c r="N238" i="14"/>
  <c r="N239" i="14"/>
  <c r="N240" i="14"/>
  <c r="N241" i="14"/>
  <c r="N242" i="14"/>
  <c r="N243" i="14"/>
  <c r="N244" i="14"/>
  <c r="N245" i="14"/>
  <c r="N246" i="14"/>
  <c r="N247" i="14"/>
  <c r="N248" i="14"/>
  <c r="N249" i="14"/>
  <c r="N250" i="14"/>
  <c r="N251" i="14"/>
  <c r="N252" i="14"/>
  <c r="N253" i="14"/>
  <c r="N254" i="14"/>
  <c r="N255" i="14"/>
  <c r="N256" i="14"/>
  <c r="N257" i="14"/>
  <c r="N258" i="14"/>
  <c r="N259" i="14"/>
  <c r="N260" i="14"/>
  <c r="N261" i="14"/>
  <c r="N262" i="14"/>
  <c r="N263" i="14"/>
  <c r="N264" i="14"/>
  <c r="N265" i="14"/>
  <c r="N266" i="14"/>
  <c r="N267" i="14"/>
  <c r="N268" i="14"/>
  <c r="N269" i="14"/>
  <c r="N270" i="14"/>
  <c r="N271" i="14"/>
  <c r="N272" i="14"/>
  <c r="N273" i="14"/>
  <c r="N274" i="14"/>
  <c r="N275" i="14"/>
  <c r="N276" i="14"/>
  <c r="N277" i="14"/>
  <c r="N278" i="14"/>
  <c r="N279" i="14"/>
  <c r="N280" i="14"/>
  <c r="N281" i="14"/>
  <c r="N282" i="14"/>
  <c r="N283" i="14"/>
  <c r="N284" i="14"/>
  <c r="N285" i="14"/>
  <c r="N286" i="14"/>
  <c r="N287" i="14"/>
  <c r="N288" i="14"/>
  <c r="N289" i="14"/>
  <c r="N290" i="14"/>
  <c r="N291" i="14"/>
  <c r="N292" i="14"/>
  <c r="N293" i="14"/>
  <c r="N294" i="14"/>
  <c r="N295" i="14"/>
  <c r="N296" i="14"/>
  <c r="N297" i="14"/>
  <c r="N298" i="14"/>
  <c r="N299" i="14"/>
  <c r="N300" i="14"/>
  <c r="N301" i="14"/>
  <c r="N302" i="14"/>
  <c r="N303" i="14"/>
  <c r="N304" i="14"/>
  <c r="N305" i="14"/>
  <c r="N306" i="14"/>
  <c r="N307" i="14"/>
  <c r="N308" i="14"/>
  <c r="N309" i="14"/>
  <c r="N310" i="14"/>
  <c r="N311" i="14"/>
  <c r="N312" i="14"/>
  <c r="N313" i="14"/>
  <c r="N314" i="14"/>
  <c r="N315" i="14"/>
  <c r="N316" i="14"/>
  <c r="N317" i="14"/>
  <c r="N318" i="14"/>
  <c r="N319" i="14"/>
  <c r="N320" i="14"/>
  <c r="N321" i="14"/>
  <c r="N322" i="14"/>
  <c r="N323" i="14"/>
  <c r="N324" i="14"/>
  <c r="N325" i="14"/>
  <c r="N326" i="14"/>
  <c r="N327" i="14"/>
  <c r="N328" i="14"/>
  <c r="N329" i="14"/>
  <c r="N330" i="14"/>
  <c r="N331" i="14"/>
  <c r="N332" i="14"/>
  <c r="N333" i="14"/>
  <c r="N334" i="14"/>
  <c r="N335" i="14"/>
  <c r="N336" i="14"/>
  <c r="N337" i="14"/>
  <c r="N338" i="14"/>
  <c r="N339" i="14"/>
  <c r="N340" i="14"/>
  <c r="N341" i="14"/>
  <c r="N342" i="14"/>
  <c r="N343" i="14"/>
  <c r="N344" i="14"/>
  <c r="N345" i="14"/>
  <c r="N346" i="14"/>
  <c r="N347" i="14"/>
  <c r="N348" i="14"/>
  <c r="N349" i="14"/>
  <c r="N350" i="14"/>
  <c r="N351" i="14"/>
  <c r="N352" i="14"/>
  <c r="N353" i="14"/>
  <c r="N354" i="14"/>
  <c r="N355" i="14"/>
  <c r="N356" i="14"/>
  <c r="N357" i="14"/>
  <c r="N358" i="14"/>
  <c r="N359" i="14"/>
  <c r="N360" i="14"/>
  <c r="N361" i="14"/>
  <c r="N362" i="14"/>
  <c r="N363" i="14"/>
  <c r="N364" i="14"/>
  <c r="N365" i="14"/>
  <c r="N366" i="14"/>
  <c r="N367" i="14"/>
  <c r="N368" i="14"/>
  <c r="N369" i="14"/>
  <c r="N370" i="14"/>
  <c r="N371" i="14"/>
  <c r="N372" i="14"/>
  <c r="N373" i="14"/>
  <c r="N374" i="14"/>
  <c r="N375" i="14"/>
  <c r="N376" i="14"/>
  <c r="N377" i="14"/>
  <c r="N378" i="14"/>
  <c r="N379" i="14"/>
  <c r="N380" i="14"/>
  <c r="N381" i="14"/>
  <c r="N382" i="14"/>
  <c r="N383" i="14"/>
  <c r="N384" i="14"/>
  <c r="N385" i="14"/>
  <c r="N386" i="14"/>
  <c r="N387" i="14"/>
  <c r="N388" i="14"/>
  <c r="N389" i="14"/>
  <c r="N390" i="14"/>
  <c r="N391" i="14"/>
  <c r="N392" i="14"/>
  <c r="N393" i="14"/>
  <c r="N394" i="14"/>
  <c r="N395" i="14"/>
  <c r="N396" i="14"/>
  <c r="N397" i="14"/>
  <c r="N398" i="14"/>
  <c r="N399" i="14"/>
  <c r="N400" i="14"/>
  <c r="N401" i="14"/>
  <c r="N402" i="14"/>
  <c r="N403" i="14"/>
  <c r="N404" i="14"/>
  <c r="N405" i="14"/>
  <c r="N406" i="14"/>
  <c r="N407" i="14"/>
  <c r="N408" i="14"/>
  <c r="N409" i="14"/>
  <c r="N410" i="14"/>
  <c r="N411" i="14"/>
  <c r="N412" i="14"/>
  <c r="N413" i="14"/>
  <c r="N414" i="14"/>
  <c r="N415" i="14"/>
  <c r="N416" i="14"/>
  <c r="N417" i="14"/>
  <c r="N418" i="14"/>
  <c r="N419" i="14"/>
  <c r="N420" i="14"/>
  <c r="N421" i="14"/>
  <c r="N422" i="14"/>
  <c r="N423" i="14"/>
  <c r="N424" i="14"/>
  <c r="N425" i="14"/>
  <c r="N426" i="14"/>
  <c r="N427" i="14"/>
  <c r="N428" i="14"/>
  <c r="N429" i="14"/>
  <c r="N430" i="14"/>
  <c r="N431" i="14"/>
  <c r="N432" i="14"/>
  <c r="N433" i="14"/>
  <c r="N434" i="14"/>
  <c r="N435" i="14"/>
  <c r="N436" i="14"/>
  <c r="N437" i="14"/>
  <c r="N438" i="14"/>
  <c r="N439" i="14"/>
  <c r="N440" i="14"/>
  <c r="N441" i="14"/>
  <c r="N442" i="14"/>
  <c r="N443" i="14"/>
  <c r="N444" i="14"/>
  <c r="N445" i="14"/>
  <c r="N446" i="14"/>
  <c r="N447" i="14"/>
  <c r="N448" i="14"/>
  <c r="N449" i="14"/>
  <c r="N450" i="14"/>
  <c r="N451" i="14"/>
  <c r="N452" i="14"/>
  <c r="N453" i="14"/>
  <c r="N454" i="14"/>
  <c r="N455" i="14"/>
  <c r="N456" i="14"/>
  <c r="N457" i="14"/>
  <c r="N458" i="14"/>
  <c r="N459" i="14"/>
  <c r="N460" i="14"/>
  <c r="N461" i="14"/>
  <c r="N462" i="14"/>
  <c r="N463" i="14"/>
  <c r="N464" i="14"/>
  <c r="N465" i="14"/>
  <c r="N466" i="14"/>
  <c r="N467" i="14"/>
  <c r="N468" i="14"/>
  <c r="N469" i="14"/>
  <c r="N470" i="14"/>
  <c r="N471" i="14"/>
  <c r="N472" i="14"/>
  <c r="N473" i="14"/>
  <c r="N474" i="14"/>
  <c r="N475" i="14"/>
  <c r="N476" i="14"/>
  <c r="N477" i="14"/>
  <c r="N478" i="14"/>
  <c r="N479" i="14"/>
  <c r="N480" i="14"/>
  <c r="N481" i="14"/>
  <c r="N482" i="14"/>
  <c r="N483" i="14"/>
  <c r="N484" i="14"/>
  <c r="N485" i="14"/>
  <c r="N486" i="14"/>
  <c r="N487" i="14"/>
  <c r="N488" i="14"/>
  <c r="N489" i="14"/>
  <c r="N490" i="14"/>
  <c r="N491" i="14"/>
  <c r="N492" i="14"/>
  <c r="N493" i="14"/>
  <c r="N494" i="14"/>
  <c r="N495" i="14"/>
  <c r="N496" i="14"/>
  <c r="N497" i="14"/>
  <c r="N498" i="14"/>
  <c r="N499" i="14"/>
  <c r="N500" i="14"/>
  <c r="N501" i="14"/>
  <c r="N502" i="14"/>
  <c r="N503" i="14"/>
  <c r="N504" i="14"/>
  <c r="N505" i="14"/>
  <c r="N506" i="14"/>
  <c r="N507" i="14"/>
  <c r="N508" i="14"/>
  <c r="N509" i="14"/>
  <c r="N510" i="14"/>
  <c r="N511" i="14"/>
  <c r="N512" i="14"/>
  <c r="N513" i="14"/>
  <c r="N514" i="14"/>
  <c r="N515" i="14"/>
  <c r="N516" i="14"/>
  <c r="N517" i="14"/>
  <c r="N518" i="14"/>
  <c r="N519" i="14"/>
  <c r="N520" i="14"/>
  <c r="N521" i="14"/>
  <c r="N522" i="14"/>
  <c r="N523" i="14"/>
  <c r="N524" i="14"/>
  <c r="N525" i="14"/>
  <c r="N526" i="14"/>
  <c r="N527" i="14"/>
  <c r="N528" i="14"/>
  <c r="N529" i="14"/>
  <c r="N530" i="14"/>
  <c r="N531" i="14"/>
  <c r="N532" i="14"/>
  <c r="N533" i="14"/>
  <c r="N534" i="14"/>
  <c r="N535" i="14"/>
  <c r="N536" i="14"/>
  <c r="N537" i="14"/>
  <c r="N538" i="14"/>
  <c r="N539" i="14"/>
  <c r="N540" i="14"/>
  <c r="N541" i="14"/>
  <c r="N542" i="14"/>
  <c r="N543" i="14"/>
  <c r="N544" i="14"/>
  <c r="N545" i="14"/>
  <c r="N546" i="14"/>
  <c r="N547" i="14"/>
  <c r="N548" i="14"/>
  <c r="N549" i="14"/>
  <c r="N550" i="14"/>
  <c r="N551" i="14"/>
  <c r="N552" i="14"/>
  <c r="N553" i="14"/>
  <c r="N554" i="14"/>
  <c r="N555" i="14"/>
  <c r="N556" i="14"/>
  <c r="N557" i="14"/>
  <c r="N558" i="14"/>
  <c r="N559" i="14"/>
  <c r="N560" i="14"/>
  <c r="N561" i="14"/>
  <c r="N562" i="14"/>
  <c r="N563" i="14"/>
  <c r="N564" i="14"/>
  <c r="N565" i="14"/>
  <c r="N566" i="14"/>
  <c r="N567" i="14"/>
  <c r="N568" i="14"/>
  <c r="N569" i="14"/>
  <c r="N570" i="14"/>
  <c r="N571" i="14"/>
  <c r="N572" i="14"/>
  <c r="N573" i="14"/>
  <c r="N574" i="14"/>
  <c r="N575" i="14"/>
  <c r="N576" i="14"/>
  <c r="N577" i="14"/>
  <c r="N578" i="14"/>
  <c r="N579" i="14"/>
  <c r="N580" i="14"/>
  <c r="N581" i="14"/>
  <c r="N582" i="14"/>
  <c r="N583" i="14"/>
  <c r="N584" i="14"/>
  <c r="N585" i="14"/>
  <c r="N586" i="14"/>
  <c r="N587" i="14"/>
  <c r="N588" i="14"/>
  <c r="N589" i="14"/>
  <c r="N590" i="14"/>
  <c r="N591" i="14"/>
  <c r="N592" i="14"/>
  <c r="N593" i="14"/>
  <c r="N594" i="14"/>
  <c r="N595" i="14"/>
  <c r="N596" i="14"/>
  <c r="N597" i="14"/>
  <c r="N598" i="14"/>
  <c r="N599" i="14"/>
  <c r="N600" i="14"/>
  <c r="N601" i="14"/>
  <c r="N602" i="14"/>
  <c r="N603" i="14"/>
  <c r="N604" i="14"/>
  <c r="N605" i="14"/>
  <c r="N606" i="14"/>
  <c r="N607" i="14"/>
  <c r="N608" i="14"/>
  <c r="N609" i="14"/>
  <c r="N610" i="14"/>
  <c r="N611" i="14"/>
  <c r="N612" i="14"/>
  <c r="N613" i="14"/>
  <c r="N614" i="14"/>
  <c r="N615" i="14"/>
  <c r="N616" i="14"/>
  <c r="N617" i="14"/>
  <c r="N618" i="14"/>
  <c r="N619" i="14"/>
  <c r="N620" i="14"/>
  <c r="N621" i="14"/>
  <c r="N622" i="14"/>
  <c r="N623" i="14"/>
  <c r="N624" i="14"/>
  <c r="N625" i="14"/>
  <c r="N626" i="14"/>
  <c r="N627" i="14"/>
  <c r="N628" i="14"/>
  <c r="N629" i="14"/>
  <c r="N630" i="14"/>
  <c r="N631" i="14"/>
  <c r="N632" i="14"/>
  <c r="N633" i="14"/>
  <c r="N634" i="14"/>
  <c r="N635" i="14"/>
  <c r="N636" i="14"/>
  <c r="N637" i="14"/>
  <c r="N638" i="14"/>
  <c r="N639" i="14"/>
  <c r="N640" i="14"/>
  <c r="N641" i="14"/>
  <c r="N642" i="14"/>
  <c r="N643" i="14"/>
  <c r="N644" i="14"/>
  <c r="N645" i="14"/>
  <c r="N646" i="14"/>
  <c r="N647" i="14"/>
  <c r="N648" i="14"/>
  <c r="N649" i="14"/>
  <c r="N650" i="14"/>
  <c r="N651" i="14"/>
  <c r="N652" i="14"/>
  <c r="N653" i="14"/>
  <c r="N654" i="14"/>
  <c r="N655" i="14"/>
  <c r="N656" i="14"/>
  <c r="N657" i="14"/>
  <c r="N658" i="14"/>
  <c r="N659" i="14"/>
  <c r="N660" i="14"/>
  <c r="N661" i="14"/>
  <c r="N662" i="14"/>
  <c r="N663" i="14"/>
  <c r="N664" i="14"/>
  <c r="N665" i="14"/>
  <c r="N666" i="14"/>
  <c r="N667" i="14"/>
  <c r="N668" i="14"/>
  <c r="N669" i="14"/>
  <c r="N670" i="14"/>
  <c r="N671" i="14"/>
  <c r="N672" i="14"/>
  <c r="N673" i="14"/>
  <c r="N674" i="14"/>
  <c r="N675" i="14"/>
  <c r="N676" i="14"/>
  <c r="N677" i="14"/>
  <c r="N678" i="14"/>
  <c r="N679" i="14"/>
  <c r="N680" i="14"/>
  <c r="N681" i="14"/>
  <c r="N682" i="14"/>
  <c r="N683" i="14"/>
  <c r="N684" i="14"/>
  <c r="N685" i="14"/>
  <c r="N686" i="14"/>
  <c r="N687" i="14"/>
  <c r="N688" i="14"/>
  <c r="N689" i="14"/>
  <c r="N690" i="14"/>
  <c r="N691" i="14"/>
  <c r="N692" i="14"/>
  <c r="N693" i="14"/>
  <c r="N694" i="14"/>
  <c r="N695" i="14"/>
  <c r="N696" i="14"/>
  <c r="N697" i="14"/>
  <c r="N698" i="14"/>
  <c r="N699" i="14"/>
  <c r="N700" i="14"/>
  <c r="N701" i="14"/>
  <c r="N702" i="14"/>
  <c r="N703" i="14"/>
  <c r="N704" i="14"/>
  <c r="N705" i="14"/>
  <c r="N706" i="14"/>
  <c r="N707" i="14"/>
  <c r="N708" i="14"/>
  <c r="N709" i="14"/>
  <c r="N710" i="14"/>
  <c r="N711" i="14"/>
  <c r="N712" i="14"/>
  <c r="N713" i="14"/>
  <c r="N714" i="14"/>
  <c r="N715" i="14"/>
  <c r="N716" i="14"/>
  <c r="N717" i="14"/>
  <c r="N718" i="14"/>
  <c r="N719" i="14"/>
  <c r="N720" i="14"/>
  <c r="N721" i="14"/>
  <c r="N722" i="14"/>
  <c r="N723" i="14"/>
  <c r="N724" i="14"/>
  <c r="N725" i="14"/>
  <c r="N726" i="14"/>
  <c r="N727" i="14"/>
  <c r="N728" i="14"/>
  <c r="N729" i="14"/>
  <c r="N730" i="14"/>
  <c r="N731" i="14"/>
  <c r="N732" i="14"/>
  <c r="N733" i="14"/>
  <c r="N734" i="14"/>
  <c r="N735" i="14"/>
  <c r="N736" i="14"/>
  <c r="N737" i="14"/>
  <c r="N738" i="14"/>
  <c r="N739" i="14"/>
  <c r="N740" i="14"/>
  <c r="N741" i="14"/>
  <c r="N742" i="14"/>
  <c r="N743" i="14"/>
  <c r="N744" i="14"/>
  <c r="N745" i="14"/>
  <c r="N746" i="14"/>
  <c r="N747" i="14"/>
  <c r="N748" i="14"/>
  <c r="N749" i="14"/>
  <c r="N750" i="14"/>
  <c r="N751" i="14"/>
  <c r="N752" i="14"/>
  <c r="N753" i="14"/>
  <c r="N754" i="14"/>
  <c r="N755" i="14"/>
  <c r="N756" i="14"/>
  <c r="N757" i="14"/>
  <c r="N758" i="14"/>
  <c r="N759" i="14"/>
  <c r="N760" i="14"/>
  <c r="N761" i="14"/>
  <c r="N762" i="14"/>
  <c r="N763" i="14"/>
  <c r="N764" i="14"/>
  <c r="N765" i="14"/>
  <c r="N766" i="14"/>
  <c r="N767" i="14"/>
  <c r="N768" i="14"/>
  <c r="N769" i="14"/>
  <c r="N770" i="14"/>
  <c r="N771" i="14"/>
  <c r="N772" i="14"/>
  <c r="N773" i="14"/>
  <c r="N774" i="14"/>
  <c r="N775" i="14"/>
  <c r="N776" i="14"/>
  <c r="N777" i="14"/>
  <c r="N778" i="14"/>
  <c r="N779" i="14"/>
  <c r="N780" i="14"/>
  <c r="N781" i="14"/>
  <c r="N782" i="14"/>
  <c r="N783" i="14"/>
  <c r="N784" i="14"/>
  <c r="N785" i="14"/>
  <c r="N786" i="14"/>
  <c r="N787" i="14"/>
  <c r="N788" i="14"/>
  <c r="N789" i="14"/>
  <c r="N790" i="14"/>
  <c r="N791" i="14"/>
  <c r="N792" i="14"/>
  <c r="N793" i="14"/>
  <c r="N794" i="14"/>
  <c r="N795" i="14"/>
  <c r="N796" i="14"/>
  <c r="N797" i="14"/>
  <c r="N798" i="14"/>
  <c r="N799" i="14"/>
  <c r="N800" i="14"/>
  <c r="N801" i="14"/>
  <c r="N802" i="14"/>
  <c r="N803" i="14"/>
  <c r="N804" i="14"/>
  <c r="N805" i="14"/>
  <c r="N806" i="14"/>
  <c r="N807" i="14"/>
  <c r="N808" i="14"/>
  <c r="N809" i="14"/>
  <c r="N810" i="14"/>
  <c r="N811" i="14"/>
  <c r="N812" i="14"/>
  <c r="N813" i="14"/>
  <c r="N814" i="14"/>
  <c r="N815" i="14"/>
  <c r="N816" i="14"/>
  <c r="N817" i="14"/>
  <c r="N818" i="14"/>
  <c r="N819" i="14"/>
  <c r="N820" i="14"/>
  <c r="N821" i="14"/>
  <c r="N822" i="14"/>
  <c r="N823" i="14"/>
  <c r="N824" i="14"/>
  <c r="N825" i="14"/>
  <c r="N826" i="14"/>
  <c r="N827" i="14"/>
  <c r="N828" i="14"/>
  <c r="N829" i="14"/>
  <c r="N830" i="14"/>
  <c r="N831" i="14"/>
  <c r="N832" i="14"/>
  <c r="N833" i="14"/>
  <c r="N834" i="14"/>
  <c r="N835" i="14"/>
  <c r="N836" i="14"/>
  <c r="N837" i="14"/>
  <c r="N838" i="14"/>
  <c r="N839" i="14"/>
  <c r="N840" i="14"/>
  <c r="N841" i="14"/>
  <c r="N842" i="14"/>
  <c r="N843" i="14"/>
  <c r="N844" i="14"/>
  <c r="N845" i="14"/>
  <c r="N846" i="14"/>
  <c r="N847" i="14"/>
  <c r="N848" i="14"/>
  <c r="N849" i="14"/>
  <c r="N850" i="14"/>
  <c r="N851" i="14"/>
  <c r="N852" i="14"/>
  <c r="N853" i="14"/>
  <c r="N854" i="14"/>
  <c r="N855" i="14"/>
  <c r="N856" i="14"/>
  <c r="N857" i="14"/>
  <c r="N858" i="14"/>
  <c r="N859" i="14"/>
  <c r="N860" i="14"/>
  <c r="N861" i="14"/>
  <c r="N862" i="14"/>
  <c r="N863" i="14"/>
  <c r="N864" i="14"/>
  <c r="N865" i="14"/>
  <c r="N866" i="14"/>
  <c r="N867" i="14"/>
  <c r="N868" i="14"/>
  <c r="N869" i="14"/>
  <c r="N870" i="14"/>
  <c r="N871" i="14"/>
  <c r="N872" i="14"/>
  <c r="N873" i="14"/>
  <c r="N874" i="14"/>
  <c r="N875" i="14"/>
  <c r="N876" i="14"/>
  <c r="N877" i="14"/>
  <c r="N878" i="14"/>
  <c r="N879" i="14"/>
  <c r="N880" i="14"/>
  <c r="N881" i="14"/>
  <c r="N882" i="14"/>
  <c r="N883" i="14"/>
  <c r="N884" i="14"/>
  <c r="N885" i="14"/>
  <c r="N886" i="14"/>
  <c r="N887" i="14"/>
  <c r="N888" i="14"/>
  <c r="N889" i="14"/>
  <c r="N890" i="14"/>
  <c r="N891" i="14"/>
  <c r="N892" i="14"/>
  <c r="N893" i="14"/>
  <c r="N894" i="14"/>
  <c r="N895" i="14"/>
  <c r="N896" i="14"/>
  <c r="N897" i="14"/>
  <c r="N898" i="14"/>
  <c r="N899" i="14"/>
  <c r="N900" i="14"/>
  <c r="N901" i="14"/>
  <c r="N902" i="14"/>
  <c r="N903" i="14"/>
  <c r="N904" i="14"/>
  <c r="N905" i="14"/>
  <c r="N906" i="14"/>
  <c r="M2" i="14"/>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L2" i="14"/>
  <c r="L3" i="14"/>
  <c r="L4" i="14"/>
  <c r="L5" i="14"/>
  <c r="L6" i="14"/>
  <c r="L7"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33" i="14"/>
  <c r="L34" i="14"/>
  <c r="L35" i="14"/>
  <c r="L36" i="14"/>
  <c r="L37" i="14"/>
  <c r="L38" i="14"/>
  <c r="L39" i="14"/>
  <c r="L40" i="14"/>
  <c r="L41" i="14"/>
  <c r="L42" i="14"/>
  <c r="L43" i="14"/>
  <c r="L44" i="14"/>
  <c r="L45" i="14"/>
  <c r="L46" i="14"/>
  <c r="L47" i="14"/>
  <c r="L48" i="14"/>
  <c r="L49" i="14"/>
  <c r="L50" i="14"/>
  <c r="L51" i="14"/>
  <c r="L52" i="14"/>
  <c r="L53" i="14"/>
  <c r="L54" i="14"/>
  <c r="L55" i="14"/>
  <c r="L56" i="14"/>
  <c r="L57" i="14"/>
  <c r="L58" i="14"/>
  <c r="L59" i="14"/>
  <c r="L60" i="14"/>
  <c r="L61" i="14"/>
  <c r="L62" i="14"/>
  <c r="L63" i="14"/>
  <c r="L64" i="14"/>
  <c r="L65" i="14"/>
  <c r="L66" i="14"/>
  <c r="L67" i="14"/>
  <c r="L68" i="14"/>
  <c r="L69" i="14"/>
  <c r="L70" i="14"/>
  <c r="L71" i="14"/>
  <c r="L72" i="14"/>
  <c r="L73" i="14"/>
  <c r="L74" i="14"/>
  <c r="L75" i="14"/>
  <c r="L76" i="14"/>
  <c r="L77" i="14"/>
  <c r="L78" i="14"/>
  <c r="L79" i="14"/>
  <c r="L80" i="14"/>
  <c r="L81" i="14"/>
  <c r="L82" i="14"/>
  <c r="L83" i="14"/>
  <c r="L84" i="14"/>
  <c r="L85" i="14"/>
  <c r="L86" i="14"/>
  <c r="L87" i="14"/>
  <c r="L88" i="14"/>
  <c r="L89" i="14"/>
  <c r="L90" i="14"/>
  <c r="L91" i="14"/>
  <c r="L92" i="14"/>
  <c r="L93" i="14"/>
  <c r="L94" i="14"/>
  <c r="L95" i="14"/>
  <c r="L96" i="14"/>
  <c r="L97" i="14"/>
  <c r="L98" i="14"/>
  <c r="L99" i="14"/>
  <c r="L100" i="14"/>
  <c r="L101" i="14"/>
  <c r="L102" i="14"/>
  <c r="L103" i="14"/>
  <c r="L104" i="14"/>
  <c r="L105" i="14"/>
  <c r="L106" i="14"/>
  <c r="L107" i="14"/>
  <c r="L108" i="14"/>
  <c r="L109" i="14"/>
  <c r="L110" i="14"/>
  <c r="L111" i="14"/>
  <c r="L112" i="14"/>
  <c r="L113" i="14"/>
  <c r="L114" i="14"/>
  <c r="L115" i="14"/>
  <c r="L116" i="14"/>
  <c r="L117" i="14"/>
  <c r="L118" i="14"/>
  <c r="L119" i="14"/>
  <c r="L120" i="14"/>
  <c r="L121" i="14"/>
  <c r="L122" i="14"/>
  <c r="L123" i="14"/>
  <c r="L124" i="14"/>
  <c r="L125" i="14"/>
  <c r="L126" i="14"/>
  <c r="L127" i="14"/>
  <c r="L128" i="14"/>
  <c r="L129" i="14"/>
  <c r="L130" i="14"/>
  <c r="L131" i="14"/>
  <c r="L132" i="14"/>
  <c r="L133" i="14"/>
  <c r="L134" i="14"/>
  <c r="L135" i="14"/>
  <c r="L136" i="14"/>
  <c r="L137" i="14"/>
  <c r="L138" i="14"/>
  <c r="L139" i="14"/>
  <c r="L140" i="14"/>
  <c r="L141" i="14"/>
  <c r="L142" i="14"/>
  <c r="L143" i="14"/>
  <c r="L144" i="14"/>
  <c r="L145" i="14"/>
  <c r="L146" i="14"/>
  <c r="L147" i="14"/>
  <c r="L148" i="14"/>
  <c r="L149" i="14"/>
  <c r="L150" i="14"/>
  <c r="L151" i="14"/>
  <c r="L152" i="14"/>
  <c r="L153" i="14"/>
  <c r="L154" i="14"/>
  <c r="L155" i="14"/>
  <c r="L156" i="14"/>
  <c r="L157" i="14"/>
  <c r="L158" i="14"/>
  <c r="L159" i="14"/>
  <c r="L160" i="14"/>
  <c r="L161" i="14"/>
  <c r="L162" i="14"/>
  <c r="L163" i="14"/>
  <c r="L164" i="14"/>
  <c r="L165" i="14"/>
  <c r="L166" i="14"/>
  <c r="L167" i="14"/>
  <c r="L168" i="14"/>
  <c r="L169" i="14"/>
  <c r="L170" i="14"/>
  <c r="L171" i="14"/>
  <c r="L172" i="14"/>
  <c r="L173" i="14"/>
  <c r="L174" i="14"/>
  <c r="L175" i="14"/>
  <c r="L176" i="14"/>
  <c r="L177" i="14"/>
  <c r="L178" i="14"/>
  <c r="L179" i="14"/>
  <c r="L180" i="14"/>
  <c r="L181" i="14"/>
  <c r="L182" i="14"/>
  <c r="L183" i="14"/>
  <c r="L184" i="14"/>
  <c r="L185" i="14"/>
  <c r="L186" i="14"/>
  <c r="L187" i="14"/>
  <c r="L188" i="14"/>
  <c r="L189" i="14"/>
  <c r="L190" i="14"/>
  <c r="L191" i="14"/>
  <c r="L192" i="14"/>
  <c r="L193" i="14"/>
  <c r="L194" i="14"/>
  <c r="L195" i="14"/>
  <c r="L196" i="14"/>
  <c r="L197" i="14"/>
  <c r="L198" i="14"/>
  <c r="L199" i="14"/>
  <c r="L200" i="14"/>
  <c r="L201" i="14"/>
  <c r="L202" i="14"/>
  <c r="L203" i="14"/>
  <c r="L204" i="14"/>
  <c r="L205" i="14"/>
  <c r="L206" i="14"/>
  <c r="L207" i="14"/>
  <c r="L208" i="14"/>
  <c r="L209" i="14"/>
  <c r="L210" i="14"/>
  <c r="L211" i="14"/>
  <c r="L212" i="14"/>
  <c r="L213" i="14"/>
  <c r="L214" i="14"/>
  <c r="L215" i="14"/>
  <c r="L216" i="14"/>
  <c r="L217" i="14"/>
  <c r="L218" i="14"/>
  <c r="L219" i="14"/>
  <c r="L220" i="14"/>
  <c r="L221" i="14"/>
  <c r="L222" i="14"/>
  <c r="L223" i="14"/>
  <c r="L224" i="14"/>
  <c r="L225" i="14"/>
  <c r="L226" i="14"/>
  <c r="L227" i="14"/>
  <c r="L228" i="14"/>
  <c r="L229" i="14"/>
  <c r="L230" i="14"/>
  <c r="L231" i="14"/>
  <c r="L232" i="14"/>
  <c r="L233" i="14"/>
  <c r="L234" i="14"/>
  <c r="L235" i="14"/>
  <c r="L236" i="14"/>
  <c r="L237" i="14"/>
  <c r="L238" i="14"/>
  <c r="L239" i="14"/>
  <c r="L240" i="14"/>
  <c r="L241" i="14"/>
  <c r="L242" i="14"/>
  <c r="L243" i="14"/>
  <c r="L244" i="14"/>
  <c r="L245" i="14"/>
  <c r="L246" i="14"/>
  <c r="L247" i="14"/>
  <c r="L248" i="14"/>
  <c r="L249" i="14"/>
  <c r="L250" i="14"/>
  <c r="L251" i="14"/>
  <c r="L252" i="14"/>
  <c r="L253" i="14"/>
  <c r="L254" i="14"/>
  <c r="L255" i="14"/>
  <c r="L256" i="14"/>
  <c r="L257" i="14"/>
  <c r="L258" i="14"/>
  <c r="L259" i="14"/>
  <c r="L260" i="14"/>
  <c r="L261" i="14"/>
  <c r="L262" i="14"/>
  <c r="L263" i="14"/>
  <c r="L264" i="14"/>
  <c r="L265" i="14"/>
  <c r="L266" i="14"/>
  <c r="L267" i="14"/>
  <c r="L268" i="14"/>
  <c r="L269" i="14"/>
  <c r="L270" i="14"/>
  <c r="L271" i="14"/>
  <c r="L272" i="14"/>
  <c r="L273" i="14"/>
  <c r="L274" i="14"/>
  <c r="L275" i="14"/>
  <c r="L276" i="14"/>
  <c r="L277" i="14"/>
  <c r="L278" i="14"/>
  <c r="L279" i="14"/>
  <c r="L280" i="14"/>
  <c r="L281" i="14"/>
  <c r="L282" i="14"/>
  <c r="L283" i="14"/>
  <c r="L284" i="14"/>
  <c r="L285" i="14"/>
  <c r="L286" i="14"/>
  <c r="L287" i="14"/>
  <c r="L288" i="14"/>
  <c r="L289" i="14"/>
  <c r="L290" i="14"/>
  <c r="L291" i="14"/>
  <c r="L292" i="14"/>
  <c r="L293" i="14"/>
  <c r="L294" i="14"/>
  <c r="L295" i="14"/>
  <c r="L296" i="14"/>
  <c r="L297" i="14"/>
  <c r="L298" i="14"/>
  <c r="L299" i="14"/>
  <c r="L300" i="14"/>
  <c r="L301" i="14"/>
  <c r="L302" i="14"/>
  <c r="L303" i="14"/>
  <c r="L304" i="14"/>
  <c r="L305" i="14"/>
  <c r="L306" i="14"/>
  <c r="L307" i="14"/>
  <c r="L308" i="14"/>
  <c r="L309" i="14"/>
  <c r="L310" i="14"/>
  <c r="L311" i="14"/>
  <c r="L312" i="14"/>
  <c r="L313" i="14"/>
  <c r="L314" i="14"/>
  <c r="L315" i="14"/>
  <c r="L316" i="14"/>
  <c r="L317" i="14"/>
  <c r="L318" i="14"/>
  <c r="L319" i="14"/>
  <c r="L320" i="14"/>
  <c r="L321" i="14"/>
  <c r="L322" i="14"/>
  <c r="L323" i="14"/>
  <c r="L324" i="14"/>
  <c r="L325" i="14"/>
  <c r="L326" i="14"/>
  <c r="L327" i="14"/>
  <c r="L328" i="14"/>
  <c r="L329" i="14"/>
  <c r="L330" i="14"/>
  <c r="L331" i="14"/>
  <c r="L332" i="14"/>
  <c r="L333" i="14"/>
  <c r="L334" i="14"/>
  <c r="L335" i="14"/>
  <c r="L336" i="14"/>
  <c r="L337" i="14"/>
  <c r="L338" i="14"/>
  <c r="L339" i="14"/>
  <c r="L340" i="14"/>
  <c r="L341" i="14"/>
  <c r="L342" i="14"/>
  <c r="L343" i="14"/>
  <c r="L344" i="14"/>
  <c r="L345" i="14"/>
  <c r="L346" i="14"/>
  <c r="L347" i="14"/>
  <c r="L348" i="14"/>
  <c r="L349" i="14"/>
  <c r="L350" i="14"/>
  <c r="L351" i="14"/>
  <c r="L352" i="14"/>
  <c r="L353" i="14"/>
  <c r="L354" i="14"/>
  <c r="L355" i="14"/>
  <c r="L356" i="14"/>
  <c r="L357" i="14"/>
  <c r="L358" i="14"/>
  <c r="L359" i="14"/>
  <c r="L360" i="14"/>
  <c r="L361" i="14"/>
  <c r="L362" i="14"/>
  <c r="L363" i="14"/>
  <c r="L364" i="14"/>
  <c r="L365" i="14"/>
  <c r="L366" i="14"/>
  <c r="L367" i="14"/>
  <c r="L368" i="14"/>
  <c r="L369" i="14"/>
  <c r="L370" i="14"/>
  <c r="L371" i="14"/>
  <c r="L372" i="14"/>
  <c r="L373" i="14"/>
  <c r="L374" i="14"/>
  <c r="L375" i="14"/>
  <c r="L376" i="14"/>
  <c r="L377" i="14"/>
  <c r="L378" i="14"/>
  <c r="L379" i="14"/>
  <c r="L380" i="14"/>
  <c r="L381" i="14"/>
  <c r="L382" i="14"/>
  <c r="L383" i="14"/>
  <c r="L384" i="14"/>
  <c r="L385" i="14"/>
  <c r="L386" i="14"/>
  <c r="L387" i="14"/>
  <c r="L388" i="14"/>
  <c r="L389" i="14"/>
  <c r="L390" i="14"/>
  <c r="L391" i="14"/>
  <c r="L392" i="14"/>
  <c r="L393" i="14"/>
  <c r="L394" i="14"/>
  <c r="L395" i="14"/>
  <c r="L396" i="14"/>
  <c r="L397" i="14"/>
  <c r="L398" i="14"/>
  <c r="L399" i="14"/>
  <c r="L400" i="14"/>
  <c r="L401" i="14"/>
  <c r="L402" i="14"/>
  <c r="L403" i="14"/>
  <c r="L404" i="14"/>
  <c r="L405" i="14"/>
  <c r="L406" i="14"/>
  <c r="L407" i="14"/>
  <c r="L408" i="14"/>
  <c r="L409" i="14"/>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39" i="14"/>
  <c r="L440" i="14"/>
  <c r="L441" i="14"/>
  <c r="L442" i="14"/>
  <c r="L443" i="14"/>
  <c r="L444" i="14"/>
  <c r="L445" i="14"/>
  <c r="L446" i="14"/>
  <c r="L447" i="14"/>
  <c r="L448" i="14"/>
  <c r="L449" i="14"/>
  <c r="L450" i="14"/>
  <c r="L451" i="14"/>
  <c r="L452" i="14"/>
  <c r="L453" i="14"/>
  <c r="L454" i="14"/>
  <c r="L455" i="14"/>
  <c r="L456" i="14"/>
  <c r="L457" i="14"/>
  <c r="L458" i="14"/>
  <c r="L459" i="14"/>
  <c r="L460" i="14"/>
  <c r="L461" i="14"/>
  <c r="L462" i="14"/>
  <c r="L463" i="14"/>
  <c r="L464" i="14"/>
  <c r="L465" i="14"/>
  <c r="L466" i="14"/>
  <c r="L467" i="14"/>
  <c r="L468" i="14"/>
  <c r="L469" i="14"/>
  <c r="L470" i="14"/>
  <c r="L471" i="14"/>
  <c r="L472" i="14"/>
  <c r="L473" i="14"/>
  <c r="L474" i="14"/>
  <c r="L475" i="14"/>
  <c r="L476" i="14"/>
  <c r="L477" i="14"/>
  <c r="L478" i="14"/>
  <c r="L479" i="14"/>
  <c r="L480" i="14"/>
  <c r="L481" i="14"/>
  <c r="L482" i="14"/>
  <c r="L483" i="14"/>
  <c r="L484" i="14"/>
  <c r="L485" i="14"/>
  <c r="L486" i="14"/>
  <c r="L487" i="14"/>
  <c r="L488" i="14"/>
  <c r="L489" i="14"/>
  <c r="L490" i="14"/>
  <c r="L491" i="14"/>
  <c r="L492" i="14"/>
  <c r="L493" i="14"/>
  <c r="L494" i="14"/>
  <c r="L495" i="14"/>
  <c r="L496" i="14"/>
  <c r="L497" i="14"/>
  <c r="L498" i="14"/>
  <c r="L499" i="14"/>
  <c r="L500" i="14"/>
  <c r="L501" i="14"/>
  <c r="L502" i="14"/>
  <c r="L503" i="14"/>
  <c r="L504" i="14"/>
  <c r="L505" i="14"/>
  <c r="L506" i="14"/>
  <c r="L507" i="14"/>
  <c r="L508" i="14"/>
  <c r="L509" i="14"/>
  <c r="L510" i="14"/>
  <c r="L511" i="14"/>
  <c r="L512" i="14"/>
  <c r="L513" i="14"/>
  <c r="L514" i="14"/>
  <c r="L515" i="14"/>
  <c r="L516" i="14"/>
  <c r="L517" i="14"/>
  <c r="L518" i="14"/>
  <c r="L519" i="14"/>
  <c r="L520" i="14"/>
  <c r="L521" i="14"/>
  <c r="L522" i="14"/>
  <c r="L523" i="14"/>
  <c r="L524" i="14"/>
  <c r="L525" i="14"/>
  <c r="L526" i="14"/>
  <c r="L527" i="14"/>
  <c r="L528" i="14"/>
  <c r="L529" i="14"/>
  <c r="L530" i="14"/>
  <c r="L531" i="14"/>
  <c r="L532" i="14"/>
  <c r="L533" i="14"/>
  <c r="L534" i="14"/>
  <c r="L535" i="14"/>
  <c r="L536" i="14"/>
  <c r="L537" i="14"/>
  <c r="L538" i="14"/>
  <c r="L539" i="14"/>
  <c r="L540" i="14"/>
  <c r="L541" i="14"/>
  <c r="L542" i="14"/>
  <c r="L543" i="14"/>
  <c r="L544" i="14"/>
  <c r="L545" i="14"/>
  <c r="L546" i="14"/>
  <c r="L547" i="14"/>
  <c r="L548" i="14"/>
  <c r="L549" i="14"/>
  <c r="L550" i="14"/>
  <c r="L551" i="14"/>
  <c r="L552" i="14"/>
  <c r="L553" i="14"/>
  <c r="L554" i="14"/>
  <c r="L555" i="14"/>
  <c r="L556" i="14"/>
  <c r="L557" i="14"/>
  <c r="L558" i="14"/>
  <c r="L559" i="14"/>
  <c r="L560" i="14"/>
  <c r="L561" i="14"/>
  <c r="L562" i="14"/>
  <c r="L563" i="14"/>
  <c r="L564" i="14"/>
  <c r="L565" i="14"/>
  <c r="L566" i="14"/>
  <c r="L567" i="14"/>
  <c r="L568" i="14"/>
  <c r="L569" i="14"/>
  <c r="L570" i="14"/>
  <c r="L571" i="14"/>
  <c r="L572" i="14"/>
  <c r="L573" i="14"/>
  <c r="L574" i="14"/>
  <c r="L575" i="14"/>
  <c r="L576" i="14"/>
  <c r="L577" i="14"/>
  <c r="L578" i="14"/>
  <c r="L579" i="14"/>
  <c r="L580" i="14"/>
  <c r="L581" i="14"/>
  <c r="L582" i="14"/>
  <c r="L583" i="14"/>
  <c r="L584" i="14"/>
  <c r="L585" i="14"/>
  <c r="L586" i="14"/>
  <c r="L587" i="14"/>
  <c r="L588" i="14"/>
  <c r="L589" i="14"/>
  <c r="L590" i="14"/>
  <c r="L591" i="14"/>
  <c r="L592" i="14"/>
  <c r="L593" i="14"/>
  <c r="L594" i="14"/>
  <c r="L595" i="14"/>
  <c r="L596" i="14"/>
  <c r="L597" i="14"/>
  <c r="L598" i="14"/>
  <c r="L599" i="14"/>
  <c r="L600" i="14"/>
  <c r="L601" i="14"/>
  <c r="L602" i="14"/>
  <c r="L603" i="14"/>
  <c r="L604" i="14"/>
  <c r="L605" i="14"/>
  <c r="L606" i="14"/>
  <c r="L607" i="14"/>
  <c r="L608" i="14"/>
  <c r="L609" i="14"/>
  <c r="L610" i="14"/>
  <c r="L611" i="14"/>
  <c r="L612" i="14"/>
  <c r="L613" i="14"/>
  <c r="L614" i="14"/>
  <c r="L615" i="14"/>
  <c r="L616" i="14"/>
  <c r="L617" i="14"/>
  <c r="L618" i="14"/>
  <c r="L619" i="14"/>
  <c r="L620" i="14"/>
  <c r="L621" i="14"/>
  <c r="L622" i="14"/>
  <c r="L623" i="14"/>
  <c r="L624" i="14"/>
  <c r="L625" i="14"/>
  <c r="L626" i="14"/>
  <c r="L627" i="14"/>
  <c r="L628" i="14"/>
  <c r="L629" i="14"/>
  <c r="L630" i="14"/>
  <c r="L631" i="14"/>
  <c r="L632" i="14"/>
  <c r="L633" i="14"/>
  <c r="L634" i="14"/>
  <c r="L635" i="14"/>
  <c r="L636" i="14"/>
  <c r="L637" i="14"/>
  <c r="L638" i="14"/>
  <c r="L639" i="14"/>
  <c r="L640" i="14"/>
  <c r="L641" i="14"/>
  <c r="L642" i="14"/>
  <c r="L643" i="14"/>
  <c r="L644" i="14"/>
  <c r="L645" i="14"/>
  <c r="L646" i="14"/>
  <c r="L647" i="14"/>
  <c r="L648" i="14"/>
  <c r="L649" i="14"/>
  <c r="L650" i="14"/>
  <c r="L651" i="14"/>
  <c r="L652" i="14"/>
  <c r="L653" i="14"/>
  <c r="L654" i="14"/>
  <c r="L655" i="14"/>
  <c r="L656" i="14"/>
  <c r="L657" i="14"/>
  <c r="L658" i="14"/>
  <c r="L659" i="14"/>
  <c r="L660" i="14"/>
  <c r="L661" i="14"/>
  <c r="L662" i="14"/>
  <c r="L663" i="14"/>
  <c r="L664" i="14"/>
  <c r="L665" i="14"/>
  <c r="L666" i="14"/>
  <c r="L667" i="14"/>
  <c r="L668" i="14"/>
  <c r="L669" i="14"/>
  <c r="L670" i="14"/>
  <c r="L671" i="14"/>
  <c r="L672" i="14"/>
  <c r="L673" i="14"/>
  <c r="L674" i="14"/>
  <c r="L675" i="14"/>
  <c r="L676" i="14"/>
  <c r="L677" i="14"/>
  <c r="L678" i="14"/>
  <c r="L679" i="14"/>
  <c r="L680" i="14"/>
  <c r="L681" i="14"/>
  <c r="L682" i="14"/>
  <c r="L683" i="14"/>
  <c r="L684" i="14"/>
  <c r="L685" i="14"/>
  <c r="L686" i="14"/>
  <c r="L687" i="14"/>
  <c r="L688" i="14"/>
  <c r="L689" i="14"/>
  <c r="L690" i="14"/>
  <c r="L691" i="14"/>
  <c r="L692" i="14"/>
  <c r="L693" i="14"/>
  <c r="L694" i="14"/>
  <c r="L695" i="14"/>
  <c r="L696" i="14"/>
  <c r="L697" i="14"/>
  <c r="L698" i="14"/>
  <c r="L699" i="14"/>
  <c r="L700" i="14"/>
  <c r="L701" i="14"/>
  <c r="L702" i="14"/>
  <c r="L703" i="14"/>
  <c r="L704" i="14"/>
  <c r="L705" i="14"/>
  <c r="L706" i="14"/>
  <c r="L707" i="14"/>
  <c r="L708" i="14"/>
  <c r="L709" i="14"/>
  <c r="L710" i="14"/>
  <c r="L711" i="14"/>
  <c r="L712" i="14"/>
  <c r="L713" i="14"/>
  <c r="L714" i="14"/>
  <c r="L715" i="14"/>
  <c r="L716" i="14"/>
  <c r="L717" i="14"/>
  <c r="L718" i="14"/>
  <c r="L719" i="14"/>
  <c r="L720" i="14"/>
  <c r="L721" i="14"/>
  <c r="L722" i="14"/>
  <c r="L723" i="14"/>
  <c r="L724" i="14"/>
  <c r="L725" i="14"/>
  <c r="L726" i="14"/>
  <c r="L727" i="14"/>
  <c r="L728" i="14"/>
  <c r="L729" i="14"/>
  <c r="L730" i="14"/>
  <c r="L731" i="14"/>
  <c r="L732" i="14"/>
  <c r="L733" i="14"/>
  <c r="L734" i="14"/>
  <c r="L735" i="14"/>
  <c r="L736" i="14"/>
  <c r="L737" i="14"/>
  <c r="L738" i="14"/>
  <c r="L739" i="14"/>
  <c r="L740" i="14"/>
  <c r="L741" i="14"/>
  <c r="L742" i="14"/>
  <c r="L743" i="14"/>
  <c r="L744" i="14"/>
  <c r="L745" i="14"/>
  <c r="L746" i="14"/>
  <c r="L747" i="14"/>
  <c r="L748" i="14"/>
  <c r="L749" i="14"/>
  <c r="L750" i="14"/>
  <c r="L751" i="14"/>
  <c r="L752" i="14"/>
  <c r="L753" i="14"/>
  <c r="L754" i="14"/>
  <c r="L755" i="14"/>
  <c r="L756" i="14"/>
  <c r="L757" i="14"/>
  <c r="L758" i="14"/>
  <c r="L759" i="14"/>
  <c r="L760" i="14"/>
  <c r="L761" i="14"/>
  <c r="L762" i="14"/>
  <c r="L763" i="14"/>
  <c r="L764" i="14"/>
  <c r="L765" i="14"/>
  <c r="L766" i="14"/>
  <c r="L767" i="14"/>
  <c r="L768" i="14"/>
  <c r="L769" i="14"/>
  <c r="L770" i="14"/>
  <c r="L771" i="14"/>
  <c r="L772" i="14"/>
  <c r="L773" i="14"/>
  <c r="L774" i="14"/>
  <c r="L775" i="14"/>
  <c r="L776" i="14"/>
  <c r="L777" i="14"/>
  <c r="L778" i="14"/>
  <c r="L779" i="14"/>
  <c r="L780" i="14"/>
  <c r="L781" i="14"/>
  <c r="L782" i="14"/>
  <c r="L783" i="14"/>
  <c r="L784" i="14"/>
  <c r="L785" i="14"/>
  <c r="L786" i="14"/>
  <c r="L787" i="14"/>
  <c r="L788" i="14"/>
  <c r="L789" i="14"/>
  <c r="L790" i="14"/>
  <c r="L791" i="14"/>
  <c r="L792" i="14"/>
  <c r="L793" i="14"/>
  <c r="L794" i="14"/>
  <c r="L795" i="14"/>
  <c r="L796" i="14"/>
  <c r="L797" i="14"/>
  <c r="L798" i="14"/>
  <c r="L799" i="14"/>
  <c r="L800" i="14"/>
  <c r="L801" i="14"/>
  <c r="L802" i="14"/>
  <c r="L803" i="14"/>
  <c r="L804" i="14"/>
  <c r="L805" i="14"/>
  <c r="L806" i="14"/>
  <c r="L807" i="14"/>
  <c r="L808" i="14"/>
  <c r="L809" i="14"/>
  <c r="L810" i="14"/>
  <c r="L811" i="14"/>
  <c r="L812" i="14"/>
  <c r="L813" i="14"/>
  <c r="L814" i="14"/>
  <c r="L815" i="14"/>
  <c r="L816" i="14"/>
  <c r="L817" i="14"/>
  <c r="L818" i="14"/>
  <c r="L819" i="14"/>
  <c r="L820" i="14"/>
  <c r="L821" i="14"/>
  <c r="L822" i="14"/>
  <c r="L823" i="14"/>
  <c r="L824" i="14"/>
  <c r="L825" i="14"/>
  <c r="L826" i="14"/>
  <c r="L827" i="14"/>
  <c r="L828" i="14"/>
  <c r="L829" i="14"/>
  <c r="L830" i="14"/>
  <c r="L831" i="14"/>
  <c r="L832" i="14"/>
  <c r="L833" i="14"/>
  <c r="L834" i="14"/>
  <c r="L835" i="14"/>
  <c r="L836" i="14"/>
  <c r="L837" i="14"/>
  <c r="L838" i="14"/>
  <c r="L839" i="14"/>
  <c r="L840" i="14"/>
  <c r="L841" i="14"/>
  <c r="L842" i="14"/>
  <c r="L843" i="14"/>
  <c r="L844" i="14"/>
  <c r="L845" i="14"/>
  <c r="L846" i="14"/>
  <c r="L847" i="14"/>
  <c r="L848" i="14"/>
  <c r="L849" i="14"/>
  <c r="L850" i="14"/>
  <c r="L851" i="14"/>
  <c r="L852" i="14"/>
  <c r="L853" i="14"/>
  <c r="L854" i="14"/>
  <c r="L855" i="14"/>
  <c r="L856" i="14"/>
  <c r="L857" i="14"/>
  <c r="L858" i="14"/>
  <c r="L859" i="14"/>
  <c r="L860" i="14"/>
  <c r="L861" i="14"/>
  <c r="L862" i="14"/>
  <c r="L863" i="14"/>
  <c r="L864" i="14"/>
  <c r="L865" i="14"/>
  <c r="L866" i="14"/>
  <c r="L867" i="14"/>
  <c r="L868" i="14"/>
  <c r="L869" i="14"/>
  <c r="L870" i="14"/>
  <c r="L871" i="14"/>
  <c r="L872" i="14"/>
  <c r="L873" i="14"/>
  <c r="L874" i="14"/>
  <c r="L875" i="14"/>
  <c r="L876" i="14"/>
  <c r="L877" i="14"/>
  <c r="L878" i="14"/>
  <c r="L879" i="14"/>
  <c r="L880" i="14"/>
  <c r="L881" i="14"/>
  <c r="L882" i="14"/>
  <c r="L883" i="14"/>
  <c r="L884" i="14"/>
  <c r="L885" i="14"/>
  <c r="L886" i="14"/>
  <c r="L887" i="14"/>
  <c r="L888" i="14"/>
  <c r="L889" i="14"/>
  <c r="L890" i="14"/>
  <c r="L891" i="14"/>
  <c r="L892" i="14"/>
  <c r="L893" i="14"/>
  <c r="L894" i="14"/>
  <c r="L895" i="14"/>
  <c r="L896" i="14"/>
  <c r="L897" i="14"/>
  <c r="L898" i="14"/>
  <c r="L899" i="14"/>
  <c r="L900" i="14"/>
  <c r="L901" i="14"/>
  <c r="L902" i="14"/>
  <c r="L903" i="14"/>
  <c r="L904" i="14"/>
  <c r="L905" i="14"/>
  <c r="L906" i="14"/>
  <c r="J2" i="14"/>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I2" i="14"/>
  <c r="I3" i="14"/>
  <c r="I4" i="14"/>
  <c r="I5" i="14"/>
  <c r="I6" i="14"/>
  <c r="I7" i="14"/>
  <c r="I8" i="14"/>
  <c r="I9" i="14"/>
  <c r="I10" i="14"/>
  <c r="I11" i="14"/>
  <c r="I12" i="14"/>
  <c r="I13" i="14"/>
  <c r="I14" i="14"/>
  <c r="I15" i="14"/>
  <c r="I16"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206" i="14"/>
  <c r="I207" i="14"/>
  <c r="I208" i="14"/>
  <c r="I209" i="14"/>
  <c r="I210" i="14"/>
  <c r="I211" i="14"/>
  <c r="I212" i="14"/>
  <c r="I213" i="14"/>
  <c r="I214" i="14"/>
  <c r="I215" i="14"/>
  <c r="I216" i="14"/>
  <c r="I217" i="14"/>
  <c r="I218" i="14"/>
  <c r="I219" i="14"/>
  <c r="I220" i="14"/>
  <c r="I221" i="14"/>
  <c r="I222" i="14"/>
  <c r="I223" i="14"/>
  <c r="I224" i="14"/>
  <c r="I225" i="14"/>
  <c r="I226" i="14"/>
  <c r="I227" i="14"/>
  <c r="I228" i="14"/>
  <c r="I229" i="14"/>
  <c r="I230" i="14"/>
  <c r="I231" i="14"/>
  <c r="I232" i="14"/>
  <c r="I233" i="14"/>
  <c r="I234" i="14"/>
  <c r="I235" i="14"/>
  <c r="I236" i="14"/>
  <c r="I237" i="14"/>
  <c r="I238" i="14"/>
  <c r="I239" i="14"/>
  <c r="I240" i="14"/>
  <c r="I241" i="14"/>
  <c r="I242" i="14"/>
  <c r="I243" i="14"/>
  <c r="I244" i="14"/>
  <c r="I245" i="14"/>
  <c r="I246" i="14"/>
  <c r="I247" i="14"/>
  <c r="I248" i="14"/>
  <c r="I249" i="14"/>
  <c r="I250" i="14"/>
  <c r="I251" i="14"/>
  <c r="I252" i="14"/>
  <c r="I253" i="14"/>
  <c r="I254" i="14"/>
  <c r="I255" i="14"/>
  <c r="I256" i="14"/>
  <c r="I257" i="14"/>
  <c r="I258" i="14"/>
  <c r="I259" i="14"/>
  <c r="I260" i="14"/>
  <c r="I261" i="14"/>
  <c r="I262" i="14"/>
  <c r="I263" i="14"/>
  <c r="I264" i="14"/>
  <c r="I265" i="14"/>
  <c r="I266" i="14"/>
  <c r="I267" i="14"/>
  <c r="I268" i="14"/>
  <c r="I269" i="14"/>
  <c r="I270" i="14"/>
  <c r="I271" i="14"/>
  <c r="I272" i="14"/>
  <c r="I273" i="14"/>
  <c r="I274" i="14"/>
  <c r="I275" i="14"/>
  <c r="I276" i="14"/>
  <c r="I277" i="14"/>
  <c r="I278" i="14"/>
  <c r="I279" i="14"/>
  <c r="I280" i="14"/>
  <c r="I281" i="14"/>
  <c r="I282" i="14"/>
  <c r="I283" i="14"/>
  <c r="I284" i="14"/>
  <c r="I285" i="14"/>
  <c r="I286" i="14"/>
  <c r="I287" i="14"/>
  <c r="I288" i="14"/>
  <c r="I289" i="14"/>
  <c r="I290" i="14"/>
  <c r="I291" i="14"/>
  <c r="I292" i="14"/>
  <c r="I293" i="14"/>
  <c r="I294" i="14"/>
  <c r="I295" i="14"/>
  <c r="I296" i="14"/>
  <c r="I297" i="14"/>
  <c r="I298" i="14"/>
  <c r="I299" i="14"/>
  <c r="I300" i="14"/>
  <c r="I301" i="14"/>
  <c r="I302" i="14"/>
  <c r="I303" i="14"/>
  <c r="I304" i="14"/>
  <c r="I305" i="14"/>
  <c r="I306" i="14"/>
  <c r="I307" i="14"/>
  <c r="I308" i="14"/>
  <c r="I309" i="14"/>
  <c r="I310" i="14"/>
  <c r="I311" i="14"/>
  <c r="I312" i="14"/>
  <c r="I313" i="14"/>
  <c r="I314" i="14"/>
  <c r="I315" i="14"/>
  <c r="I316" i="14"/>
  <c r="I317" i="14"/>
  <c r="I318" i="14"/>
  <c r="I319" i="14"/>
  <c r="I320" i="14"/>
  <c r="I321" i="14"/>
  <c r="I322" i="14"/>
  <c r="I323" i="14"/>
  <c r="I324" i="14"/>
  <c r="I325" i="14"/>
  <c r="I326" i="14"/>
  <c r="I327" i="14"/>
  <c r="I328" i="14"/>
  <c r="I329" i="14"/>
  <c r="I330" i="14"/>
  <c r="I331" i="14"/>
  <c r="I332" i="14"/>
  <c r="I333" i="14"/>
  <c r="I334" i="14"/>
  <c r="I335" i="14"/>
  <c r="I336" i="14"/>
  <c r="I337" i="14"/>
  <c r="I338" i="14"/>
  <c r="I339" i="14"/>
  <c r="I340" i="14"/>
  <c r="I341" i="14"/>
  <c r="I342" i="14"/>
  <c r="I343" i="14"/>
  <c r="I344" i="14"/>
  <c r="I345" i="14"/>
  <c r="I346" i="14"/>
  <c r="I347" i="14"/>
  <c r="I348" i="14"/>
  <c r="I349" i="14"/>
  <c r="I350" i="14"/>
  <c r="I351" i="14"/>
  <c r="I352" i="14"/>
  <c r="I353" i="14"/>
  <c r="I354" i="14"/>
  <c r="I355" i="14"/>
  <c r="I356" i="14"/>
  <c r="I357" i="14"/>
  <c r="I358" i="14"/>
  <c r="I359" i="14"/>
  <c r="I360" i="14"/>
  <c r="I361" i="14"/>
  <c r="I362" i="14"/>
  <c r="I363" i="14"/>
  <c r="I364" i="14"/>
  <c r="I365" i="14"/>
  <c r="I366" i="14"/>
  <c r="I367" i="14"/>
  <c r="I368" i="14"/>
  <c r="I369" i="14"/>
  <c r="I370" i="14"/>
  <c r="I371" i="14"/>
  <c r="I372" i="14"/>
  <c r="I373" i="14"/>
  <c r="I374" i="14"/>
  <c r="I375" i="14"/>
  <c r="I376" i="14"/>
  <c r="I377" i="14"/>
  <c r="I378" i="14"/>
  <c r="I379" i="14"/>
  <c r="I380" i="14"/>
  <c r="I381" i="14"/>
  <c r="I382" i="14"/>
  <c r="I383" i="14"/>
  <c r="I384" i="14"/>
  <c r="I385" i="14"/>
  <c r="I386" i="14"/>
  <c r="I387" i="14"/>
  <c r="I388" i="14"/>
  <c r="I389" i="14"/>
  <c r="I390" i="14"/>
  <c r="I391" i="14"/>
  <c r="I392" i="14"/>
  <c r="I393" i="14"/>
  <c r="I394" i="14"/>
  <c r="I395" i="14"/>
  <c r="I396" i="14"/>
  <c r="I397" i="14"/>
  <c r="I398" i="14"/>
  <c r="I399" i="14"/>
  <c r="I400" i="14"/>
  <c r="I401" i="14"/>
  <c r="I402" i="14"/>
  <c r="I403" i="14"/>
  <c r="I404" i="14"/>
  <c r="I405" i="14"/>
  <c r="I406" i="14"/>
  <c r="I407" i="14"/>
  <c r="I408" i="14"/>
  <c r="I409" i="14"/>
  <c r="I410" i="14"/>
  <c r="I411" i="14"/>
  <c r="I412" i="14"/>
  <c r="I413" i="14"/>
  <c r="I414" i="14"/>
  <c r="I415" i="14"/>
  <c r="I416" i="14"/>
  <c r="I417" i="14"/>
  <c r="I418" i="14"/>
  <c r="I419" i="14"/>
  <c r="I420" i="14"/>
  <c r="I421" i="14"/>
  <c r="I422" i="14"/>
  <c r="I423" i="14"/>
  <c r="I424" i="14"/>
  <c r="I425" i="14"/>
  <c r="I426" i="14"/>
  <c r="I427" i="14"/>
  <c r="I428" i="14"/>
  <c r="I429" i="14"/>
  <c r="I430" i="14"/>
  <c r="I431" i="14"/>
  <c r="I432" i="14"/>
  <c r="I433" i="14"/>
  <c r="I434" i="14"/>
  <c r="I435" i="14"/>
  <c r="I436" i="14"/>
  <c r="I437" i="14"/>
  <c r="I438" i="14"/>
  <c r="I439" i="14"/>
  <c r="I440" i="14"/>
  <c r="I441" i="14"/>
  <c r="I442" i="14"/>
  <c r="I443" i="14"/>
  <c r="I444" i="14"/>
  <c r="I445" i="14"/>
  <c r="I446" i="14"/>
  <c r="I447" i="14"/>
  <c r="I448" i="14"/>
  <c r="I449" i="14"/>
  <c r="I450" i="14"/>
  <c r="I451" i="14"/>
  <c r="I452" i="14"/>
  <c r="I453" i="14"/>
  <c r="I454" i="14"/>
  <c r="I455" i="14"/>
  <c r="I456" i="14"/>
  <c r="I457" i="14"/>
  <c r="I458" i="14"/>
  <c r="I459" i="14"/>
  <c r="I460" i="14"/>
  <c r="I461" i="14"/>
  <c r="I462" i="14"/>
  <c r="I463" i="14"/>
  <c r="I464" i="14"/>
  <c r="I465" i="14"/>
  <c r="I466" i="14"/>
  <c r="I467" i="14"/>
  <c r="I468" i="14"/>
  <c r="I469" i="14"/>
  <c r="I470" i="14"/>
  <c r="I471" i="14"/>
  <c r="I472" i="14"/>
  <c r="I473" i="14"/>
  <c r="I474" i="14"/>
  <c r="I475" i="14"/>
  <c r="I476" i="14"/>
  <c r="I477" i="14"/>
  <c r="I478" i="14"/>
  <c r="I479" i="14"/>
  <c r="I480" i="14"/>
  <c r="I481" i="14"/>
  <c r="I482" i="14"/>
  <c r="I483" i="14"/>
  <c r="I484" i="14"/>
  <c r="I485" i="14"/>
  <c r="I486" i="14"/>
  <c r="I487" i="14"/>
  <c r="I488" i="14"/>
  <c r="I489" i="14"/>
  <c r="I490" i="14"/>
  <c r="I491" i="14"/>
  <c r="I492" i="14"/>
  <c r="I493" i="14"/>
  <c r="I494" i="14"/>
  <c r="I495" i="14"/>
  <c r="I496" i="14"/>
  <c r="I497" i="14"/>
  <c r="I498" i="14"/>
  <c r="I499" i="14"/>
  <c r="I500" i="14"/>
  <c r="I501" i="14"/>
  <c r="I502" i="14"/>
  <c r="I503" i="14"/>
  <c r="I504" i="14"/>
  <c r="I505" i="14"/>
  <c r="I506" i="14"/>
  <c r="I507" i="14"/>
  <c r="I508" i="14"/>
  <c r="I509" i="14"/>
  <c r="I510" i="14"/>
  <c r="I511" i="14"/>
  <c r="I512" i="14"/>
  <c r="I513" i="14"/>
  <c r="I514" i="14"/>
  <c r="I515" i="14"/>
  <c r="I516" i="14"/>
  <c r="I517" i="14"/>
  <c r="I518" i="14"/>
  <c r="I519" i="14"/>
  <c r="I520" i="14"/>
  <c r="I521" i="14"/>
  <c r="I522" i="14"/>
  <c r="I523" i="14"/>
  <c r="I524" i="14"/>
  <c r="I525" i="14"/>
  <c r="I526" i="14"/>
  <c r="I527" i="14"/>
  <c r="I528" i="14"/>
  <c r="I529" i="14"/>
  <c r="I530" i="14"/>
  <c r="I531" i="14"/>
  <c r="I532" i="14"/>
  <c r="I533" i="14"/>
  <c r="I534" i="14"/>
  <c r="I535" i="14"/>
  <c r="I536" i="14"/>
  <c r="I537" i="14"/>
  <c r="I538" i="14"/>
  <c r="I539" i="14"/>
  <c r="I540" i="14"/>
  <c r="I541" i="14"/>
  <c r="I542" i="14"/>
  <c r="I543" i="14"/>
  <c r="I544" i="14"/>
  <c r="I545" i="14"/>
  <c r="I546" i="14"/>
  <c r="I547" i="14"/>
  <c r="I548" i="14"/>
  <c r="I549" i="14"/>
  <c r="I550" i="14"/>
  <c r="I551" i="14"/>
  <c r="I552" i="14"/>
  <c r="I553" i="14"/>
  <c r="I554" i="14"/>
  <c r="I555" i="14"/>
  <c r="I556" i="14"/>
  <c r="I557" i="14"/>
  <c r="I558" i="14"/>
  <c r="I559" i="14"/>
  <c r="I560" i="14"/>
  <c r="I561" i="14"/>
  <c r="I562" i="14"/>
  <c r="I563" i="14"/>
  <c r="I564" i="14"/>
  <c r="I565" i="14"/>
  <c r="I566" i="14"/>
  <c r="I567" i="14"/>
  <c r="I568" i="14"/>
  <c r="I569" i="14"/>
  <c r="I570" i="14"/>
  <c r="I571" i="14"/>
  <c r="I572" i="14"/>
  <c r="I573" i="14"/>
  <c r="I574" i="14"/>
  <c r="I575" i="14"/>
  <c r="I576" i="14"/>
  <c r="I577" i="14"/>
  <c r="I578" i="14"/>
  <c r="I579" i="14"/>
  <c r="I580" i="14"/>
  <c r="I581" i="14"/>
  <c r="I582" i="14"/>
  <c r="I583" i="14"/>
  <c r="I584" i="14"/>
  <c r="I585" i="14"/>
  <c r="I586" i="14"/>
  <c r="I587" i="14"/>
  <c r="I588" i="14"/>
  <c r="I589" i="14"/>
  <c r="I590" i="14"/>
  <c r="I591" i="14"/>
  <c r="I592" i="14"/>
  <c r="I593" i="14"/>
  <c r="I594" i="14"/>
  <c r="I595" i="14"/>
  <c r="I596" i="14"/>
  <c r="I597" i="14"/>
  <c r="I598" i="14"/>
  <c r="I599" i="14"/>
  <c r="I600" i="14"/>
  <c r="I601" i="14"/>
  <c r="I602" i="14"/>
  <c r="I603" i="14"/>
  <c r="I604" i="14"/>
  <c r="I605" i="14"/>
  <c r="I606" i="14"/>
  <c r="I607" i="14"/>
  <c r="I608" i="14"/>
  <c r="I609" i="14"/>
  <c r="I610" i="14"/>
  <c r="I611" i="14"/>
  <c r="I612" i="14"/>
  <c r="I613" i="14"/>
  <c r="I614" i="14"/>
  <c r="I615" i="14"/>
  <c r="I616" i="14"/>
  <c r="I617" i="14"/>
  <c r="I618" i="14"/>
  <c r="I619" i="14"/>
  <c r="I620" i="14"/>
  <c r="I621" i="14"/>
  <c r="I622" i="14"/>
  <c r="I623" i="14"/>
  <c r="I624" i="14"/>
  <c r="I625" i="14"/>
  <c r="I626" i="14"/>
  <c r="I627" i="14"/>
  <c r="I628" i="14"/>
  <c r="I629" i="14"/>
  <c r="I630" i="14"/>
  <c r="I631" i="14"/>
  <c r="I632" i="14"/>
  <c r="I633" i="14"/>
  <c r="I634" i="14"/>
  <c r="I635" i="14"/>
  <c r="I636" i="14"/>
  <c r="I637" i="14"/>
  <c r="I638" i="14"/>
  <c r="I639" i="14"/>
  <c r="I640" i="14"/>
  <c r="I641" i="14"/>
  <c r="I642" i="14"/>
  <c r="I643" i="14"/>
  <c r="I644" i="14"/>
  <c r="I645" i="14"/>
  <c r="I646" i="14"/>
  <c r="I647" i="14"/>
  <c r="I648" i="14"/>
  <c r="I649" i="14"/>
  <c r="I650" i="14"/>
  <c r="I651" i="14"/>
  <c r="I652" i="14"/>
  <c r="I653" i="14"/>
  <c r="I654" i="14"/>
  <c r="I655" i="14"/>
  <c r="I656" i="14"/>
  <c r="I657" i="14"/>
  <c r="I658" i="14"/>
  <c r="I659" i="14"/>
  <c r="I660" i="14"/>
  <c r="I661" i="14"/>
  <c r="I662" i="14"/>
  <c r="I663" i="14"/>
  <c r="I664" i="14"/>
  <c r="I665" i="14"/>
  <c r="I666" i="14"/>
  <c r="I667" i="14"/>
  <c r="I668" i="14"/>
  <c r="I669" i="14"/>
  <c r="I670" i="14"/>
  <c r="I671" i="14"/>
  <c r="I672" i="14"/>
  <c r="I673" i="14"/>
  <c r="I674" i="14"/>
  <c r="I675" i="14"/>
  <c r="I676" i="14"/>
  <c r="I677" i="14"/>
  <c r="I678" i="14"/>
  <c r="I679" i="14"/>
  <c r="I680" i="14"/>
  <c r="I681" i="14"/>
  <c r="I682" i="14"/>
  <c r="I683" i="14"/>
  <c r="I684" i="14"/>
  <c r="I685" i="14"/>
  <c r="I686" i="14"/>
  <c r="I687" i="14"/>
  <c r="I688" i="14"/>
  <c r="I689" i="14"/>
  <c r="I690" i="14"/>
  <c r="I691" i="14"/>
  <c r="I692" i="14"/>
  <c r="I693" i="14"/>
  <c r="I694" i="14"/>
  <c r="I695" i="14"/>
  <c r="I696" i="14"/>
  <c r="I697" i="14"/>
  <c r="I698" i="14"/>
  <c r="I699" i="14"/>
  <c r="I700" i="14"/>
  <c r="I701" i="14"/>
  <c r="I702" i="14"/>
  <c r="I703" i="14"/>
  <c r="I704" i="14"/>
  <c r="I705" i="14"/>
  <c r="I706" i="14"/>
  <c r="I707" i="14"/>
  <c r="I708" i="14"/>
  <c r="I709" i="14"/>
  <c r="I710" i="14"/>
  <c r="I711" i="14"/>
  <c r="I712" i="14"/>
  <c r="I713" i="14"/>
  <c r="I714" i="14"/>
  <c r="I715" i="14"/>
  <c r="I716" i="14"/>
  <c r="I717" i="14"/>
  <c r="I718" i="14"/>
  <c r="I719" i="14"/>
  <c r="I720" i="14"/>
  <c r="I721" i="14"/>
  <c r="I722" i="14"/>
  <c r="I723" i="14"/>
  <c r="I724" i="14"/>
  <c r="I725" i="14"/>
  <c r="I726" i="14"/>
  <c r="I727" i="14"/>
  <c r="I728" i="14"/>
  <c r="I729" i="14"/>
  <c r="I730" i="14"/>
  <c r="I731" i="14"/>
  <c r="I732" i="14"/>
  <c r="I733" i="14"/>
  <c r="I734" i="14"/>
  <c r="I735" i="14"/>
  <c r="I736" i="14"/>
  <c r="I737" i="14"/>
  <c r="I738" i="14"/>
  <c r="I739" i="14"/>
  <c r="I740" i="14"/>
  <c r="I741" i="14"/>
  <c r="I742" i="14"/>
  <c r="I743" i="14"/>
  <c r="I744" i="14"/>
  <c r="I745" i="14"/>
  <c r="I746" i="14"/>
  <c r="I747" i="14"/>
  <c r="I748" i="14"/>
  <c r="I749" i="14"/>
  <c r="I750" i="14"/>
  <c r="I751" i="14"/>
  <c r="I752" i="14"/>
  <c r="I753" i="14"/>
  <c r="I754" i="14"/>
  <c r="I755" i="14"/>
  <c r="I756" i="14"/>
  <c r="I757" i="14"/>
  <c r="I758" i="14"/>
  <c r="I759" i="14"/>
  <c r="I760" i="14"/>
  <c r="I761" i="14"/>
  <c r="I762" i="14"/>
  <c r="I763" i="14"/>
  <c r="I764" i="14"/>
  <c r="I765" i="14"/>
  <c r="I766" i="14"/>
  <c r="I767" i="14"/>
  <c r="I768" i="14"/>
  <c r="I769" i="14"/>
  <c r="I770" i="14"/>
  <c r="I771" i="14"/>
  <c r="I772" i="14"/>
  <c r="I773" i="14"/>
  <c r="I774" i="14"/>
  <c r="I775" i="14"/>
  <c r="I776" i="14"/>
  <c r="I777" i="14"/>
  <c r="I778" i="14"/>
  <c r="I779" i="14"/>
  <c r="I780" i="14"/>
  <c r="I781" i="14"/>
  <c r="I782" i="14"/>
  <c r="I783" i="14"/>
  <c r="I784" i="14"/>
  <c r="I785" i="14"/>
  <c r="I786" i="14"/>
  <c r="I787" i="14"/>
  <c r="I788" i="14"/>
  <c r="I789" i="14"/>
  <c r="I790" i="14"/>
  <c r="I791" i="14"/>
  <c r="I792" i="14"/>
  <c r="I793" i="14"/>
  <c r="I794" i="14"/>
  <c r="I795" i="14"/>
  <c r="I796" i="14"/>
  <c r="I797" i="14"/>
  <c r="I798" i="14"/>
  <c r="I799" i="14"/>
  <c r="I800" i="14"/>
  <c r="I801" i="14"/>
  <c r="I802" i="14"/>
  <c r="I803" i="14"/>
  <c r="I804" i="14"/>
  <c r="I805" i="14"/>
  <c r="I806" i="14"/>
  <c r="I807" i="14"/>
  <c r="I808" i="14"/>
  <c r="I809" i="14"/>
  <c r="I810" i="14"/>
  <c r="I811" i="14"/>
  <c r="I812" i="14"/>
  <c r="I813" i="14"/>
  <c r="I814" i="14"/>
  <c r="I815" i="14"/>
  <c r="I816" i="14"/>
  <c r="I817" i="14"/>
  <c r="I818" i="14"/>
  <c r="I819" i="14"/>
  <c r="I820" i="14"/>
  <c r="I821" i="14"/>
  <c r="I822" i="14"/>
  <c r="I823" i="14"/>
  <c r="I824" i="14"/>
  <c r="I825" i="14"/>
  <c r="I826" i="14"/>
  <c r="I827" i="14"/>
  <c r="I828" i="14"/>
  <c r="I829" i="14"/>
  <c r="I830" i="14"/>
  <c r="I831" i="14"/>
  <c r="I832" i="14"/>
  <c r="I833" i="14"/>
  <c r="I834" i="14"/>
  <c r="I835" i="14"/>
  <c r="I836" i="14"/>
  <c r="I837" i="14"/>
  <c r="I838" i="14"/>
  <c r="I839" i="14"/>
  <c r="I840" i="14"/>
  <c r="I841" i="14"/>
  <c r="I842" i="14"/>
  <c r="I843" i="14"/>
  <c r="I844" i="14"/>
  <c r="I845" i="14"/>
  <c r="I846" i="14"/>
  <c r="I847" i="14"/>
  <c r="I848" i="14"/>
  <c r="I849" i="14"/>
  <c r="I850" i="14"/>
  <c r="I851" i="14"/>
  <c r="I852" i="14"/>
  <c r="I853" i="14"/>
  <c r="I854" i="14"/>
  <c r="I855" i="14"/>
  <c r="I856" i="14"/>
  <c r="I857" i="14"/>
  <c r="I858" i="14"/>
  <c r="I859" i="14"/>
  <c r="I860" i="14"/>
  <c r="I861" i="14"/>
  <c r="I862" i="14"/>
  <c r="I863" i="14"/>
  <c r="I864" i="14"/>
  <c r="I865" i="14"/>
  <c r="I866" i="14"/>
  <c r="I867" i="14"/>
  <c r="I868" i="14"/>
  <c r="I869" i="14"/>
  <c r="I870" i="14"/>
  <c r="I871" i="14"/>
  <c r="I872" i="14"/>
  <c r="I873" i="14"/>
  <c r="I874" i="14"/>
  <c r="I875" i="14"/>
  <c r="I876" i="14"/>
  <c r="I877" i="14"/>
  <c r="I878" i="14"/>
  <c r="I879" i="14"/>
  <c r="I880" i="14"/>
  <c r="I881" i="14"/>
  <c r="I882" i="14"/>
  <c r="I883" i="14"/>
  <c r="I884" i="14"/>
  <c r="I885" i="14"/>
  <c r="I886" i="14"/>
  <c r="I887" i="14"/>
  <c r="I888" i="14"/>
  <c r="I889" i="14"/>
  <c r="I890" i="14"/>
  <c r="I891" i="14"/>
  <c r="I892" i="14"/>
  <c r="I893" i="14"/>
  <c r="I894" i="14"/>
  <c r="I895" i="14"/>
  <c r="I896" i="14"/>
  <c r="I897" i="14"/>
  <c r="I898" i="14"/>
  <c r="I899" i="14"/>
  <c r="I900" i="14"/>
  <c r="I901" i="14"/>
  <c r="I902" i="14"/>
  <c r="I903" i="14"/>
  <c r="I904" i="14"/>
  <c r="I905" i="14"/>
  <c r="I906" i="14"/>
  <c r="I23" i="8"/>
  <c r="S101" i="13" a="1"/>
  <c r="S101" i="13" s="1"/>
  <c r="S21" i="13" a="1"/>
  <c r="S21" i="13" s="1"/>
  <c r="T78" i="13" a="1"/>
  <c r="T78" i="13" s="1"/>
  <c r="T50" i="13" a="1"/>
  <c r="T50" i="13" s="1"/>
  <c r="S50" i="13" a="1"/>
  <c r="S50" i="13" s="1"/>
  <c r="E55" i="13"/>
  <c r="F55" i="13" s="1"/>
  <c r="E54" i="13"/>
  <c r="E53" i="13"/>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E2" i="4"/>
  <c r="E3" i="4"/>
  <c r="F3" i="4" s="1"/>
  <c r="E4" i="4"/>
  <c r="F4" i="4" s="1"/>
  <c r="E5" i="4"/>
  <c r="F5" i="4" s="1"/>
  <c r="E6" i="4"/>
  <c r="F6" i="4" s="1"/>
  <c r="E7" i="4"/>
  <c r="F7" i="4" s="1"/>
  <c r="E8" i="4"/>
  <c r="F8" i="4" s="1"/>
  <c r="E9" i="4"/>
  <c r="F9" i="4" s="1"/>
  <c r="E10" i="4"/>
  <c r="E11" i="4"/>
  <c r="E12" i="4"/>
  <c r="E13" i="4"/>
  <c r="F13" i="4" s="1"/>
  <c r="E14" i="4"/>
  <c r="F14" i="4" s="1"/>
  <c r="E15" i="4"/>
  <c r="F15" i="4" s="1"/>
  <c r="E16" i="4"/>
  <c r="F16" i="4" s="1"/>
  <c r="E17" i="4"/>
  <c r="F17" i="4" s="1"/>
  <c r="E18" i="4"/>
  <c r="F18" i="4" s="1"/>
  <c r="E19" i="4"/>
  <c r="F19" i="4" s="1"/>
  <c r="E20" i="4"/>
  <c r="F20" i="4" s="1"/>
  <c r="E21" i="4"/>
  <c r="F21" i="4" s="1"/>
  <c r="E22" i="4"/>
  <c r="F22" i="4" s="1"/>
  <c r="E23" i="4"/>
  <c r="E24" i="4"/>
  <c r="F24" i="4" s="1"/>
  <c r="E25" i="4"/>
  <c r="F25" i="4" s="1"/>
  <c r="E26" i="4"/>
  <c r="F26" i="4" s="1"/>
  <c r="E27" i="4"/>
  <c r="F27" i="4" s="1"/>
  <c r="E28" i="4"/>
  <c r="F28" i="4" s="1"/>
  <c r="E29" i="4"/>
  <c r="F29" i="4" s="1"/>
  <c r="E30" i="4"/>
  <c r="F30" i="4" s="1"/>
  <c r="E31" i="4"/>
  <c r="F31" i="4" s="1"/>
  <c r="E32" i="4"/>
  <c r="F32" i="4" s="1"/>
  <c r="E33" i="4"/>
  <c r="F33" i="4" s="1"/>
  <c r="E34" i="4"/>
  <c r="F34" i="4" s="1"/>
  <c r="E35" i="4"/>
  <c r="F35" i="4" s="1"/>
  <c r="E36" i="4"/>
  <c r="E37" i="4"/>
  <c r="E38" i="4"/>
  <c r="F38" i="4" s="1"/>
  <c r="E39" i="4"/>
  <c r="F39" i="4" s="1"/>
  <c r="E40" i="4"/>
  <c r="F40" i="4" s="1"/>
  <c r="E41" i="4"/>
  <c r="F41" i="4" s="1"/>
  <c r="E42" i="4"/>
  <c r="F42" i="4" s="1"/>
  <c r="E43" i="4"/>
  <c r="F43" i="4" s="1"/>
  <c r="E44" i="4"/>
  <c r="F44" i="4" s="1"/>
  <c r="E45" i="4"/>
  <c r="E46" i="4"/>
  <c r="F46" i="4" s="1"/>
  <c r="E47" i="4"/>
  <c r="F47" i="4" s="1"/>
  <c r="E48" i="4"/>
  <c r="F48" i="4" s="1"/>
  <c r="E49" i="4"/>
  <c r="F49" i="4" s="1"/>
  <c r="E50" i="4"/>
  <c r="F50" i="4" s="1"/>
  <c r="E51" i="4"/>
  <c r="F51" i="4" s="1"/>
  <c r="E52" i="4"/>
  <c r="F52" i="4" s="1"/>
  <c r="E53" i="4"/>
  <c r="F53" i="4" s="1"/>
  <c r="E54" i="4"/>
  <c r="F54" i="4" s="1"/>
  <c r="E55" i="4"/>
  <c r="F55" i="4" s="1"/>
  <c r="E56" i="4"/>
  <c r="F56" i="4" s="1"/>
  <c r="E57" i="4"/>
  <c r="E58" i="4"/>
  <c r="F58" i="4" s="1"/>
  <c r="E59" i="4"/>
  <c r="F59" i="4" s="1"/>
  <c r="E60" i="4"/>
  <c r="F60" i="4" s="1"/>
  <c r="E61" i="4"/>
  <c r="F61" i="4" s="1"/>
  <c r="E62" i="4"/>
  <c r="F62" i="4" s="1"/>
  <c r="E63" i="4"/>
  <c r="F63" i="4" s="1"/>
  <c r="E64" i="4"/>
  <c r="F64" i="4" s="1"/>
  <c r="E65" i="4"/>
  <c r="F65" i="4" s="1"/>
  <c r="E66" i="4"/>
  <c r="F66" i="4" s="1"/>
  <c r="E67" i="4"/>
  <c r="F67" i="4" s="1"/>
  <c r="E68" i="4"/>
  <c r="F68" i="4" s="1"/>
  <c r="E69" i="4"/>
  <c r="F69" i="4" s="1"/>
  <c r="E70" i="4"/>
  <c r="F70" i="4" s="1"/>
  <c r="E71" i="4"/>
  <c r="F71" i="4" s="1"/>
  <c r="E72" i="4"/>
  <c r="F72" i="4" s="1"/>
  <c r="E73" i="4"/>
  <c r="F73" i="4" s="1"/>
  <c r="E74" i="4"/>
  <c r="F74" i="4" s="1"/>
  <c r="E75" i="4"/>
  <c r="F75" i="4" s="1"/>
  <c r="E76" i="4"/>
  <c r="F76" i="4" s="1"/>
  <c r="E77" i="4"/>
  <c r="F77" i="4" s="1"/>
  <c r="E78" i="4"/>
  <c r="F78" i="4" s="1"/>
  <c r="E79" i="4"/>
  <c r="F79" i="4" s="1"/>
  <c r="E80" i="4"/>
  <c r="F80" i="4" s="1"/>
  <c r="E81" i="4"/>
  <c r="F81" i="4" s="1"/>
  <c r="E82" i="4"/>
  <c r="E83" i="4"/>
  <c r="F83" i="4" s="1"/>
  <c r="E84" i="4"/>
  <c r="F84" i="4" s="1"/>
  <c r="E85" i="4"/>
  <c r="E86" i="4"/>
  <c r="F86" i="4" s="1"/>
  <c r="E87" i="4"/>
  <c r="F87" i="4" s="1"/>
  <c r="E88" i="4"/>
  <c r="F88" i="4" s="1"/>
  <c r="E89" i="4"/>
  <c r="F89" i="4" s="1"/>
  <c r="E90" i="4"/>
  <c r="F90" i="4" s="1"/>
  <c r="E91" i="4"/>
  <c r="F91" i="4" s="1"/>
  <c r="E92" i="4"/>
  <c r="F92" i="4" s="1"/>
  <c r="E93" i="4"/>
  <c r="E94" i="4"/>
  <c r="E95" i="4"/>
  <c r="E96" i="4"/>
  <c r="E97" i="4"/>
  <c r="F97" i="4" s="1"/>
  <c r="E98" i="4"/>
  <c r="F98" i="4" s="1"/>
  <c r="E99" i="4"/>
  <c r="F99" i="4" s="1"/>
  <c r="E100" i="4"/>
  <c r="F100" i="4" s="1"/>
  <c r="E101" i="4"/>
  <c r="F101" i="4" s="1"/>
  <c r="E102" i="4"/>
  <c r="F102" i="4" s="1"/>
  <c r="E103" i="4"/>
  <c r="F103" i="4" s="1"/>
  <c r="E104" i="4"/>
  <c r="F104" i="4" s="1"/>
  <c r="E105" i="4"/>
  <c r="F105" i="4" s="1"/>
  <c r="E106" i="4"/>
  <c r="F106" i="4" s="1"/>
  <c r="E107" i="4"/>
  <c r="F107" i="4" s="1"/>
  <c r="E108" i="4"/>
  <c r="E109" i="4"/>
  <c r="F109" i="4" s="1"/>
  <c r="E110" i="4"/>
  <c r="F110" i="4" s="1"/>
  <c r="E111" i="4"/>
  <c r="F111" i="4" s="1"/>
  <c r="E112" i="4"/>
  <c r="F112" i="4" s="1"/>
  <c r="E113" i="4"/>
  <c r="F113" i="4" s="1"/>
  <c r="E114" i="4"/>
  <c r="F114" i="4" s="1"/>
  <c r="E115" i="4"/>
  <c r="F115" i="4" s="1"/>
  <c r="E116" i="4"/>
  <c r="F116" i="4" s="1"/>
  <c r="E117" i="4"/>
  <c r="E118" i="4"/>
  <c r="E119" i="4"/>
  <c r="E120" i="4"/>
  <c r="E121" i="4"/>
  <c r="E122" i="4"/>
  <c r="F122" i="4" s="1"/>
  <c r="E123" i="4"/>
  <c r="F123" i="4" s="1"/>
  <c r="E124" i="4"/>
  <c r="F124" i="4" s="1"/>
  <c r="E125" i="4"/>
  <c r="F125" i="4" s="1"/>
  <c r="E126" i="4"/>
  <c r="F126" i="4" s="1"/>
  <c r="E127" i="4"/>
  <c r="F127" i="4" s="1"/>
  <c r="E128" i="4"/>
  <c r="F128" i="4" s="1"/>
  <c r="E129" i="4"/>
  <c r="E130" i="4"/>
  <c r="E131" i="4"/>
  <c r="F131" i="4" s="1"/>
  <c r="E132" i="4"/>
  <c r="F132" i="4" s="1"/>
  <c r="E133" i="4"/>
  <c r="F133" i="4" s="1"/>
  <c r="E134" i="4"/>
  <c r="F134" i="4" s="1"/>
  <c r="E135" i="4"/>
  <c r="F135" i="4" s="1"/>
  <c r="E136" i="4"/>
  <c r="F136" i="4" s="1"/>
  <c r="E137" i="4"/>
  <c r="F137" i="4" s="1"/>
  <c r="E138" i="4"/>
  <c r="F138" i="4" s="1"/>
  <c r="E139" i="4"/>
  <c r="F139" i="4" s="1"/>
  <c r="E140" i="4"/>
  <c r="F140" i="4" s="1"/>
  <c r="E141" i="4"/>
  <c r="F141" i="4" s="1"/>
  <c r="E142" i="4"/>
  <c r="F142" i="4" s="1"/>
  <c r="E143" i="4"/>
  <c r="F143" i="4" s="1"/>
  <c r="E144" i="4"/>
  <c r="F144" i="4" s="1"/>
  <c r="E145" i="4"/>
  <c r="F145" i="4" s="1"/>
  <c r="E146" i="4"/>
  <c r="F146" i="4" s="1"/>
  <c r="E147" i="4"/>
  <c r="F147" i="4" s="1"/>
  <c r="E148" i="4"/>
  <c r="F148" i="4" s="1"/>
  <c r="E149" i="4"/>
  <c r="F149" i="4" s="1"/>
  <c r="E150" i="4"/>
  <c r="F150" i="4" s="1"/>
  <c r="E151" i="4"/>
  <c r="F151" i="4" s="1"/>
  <c r="E152" i="4"/>
  <c r="F152" i="4" s="1"/>
  <c r="E153" i="4"/>
  <c r="E154" i="4"/>
  <c r="E155" i="4"/>
  <c r="E156" i="4"/>
  <c r="E157" i="4"/>
  <c r="F157" i="4" s="1"/>
  <c r="E158" i="4"/>
  <c r="F158" i="4" s="1"/>
  <c r="E159" i="4"/>
  <c r="F159" i="4" s="1"/>
  <c r="E160" i="4"/>
  <c r="F160" i="4" s="1"/>
  <c r="E161" i="4"/>
  <c r="F161" i="4" s="1"/>
  <c r="E162" i="4"/>
  <c r="F162" i="4" s="1"/>
  <c r="E163" i="4"/>
  <c r="F163" i="4" s="1"/>
  <c r="E164" i="4"/>
  <c r="F164" i="4" s="1"/>
  <c r="E165" i="4"/>
  <c r="F165" i="4" s="1"/>
  <c r="E166" i="4"/>
  <c r="F166" i="4" s="1"/>
  <c r="E167" i="4"/>
  <c r="E168" i="4"/>
  <c r="F168" i="4" s="1"/>
  <c r="E169" i="4"/>
  <c r="F169" i="4" s="1"/>
  <c r="E170" i="4"/>
  <c r="F170" i="4" s="1"/>
  <c r="E171" i="4"/>
  <c r="F171" i="4" s="1"/>
  <c r="E172" i="4"/>
  <c r="F172" i="4" s="1"/>
  <c r="E173" i="4"/>
  <c r="F173" i="4" s="1"/>
  <c r="E174" i="4"/>
  <c r="F174" i="4" s="1"/>
  <c r="E175" i="4"/>
  <c r="F175" i="4" s="1"/>
  <c r="E176" i="4"/>
  <c r="F176" i="4" s="1"/>
  <c r="E177" i="4"/>
  <c r="F177" i="4" s="1"/>
  <c r="E178" i="4"/>
  <c r="F178" i="4" s="1"/>
  <c r="E179" i="4"/>
  <c r="F179" i="4" s="1"/>
  <c r="E180" i="4"/>
  <c r="F180" i="4" s="1"/>
  <c r="E181" i="4"/>
  <c r="F181" i="4" s="1"/>
  <c r="E182" i="4"/>
  <c r="F182" i="4" s="1"/>
  <c r="E183" i="4"/>
  <c r="F183" i="4" s="1"/>
  <c r="E184" i="4"/>
  <c r="F184" i="4" s="1"/>
  <c r="E185" i="4"/>
  <c r="F185" i="4" s="1"/>
  <c r="E186" i="4"/>
  <c r="F186" i="4" s="1"/>
  <c r="E187" i="4"/>
  <c r="F187" i="4" s="1"/>
  <c r="E188" i="4"/>
  <c r="F188" i="4" s="1"/>
  <c r="E189" i="4"/>
  <c r="F189" i="4" s="1"/>
  <c r="E190" i="4"/>
  <c r="E191" i="4"/>
  <c r="F191" i="4" s="1"/>
  <c r="E192" i="4"/>
  <c r="F192" i="4" s="1"/>
  <c r="E193" i="4"/>
  <c r="F193" i="4" s="1"/>
  <c r="E194" i="4"/>
  <c r="F194" i="4" s="1"/>
  <c r="E195" i="4"/>
  <c r="F195" i="4" s="1"/>
  <c r="E196" i="4"/>
  <c r="F196" i="4" s="1"/>
  <c r="E197" i="4"/>
  <c r="F197" i="4" s="1"/>
  <c r="E198" i="4"/>
  <c r="F198" i="4" s="1"/>
  <c r="E199" i="4"/>
  <c r="F199" i="4" s="1"/>
  <c r="E200" i="4"/>
  <c r="F200" i="4" s="1"/>
  <c r="E201" i="4"/>
  <c r="F201" i="4" s="1"/>
  <c r="B127" i="8" a="1"/>
  <c r="B127" i="8" s="1"/>
  <c r="E39" i="13"/>
  <c r="E41" i="13"/>
  <c r="E42" i="13"/>
  <c r="E43" i="13"/>
  <c r="E40" i="13"/>
  <c r="E38" i="13"/>
  <c r="E32" i="13"/>
  <c r="E31" i="13"/>
  <c r="E29" i="13"/>
  <c r="E30" i="13"/>
  <c r="E28" i="13"/>
  <c r="E27" i="13"/>
  <c r="S12" i="14" l="1"/>
  <c r="T425" i="14"/>
  <c r="T281" i="14"/>
  <c r="T137" i="14"/>
  <c r="T413" i="14"/>
  <c r="T269" i="14"/>
  <c r="T125" i="14"/>
  <c r="T401" i="14"/>
  <c r="T257" i="14"/>
  <c r="T113" i="14"/>
  <c r="T389" i="14"/>
  <c r="T245" i="14"/>
  <c r="T101" i="14"/>
  <c r="T521" i="14"/>
  <c r="T377" i="14"/>
  <c r="T233" i="14"/>
  <c r="T89" i="14"/>
  <c r="S11" i="14"/>
  <c r="T509" i="14"/>
  <c r="T365" i="14"/>
  <c r="T221" i="14"/>
  <c r="T77" i="14"/>
  <c r="T497" i="14"/>
  <c r="T353" i="14"/>
  <c r="T209" i="14"/>
  <c r="T65" i="14"/>
  <c r="T485" i="14"/>
  <c r="T341" i="14"/>
  <c r="T197" i="14"/>
  <c r="T53" i="14"/>
  <c r="T473" i="14"/>
  <c r="T329" i="14"/>
  <c r="T185" i="14"/>
  <c r="T41" i="14"/>
  <c r="T461" i="14"/>
  <c r="T317" i="14"/>
  <c r="T173" i="14"/>
  <c r="T29" i="14"/>
  <c r="T449" i="14"/>
  <c r="T305" i="14"/>
  <c r="T161" i="14"/>
  <c r="T17" i="14"/>
  <c r="T437" i="14"/>
  <c r="T293" i="14"/>
  <c r="T149" i="14"/>
  <c r="T5" i="14"/>
  <c r="S444" i="14"/>
  <c r="T901" i="14"/>
  <c r="T889" i="14"/>
  <c r="T877" i="14"/>
  <c r="T865" i="14"/>
  <c r="T853" i="14"/>
  <c r="T841" i="14"/>
  <c r="T829" i="14"/>
  <c r="T817" i="14"/>
  <c r="T805" i="14"/>
  <c r="T793" i="14"/>
  <c r="T781" i="14"/>
  <c r="T769" i="14"/>
  <c r="T757" i="14"/>
  <c r="T745" i="14"/>
  <c r="T733" i="14"/>
  <c r="T721" i="14"/>
  <c r="T709" i="14"/>
  <c r="T697" i="14"/>
  <c r="T685" i="14"/>
  <c r="T673" i="14"/>
  <c r="T661" i="14"/>
  <c r="T649" i="14"/>
  <c r="T637" i="14"/>
  <c r="T625" i="14"/>
  <c r="T613" i="14"/>
  <c r="T601" i="14"/>
  <c r="T589" i="14"/>
  <c r="T577" i="14"/>
  <c r="T565" i="14"/>
  <c r="T553" i="14"/>
  <c r="T541" i="14"/>
  <c r="T529" i="14"/>
  <c r="T517" i="14"/>
  <c r="T505" i="14"/>
  <c r="T493" i="14"/>
  <c r="T481" i="14"/>
  <c r="T469" i="14"/>
  <c r="T457" i="14"/>
  <c r="T445" i="14"/>
  <c r="T433" i="14"/>
  <c r="T421" i="14"/>
  <c r="T409" i="14"/>
  <c r="T397" i="14"/>
  <c r="T385" i="14"/>
  <c r="T373" i="14"/>
  <c r="T361" i="14"/>
  <c r="T349" i="14"/>
  <c r="T337" i="14"/>
  <c r="T325" i="14"/>
  <c r="T313" i="14"/>
  <c r="T301" i="14"/>
  <c r="T289" i="14"/>
  <c r="T277" i="14"/>
  <c r="T265" i="14"/>
  <c r="T253" i="14"/>
  <c r="T241" i="14"/>
  <c r="T229" i="14"/>
  <c r="T217" i="14"/>
  <c r="T205" i="14"/>
  <c r="T193" i="14"/>
  <c r="T181" i="14"/>
  <c r="T169" i="14"/>
  <c r="T157" i="14"/>
  <c r="T145" i="14"/>
  <c r="T133" i="14"/>
  <c r="T121" i="14"/>
  <c r="T109" i="14"/>
  <c r="T97" i="14"/>
  <c r="T85" i="14"/>
  <c r="T73" i="14"/>
  <c r="T61" i="14"/>
  <c r="T49" i="14"/>
  <c r="T37" i="14"/>
  <c r="T25" i="14"/>
  <c r="T13" i="14"/>
  <c r="S443" i="14"/>
  <c r="T900" i="14"/>
  <c r="T888" i="14"/>
  <c r="T876" i="14"/>
  <c r="T864" i="14"/>
  <c r="T852" i="14"/>
  <c r="T840" i="14"/>
  <c r="T828" i="14"/>
  <c r="T816" i="14"/>
  <c r="T804" i="14"/>
  <c r="T792" i="14"/>
  <c r="T780" i="14"/>
  <c r="T768" i="14"/>
  <c r="T756" i="14"/>
  <c r="T744" i="14"/>
  <c r="T732" i="14"/>
  <c r="T720" i="14"/>
  <c r="T708" i="14"/>
  <c r="T696" i="14"/>
  <c r="T684" i="14"/>
  <c r="T672" i="14"/>
  <c r="T660" i="14"/>
  <c r="T648" i="14"/>
  <c r="T636" i="14"/>
  <c r="T624" i="14"/>
  <c r="T612" i="14"/>
  <c r="T600" i="14"/>
  <c r="T588" i="14"/>
  <c r="T576" i="14"/>
  <c r="T564" i="14"/>
  <c r="T552" i="14"/>
  <c r="T540" i="14"/>
  <c r="T528" i="14"/>
  <c r="T516" i="14"/>
  <c r="T504" i="14"/>
  <c r="T492" i="14"/>
  <c r="T480" i="14"/>
  <c r="T468" i="14"/>
  <c r="T456" i="14"/>
  <c r="T432" i="14"/>
  <c r="T420" i="14"/>
  <c r="T408" i="14"/>
  <c r="T396" i="14"/>
  <c r="T384" i="14"/>
  <c r="T372" i="14"/>
  <c r="T360" i="14"/>
  <c r="T348" i="14"/>
  <c r="T336" i="14"/>
  <c r="T324" i="14"/>
  <c r="T312" i="14"/>
  <c r="T300" i="14"/>
  <c r="T288" i="14"/>
  <c r="T276" i="14"/>
  <c r="T264" i="14"/>
  <c r="T252" i="14"/>
  <c r="T240" i="14"/>
  <c r="T228" i="14"/>
  <c r="T216" i="14"/>
  <c r="T204" i="14"/>
  <c r="T192" i="14"/>
  <c r="T180" i="14"/>
  <c r="T168" i="14"/>
  <c r="T156" i="14"/>
  <c r="T144" i="14"/>
  <c r="T132" i="14"/>
  <c r="T120" i="14"/>
  <c r="T108" i="14"/>
  <c r="T96" i="14"/>
  <c r="T84" i="14"/>
  <c r="T72" i="14"/>
  <c r="T60" i="14"/>
  <c r="T48" i="14"/>
  <c r="T36" i="14"/>
  <c r="T24" i="14"/>
  <c r="T899" i="14"/>
  <c r="T887" i="14"/>
  <c r="T875" i="14"/>
  <c r="T863" i="14"/>
  <c r="T851" i="14"/>
  <c r="T839" i="14"/>
  <c r="T827" i="14"/>
  <c r="T815" i="14"/>
  <c r="T803" i="14"/>
  <c r="T791" i="14"/>
  <c r="T779" i="14"/>
  <c r="T767" i="14"/>
  <c r="T755" i="14"/>
  <c r="T743" i="14"/>
  <c r="T731" i="14"/>
  <c r="T719" i="14"/>
  <c r="T707" i="14"/>
  <c r="T695" i="14"/>
  <c r="T683" i="14"/>
  <c r="T671" i="14"/>
  <c r="T659" i="14"/>
  <c r="T647" i="14"/>
  <c r="T635" i="14"/>
  <c r="T623" i="14"/>
  <c r="T611" i="14"/>
  <c r="T599" i="14"/>
  <c r="T587" i="14"/>
  <c r="T575" i="14"/>
  <c r="T563" i="14"/>
  <c r="T551" i="14"/>
  <c r="T539" i="14"/>
  <c r="T527" i="14"/>
  <c r="T515" i="14"/>
  <c r="T503" i="14"/>
  <c r="T491" i="14"/>
  <c r="T479" i="14"/>
  <c r="T467" i="14"/>
  <c r="T455" i="14"/>
  <c r="T431" i="14"/>
  <c r="T419" i="14"/>
  <c r="T407" i="14"/>
  <c r="T395" i="14"/>
  <c r="T383" i="14"/>
  <c r="T371" i="14"/>
  <c r="T359" i="14"/>
  <c r="T347" i="14"/>
  <c r="T335" i="14"/>
  <c r="T323" i="14"/>
  <c r="T311" i="14"/>
  <c r="T299" i="14"/>
  <c r="T287" i="14"/>
  <c r="T275" i="14"/>
  <c r="T263" i="14"/>
  <c r="T251" i="14"/>
  <c r="T239" i="14"/>
  <c r="T227" i="14"/>
  <c r="T215" i="14"/>
  <c r="T203" i="14"/>
  <c r="T191" i="14"/>
  <c r="T179" i="14"/>
  <c r="T167" i="14"/>
  <c r="T155" i="14"/>
  <c r="T143" i="14"/>
  <c r="T131" i="14"/>
  <c r="T119" i="14"/>
  <c r="T107" i="14"/>
  <c r="T95" i="14"/>
  <c r="T83" i="14"/>
  <c r="T71" i="14"/>
  <c r="T59" i="14"/>
  <c r="T47" i="14"/>
  <c r="T35" i="14"/>
  <c r="T23" i="14"/>
  <c r="T898" i="14"/>
  <c r="T886" i="14"/>
  <c r="T874" i="14"/>
  <c r="T862" i="14"/>
  <c r="T850" i="14"/>
  <c r="T838" i="14"/>
  <c r="T826" i="14"/>
  <c r="T814" i="14"/>
  <c r="T802" i="14"/>
  <c r="T790" i="14"/>
  <c r="T778" i="14"/>
  <c r="T766" i="14"/>
  <c r="T754" i="14"/>
  <c r="T742" i="14"/>
  <c r="T730" i="14"/>
  <c r="T718" i="14"/>
  <c r="T706" i="14"/>
  <c r="T694" i="14"/>
  <c r="T682" i="14"/>
  <c r="T670" i="14"/>
  <c r="T658" i="14"/>
  <c r="T646" i="14"/>
  <c r="T634" i="14"/>
  <c r="T622" i="14"/>
  <c r="T610" i="14"/>
  <c r="T598" i="14"/>
  <c r="T586" i="14"/>
  <c r="T574" i="14"/>
  <c r="T562" i="14"/>
  <c r="T550" i="14"/>
  <c r="T538" i="14"/>
  <c r="T526" i="14"/>
  <c r="T514" i="14"/>
  <c r="T502" i="14"/>
  <c r="T490" i="14"/>
  <c r="T478" i="14"/>
  <c r="T466" i="14"/>
  <c r="T454" i="14"/>
  <c r="T442" i="14"/>
  <c r="T430" i="14"/>
  <c r="T418" i="14"/>
  <c r="T406" i="14"/>
  <c r="T394" i="14"/>
  <c r="T382" i="14"/>
  <c r="T370" i="14"/>
  <c r="T358" i="14"/>
  <c r="T346" i="14"/>
  <c r="T334" i="14"/>
  <c r="T322" i="14"/>
  <c r="T310" i="14"/>
  <c r="T298" i="14"/>
  <c r="T286" i="14"/>
  <c r="T274" i="14"/>
  <c r="T262" i="14"/>
  <c r="T250" i="14"/>
  <c r="T238" i="14"/>
  <c r="T226" i="14"/>
  <c r="T214" i="14"/>
  <c r="T202" i="14"/>
  <c r="T190" i="14"/>
  <c r="T178" i="14"/>
  <c r="T166" i="14"/>
  <c r="T154" i="14"/>
  <c r="T142" i="14"/>
  <c r="T130" i="14"/>
  <c r="T118" i="14"/>
  <c r="T106" i="14"/>
  <c r="T94" i="14"/>
  <c r="T82" i="14"/>
  <c r="T70" i="14"/>
  <c r="T58" i="14"/>
  <c r="T46" i="14"/>
  <c r="T34" i="14"/>
  <c r="T22" i="14"/>
  <c r="T10" i="14"/>
  <c r="T897" i="14"/>
  <c r="T885" i="14"/>
  <c r="T873" i="14"/>
  <c r="T861" i="14"/>
  <c r="T849" i="14"/>
  <c r="T837" i="14"/>
  <c r="T825" i="14"/>
  <c r="T813" i="14"/>
  <c r="T801" i="14"/>
  <c r="T789" i="14"/>
  <c r="T777" i="14"/>
  <c r="T765" i="14"/>
  <c r="T753" i="14"/>
  <c r="T741" i="14"/>
  <c r="T729" i="14"/>
  <c r="T717" i="14"/>
  <c r="T705" i="14"/>
  <c r="T693" i="14"/>
  <c r="T681" i="14"/>
  <c r="T669" i="14"/>
  <c r="T657" i="14"/>
  <c r="T645" i="14"/>
  <c r="T633" i="14"/>
  <c r="T621" i="14"/>
  <c r="T609" i="14"/>
  <c r="T597" i="14"/>
  <c r="T585" i="14"/>
  <c r="T573" i="14"/>
  <c r="T561" i="14"/>
  <c r="T549" i="14"/>
  <c r="T537" i="14"/>
  <c r="T525" i="14"/>
  <c r="T513" i="14"/>
  <c r="T501" i="14"/>
  <c r="T489" i="14"/>
  <c r="T477" i="14"/>
  <c r="T465" i="14"/>
  <c r="T453" i="14"/>
  <c r="T441" i="14"/>
  <c r="T429" i="14"/>
  <c r="T417" i="14"/>
  <c r="T405" i="14"/>
  <c r="T393" i="14"/>
  <c r="T381" i="14"/>
  <c r="T369" i="14"/>
  <c r="T357" i="14"/>
  <c r="T345" i="14"/>
  <c r="T333" i="14"/>
  <c r="T321" i="14"/>
  <c r="T309" i="14"/>
  <c r="T297" i="14"/>
  <c r="T285" i="14"/>
  <c r="T273" i="14"/>
  <c r="T261" i="14"/>
  <c r="T249" i="14"/>
  <c r="T237" i="14"/>
  <c r="T225" i="14"/>
  <c r="T213" i="14"/>
  <c r="T201" i="14"/>
  <c r="T189" i="14"/>
  <c r="T177" i="14"/>
  <c r="T165" i="14"/>
  <c r="T153" i="14"/>
  <c r="T141" i="14"/>
  <c r="T129" i="14"/>
  <c r="T117" i="14"/>
  <c r="T105" i="14"/>
  <c r="T93" i="14"/>
  <c r="T81" i="14"/>
  <c r="T69" i="14"/>
  <c r="T57" i="14"/>
  <c r="T45" i="14"/>
  <c r="T33" i="14"/>
  <c r="T21" i="14"/>
  <c r="T9" i="14"/>
  <c r="T896" i="14"/>
  <c r="T884" i="14"/>
  <c r="T872" i="14"/>
  <c r="T860" i="14"/>
  <c r="T848" i="14"/>
  <c r="T836" i="14"/>
  <c r="T824" i="14"/>
  <c r="T812" i="14"/>
  <c r="T800" i="14"/>
  <c r="T788" i="14"/>
  <c r="T776" i="14"/>
  <c r="T764" i="14"/>
  <c r="T752" i="14"/>
  <c r="T740" i="14"/>
  <c r="T728" i="14"/>
  <c r="T716" i="14"/>
  <c r="T704" i="14"/>
  <c r="T692" i="14"/>
  <c r="T680" i="14"/>
  <c r="T668" i="14"/>
  <c r="T656" i="14"/>
  <c r="T644" i="14"/>
  <c r="T632" i="14"/>
  <c r="T620" i="14"/>
  <c r="T608" i="14"/>
  <c r="T596" i="14"/>
  <c r="T584" i="14"/>
  <c r="T572" i="14"/>
  <c r="T560" i="14"/>
  <c r="T548" i="14"/>
  <c r="T536" i="14"/>
  <c r="T524" i="14"/>
  <c r="T512" i="14"/>
  <c r="T500" i="14"/>
  <c r="T488" i="14"/>
  <c r="T476" i="14"/>
  <c r="T464" i="14"/>
  <c r="T452" i="14"/>
  <c r="T440" i="14"/>
  <c r="T428" i="14"/>
  <c r="T416" i="14"/>
  <c r="T404" i="14"/>
  <c r="T392" i="14"/>
  <c r="T380" i="14"/>
  <c r="T368" i="14"/>
  <c r="T356" i="14"/>
  <c r="T344" i="14"/>
  <c r="T332" i="14"/>
  <c r="T320" i="14"/>
  <c r="T308" i="14"/>
  <c r="T296" i="14"/>
  <c r="T284" i="14"/>
  <c r="T272" i="14"/>
  <c r="T260" i="14"/>
  <c r="T248" i="14"/>
  <c r="T236" i="14"/>
  <c r="T224" i="14"/>
  <c r="T212" i="14"/>
  <c r="T200" i="14"/>
  <c r="T188" i="14"/>
  <c r="T176" i="14"/>
  <c r="T164" i="14"/>
  <c r="T152" i="14"/>
  <c r="T140" i="14"/>
  <c r="T128" i="14"/>
  <c r="T116" i="14"/>
  <c r="T104" i="14"/>
  <c r="T92" i="14"/>
  <c r="T80" i="14"/>
  <c r="T68" i="14"/>
  <c r="T56" i="14"/>
  <c r="T44" i="14"/>
  <c r="T32" i="14"/>
  <c r="T20" i="14"/>
  <c r="T8" i="14"/>
  <c r="T895" i="14"/>
  <c r="T883" i="14"/>
  <c r="T871" i="14"/>
  <c r="T859" i="14"/>
  <c r="T847" i="14"/>
  <c r="T835" i="14"/>
  <c r="T823" i="14"/>
  <c r="T811" i="14"/>
  <c r="T799" i="14"/>
  <c r="T787" i="14"/>
  <c r="T775" i="14"/>
  <c r="T763" i="14"/>
  <c r="T751" i="14"/>
  <c r="T739" i="14"/>
  <c r="T727" i="14"/>
  <c r="T715" i="14"/>
  <c r="T703" i="14"/>
  <c r="T691" i="14"/>
  <c r="T679" i="14"/>
  <c r="T667" i="14"/>
  <c r="T655" i="14"/>
  <c r="T643" i="14"/>
  <c r="T631" i="14"/>
  <c r="T619" i="14"/>
  <c r="T607" i="14"/>
  <c r="T595" i="14"/>
  <c r="T583" i="14"/>
  <c r="T571" i="14"/>
  <c r="T559" i="14"/>
  <c r="T547" i="14"/>
  <c r="T535" i="14"/>
  <c r="T523" i="14"/>
  <c r="T511" i="14"/>
  <c r="T499" i="14"/>
  <c r="T487" i="14"/>
  <c r="T475" i="14"/>
  <c r="T463" i="14"/>
  <c r="T451" i="14"/>
  <c r="T439" i="14"/>
  <c r="T427" i="14"/>
  <c r="T415" i="14"/>
  <c r="T403" i="14"/>
  <c r="T391" i="14"/>
  <c r="T379" i="14"/>
  <c r="T367" i="14"/>
  <c r="T355" i="14"/>
  <c r="T343" i="14"/>
  <c r="T331" i="14"/>
  <c r="T319" i="14"/>
  <c r="T307" i="14"/>
  <c r="T295" i="14"/>
  <c r="T283" i="14"/>
  <c r="T271" i="14"/>
  <c r="T259" i="14"/>
  <c r="T247" i="14"/>
  <c r="T235" i="14"/>
  <c r="T223" i="14"/>
  <c r="T211" i="14"/>
  <c r="T199" i="14"/>
  <c r="T187" i="14"/>
  <c r="T175" i="14"/>
  <c r="T163" i="14"/>
  <c r="T151" i="14"/>
  <c r="T139" i="14"/>
  <c r="T127" i="14"/>
  <c r="T115" i="14"/>
  <c r="T103" i="14"/>
  <c r="T91" i="14"/>
  <c r="T79" i="14"/>
  <c r="T67" i="14"/>
  <c r="T55" i="14"/>
  <c r="T43" i="14"/>
  <c r="T31" i="14"/>
  <c r="T19" i="14"/>
  <c r="T7" i="14"/>
  <c r="T906" i="14"/>
  <c r="T894" i="14"/>
  <c r="T882" i="14"/>
  <c r="T870" i="14"/>
  <c r="T858" i="14"/>
  <c r="T846" i="14"/>
  <c r="T834" i="14"/>
  <c r="T822" i="14"/>
  <c r="T810" i="14"/>
  <c r="T798" i="14"/>
  <c r="T786" i="14"/>
  <c r="T774" i="14"/>
  <c r="T762" i="14"/>
  <c r="T750" i="14"/>
  <c r="T738" i="14"/>
  <c r="T726" i="14"/>
  <c r="T714" i="14"/>
  <c r="T702" i="14"/>
  <c r="T690" i="14"/>
  <c r="T678" i="14"/>
  <c r="T666" i="14"/>
  <c r="T654" i="14"/>
  <c r="T642" i="14"/>
  <c r="T630" i="14"/>
  <c r="T618" i="14"/>
  <c r="T606" i="14"/>
  <c r="T594" i="14"/>
  <c r="T582" i="14"/>
  <c r="T570" i="14"/>
  <c r="T558" i="14"/>
  <c r="T546" i="14"/>
  <c r="T534" i="14"/>
  <c r="T522" i="14"/>
  <c r="T510" i="14"/>
  <c r="T498" i="14"/>
  <c r="T486" i="14"/>
  <c r="T474" i="14"/>
  <c r="T462" i="14"/>
  <c r="T450" i="14"/>
  <c r="T438" i="14"/>
  <c r="T426" i="14"/>
  <c r="T414" i="14"/>
  <c r="T402" i="14"/>
  <c r="T390" i="14"/>
  <c r="T378" i="14"/>
  <c r="T366" i="14"/>
  <c r="T354" i="14"/>
  <c r="T342" i="14"/>
  <c r="T330" i="14"/>
  <c r="T318" i="14"/>
  <c r="T306" i="14"/>
  <c r="T294" i="14"/>
  <c r="T282" i="14"/>
  <c r="T270" i="14"/>
  <c r="T258" i="14"/>
  <c r="T246" i="14"/>
  <c r="T234" i="14"/>
  <c r="T222" i="14"/>
  <c r="T210" i="14"/>
  <c r="T198" i="14"/>
  <c r="T186" i="14"/>
  <c r="T174" i="14"/>
  <c r="T162" i="14"/>
  <c r="T150" i="14"/>
  <c r="T138" i="14"/>
  <c r="T126" i="14"/>
  <c r="T114" i="14"/>
  <c r="T102" i="14"/>
  <c r="T90" i="14"/>
  <c r="T78" i="14"/>
  <c r="T66" i="14"/>
  <c r="T54" i="14"/>
  <c r="T42" i="14"/>
  <c r="T30" i="14"/>
  <c r="T18" i="14"/>
  <c r="T6" i="14"/>
  <c r="T905" i="14"/>
  <c r="T893" i="14"/>
  <c r="T881" i="14"/>
  <c r="T869" i="14"/>
  <c r="T857" i="14"/>
  <c r="T845" i="14"/>
  <c r="T833" i="14"/>
  <c r="T821" i="14"/>
  <c r="T809" i="14"/>
  <c r="T797" i="14"/>
  <c r="T785" i="14"/>
  <c r="T773" i="14"/>
  <c r="T761" i="14"/>
  <c r="T749" i="14"/>
  <c r="T737" i="14"/>
  <c r="T725" i="14"/>
  <c r="T713" i="14"/>
  <c r="T701" i="14"/>
  <c r="T689" i="14"/>
  <c r="T677" i="14"/>
  <c r="T665" i="14"/>
  <c r="T653" i="14"/>
  <c r="T641" i="14"/>
  <c r="T629" i="14"/>
  <c r="T617" i="14"/>
  <c r="T605" i="14"/>
  <c r="T593" i="14"/>
  <c r="T581" i="14"/>
  <c r="T569" i="14"/>
  <c r="T557" i="14"/>
  <c r="T545" i="14"/>
  <c r="T533" i="14"/>
  <c r="T904" i="14"/>
  <c r="T892" i="14"/>
  <c r="T880" i="14"/>
  <c r="T868" i="14"/>
  <c r="T856" i="14"/>
  <c r="T844" i="14"/>
  <c r="T832" i="14"/>
  <c r="T820" i="14"/>
  <c r="T808" i="14"/>
  <c r="T796" i="14"/>
  <c r="T784" i="14"/>
  <c r="T772" i="14"/>
  <c r="T760" i="14"/>
  <c r="T748" i="14"/>
  <c r="T736" i="14"/>
  <c r="T724" i="14"/>
  <c r="T712" i="14"/>
  <c r="T700" i="14"/>
  <c r="T688" i="14"/>
  <c r="T676" i="14"/>
  <c r="T664" i="14"/>
  <c r="T652" i="14"/>
  <c r="T640" i="14"/>
  <c r="T628" i="14"/>
  <c r="T616" i="14"/>
  <c r="T604" i="14"/>
  <c r="T592" i="14"/>
  <c r="T580" i="14"/>
  <c r="T568" i="14"/>
  <c r="T556" i="14"/>
  <c r="T544" i="14"/>
  <c r="T532" i="14"/>
  <c r="T520" i="14"/>
  <c r="T508" i="14"/>
  <c r="T496" i="14"/>
  <c r="T484" i="14"/>
  <c r="T472" i="14"/>
  <c r="T460" i="14"/>
  <c r="T448" i="14"/>
  <c r="T436" i="14"/>
  <c r="T424" i="14"/>
  <c r="T412" i="14"/>
  <c r="T400" i="14"/>
  <c r="T388" i="14"/>
  <c r="T376" i="14"/>
  <c r="T364" i="14"/>
  <c r="T352" i="14"/>
  <c r="T340" i="14"/>
  <c r="T328" i="14"/>
  <c r="T316" i="14"/>
  <c r="T304" i="14"/>
  <c r="T292" i="14"/>
  <c r="T280" i="14"/>
  <c r="T268" i="14"/>
  <c r="T256" i="14"/>
  <c r="T244" i="14"/>
  <c r="T232" i="14"/>
  <c r="T220" i="14"/>
  <c r="T208" i="14"/>
  <c r="T196" i="14"/>
  <c r="T184" i="14"/>
  <c r="T172" i="14"/>
  <c r="T160" i="14"/>
  <c r="T148" i="14"/>
  <c r="T136" i="14"/>
  <c r="T124" i="14"/>
  <c r="T112" i="14"/>
  <c r="T100" i="14"/>
  <c r="T88" i="14"/>
  <c r="T76" i="14"/>
  <c r="T64" i="14"/>
  <c r="T52" i="14"/>
  <c r="T40" i="14"/>
  <c r="T28" i="14"/>
  <c r="T16" i="14"/>
  <c r="T4" i="14"/>
  <c r="T903" i="14"/>
  <c r="T891" i="14"/>
  <c r="T879" i="14"/>
  <c r="T867" i="14"/>
  <c r="T855" i="14"/>
  <c r="T843" i="14"/>
  <c r="T831" i="14"/>
  <c r="T819" i="14"/>
  <c r="T807" i="14"/>
  <c r="T795" i="14"/>
  <c r="T783" i="14"/>
  <c r="T771" i="14"/>
  <c r="T759" i="14"/>
  <c r="T747" i="14"/>
  <c r="T735" i="14"/>
  <c r="T723" i="14"/>
  <c r="T711" i="14"/>
  <c r="T699" i="14"/>
  <c r="T687" i="14"/>
  <c r="T675" i="14"/>
  <c r="T663" i="14"/>
  <c r="T651" i="14"/>
  <c r="T639" i="14"/>
  <c r="T627" i="14"/>
  <c r="T615" i="14"/>
  <c r="T603" i="14"/>
  <c r="T591" i="14"/>
  <c r="T579" i="14"/>
  <c r="T567" i="14"/>
  <c r="T555" i="14"/>
  <c r="T543" i="14"/>
  <c r="T531" i="14"/>
  <c r="T519" i="14"/>
  <c r="T507" i="14"/>
  <c r="T495" i="14"/>
  <c r="T483" i="14"/>
  <c r="T471" i="14"/>
  <c r="T459" i="14"/>
  <c r="T447" i="14"/>
  <c r="T435" i="14"/>
  <c r="T423" i="14"/>
  <c r="T411" i="14"/>
  <c r="T399" i="14"/>
  <c r="T387" i="14"/>
  <c r="T375" i="14"/>
  <c r="T363" i="14"/>
  <c r="T351" i="14"/>
  <c r="T339" i="14"/>
  <c r="T327" i="14"/>
  <c r="T315" i="14"/>
  <c r="T303" i="14"/>
  <c r="T291" i="14"/>
  <c r="T279" i="14"/>
  <c r="T267" i="14"/>
  <c r="T255" i="14"/>
  <c r="T243" i="14"/>
  <c r="T231" i="14"/>
  <c r="T219" i="14"/>
  <c r="T207" i="14"/>
  <c r="T195" i="14"/>
  <c r="T183" i="14"/>
  <c r="T171" i="14"/>
  <c r="T159" i="14"/>
  <c r="T147" i="14"/>
  <c r="T135" i="14"/>
  <c r="T123" i="14"/>
  <c r="T111" i="14"/>
  <c r="T99" i="14"/>
  <c r="T87" i="14"/>
  <c r="T75" i="14"/>
  <c r="T63" i="14"/>
  <c r="T51" i="14"/>
  <c r="T39" i="14"/>
  <c r="T27" i="14"/>
  <c r="T15" i="14"/>
  <c r="T3" i="14"/>
  <c r="T902" i="14"/>
  <c r="T890" i="14"/>
  <c r="T878" i="14"/>
  <c r="T866" i="14"/>
  <c r="T854" i="14"/>
  <c r="T842" i="14"/>
  <c r="T830" i="14"/>
  <c r="T818" i="14"/>
  <c r="T806" i="14"/>
  <c r="T794" i="14"/>
  <c r="T782" i="14"/>
  <c r="T770" i="14"/>
  <c r="T758" i="14"/>
  <c r="T746" i="14"/>
  <c r="T734" i="14"/>
  <c r="T722" i="14"/>
  <c r="T710" i="14"/>
  <c r="T698" i="14"/>
  <c r="T686" i="14"/>
  <c r="T674" i="14"/>
  <c r="T662" i="14"/>
  <c r="T650" i="14"/>
  <c r="T638" i="14"/>
  <c r="T626" i="14"/>
  <c r="T614" i="14"/>
  <c r="T602" i="14"/>
  <c r="T590" i="14"/>
  <c r="T578" i="14"/>
  <c r="T566" i="14"/>
  <c r="T554" i="14"/>
  <c r="T542" i="14"/>
  <c r="T530" i="14"/>
  <c r="T518" i="14"/>
  <c r="T506" i="14"/>
  <c r="T494" i="14"/>
  <c r="T482" i="14"/>
  <c r="T470" i="14"/>
  <c r="T458" i="14"/>
  <c r="T446" i="14"/>
  <c r="T434" i="14"/>
  <c r="T422" i="14"/>
  <c r="T410" i="14"/>
  <c r="T398" i="14"/>
  <c r="T386" i="14"/>
  <c r="T374" i="14"/>
  <c r="T362" i="14"/>
  <c r="T350" i="14"/>
  <c r="T338" i="14"/>
  <c r="T326" i="14"/>
  <c r="T314" i="14"/>
  <c r="T302" i="14"/>
  <c r="T290" i="14"/>
  <c r="T278" i="14"/>
  <c r="T266" i="14"/>
  <c r="T254" i="14"/>
  <c r="T242" i="14"/>
  <c r="T230" i="14"/>
  <c r="T218" i="14"/>
  <c r="T206" i="14"/>
  <c r="T194" i="14"/>
  <c r="T182" i="14"/>
  <c r="T170" i="14"/>
  <c r="T158" i="14"/>
  <c r="T146" i="14"/>
  <c r="T134" i="14"/>
  <c r="T122" i="14"/>
  <c r="T110" i="14"/>
  <c r="T98" i="14"/>
  <c r="T86" i="14"/>
  <c r="T74" i="14"/>
  <c r="T62" i="14"/>
  <c r="T50" i="14"/>
  <c r="T38" i="14"/>
  <c r="T26" i="14"/>
  <c r="T14" i="14"/>
  <c r="T2" i="14"/>
  <c r="K419" i="14"/>
  <c r="K407" i="14"/>
  <c r="K395" i="14"/>
  <c r="K371" i="14"/>
  <c r="K359" i="14"/>
  <c r="K347" i="14"/>
  <c r="K335" i="14"/>
  <c r="K323" i="14"/>
  <c r="K311" i="14"/>
  <c r="K299" i="14"/>
  <c r="K287" i="14"/>
  <c r="K275" i="14"/>
  <c r="K263" i="14"/>
  <c r="K251" i="14"/>
  <c r="K239" i="14"/>
  <c r="K227" i="14"/>
  <c r="K215" i="14"/>
  <c r="K203" i="14"/>
  <c r="K191" i="14"/>
  <c r="K179" i="14"/>
  <c r="K167" i="14"/>
  <c r="K155" i="14"/>
  <c r="K143" i="14"/>
  <c r="K131" i="14"/>
  <c r="K119" i="14"/>
  <c r="K107" i="14"/>
  <c r="K95" i="14"/>
  <c r="K83" i="14"/>
  <c r="K71" i="14"/>
  <c r="K59" i="14"/>
  <c r="K47" i="14"/>
  <c r="K35" i="14"/>
  <c r="K23" i="14"/>
  <c r="K11" i="14"/>
  <c r="K902" i="14"/>
  <c r="K890" i="14"/>
  <c r="K878" i="14"/>
  <c r="K866" i="14"/>
  <c r="K854" i="14"/>
  <c r="K842" i="14"/>
  <c r="K830" i="14"/>
  <c r="K818" i="14"/>
  <c r="K806" i="14"/>
  <c r="K794" i="14"/>
  <c r="K782" i="14"/>
  <c r="K770" i="14"/>
  <c r="K758" i="14"/>
  <c r="K746" i="14"/>
  <c r="K734" i="14"/>
  <c r="K722" i="14"/>
  <c r="K710" i="14"/>
  <c r="K698" i="14"/>
  <c r="K686" i="14"/>
  <c r="K674" i="14"/>
  <c r="K662" i="14"/>
  <c r="K650" i="14"/>
  <c r="K638" i="14"/>
  <c r="K626" i="14"/>
  <c r="K614" i="14"/>
  <c r="K134" i="14"/>
  <c r="K900" i="14"/>
  <c r="K888" i="14"/>
  <c r="K876" i="14"/>
  <c r="K864" i="14"/>
  <c r="K852" i="14"/>
  <c r="K840" i="14"/>
  <c r="K828" i="14"/>
  <c r="K816" i="14"/>
  <c r="K804" i="14"/>
  <c r="K792" i="14"/>
  <c r="K780" i="14"/>
  <c r="K768" i="14"/>
  <c r="K756" i="14"/>
  <c r="K744" i="14"/>
  <c r="K732" i="14"/>
  <c r="K720" i="14"/>
  <c r="K708" i="14"/>
  <c r="K696" i="14"/>
  <c r="K684" i="14"/>
  <c r="K672" i="14"/>
  <c r="K660" i="14"/>
  <c r="K648" i="14"/>
  <c r="K636" i="14"/>
  <c r="K624" i="14"/>
  <c r="K612" i="14"/>
  <c r="K600" i="14"/>
  <c r="K588" i="14"/>
  <c r="K576" i="14"/>
  <c r="K564" i="14"/>
  <c r="K552" i="14"/>
  <c r="K540" i="14"/>
  <c r="K528" i="14"/>
  <c r="K516" i="14"/>
  <c r="K504" i="14"/>
  <c r="K492" i="14"/>
  <c r="K480" i="14"/>
  <c r="K468" i="14"/>
  <c r="K456" i="14"/>
  <c r="K444" i="14"/>
  <c r="K432" i="14"/>
  <c r="K420" i="14"/>
  <c r="K408" i="14"/>
  <c r="K396" i="14"/>
  <c r="K384" i="14"/>
  <c r="K372" i="14"/>
  <c r="K360" i="14"/>
  <c r="K348" i="14"/>
  <c r="K336" i="14"/>
  <c r="K324" i="14"/>
  <c r="K312" i="14"/>
  <c r="K300" i="14"/>
  <c r="K288" i="14"/>
  <c r="K276" i="14"/>
  <c r="K264" i="14"/>
  <c r="K252" i="14"/>
  <c r="K240" i="14"/>
  <c r="K228" i="14"/>
  <c r="K216" i="14"/>
  <c r="K204" i="14"/>
  <c r="K192" i="14"/>
  <c r="K180" i="14"/>
  <c r="K168" i="14"/>
  <c r="K156" i="14"/>
  <c r="K144" i="14"/>
  <c r="K132" i="14"/>
  <c r="K120" i="14"/>
  <c r="K108" i="14"/>
  <c r="K96" i="14"/>
  <c r="K84" i="14"/>
  <c r="K72" i="14"/>
  <c r="K60" i="14"/>
  <c r="K48" i="14"/>
  <c r="K36" i="14"/>
  <c r="K24" i="14"/>
  <c r="K12" i="14"/>
  <c r="K904" i="14"/>
  <c r="K892" i="14"/>
  <c r="K880" i="14"/>
  <c r="K868" i="14"/>
  <c r="K856" i="14"/>
  <c r="K844" i="14"/>
  <c r="K832" i="14"/>
  <c r="K820" i="14"/>
  <c r="K808" i="14"/>
  <c r="K796" i="14"/>
  <c r="K784" i="14"/>
  <c r="K772" i="14"/>
  <c r="K760" i="14"/>
  <c r="K748" i="14"/>
  <c r="K736" i="14"/>
  <c r="K724" i="14"/>
  <c r="K712" i="14"/>
  <c r="K700" i="14"/>
  <c r="K688" i="14"/>
  <c r="K676" i="14"/>
  <c r="K664" i="14"/>
  <c r="K652" i="14"/>
  <c r="K640" i="14"/>
  <c r="K628" i="14"/>
  <c r="K616" i="14"/>
  <c r="K604" i="14"/>
  <c r="K592" i="14"/>
  <c r="K580" i="14"/>
  <c r="K568" i="14"/>
  <c r="K556" i="14"/>
  <c r="K544" i="14"/>
  <c r="K532" i="14"/>
  <c r="K520" i="14"/>
  <c r="K508" i="14"/>
  <c r="K496" i="14"/>
  <c r="K484" i="14"/>
  <c r="K472" i="14"/>
  <c r="K460" i="14"/>
  <c r="K448" i="14"/>
  <c r="K436" i="14"/>
  <c r="K424" i="14"/>
  <c r="K412" i="14"/>
  <c r="K400" i="14"/>
  <c r="K388" i="14"/>
  <c r="K376" i="14"/>
  <c r="K364" i="14"/>
  <c r="K352" i="14"/>
  <c r="K340" i="14"/>
  <c r="K328" i="14"/>
  <c r="K316" i="14"/>
  <c r="K304" i="14"/>
  <c r="K292" i="14"/>
  <c r="K280" i="14"/>
  <c r="K268" i="14"/>
  <c r="K256" i="14"/>
  <c r="K244" i="14"/>
  <c r="K232" i="14"/>
  <c r="K220" i="14"/>
  <c r="K208" i="14"/>
  <c r="K196" i="14"/>
  <c r="K184" i="14"/>
  <c r="K172" i="14"/>
  <c r="K160" i="14"/>
  <c r="K148" i="14"/>
  <c r="K136" i="14"/>
  <c r="K124" i="14"/>
  <c r="K112" i="14"/>
  <c r="K100" i="14"/>
  <c r="K88" i="14"/>
  <c r="K76" i="14"/>
  <c r="K64" i="14"/>
  <c r="K52" i="14"/>
  <c r="K40" i="14"/>
  <c r="K28" i="14"/>
  <c r="K16" i="14"/>
  <c r="K4" i="14"/>
  <c r="K602" i="14"/>
  <c r="K590" i="14"/>
  <c r="K578" i="14"/>
  <c r="K566" i="14"/>
  <c r="K554" i="14"/>
  <c r="K542" i="14"/>
  <c r="K530" i="14"/>
  <c r="K518" i="14"/>
  <c r="K506" i="14"/>
  <c r="K494" i="14"/>
  <c r="K482" i="14"/>
  <c r="K470" i="14"/>
  <c r="K458" i="14"/>
  <c r="K446" i="14"/>
  <c r="K434" i="14"/>
  <c r="K422" i="14"/>
  <c r="K410" i="14"/>
  <c r="K398" i="14"/>
  <c r="K386" i="14"/>
  <c r="K374" i="14"/>
  <c r="K362" i="14"/>
  <c r="K350" i="14"/>
  <c r="K338" i="14"/>
  <c r="K326" i="14"/>
  <c r="K314" i="14"/>
  <c r="K302" i="14"/>
  <c r="K290" i="14"/>
  <c r="K278" i="14"/>
  <c r="K266" i="14"/>
  <c r="K254" i="14"/>
  <c r="K242" i="14"/>
  <c r="K230" i="14"/>
  <c r="K218" i="14"/>
  <c r="K206" i="14"/>
  <c r="K194" i="14"/>
  <c r="K182" i="14"/>
  <c r="K170" i="14"/>
  <c r="K158" i="14"/>
  <c r="K146" i="14"/>
  <c r="K26" i="14"/>
  <c r="K122" i="14"/>
  <c r="K110" i="14"/>
  <c r="K98" i="14"/>
  <c r="K86" i="14"/>
  <c r="K74" i="14"/>
  <c r="K62" i="14"/>
  <c r="K50" i="14"/>
  <c r="K38" i="14"/>
  <c r="K14" i="14"/>
  <c r="K2" i="14"/>
  <c r="K901" i="14"/>
  <c r="K889" i="14"/>
  <c r="K877" i="14"/>
  <c r="K865" i="14"/>
  <c r="K853" i="14"/>
  <c r="K841" i="14"/>
  <c r="K829" i="14"/>
  <c r="K817" i="14"/>
  <c r="K805" i="14"/>
  <c r="K793" i="14"/>
  <c r="K781" i="14"/>
  <c r="K769" i="14"/>
  <c r="K757" i="14"/>
  <c r="K745" i="14"/>
  <c r="K733" i="14"/>
  <c r="K721" i="14"/>
  <c r="K709" i="14"/>
  <c r="K697" i="14"/>
  <c r="K685" i="14"/>
  <c r="K673" i="14"/>
  <c r="K661" i="14"/>
  <c r="K649" i="14"/>
  <c r="K637" i="14"/>
  <c r="K625" i="14"/>
  <c r="K613" i="14"/>
  <c r="K601" i="14"/>
  <c r="K589" i="14"/>
  <c r="K577" i="14"/>
  <c r="K565" i="14"/>
  <c r="K553" i="14"/>
  <c r="K541" i="14"/>
  <c r="K529" i="14"/>
  <c r="K517" i="14"/>
  <c r="K505" i="14"/>
  <c r="K493" i="14"/>
  <c r="K481" i="14"/>
  <c r="K469" i="14"/>
  <c r="K457" i="14"/>
  <c r="K445" i="14"/>
  <c r="K433" i="14"/>
  <c r="K421" i="14"/>
  <c r="K409" i="14"/>
  <c r="K397" i="14"/>
  <c r="K385" i="14"/>
  <c r="K373" i="14"/>
  <c r="K361" i="14"/>
  <c r="K349" i="14"/>
  <c r="K337" i="14"/>
  <c r="K325" i="14"/>
  <c r="K313" i="14"/>
  <c r="K301" i="14"/>
  <c r="K289" i="14"/>
  <c r="K277" i="14"/>
  <c r="K265" i="14"/>
  <c r="K253" i="14"/>
  <c r="K241" i="14"/>
  <c r="K229" i="14"/>
  <c r="K217" i="14"/>
  <c r="K205" i="14"/>
  <c r="K193" i="14"/>
  <c r="K181" i="14"/>
  <c r="K169" i="14"/>
  <c r="K157" i="14"/>
  <c r="K145" i="14"/>
  <c r="K133" i="14"/>
  <c r="K121" i="14"/>
  <c r="K109" i="14"/>
  <c r="K97" i="14"/>
  <c r="K85" i="14"/>
  <c r="K73" i="14"/>
  <c r="K61" i="14"/>
  <c r="K49" i="14"/>
  <c r="K37" i="14"/>
  <c r="K25" i="14"/>
  <c r="K13" i="14"/>
  <c r="K898" i="14"/>
  <c r="K886" i="14"/>
  <c r="K874" i="14"/>
  <c r="K862" i="14"/>
  <c r="K850" i="14"/>
  <c r="K838" i="14"/>
  <c r="K826" i="14"/>
  <c r="K814" i="14"/>
  <c r="K802" i="14"/>
  <c r="K790" i="14"/>
  <c r="K778" i="14"/>
  <c r="K766" i="14"/>
  <c r="K754" i="14"/>
  <c r="K742" i="14"/>
  <c r="K730" i="14"/>
  <c r="K718" i="14"/>
  <c r="K706" i="14"/>
  <c r="K694" i="14"/>
  <c r="K682" i="14"/>
  <c r="K670" i="14"/>
  <c r="K658" i="14"/>
  <c r="K646" i="14"/>
  <c r="K634" i="14"/>
  <c r="K622" i="14"/>
  <c r="K610" i="14"/>
  <c r="K598" i="14"/>
  <c r="K586" i="14"/>
  <c r="K574" i="14"/>
  <c r="K562" i="14"/>
  <c r="K550" i="14"/>
  <c r="K538" i="14"/>
  <c r="K526" i="14"/>
  <c r="K514" i="14"/>
  <c r="K502" i="14"/>
  <c r="K490" i="14"/>
  <c r="K478" i="14"/>
  <c r="K466" i="14"/>
  <c r="K454" i="14"/>
  <c r="K442" i="14"/>
  <c r="K430" i="14"/>
  <c r="K418" i="14"/>
  <c r="K406" i="14"/>
  <c r="K394" i="14"/>
  <c r="K382" i="14"/>
  <c r="K370" i="14"/>
  <c r="K358" i="14"/>
  <c r="K346" i="14"/>
  <c r="K334" i="14"/>
  <c r="K322" i="14"/>
  <c r="K310" i="14"/>
  <c r="K298" i="14"/>
  <c r="K286" i="14"/>
  <c r="K274" i="14"/>
  <c r="K262" i="14"/>
  <c r="K250" i="14"/>
  <c r="K238" i="14"/>
  <c r="K226" i="14"/>
  <c r="K214" i="14"/>
  <c r="K202" i="14"/>
  <c r="K190" i="14"/>
  <c r="K178" i="14"/>
  <c r="K166" i="14"/>
  <c r="K154" i="14"/>
  <c r="K142" i="14"/>
  <c r="K130" i="14"/>
  <c r="K118" i="14"/>
  <c r="K106" i="14"/>
  <c r="K94" i="14"/>
  <c r="K82" i="14"/>
  <c r="K70" i="14"/>
  <c r="K58" i="14"/>
  <c r="K46" i="14"/>
  <c r="K34" i="14"/>
  <c r="K22" i="14"/>
  <c r="K10" i="14"/>
  <c r="K870" i="14"/>
  <c r="K906" i="14"/>
  <c r="K894" i="14"/>
  <c r="K882" i="14"/>
  <c r="K858" i="14"/>
  <c r="K846" i="14"/>
  <c r="K834" i="14"/>
  <c r="K822" i="14"/>
  <c r="K810" i="14"/>
  <c r="K798" i="14"/>
  <c r="K786" i="14"/>
  <c r="K774" i="14"/>
  <c r="K762" i="14"/>
  <c r="K750" i="14"/>
  <c r="K738" i="14"/>
  <c r="K726" i="14"/>
  <c r="K714" i="14"/>
  <c r="K702" i="14"/>
  <c r="K690" i="14"/>
  <c r="K678" i="14"/>
  <c r="K666" i="14"/>
  <c r="K654" i="14"/>
  <c r="K642" i="14"/>
  <c r="K630" i="14"/>
  <c r="K618" i="14"/>
  <c r="K606" i="14"/>
  <c r="K594" i="14"/>
  <c r="K582" i="14"/>
  <c r="K570" i="14"/>
  <c r="K558" i="14"/>
  <c r="K546" i="14"/>
  <c r="K534" i="14"/>
  <c r="K522" i="14"/>
  <c r="K510" i="14"/>
  <c r="K498" i="14"/>
  <c r="K486" i="14"/>
  <c r="K474" i="14"/>
  <c r="K462" i="14"/>
  <c r="K450" i="14"/>
  <c r="K438" i="14"/>
  <c r="K426" i="14"/>
  <c r="K414" i="14"/>
  <c r="K402" i="14"/>
  <c r="K390" i="14"/>
  <c r="K378" i="14"/>
  <c r="K366" i="14"/>
  <c r="K354" i="14"/>
  <c r="K342" i="14"/>
  <c r="K330" i="14"/>
  <c r="K318" i="14"/>
  <c r="K306" i="14"/>
  <c r="K294" i="14"/>
  <c r="K282" i="14"/>
  <c r="K270" i="14"/>
  <c r="K258" i="14"/>
  <c r="K246" i="14"/>
  <c r="K234" i="14"/>
  <c r="K222" i="14"/>
  <c r="K210" i="14"/>
  <c r="K198" i="14"/>
  <c r="K186" i="14"/>
  <c r="K174" i="14"/>
  <c r="K162" i="14"/>
  <c r="K150" i="14"/>
  <c r="K138" i="14"/>
  <c r="K126" i="14"/>
  <c r="K114" i="14"/>
  <c r="K102" i="14"/>
  <c r="K90" i="14"/>
  <c r="K78" i="14"/>
  <c r="K66" i="14"/>
  <c r="K54" i="14"/>
  <c r="K42" i="14"/>
  <c r="K30" i="14"/>
  <c r="K18" i="14"/>
  <c r="K6" i="14"/>
  <c r="K863" i="14"/>
  <c r="K779" i="14"/>
  <c r="K707" i="14"/>
  <c r="K647" i="14"/>
  <c r="K587" i="14"/>
  <c r="K527" i="14"/>
  <c r="K467" i="14"/>
  <c r="K851" i="14"/>
  <c r="K767" i="14"/>
  <c r="K683" i="14"/>
  <c r="K623" i="14"/>
  <c r="K563" i="14"/>
  <c r="K455" i="14"/>
  <c r="K875" i="14"/>
  <c r="K827" i="14"/>
  <c r="K791" i="14"/>
  <c r="K755" i="14"/>
  <c r="K719" i="14"/>
  <c r="K671" i="14"/>
  <c r="K635" i="14"/>
  <c r="K611" i="14"/>
  <c r="K575" i="14"/>
  <c r="K539" i="14"/>
  <c r="K515" i="14"/>
  <c r="K479" i="14"/>
  <c r="K431" i="14"/>
  <c r="K383" i="14"/>
  <c r="K887" i="14"/>
  <c r="K839" i="14"/>
  <c r="K803" i="14"/>
  <c r="K743" i="14"/>
  <c r="K695" i="14"/>
  <c r="K503" i="14"/>
  <c r="K443" i="14"/>
  <c r="K896" i="14"/>
  <c r="K872" i="14"/>
  <c r="K848" i="14"/>
  <c r="K824" i="14"/>
  <c r="K800" i="14"/>
  <c r="K776" i="14"/>
  <c r="K752" i="14"/>
  <c r="K728" i="14"/>
  <c r="K692" i="14"/>
  <c r="K668" i="14"/>
  <c r="K644" i="14"/>
  <c r="K620" i="14"/>
  <c r="K608" i="14"/>
  <c r="K584" i="14"/>
  <c r="K560" i="14"/>
  <c r="K536" i="14"/>
  <c r="K512" i="14"/>
  <c r="K488" i="14"/>
  <c r="K464" i="14"/>
  <c r="K440" i="14"/>
  <c r="K416" i="14"/>
  <c r="K392" i="14"/>
  <c r="K368" i="14"/>
  <c r="K344" i="14"/>
  <c r="K320" i="14"/>
  <c r="K296" i="14"/>
  <c r="K272" i="14"/>
  <c r="K260" i="14"/>
  <c r="K236" i="14"/>
  <c r="K899" i="14"/>
  <c r="K815" i="14"/>
  <c r="K731" i="14"/>
  <c r="K659" i="14"/>
  <c r="K599" i="14"/>
  <c r="K551" i="14"/>
  <c r="K491" i="14"/>
  <c r="K884" i="14"/>
  <c r="K860" i="14"/>
  <c r="K836" i="14"/>
  <c r="K812" i="14"/>
  <c r="K788" i="14"/>
  <c r="K764" i="14"/>
  <c r="K740" i="14"/>
  <c r="K716" i="14"/>
  <c r="K704" i="14"/>
  <c r="K680" i="14"/>
  <c r="K656" i="14"/>
  <c r="K632" i="14"/>
  <c r="K596" i="14"/>
  <c r="K572" i="14"/>
  <c r="K548" i="14"/>
  <c r="K524" i="14"/>
  <c r="K500" i="14"/>
  <c r="K476" i="14"/>
  <c r="K452" i="14"/>
  <c r="K428" i="14"/>
  <c r="K404" i="14"/>
  <c r="K380" i="14"/>
  <c r="K356" i="14"/>
  <c r="K332" i="14"/>
  <c r="K308" i="14"/>
  <c r="K284" i="14"/>
  <c r="K248" i="14"/>
  <c r="K905" i="14"/>
  <c r="K893" i="14"/>
  <c r="K881" i="14"/>
  <c r="K869" i="14"/>
  <c r="K857" i="14"/>
  <c r="K845" i="14"/>
  <c r="K833" i="14"/>
  <c r="K821" i="14"/>
  <c r="K809" i="14"/>
  <c r="K797" i="14"/>
  <c r="K785" i="14"/>
  <c r="K773" i="14"/>
  <c r="K761" i="14"/>
  <c r="K749" i="14"/>
  <c r="K737" i="14"/>
  <c r="K725" i="14"/>
  <c r="K713" i="14"/>
  <c r="K701" i="14"/>
  <c r="K689" i="14"/>
  <c r="K677" i="14"/>
  <c r="K665" i="14"/>
  <c r="K653" i="14"/>
  <c r="K641" i="14"/>
  <c r="K903" i="14"/>
  <c r="K891" i="14"/>
  <c r="K879" i="14"/>
  <c r="K867" i="14"/>
  <c r="K855" i="14"/>
  <c r="K843" i="14"/>
  <c r="K831" i="14"/>
  <c r="K819" i="14"/>
  <c r="K807" i="14"/>
  <c r="K795" i="14"/>
  <c r="K783" i="14"/>
  <c r="K771" i="14"/>
  <c r="K759" i="14"/>
  <c r="K747" i="14"/>
  <c r="K735" i="14"/>
  <c r="K723" i="14"/>
  <c r="K711" i="14"/>
  <c r="K699" i="14"/>
  <c r="K687" i="14"/>
  <c r="K675" i="14"/>
  <c r="K663" i="14"/>
  <c r="K651" i="14"/>
  <c r="K639" i="14"/>
  <c r="K627" i="14"/>
  <c r="K615" i="14"/>
  <c r="K603" i="14"/>
  <c r="K591" i="14"/>
  <c r="K579" i="14"/>
  <c r="K567" i="14"/>
  <c r="K555" i="14"/>
  <c r="K543" i="14"/>
  <c r="K531" i="14"/>
  <c r="K519" i="14"/>
  <c r="K507" i="14"/>
  <c r="K495" i="14"/>
  <c r="K483" i="14"/>
  <c r="K471" i="14"/>
  <c r="K459" i="14"/>
  <c r="K447" i="14"/>
  <c r="K435" i="14"/>
  <c r="K423" i="14"/>
  <c r="K411" i="14"/>
  <c r="K399" i="14"/>
  <c r="K387" i="14"/>
  <c r="K375" i="14"/>
  <c r="K363" i="14"/>
  <c r="K351" i="14"/>
  <c r="K339" i="14"/>
  <c r="K327" i="14"/>
  <c r="K315" i="14"/>
  <c r="K303" i="14"/>
  <c r="K291" i="14"/>
  <c r="K279" i="14"/>
  <c r="K267" i="14"/>
  <c r="K255" i="14"/>
  <c r="K243" i="14"/>
  <c r="K231" i="14"/>
  <c r="K219" i="14"/>
  <c r="K207" i="14"/>
  <c r="K195" i="14"/>
  <c r="K183" i="14"/>
  <c r="K171" i="14"/>
  <c r="K159" i="14"/>
  <c r="K147" i="14"/>
  <c r="K135" i="14"/>
  <c r="K123" i="14"/>
  <c r="K111" i="14"/>
  <c r="K99" i="14"/>
  <c r="K87" i="14"/>
  <c r="K75" i="14"/>
  <c r="K63" i="14"/>
  <c r="K51" i="14"/>
  <c r="K39" i="14"/>
  <c r="K27" i="14"/>
  <c r="K15" i="14"/>
  <c r="K3" i="14"/>
  <c r="K897" i="14"/>
  <c r="K885" i="14"/>
  <c r="K873" i="14"/>
  <c r="K861" i="14"/>
  <c r="K849" i="14"/>
  <c r="K837" i="14"/>
  <c r="K825" i="14"/>
  <c r="K813" i="14"/>
  <c r="K801" i="14"/>
  <c r="K789" i="14"/>
  <c r="K777" i="14"/>
  <c r="K765" i="14"/>
  <c r="K753" i="14"/>
  <c r="K741" i="14"/>
  <c r="K729" i="14"/>
  <c r="K717" i="14"/>
  <c r="K705" i="14"/>
  <c r="K693" i="14"/>
  <c r="K681" i="14"/>
  <c r="K669" i="14"/>
  <c r="K657" i="14"/>
  <c r="K645" i="14"/>
  <c r="K633" i="14"/>
  <c r="K621" i="14"/>
  <c r="K609" i="14"/>
  <c r="K597" i="14"/>
  <c r="K585" i="14"/>
  <c r="K573" i="14"/>
  <c r="K561" i="14"/>
  <c r="K549" i="14"/>
  <c r="K537" i="14"/>
  <c r="K525" i="14"/>
  <c r="K513" i="14"/>
  <c r="K501" i="14"/>
  <c r="K489" i="14"/>
  <c r="K477" i="14"/>
  <c r="K465" i="14"/>
  <c r="K453" i="14"/>
  <c r="K441" i="14"/>
  <c r="K429" i="14"/>
  <c r="K417" i="14"/>
  <c r="K405" i="14"/>
  <c r="K393" i="14"/>
  <c r="K381" i="14"/>
  <c r="K369" i="14"/>
  <c r="K357" i="14"/>
  <c r="K345" i="14"/>
  <c r="K333" i="14"/>
  <c r="K321" i="14"/>
  <c r="K309" i="14"/>
  <c r="K297" i="14"/>
  <c r="K285" i="14"/>
  <c r="K273" i="14"/>
  <c r="K261" i="14"/>
  <c r="K249" i="14"/>
  <c r="K237" i="14"/>
  <c r="K225" i="14"/>
  <c r="K213" i="14"/>
  <c r="K201" i="14"/>
  <c r="K189" i="14"/>
  <c r="K177" i="14"/>
  <c r="K165" i="14"/>
  <c r="K153" i="14"/>
  <c r="K141" i="14"/>
  <c r="K129" i="14"/>
  <c r="K117" i="14"/>
  <c r="K105" i="14"/>
  <c r="K93" i="14"/>
  <c r="K81" i="14"/>
  <c r="K69" i="14"/>
  <c r="K57" i="14"/>
  <c r="K45" i="14"/>
  <c r="K33" i="14"/>
  <c r="K21" i="14"/>
  <c r="K9" i="14"/>
  <c r="K212" i="14"/>
  <c r="K188" i="14"/>
  <c r="K164" i="14"/>
  <c r="K140" i="14"/>
  <c r="K116" i="14"/>
  <c r="K92" i="14"/>
  <c r="K68" i="14"/>
  <c r="K44" i="14"/>
  <c r="K20" i="14"/>
  <c r="K224" i="14"/>
  <c r="K200" i="14"/>
  <c r="K176" i="14"/>
  <c r="K152" i="14"/>
  <c r="K128" i="14"/>
  <c r="K104" i="14"/>
  <c r="K80" i="14"/>
  <c r="K56" i="14"/>
  <c r="K32" i="14"/>
  <c r="K8" i="14"/>
  <c r="K895" i="14"/>
  <c r="K883" i="14"/>
  <c r="K871" i="14"/>
  <c r="K859" i="14"/>
  <c r="K847" i="14"/>
  <c r="K835" i="14"/>
  <c r="K823" i="14"/>
  <c r="K811" i="14"/>
  <c r="K799" i="14"/>
  <c r="K787" i="14"/>
  <c r="K775" i="14"/>
  <c r="K763" i="14"/>
  <c r="K751" i="14"/>
  <c r="K739" i="14"/>
  <c r="K727" i="14"/>
  <c r="K715" i="14"/>
  <c r="K703" i="14"/>
  <c r="K691" i="14"/>
  <c r="K679" i="14"/>
  <c r="K667" i="14"/>
  <c r="K655" i="14"/>
  <c r="K643" i="14"/>
  <c r="K631" i="14"/>
  <c r="K619" i="14"/>
  <c r="K607" i="14"/>
  <c r="K595" i="14"/>
  <c r="K583" i="14"/>
  <c r="K571" i="14"/>
  <c r="K559" i="14"/>
  <c r="K547" i="14"/>
  <c r="K535" i="14"/>
  <c r="K523" i="14"/>
  <c r="K511" i="14"/>
  <c r="K499" i="14"/>
  <c r="K487" i="14"/>
  <c r="K475" i="14"/>
  <c r="K463" i="14"/>
  <c r="K451" i="14"/>
  <c r="K439" i="14"/>
  <c r="K427" i="14"/>
  <c r="K415" i="14"/>
  <c r="K403" i="14"/>
  <c r="K391" i="14"/>
  <c r="K379" i="14"/>
  <c r="K367" i="14"/>
  <c r="K355" i="14"/>
  <c r="K343" i="14"/>
  <c r="K331" i="14"/>
  <c r="K319" i="14"/>
  <c r="K307" i="14"/>
  <c r="K295" i="14"/>
  <c r="K283" i="14"/>
  <c r="K271" i="14"/>
  <c r="K259" i="14"/>
  <c r="K247" i="14"/>
  <c r="K235" i="14"/>
  <c r="K223" i="14"/>
  <c r="K211" i="14"/>
  <c r="K199" i="14"/>
  <c r="K187" i="14"/>
  <c r="K175" i="14"/>
  <c r="K163" i="14"/>
  <c r="K151" i="14"/>
  <c r="K139" i="14"/>
  <c r="K127" i="14"/>
  <c r="K115" i="14"/>
  <c r="K103" i="14"/>
  <c r="K91" i="14"/>
  <c r="K79" i="14"/>
  <c r="K67" i="14"/>
  <c r="K55" i="14"/>
  <c r="K43" i="14"/>
  <c r="K31" i="14"/>
  <c r="K19" i="14"/>
  <c r="K7" i="14"/>
  <c r="K629" i="14"/>
  <c r="K617" i="14"/>
  <c r="K605" i="14"/>
  <c r="K593" i="14"/>
  <c r="K581" i="14"/>
  <c r="K569" i="14"/>
  <c r="K557" i="14"/>
  <c r="K545" i="14"/>
  <c r="K533" i="14"/>
  <c r="K521" i="14"/>
  <c r="K509" i="14"/>
  <c r="K497" i="14"/>
  <c r="K485" i="14"/>
  <c r="K473" i="14"/>
  <c r="K461" i="14"/>
  <c r="K449" i="14"/>
  <c r="K437" i="14"/>
  <c r="K425" i="14"/>
  <c r="K413" i="14"/>
  <c r="K401" i="14"/>
  <c r="K389" i="14"/>
  <c r="K377" i="14"/>
  <c r="K365" i="14"/>
  <c r="K353" i="14"/>
  <c r="K341" i="14"/>
  <c r="K329" i="14"/>
  <c r="K317" i="14"/>
  <c r="K305" i="14"/>
  <c r="K293" i="14"/>
  <c r="K281" i="14"/>
  <c r="K269" i="14"/>
  <c r="K257" i="14"/>
  <c r="K245" i="14"/>
  <c r="K233" i="14"/>
  <c r="K221" i="14"/>
  <c r="K209" i="14"/>
  <c r="K197" i="14"/>
  <c r="K185" i="14"/>
  <c r="K173" i="14"/>
  <c r="K161" i="14"/>
  <c r="K149" i="14"/>
  <c r="K137" i="14"/>
  <c r="K125" i="14"/>
  <c r="K113" i="14"/>
  <c r="K101" i="14"/>
  <c r="K89" i="14"/>
  <c r="K77" i="14"/>
  <c r="K65" i="14"/>
  <c r="K53" i="14"/>
  <c r="K41" i="14"/>
  <c r="K29" i="14"/>
  <c r="K17" i="14"/>
  <c r="K5" i="14"/>
  <c r="L38" i="5"/>
  <c r="L1497" i="5"/>
  <c r="L1485" i="5"/>
  <c r="L1473" i="5"/>
  <c r="L1461" i="5"/>
  <c r="L1449" i="5"/>
  <c r="L1437" i="5"/>
  <c r="L1425" i="5"/>
  <c r="L1413" i="5"/>
  <c r="L1401" i="5"/>
  <c r="L1389" i="5"/>
  <c r="L1377" i="5"/>
  <c r="L1365" i="5"/>
  <c r="L1341" i="5"/>
  <c r="L1317" i="5"/>
  <c r="L1293" i="5"/>
  <c r="L1269" i="5"/>
  <c r="L1245" i="5"/>
  <c r="L1199" i="5"/>
  <c r="L1151" i="5"/>
  <c r="L1103" i="5"/>
  <c r="L1055" i="5"/>
  <c r="L1003" i="5"/>
  <c r="L938" i="5"/>
  <c r="L769" i="5"/>
  <c r="L553" i="5"/>
  <c r="L337" i="5"/>
  <c r="L119" i="5"/>
  <c r="L1496" i="5"/>
  <c r="L1484" i="5"/>
  <c r="L1472" i="5"/>
  <c r="L1460" i="5"/>
  <c r="L1448" i="5"/>
  <c r="L1436" i="5"/>
  <c r="L1424" i="5"/>
  <c r="L1412" i="5"/>
  <c r="L1400" i="5"/>
  <c r="L1388" i="5"/>
  <c r="L1376" i="5"/>
  <c r="L1364" i="5"/>
  <c r="L1340" i="5"/>
  <c r="L1316" i="5"/>
  <c r="L1292" i="5"/>
  <c r="L1268" i="5"/>
  <c r="L1244" i="5"/>
  <c r="L1196" i="5"/>
  <c r="L1148" i="5"/>
  <c r="L1100" i="5"/>
  <c r="L1052" i="5"/>
  <c r="L998" i="5"/>
  <c r="L934" i="5"/>
  <c r="L751" i="5"/>
  <c r="L535" i="5"/>
  <c r="L319" i="5"/>
  <c r="L99" i="5"/>
  <c r="L1495" i="5"/>
  <c r="L1483" i="5"/>
  <c r="L1471" i="5"/>
  <c r="L1459" i="5"/>
  <c r="L1447" i="5"/>
  <c r="L1435" i="5"/>
  <c r="L1423" i="5"/>
  <c r="L1411" i="5"/>
  <c r="L1399" i="5"/>
  <c r="L1387" i="5"/>
  <c r="L1375" i="5"/>
  <c r="L1360" i="5"/>
  <c r="L1336" i="5"/>
  <c r="L1312" i="5"/>
  <c r="L1288" i="5"/>
  <c r="L1264" i="5"/>
  <c r="L1239" i="5"/>
  <c r="L1191" i="5"/>
  <c r="L1143" i="5"/>
  <c r="L1095" i="5"/>
  <c r="L1047" i="5"/>
  <c r="L992" i="5"/>
  <c r="L927" i="5"/>
  <c r="L733" i="5"/>
  <c r="L517" i="5"/>
  <c r="L301" i="5"/>
  <c r="L79" i="5"/>
  <c r="L1494" i="5"/>
  <c r="L1482" i="5"/>
  <c r="L1470" i="5"/>
  <c r="L1458" i="5"/>
  <c r="L1446" i="5"/>
  <c r="L1434" i="5"/>
  <c r="L1422" i="5"/>
  <c r="L1410" i="5"/>
  <c r="L1398" i="5"/>
  <c r="L1386" i="5"/>
  <c r="L1374" i="5"/>
  <c r="L1359" i="5"/>
  <c r="L1335" i="5"/>
  <c r="L1311" i="5"/>
  <c r="L1287" i="5"/>
  <c r="L1263" i="5"/>
  <c r="L1235" i="5"/>
  <c r="L1187" i="5"/>
  <c r="L1139" i="5"/>
  <c r="L1091" i="5"/>
  <c r="L1043" i="5"/>
  <c r="L986" i="5"/>
  <c r="L922" i="5"/>
  <c r="L715" i="5"/>
  <c r="L499" i="5"/>
  <c r="L283" i="5"/>
  <c r="L57" i="5"/>
  <c r="L1493" i="5"/>
  <c r="L1481" i="5"/>
  <c r="L1469" i="5"/>
  <c r="L1457" i="5"/>
  <c r="L1445" i="5"/>
  <c r="L1433" i="5"/>
  <c r="L1421" i="5"/>
  <c r="L1409" i="5"/>
  <c r="L1397" i="5"/>
  <c r="L1385" i="5"/>
  <c r="L1373" i="5"/>
  <c r="L1355" i="5"/>
  <c r="L1331" i="5"/>
  <c r="L1307" i="5"/>
  <c r="L1283" i="5"/>
  <c r="L1259" i="5"/>
  <c r="L1232" i="5"/>
  <c r="L1184" i="5"/>
  <c r="L1136" i="5"/>
  <c r="L1088" i="5"/>
  <c r="L1040" i="5"/>
  <c r="L982" i="5"/>
  <c r="L907" i="5"/>
  <c r="L697" i="5"/>
  <c r="L481" i="5"/>
  <c r="L265" i="5"/>
  <c r="F2" i="4"/>
  <c r="L8" i="5"/>
  <c r="L9" i="5"/>
  <c r="L10" i="5"/>
  <c r="L22" i="5"/>
  <c r="L34" i="5"/>
  <c r="L46" i="5"/>
  <c r="L58" i="5"/>
  <c r="L70" i="5"/>
  <c r="L82" i="5"/>
  <c r="L94" i="5"/>
  <c r="L106" i="5"/>
  <c r="L118" i="5"/>
  <c r="L130" i="5"/>
  <c r="L142" i="5"/>
  <c r="L154" i="5"/>
  <c r="L166" i="5"/>
  <c r="L178" i="5"/>
  <c r="L190" i="5"/>
  <c r="L202" i="5"/>
  <c r="L214" i="5"/>
  <c r="L226" i="5"/>
  <c r="L238" i="5"/>
  <c r="L250" i="5"/>
  <c r="L262" i="5"/>
  <c r="L274" i="5"/>
  <c r="L286" i="5"/>
  <c r="L298" i="5"/>
  <c r="L310" i="5"/>
  <c r="L322" i="5"/>
  <c r="L334" i="5"/>
  <c r="L346" i="5"/>
  <c r="L358" i="5"/>
  <c r="L370" i="5"/>
  <c r="L382" i="5"/>
  <c r="L394" i="5"/>
  <c r="L406" i="5"/>
  <c r="L418" i="5"/>
  <c r="L430" i="5"/>
  <c r="L442" i="5"/>
  <c r="L454" i="5"/>
  <c r="L466" i="5"/>
  <c r="L478" i="5"/>
  <c r="L490" i="5"/>
  <c r="L502" i="5"/>
  <c r="L514" i="5"/>
  <c r="L526" i="5"/>
  <c r="L538" i="5"/>
  <c r="L550" i="5"/>
  <c r="L562" i="5"/>
  <c r="L574" i="5"/>
  <c r="L586" i="5"/>
  <c r="L598" i="5"/>
  <c r="L610" i="5"/>
  <c r="L622" i="5"/>
  <c r="L634" i="5"/>
  <c r="L646" i="5"/>
  <c r="L658" i="5"/>
  <c r="L670" i="5"/>
  <c r="L682" i="5"/>
  <c r="L694" i="5"/>
  <c r="L706" i="5"/>
  <c r="L718" i="5"/>
  <c r="L730" i="5"/>
  <c r="L742" i="5"/>
  <c r="L754" i="5"/>
  <c r="L766" i="5"/>
  <c r="L778" i="5"/>
  <c r="L790" i="5"/>
  <c r="L802" i="5"/>
  <c r="L814" i="5"/>
  <c r="L826" i="5"/>
  <c r="L838" i="5"/>
  <c r="L850" i="5"/>
  <c r="L11" i="5"/>
  <c r="L12" i="5"/>
  <c r="L24" i="5"/>
  <c r="L36" i="5"/>
  <c r="L48" i="5"/>
  <c r="L60" i="5"/>
  <c r="L72" i="5"/>
  <c r="L84" i="5"/>
  <c r="L96" i="5"/>
  <c r="L108" i="5"/>
  <c r="L120" i="5"/>
  <c r="L132" i="5"/>
  <c r="L144" i="5"/>
  <c r="L156" i="5"/>
  <c r="L168" i="5"/>
  <c r="L180" i="5"/>
  <c r="L192" i="5"/>
  <c r="L204" i="5"/>
  <c r="L216" i="5"/>
  <c r="L228" i="5"/>
  <c r="L240" i="5"/>
  <c r="L252" i="5"/>
  <c r="L264" i="5"/>
  <c r="L276" i="5"/>
  <c r="L288" i="5"/>
  <c r="L300" i="5"/>
  <c r="L312" i="5"/>
  <c r="L324" i="5"/>
  <c r="L336" i="5"/>
  <c r="L348" i="5"/>
  <c r="L360" i="5"/>
  <c r="L372" i="5"/>
  <c r="L384" i="5"/>
  <c r="L396" i="5"/>
  <c r="L408" i="5"/>
  <c r="L420" i="5"/>
  <c r="L432" i="5"/>
  <c r="L444" i="5"/>
  <c r="L456" i="5"/>
  <c r="L468" i="5"/>
  <c r="L480" i="5"/>
  <c r="L492" i="5"/>
  <c r="L504" i="5"/>
  <c r="L516" i="5"/>
  <c r="L528" i="5"/>
  <c r="L540" i="5"/>
  <c r="L552" i="5"/>
  <c r="L564" i="5"/>
  <c r="L576" i="5"/>
  <c r="L588" i="5"/>
  <c r="L600" i="5"/>
  <c r="L612" i="5"/>
  <c r="L624" i="5"/>
  <c r="L636" i="5"/>
  <c r="L648" i="5"/>
  <c r="L660" i="5"/>
  <c r="L672" i="5"/>
  <c r="L684" i="5"/>
  <c r="L696" i="5"/>
  <c r="L708" i="5"/>
  <c r="L720" i="5"/>
  <c r="L732" i="5"/>
  <c r="L744" i="5"/>
  <c r="L756" i="5"/>
  <c r="L768" i="5"/>
  <c r="L780" i="5"/>
  <c r="L792" i="5"/>
  <c r="L804" i="5"/>
  <c r="L816" i="5"/>
  <c r="L828" i="5"/>
  <c r="L840" i="5"/>
  <c r="L852" i="5"/>
  <c r="L864" i="5"/>
  <c r="L876" i="5"/>
  <c r="L888" i="5"/>
  <c r="L900" i="5"/>
  <c r="L912" i="5"/>
  <c r="L924" i="5"/>
  <c r="L936" i="5"/>
  <c r="L948" i="5"/>
  <c r="L960" i="5"/>
  <c r="L972" i="5"/>
  <c r="L984" i="5"/>
  <c r="L996" i="5"/>
  <c r="L1008" i="5"/>
  <c r="L1020" i="5"/>
  <c r="L13" i="5"/>
  <c r="L25" i="5"/>
  <c r="L37" i="5"/>
  <c r="L49" i="5"/>
  <c r="L61" i="5"/>
  <c r="L73" i="5"/>
  <c r="L85" i="5"/>
  <c r="L97" i="5"/>
  <c r="L109" i="5"/>
  <c r="L121" i="5"/>
  <c r="L2" i="5"/>
  <c r="L3" i="5"/>
  <c r="L4" i="5"/>
  <c r="L16" i="5"/>
  <c r="L28" i="5"/>
  <c r="L40" i="5"/>
  <c r="L52" i="5"/>
  <c r="L64" i="5"/>
  <c r="L76" i="5"/>
  <c r="L88" i="5"/>
  <c r="L100" i="5"/>
  <c r="L112" i="5"/>
  <c r="L124" i="5"/>
  <c r="L136" i="5"/>
  <c r="L148" i="5"/>
  <c r="L160" i="5"/>
  <c r="L172" i="5"/>
  <c r="L184" i="5"/>
  <c r="L196" i="5"/>
  <c r="L208" i="5"/>
  <c r="L220" i="5"/>
  <c r="L232" i="5"/>
  <c r="L244" i="5"/>
  <c r="L256" i="5"/>
  <c r="L268" i="5"/>
  <c r="L280" i="5"/>
  <c r="L292" i="5"/>
  <c r="L304" i="5"/>
  <c r="L316" i="5"/>
  <c r="L328" i="5"/>
  <c r="L340" i="5"/>
  <c r="L352" i="5"/>
  <c r="L364" i="5"/>
  <c r="L376" i="5"/>
  <c r="L388" i="5"/>
  <c r="L400" i="5"/>
  <c r="L412" i="5"/>
  <c r="L424" i="5"/>
  <c r="L436" i="5"/>
  <c r="L448" i="5"/>
  <c r="L460" i="5"/>
  <c r="L472" i="5"/>
  <c r="L484" i="5"/>
  <c r="L496" i="5"/>
  <c r="L508" i="5"/>
  <c r="L520" i="5"/>
  <c r="L532" i="5"/>
  <c r="L544" i="5"/>
  <c r="L556" i="5"/>
  <c r="L568" i="5"/>
  <c r="L580" i="5"/>
  <c r="L592" i="5"/>
  <c r="L604" i="5"/>
  <c r="L616" i="5"/>
  <c r="L628" i="5"/>
  <c r="L640" i="5"/>
  <c r="L652" i="5"/>
  <c r="L664" i="5"/>
  <c r="L676" i="5"/>
  <c r="L688" i="5"/>
  <c r="L700" i="5"/>
  <c r="L712" i="5"/>
  <c r="L724" i="5"/>
  <c r="L736" i="5"/>
  <c r="L748" i="5"/>
  <c r="L760" i="5"/>
  <c r="L772" i="5"/>
  <c r="L784" i="5"/>
  <c r="L796" i="5"/>
  <c r="L808" i="5"/>
  <c r="L820" i="5"/>
  <c r="L832" i="5"/>
  <c r="L844" i="5"/>
  <c r="L856" i="5"/>
  <c r="L868" i="5"/>
  <c r="L880" i="5"/>
  <c r="L892" i="5"/>
  <c r="L904" i="5"/>
  <c r="L916" i="5"/>
  <c r="L928" i="5"/>
  <c r="L940" i="5"/>
  <c r="L952" i="5"/>
  <c r="L964" i="5"/>
  <c r="L976" i="5"/>
  <c r="L988" i="5"/>
  <c r="L1000" i="5"/>
  <c r="L1012" i="5"/>
  <c r="L5" i="5"/>
  <c r="L17" i="5"/>
  <c r="L29" i="5"/>
  <c r="L41" i="5"/>
  <c r="L53" i="5"/>
  <c r="L65" i="5"/>
  <c r="L77" i="5"/>
  <c r="L89" i="5"/>
  <c r="L101" i="5"/>
  <c r="L113" i="5"/>
  <c r="L125" i="5"/>
  <c r="L137" i="5"/>
  <c r="L149" i="5"/>
  <c r="L161" i="5"/>
  <c r="L173" i="5"/>
  <c r="L185" i="5"/>
  <c r="L197" i="5"/>
  <c r="L209" i="5"/>
  <c r="L221" i="5"/>
  <c r="L233" i="5"/>
  <c r="L245" i="5"/>
  <c r="L257" i="5"/>
  <c r="L269" i="5"/>
  <c r="L281" i="5"/>
  <c r="L293" i="5"/>
  <c r="L305" i="5"/>
  <c r="L317" i="5"/>
  <c r="L329" i="5"/>
  <c r="L341" i="5"/>
  <c r="L353" i="5"/>
  <c r="L365" i="5"/>
  <c r="L377" i="5"/>
  <c r="L389" i="5"/>
  <c r="L401" i="5"/>
  <c r="L413" i="5"/>
  <c r="L425" i="5"/>
  <c r="L437" i="5"/>
  <c r="L449" i="5"/>
  <c r="L461" i="5"/>
  <c r="L473" i="5"/>
  <c r="L485" i="5"/>
  <c r="L497" i="5"/>
  <c r="L509" i="5"/>
  <c r="L521" i="5"/>
  <c r="L533" i="5"/>
  <c r="L545" i="5"/>
  <c r="L557" i="5"/>
  <c r="L569" i="5"/>
  <c r="L581" i="5"/>
  <c r="L593" i="5"/>
  <c r="L605" i="5"/>
  <c r="L617" i="5"/>
  <c r="L629" i="5"/>
  <c r="L641" i="5"/>
  <c r="L653" i="5"/>
  <c r="L665" i="5"/>
  <c r="L677" i="5"/>
  <c r="L689" i="5"/>
  <c r="L701" i="5"/>
  <c r="L713" i="5"/>
  <c r="L725" i="5"/>
  <c r="L737" i="5"/>
  <c r="L749" i="5"/>
  <c r="L761" i="5"/>
  <c r="L773" i="5"/>
  <c r="L785" i="5"/>
  <c r="L797" i="5"/>
  <c r="L809" i="5"/>
  <c r="L821" i="5"/>
  <c r="L833" i="5"/>
  <c r="L845" i="5"/>
  <c r="L857" i="5"/>
  <c r="L869" i="5"/>
  <c r="L881" i="5"/>
  <c r="L893" i="5"/>
  <c r="L905" i="5"/>
  <c r="L917" i="5"/>
  <c r="L929" i="5"/>
  <c r="L941" i="5"/>
  <c r="L953" i="5"/>
  <c r="L965" i="5"/>
  <c r="L977" i="5"/>
  <c r="L989" i="5"/>
  <c r="L1001" i="5"/>
  <c r="L1013" i="5"/>
  <c r="L6" i="5"/>
  <c r="L21" i="5"/>
  <c r="L43" i="5"/>
  <c r="L63" i="5"/>
  <c r="L83" i="5"/>
  <c r="L104" i="5"/>
  <c r="L126" i="5"/>
  <c r="L143" i="5"/>
  <c r="L162" i="5"/>
  <c r="L179" i="5"/>
  <c r="L198" i="5"/>
  <c r="L215" i="5"/>
  <c r="L234" i="5"/>
  <c r="L251" i="5"/>
  <c r="L270" i="5"/>
  <c r="L287" i="5"/>
  <c r="L306" i="5"/>
  <c r="L323" i="5"/>
  <c r="L342" i="5"/>
  <c r="L359" i="5"/>
  <c r="L378" i="5"/>
  <c r="L395" i="5"/>
  <c r="L414" i="5"/>
  <c r="L431" i="5"/>
  <c r="L450" i="5"/>
  <c r="L467" i="5"/>
  <c r="L486" i="5"/>
  <c r="L503" i="5"/>
  <c r="L522" i="5"/>
  <c r="L539" i="5"/>
  <c r="L558" i="5"/>
  <c r="L575" i="5"/>
  <c r="L594" i="5"/>
  <c r="L611" i="5"/>
  <c r="L630" i="5"/>
  <c r="L647" i="5"/>
  <c r="L666" i="5"/>
  <c r="L683" i="5"/>
  <c r="L702" i="5"/>
  <c r="L719" i="5"/>
  <c r="L738" i="5"/>
  <c r="L755" i="5"/>
  <c r="L774" i="5"/>
  <c r="L791" i="5"/>
  <c r="L810" i="5"/>
  <c r="L827" i="5"/>
  <c r="L846" i="5"/>
  <c r="L862" i="5"/>
  <c r="L878" i="5"/>
  <c r="L895" i="5"/>
  <c r="L910" i="5"/>
  <c r="L926" i="5"/>
  <c r="L943" i="5"/>
  <c r="L958" i="5"/>
  <c r="L974" i="5"/>
  <c r="L991" i="5"/>
  <c r="L1006" i="5"/>
  <c r="L1022" i="5"/>
  <c r="L1034" i="5"/>
  <c r="L1046" i="5"/>
  <c r="L1058" i="5"/>
  <c r="L1070" i="5"/>
  <c r="L1082" i="5"/>
  <c r="L1094" i="5"/>
  <c r="L1106" i="5"/>
  <c r="L1118" i="5"/>
  <c r="L1130" i="5"/>
  <c r="L1142" i="5"/>
  <c r="L1154" i="5"/>
  <c r="L1166" i="5"/>
  <c r="L1178" i="5"/>
  <c r="L1190" i="5"/>
  <c r="L1202" i="5"/>
  <c r="L1214" i="5"/>
  <c r="L1226" i="5"/>
  <c r="L1238" i="5"/>
  <c r="L1250" i="5"/>
  <c r="L1262" i="5"/>
  <c r="L1274" i="5"/>
  <c r="L1286" i="5"/>
  <c r="L1298" i="5"/>
  <c r="L1310" i="5"/>
  <c r="L1322" i="5"/>
  <c r="L1334" i="5"/>
  <c r="L1346" i="5"/>
  <c r="L1358" i="5"/>
  <c r="L23" i="5"/>
  <c r="L44" i="5"/>
  <c r="L66" i="5"/>
  <c r="L86" i="5"/>
  <c r="L105" i="5"/>
  <c r="L127" i="5"/>
  <c r="L145" i="5"/>
  <c r="L163" i="5"/>
  <c r="L181" i="5"/>
  <c r="L199" i="5"/>
  <c r="L217" i="5"/>
  <c r="L235" i="5"/>
  <c r="L253" i="5"/>
  <c r="L271" i="5"/>
  <c r="L289" i="5"/>
  <c r="L307" i="5"/>
  <c r="L325" i="5"/>
  <c r="L343" i="5"/>
  <c r="L361" i="5"/>
  <c r="L379" i="5"/>
  <c r="L397" i="5"/>
  <c r="L415" i="5"/>
  <c r="L433" i="5"/>
  <c r="L451" i="5"/>
  <c r="L469" i="5"/>
  <c r="L487" i="5"/>
  <c r="L505" i="5"/>
  <c r="L523" i="5"/>
  <c r="L541" i="5"/>
  <c r="L559" i="5"/>
  <c r="L577" i="5"/>
  <c r="L595" i="5"/>
  <c r="L613" i="5"/>
  <c r="L631" i="5"/>
  <c r="L649" i="5"/>
  <c r="L667" i="5"/>
  <c r="L685" i="5"/>
  <c r="L703" i="5"/>
  <c r="L721" i="5"/>
  <c r="L739" i="5"/>
  <c r="L757" i="5"/>
  <c r="L775" i="5"/>
  <c r="L793" i="5"/>
  <c r="L811" i="5"/>
  <c r="L829" i="5"/>
  <c r="L847" i="5"/>
  <c r="L863" i="5"/>
  <c r="L879" i="5"/>
  <c r="L896" i="5"/>
  <c r="L911" i="5"/>
  <c r="L26" i="5"/>
  <c r="L45" i="5"/>
  <c r="L67" i="5"/>
  <c r="L87" i="5"/>
  <c r="L107" i="5"/>
  <c r="L128" i="5"/>
  <c r="L146" i="5"/>
  <c r="L164" i="5"/>
  <c r="L182" i="5"/>
  <c r="L200" i="5"/>
  <c r="L218" i="5"/>
  <c r="L236" i="5"/>
  <c r="L254" i="5"/>
  <c r="L272" i="5"/>
  <c r="L290" i="5"/>
  <c r="L308" i="5"/>
  <c r="L326" i="5"/>
  <c r="L344" i="5"/>
  <c r="L362" i="5"/>
  <c r="L380" i="5"/>
  <c r="L398" i="5"/>
  <c r="L416" i="5"/>
  <c r="L434" i="5"/>
  <c r="L452" i="5"/>
  <c r="L470" i="5"/>
  <c r="L488" i="5"/>
  <c r="L506" i="5"/>
  <c r="L524" i="5"/>
  <c r="L542" i="5"/>
  <c r="L560" i="5"/>
  <c r="L578" i="5"/>
  <c r="L596" i="5"/>
  <c r="L614" i="5"/>
  <c r="L632" i="5"/>
  <c r="L650" i="5"/>
  <c r="L668" i="5"/>
  <c r="L686" i="5"/>
  <c r="L704" i="5"/>
  <c r="L722" i="5"/>
  <c r="L740" i="5"/>
  <c r="L758" i="5"/>
  <c r="L776" i="5"/>
  <c r="L794" i="5"/>
  <c r="L812" i="5"/>
  <c r="L830" i="5"/>
  <c r="L848" i="5"/>
  <c r="L865" i="5"/>
  <c r="L882" i="5"/>
  <c r="L897" i="5"/>
  <c r="L913" i="5"/>
  <c r="L930" i="5"/>
  <c r="L945" i="5"/>
  <c r="L961" i="5"/>
  <c r="L978" i="5"/>
  <c r="L993" i="5"/>
  <c r="L1009" i="5"/>
  <c r="L1024" i="5"/>
  <c r="L1036" i="5"/>
  <c r="L1048" i="5"/>
  <c r="L1060" i="5"/>
  <c r="L1072" i="5"/>
  <c r="L1084" i="5"/>
  <c r="L1096" i="5"/>
  <c r="L1108" i="5"/>
  <c r="L1120" i="5"/>
  <c r="L1132" i="5"/>
  <c r="L1144" i="5"/>
  <c r="L1156" i="5"/>
  <c r="L1168" i="5"/>
  <c r="L1180" i="5"/>
  <c r="L1192" i="5"/>
  <c r="L1204" i="5"/>
  <c r="L1216" i="5"/>
  <c r="L1228" i="5"/>
  <c r="L1240" i="5"/>
  <c r="L27" i="5"/>
  <c r="L47" i="5"/>
  <c r="L68" i="5"/>
  <c r="L90" i="5"/>
  <c r="L110" i="5"/>
  <c r="L129" i="5"/>
  <c r="L147" i="5"/>
  <c r="L165" i="5"/>
  <c r="L183" i="5"/>
  <c r="L201" i="5"/>
  <c r="L219" i="5"/>
  <c r="L237" i="5"/>
  <c r="L255" i="5"/>
  <c r="L273" i="5"/>
  <c r="L291" i="5"/>
  <c r="L309" i="5"/>
  <c r="L327" i="5"/>
  <c r="L345" i="5"/>
  <c r="L363" i="5"/>
  <c r="L381" i="5"/>
  <c r="L399" i="5"/>
  <c r="L417" i="5"/>
  <c r="L435" i="5"/>
  <c r="L453" i="5"/>
  <c r="L471" i="5"/>
  <c r="L489" i="5"/>
  <c r="L507" i="5"/>
  <c r="L525" i="5"/>
  <c r="L543" i="5"/>
  <c r="L561" i="5"/>
  <c r="L579" i="5"/>
  <c r="L597" i="5"/>
  <c r="L615" i="5"/>
  <c r="L633" i="5"/>
  <c r="L651" i="5"/>
  <c r="L669" i="5"/>
  <c r="L687" i="5"/>
  <c r="L705" i="5"/>
  <c r="L723" i="5"/>
  <c r="L741" i="5"/>
  <c r="L759" i="5"/>
  <c r="L777" i="5"/>
  <c r="L795" i="5"/>
  <c r="L813" i="5"/>
  <c r="L831" i="5"/>
  <c r="L849" i="5"/>
  <c r="L866" i="5"/>
  <c r="L883" i="5"/>
  <c r="L898" i="5"/>
  <c r="L914" i="5"/>
  <c r="L931" i="5"/>
  <c r="L946" i="5"/>
  <c r="L962" i="5"/>
  <c r="L979" i="5"/>
  <c r="L994" i="5"/>
  <c r="L1010" i="5"/>
  <c r="L1025" i="5"/>
  <c r="L1037" i="5"/>
  <c r="L1049" i="5"/>
  <c r="L1061" i="5"/>
  <c r="L1073" i="5"/>
  <c r="L1085" i="5"/>
  <c r="L1097" i="5"/>
  <c r="L1109" i="5"/>
  <c r="L1121" i="5"/>
  <c r="L1133" i="5"/>
  <c r="L1145" i="5"/>
  <c r="L1157" i="5"/>
  <c r="L1169" i="5"/>
  <c r="L1181" i="5"/>
  <c r="L1193" i="5"/>
  <c r="L1205" i="5"/>
  <c r="L1217" i="5"/>
  <c r="L1229" i="5"/>
  <c r="L1241" i="5"/>
  <c r="L1253" i="5"/>
  <c r="L1265" i="5"/>
  <c r="L1277" i="5"/>
  <c r="L1289" i="5"/>
  <c r="L1301" i="5"/>
  <c r="L1313" i="5"/>
  <c r="L1325" i="5"/>
  <c r="L1337" i="5"/>
  <c r="L1349" i="5"/>
  <c r="L1361" i="5"/>
  <c r="L30" i="5"/>
  <c r="L50" i="5"/>
  <c r="L69" i="5"/>
  <c r="L91" i="5"/>
  <c r="L111" i="5"/>
  <c r="L131" i="5"/>
  <c r="L150" i="5"/>
  <c r="L167" i="5"/>
  <c r="L186" i="5"/>
  <c r="L203" i="5"/>
  <c r="L222" i="5"/>
  <c r="L239" i="5"/>
  <c r="L258" i="5"/>
  <c r="L275" i="5"/>
  <c r="L294" i="5"/>
  <c r="L311" i="5"/>
  <c r="L330" i="5"/>
  <c r="L347" i="5"/>
  <c r="L366" i="5"/>
  <c r="L383" i="5"/>
  <c r="L402" i="5"/>
  <c r="L419" i="5"/>
  <c r="L438" i="5"/>
  <c r="L455" i="5"/>
  <c r="L474" i="5"/>
  <c r="L491" i="5"/>
  <c r="L510" i="5"/>
  <c r="L527" i="5"/>
  <c r="L546" i="5"/>
  <c r="L563" i="5"/>
  <c r="L582" i="5"/>
  <c r="L599" i="5"/>
  <c r="L618" i="5"/>
  <c r="L635" i="5"/>
  <c r="L654" i="5"/>
  <c r="L671" i="5"/>
  <c r="L690" i="5"/>
  <c r="L707" i="5"/>
  <c r="L726" i="5"/>
  <c r="L743" i="5"/>
  <c r="L762" i="5"/>
  <c r="L779" i="5"/>
  <c r="L798" i="5"/>
  <c r="L815" i="5"/>
  <c r="L834" i="5"/>
  <c r="L851" i="5"/>
  <c r="L867" i="5"/>
  <c r="L884" i="5"/>
  <c r="L899" i="5"/>
  <c r="L915" i="5"/>
  <c r="L932" i="5"/>
  <c r="L947" i="5"/>
  <c r="L963" i="5"/>
  <c r="L980" i="5"/>
  <c r="L995" i="5"/>
  <c r="L1011" i="5"/>
  <c r="L1026" i="5"/>
  <c r="L1038" i="5"/>
  <c r="L1050" i="5"/>
  <c r="L1062" i="5"/>
  <c r="L1074" i="5"/>
  <c r="L1086" i="5"/>
  <c r="L1098" i="5"/>
  <c r="L1110" i="5"/>
  <c r="L1122" i="5"/>
  <c r="L1134" i="5"/>
  <c r="L1146" i="5"/>
  <c r="L1158" i="5"/>
  <c r="L1170" i="5"/>
  <c r="L1182" i="5"/>
  <c r="L1194" i="5"/>
  <c r="L1206" i="5"/>
  <c r="L1218" i="5"/>
  <c r="L1230" i="5"/>
  <c r="L1242" i="5"/>
  <c r="L1254" i="5"/>
  <c r="L1266" i="5"/>
  <c r="L1278" i="5"/>
  <c r="L1290" i="5"/>
  <c r="L1302" i="5"/>
  <c r="L1314" i="5"/>
  <c r="L1326" i="5"/>
  <c r="L1338" i="5"/>
  <c r="L1350" i="5"/>
  <c r="L1362" i="5"/>
  <c r="L31" i="5"/>
  <c r="L51" i="5"/>
  <c r="L71" i="5"/>
  <c r="L92" i="5"/>
  <c r="L114" i="5"/>
  <c r="L133" i="5"/>
  <c r="L151" i="5"/>
  <c r="L169" i="5"/>
  <c r="L187" i="5"/>
  <c r="L205" i="5"/>
  <c r="L223" i="5"/>
  <c r="L241" i="5"/>
  <c r="L259" i="5"/>
  <c r="L277" i="5"/>
  <c r="L295" i="5"/>
  <c r="L313" i="5"/>
  <c r="L331" i="5"/>
  <c r="L349" i="5"/>
  <c r="L367" i="5"/>
  <c r="L385" i="5"/>
  <c r="L403" i="5"/>
  <c r="L421" i="5"/>
  <c r="L439" i="5"/>
  <c r="L457" i="5"/>
  <c r="L475" i="5"/>
  <c r="L493" i="5"/>
  <c r="L511" i="5"/>
  <c r="L529" i="5"/>
  <c r="L547" i="5"/>
  <c r="L565" i="5"/>
  <c r="L583" i="5"/>
  <c r="L601" i="5"/>
  <c r="L619" i="5"/>
  <c r="L637" i="5"/>
  <c r="L655" i="5"/>
  <c r="L673" i="5"/>
  <c r="L691" i="5"/>
  <c r="L709" i="5"/>
  <c r="L727" i="5"/>
  <c r="L745" i="5"/>
  <c r="L763" i="5"/>
  <c r="L781" i="5"/>
  <c r="L799" i="5"/>
  <c r="L817" i="5"/>
  <c r="L835" i="5"/>
  <c r="L853" i="5"/>
  <c r="L870" i="5"/>
  <c r="L885" i="5"/>
  <c r="L901" i="5"/>
  <c r="L918" i="5"/>
  <c r="L933" i="5"/>
  <c r="L949" i="5"/>
  <c r="L966" i="5"/>
  <c r="L981" i="5"/>
  <c r="L997" i="5"/>
  <c r="L1014" i="5"/>
  <c r="L1027" i="5"/>
  <c r="L1039" i="5"/>
  <c r="L1051" i="5"/>
  <c r="L1063" i="5"/>
  <c r="L1075" i="5"/>
  <c r="L1087" i="5"/>
  <c r="L1099" i="5"/>
  <c r="L1111" i="5"/>
  <c r="L1123" i="5"/>
  <c r="L1135" i="5"/>
  <c r="L1147" i="5"/>
  <c r="L1159" i="5"/>
  <c r="L1171" i="5"/>
  <c r="L1183" i="5"/>
  <c r="L1195" i="5"/>
  <c r="L1207" i="5"/>
  <c r="L1219" i="5"/>
  <c r="L1231" i="5"/>
  <c r="L1243" i="5"/>
  <c r="L1255" i="5"/>
  <c r="L1267" i="5"/>
  <c r="L1279" i="5"/>
  <c r="L1291" i="5"/>
  <c r="L1303" i="5"/>
  <c r="L1315" i="5"/>
  <c r="L1327" i="5"/>
  <c r="L1339" i="5"/>
  <c r="L1351" i="5"/>
  <c r="L1363" i="5"/>
  <c r="L7" i="5"/>
  <c r="L32" i="5"/>
  <c r="L54" i="5"/>
  <c r="L74" i="5"/>
  <c r="L93" i="5"/>
  <c r="L115" i="5"/>
  <c r="L134" i="5"/>
  <c r="L152" i="5"/>
  <c r="L170" i="5"/>
  <c r="L188" i="5"/>
  <c r="L206" i="5"/>
  <c r="L224" i="5"/>
  <c r="L242" i="5"/>
  <c r="L260" i="5"/>
  <c r="L278" i="5"/>
  <c r="L296" i="5"/>
  <c r="L314" i="5"/>
  <c r="L332" i="5"/>
  <c r="L350" i="5"/>
  <c r="L368" i="5"/>
  <c r="L386" i="5"/>
  <c r="L404" i="5"/>
  <c r="L422" i="5"/>
  <c r="L440" i="5"/>
  <c r="L458" i="5"/>
  <c r="L476" i="5"/>
  <c r="L494" i="5"/>
  <c r="L512" i="5"/>
  <c r="L530" i="5"/>
  <c r="L548" i="5"/>
  <c r="L566" i="5"/>
  <c r="L584" i="5"/>
  <c r="L602" i="5"/>
  <c r="L620" i="5"/>
  <c r="L638" i="5"/>
  <c r="L656" i="5"/>
  <c r="L674" i="5"/>
  <c r="L692" i="5"/>
  <c r="L710" i="5"/>
  <c r="L728" i="5"/>
  <c r="L746" i="5"/>
  <c r="L764" i="5"/>
  <c r="L782" i="5"/>
  <c r="L800" i="5"/>
  <c r="L818" i="5"/>
  <c r="L836" i="5"/>
  <c r="L854" i="5"/>
  <c r="L871" i="5"/>
  <c r="L886" i="5"/>
  <c r="L902" i="5"/>
  <c r="L919" i="5"/>
  <c r="L14" i="5"/>
  <c r="L33" i="5"/>
  <c r="L55" i="5"/>
  <c r="L75" i="5"/>
  <c r="L95" i="5"/>
  <c r="L116" i="5"/>
  <c r="L135" i="5"/>
  <c r="L153" i="5"/>
  <c r="L171" i="5"/>
  <c r="L189" i="5"/>
  <c r="L207" i="5"/>
  <c r="L225" i="5"/>
  <c r="L243" i="5"/>
  <c r="L261" i="5"/>
  <c r="L279" i="5"/>
  <c r="L297" i="5"/>
  <c r="L315" i="5"/>
  <c r="L333" i="5"/>
  <c r="L351" i="5"/>
  <c r="L369" i="5"/>
  <c r="L387" i="5"/>
  <c r="L405" i="5"/>
  <c r="L423" i="5"/>
  <c r="L441" i="5"/>
  <c r="L459" i="5"/>
  <c r="L477" i="5"/>
  <c r="L495" i="5"/>
  <c r="L513" i="5"/>
  <c r="L531" i="5"/>
  <c r="L549" i="5"/>
  <c r="L567" i="5"/>
  <c r="L585" i="5"/>
  <c r="L603" i="5"/>
  <c r="L621" i="5"/>
  <c r="L639" i="5"/>
  <c r="L657" i="5"/>
  <c r="L675" i="5"/>
  <c r="L693" i="5"/>
  <c r="L711" i="5"/>
  <c r="L729" i="5"/>
  <c r="L747" i="5"/>
  <c r="L765" i="5"/>
  <c r="L783" i="5"/>
  <c r="L801" i="5"/>
  <c r="L819" i="5"/>
  <c r="L837" i="5"/>
  <c r="L855" i="5"/>
  <c r="L872" i="5"/>
  <c r="L887" i="5"/>
  <c r="L903" i="5"/>
  <c r="L920" i="5"/>
  <c r="L935" i="5"/>
  <c r="L951" i="5"/>
  <c r="L968" i="5"/>
  <c r="L983" i="5"/>
  <c r="L999" i="5"/>
  <c r="L1016" i="5"/>
  <c r="L1029" i="5"/>
  <c r="L1041" i="5"/>
  <c r="L1053" i="5"/>
  <c r="L1065" i="5"/>
  <c r="L1077" i="5"/>
  <c r="L1089" i="5"/>
  <c r="L1101" i="5"/>
  <c r="L1113" i="5"/>
  <c r="L1125" i="5"/>
  <c r="L1137" i="5"/>
  <c r="L1149" i="5"/>
  <c r="L1161" i="5"/>
  <c r="L1173" i="5"/>
  <c r="L1185" i="5"/>
  <c r="L1197" i="5"/>
  <c r="L1209" i="5"/>
  <c r="L1221" i="5"/>
  <c r="L1233" i="5"/>
  <c r="L15" i="5"/>
  <c r="L35" i="5"/>
  <c r="L56" i="5"/>
  <c r="L78" i="5"/>
  <c r="L98" i="5"/>
  <c r="L117" i="5"/>
  <c r="L138" i="5"/>
  <c r="L155" i="5"/>
  <c r="L174" i="5"/>
  <c r="L191" i="5"/>
  <c r="L210" i="5"/>
  <c r="L227" i="5"/>
  <c r="L246" i="5"/>
  <c r="L263" i="5"/>
  <c r="L282" i="5"/>
  <c r="L299" i="5"/>
  <c r="L318" i="5"/>
  <c r="L335" i="5"/>
  <c r="L354" i="5"/>
  <c r="L371" i="5"/>
  <c r="L390" i="5"/>
  <c r="L407" i="5"/>
  <c r="L426" i="5"/>
  <c r="L443" i="5"/>
  <c r="L462" i="5"/>
  <c r="L479" i="5"/>
  <c r="L498" i="5"/>
  <c r="L515" i="5"/>
  <c r="L534" i="5"/>
  <c r="L551" i="5"/>
  <c r="L570" i="5"/>
  <c r="L587" i="5"/>
  <c r="L606" i="5"/>
  <c r="L623" i="5"/>
  <c r="L642" i="5"/>
  <c r="L659" i="5"/>
  <c r="L678" i="5"/>
  <c r="L695" i="5"/>
  <c r="L714" i="5"/>
  <c r="L731" i="5"/>
  <c r="L750" i="5"/>
  <c r="L767" i="5"/>
  <c r="L786" i="5"/>
  <c r="L803" i="5"/>
  <c r="L822" i="5"/>
  <c r="L839" i="5"/>
  <c r="L858" i="5"/>
  <c r="L873" i="5"/>
  <c r="L889" i="5"/>
  <c r="L906" i="5"/>
  <c r="L921" i="5"/>
  <c r="L937" i="5"/>
  <c r="L954" i="5"/>
  <c r="L969" i="5"/>
  <c r="L985" i="5"/>
  <c r="L1002" i="5"/>
  <c r="L1017" i="5"/>
  <c r="L1030" i="5"/>
  <c r="L1042" i="5"/>
  <c r="L1054" i="5"/>
  <c r="L1066" i="5"/>
  <c r="L1078" i="5"/>
  <c r="L1090" i="5"/>
  <c r="L1102" i="5"/>
  <c r="L1114" i="5"/>
  <c r="L1126" i="5"/>
  <c r="L1138" i="5"/>
  <c r="L1150" i="5"/>
  <c r="L1162" i="5"/>
  <c r="L1174" i="5"/>
  <c r="L1186" i="5"/>
  <c r="L1198" i="5"/>
  <c r="L1210" i="5"/>
  <c r="L1222" i="5"/>
  <c r="L1234" i="5"/>
  <c r="L19" i="5"/>
  <c r="L39" i="5"/>
  <c r="L59" i="5"/>
  <c r="L80" i="5"/>
  <c r="L102" i="5"/>
  <c r="L122" i="5"/>
  <c r="L140" i="5"/>
  <c r="L158" i="5"/>
  <c r="L176" i="5"/>
  <c r="L194" i="5"/>
  <c r="L212" i="5"/>
  <c r="L230" i="5"/>
  <c r="L248" i="5"/>
  <c r="L266" i="5"/>
  <c r="L284" i="5"/>
  <c r="L302" i="5"/>
  <c r="L320" i="5"/>
  <c r="L338" i="5"/>
  <c r="L356" i="5"/>
  <c r="L374" i="5"/>
  <c r="L392" i="5"/>
  <c r="L410" i="5"/>
  <c r="L428" i="5"/>
  <c r="L446" i="5"/>
  <c r="L464" i="5"/>
  <c r="L482" i="5"/>
  <c r="L500" i="5"/>
  <c r="L518" i="5"/>
  <c r="L536" i="5"/>
  <c r="L554" i="5"/>
  <c r="L572" i="5"/>
  <c r="L590" i="5"/>
  <c r="L608" i="5"/>
  <c r="L626" i="5"/>
  <c r="L644" i="5"/>
  <c r="L662" i="5"/>
  <c r="L680" i="5"/>
  <c r="L698" i="5"/>
  <c r="L716" i="5"/>
  <c r="L734" i="5"/>
  <c r="L752" i="5"/>
  <c r="L770" i="5"/>
  <c r="L788" i="5"/>
  <c r="L806" i="5"/>
  <c r="L824" i="5"/>
  <c r="L842" i="5"/>
  <c r="L860" i="5"/>
  <c r="L875" i="5"/>
  <c r="L891" i="5"/>
  <c r="L908" i="5"/>
  <c r="L923" i="5"/>
  <c r="L939" i="5"/>
  <c r="L956" i="5"/>
  <c r="L971" i="5"/>
  <c r="L987" i="5"/>
  <c r="L1004" i="5"/>
  <c r="L1019" i="5"/>
  <c r="L1032" i="5"/>
  <c r="L1044" i="5"/>
  <c r="L1056" i="5"/>
  <c r="L1068" i="5"/>
  <c r="L1080" i="5"/>
  <c r="L1092" i="5"/>
  <c r="L1104" i="5"/>
  <c r="L1116" i="5"/>
  <c r="L1128" i="5"/>
  <c r="L1140" i="5"/>
  <c r="L1152" i="5"/>
  <c r="L1164" i="5"/>
  <c r="L1176" i="5"/>
  <c r="L1188" i="5"/>
  <c r="L1200" i="5"/>
  <c r="L1212" i="5"/>
  <c r="L1224" i="5"/>
  <c r="L1236" i="5"/>
  <c r="L1248" i="5"/>
  <c r="L1260" i="5"/>
  <c r="L1272" i="5"/>
  <c r="L1284" i="5"/>
  <c r="L1296" i="5"/>
  <c r="L1308" i="5"/>
  <c r="L1320" i="5"/>
  <c r="L1332" i="5"/>
  <c r="L1344" i="5"/>
  <c r="L1356" i="5"/>
  <c r="L20" i="5"/>
  <c r="L42" i="5"/>
  <c r="L62" i="5"/>
  <c r="L81" i="5"/>
  <c r="L103" i="5"/>
  <c r="L123" i="5"/>
  <c r="L141" i="5"/>
  <c r="L159" i="5"/>
  <c r="L177" i="5"/>
  <c r="L195" i="5"/>
  <c r="L213" i="5"/>
  <c r="L231" i="5"/>
  <c r="L249" i="5"/>
  <c r="L267" i="5"/>
  <c r="L285" i="5"/>
  <c r="L303" i="5"/>
  <c r="L321" i="5"/>
  <c r="L339" i="5"/>
  <c r="L357" i="5"/>
  <c r="L375" i="5"/>
  <c r="L393" i="5"/>
  <c r="L411" i="5"/>
  <c r="L429" i="5"/>
  <c r="L447" i="5"/>
  <c r="L465" i="5"/>
  <c r="L483" i="5"/>
  <c r="L501" i="5"/>
  <c r="L519" i="5"/>
  <c r="L537" i="5"/>
  <c r="L555" i="5"/>
  <c r="L573" i="5"/>
  <c r="L591" i="5"/>
  <c r="L609" i="5"/>
  <c r="L627" i="5"/>
  <c r="L645" i="5"/>
  <c r="L663" i="5"/>
  <c r="L681" i="5"/>
  <c r="L699" i="5"/>
  <c r="L717" i="5"/>
  <c r="L735" i="5"/>
  <c r="L753" i="5"/>
  <c r="L771" i="5"/>
  <c r="L789" i="5"/>
  <c r="L807" i="5"/>
  <c r="L825" i="5"/>
  <c r="L843" i="5"/>
  <c r="L861" i="5"/>
  <c r="L877" i="5"/>
  <c r="L894" i="5"/>
  <c r="L909" i="5"/>
  <c r="L925" i="5"/>
  <c r="L942" i="5"/>
  <c r="L957" i="5"/>
  <c r="L973" i="5"/>
  <c r="L990" i="5"/>
  <c r="L1005" i="5"/>
  <c r="L1021" i="5"/>
  <c r="L1033" i="5"/>
  <c r="L1045" i="5"/>
  <c r="L1057" i="5"/>
  <c r="L1069" i="5"/>
  <c r="L1081" i="5"/>
  <c r="L1093" i="5"/>
  <c r="L1105" i="5"/>
  <c r="L1117" i="5"/>
  <c r="L1129" i="5"/>
  <c r="L1141" i="5"/>
  <c r="L1153" i="5"/>
  <c r="L1165" i="5"/>
  <c r="L1177" i="5"/>
  <c r="L1189" i="5"/>
  <c r="L1201" i="5"/>
  <c r="L1213" i="5"/>
  <c r="L1225" i="5"/>
  <c r="L1237" i="5"/>
  <c r="L1249" i="5"/>
  <c r="L1261" i="5"/>
  <c r="L1273" i="5"/>
  <c r="L1285" i="5"/>
  <c r="L1297" i="5"/>
  <c r="L1309" i="5"/>
  <c r="L1321" i="5"/>
  <c r="L1333" i="5"/>
  <c r="L1345" i="5"/>
  <c r="L1357" i="5"/>
  <c r="L1492" i="5"/>
  <c r="L1480" i="5"/>
  <c r="L1468" i="5"/>
  <c r="L1456" i="5"/>
  <c r="L1444" i="5"/>
  <c r="L1432" i="5"/>
  <c r="L1420" i="5"/>
  <c r="L1408" i="5"/>
  <c r="L1396" i="5"/>
  <c r="L1384" i="5"/>
  <c r="L1372" i="5"/>
  <c r="L1354" i="5"/>
  <c r="L1330" i="5"/>
  <c r="L1306" i="5"/>
  <c r="L1282" i="5"/>
  <c r="L1258" i="5"/>
  <c r="L1227" i="5"/>
  <c r="L1179" i="5"/>
  <c r="L1131" i="5"/>
  <c r="L1083" i="5"/>
  <c r="L1035" i="5"/>
  <c r="L975" i="5"/>
  <c r="L890" i="5"/>
  <c r="L679" i="5"/>
  <c r="L463" i="5"/>
  <c r="L247" i="5"/>
  <c r="L18" i="5"/>
  <c r="L1491" i="5"/>
  <c r="L1479" i="5"/>
  <c r="L1467" i="5"/>
  <c r="L1455" i="5"/>
  <c r="L1443" i="5"/>
  <c r="L1431" i="5"/>
  <c r="L1419" i="5"/>
  <c r="L1407" i="5"/>
  <c r="L1395" i="5"/>
  <c r="L1383" i="5"/>
  <c r="L1371" i="5"/>
  <c r="L1353" i="5"/>
  <c r="L1329" i="5"/>
  <c r="L1305" i="5"/>
  <c r="L1281" i="5"/>
  <c r="L1257" i="5"/>
  <c r="L1223" i="5"/>
  <c r="L1175" i="5"/>
  <c r="L1127" i="5"/>
  <c r="L1079" i="5"/>
  <c r="L1031" i="5"/>
  <c r="L970" i="5"/>
  <c r="L874" i="5"/>
  <c r="L661" i="5"/>
  <c r="L445" i="5"/>
  <c r="L229" i="5"/>
  <c r="L1490" i="5"/>
  <c r="L1478" i="5"/>
  <c r="L1466" i="5"/>
  <c r="L1454" i="5"/>
  <c r="L1442" i="5"/>
  <c r="L1430" i="5"/>
  <c r="L1418" i="5"/>
  <c r="L1406" i="5"/>
  <c r="L1394" i="5"/>
  <c r="L1382" i="5"/>
  <c r="L1370" i="5"/>
  <c r="L1352" i="5"/>
  <c r="L1328" i="5"/>
  <c r="L1304" i="5"/>
  <c r="L1280" i="5"/>
  <c r="L1256" i="5"/>
  <c r="L1220" i="5"/>
  <c r="L1172" i="5"/>
  <c r="L1124" i="5"/>
  <c r="L1076" i="5"/>
  <c r="L1028" i="5"/>
  <c r="L967" i="5"/>
  <c r="L859" i="5"/>
  <c r="L643" i="5"/>
  <c r="L427" i="5"/>
  <c r="L211" i="5"/>
  <c r="L1501" i="5"/>
  <c r="L1489" i="5"/>
  <c r="L1477" i="5"/>
  <c r="L1465" i="5"/>
  <c r="L1453" i="5"/>
  <c r="L1441" i="5"/>
  <c r="L1429" i="5"/>
  <c r="L1417" i="5"/>
  <c r="L1405" i="5"/>
  <c r="L1393" i="5"/>
  <c r="L1381" i="5"/>
  <c r="L1369" i="5"/>
  <c r="L1348" i="5"/>
  <c r="L1324" i="5"/>
  <c r="L1300" i="5"/>
  <c r="L1276" i="5"/>
  <c r="L1252" i="5"/>
  <c r="L1215" i="5"/>
  <c r="L1167" i="5"/>
  <c r="L1119" i="5"/>
  <c r="L1071" i="5"/>
  <c r="L1023" i="5"/>
  <c r="L959" i="5"/>
  <c r="L841" i="5"/>
  <c r="L625" i="5"/>
  <c r="L409" i="5"/>
  <c r="L193" i="5"/>
  <c r="L1500" i="5"/>
  <c r="L1488" i="5"/>
  <c r="L1476" i="5"/>
  <c r="L1464" i="5"/>
  <c r="L1452" i="5"/>
  <c r="L1440" i="5"/>
  <c r="L1428" i="5"/>
  <c r="L1416" i="5"/>
  <c r="L1404" i="5"/>
  <c r="L1392" i="5"/>
  <c r="L1380" i="5"/>
  <c r="L1368" i="5"/>
  <c r="L1347" i="5"/>
  <c r="L1323" i="5"/>
  <c r="L1299" i="5"/>
  <c r="L1275" i="5"/>
  <c r="L1251" i="5"/>
  <c r="L1211" i="5"/>
  <c r="L1163" i="5"/>
  <c r="L1115" i="5"/>
  <c r="L1067" i="5"/>
  <c r="L1018" i="5"/>
  <c r="L955" i="5"/>
  <c r="L823" i="5"/>
  <c r="L607" i="5"/>
  <c r="L391" i="5"/>
  <c r="L175" i="5"/>
  <c r="L1499" i="5"/>
  <c r="L1487" i="5"/>
  <c r="L1475" i="5"/>
  <c r="L1463" i="5"/>
  <c r="L1451" i="5"/>
  <c r="L1439" i="5"/>
  <c r="L1427" i="5"/>
  <c r="L1415" i="5"/>
  <c r="L1403" i="5"/>
  <c r="L1391" i="5"/>
  <c r="L1379" i="5"/>
  <c r="L1367" i="5"/>
  <c r="L1343" i="5"/>
  <c r="L1319" i="5"/>
  <c r="L1295" i="5"/>
  <c r="L1271" i="5"/>
  <c r="L1247" i="5"/>
  <c r="L1208" i="5"/>
  <c r="L1160" i="5"/>
  <c r="L1112" i="5"/>
  <c r="L1064" i="5"/>
  <c r="L1015" i="5"/>
  <c r="L950" i="5"/>
  <c r="L805" i="5"/>
  <c r="L589" i="5"/>
  <c r="L373" i="5"/>
  <c r="L157" i="5"/>
  <c r="L1498" i="5"/>
  <c r="L1486" i="5"/>
  <c r="L1474" i="5"/>
  <c r="L1462" i="5"/>
  <c r="L1450" i="5"/>
  <c r="L1438" i="5"/>
  <c r="L1426" i="5"/>
  <c r="L1414" i="5"/>
  <c r="L1402" i="5"/>
  <c r="L1390" i="5"/>
  <c r="L1378" i="5"/>
  <c r="L1366" i="5"/>
  <c r="L1342" i="5"/>
  <c r="L1318" i="5"/>
  <c r="L1294" i="5"/>
  <c r="L1270" i="5"/>
  <c r="L1246" i="5"/>
  <c r="L1203" i="5"/>
  <c r="L1155" i="5"/>
  <c r="L1107" i="5"/>
  <c r="L1059" i="5"/>
  <c r="L1007" i="5"/>
  <c r="L944" i="5"/>
  <c r="L787" i="5"/>
  <c r="L571" i="5"/>
  <c r="L355" i="5"/>
  <c r="L139" i="5"/>
  <c r="F54" i="13"/>
  <c r="F29" i="13"/>
  <c r="F28" i="13"/>
  <c r="F38" i="13"/>
  <c r="F43" i="13"/>
  <c r="F42" i="13"/>
  <c r="F41" i="13"/>
  <c r="F40" i="13"/>
  <c r="F27" i="13"/>
  <c r="F39" i="13"/>
  <c r="F32" i="13"/>
  <c r="F31" i="13"/>
  <c r="F30" i="13"/>
  <c r="F53" i="13"/>
  <c r="F96" i="4"/>
  <c r="F95" i="4"/>
  <c r="F94" i="4"/>
  <c r="F85" i="4"/>
  <c r="F37" i="4"/>
  <c r="F167" i="4"/>
  <c r="F36" i="4"/>
  <c r="F156" i="4"/>
  <c r="F155" i="4"/>
  <c r="F154" i="4"/>
  <c r="F23" i="4"/>
  <c r="F12" i="4"/>
  <c r="F108" i="4"/>
  <c r="F82" i="4"/>
  <c r="F11" i="4"/>
  <c r="F130" i="4"/>
  <c r="F10" i="4"/>
  <c r="F190" i="4"/>
  <c r="F121" i="4"/>
  <c r="F120" i="4"/>
  <c r="F119" i="4"/>
  <c r="F118" i="4"/>
  <c r="F117" i="4"/>
  <c r="F57" i="4"/>
  <c r="F45" i="4"/>
  <c r="F129" i="4"/>
  <c r="F153" i="4"/>
  <c r="F93" i="4"/>
  <c r="A88" i="8" a="1"/>
  <c r="A88" i="8" s="1"/>
  <c r="A69" i="8" a="1"/>
  <c r="D39" i="8"/>
  <c r="B118" i="8" a="1"/>
  <c r="D42" i="8"/>
  <c r="C42" i="8"/>
  <c r="C41" i="8"/>
  <c r="C40" i="8"/>
  <c r="D41" i="8"/>
  <c r="D40" i="8"/>
  <c r="C39" i="8"/>
  <c r="C88" i="8" l="1"/>
  <c r="C92" i="8"/>
  <c r="C91" i="8"/>
  <c r="C90" i="8"/>
  <c r="C89" i="8"/>
  <c r="B118" i="8"/>
  <c r="A69" i="8"/>
  <c r="C70" i="8"/>
  <c r="C72" i="8"/>
  <c r="C69" i="8"/>
  <c r="C71" i="8"/>
  <c r="A40" i="8"/>
  <c r="A41" i="8"/>
  <c r="A42" i="8"/>
  <c r="A39" i="8"/>
  <c r="M55" i="8"/>
  <c r="M56" i="8"/>
  <c r="M57" i="8"/>
  <c r="M58" i="8"/>
  <c r="M59" i="8"/>
  <c r="M60" i="8"/>
  <c r="M61" i="8"/>
  <c r="M62" i="8"/>
  <c r="M63" i="8"/>
  <c r="M64" i="8"/>
  <c r="M65" i="8"/>
  <c r="M54" i="8"/>
  <c r="L55" i="8"/>
  <c r="L56" i="8"/>
  <c r="L57" i="8"/>
  <c r="L58" i="8"/>
  <c r="L59" i="8"/>
  <c r="L60" i="8"/>
  <c r="L61" i="8"/>
  <c r="L62" i="8"/>
  <c r="L63" i="8"/>
  <c r="L64" i="8"/>
  <c r="L65" i="8"/>
  <c r="L54" i="8"/>
  <c r="K55" i="8"/>
  <c r="K56" i="8"/>
  <c r="K57" i="8"/>
  <c r="K58" i="8"/>
  <c r="K59" i="8"/>
  <c r="K60" i="8"/>
  <c r="K61" i="8"/>
  <c r="K62" i="8"/>
  <c r="K63" i="8"/>
  <c r="K64" i="8"/>
  <c r="K65" i="8"/>
  <c r="K54" i="8"/>
  <c r="D3" i="6" a="1"/>
  <c r="D3" i="6" s="1"/>
  <c r="D4" i="6" a="1"/>
  <c r="D4" i="6" s="1"/>
  <c r="D5" i="6" a="1"/>
  <c r="D5" i="6" s="1"/>
  <c r="D6" i="6" a="1"/>
  <c r="D6" i="6" s="1"/>
  <c r="D7" i="6" a="1"/>
  <c r="D7" i="6" s="1"/>
  <c r="D8" i="6" a="1"/>
  <c r="D8" i="6"/>
  <c r="D9" i="6" a="1"/>
  <c r="D9" i="6" s="1"/>
  <c r="D10" i="6" a="1"/>
  <c r="D10" i="6" s="1"/>
  <c r="D11" i="6" a="1"/>
  <c r="D11" i="6" s="1"/>
  <c r="D12" i="6" a="1"/>
  <c r="D12" i="6"/>
  <c r="D13" i="6" a="1"/>
  <c r="D13" i="6" s="1"/>
  <c r="D14" i="6" a="1"/>
  <c r="D14" i="6" s="1"/>
  <c r="D15" i="6" a="1"/>
  <c r="D15" i="6" s="1"/>
  <c r="D16" i="6" a="1"/>
  <c r="D16" i="6"/>
  <c r="D17" i="6" a="1"/>
  <c r="D17" i="6" s="1"/>
  <c r="D18" i="6" a="1"/>
  <c r="D18" i="6" s="1"/>
  <c r="D19" i="6" a="1"/>
  <c r="D19" i="6" s="1"/>
  <c r="D20" i="6" a="1"/>
  <c r="D20" i="6" s="1"/>
  <c r="D21" i="6" a="1"/>
  <c r="D21" i="6" s="1"/>
  <c r="D22" i="6" a="1"/>
  <c r="D22" i="6" s="1"/>
  <c r="D23" i="6" a="1"/>
  <c r="D23" i="6" s="1"/>
  <c r="D24" i="6" a="1"/>
  <c r="D24" i="6"/>
  <c r="D25" i="6" a="1"/>
  <c r="D25" i="6" s="1"/>
  <c r="D26" i="6" a="1"/>
  <c r="D26" i="6" s="1"/>
  <c r="D27" i="6" a="1"/>
  <c r="D27" i="6" s="1"/>
  <c r="D28" i="6" a="1"/>
  <c r="D28" i="6" s="1"/>
  <c r="D29" i="6" a="1"/>
  <c r="D29" i="6" s="1"/>
  <c r="D30" i="6" a="1"/>
  <c r="D30" i="6" s="1"/>
  <c r="D31" i="6" a="1"/>
  <c r="D31" i="6" s="1"/>
  <c r="D32" i="6" a="1"/>
  <c r="D32" i="6" s="1"/>
  <c r="D33" i="6" a="1"/>
  <c r="D33" i="6" s="1"/>
  <c r="D34" i="6" a="1"/>
  <c r="D34" i="6" s="1"/>
  <c r="D35" i="6" a="1"/>
  <c r="D35" i="6" s="1"/>
  <c r="D36" i="6" a="1"/>
  <c r="D36" i="6" s="1"/>
  <c r="D37" i="6" a="1"/>
  <c r="D37" i="6" s="1"/>
  <c r="D38" i="6" a="1"/>
  <c r="D38" i="6" s="1"/>
  <c r="D39" i="6" a="1"/>
  <c r="D39" i="6" s="1"/>
  <c r="D40" i="6" a="1"/>
  <c r="D40" i="6" s="1"/>
  <c r="D41" i="6" a="1"/>
  <c r="D41" i="6" s="1"/>
  <c r="D42" i="6" a="1"/>
  <c r="D42" i="6" s="1"/>
  <c r="D43" i="6" a="1"/>
  <c r="D43" i="6" s="1"/>
  <c r="D44" i="6" a="1"/>
  <c r="D44" i="6" s="1"/>
  <c r="D45" i="6" a="1"/>
  <c r="D45" i="6"/>
  <c r="D46" i="6" a="1"/>
  <c r="D46" i="6" s="1"/>
  <c r="D47" i="6" a="1"/>
  <c r="D47" i="6" s="1"/>
  <c r="D48" i="6" a="1"/>
  <c r="D48" i="6" s="1"/>
  <c r="D49" i="6" a="1"/>
  <c r="D49" i="6" s="1"/>
  <c r="D50" i="6" a="1"/>
  <c r="D50" i="6" s="1"/>
  <c r="D51" i="6" a="1"/>
  <c r="D51" i="6" s="1"/>
  <c r="D52" i="6" a="1"/>
  <c r="D52" i="6" s="1"/>
  <c r="D53" i="6" a="1"/>
  <c r="D53" i="6" s="1"/>
  <c r="D54" i="6" a="1"/>
  <c r="D54" i="6" s="1"/>
  <c r="D55" i="6" a="1"/>
  <c r="D55" i="6" s="1"/>
  <c r="D56" i="6" a="1"/>
  <c r="D56" i="6" s="1"/>
  <c r="D57" i="6" a="1"/>
  <c r="D57" i="6" s="1"/>
  <c r="D58" i="6" a="1"/>
  <c r="D58" i="6" s="1"/>
  <c r="D59" i="6" a="1"/>
  <c r="D59" i="6" s="1"/>
  <c r="D60" i="6" a="1"/>
  <c r="D60" i="6" s="1"/>
  <c r="D61" i="6" a="1"/>
  <c r="D61" i="6" s="1"/>
  <c r="D62" i="6" a="1"/>
  <c r="D62" i="6"/>
  <c r="D63" i="6" a="1"/>
  <c r="D63" i="6" s="1"/>
  <c r="D64" i="6" a="1"/>
  <c r="D64" i="6"/>
  <c r="D65" i="6" a="1"/>
  <c r="D65" i="6" s="1"/>
  <c r="D66" i="6" a="1"/>
  <c r="D66" i="6" s="1"/>
  <c r="D67" i="6" a="1"/>
  <c r="D67" i="6" s="1"/>
  <c r="D68" i="6" a="1"/>
  <c r="D68" i="6" s="1"/>
  <c r="D69" i="6" a="1"/>
  <c r="D69" i="6" s="1"/>
  <c r="D70" i="6" a="1"/>
  <c r="D70" i="6" s="1"/>
  <c r="D71" i="6" a="1"/>
  <c r="D71" i="6" s="1"/>
  <c r="D72" i="6" a="1"/>
  <c r="D72" i="6"/>
  <c r="D73" i="6" a="1"/>
  <c r="D73" i="6" s="1"/>
  <c r="D74" i="6" a="1"/>
  <c r="D74" i="6" s="1"/>
  <c r="D75" i="6" a="1"/>
  <c r="D75" i="6" s="1"/>
  <c r="D76" i="6" a="1"/>
  <c r="D76" i="6" s="1"/>
  <c r="D77" i="6" a="1"/>
  <c r="D77" i="6" s="1"/>
  <c r="D78" i="6" a="1"/>
  <c r="D78" i="6" s="1"/>
  <c r="D79" i="6" a="1"/>
  <c r="D79" i="6" s="1"/>
  <c r="D80" i="6" a="1"/>
  <c r="D80" i="6" s="1"/>
  <c r="D81" i="6" a="1"/>
  <c r="D81" i="6" s="1"/>
  <c r="D82" i="6" a="1"/>
  <c r="D82" i="6" s="1"/>
  <c r="D83" i="6" a="1"/>
  <c r="D83" i="6"/>
  <c r="D84" i="6" a="1"/>
  <c r="D84" i="6" s="1"/>
  <c r="D85" i="6" a="1"/>
  <c r="D85" i="6" s="1"/>
  <c r="D86" i="6" a="1"/>
  <c r="D86" i="6" s="1"/>
  <c r="D87" i="6" a="1"/>
  <c r="D87" i="6" s="1"/>
  <c r="D88" i="6" a="1"/>
  <c r="D88" i="6" s="1"/>
  <c r="D89" i="6" a="1"/>
  <c r="D89" i="6"/>
  <c r="D90" i="6" a="1"/>
  <c r="D90" i="6"/>
  <c r="D91" i="6" a="1"/>
  <c r="D91" i="6" s="1"/>
  <c r="D92" i="6" a="1"/>
  <c r="D92" i="6" s="1"/>
  <c r="D93" i="6" a="1"/>
  <c r="D93" i="6" s="1"/>
  <c r="D94" i="6" a="1"/>
  <c r="D94" i="6" s="1"/>
  <c r="D95" i="6" a="1"/>
  <c r="D95" i="6" s="1"/>
  <c r="D96" i="6" a="1"/>
  <c r="D96" i="6" s="1"/>
  <c r="D97" i="6" a="1"/>
  <c r="D97" i="6" s="1"/>
  <c r="D98" i="6" a="1"/>
  <c r="D98" i="6"/>
  <c r="D99" i="6" a="1"/>
  <c r="D99" i="6" s="1"/>
  <c r="D100" i="6" a="1"/>
  <c r="D100" i="6" s="1"/>
  <c r="D101" i="6" a="1"/>
  <c r="D101" i="6" s="1"/>
  <c r="D102" i="6" a="1"/>
  <c r="D102" i="6" s="1"/>
  <c r="D103" i="6" a="1"/>
  <c r="D103" i="6" s="1"/>
  <c r="D104" i="6" a="1"/>
  <c r="D104" i="6" s="1"/>
  <c r="D105" i="6" a="1"/>
  <c r="D105" i="6" s="1"/>
  <c r="D106" i="6" a="1"/>
  <c r="D106" i="6" s="1"/>
  <c r="D107" i="6" a="1"/>
  <c r="D107" i="6" s="1"/>
  <c r="D108" i="6" a="1"/>
  <c r="D108" i="6" s="1"/>
  <c r="D109" i="6" a="1"/>
  <c r="D109" i="6" s="1"/>
  <c r="D110" i="6" a="1"/>
  <c r="D110" i="6" s="1"/>
  <c r="D111" i="6" a="1"/>
  <c r="D111" i="6" s="1"/>
  <c r="D112" i="6" a="1"/>
  <c r="D112" i="6" s="1"/>
  <c r="D113" i="6" a="1"/>
  <c r="D113" i="6" s="1"/>
  <c r="D114" i="6" a="1"/>
  <c r="D114" i="6"/>
  <c r="D115" i="6" a="1"/>
  <c r="D115" i="6" s="1"/>
  <c r="D116" i="6" a="1"/>
  <c r="D116" i="6" s="1"/>
  <c r="D117" i="6" a="1"/>
  <c r="D117" i="6" s="1"/>
  <c r="D118" i="6" a="1"/>
  <c r="D118" i="6" s="1"/>
  <c r="D119" i="6" a="1"/>
  <c r="D119" i="6"/>
  <c r="D120" i="6" a="1"/>
  <c r="D120" i="6" s="1"/>
  <c r="D121" i="6" a="1"/>
  <c r="D121" i="6" s="1"/>
  <c r="D122" i="6" a="1"/>
  <c r="D122" i="6" s="1"/>
  <c r="D123" i="6" a="1"/>
  <c r="D123" i="6" s="1"/>
  <c r="D124" i="6" a="1"/>
  <c r="D124" i="6" s="1"/>
  <c r="D125" i="6" a="1"/>
  <c r="D125" i="6" s="1"/>
  <c r="D126" i="6" a="1"/>
  <c r="D126" i="6" s="1"/>
  <c r="D127" i="6" a="1"/>
  <c r="D127" i="6" s="1"/>
  <c r="D128" i="6" a="1"/>
  <c r="D128" i="6" s="1"/>
  <c r="D129" i="6" a="1"/>
  <c r="D129" i="6" s="1"/>
  <c r="D130" i="6" a="1"/>
  <c r="D130" i="6"/>
  <c r="D131" i="6" a="1"/>
  <c r="D131" i="6"/>
  <c r="D132" i="6" a="1"/>
  <c r="D132" i="6"/>
  <c r="D133" i="6" a="1"/>
  <c r="D133" i="6" s="1"/>
  <c r="D134" i="6" a="1"/>
  <c r="D134" i="6" s="1"/>
  <c r="D135" i="6" a="1"/>
  <c r="D135" i="6" s="1"/>
  <c r="D136" i="6" a="1"/>
  <c r="D136" i="6" s="1"/>
  <c r="D137" i="6" a="1"/>
  <c r="D137" i="6" s="1"/>
  <c r="D138" i="6" a="1"/>
  <c r="D138" i="6"/>
  <c r="D139" i="6" a="1"/>
  <c r="D139" i="6" s="1"/>
  <c r="D140" i="6" a="1"/>
  <c r="D140" i="6" s="1"/>
  <c r="D141" i="6" a="1"/>
  <c r="D141" i="6" s="1"/>
  <c r="D142" i="6" a="1"/>
  <c r="D142" i="6" s="1"/>
  <c r="D143" i="6" a="1"/>
  <c r="D143" i="6" s="1"/>
  <c r="D144" i="6" a="1"/>
  <c r="D144" i="6" s="1"/>
  <c r="D145" i="6" a="1"/>
  <c r="D145" i="6" s="1"/>
  <c r="D146" i="6" a="1"/>
  <c r="D146" i="6" s="1"/>
  <c r="D147" i="6" a="1"/>
  <c r="D147" i="6" s="1"/>
  <c r="D148" i="6" a="1"/>
  <c r="D148" i="6" s="1"/>
  <c r="D149" i="6" a="1"/>
  <c r="D149" i="6" s="1"/>
  <c r="D150" i="6" a="1"/>
  <c r="D150" i="6" s="1"/>
  <c r="D151" i="6" a="1"/>
  <c r="D151" i="6" s="1"/>
  <c r="D152" i="6" a="1"/>
  <c r="D152" i="6" s="1"/>
  <c r="D153" i="6" a="1"/>
  <c r="D153" i="6" s="1"/>
  <c r="D154" i="6" a="1"/>
  <c r="D154" i="6" s="1"/>
  <c r="D155" i="6" a="1"/>
  <c r="D155" i="6" s="1"/>
  <c r="D156" i="6" a="1"/>
  <c r="D156" i="6"/>
  <c r="D157" i="6" a="1"/>
  <c r="D157" i="6" s="1"/>
  <c r="D158" i="6" a="1"/>
  <c r="D158" i="6" s="1"/>
  <c r="D159" i="6" a="1"/>
  <c r="D159" i="6" s="1"/>
  <c r="D160" i="6" a="1"/>
  <c r="D160" i="6" s="1"/>
  <c r="D161" i="6" a="1"/>
  <c r="D161" i="6" s="1"/>
  <c r="D162" i="6" a="1"/>
  <c r="D162" i="6"/>
  <c r="D163" i="6" a="1"/>
  <c r="D163" i="6" s="1"/>
  <c r="D164" i="6" a="1"/>
  <c r="D164" i="6"/>
  <c r="D165" i="6" a="1"/>
  <c r="D165" i="6" s="1"/>
  <c r="D166" i="6" a="1"/>
  <c r="D166" i="6" s="1"/>
  <c r="D167" i="6" a="1"/>
  <c r="D167" i="6" s="1"/>
  <c r="D168" i="6" a="1"/>
  <c r="D168" i="6" s="1"/>
  <c r="D169" i="6" a="1"/>
  <c r="D169" i="6" s="1"/>
  <c r="D170" i="6" a="1"/>
  <c r="D170" i="6" s="1"/>
  <c r="D171" i="6" a="1"/>
  <c r="D171" i="6"/>
  <c r="D172" i="6" a="1"/>
  <c r="D172" i="6" s="1"/>
  <c r="D173" i="6" a="1"/>
  <c r="D173" i="6"/>
  <c r="D174" i="6" a="1"/>
  <c r="D174" i="6"/>
  <c r="D175" i="6" a="1"/>
  <c r="D175" i="6" s="1"/>
  <c r="D176" i="6" a="1"/>
  <c r="D176" i="6" s="1"/>
  <c r="D177" i="6" a="1"/>
  <c r="D177" i="6" s="1"/>
  <c r="D178" i="6" a="1"/>
  <c r="D178" i="6" s="1"/>
  <c r="D179" i="6" a="1"/>
  <c r="D179" i="6" s="1"/>
  <c r="D180" i="6" a="1"/>
  <c r="D180" i="6" s="1"/>
  <c r="D181" i="6" a="1"/>
  <c r="D181" i="6" s="1"/>
  <c r="D182" i="6" a="1"/>
  <c r="D182" i="6" s="1"/>
  <c r="D183" i="6" a="1"/>
  <c r="D183" i="6"/>
  <c r="D184" i="6" a="1"/>
  <c r="D184" i="6"/>
  <c r="D185" i="6" a="1"/>
  <c r="D185" i="6" s="1"/>
  <c r="D186" i="6" a="1"/>
  <c r="D186" i="6" s="1"/>
  <c r="D187" i="6" a="1"/>
  <c r="D187" i="6" s="1"/>
  <c r="D188" i="6" a="1"/>
  <c r="D188" i="6" s="1"/>
  <c r="D189" i="6" a="1"/>
  <c r="D189" i="6"/>
  <c r="D190" i="6" a="1"/>
  <c r="D190" i="6" s="1"/>
  <c r="D191" i="6" a="1"/>
  <c r="D191" i="6" s="1"/>
  <c r="D192" i="6" a="1"/>
  <c r="D192" i="6" s="1"/>
  <c r="D193" i="6" a="1"/>
  <c r="D193" i="6" s="1"/>
  <c r="D194" i="6" a="1"/>
  <c r="D194" i="6"/>
  <c r="D195" i="6" a="1"/>
  <c r="D195" i="6" s="1"/>
  <c r="D196" i="6" a="1"/>
  <c r="D196" i="6" s="1"/>
  <c r="D197" i="6" a="1"/>
  <c r="D197" i="6"/>
  <c r="D198" i="6" a="1"/>
  <c r="D198" i="6" s="1"/>
  <c r="D199" i="6" a="1"/>
  <c r="D199" i="6" s="1"/>
  <c r="D200" i="6" a="1"/>
  <c r="D200" i="6" s="1"/>
  <c r="D201" i="6" a="1"/>
  <c r="D201" i="6" s="1"/>
  <c r="D202" i="6" a="1"/>
  <c r="D202" i="6"/>
  <c r="D203" i="6" a="1"/>
  <c r="D203" i="6" s="1"/>
  <c r="D204" i="6" a="1"/>
  <c r="D204" i="6" s="1"/>
  <c r="D205" i="6" a="1"/>
  <c r="D205" i="6" s="1"/>
  <c r="D206" i="6" a="1"/>
  <c r="D206" i="6" s="1"/>
  <c r="D207" i="6" a="1"/>
  <c r="D207" i="6" s="1"/>
  <c r="D208" i="6" a="1"/>
  <c r="D208" i="6" s="1"/>
  <c r="D209" i="6" a="1"/>
  <c r="D209" i="6" s="1"/>
  <c r="D210" i="6" a="1"/>
  <c r="D210" i="6" s="1"/>
  <c r="D211" i="6" a="1"/>
  <c r="D211" i="6" s="1"/>
  <c r="D212" i="6" a="1"/>
  <c r="D212" i="6" s="1"/>
  <c r="D213" i="6" a="1"/>
  <c r="D213" i="6" s="1"/>
  <c r="D214" i="6" a="1"/>
  <c r="D214" i="6" s="1"/>
  <c r="D215" i="6" a="1"/>
  <c r="D215" i="6" s="1"/>
  <c r="D216" i="6" a="1"/>
  <c r="D216" i="6" s="1"/>
  <c r="D217" i="6" a="1"/>
  <c r="D217" i="6" s="1"/>
  <c r="D218" i="6" a="1"/>
  <c r="D218" i="6" s="1"/>
  <c r="D219" i="6" a="1"/>
  <c r="D219" i="6"/>
  <c r="D220" i="6" a="1"/>
  <c r="D220" i="6" s="1"/>
  <c r="D221" i="6" a="1"/>
  <c r="D221" i="6" s="1"/>
  <c r="D222" i="6" a="1"/>
  <c r="D222" i="6" s="1"/>
  <c r="D223" i="6" a="1"/>
  <c r="D223" i="6" s="1"/>
  <c r="D224" i="6" a="1"/>
  <c r="D224" i="6" s="1"/>
  <c r="D225" i="6" a="1"/>
  <c r="D225" i="6" s="1"/>
  <c r="D226" i="6" a="1"/>
  <c r="D226" i="6" s="1"/>
  <c r="D227" i="6" a="1"/>
  <c r="D227" i="6" s="1"/>
  <c r="D228" i="6" a="1"/>
  <c r="D228" i="6" s="1"/>
  <c r="D229" i="6" a="1"/>
  <c r="D229" i="6" s="1"/>
  <c r="D230" i="6" a="1"/>
  <c r="D230" i="6"/>
  <c r="D231" i="6" a="1"/>
  <c r="D231" i="6" s="1"/>
  <c r="D232" i="6" a="1"/>
  <c r="D232" i="6" s="1"/>
  <c r="D233" i="6" a="1"/>
  <c r="D233" i="6" s="1"/>
  <c r="D234" i="6" a="1"/>
  <c r="D234" i="6"/>
  <c r="D235" i="6" a="1"/>
  <c r="D235" i="6" s="1"/>
  <c r="D236" i="6" a="1"/>
  <c r="D236" i="6" s="1"/>
  <c r="D237" i="6" a="1"/>
  <c r="D237" i="6"/>
  <c r="D238" i="6" a="1"/>
  <c r="D238" i="6" s="1"/>
  <c r="D239" i="6" a="1"/>
  <c r="D239" i="6" s="1"/>
  <c r="D240" i="6" a="1"/>
  <c r="D240" i="6" s="1"/>
  <c r="D241" i="6" a="1"/>
  <c r="D241" i="6" s="1"/>
  <c r="D242" i="6" a="1"/>
  <c r="D242" i="6" s="1"/>
  <c r="D243" i="6" a="1"/>
  <c r="D243" i="6" s="1"/>
  <c r="D244" i="6" a="1"/>
  <c r="D244" i="6" s="1"/>
  <c r="D245" i="6" a="1"/>
  <c r="D245" i="6" s="1"/>
  <c r="D246" i="6" a="1"/>
  <c r="D246" i="6" s="1"/>
  <c r="D247" i="6" a="1"/>
  <c r="D247" i="6" s="1"/>
  <c r="D248" i="6" a="1"/>
  <c r="D248" i="6" s="1"/>
  <c r="D249" i="6" a="1"/>
  <c r="D249" i="6" s="1"/>
  <c r="D250" i="6" a="1"/>
  <c r="D250" i="6"/>
  <c r="D251" i="6" a="1"/>
  <c r="D251" i="6" s="1"/>
  <c r="D252" i="6" a="1"/>
  <c r="D252" i="6" s="1"/>
  <c r="D253" i="6" a="1"/>
  <c r="D253" i="6" s="1"/>
  <c r="D254" i="6" a="1"/>
  <c r="D254" i="6" s="1"/>
  <c r="D255" i="6" a="1"/>
  <c r="D255" i="6" s="1"/>
  <c r="D256" i="6" a="1"/>
  <c r="D256" i="6" s="1"/>
  <c r="D257" i="6" a="1"/>
  <c r="D257" i="6" s="1"/>
  <c r="D258" i="6" a="1"/>
  <c r="D258" i="6" s="1"/>
  <c r="D259" i="6" a="1"/>
  <c r="D259" i="6" s="1"/>
  <c r="D260" i="6" a="1"/>
  <c r="D260" i="6" s="1"/>
  <c r="D261" i="6" a="1"/>
  <c r="D261" i="6"/>
  <c r="D262" i="6" a="1"/>
  <c r="D262" i="6" s="1"/>
  <c r="D263" i="6" a="1"/>
  <c r="D263" i="6" s="1"/>
  <c r="D264" i="6" a="1"/>
  <c r="D264" i="6" s="1"/>
  <c r="D265" i="6" a="1"/>
  <c r="D265" i="6" s="1"/>
  <c r="D266" i="6" a="1"/>
  <c r="D266" i="6" s="1"/>
  <c r="D267" i="6" a="1"/>
  <c r="D267" i="6"/>
  <c r="D268" i="6" a="1"/>
  <c r="D268" i="6"/>
  <c r="D269" i="6" a="1"/>
  <c r="D269" i="6" s="1"/>
  <c r="D270" i="6" a="1"/>
  <c r="D270" i="6" s="1"/>
  <c r="D271" i="6" a="1"/>
  <c r="D271" i="6" s="1"/>
  <c r="D272" i="6" a="1"/>
  <c r="D272" i="6" s="1"/>
  <c r="D273" i="6" a="1"/>
  <c r="D273" i="6" s="1"/>
  <c r="D274" i="6" a="1"/>
  <c r="D274" i="6" s="1"/>
  <c r="D275" i="6" a="1"/>
  <c r="D275" i="6" s="1"/>
  <c r="D276" i="6" a="1"/>
  <c r="D276" i="6" s="1"/>
  <c r="D277" i="6" a="1"/>
  <c r="D277" i="6" s="1"/>
  <c r="D278" i="6" a="1"/>
  <c r="D278" i="6"/>
  <c r="D279" i="6" a="1"/>
  <c r="D279" i="6"/>
  <c r="D280" i="6" a="1"/>
  <c r="D280" i="6" s="1"/>
  <c r="D281" i="6" a="1"/>
  <c r="D281" i="6" s="1"/>
  <c r="D282" i="6" a="1"/>
  <c r="D282" i="6" s="1"/>
  <c r="D283" i="6" a="1"/>
  <c r="D283" i="6" s="1"/>
  <c r="D284" i="6" a="1"/>
  <c r="D284" i="6" s="1"/>
  <c r="D285" i="6" a="1"/>
  <c r="D285" i="6" s="1"/>
  <c r="D286" i="6" a="1"/>
  <c r="D286" i="6" s="1"/>
  <c r="D287" i="6" a="1"/>
  <c r="D287" i="6" s="1"/>
  <c r="D288" i="6" a="1"/>
  <c r="D288" i="6" s="1"/>
  <c r="D289" i="6" a="1"/>
  <c r="D289" i="6" s="1"/>
  <c r="D290" i="6" a="1"/>
  <c r="D290" i="6" s="1"/>
  <c r="D291" i="6" a="1"/>
  <c r="D291" i="6"/>
  <c r="D292" i="6" a="1"/>
  <c r="D292" i="6" s="1"/>
  <c r="D293" i="6" a="1"/>
  <c r="D293" i="6" s="1"/>
  <c r="D294" i="6" a="1"/>
  <c r="D294" i="6" s="1"/>
  <c r="D295" i="6" a="1"/>
  <c r="D295" i="6" s="1"/>
  <c r="D296" i="6" a="1"/>
  <c r="D296" i="6" s="1"/>
  <c r="D297" i="6" a="1"/>
  <c r="D297" i="6" s="1"/>
  <c r="D298" i="6" a="1"/>
  <c r="D298" i="6" s="1"/>
  <c r="D299" i="6" a="1"/>
  <c r="D299" i="6" s="1"/>
  <c r="D300" i="6" a="1"/>
  <c r="D300" i="6" s="1"/>
  <c r="D301" i="6" a="1"/>
  <c r="D301" i="6" s="1"/>
  <c r="D302" i="6" a="1"/>
  <c r="D302" i="6" s="1"/>
  <c r="D303" i="6" a="1"/>
  <c r="D303" i="6" s="1"/>
  <c r="D304" i="6" a="1"/>
  <c r="D304" i="6"/>
  <c r="D305" i="6" a="1"/>
  <c r="D305" i="6" s="1"/>
  <c r="D306" i="6" a="1"/>
  <c r="D306" i="6" s="1"/>
  <c r="D307" i="6" a="1"/>
  <c r="D307" i="6" s="1"/>
  <c r="D308" i="6" a="1"/>
  <c r="D308" i="6" s="1"/>
  <c r="D309" i="6" a="1"/>
  <c r="D309" i="6" s="1"/>
  <c r="D310" i="6" a="1"/>
  <c r="D310" i="6" s="1"/>
  <c r="D311" i="6" a="1"/>
  <c r="D311" i="6" s="1"/>
  <c r="D312" i="6" a="1"/>
  <c r="D312" i="6" s="1"/>
  <c r="D313" i="6" a="1"/>
  <c r="D313" i="6" s="1"/>
  <c r="D314" i="6" a="1"/>
  <c r="D314" i="6" s="1"/>
  <c r="D315" i="6" a="1"/>
  <c r="D315" i="6" s="1"/>
  <c r="D316" i="6" a="1"/>
  <c r="D316" i="6" s="1"/>
  <c r="D317" i="6" a="1"/>
  <c r="D317" i="6" s="1"/>
  <c r="D318" i="6" a="1"/>
  <c r="D318" i="6" s="1"/>
  <c r="D319" i="6" a="1"/>
  <c r="D319" i="6" s="1"/>
  <c r="D320" i="6" a="1"/>
  <c r="D320" i="6" s="1"/>
  <c r="D321" i="6" a="1"/>
  <c r="D321" i="6" s="1"/>
  <c r="D322" i="6" a="1"/>
  <c r="D322" i="6" s="1"/>
  <c r="D323" i="6" a="1"/>
  <c r="D323" i="6" s="1"/>
  <c r="D324" i="6" a="1"/>
  <c r="D324" i="6" s="1"/>
  <c r="D325" i="6" a="1"/>
  <c r="D325" i="6" s="1"/>
  <c r="D326" i="6" a="1"/>
  <c r="D326" i="6"/>
  <c r="D327" i="6" a="1"/>
  <c r="D327" i="6" s="1"/>
  <c r="D328" i="6" a="1"/>
  <c r="D328" i="6" s="1"/>
  <c r="D329" i="6" a="1"/>
  <c r="D329" i="6" s="1"/>
  <c r="D330" i="6" a="1"/>
  <c r="D330" i="6"/>
  <c r="D331" i="6" a="1"/>
  <c r="D331" i="6" s="1"/>
  <c r="D332" i="6" a="1"/>
  <c r="D332" i="6" s="1"/>
  <c r="D333" i="6" a="1"/>
  <c r="D333" i="6"/>
  <c r="D334" i="6" a="1"/>
  <c r="D334" i="6" s="1"/>
  <c r="D335" i="6" a="1"/>
  <c r="D335" i="6" s="1"/>
  <c r="D336" i="6" a="1"/>
  <c r="D336" i="6" s="1"/>
  <c r="D337" i="6" a="1"/>
  <c r="D337" i="6" s="1"/>
  <c r="D338" i="6" a="1"/>
  <c r="D338" i="6" s="1"/>
  <c r="D339" i="6" a="1"/>
  <c r="D339" i="6"/>
  <c r="D340" i="6" a="1"/>
  <c r="D340" i="6" s="1"/>
  <c r="D341" i="6" a="1"/>
  <c r="D341" i="6"/>
  <c r="D342" i="6" a="1"/>
  <c r="D342" i="6" s="1"/>
  <c r="D343" i="6" a="1"/>
  <c r="D343" i="6" s="1"/>
  <c r="D344" i="6" a="1"/>
  <c r="D344" i="6" s="1"/>
  <c r="D345" i="6" a="1"/>
  <c r="D345" i="6" s="1"/>
  <c r="D346" i="6" a="1"/>
  <c r="D346" i="6" s="1"/>
  <c r="D347" i="6" a="1"/>
  <c r="D347" i="6"/>
  <c r="D348" i="6" a="1"/>
  <c r="D348" i="6" s="1"/>
  <c r="D349" i="6" a="1"/>
  <c r="D349" i="6" s="1"/>
  <c r="D350" i="6" a="1"/>
  <c r="D350" i="6" s="1"/>
  <c r="D351" i="6" a="1"/>
  <c r="D351" i="6" s="1"/>
  <c r="D352" i="6" a="1"/>
  <c r="D352" i="6" s="1"/>
  <c r="D353" i="6" a="1"/>
  <c r="D353" i="6" s="1"/>
  <c r="D354" i="6" a="1"/>
  <c r="D354" i="6" s="1"/>
  <c r="D355" i="6" a="1"/>
  <c r="D355" i="6" s="1"/>
  <c r="D356" i="6" a="1"/>
  <c r="D356" i="6" s="1"/>
  <c r="D357" i="6" a="1"/>
  <c r="D357" i="6" s="1"/>
  <c r="D358" i="6" a="1"/>
  <c r="D358" i="6" s="1"/>
  <c r="D359" i="6" a="1"/>
  <c r="D359" i="6" s="1"/>
  <c r="D360" i="6" a="1"/>
  <c r="D360" i="6"/>
  <c r="D361" i="6" a="1"/>
  <c r="D361" i="6" s="1"/>
  <c r="D362" i="6" a="1"/>
  <c r="D362" i="6" s="1"/>
  <c r="D363" i="6" a="1"/>
  <c r="D363" i="6"/>
  <c r="D364" i="6" a="1"/>
  <c r="D364" i="6"/>
  <c r="D365" i="6" a="1"/>
  <c r="D365" i="6" s="1"/>
  <c r="D366" i="6" a="1"/>
  <c r="D366" i="6" s="1"/>
  <c r="D367" i="6" a="1"/>
  <c r="D367" i="6" s="1"/>
  <c r="D368" i="6" a="1"/>
  <c r="D368" i="6" s="1"/>
  <c r="D369" i="6" a="1"/>
  <c r="D369" i="6" s="1"/>
  <c r="D370" i="6" a="1"/>
  <c r="D370" i="6" s="1"/>
  <c r="D371" i="6" a="1"/>
  <c r="D371" i="6" s="1"/>
  <c r="D372" i="6" a="1"/>
  <c r="D372" i="6" s="1"/>
  <c r="D373" i="6" a="1"/>
  <c r="D373" i="6" s="1"/>
  <c r="D374" i="6" a="1"/>
  <c r="D374" i="6" s="1"/>
  <c r="D375" i="6" a="1"/>
  <c r="D375" i="6" s="1"/>
  <c r="D376" i="6" a="1"/>
  <c r="D376" i="6" s="1"/>
  <c r="D377" i="6" a="1"/>
  <c r="D377" i="6" s="1"/>
  <c r="D378" i="6" a="1"/>
  <c r="D378" i="6" s="1"/>
  <c r="D379" i="6" a="1"/>
  <c r="D379" i="6" s="1"/>
  <c r="D380" i="6" a="1"/>
  <c r="D380" i="6" s="1"/>
  <c r="D381" i="6" a="1"/>
  <c r="D381" i="6" s="1"/>
  <c r="D382" i="6" a="1"/>
  <c r="D382" i="6" s="1"/>
  <c r="D383" i="6" a="1"/>
  <c r="D383" i="6" s="1"/>
  <c r="D384" i="6" a="1"/>
  <c r="D384" i="6" s="1"/>
  <c r="D385" i="6" a="1"/>
  <c r="D385" i="6" s="1"/>
  <c r="D386" i="6" a="1"/>
  <c r="D386" i="6" s="1"/>
  <c r="D387" i="6" a="1"/>
  <c r="D387" i="6" s="1"/>
  <c r="D388" i="6" a="1"/>
  <c r="D388" i="6" s="1"/>
  <c r="D389" i="6" a="1"/>
  <c r="D389" i="6" s="1"/>
  <c r="D390" i="6" a="1"/>
  <c r="D390" i="6"/>
  <c r="D391" i="6" a="1"/>
  <c r="D391" i="6" s="1"/>
  <c r="D392" i="6" a="1"/>
  <c r="D392" i="6" s="1"/>
  <c r="D393" i="6" a="1"/>
  <c r="D393" i="6" s="1"/>
  <c r="D394" i="6" a="1"/>
  <c r="D394" i="6" s="1"/>
  <c r="D395" i="6" a="1"/>
  <c r="D395" i="6" s="1"/>
  <c r="D396" i="6" a="1"/>
  <c r="D396" i="6" s="1"/>
  <c r="D397" i="6" a="1"/>
  <c r="D397" i="6" s="1"/>
  <c r="D398" i="6" a="1"/>
  <c r="D398" i="6" s="1"/>
  <c r="D399" i="6" a="1"/>
  <c r="D399" i="6" s="1"/>
  <c r="D400" i="6" a="1"/>
  <c r="D400" i="6" s="1"/>
  <c r="D401" i="6" a="1"/>
  <c r="D401" i="6" s="1"/>
  <c r="D402" i="6" a="1"/>
  <c r="D402" i="6" s="1"/>
  <c r="D403" i="6" a="1"/>
  <c r="D403" i="6" s="1"/>
  <c r="D404" i="6" a="1"/>
  <c r="D404" i="6" s="1"/>
  <c r="D405" i="6" a="1"/>
  <c r="D405" i="6" s="1"/>
  <c r="D406" i="6" a="1"/>
  <c r="D406" i="6"/>
  <c r="D407" i="6" a="1"/>
  <c r="D407" i="6" s="1"/>
  <c r="D408" i="6" a="1"/>
  <c r="D408" i="6" s="1"/>
  <c r="D409" i="6" a="1"/>
  <c r="D409" i="6" s="1"/>
  <c r="D410" i="6" a="1"/>
  <c r="D410" i="6" s="1"/>
  <c r="D411" i="6" a="1"/>
  <c r="D411" i="6"/>
  <c r="D412" i="6" a="1"/>
  <c r="D412" i="6"/>
  <c r="D413" i="6" a="1"/>
  <c r="D413" i="6"/>
  <c r="D414" i="6" a="1"/>
  <c r="D414" i="6" s="1"/>
  <c r="D415" i="6" a="1"/>
  <c r="D415" i="6" s="1"/>
  <c r="D416" i="6" a="1"/>
  <c r="D416" i="6" s="1"/>
  <c r="D417" i="6" a="1"/>
  <c r="D417" i="6" s="1"/>
  <c r="D418" i="6" a="1"/>
  <c r="D418" i="6" s="1"/>
  <c r="D419" i="6" a="1"/>
  <c r="D419" i="6" s="1"/>
  <c r="D420" i="6" a="1"/>
  <c r="D420" i="6"/>
  <c r="D421" i="6" a="1"/>
  <c r="D421" i="6" s="1"/>
  <c r="D422" i="6" a="1"/>
  <c r="D422" i="6" s="1"/>
  <c r="D423" i="6" a="1"/>
  <c r="D423" i="6"/>
  <c r="D424" i="6" a="1"/>
  <c r="D424" i="6" s="1"/>
  <c r="D425" i="6" a="1"/>
  <c r="D425" i="6" s="1"/>
  <c r="D426" i="6" a="1"/>
  <c r="D426" i="6" s="1"/>
  <c r="D427" i="6" a="1"/>
  <c r="D427" i="6" s="1"/>
  <c r="D428" i="6" a="1"/>
  <c r="D428" i="6" s="1"/>
  <c r="D429" i="6" a="1"/>
  <c r="D429" i="6" s="1"/>
  <c r="D430" i="6" a="1"/>
  <c r="D430" i="6" s="1"/>
  <c r="D431" i="6" a="1"/>
  <c r="D431" i="6" s="1"/>
  <c r="D432" i="6" a="1"/>
  <c r="D432" i="6" s="1"/>
  <c r="D433" i="6" a="1"/>
  <c r="D433" i="6" s="1"/>
  <c r="D434" i="6" a="1"/>
  <c r="D434" i="6" s="1"/>
  <c r="D435" i="6" a="1"/>
  <c r="D435" i="6"/>
  <c r="D436" i="6" a="1"/>
  <c r="D436" i="6" s="1"/>
  <c r="D437" i="6" a="1"/>
  <c r="D437" i="6" s="1"/>
  <c r="D438" i="6" a="1"/>
  <c r="D438" i="6"/>
  <c r="D439" i="6" a="1"/>
  <c r="D439" i="6" s="1"/>
  <c r="D440" i="6" a="1"/>
  <c r="D440" i="6" s="1"/>
  <c r="D441" i="6" a="1"/>
  <c r="D441" i="6" s="1"/>
  <c r="D442" i="6" a="1"/>
  <c r="D442" i="6" s="1"/>
  <c r="D443" i="6" a="1"/>
  <c r="D443" i="6" s="1"/>
  <c r="D444" i="6" a="1"/>
  <c r="D444" i="6" s="1"/>
  <c r="D445" i="6" a="1"/>
  <c r="D445" i="6" s="1"/>
  <c r="D446" i="6" a="1"/>
  <c r="D446" i="6" s="1"/>
  <c r="D447" i="6" a="1"/>
  <c r="D447" i="6" s="1"/>
  <c r="D448" i="6" a="1"/>
  <c r="D448" i="6" s="1"/>
  <c r="D449" i="6" a="1"/>
  <c r="D449" i="6"/>
  <c r="D450" i="6" a="1"/>
  <c r="D450" i="6" s="1"/>
  <c r="D451" i="6" a="1"/>
  <c r="D451" i="6" s="1"/>
  <c r="D452" i="6" a="1"/>
  <c r="D452" i="6" s="1"/>
  <c r="D453" i="6" a="1"/>
  <c r="D453" i="6" s="1"/>
  <c r="D454" i="6" a="1"/>
  <c r="D454" i="6" s="1"/>
  <c r="D455" i="6" a="1"/>
  <c r="D455" i="6" s="1"/>
  <c r="D456" i="6" a="1"/>
  <c r="D456" i="6" s="1"/>
  <c r="D457" i="6" a="1"/>
  <c r="D457" i="6" s="1"/>
  <c r="D458" i="6" a="1"/>
  <c r="D458" i="6" s="1"/>
  <c r="D459" i="6" a="1"/>
  <c r="D459" i="6" s="1"/>
  <c r="D460" i="6" a="1"/>
  <c r="D460" i="6" s="1"/>
  <c r="D461" i="6" a="1"/>
  <c r="D461" i="6" s="1"/>
  <c r="D462" i="6" a="1"/>
  <c r="D462" i="6"/>
  <c r="D463" i="6" a="1"/>
  <c r="D463" i="6" s="1"/>
  <c r="D464" i="6" a="1"/>
  <c r="D464" i="6" s="1"/>
  <c r="D465" i="6" a="1"/>
  <c r="D465" i="6" s="1"/>
  <c r="D466" i="6" a="1"/>
  <c r="D466" i="6" s="1"/>
  <c r="D467" i="6" a="1"/>
  <c r="D467" i="6" s="1"/>
  <c r="D468" i="6" a="1"/>
  <c r="D468" i="6" s="1"/>
  <c r="D469" i="6" a="1"/>
  <c r="D469" i="6" s="1"/>
  <c r="D470" i="6" a="1"/>
  <c r="D470" i="6" s="1"/>
  <c r="D471" i="6" a="1"/>
  <c r="D471" i="6"/>
  <c r="D472" i="6" a="1"/>
  <c r="D472" i="6" s="1"/>
  <c r="D473" i="6" a="1"/>
  <c r="D473" i="6" s="1"/>
  <c r="D474" i="6" a="1"/>
  <c r="D474" i="6"/>
  <c r="D475" i="6" a="1"/>
  <c r="D475" i="6" s="1"/>
  <c r="D476" i="6" a="1"/>
  <c r="D476" i="6" s="1"/>
  <c r="D477" i="6" a="1"/>
  <c r="D477" i="6" s="1"/>
  <c r="D478" i="6" a="1"/>
  <c r="D478" i="6" s="1"/>
  <c r="D479" i="6" a="1"/>
  <c r="D479" i="6" s="1"/>
  <c r="D480" i="6" a="1"/>
  <c r="D480" i="6" s="1"/>
  <c r="D481" i="6" a="1"/>
  <c r="D481" i="6" s="1"/>
  <c r="D482" i="6" a="1"/>
  <c r="D482" i="6"/>
  <c r="D483" i="6" a="1"/>
  <c r="D483" i="6" s="1"/>
  <c r="D484" i="6" a="1"/>
  <c r="D484" i="6"/>
  <c r="D485" i="6" a="1"/>
  <c r="D485" i="6" s="1"/>
  <c r="D486" i="6" a="1"/>
  <c r="D486" i="6" s="1"/>
  <c r="D487" i="6" a="1"/>
  <c r="D487" i="6" s="1"/>
  <c r="D488" i="6" a="1"/>
  <c r="D488" i="6" s="1"/>
  <c r="D489" i="6" a="1"/>
  <c r="D489" i="6" s="1"/>
  <c r="D490" i="6" a="1"/>
  <c r="D490" i="6" s="1"/>
  <c r="D491" i="6" a="1"/>
  <c r="D491" i="6" s="1"/>
  <c r="D492" i="6" a="1"/>
  <c r="D492" i="6"/>
  <c r="D493" i="6" a="1"/>
  <c r="D493" i="6" s="1"/>
  <c r="D494" i="6" a="1"/>
  <c r="D494" i="6"/>
  <c r="D495" i="6" a="1"/>
  <c r="D495" i="6" s="1"/>
  <c r="D496" i="6" a="1"/>
  <c r="D496" i="6" s="1"/>
  <c r="D497" i="6" a="1"/>
  <c r="D497" i="6" s="1"/>
  <c r="D498" i="6" a="1"/>
  <c r="D498" i="6" s="1"/>
  <c r="D499" i="6" a="1"/>
  <c r="D499" i="6" s="1"/>
  <c r="D500" i="6" a="1"/>
  <c r="D500" i="6" s="1"/>
  <c r="D501" i="6" a="1"/>
  <c r="D501" i="6" s="1"/>
  <c r="D502" i="6" a="1"/>
  <c r="D502" i="6" s="1"/>
  <c r="D503" i="6" a="1"/>
  <c r="D503" i="6" s="1"/>
  <c r="D504" i="6" a="1"/>
  <c r="D504" i="6" s="1"/>
  <c r="D505" i="6" a="1"/>
  <c r="D505" i="6" s="1"/>
  <c r="D506" i="6" a="1"/>
  <c r="D506" i="6" s="1"/>
  <c r="D507" i="6" a="1"/>
  <c r="D507" i="6"/>
  <c r="D508" i="6" a="1"/>
  <c r="D508" i="6" s="1"/>
  <c r="D509" i="6" a="1"/>
  <c r="D509" i="6"/>
  <c r="D510" i="6" a="1"/>
  <c r="D510" i="6" s="1"/>
  <c r="D511" i="6" a="1"/>
  <c r="D511" i="6" s="1"/>
  <c r="D512" i="6" a="1"/>
  <c r="D512" i="6" s="1"/>
  <c r="D513" i="6" a="1"/>
  <c r="D513" i="6" s="1"/>
  <c r="D514" i="6" a="1"/>
  <c r="D514" i="6" s="1"/>
  <c r="D515" i="6" a="1"/>
  <c r="D515" i="6" s="1"/>
  <c r="D516" i="6" a="1"/>
  <c r="D516" i="6" s="1"/>
  <c r="D517" i="6" a="1"/>
  <c r="D517" i="6" s="1"/>
  <c r="D518" i="6" a="1"/>
  <c r="D518" i="6" s="1"/>
  <c r="D519" i="6" a="1"/>
  <c r="D519" i="6" s="1"/>
  <c r="D520" i="6" a="1"/>
  <c r="D520" i="6" s="1"/>
  <c r="D521" i="6" a="1"/>
  <c r="D521" i="6" s="1"/>
  <c r="D522" i="6" a="1"/>
  <c r="D522" i="6" s="1"/>
  <c r="D523" i="6" a="1"/>
  <c r="D523" i="6" s="1"/>
  <c r="D524" i="6" a="1"/>
  <c r="D524" i="6"/>
  <c r="D525" i="6" a="1"/>
  <c r="D525" i="6" s="1"/>
  <c r="D526" i="6" a="1"/>
  <c r="D526" i="6" s="1"/>
  <c r="D527" i="6" a="1"/>
  <c r="D527" i="6" s="1"/>
  <c r="D528" i="6" a="1"/>
  <c r="D528" i="6" s="1"/>
  <c r="D529" i="6" a="1"/>
  <c r="D529" i="6" s="1"/>
  <c r="D530" i="6" a="1"/>
  <c r="D530" i="6" s="1"/>
  <c r="D531" i="6" a="1"/>
  <c r="D531" i="6" s="1"/>
  <c r="D532" i="6" a="1"/>
  <c r="D532" i="6" s="1"/>
  <c r="D533" i="6" a="1"/>
  <c r="D533" i="6" s="1"/>
  <c r="D534" i="6" a="1"/>
  <c r="D534" i="6" s="1"/>
  <c r="D535" i="6" a="1"/>
  <c r="D535" i="6" s="1"/>
  <c r="D536" i="6" a="1"/>
  <c r="D536" i="6" s="1"/>
  <c r="D537" i="6" a="1"/>
  <c r="D537" i="6" s="1"/>
  <c r="D538" i="6" a="1"/>
  <c r="D538" i="6" s="1"/>
  <c r="D539" i="6" a="1"/>
  <c r="D539" i="6" s="1"/>
  <c r="D540" i="6" a="1"/>
  <c r="D540" i="6" s="1"/>
  <c r="D541" i="6" a="1"/>
  <c r="D541" i="6" s="1"/>
  <c r="D542" i="6" a="1"/>
  <c r="D542" i="6" s="1"/>
  <c r="D543" i="6" a="1"/>
  <c r="D543" i="6" s="1"/>
  <c r="D544" i="6" a="1"/>
  <c r="D544" i="6" s="1"/>
  <c r="D545" i="6" a="1"/>
  <c r="D545" i="6" s="1"/>
  <c r="D546" i="6" a="1"/>
  <c r="D546" i="6" s="1"/>
  <c r="D547" i="6" a="1"/>
  <c r="D547" i="6" s="1"/>
  <c r="D548" i="6" a="1"/>
  <c r="D548" i="6" s="1"/>
  <c r="D549" i="6" a="1"/>
  <c r="D549" i="6" s="1"/>
  <c r="D550" i="6" a="1"/>
  <c r="D550" i="6" s="1"/>
  <c r="D551" i="6" a="1"/>
  <c r="D551" i="6" s="1"/>
  <c r="D552" i="6" a="1"/>
  <c r="D552" i="6" s="1"/>
  <c r="D553" i="6" a="1"/>
  <c r="D553" i="6"/>
  <c r="D554" i="6" a="1"/>
  <c r="D554" i="6" s="1"/>
  <c r="D555" i="6" a="1"/>
  <c r="D555" i="6" s="1"/>
  <c r="D556" i="6" a="1"/>
  <c r="D556" i="6" s="1"/>
  <c r="D557" i="6" a="1"/>
  <c r="D557" i="6"/>
  <c r="D558" i="6" a="1"/>
  <c r="D558" i="6" s="1"/>
  <c r="D559" i="6" a="1"/>
  <c r="D559" i="6" s="1"/>
  <c r="D560" i="6" a="1"/>
  <c r="D560" i="6" s="1"/>
  <c r="D561" i="6" a="1"/>
  <c r="D561" i="6" s="1"/>
  <c r="D562" i="6" a="1"/>
  <c r="D562" i="6" s="1"/>
  <c r="D563" i="6" a="1"/>
  <c r="D563" i="6" s="1"/>
  <c r="D564" i="6" a="1"/>
  <c r="D564" i="6" s="1"/>
  <c r="D565" i="6" a="1"/>
  <c r="D565" i="6" s="1"/>
  <c r="D566" i="6" a="1"/>
  <c r="D566" i="6" s="1"/>
  <c r="D567" i="6" a="1"/>
  <c r="D567" i="6" s="1"/>
  <c r="D568" i="6" a="1"/>
  <c r="D568" i="6" s="1"/>
  <c r="D569" i="6" a="1"/>
  <c r="D569" i="6" s="1"/>
  <c r="D570" i="6" a="1"/>
  <c r="D570" i="6" s="1"/>
  <c r="D571" i="6" a="1"/>
  <c r="D571" i="6" s="1"/>
  <c r="D572" i="6" a="1"/>
  <c r="D572" i="6" s="1"/>
  <c r="D573" i="6" a="1"/>
  <c r="D573" i="6" s="1"/>
  <c r="D574" i="6" a="1"/>
  <c r="D574" i="6" s="1"/>
  <c r="D575" i="6" a="1"/>
  <c r="D575" i="6"/>
  <c r="D576" i="6" a="1"/>
  <c r="D576" i="6" s="1"/>
  <c r="D577" i="6" a="1"/>
  <c r="D577" i="6" s="1"/>
  <c r="D578" i="6" a="1"/>
  <c r="D578" i="6" s="1"/>
  <c r="D579" i="6" a="1"/>
  <c r="D579" i="6" s="1"/>
  <c r="D580" i="6" a="1"/>
  <c r="D580" i="6" s="1"/>
  <c r="D581" i="6" a="1"/>
  <c r="D581" i="6" s="1"/>
  <c r="D582" i="6" a="1"/>
  <c r="D582" i="6" s="1"/>
  <c r="D583" i="6" a="1"/>
  <c r="D583" i="6" s="1"/>
  <c r="D584" i="6" a="1"/>
  <c r="D584" i="6" s="1"/>
  <c r="D585" i="6" a="1"/>
  <c r="D585" i="6" s="1"/>
  <c r="D586" i="6" a="1"/>
  <c r="D586" i="6" s="1"/>
  <c r="D587" i="6" a="1"/>
  <c r="D587" i="6" s="1"/>
  <c r="D588" i="6" a="1"/>
  <c r="D588" i="6" s="1"/>
  <c r="D589" i="6" a="1"/>
  <c r="D589" i="6" s="1"/>
  <c r="D590" i="6" a="1"/>
  <c r="D590" i="6" s="1"/>
  <c r="D591" i="6" a="1"/>
  <c r="D591" i="6" s="1"/>
  <c r="D592" i="6" a="1"/>
  <c r="D592" i="6" s="1"/>
  <c r="D593" i="6" a="1"/>
  <c r="D593" i="6"/>
  <c r="D594" i="6" a="1"/>
  <c r="D594" i="6" s="1"/>
  <c r="D595" i="6" a="1"/>
  <c r="D595" i="6" s="1"/>
  <c r="D596" i="6" a="1"/>
  <c r="D596" i="6"/>
  <c r="D597" i="6" a="1"/>
  <c r="D597" i="6" s="1"/>
  <c r="D598" i="6" a="1"/>
  <c r="D598" i="6" s="1"/>
  <c r="D599" i="6" a="1"/>
  <c r="D599" i="6" s="1"/>
  <c r="D600" i="6" a="1"/>
  <c r="D600" i="6"/>
  <c r="D601" i="6" a="1"/>
  <c r="D601" i="6"/>
  <c r="D602" i="6" a="1"/>
  <c r="D602" i="6" s="1"/>
  <c r="D603" i="6" a="1"/>
  <c r="D603" i="6" s="1"/>
  <c r="D604" i="6" a="1"/>
  <c r="D604" i="6" s="1"/>
  <c r="D605" i="6" a="1"/>
  <c r="D605" i="6" s="1"/>
  <c r="D606" i="6" a="1"/>
  <c r="D606" i="6" s="1"/>
  <c r="D607" i="6" a="1"/>
  <c r="D607" i="6" s="1"/>
  <c r="D608" i="6" a="1"/>
  <c r="D608" i="6"/>
  <c r="D609" i="6" a="1"/>
  <c r="D609" i="6" s="1"/>
  <c r="D610" i="6" a="1"/>
  <c r="D610" i="6" s="1"/>
  <c r="D611" i="6" a="1"/>
  <c r="D611" i="6" s="1"/>
  <c r="D612" i="6" a="1"/>
  <c r="D612" i="6" s="1"/>
  <c r="D613" i="6" a="1"/>
  <c r="D613" i="6" s="1"/>
  <c r="D614" i="6" a="1"/>
  <c r="D614" i="6" s="1"/>
  <c r="D615" i="6" a="1"/>
  <c r="D615" i="6" s="1"/>
  <c r="D616" i="6" a="1"/>
  <c r="D616" i="6" s="1"/>
  <c r="D617" i="6" a="1"/>
  <c r="D617" i="6"/>
  <c r="D618" i="6" a="1"/>
  <c r="D618" i="6"/>
  <c r="D619" i="6" a="1"/>
  <c r="D619" i="6" s="1"/>
  <c r="D620" i="6" a="1"/>
  <c r="D620" i="6" s="1"/>
  <c r="D621" i="6" a="1"/>
  <c r="D621" i="6" s="1"/>
  <c r="D622" i="6" a="1"/>
  <c r="D622" i="6" s="1"/>
  <c r="D623" i="6" a="1"/>
  <c r="D623" i="6" s="1"/>
  <c r="D624" i="6" a="1"/>
  <c r="D624" i="6" s="1"/>
  <c r="D625" i="6" a="1"/>
  <c r="D625" i="6" s="1"/>
  <c r="D626" i="6" a="1"/>
  <c r="D626" i="6" s="1"/>
  <c r="D627" i="6" a="1"/>
  <c r="D627" i="6" s="1"/>
  <c r="D628" i="6" a="1"/>
  <c r="D628" i="6" s="1"/>
  <c r="D629" i="6" a="1"/>
  <c r="D629" i="6"/>
  <c r="D630" i="6" a="1"/>
  <c r="D630" i="6"/>
  <c r="D631" i="6" a="1"/>
  <c r="D631" i="6" s="1"/>
  <c r="D632" i="6" a="1"/>
  <c r="D632" i="6" s="1"/>
  <c r="D633" i="6" a="1"/>
  <c r="D633" i="6" s="1"/>
  <c r="D634" i="6" a="1"/>
  <c r="D634" i="6" s="1"/>
  <c r="D635" i="6" a="1"/>
  <c r="D635" i="6" s="1"/>
  <c r="D636" i="6" a="1"/>
  <c r="D636" i="6"/>
  <c r="D637" i="6" a="1"/>
  <c r="D637" i="6" s="1"/>
  <c r="D638" i="6" a="1"/>
  <c r="D638" i="6" s="1"/>
  <c r="D639" i="6" a="1"/>
  <c r="D639" i="6" s="1"/>
  <c r="D640" i="6" a="1"/>
  <c r="D640" i="6" s="1"/>
  <c r="D641" i="6" a="1"/>
  <c r="D641" i="6" s="1"/>
  <c r="D642" i="6" a="1"/>
  <c r="D642" i="6" s="1"/>
  <c r="D643" i="6" a="1"/>
  <c r="D643" i="6" s="1"/>
  <c r="D644" i="6" a="1"/>
  <c r="D644" i="6"/>
  <c r="D645" i="6" a="1"/>
  <c r="D645" i="6" s="1"/>
  <c r="D646" i="6" a="1"/>
  <c r="D646" i="6" s="1"/>
  <c r="D647" i="6" a="1"/>
  <c r="D647" i="6" s="1"/>
  <c r="D648" i="6" a="1"/>
  <c r="D648" i="6" s="1"/>
  <c r="D649" i="6" a="1"/>
  <c r="D649" i="6" s="1"/>
  <c r="D650" i="6" a="1"/>
  <c r="D650" i="6" s="1"/>
  <c r="D651" i="6" a="1"/>
  <c r="D651" i="6" s="1"/>
  <c r="D652" i="6" a="1"/>
  <c r="D652" i="6" s="1"/>
  <c r="D653" i="6" a="1"/>
  <c r="D653" i="6" s="1"/>
  <c r="D654" i="6" a="1"/>
  <c r="D654" i="6" s="1"/>
  <c r="D655" i="6" a="1"/>
  <c r="D655" i="6" s="1"/>
  <c r="D656" i="6" a="1"/>
  <c r="D656" i="6" s="1"/>
  <c r="D657" i="6" a="1"/>
  <c r="D657" i="6" s="1"/>
  <c r="D658" i="6" a="1"/>
  <c r="D658" i="6" s="1"/>
  <c r="D659" i="6" a="1"/>
  <c r="D659" i="6"/>
  <c r="D660" i="6" a="1"/>
  <c r="D660" i="6" s="1"/>
  <c r="D661" i="6" a="1"/>
  <c r="D661" i="6" s="1"/>
  <c r="D662" i="6" a="1"/>
  <c r="D662" i="6" s="1"/>
  <c r="D663" i="6" a="1"/>
  <c r="D663" i="6" s="1"/>
  <c r="D664" i="6" a="1"/>
  <c r="D664" i="6" s="1"/>
  <c r="D665" i="6" a="1"/>
  <c r="D665" i="6"/>
  <c r="D666" i="6" a="1"/>
  <c r="D666" i="6"/>
  <c r="D667" i="6" a="1"/>
  <c r="D667" i="6" s="1"/>
  <c r="D668" i="6" a="1"/>
  <c r="D668" i="6"/>
  <c r="D669" i="6" a="1"/>
  <c r="D669" i="6" s="1"/>
  <c r="D670" i="6" a="1"/>
  <c r="D670" i="6" s="1"/>
  <c r="D671" i="6" a="1"/>
  <c r="D671" i="6" s="1"/>
  <c r="D672" i="6" a="1"/>
  <c r="D672" i="6" s="1"/>
  <c r="D673" i="6" a="1"/>
  <c r="D673" i="6" s="1"/>
  <c r="D674" i="6" a="1"/>
  <c r="D674" i="6"/>
  <c r="D675" i="6" a="1"/>
  <c r="D675" i="6" s="1"/>
  <c r="D676" i="6" a="1"/>
  <c r="D676" i="6" s="1"/>
  <c r="D677" i="6" a="1"/>
  <c r="D677" i="6" s="1"/>
  <c r="D678" i="6" a="1"/>
  <c r="D678" i="6" s="1"/>
  <c r="D679" i="6" a="1"/>
  <c r="D679" i="6" s="1"/>
  <c r="D680" i="6" a="1"/>
  <c r="D680" i="6" s="1"/>
  <c r="D681" i="6" a="1"/>
  <c r="D681" i="6" s="1"/>
  <c r="D682" i="6" a="1"/>
  <c r="D682" i="6" s="1"/>
  <c r="D683" i="6" a="1"/>
  <c r="D683" i="6" s="1"/>
  <c r="D684" i="6" a="1"/>
  <c r="D684" i="6" s="1"/>
  <c r="D685" i="6" a="1"/>
  <c r="D685" i="6" s="1"/>
  <c r="D686" i="6" a="1"/>
  <c r="D686" i="6"/>
  <c r="D687" i="6" a="1"/>
  <c r="D687" i="6" s="1"/>
  <c r="D688" i="6" a="1"/>
  <c r="D688" i="6" s="1"/>
  <c r="D689" i="6" a="1"/>
  <c r="D689" i="6" s="1"/>
  <c r="D690" i="6" a="1"/>
  <c r="D690" i="6" s="1"/>
  <c r="D691" i="6" a="1"/>
  <c r="D691" i="6" s="1"/>
  <c r="D692" i="6" a="1"/>
  <c r="D692" i="6" s="1"/>
  <c r="D693" i="6" a="1"/>
  <c r="D693" i="6" s="1"/>
  <c r="D694" i="6" a="1"/>
  <c r="D694" i="6" s="1"/>
  <c r="D695" i="6" a="1"/>
  <c r="D695" i="6"/>
  <c r="D696" i="6" a="1"/>
  <c r="D696" i="6" s="1"/>
  <c r="D697" i="6" a="1"/>
  <c r="D697" i="6" s="1"/>
  <c r="D698" i="6" a="1"/>
  <c r="D698" i="6" s="1"/>
  <c r="D699" i="6" a="1"/>
  <c r="D699" i="6" s="1"/>
  <c r="D700" i="6" a="1"/>
  <c r="D700" i="6" s="1"/>
  <c r="D701" i="6" a="1"/>
  <c r="D701" i="6"/>
  <c r="D702" i="6" a="1"/>
  <c r="D702" i="6" s="1"/>
  <c r="D703" i="6" a="1"/>
  <c r="D703" i="6" s="1"/>
  <c r="D704" i="6" a="1"/>
  <c r="D704" i="6" s="1"/>
  <c r="D705" i="6" a="1"/>
  <c r="D705" i="6" s="1"/>
  <c r="D706" i="6" a="1"/>
  <c r="D706" i="6" s="1"/>
  <c r="D707" i="6" a="1"/>
  <c r="D707" i="6" s="1"/>
  <c r="D708" i="6" a="1"/>
  <c r="D708" i="6" s="1"/>
  <c r="D709" i="6" a="1"/>
  <c r="D709" i="6"/>
  <c r="D710" i="6" a="1"/>
  <c r="D710" i="6"/>
  <c r="D711" i="6" a="1"/>
  <c r="D711" i="6" s="1"/>
  <c r="D712" i="6" a="1"/>
  <c r="D712" i="6" s="1"/>
  <c r="D713" i="6" a="1"/>
  <c r="D713" i="6" s="1"/>
  <c r="D714" i="6" a="1"/>
  <c r="D714" i="6" s="1"/>
  <c r="D715" i="6" a="1"/>
  <c r="D715" i="6" s="1"/>
  <c r="D716" i="6" a="1"/>
  <c r="D716" i="6" s="1"/>
  <c r="D717" i="6" a="1"/>
  <c r="D717" i="6" s="1"/>
  <c r="D718" i="6" a="1"/>
  <c r="D718" i="6" s="1"/>
  <c r="D719" i="6" a="1"/>
  <c r="D719" i="6"/>
  <c r="D720" i="6" a="1"/>
  <c r="D720" i="6" s="1"/>
  <c r="D721" i="6" a="1"/>
  <c r="D721" i="6" s="1"/>
  <c r="D722" i="6" a="1"/>
  <c r="D722" i="6" s="1"/>
  <c r="D723" i="6" a="1"/>
  <c r="D723" i="6" s="1"/>
  <c r="D724" i="6" a="1"/>
  <c r="D724" i="6" s="1"/>
  <c r="D725" i="6" a="1"/>
  <c r="D725" i="6" s="1"/>
  <c r="D726" i="6" a="1"/>
  <c r="D726" i="6" s="1"/>
  <c r="D727" i="6" a="1"/>
  <c r="D727" i="6" s="1"/>
  <c r="D728" i="6" a="1"/>
  <c r="D728" i="6" s="1"/>
  <c r="D729" i="6" a="1"/>
  <c r="D729" i="6" s="1"/>
  <c r="D730" i="6" a="1"/>
  <c r="D730" i="6" s="1"/>
  <c r="D731" i="6" a="1"/>
  <c r="D731" i="6" s="1"/>
  <c r="D732" i="6" a="1"/>
  <c r="D732" i="6" s="1"/>
  <c r="D733" i="6" a="1"/>
  <c r="D733" i="6" s="1"/>
  <c r="D734" i="6" a="1"/>
  <c r="D734" i="6" s="1"/>
  <c r="D735" i="6" a="1"/>
  <c r="D735" i="6" s="1"/>
  <c r="D736" i="6" a="1"/>
  <c r="D736" i="6" s="1"/>
  <c r="D737" i="6" a="1"/>
  <c r="D737" i="6"/>
  <c r="D738" i="6" a="1"/>
  <c r="D738" i="6"/>
  <c r="D739" i="6" a="1"/>
  <c r="D739" i="6"/>
  <c r="D740" i="6" a="1"/>
  <c r="D740" i="6"/>
  <c r="D741" i="6" a="1"/>
  <c r="D741" i="6" s="1"/>
  <c r="D742" i="6" a="1"/>
  <c r="D742" i="6" s="1"/>
  <c r="D743" i="6" a="1"/>
  <c r="D743" i="6" s="1"/>
  <c r="D744" i="6" a="1"/>
  <c r="D744" i="6" s="1"/>
  <c r="D745" i="6" a="1"/>
  <c r="D745" i="6" s="1"/>
  <c r="D746" i="6" a="1"/>
  <c r="D746" i="6" s="1"/>
  <c r="D747" i="6" a="1"/>
  <c r="D747" i="6" s="1"/>
  <c r="D748" i="6" a="1"/>
  <c r="D748" i="6" s="1"/>
  <c r="D749" i="6" a="1"/>
  <c r="D749" i="6" s="1"/>
  <c r="D750" i="6" a="1"/>
  <c r="D750" i="6" s="1"/>
  <c r="D751" i="6" a="1"/>
  <c r="D751" i="6"/>
  <c r="D752" i="6" a="1"/>
  <c r="D752" i="6" s="1"/>
  <c r="D753" i="6" a="1"/>
  <c r="D753" i="6" s="1"/>
  <c r="D754" i="6" a="1"/>
  <c r="D754" i="6" s="1"/>
  <c r="D755" i="6" a="1"/>
  <c r="D755" i="6" s="1"/>
  <c r="D756" i="6" a="1"/>
  <c r="D756" i="6" s="1"/>
  <c r="D757" i="6" a="1"/>
  <c r="D757" i="6" s="1"/>
  <c r="D758" i="6" a="1"/>
  <c r="D758" i="6"/>
  <c r="D759" i="6" a="1"/>
  <c r="D759" i="6" s="1"/>
  <c r="D760" i="6" a="1"/>
  <c r="D760" i="6" s="1"/>
  <c r="D761" i="6" a="1"/>
  <c r="D761" i="6" s="1"/>
  <c r="D762" i="6" a="1"/>
  <c r="D762" i="6" s="1"/>
  <c r="D763" i="6" a="1"/>
  <c r="D763" i="6" s="1"/>
  <c r="D764" i="6" a="1"/>
  <c r="D764" i="6" s="1"/>
  <c r="D765" i="6" a="1"/>
  <c r="D765" i="6" s="1"/>
  <c r="D766" i="6" a="1"/>
  <c r="D766" i="6" s="1"/>
  <c r="D767" i="6" a="1"/>
  <c r="D767" i="6"/>
  <c r="D768" i="6" a="1"/>
  <c r="D768" i="6"/>
  <c r="D769" i="6" a="1"/>
  <c r="D769" i="6" s="1"/>
  <c r="D770" i="6" a="1"/>
  <c r="D770" i="6" s="1"/>
  <c r="D771" i="6" a="1"/>
  <c r="D771" i="6" s="1"/>
  <c r="D772" i="6" a="1"/>
  <c r="D772" i="6" s="1"/>
  <c r="D773" i="6" a="1"/>
  <c r="D773" i="6" s="1"/>
  <c r="D774" i="6" a="1"/>
  <c r="D774" i="6" s="1"/>
  <c r="D775" i="6" a="1"/>
  <c r="D775" i="6"/>
  <c r="D776" i="6" a="1"/>
  <c r="D776" i="6"/>
  <c r="D777" i="6" a="1"/>
  <c r="D777" i="6" s="1"/>
  <c r="D778" i="6" a="1"/>
  <c r="D778" i="6" s="1"/>
  <c r="D779" i="6" a="1"/>
  <c r="D779" i="6" s="1"/>
  <c r="D780" i="6" a="1"/>
  <c r="D780" i="6" s="1"/>
  <c r="D781" i="6" a="1"/>
  <c r="D781" i="6" s="1"/>
  <c r="D782" i="6" a="1"/>
  <c r="D782" i="6" s="1"/>
  <c r="D783" i="6" a="1"/>
  <c r="D783" i="6" s="1"/>
  <c r="D784" i="6" a="1"/>
  <c r="D784" i="6" s="1"/>
  <c r="D785" i="6" a="1"/>
  <c r="D785" i="6" s="1"/>
  <c r="D786" i="6" a="1"/>
  <c r="D786" i="6" s="1"/>
  <c r="D787" i="6" a="1"/>
  <c r="D787" i="6" s="1"/>
  <c r="D788" i="6" a="1"/>
  <c r="D788" i="6" s="1"/>
  <c r="D789" i="6" a="1"/>
  <c r="D789" i="6" s="1"/>
  <c r="D790" i="6" a="1"/>
  <c r="D790" i="6" s="1"/>
  <c r="D791" i="6" a="1"/>
  <c r="D791" i="6"/>
  <c r="D792" i="6" a="1"/>
  <c r="D792" i="6" s="1"/>
  <c r="D793" i="6" a="1"/>
  <c r="D793" i="6" s="1"/>
  <c r="D794" i="6" a="1"/>
  <c r="D794" i="6" s="1"/>
  <c r="D795" i="6" a="1"/>
  <c r="D795" i="6" s="1"/>
  <c r="D796" i="6" a="1"/>
  <c r="D796" i="6" s="1"/>
  <c r="D797" i="6" a="1"/>
  <c r="D797" i="6" s="1"/>
  <c r="D798" i="6" a="1"/>
  <c r="D798" i="6" s="1"/>
  <c r="D799" i="6" a="1"/>
  <c r="D799" i="6" s="1"/>
  <c r="D800" i="6" a="1"/>
  <c r="D800" i="6" s="1"/>
  <c r="D801" i="6" a="1"/>
  <c r="D801" i="6" s="1"/>
  <c r="D802" i="6" a="1"/>
  <c r="D802" i="6" s="1"/>
  <c r="D803" i="6" a="1"/>
  <c r="D803" i="6" s="1"/>
  <c r="D804" i="6" a="1"/>
  <c r="D804" i="6" s="1"/>
  <c r="D805" i="6" a="1"/>
  <c r="D805" i="6" s="1"/>
  <c r="D806" i="6" a="1"/>
  <c r="D806" i="6" s="1"/>
  <c r="D807" i="6" a="1"/>
  <c r="D807" i="6" s="1"/>
  <c r="D808" i="6" a="1"/>
  <c r="D808" i="6"/>
  <c r="D809" i="6" a="1"/>
  <c r="D809" i="6"/>
  <c r="D810" i="6" a="1"/>
  <c r="D810" i="6" s="1"/>
  <c r="D811" i="6" a="1"/>
  <c r="D811" i="6" s="1"/>
  <c r="D812" i="6" a="1"/>
  <c r="D812" i="6" s="1"/>
  <c r="D813" i="6" a="1"/>
  <c r="D813" i="6" s="1"/>
  <c r="D814" i="6" a="1"/>
  <c r="D814" i="6" s="1"/>
  <c r="D815" i="6" a="1"/>
  <c r="D815" i="6" s="1"/>
  <c r="D816" i="6" a="1"/>
  <c r="D816" i="6" s="1"/>
  <c r="D817" i="6" a="1"/>
  <c r="D817" i="6"/>
  <c r="D818" i="6" a="1"/>
  <c r="D818" i="6" s="1"/>
  <c r="D819" i="6" a="1"/>
  <c r="D819" i="6" s="1"/>
  <c r="D820" i="6" a="1"/>
  <c r="D820" i="6" s="1"/>
  <c r="D821" i="6" a="1"/>
  <c r="D821" i="6" s="1"/>
  <c r="D822" i="6" a="1"/>
  <c r="D822" i="6" s="1"/>
  <c r="D823" i="6" a="1"/>
  <c r="D823" i="6" s="1"/>
  <c r="D824" i="6" a="1"/>
  <c r="D824" i="6" s="1"/>
  <c r="D825" i="6" a="1"/>
  <c r="D825" i="6" s="1"/>
  <c r="D826" i="6" a="1"/>
  <c r="D826" i="6" s="1"/>
  <c r="D827" i="6" a="1"/>
  <c r="D827" i="6"/>
  <c r="D828" i="6" a="1"/>
  <c r="D828" i="6" s="1"/>
  <c r="D829" i="6" a="1"/>
  <c r="D829" i="6" s="1"/>
  <c r="D830" i="6" a="1"/>
  <c r="D830" i="6" s="1"/>
  <c r="D831" i="6" a="1"/>
  <c r="D831" i="6" s="1"/>
  <c r="D832" i="6" a="1"/>
  <c r="D832" i="6" s="1"/>
  <c r="D833" i="6" a="1"/>
  <c r="D833" i="6" s="1"/>
  <c r="D834" i="6" a="1"/>
  <c r="D834" i="6" s="1"/>
  <c r="D835" i="6" a="1"/>
  <c r="D835" i="6" s="1"/>
  <c r="D836" i="6" a="1"/>
  <c r="D836" i="6" s="1"/>
  <c r="D837" i="6" a="1"/>
  <c r="D837" i="6"/>
  <c r="D838" i="6" a="1"/>
  <c r="D838" i="6"/>
  <c r="D839" i="6" a="1"/>
  <c r="D839" i="6"/>
  <c r="D840" i="6" a="1"/>
  <c r="D840" i="6" s="1"/>
  <c r="D841" i="6" a="1"/>
  <c r="D841" i="6" s="1"/>
  <c r="D842" i="6" a="1"/>
  <c r="D842" i="6" s="1"/>
  <c r="D843" i="6" a="1"/>
  <c r="D843" i="6" s="1"/>
  <c r="D844" i="6" a="1"/>
  <c r="D844" i="6" s="1"/>
  <c r="D845" i="6" a="1"/>
  <c r="D845" i="6" s="1"/>
  <c r="D846" i="6" a="1"/>
  <c r="D846" i="6" s="1"/>
  <c r="D847" i="6" a="1"/>
  <c r="D847" i="6"/>
  <c r="D848" i="6" a="1"/>
  <c r="D848" i="6" s="1"/>
  <c r="D849" i="6" a="1"/>
  <c r="D849" i="6" s="1"/>
  <c r="D850" i="6" a="1"/>
  <c r="D850" i="6" s="1"/>
  <c r="D851" i="6" a="1"/>
  <c r="D851" i="6" s="1"/>
  <c r="D852" i="6" a="1"/>
  <c r="D852" i="6" s="1"/>
  <c r="D853" i="6" a="1"/>
  <c r="D853" i="6" s="1"/>
  <c r="D854" i="6" a="1"/>
  <c r="D854" i="6" s="1"/>
  <c r="D855" i="6" a="1"/>
  <c r="D855" i="6"/>
  <c r="D856" i="6" a="1"/>
  <c r="D856" i="6" s="1"/>
  <c r="D857" i="6" a="1"/>
  <c r="D857" i="6" s="1"/>
  <c r="D858" i="6" a="1"/>
  <c r="D858" i="6" s="1"/>
  <c r="D859" i="6" a="1"/>
  <c r="D859" i="6" s="1"/>
  <c r="D860" i="6" a="1"/>
  <c r="D860" i="6" s="1"/>
  <c r="D861" i="6" a="1"/>
  <c r="D861" i="6" s="1"/>
  <c r="D862" i="6" a="1"/>
  <c r="D862" i="6" s="1"/>
  <c r="D863" i="6" a="1"/>
  <c r="D863" i="6" s="1"/>
  <c r="D864" i="6" a="1"/>
  <c r="D864" i="6"/>
  <c r="D865" i="6" a="1"/>
  <c r="D865" i="6"/>
  <c r="D866" i="6" a="1"/>
  <c r="D866" i="6" s="1"/>
  <c r="D867" i="6" a="1"/>
  <c r="D867" i="6" s="1"/>
  <c r="D868" i="6" a="1"/>
  <c r="D868" i="6"/>
  <c r="D869" i="6" a="1"/>
  <c r="D869" i="6" s="1"/>
  <c r="D870" i="6" a="1"/>
  <c r="D870" i="6" s="1"/>
  <c r="D871" i="6" a="1"/>
  <c r="D871" i="6" s="1"/>
  <c r="D872" i="6" a="1"/>
  <c r="D872" i="6" s="1"/>
  <c r="D873" i="6" a="1"/>
  <c r="D873" i="6"/>
  <c r="D874" i="6" a="1"/>
  <c r="D874" i="6"/>
  <c r="D875" i="6" a="1"/>
  <c r="D875" i="6" s="1"/>
  <c r="D876" i="6" a="1"/>
  <c r="D876" i="6" s="1"/>
  <c r="D877" i="6" a="1"/>
  <c r="D877" i="6"/>
  <c r="D878" i="6" a="1"/>
  <c r="D878" i="6" s="1"/>
  <c r="D879" i="6" a="1"/>
  <c r="D879" i="6" s="1"/>
  <c r="D880" i="6" a="1"/>
  <c r="D880" i="6" s="1"/>
  <c r="D881" i="6" a="1"/>
  <c r="D881" i="6" s="1"/>
  <c r="D882" i="6" a="1"/>
  <c r="D882" i="6" s="1"/>
  <c r="D883" i="6" a="1"/>
  <c r="D883" i="6" s="1"/>
  <c r="D884" i="6" a="1"/>
  <c r="D884" i="6" s="1"/>
  <c r="D885" i="6" a="1"/>
  <c r="D885" i="6" s="1"/>
  <c r="D886" i="6" a="1"/>
  <c r="D886" i="6"/>
  <c r="D887" i="6" a="1"/>
  <c r="D887" i="6"/>
  <c r="D888" i="6" a="1"/>
  <c r="D888" i="6" s="1"/>
  <c r="D889" i="6" a="1"/>
  <c r="D889" i="6" s="1"/>
  <c r="D890" i="6" a="1"/>
  <c r="D890" i="6" s="1"/>
  <c r="D891" i="6" a="1"/>
  <c r="D891" i="6" s="1"/>
  <c r="D892" i="6" a="1"/>
  <c r="D892" i="6" s="1"/>
  <c r="D893" i="6" a="1"/>
  <c r="D893" i="6" s="1"/>
  <c r="D894" i="6" a="1"/>
  <c r="D894" i="6"/>
  <c r="D895" i="6" a="1"/>
  <c r="D895" i="6" s="1"/>
  <c r="D896" i="6" a="1"/>
  <c r="D896" i="6" s="1"/>
  <c r="D897" i="6" a="1"/>
  <c r="D897" i="6"/>
  <c r="D898" i="6" a="1"/>
  <c r="D898" i="6" s="1"/>
  <c r="D899" i="6" a="1"/>
  <c r="D899" i="6" s="1"/>
  <c r="D900" i="6" a="1"/>
  <c r="D900" i="6" s="1"/>
  <c r="D901" i="6" a="1"/>
  <c r="D901" i="6" s="1"/>
  <c r="D902" i="6" a="1"/>
  <c r="D902" i="6" s="1"/>
  <c r="D903" i="6" a="1"/>
  <c r="D903" i="6" s="1"/>
  <c r="D904" i="6" a="1"/>
  <c r="D904" i="6" s="1"/>
  <c r="D905" i="6" a="1"/>
  <c r="D905" i="6" s="1"/>
  <c r="D906" i="6" a="1"/>
  <c r="D906" i="6" s="1"/>
  <c r="Q26" i="8" a="1"/>
  <c r="Q26" i="8" s="1"/>
  <c r="L47" i="8"/>
  <c r="L46" i="8"/>
  <c r="P26" i="8" a="1"/>
  <c r="P26" i="8" s="1"/>
  <c r="L39" i="8"/>
  <c r="L38" i="8"/>
  <c r="H44" i="8"/>
  <c r="H45" i="8"/>
  <c r="H43" i="8"/>
  <c r="Q23" i="8" a="1"/>
  <c r="Q23" i="8" s="1"/>
  <c r="P23" i="8" a="1"/>
  <c r="P23" i="8" s="1"/>
  <c r="S2"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S359" i="6"/>
  <c r="S360" i="6"/>
  <c r="S361" i="6"/>
  <c r="S362" i="6"/>
  <c r="S363" i="6"/>
  <c r="S364" i="6"/>
  <c r="S365" i="6"/>
  <c r="S366" i="6"/>
  <c r="S367" i="6"/>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S487" i="6"/>
  <c r="S488" i="6"/>
  <c r="S489" i="6"/>
  <c r="S490" i="6"/>
  <c r="S491" i="6"/>
  <c r="S492" i="6"/>
  <c r="S493" i="6"/>
  <c r="S494" i="6"/>
  <c r="S495" i="6"/>
  <c r="S496" i="6"/>
  <c r="S497" i="6"/>
  <c r="S498" i="6"/>
  <c r="S499" i="6"/>
  <c r="S500" i="6"/>
  <c r="S501" i="6"/>
  <c r="S502" i="6"/>
  <c r="S503" i="6"/>
  <c r="S504" i="6"/>
  <c r="S505" i="6"/>
  <c r="S506" i="6"/>
  <c r="S507" i="6"/>
  <c r="S508" i="6"/>
  <c r="S509" i="6"/>
  <c r="S510" i="6"/>
  <c r="S511" i="6"/>
  <c r="S512" i="6"/>
  <c r="S513" i="6"/>
  <c r="S514" i="6"/>
  <c r="S515" i="6"/>
  <c r="S516" i="6"/>
  <c r="S517" i="6"/>
  <c r="S518" i="6"/>
  <c r="S519" i="6"/>
  <c r="S520" i="6"/>
  <c r="S521" i="6"/>
  <c r="S522" i="6"/>
  <c r="S523" i="6"/>
  <c r="S524" i="6"/>
  <c r="S525" i="6"/>
  <c r="S526" i="6"/>
  <c r="S527" i="6"/>
  <c r="S528" i="6"/>
  <c r="S529" i="6"/>
  <c r="S530" i="6"/>
  <c r="S531" i="6"/>
  <c r="S532" i="6"/>
  <c r="S533" i="6"/>
  <c r="S534" i="6"/>
  <c r="S535" i="6"/>
  <c r="S536" i="6"/>
  <c r="S537" i="6"/>
  <c r="S538" i="6"/>
  <c r="S539" i="6"/>
  <c r="S540" i="6"/>
  <c r="S541" i="6"/>
  <c r="S542" i="6"/>
  <c r="S543" i="6"/>
  <c r="S544" i="6"/>
  <c r="S545" i="6"/>
  <c r="S546" i="6"/>
  <c r="S547" i="6"/>
  <c r="S548" i="6"/>
  <c r="S549" i="6"/>
  <c r="S550" i="6"/>
  <c r="S551" i="6"/>
  <c r="S552" i="6"/>
  <c r="S553" i="6"/>
  <c r="S554" i="6"/>
  <c r="S555" i="6"/>
  <c r="S556" i="6"/>
  <c r="S557" i="6"/>
  <c r="S558" i="6"/>
  <c r="S559" i="6"/>
  <c r="S560" i="6"/>
  <c r="S561" i="6"/>
  <c r="S562" i="6"/>
  <c r="S563" i="6"/>
  <c r="S564" i="6"/>
  <c r="S565" i="6"/>
  <c r="S566" i="6"/>
  <c r="S567" i="6"/>
  <c r="S568" i="6"/>
  <c r="S569" i="6"/>
  <c r="S570" i="6"/>
  <c r="S571" i="6"/>
  <c r="S572" i="6"/>
  <c r="S573" i="6"/>
  <c r="S574" i="6"/>
  <c r="S575" i="6"/>
  <c r="S576" i="6"/>
  <c r="S577" i="6"/>
  <c r="S578" i="6"/>
  <c r="S579" i="6"/>
  <c r="S580" i="6"/>
  <c r="S581" i="6"/>
  <c r="S582" i="6"/>
  <c r="S583" i="6"/>
  <c r="S584" i="6"/>
  <c r="S585" i="6"/>
  <c r="S586" i="6"/>
  <c r="S587" i="6"/>
  <c r="S588" i="6"/>
  <c r="S589" i="6"/>
  <c r="S590" i="6"/>
  <c r="S591" i="6"/>
  <c r="S592" i="6"/>
  <c r="S593" i="6"/>
  <c r="S594" i="6"/>
  <c r="S595" i="6"/>
  <c r="S596" i="6"/>
  <c r="S597" i="6"/>
  <c r="S598" i="6"/>
  <c r="S599" i="6"/>
  <c r="S600" i="6"/>
  <c r="S601" i="6"/>
  <c r="S602" i="6"/>
  <c r="S603" i="6"/>
  <c r="S604" i="6"/>
  <c r="S605" i="6"/>
  <c r="S606" i="6"/>
  <c r="S607" i="6"/>
  <c r="S608" i="6"/>
  <c r="S609" i="6"/>
  <c r="S610" i="6"/>
  <c r="S611" i="6"/>
  <c r="S612" i="6"/>
  <c r="S613" i="6"/>
  <c r="S614" i="6"/>
  <c r="S615" i="6"/>
  <c r="S616" i="6"/>
  <c r="S617" i="6"/>
  <c r="S618" i="6"/>
  <c r="S619" i="6"/>
  <c r="S620" i="6"/>
  <c r="S621" i="6"/>
  <c r="S622" i="6"/>
  <c r="S623" i="6"/>
  <c r="S624" i="6"/>
  <c r="S625" i="6"/>
  <c r="S626" i="6"/>
  <c r="S627" i="6"/>
  <c r="S628" i="6"/>
  <c r="S629" i="6"/>
  <c r="S630" i="6"/>
  <c r="S631" i="6"/>
  <c r="S632" i="6"/>
  <c r="S633" i="6"/>
  <c r="S634" i="6"/>
  <c r="S635" i="6"/>
  <c r="S636" i="6"/>
  <c r="S637" i="6"/>
  <c r="S638" i="6"/>
  <c r="S639" i="6"/>
  <c r="S640" i="6"/>
  <c r="S641" i="6"/>
  <c r="S642" i="6"/>
  <c r="S643" i="6"/>
  <c r="S644" i="6"/>
  <c r="S645" i="6"/>
  <c r="S646" i="6"/>
  <c r="S647" i="6"/>
  <c r="S648" i="6"/>
  <c r="S649" i="6"/>
  <c r="S650" i="6"/>
  <c r="S651" i="6"/>
  <c r="S652" i="6"/>
  <c r="S653" i="6"/>
  <c r="S654" i="6"/>
  <c r="S655" i="6"/>
  <c r="S656" i="6"/>
  <c r="S657" i="6"/>
  <c r="S658" i="6"/>
  <c r="S659" i="6"/>
  <c r="S660" i="6"/>
  <c r="S661" i="6"/>
  <c r="S662" i="6"/>
  <c r="S663" i="6"/>
  <c r="S664" i="6"/>
  <c r="S665" i="6"/>
  <c r="S666" i="6"/>
  <c r="S667" i="6"/>
  <c r="S668" i="6"/>
  <c r="S669" i="6"/>
  <c r="S670" i="6"/>
  <c r="S671" i="6"/>
  <c r="S672" i="6"/>
  <c r="S673" i="6"/>
  <c r="S674" i="6"/>
  <c r="S675" i="6"/>
  <c r="S676" i="6"/>
  <c r="S677" i="6"/>
  <c r="S678" i="6"/>
  <c r="S679" i="6"/>
  <c r="S680" i="6"/>
  <c r="S681" i="6"/>
  <c r="S682" i="6"/>
  <c r="S683" i="6"/>
  <c r="S684" i="6"/>
  <c r="S685" i="6"/>
  <c r="S686" i="6"/>
  <c r="S687" i="6"/>
  <c r="S688" i="6"/>
  <c r="S689" i="6"/>
  <c r="S690" i="6"/>
  <c r="S691" i="6"/>
  <c r="S692" i="6"/>
  <c r="S693" i="6"/>
  <c r="S694" i="6"/>
  <c r="S695" i="6"/>
  <c r="S696" i="6"/>
  <c r="S697" i="6"/>
  <c r="S698" i="6"/>
  <c r="S699" i="6"/>
  <c r="S700" i="6"/>
  <c r="S701" i="6"/>
  <c r="S702" i="6"/>
  <c r="S703" i="6"/>
  <c r="S704" i="6"/>
  <c r="S705" i="6"/>
  <c r="S706" i="6"/>
  <c r="S707" i="6"/>
  <c r="S708" i="6"/>
  <c r="S709" i="6"/>
  <c r="S710" i="6"/>
  <c r="S711" i="6"/>
  <c r="S712" i="6"/>
  <c r="S713" i="6"/>
  <c r="S714" i="6"/>
  <c r="S715" i="6"/>
  <c r="S716" i="6"/>
  <c r="S717" i="6"/>
  <c r="S718" i="6"/>
  <c r="S719" i="6"/>
  <c r="S720" i="6"/>
  <c r="S721" i="6"/>
  <c r="S722" i="6"/>
  <c r="S723" i="6"/>
  <c r="S724" i="6"/>
  <c r="S725" i="6"/>
  <c r="S726" i="6"/>
  <c r="S727" i="6"/>
  <c r="S728" i="6"/>
  <c r="S729" i="6"/>
  <c r="S730" i="6"/>
  <c r="S731" i="6"/>
  <c r="S732" i="6"/>
  <c r="S733" i="6"/>
  <c r="S734" i="6"/>
  <c r="S735" i="6"/>
  <c r="S736" i="6"/>
  <c r="S737" i="6"/>
  <c r="S738" i="6"/>
  <c r="S739" i="6"/>
  <c r="S740" i="6"/>
  <c r="S741" i="6"/>
  <c r="S742" i="6"/>
  <c r="S743" i="6"/>
  <c r="S744" i="6"/>
  <c r="S745" i="6"/>
  <c r="S746" i="6"/>
  <c r="S747" i="6"/>
  <c r="S748" i="6"/>
  <c r="S749" i="6"/>
  <c r="S750" i="6"/>
  <c r="S751" i="6"/>
  <c r="S752" i="6"/>
  <c r="S753" i="6"/>
  <c r="S754" i="6"/>
  <c r="S755" i="6"/>
  <c r="S756" i="6"/>
  <c r="S757" i="6"/>
  <c r="S758" i="6"/>
  <c r="S759" i="6"/>
  <c r="S760" i="6"/>
  <c r="S761" i="6"/>
  <c r="S762" i="6"/>
  <c r="S763" i="6"/>
  <c r="S764" i="6"/>
  <c r="S765" i="6"/>
  <c r="S766" i="6"/>
  <c r="S767" i="6"/>
  <c r="S768" i="6"/>
  <c r="S769" i="6"/>
  <c r="S770" i="6"/>
  <c r="S771" i="6"/>
  <c r="S772" i="6"/>
  <c r="S773" i="6"/>
  <c r="S774" i="6"/>
  <c r="S775" i="6"/>
  <c r="S776" i="6"/>
  <c r="S777" i="6"/>
  <c r="S778" i="6"/>
  <c r="S779" i="6"/>
  <c r="S780" i="6"/>
  <c r="S781" i="6"/>
  <c r="S782" i="6"/>
  <c r="S783" i="6"/>
  <c r="S784" i="6"/>
  <c r="S785" i="6"/>
  <c r="S786" i="6"/>
  <c r="S787" i="6"/>
  <c r="S788" i="6"/>
  <c r="S789" i="6"/>
  <c r="S790" i="6"/>
  <c r="S791" i="6"/>
  <c r="S792" i="6"/>
  <c r="S793" i="6"/>
  <c r="S794" i="6"/>
  <c r="S795" i="6"/>
  <c r="S796" i="6"/>
  <c r="S797" i="6"/>
  <c r="S798" i="6"/>
  <c r="S799" i="6"/>
  <c r="S800" i="6"/>
  <c r="S801" i="6"/>
  <c r="S802" i="6"/>
  <c r="S803" i="6"/>
  <c r="S804" i="6"/>
  <c r="S805" i="6"/>
  <c r="S806" i="6"/>
  <c r="S807" i="6"/>
  <c r="S808" i="6"/>
  <c r="S809" i="6"/>
  <c r="S810" i="6"/>
  <c r="S811" i="6"/>
  <c r="S812" i="6"/>
  <c r="S813" i="6"/>
  <c r="S814" i="6"/>
  <c r="S815" i="6"/>
  <c r="S816" i="6"/>
  <c r="S817" i="6"/>
  <c r="S818" i="6"/>
  <c r="S819" i="6"/>
  <c r="S820" i="6"/>
  <c r="S821" i="6"/>
  <c r="S822" i="6"/>
  <c r="S823" i="6"/>
  <c r="S824" i="6"/>
  <c r="S825" i="6"/>
  <c r="S826" i="6"/>
  <c r="S827" i="6"/>
  <c r="S828" i="6"/>
  <c r="S829" i="6"/>
  <c r="S830" i="6"/>
  <c r="S831" i="6"/>
  <c r="S832" i="6"/>
  <c r="S833" i="6"/>
  <c r="S834" i="6"/>
  <c r="S835" i="6"/>
  <c r="S836" i="6"/>
  <c r="S837" i="6"/>
  <c r="S838" i="6"/>
  <c r="S839" i="6"/>
  <c r="S840" i="6"/>
  <c r="S841" i="6"/>
  <c r="S842" i="6"/>
  <c r="S843" i="6"/>
  <c r="S844" i="6"/>
  <c r="S845" i="6"/>
  <c r="S846" i="6"/>
  <c r="S847" i="6"/>
  <c r="S848" i="6"/>
  <c r="S849" i="6"/>
  <c r="S850" i="6"/>
  <c r="S851" i="6"/>
  <c r="S852" i="6"/>
  <c r="S853" i="6"/>
  <c r="S854" i="6"/>
  <c r="S855" i="6"/>
  <c r="S856" i="6"/>
  <c r="S857" i="6"/>
  <c r="S858" i="6"/>
  <c r="S859" i="6"/>
  <c r="S860" i="6"/>
  <c r="S861" i="6"/>
  <c r="S862" i="6"/>
  <c r="S863" i="6"/>
  <c r="S864" i="6"/>
  <c r="S865" i="6"/>
  <c r="S866" i="6"/>
  <c r="S867" i="6"/>
  <c r="S868" i="6"/>
  <c r="S869" i="6"/>
  <c r="S870" i="6"/>
  <c r="S871" i="6"/>
  <c r="S872" i="6"/>
  <c r="S873" i="6"/>
  <c r="S874" i="6"/>
  <c r="S875" i="6"/>
  <c r="S876" i="6"/>
  <c r="S877" i="6"/>
  <c r="S878" i="6"/>
  <c r="S879" i="6"/>
  <c r="S880" i="6"/>
  <c r="S881" i="6"/>
  <c r="S882" i="6"/>
  <c r="S883" i="6"/>
  <c r="S884" i="6"/>
  <c r="S885" i="6"/>
  <c r="S886" i="6"/>
  <c r="S887" i="6"/>
  <c r="S888" i="6"/>
  <c r="S889" i="6"/>
  <c r="S890" i="6"/>
  <c r="S891" i="6"/>
  <c r="S892" i="6"/>
  <c r="S893" i="6"/>
  <c r="S894" i="6"/>
  <c r="S895" i="6"/>
  <c r="S896" i="6"/>
  <c r="S897" i="6"/>
  <c r="S898" i="6"/>
  <c r="S899" i="6"/>
  <c r="S900" i="6"/>
  <c r="S901" i="6"/>
  <c r="S902" i="6"/>
  <c r="S903" i="6"/>
  <c r="S904" i="6"/>
  <c r="S905" i="6"/>
  <c r="S906" i="6"/>
  <c r="R17" i="6"/>
  <c r="R21" i="6"/>
  <c r="R29" i="6"/>
  <c r="R33" i="6"/>
  <c r="R57" i="6"/>
  <c r="R70" i="6"/>
  <c r="R130" i="6"/>
  <c r="R166" i="6"/>
  <c r="H17" i="8"/>
  <c r="H15" i="8"/>
  <c r="H13" i="8"/>
  <c r="H9" i="8" a="1"/>
  <c r="H9" i="8" s="1"/>
  <c r="H3" i="8"/>
  <c r="J2" i="2"/>
  <c r="J3" i="2"/>
  <c r="K3" i="2" s="1"/>
  <c r="J4" i="2"/>
  <c r="K4" i="2" s="1"/>
  <c r="J5" i="2"/>
  <c r="K5" i="2" s="1"/>
  <c r="J6" i="2"/>
  <c r="K6" i="2" s="1"/>
  <c r="J7" i="2"/>
  <c r="K7" i="2" s="1"/>
  <c r="J8" i="2"/>
  <c r="K8" i="2" s="1"/>
  <c r="J9" i="2"/>
  <c r="K9" i="2" s="1"/>
  <c r="J10" i="2"/>
  <c r="K10" i="2" s="1"/>
  <c r="J11" i="2"/>
  <c r="K11" i="2" s="1"/>
  <c r="J12" i="2"/>
  <c r="K12" i="2" s="1"/>
  <c r="J13" i="2"/>
  <c r="K13" i="2" s="1"/>
  <c r="J14" i="2"/>
  <c r="K14" i="2" s="1"/>
  <c r="J15" i="2"/>
  <c r="K15" i="2" s="1"/>
  <c r="J16" i="2"/>
  <c r="K16" i="2" s="1"/>
  <c r="J17" i="2"/>
  <c r="K17" i="2" s="1"/>
  <c r="J18" i="2"/>
  <c r="K18" i="2" s="1"/>
  <c r="J19" i="2"/>
  <c r="K19" i="2" s="1"/>
  <c r="J20" i="2"/>
  <c r="K20" i="2" s="1"/>
  <c r="J21" i="2"/>
  <c r="K21" i="2" s="1"/>
  <c r="J22" i="2"/>
  <c r="K22" i="2" s="1"/>
  <c r="J23" i="2"/>
  <c r="K23" i="2" s="1"/>
  <c r="J24" i="2"/>
  <c r="K24" i="2" s="1"/>
  <c r="J25" i="2"/>
  <c r="K25" i="2" s="1"/>
  <c r="J26" i="2"/>
  <c r="K26" i="2" s="1"/>
  <c r="J27" i="2"/>
  <c r="K27" i="2" s="1"/>
  <c r="J28" i="2"/>
  <c r="K28" i="2" s="1"/>
  <c r="J29" i="2"/>
  <c r="K29" i="2" s="1"/>
  <c r="J30" i="2"/>
  <c r="K30" i="2" s="1"/>
  <c r="J31" i="2"/>
  <c r="K31" i="2" s="1"/>
  <c r="J32" i="2"/>
  <c r="K32" i="2" s="1"/>
  <c r="J33" i="2"/>
  <c r="K33" i="2" s="1"/>
  <c r="J34" i="2"/>
  <c r="K34" i="2" s="1"/>
  <c r="J35" i="2"/>
  <c r="K35" i="2" s="1"/>
  <c r="J36" i="2"/>
  <c r="K36" i="2" s="1"/>
  <c r="J37" i="2"/>
  <c r="K37" i="2" s="1"/>
  <c r="J38" i="2"/>
  <c r="K38" i="2" s="1"/>
  <c r="J39" i="2"/>
  <c r="K39" i="2" s="1"/>
  <c r="J40" i="2"/>
  <c r="K40" i="2" s="1"/>
  <c r="J41" i="2"/>
  <c r="K41" i="2" s="1"/>
  <c r="J42" i="2"/>
  <c r="K42" i="2" s="1"/>
  <c r="J43" i="2"/>
  <c r="K43" i="2" s="1"/>
  <c r="J44" i="2"/>
  <c r="K44" i="2" s="1"/>
  <c r="J45" i="2"/>
  <c r="K45" i="2" s="1"/>
  <c r="J46" i="2"/>
  <c r="K46" i="2" s="1"/>
  <c r="J47" i="2"/>
  <c r="K47" i="2" s="1"/>
  <c r="J48" i="2"/>
  <c r="K48" i="2" s="1"/>
  <c r="J49" i="2"/>
  <c r="K49" i="2" s="1"/>
  <c r="J50" i="2"/>
  <c r="K50" i="2" s="1"/>
  <c r="J51" i="2"/>
  <c r="K51" i="2" s="1"/>
  <c r="J52" i="2"/>
  <c r="K52" i="2" s="1"/>
  <c r="J53" i="2"/>
  <c r="K53" i="2" s="1"/>
  <c r="J54" i="2"/>
  <c r="K54" i="2" s="1"/>
  <c r="J55" i="2"/>
  <c r="K55" i="2" s="1"/>
  <c r="J56" i="2"/>
  <c r="K56" i="2" s="1"/>
  <c r="J57" i="2"/>
  <c r="K57" i="2" s="1"/>
  <c r="J58" i="2"/>
  <c r="K58" i="2" s="1"/>
  <c r="J59" i="2"/>
  <c r="K59" i="2" s="1"/>
  <c r="J60" i="2"/>
  <c r="K60" i="2" s="1"/>
  <c r="J61" i="2"/>
  <c r="K61" i="2" s="1"/>
  <c r="J62" i="2"/>
  <c r="K62" i="2" s="1"/>
  <c r="J63" i="2"/>
  <c r="K63" i="2" s="1"/>
  <c r="J64" i="2"/>
  <c r="K64" i="2" s="1"/>
  <c r="J65" i="2"/>
  <c r="K65" i="2" s="1"/>
  <c r="J66" i="2"/>
  <c r="K66" i="2" s="1"/>
  <c r="J67" i="2"/>
  <c r="K67" i="2" s="1"/>
  <c r="J68" i="2"/>
  <c r="K68" i="2" s="1"/>
  <c r="J69" i="2"/>
  <c r="K69" i="2" s="1"/>
  <c r="J70" i="2"/>
  <c r="K70" i="2" s="1"/>
  <c r="J71" i="2"/>
  <c r="K71" i="2" s="1"/>
  <c r="J72" i="2"/>
  <c r="K72" i="2" s="1"/>
  <c r="J73" i="2"/>
  <c r="K73" i="2" s="1"/>
  <c r="J74" i="2"/>
  <c r="K74" i="2" s="1"/>
  <c r="J75" i="2"/>
  <c r="K75" i="2" s="1"/>
  <c r="J76" i="2"/>
  <c r="K76" i="2" s="1"/>
  <c r="J77" i="2"/>
  <c r="K77" i="2" s="1"/>
  <c r="J78" i="2"/>
  <c r="K78" i="2" s="1"/>
  <c r="J79" i="2"/>
  <c r="K79" i="2" s="1"/>
  <c r="J80" i="2"/>
  <c r="K80" i="2" s="1"/>
  <c r="J81" i="2"/>
  <c r="K81" i="2" s="1"/>
  <c r="J82" i="2"/>
  <c r="K82" i="2" s="1"/>
  <c r="J83" i="2"/>
  <c r="K83" i="2" s="1"/>
  <c r="J84" i="2"/>
  <c r="K84" i="2" s="1"/>
  <c r="J85" i="2"/>
  <c r="K85" i="2" s="1"/>
  <c r="J86" i="2"/>
  <c r="K86" i="2" s="1"/>
  <c r="J87" i="2"/>
  <c r="K87" i="2" s="1"/>
  <c r="J88" i="2"/>
  <c r="K88" i="2" s="1"/>
  <c r="J89" i="2"/>
  <c r="K89" i="2" s="1"/>
  <c r="J90" i="2"/>
  <c r="K90" i="2" s="1"/>
  <c r="J91" i="2"/>
  <c r="K91" i="2" s="1"/>
  <c r="J92" i="2"/>
  <c r="K92" i="2" s="1"/>
  <c r="J93" i="2"/>
  <c r="K93" i="2" s="1"/>
  <c r="J94" i="2"/>
  <c r="K94" i="2" s="1"/>
  <c r="J95" i="2"/>
  <c r="K95" i="2" s="1"/>
  <c r="J96" i="2"/>
  <c r="K96" i="2" s="1"/>
  <c r="J97" i="2"/>
  <c r="K97" i="2" s="1"/>
  <c r="J98" i="2"/>
  <c r="K98" i="2" s="1"/>
  <c r="J99" i="2"/>
  <c r="K99" i="2" s="1"/>
  <c r="J100" i="2"/>
  <c r="K100" i="2" s="1"/>
  <c r="J101" i="2"/>
  <c r="K101" i="2" s="1"/>
  <c r="J102" i="2"/>
  <c r="K102" i="2" s="1"/>
  <c r="J103" i="2"/>
  <c r="K103" i="2" s="1"/>
  <c r="J104" i="2"/>
  <c r="K104" i="2" s="1"/>
  <c r="J105" i="2"/>
  <c r="K105" i="2" s="1"/>
  <c r="J106" i="2"/>
  <c r="K106" i="2" s="1"/>
  <c r="J107" i="2"/>
  <c r="K107" i="2" s="1"/>
  <c r="J108" i="2"/>
  <c r="K108" i="2" s="1"/>
  <c r="J109" i="2"/>
  <c r="K109" i="2" s="1"/>
  <c r="J110" i="2"/>
  <c r="K110" i="2" s="1"/>
  <c r="J111" i="2"/>
  <c r="K111" i="2" s="1"/>
  <c r="J112" i="2"/>
  <c r="K112" i="2" s="1"/>
  <c r="J113" i="2"/>
  <c r="K113" i="2" s="1"/>
  <c r="J114" i="2"/>
  <c r="K114" i="2" s="1"/>
  <c r="J115" i="2"/>
  <c r="K115" i="2" s="1"/>
  <c r="J116" i="2"/>
  <c r="K116" i="2" s="1"/>
  <c r="J117" i="2"/>
  <c r="K117" i="2" s="1"/>
  <c r="J118" i="2"/>
  <c r="K118" i="2" s="1"/>
  <c r="J119" i="2"/>
  <c r="K119" i="2" s="1"/>
  <c r="J120" i="2"/>
  <c r="K120" i="2" s="1"/>
  <c r="J121" i="2"/>
  <c r="K121" i="2" s="1"/>
  <c r="J122" i="2"/>
  <c r="K122" i="2" s="1"/>
  <c r="J123" i="2"/>
  <c r="K123" i="2" s="1"/>
  <c r="J124" i="2"/>
  <c r="K124" i="2" s="1"/>
  <c r="J125" i="2"/>
  <c r="K125" i="2" s="1"/>
  <c r="J126" i="2"/>
  <c r="K126" i="2" s="1"/>
  <c r="J127" i="2"/>
  <c r="K127" i="2" s="1"/>
  <c r="J128" i="2"/>
  <c r="K128" i="2" s="1"/>
  <c r="J129" i="2"/>
  <c r="K129" i="2" s="1"/>
  <c r="J130" i="2"/>
  <c r="K130" i="2" s="1"/>
  <c r="J131" i="2"/>
  <c r="K131" i="2" s="1"/>
  <c r="J132" i="2"/>
  <c r="K132" i="2" s="1"/>
  <c r="J133" i="2"/>
  <c r="K133" i="2" s="1"/>
  <c r="J134" i="2"/>
  <c r="K134" i="2" s="1"/>
  <c r="J135" i="2"/>
  <c r="K135" i="2" s="1"/>
  <c r="J136" i="2"/>
  <c r="K136" i="2" s="1"/>
  <c r="J137" i="2"/>
  <c r="K137" i="2" s="1"/>
  <c r="J138" i="2"/>
  <c r="K138" i="2" s="1"/>
  <c r="J139" i="2"/>
  <c r="K139" i="2" s="1"/>
  <c r="J140" i="2"/>
  <c r="K140" i="2" s="1"/>
  <c r="J141" i="2"/>
  <c r="K141" i="2" s="1"/>
  <c r="J142" i="2"/>
  <c r="K142" i="2" s="1"/>
  <c r="J143" i="2"/>
  <c r="K143" i="2" s="1"/>
  <c r="J144" i="2"/>
  <c r="K144" i="2" s="1"/>
  <c r="J145" i="2"/>
  <c r="K145" i="2" s="1"/>
  <c r="J146" i="2"/>
  <c r="K146" i="2" s="1"/>
  <c r="J147" i="2"/>
  <c r="K147" i="2" s="1"/>
  <c r="J148" i="2"/>
  <c r="K148" i="2" s="1"/>
  <c r="J149" i="2"/>
  <c r="K149" i="2" s="1"/>
  <c r="J150" i="2"/>
  <c r="K150" i="2" s="1"/>
  <c r="J151" i="2"/>
  <c r="K151" i="2" s="1"/>
  <c r="J152" i="2"/>
  <c r="K152" i="2" s="1"/>
  <c r="J153" i="2"/>
  <c r="K153" i="2" s="1"/>
  <c r="J154" i="2"/>
  <c r="K154" i="2" s="1"/>
  <c r="J155" i="2"/>
  <c r="K155" i="2" s="1"/>
  <c r="J156" i="2"/>
  <c r="K156" i="2" s="1"/>
  <c r="J157" i="2"/>
  <c r="K157" i="2" s="1"/>
  <c r="J158" i="2"/>
  <c r="K158" i="2" s="1"/>
  <c r="J159" i="2"/>
  <c r="K159" i="2" s="1"/>
  <c r="J160" i="2"/>
  <c r="K160" i="2" s="1"/>
  <c r="J161" i="2"/>
  <c r="K161" i="2" s="1"/>
  <c r="J162" i="2"/>
  <c r="K162" i="2" s="1"/>
  <c r="J163" i="2"/>
  <c r="K163" i="2" s="1"/>
  <c r="J164" i="2"/>
  <c r="K164" i="2" s="1"/>
  <c r="J165" i="2"/>
  <c r="K165" i="2" s="1"/>
  <c r="J166" i="2"/>
  <c r="K166" i="2" s="1"/>
  <c r="J167" i="2"/>
  <c r="K167" i="2" s="1"/>
  <c r="J168" i="2"/>
  <c r="K168" i="2" s="1"/>
  <c r="J169" i="2"/>
  <c r="K169" i="2" s="1"/>
  <c r="J170" i="2"/>
  <c r="K170" i="2" s="1"/>
  <c r="J171" i="2"/>
  <c r="K171" i="2" s="1"/>
  <c r="J172" i="2"/>
  <c r="K172" i="2" s="1"/>
  <c r="J173" i="2"/>
  <c r="K173" i="2" s="1"/>
  <c r="J174" i="2"/>
  <c r="K174" i="2" s="1"/>
  <c r="J175" i="2"/>
  <c r="K175" i="2" s="1"/>
  <c r="J176" i="2"/>
  <c r="K176" i="2" s="1"/>
  <c r="J177" i="2"/>
  <c r="K177" i="2" s="1"/>
  <c r="J178" i="2"/>
  <c r="K178" i="2" s="1"/>
  <c r="J179" i="2"/>
  <c r="K179" i="2" s="1"/>
  <c r="J180" i="2"/>
  <c r="K180" i="2" s="1"/>
  <c r="J181" i="2"/>
  <c r="K181" i="2" s="1"/>
  <c r="J182" i="2"/>
  <c r="K182" i="2" s="1"/>
  <c r="J183" i="2"/>
  <c r="K183" i="2" s="1"/>
  <c r="J184" i="2"/>
  <c r="K184" i="2" s="1"/>
  <c r="J185" i="2"/>
  <c r="K185" i="2" s="1"/>
  <c r="J186" i="2"/>
  <c r="K186" i="2" s="1"/>
  <c r="J187" i="2"/>
  <c r="K187" i="2" s="1"/>
  <c r="J188" i="2"/>
  <c r="K188" i="2" s="1"/>
  <c r="J189" i="2"/>
  <c r="K189" i="2" s="1"/>
  <c r="J190" i="2"/>
  <c r="K190" i="2" s="1"/>
  <c r="J191" i="2"/>
  <c r="K191" i="2" s="1"/>
  <c r="J192" i="2"/>
  <c r="K192" i="2" s="1"/>
  <c r="J193" i="2"/>
  <c r="K193" i="2" s="1"/>
  <c r="J194" i="2"/>
  <c r="K194" i="2" s="1"/>
  <c r="J195" i="2"/>
  <c r="K195" i="2" s="1"/>
  <c r="J196" i="2"/>
  <c r="K196" i="2" s="1"/>
  <c r="J197" i="2"/>
  <c r="K197" i="2" s="1"/>
  <c r="J198" i="2"/>
  <c r="K198" i="2" s="1"/>
  <c r="J199" i="2"/>
  <c r="K199" i="2" s="1"/>
  <c r="J200" i="2"/>
  <c r="K200" i="2" s="1"/>
  <c r="J201" i="2"/>
  <c r="K201" i="2" s="1"/>
  <c r="J202" i="2"/>
  <c r="K202" i="2" s="1"/>
  <c r="J203" i="2"/>
  <c r="K203" i="2" s="1"/>
  <c r="J204" i="2"/>
  <c r="K204" i="2" s="1"/>
  <c r="J205" i="2"/>
  <c r="K205" i="2" s="1"/>
  <c r="J206" i="2"/>
  <c r="K206" i="2" s="1"/>
  <c r="J207" i="2"/>
  <c r="K207" i="2" s="1"/>
  <c r="J208" i="2"/>
  <c r="K208" i="2" s="1"/>
  <c r="J209" i="2"/>
  <c r="K209" i="2" s="1"/>
  <c r="J210" i="2"/>
  <c r="K210" i="2" s="1"/>
  <c r="J211" i="2"/>
  <c r="K211" i="2" s="1"/>
  <c r="J212" i="2"/>
  <c r="K212" i="2" s="1"/>
  <c r="J213" i="2"/>
  <c r="K213" i="2" s="1"/>
  <c r="J214" i="2"/>
  <c r="K214" i="2" s="1"/>
  <c r="J215" i="2"/>
  <c r="K215" i="2" s="1"/>
  <c r="J216" i="2"/>
  <c r="K216" i="2" s="1"/>
  <c r="J217" i="2"/>
  <c r="K217" i="2" s="1"/>
  <c r="J218" i="2"/>
  <c r="K218" i="2" s="1"/>
  <c r="J219" i="2"/>
  <c r="K219" i="2" s="1"/>
  <c r="J220" i="2"/>
  <c r="K220" i="2" s="1"/>
  <c r="J221" i="2"/>
  <c r="K221" i="2" s="1"/>
  <c r="J222" i="2"/>
  <c r="K222" i="2" s="1"/>
  <c r="J223" i="2"/>
  <c r="K223" i="2" s="1"/>
  <c r="J224" i="2"/>
  <c r="K224" i="2" s="1"/>
  <c r="J225" i="2"/>
  <c r="K225" i="2" s="1"/>
  <c r="J226" i="2"/>
  <c r="K226" i="2" s="1"/>
  <c r="J227" i="2"/>
  <c r="K227" i="2" s="1"/>
  <c r="J228" i="2"/>
  <c r="K228" i="2" s="1"/>
  <c r="J229" i="2"/>
  <c r="K229" i="2" s="1"/>
  <c r="J230" i="2"/>
  <c r="K230" i="2" s="1"/>
  <c r="J231" i="2"/>
  <c r="K231" i="2" s="1"/>
  <c r="J232" i="2"/>
  <c r="K232" i="2" s="1"/>
  <c r="J233" i="2"/>
  <c r="K233" i="2" s="1"/>
  <c r="J234" i="2"/>
  <c r="K234" i="2" s="1"/>
  <c r="J235" i="2"/>
  <c r="K235" i="2" s="1"/>
  <c r="J236" i="2"/>
  <c r="K236" i="2" s="1"/>
  <c r="J237" i="2"/>
  <c r="K237" i="2" s="1"/>
  <c r="J238" i="2"/>
  <c r="K238" i="2" s="1"/>
  <c r="J239" i="2"/>
  <c r="K239" i="2" s="1"/>
  <c r="J240" i="2"/>
  <c r="K240" i="2" s="1"/>
  <c r="J241" i="2"/>
  <c r="K241" i="2" s="1"/>
  <c r="J242" i="2"/>
  <c r="K242" i="2" s="1"/>
  <c r="J243" i="2"/>
  <c r="K243" i="2" s="1"/>
  <c r="J244" i="2"/>
  <c r="K244" i="2" s="1"/>
  <c r="J245" i="2"/>
  <c r="K245" i="2" s="1"/>
  <c r="J246" i="2"/>
  <c r="K246" i="2" s="1"/>
  <c r="J247" i="2"/>
  <c r="K247" i="2" s="1"/>
  <c r="J248" i="2"/>
  <c r="K248" i="2" s="1"/>
  <c r="J249" i="2"/>
  <c r="K249" i="2" s="1"/>
  <c r="J250" i="2"/>
  <c r="K250" i="2" s="1"/>
  <c r="J251" i="2"/>
  <c r="K251" i="2" s="1"/>
  <c r="J252" i="2"/>
  <c r="K252" i="2" s="1"/>
  <c r="J253" i="2"/>
  <c r="K253" i="2" s="1"/>
  <c r="J254" i="2"/>
  <c r="K254" i="2" s="1"/>
  <c r="J255" i="2"/>
  <c r="K255" i="2" s="1"/>
  <c r="J256" i="2"/>
  <c r="K256" i="2" s="1"/>
  <c r="J257" i="2"/>
  <c r="K257" i="2" s="1"/>
  <c r="J258" i="2"/>
  <c r="K258" i="2" s="1"/>
  <c r="J259" i="2"/>
  <c r="K259" i="2" s="1"/>
  <c r="J260" i="2"/>
  <c r="K260" i="2" s="1"/>
  <c r="J261" i="2"/>
  <c r="K261" i="2" s="1"/>
  <c r="J262" i="2"/>
  <c r="K262" i="2" s="1"/>
  <c r="J263" i="2"/>
  <c r="K263" i="2" s="1"/>
  <c r="J264" i="2"/>
  <c r="K264" i="2" s="1"/>
  <c r="J265" i="2"/>
  <c r="K265" i="2" s="1"/>
  <c r="J266" i="2"/>
  <c r="K266" i="2" s="1"/>
  <c r="J267" i="2"/>
  <c r="K267" i="2" s="1"/>
  <c r="J268" i="2"/>
  <c r="K268" i="2" s="1"/>
  <c r="J269" i="2"/>
  <c r="K269" i="2" s="1"/>
  <c r="J270" i="2"/>
  <c r="K270" i="2" s="1"/>
  <c r="J271" i="2"/>
  <c r="K271" i="2" s="1"/>
  <c r="J272" i="2"/>
  <c r="K272" i="2" s="1"/>
  <c r="J273" i="2"/>
  <c r="K273" i="2" s="1"/>
  <c r="J274" i="2"/>
  <c r="K274" i="2" s="1"/>
  <c r="J275" i="2"/>
  <c r="K275" i="2" s="1"/>
  <c r="J276" i="2"/>
  <c r="K276" i="2" s="1"/>
  <c r="J277" i="2"/>
  <c r="K277" i="2" s="1"/>
  <c r="J278" i="2"/>
  <c r="K278" i="2" s="1"/>
  <c r="J279" i="2"/>
  <c r="K279" i="2" s="1"/>
  <c r="J280" i="2"/>
  <c r="K280" i="2" s="1"/>
  <c r="J281" i="2"/>
  <c r="K281" i="2" s="1"/>
  <c r="J282" i="2"/>
  <c r="K282" i="2" s="1"/>
  <c r="J283" i="2"/>
  <c r="K283" i="2" s="1"/>
  <c r="J284" i="2"/>
  <c r="K284" i="2" s="1"/>
  <c r="J285" i="2"/>
  <c r="K285" i="2" s="1"/>
  <c r="J286" i="2"/>
  <c r="K286" i="2" s="1"/>
  <c r="J287" i="2"/>
  <c r="K287" i="2" s="1"/>
  <c r="J288" i="2"/>
  <c r="K288" i="2" s="1"/>
  <c r="J289" i="2"/>
  <c r="K289" i="2" s="1"/>
  <c r="J290" i="2"/>
  <c r="K290" i="2" s="1"/>
  <c r="J291" i="2"/>
  <c r="K291" i="2" s="1"/>
  <c r="J292" i="2"/>
  <c r="K292" i="2" s="1"/>
  <c r="J293" i="2"/>
  <c r="K293" i="2" s="1"/>
  <c r="J294" i="2"/>
  <c r="K294" i="2" s="1"/>
  <c r="J295" i="2"/>
  <c r="K295" i="2" s="1"/>
  <c r="J296" i="2"/>
  <c r="K296" i="2" s="1"/>
  <c r="J297" i="2"/>
  <c r="K297" i="2" s="1"/>
  <c r="J298" i="2"/>
  <c r="K298" i="2" s="1"/>
  <c r="J299" i="2"/>
  <c r="K299" i="2" s="1"/>
  <c r="J300" i="2"/>
  <c r="K300" i="2" s="1"/>
  <c r="J301" i="2"/>
  <c r="K301" i="2" s="1"/>
  <c r="J302" i="2"/>
  <c r="K302" i="2" s="1"/>
  <c r="J303" i="2"/>
  <c r="K303" i="2" s="1"/>
  <c r="J304" i="2"/>
  <c r="K304" i="2" s="1"/>
  <c r="J305" i="2"/>
  <c r="K305" i="2" s="1"/>
  <c r="J306" i="2"/>
  <c r="K306" i="2" s="1"/>
  <c r="J307" i="2"/>
  <c r="K307" i="2" s="1"/>
  <c r="J308" i="2"/>
  <c r="K308" i="2" s="1"/>
  <c r="J309" i="2"/>
  <c r="K309" i="2" s="1"/>
  <c r="J310" i="2"/>
  <c r="K310" i="2" s="1"/>
  <c r="J311" i="2"/>
  <c r="K311" i="2" s="1"/>
  <c r="J312" i="2"/>
  <c r="K312" i="2" s="1"/>
  <c r="J313" i="2"/>
  <c r="K313" i="2" s="1"/>
  <c r="J314" i="2"/>
  <c r="K314" i="2" s="1"/>
  <c r="J315" i="2"/>
  <c r="K315" i="2" s="1"/>
  <c r="J316" i="2"/>
  <c r="K316" i="2" s="1"/>
  <c r="J317" i="2"/>
  <c r="K317" i="2" s="1"/>
  <c r="J318" i="2"/>
  <c r="K318" i="2" s="1"/>
  <c r="J319" i="2"/>
  <c r="K319" i="2" s="1"/>
  <c r="J320" i="2"/>
  <c r="K320" i="2" s="1"/>
  <c r="J321" i="2"/>
  <c r="K321" i="2" s="1"/>
  <c r="J322" i="2"/>
  <c r="K322" i="2" s="1"/>
  <c r="J323" i="2"/>
  <c r="K323" i="2" s="1"/>
  <c r="J324" i="2"/>
  <c r="K324" i="2" s="1"/>
  <c r="J325" i="2"/>
  <c r="K325" i="2" s="1"/>
  <c r="J326" i="2"/>
  <c r="K326" i="2" s="1"/>
  <c r="J327" i="2"/>
  <c r="K327" i="2" s="1"/>
  <c r="J328" i="2"/>
  <c r="K328" i="2" s="1"/>
  <c r="J329" i="2"/>
  <c r="K329" i="2" s="1"/>
  <c r="J330" i="2"/>
  <c r="K330" i="2" s="1"/>
  <c r="J331" i="2"/>
  <c r="K331" i="2" s="1"/>
  <c r="J332" i="2"/>
  <c r="K332" i="2" s="1"/>
  <c r="J333" i="2"/>
  <c r="K333" i="2" s="1"/>
  <c r="J334" i="2"/>
  <c r="K334" i="2" s="1"/>
  <c r="J335" i="2"/>
  <c r="K335" i="2" s="1"/>
  <c r="J336" i="2"/>
  <c r="K336" i="2" s="1"/>
  <c r="J337" i="2"/>
  <c r="K337" i="2" s="1"/>
  <c r="J338" i="2"/>
  <c r="K338" i="2" s="1"/>
  <c r="J339" i="2"/>
  <c r="K339" i="2" s="1"/>
  <c r="J340" i="2"/>
  <c r="K340" i="2" s="1"/>
  <c r="J341" i="2"/>
  <c r="K341" i="2" s="1"/>
  <c r="J342" i="2"/>
  <c r="K342" i="2" s="1"/>
  <c r="J343" i="2"/>
  <c r="K343" i="2" s="1"/>
  <c r="J344" i="2"/>
  <c r="K344" i="2" s="1"/>
  <c r="J345" i="2"/>
  <c r="K345" i="2" s="1"/>
  <c r="J346" i="2"/>
  <c r="K346" i="2" s="1"/>
  <c r="J347" i="2"/>
  <c r="K347" i="2" s="1"/>
  <c r="J348" i="2"/>
  <c r="K348" i="2" s="1"/>
  <c r="J349" i="2"/>
  <c r="K349" i="2" s="1"/>
  <c r="J350" i="2"/>
  <c r="K350" i="2" s="1"/>
  <c r="J351" i="2"/>
  <c r="K351" i="2" s="1"/>
  <c r="J352" i="2"/>
  <c r="K352" i="2" s="1"/>
  <c r="J353" i="2"/>
  <c r="K353" i="2" s="1"/>
  <c r="J354" i="2"/>
  <c r="K354" i="2" s="1"/>
  <c r="J355" i="2"/>
  <c r="K355" i="2" s="1"/>
  <c r="J356" i="2"/>
  <c r="K356" i="2" s="1"/>
  <c r="J357" i="2"/>
  <c r="K357" i="2" s="1"/>
  <c r="J358" i="2"/>
  <c r="K358" i="2" s="1"/>
  <c r="J359" i="2"/>
  <c r="K359" i="2" s="1"/>
  <c r="J360" i="2"/>
  <c r="K360" i="2" s="1"/>
  <c r="J361" i="2"/>
  <c r="K361" i="2" s="1"/>
  <c r="J362" i="2"/>
  <c r="K362" i="2" s="1"/>
  <c r="J363" i="2"/>
  <c r="K363" i="2" s="1"/>
  <c r="J364" i="2"/>
  <c r="K364" i="2" s="1"/>
  <c r="J365" i="2"/>
  <c r="K365" i="2" s="1"/>
  <c r="J366" i="2"/>
  <c r="K366" i="2" s="1"/>
  <c r="J367" i="2"/>
  <c r="K367" i="2" s="1"/>
  <c r="J368" i="2"/>
  <c r="K368" i="2" s="1"/>
  <c r="J369" i="2"/>
  <c r="K369" i="2" s="1"/>
  <c r="J370" i="2"/>
  <c r="K370" i="2" s="1"/>
  <c r="J371" i="2"/>
  <c r="K371" i="2" s="1"/>
  <c r="J372" i="2"/>
  <c r="K372" i="2" s="1"/>
  <c r="J373" i="2"/>
  <c r="K373" i="2" s="1"/>
  <c r="J374" i="2"/>
  <c r="K374" i="2" s="1"/>
  <c r="J375" i="2"/>
  <c r="K375" i="2" s="1"/>
  <c r="J376" i="2"/>
  <c r="K376" i="2" s="1"/>
  <c r="J377" i="2"/>
  <c r="K377" i="2" s="1"/>
  <c r="J378" i="2"/>
  <c r="K378" i="2" s="1"/>
  <c r="J379" i="2"/>
  <c r="K379" i="2" s="1"/>
  <c r="J380" i="2"/>
  <c r="K380" i="2" s="1"/>
  <c r="J381" i="2"/>
  <c r="K381" i="2" s="1"/>
  <c r="J382" i="2"/>
  <c r="K382" i="2" s="1"/>
  <c r="J383" i="2"/>
  <c r="K383" i="2" s="1"/>
  <c r="J384" i="2"/>
  <c r="K384" i="2" s="1"/>
  <c r="J385" i="2"/>
  <c r="K385" i="2" s="1"/>
  <c r="J386" i="2"/>
  <c r="K386" i="2" s="1"/>
  <c r="J387" i="2"/>
  <c r="K387" i="2" s="1"/>
  <c r="J388" i="2"/>
  <c r="K388" i="2" s="1"/>
  <c r="J389" i="2"/>
  <c r="K389" i="2" s="1"/>
  <c r="J390" i="2"/>
  <c r="K390" i="2" s="1"/>
  <c r="J391" i="2"/>
  <c r="K391" i="2" s="1"/>
  <c r="J392" i="2"/>
  <c r="K392" i="2" s="1"/>
  <c r="J393" i="2"/>
  <c r="K393" i="2" s="1"/>
  <c r="J394" i="2"/>
  <c r="K394" i="2" s="1"/>
  <c r="J395" i="2"/>
  <c r="K395" i="2" s="1"/>
  <c r="J396" i="2"/>
  <c r="K396" i="2" s="1"/>
  <c r="J397" i="2"/>
  <c r="K397" i="2" s="1"/>
  <c r="J398" i="2"/>
  <c r="K398" i="2" s="1"/>
  <c r="J399" i="2"/>
  <c r="K399" i="2" s="1"/>
  <c r="J400" i="2"/>
  <c r="K400" i="2" s="1"/>
  <c r="J401" i="2"/>
  <c r="K401" i="2" s="1"/>
  <c r="J402" i="2"/>
  <c r="K402" i="2" s="1"/>
  <c r="J403" i="2"/>
  <c r="K403" i="2" s="1"/>
  <c r="J404" i="2"/>
  <c r="K404" i="2" s="1"/>
  <c r="J405" i="2"/>
  <c r="K405" i="2" s="1"/>
  <c r="J406" i="2"/>
  <c r="K406" i="2" s="1"/>
  <c r="J407" i="2"/>
  <c r="K407" i="2" s="1"/>
  <c r="J408" i="2"/>
  <c r="K408" i="2" s="1"/>
  <c r="J409" i="2"/>
  <c r="K409" i="2" s="1"/>
  <c r="J410" i="2"/>
  <c r="K410" i="2" s="1"/>
  <c r="J411" i="2"/>
  <c r="K411" i="2" s="1"/>
  <c r="J412" i="2"/>
  <c r="K412" i="2" s="1"/>
  <c r="J413" i="2"/>
  <c r="K413" i="2" s="1"/>
  <c r="J414" i="2"/>
  <c r="K414" i="2" s="1"/>
  <c r="J415" i="2"/>
  <c r="K415" i="2" s="1"/>
  <c r="J416" i="2"/>
  <c r="K416" i="2" s="1"/>
  <c r="J417" i="2"/>
  <c r="K417" i="2" s="1"/>
  <c r="J418" i="2"/>
  <c r="K418" i="2" s="1"/>
  <c r="J419" i="2"/>
  <c r="K419" i="2" s="1"/>
  <c r="J420" i="2"/>
  <c r="K420" i="2" s="1"/>
  <c r="J421" i="2"/>
  <c r="K421" i="2" s="1"/>
  <c r="J422" i="2"/>
  <c r="K422" i="2" s="1"/>
  <c r="J423" i="2"/>
  <c r="K423" i="2" s="1"/>
  <c r="J424" i="2"/>
  <c r="K424" i="2" s="1"/>
  <c r="J425" i="2"/>
  <c r="K425" i="2" s="1"/>
  <c r="J426" i="2"/>
  <c r="K426" i="2" s="1"/>
  <c r="J427" i="2"/>
  <c r="K427" i="2" s="1"/>
  <c r="J428" i="2"/>
  <c r="K428" i="2" s="1"/>
  <c r="J429" i="2"/>
  <c r="K429" i="2" s="1"/>
  <c r="J430" i="2"/>
  <c r="K430" i="2" s="1"/>
  <c r="J431" i="2"/>
  <c r="K431" i="2" s="1"/>
  <c r="J432" i="2"/>
  <c r="K432" i="2" s="1"/>
  <c r="J433" i="2"/>
  <c r="K433" i="2" s="1"/>
  <c r="J434" i="2"/>
  <c r="K434" i="2" s="1"/>
  <c r="J435" i="2"/>
  <c r="K435" i="2" s="1"/>
  <c r="J436" i="2"/>
  <c r="K436" i="2" s="1"/>
  <c r="J437" i="2"/>
  <c r="K437" i="2" s="1"/>
  <c r="J438" i="2"/>
  <c r="K438" i="2" s="1"/>
  <c r="J439" i="2"/>
  <c r="K439" i="2" s="1"/>
  <c r="J440" i="2"/>
  <c r="K440" i="2" s="1"/>
  <c r="J441" i="2"/>
  <c r="K441" i="2" s="1"/>
  <c r="J442" i="2"/>
  <c r="K442" i="2" s="1"/>
  <c r="J443" i="2"/>
  <c r="K443" i="2" s="1"/>
  <c r="J444" i="2"/>
  <c r="K444" i="2" s="1"/>
  <c r="J445" i="2"/>
  <c r="K445" i="2" s="1"/>
  <c r="J446" i="2"/>
  <c r="K446" i="2" s="1"/>
  <c r="J447" i="2"/>
  <c r="K447" i="2" s="1"/>
  <c r="J448" i="2"/>
  <c r="K448" i="2" s="1"/>
  <c r="J449" i="2"/>
  <c r="K449" i="2" s="1"/>
  <c r="J450" i="2"/>
  <c r="K450" i="2" s="1"/>
  <c r="J451" i="2"/>
  <c r="K451" i="2" s="1"/>
  <c r="J452" i="2"/>
  <c r="K452" i="2" s="1"/>
  <c r="J453" i="2"/>
  <c r="K453" i="2" s="1"/>
  <c r="J454" i="2"/>
  <c r="K454" i="2" s="1"/>
  <c r="J455" i="2"/>
  <c r="K455" i="2" s="1"/>
  <c r="J456" i="2"/>
  <c r="K456" i="2" s="1"/>
  <c r="J457" i="2"/>
  <c r="K457" i="2" s="1"/>
  <c r="J458" i="2"/>
  <c r="K458" i="2" s="1"/>
  <c r="J459" i="2"/>
  <c r="K459" i="2" s="1"/>
  <c r="J460" i="2"/>
  <c r="K460" i="2" s="1"/>
  <c r="J461" i="2"/>
  <c r="K461" i="2" s="1"/>
  <c r="J462" i="2"/>
  <c r="K462" i="2" s="1"/>
  <c r="J463" i="2"/>
  <c r="K463" i="2" s="1"/>
  <c r="J464" i="2"/>
  <c r="K464" i="2" s="1"/>
  <c r="J465" i="2"/>
  <c r="K465" i="2" s="1"/>
  <c r="J466" i="2"/>
  <c r="K466" i="2" s="1"/>
  <c r="J467" i="2"/>
  <c r="K467" i="2" s="1"/>
  <c r="J468" i="2"/>
  <c r="K468" i="2" s="1"/>
  <c r="J469" i="2"/>
  <c r="K469" i="2" s="1"/>
  <c r="J470" i="2"/>
  <c r="K470" i="2" s="1"/>
  <c r="J471" i="2"/>
  <c r="K471" i="2" s="1"/>
  <c r="J472" i="2"/>
  <c r="K472" i="2" s="1"/>
  <c r="J473" i="2"/>
  <c r="K473" i="2" s="1"/>
  <c r="J474" i="2"/>
  <c r="K474" i="2" s="1"/>
  <c r="J475" i="2"/>
  <c r="K475" i="2" s="1"/>
  <c r="J476" i="2"/>
  <c r="K476" i="2" s="1"/>
  <c r="J477" i="2"/>
  <c r="K477" i="2" s="1"/>
  <c r="J478" i="2"/>
  <c r="K478" i="2" s="1"/>
  <c r="J479" i="2"/>
  <c r="K479" i="2" s="1"/>
  <c r="J480" i="2"/>
  <c r="K480" i="2" s="1"/>
  <c r="J481" i="2"/>
  <c r="K481" i="2" s="1"/>
  <c r="J482" i="2"/>
  <c r="K482" i="2" s="1"/>
  <c r="J483" i="2"/>
  <c r="K483" i="2" s="1"/>
  <c r="J484" i="2"/>
  <c r="K484" i="2" s="1"/>
  <c r="J485" i="2"/>
  <c r="K485" i="2" s="1"/>
  <c r="J486" i="2"/>
  <c r="K486" i="2" s="1"/>
  <c r="J487" i="2"/>
  <c r="K487" i="2" s="1"/>
  <c r="J488" i="2"/>
  <c r="K488" i="2" s="1"/>
  <c r="J489" i="2"/>
  <c r="K489" i="2" s="1"/>
  <c r="J490" i="2"/>
  <c r="K490" i="2" s="1"/>
  <c r="J491" i="2"/>
  <c r="K491" i="2" s="1"/>
  <c r="J492" i="2"/>
  <c r="K492" i="2" s="1"/>
  <c r="J493" i="2"/>
  <c r="K493" i="2" s="1"/>
  <c r="J494" i="2"/>
  <c r="K494" i="2" s="1"/>
  <c r="J495" i="2"/>
  <c r="K495" i="2" s="1"/>
  <c r="J496" i="2"/>
  <c r="K496" i="2" s="1"/>
  <c r="J497" i="2"/>
  <c r="K497" i="2" s="1"/>
  <c r="J498" i="2"/>
  <c r="K498" i="2" s="1"/>
  <c r="J499" i="2"/>
  <c r="K499" i="2" s="1"/>
  <c r="J500" i="2"/>
  <c r="K500" i="2" s="1"/>
  <c r="J501" i="2"/>
  <c r="K501" i="2" s="1"/>
  <c r="J502" i="2"/>
  <c r="K502" i="2" s="1"/>
  <c r="J503" i="2"/>
  <c r="K503" i="2" s="1"/>
  <c r="J504" i="2"/>
  <c r="K504" i="2" s="1"/>
  <c r="J505" i="2"/>
  <c r="K505" i="2" s="1"/>
  <c r="J506" i="2"/>
  <c r="K506" i="2" s="1"/>
  <c r="J507" i="2"/>
  <c r="K507" i="2" s="1"/>
  <c r="J508" i="2"/>
  <c r="K508" i="2" s="1"/>
  <c r="J509" i="2"/>
  <c r="K509" i="2" s="1"/>
  <c r="J510" i="2"/>
  <c r="K510" i="2" s="1"/>
  <c r="J511" i="2"/>
  <c r="K511" i="2" s="1"/>
  <c r="J512" i="2"/>
  <c r="K512" i="2" s="1"/>
  <c r="J513" i="2"/>
  <c r="K513" i="2" s="1"/>
  <c r="J514" i="2"/>
  <c r="K514" i="2" s="1"/>
  <c r="J515" i="2"/>
  <c r="K515" i="2" s="1"/>
  <c r="J516" i="2"/>
  <c r="K516" i="2" s="1"/>
  <c r="J517" i="2"/>
  <c r="K517" i="2" s="1"/>
  <c r="J518" i="2"/>
  <c r="K518" i="2" s="1"/>
  <c r="J519" i="2"/>
  <c r="K519" i="2" s="1"/>
  <c r="J520" i="2"/>
  <c r="K520" i="2" s="1"/>
  <c r="J521" i="2"/>
  <c r="K521" i="2" s="1"/>
  <c r="J522" i="2"/>
  <c r="K522" i="2" s="1"/>
  <c r="J523" i="2"/>
  <c r="K523" i="2" s="1"/>
  <c r="J524" i="2"/>
  <c r="K524" i="2" s="1"/>
  <c r="J525" i="2"/>
  <c r="K525" i="2" s="1"/>
  <c r="J526" i="2"/>
  <c r="K526" i="2" s="1"/>
  <c r="J527" i="2"/>
  <c r="K527" i="2" s="1"/>
  <c r="J528" i="2"/>
  <c r="K528" i="2" s="1"/>
  <c r="J529" i="2"/>
  <c r="K529" i="2" s="1"/>
  <c r="J530" i="2"/>
  <c r="K530" i="2" s="1"/>
  <c r="J531" i="2"/>
  <c r="K531" i="2" s="1"/>
  <c r="J532" i="2"/>
  <c r="K532" i="2" s="1"/>
  <c r="J533" i="2"/>
  <c r="K533" i="2" s="1"/>
  <c r="J534" i="2"/>
  <c r="K534" i="2" s="1"/>
  <c r="J535" i="2"/>
  <c r="K535" i="2" s="1"/>
  <c r="J536" i="2"/>
  <c r="K536" i="2" s="1"/>
  <c r="J537" i="2"/>
  <c r="K537" i="2" s="1"/>
  <c r="J538" i="2"/>
  <c r="K538" i="2" s="1"/>
  <c r="J539" i="2"/>
  <c r="K539" i="2" s="1"/>
  <c r="J540" i="2"/>
  <c r="K540" i="2" s="1"/>
  <c r="J541" i="2"/>
  <c r="K541" i="2" s="1"/>
  <c r="J542" i="2"/>
  <c r="K542" i="2" s="1"/>
  <c r="J543" i="2"/>
  <c r="K543" i="2" s="1"/>
  <c r="J544" i="2"/>
  <c r="K544" i="2" s="1"/>
  <c r="J545" i="2"/>
  <c r="K545" i="2" s="1"/>
  <c r="J546" i="2"/>
  <c r="K546" i="2" s="1"/>
  <c r="J547" i="2"/>
  <c r="K547" i="2" s="1"/>
  <c r="J548" i="2"/>
  <c r="K548" i="2" s="1"/>
  <c r="J549" i="2"/>
  <c r="K549" i="2" s="1"/>
  <c r="J550" i="2"/>
  <c r="K550" i="2" s="1"/>
  <c r="J551" i="2"/>
  <c r="K551" i="2" s="1"/>
  <c r="J552" i="2"/>
  <c r="K552" i="2" s="1"/>
  <c r="J553" i="2"/>
  <c r="K553" i="2" s="1"/>
  <c r="J554" i="2"/>
  <c r="K554" i="2" s="1"/>
  <c r="J555" i="2"/>
  <c r="K555" i="2" s="1"/>
  <c r="J556" i="2"/>
  <c r="K556" i="2" s="1"/>
  <c r="J557" i="2"/>
  <c r="K557" i="2" s="1"/>
  <c r="J558" i="2"/>
  <c r="K558" i="2" s="1"/>
  <c r="J559" i="2"/>
  <c r="K559" i="2" s="1"/>
  <c r="J560" i="2"/>
  <c r="K560" i="2" s="1"/>
  <c r="J561" i="2"/>
  <c r="K561" i="2" s="1"/>
  <c r="J562" i="2"/>
  <c r="K562" i="2" s="1"/>
  <c r="J563" i="2"/>
  <c r="K563" i="2" s="1"/>
  <c r="J564" i="2"/>
  <c r="K564" i="2" s="1"/>
  <c r="J565" i="2"/>
  <c r="K565" i="2" s="1"/>
  <c r="J566" i="2"/>
  <c r="K566" i="2" s="1"/>
  <c r="J567" i="2"/>
  <c r="K567" i="2" s="1"/>
  <c r="J568" i="2"/>
  <c r="K568" i="2" s="1"/>
  <c r="J569" i="2"/>
  <c r="K569" i="2" s="1"/>
  <c r="J570" i="2"/>
  <c r="K570" i="2" s="1"/>
  <c r="J571" i="2"/>
  <c r="K571" i="2" s="1"/>
  <c r="J572" i="2"/>
  <c r="K572" i="2" s="1"/>
  <c r="J573" i="2"/>
  <c r="K573" i="2" s="1"/>
  <c r="J574" i="2"/>
  <c r="K574" i="2" s="1"/>
  <c r="J575" i="2"/>
  <c r="K575" i="2" s="1"/>
  <c r="J576" i="2"/>
  <c r="K576" i="2" s="1"/>
  <c r="J577" i="2"/>
  <c r="K577" i="2" s="1"/>
  <c r="J578" i="2"/>
  <c r="K578" i="2" s="1"/>
  <c r="J579" i="2"/>
  <c r="K579" i="2" s="1"/>
  <c r="J580" i="2"/>
  <c r="K580" i="2" s="1"/>
  <c r="J581" i="2"/>
  <c r="K581" i="2" s="1"/>
  <c r="J582" i="2"/>
  <c r="K582" i="2" s="1"/>
  <c r="J583" i="2"/>
  <c r="K583" i="2" s="1"/>
  <c r="J584" i="2"/>
  <c r="K584" i="2" s="1"/>
  <c r="J585" i="2"/>
  <c r="K585" i="2" s="1"/>
  <c r="J586" i="2"/>
  <c r="K586" i="2" s="1"/>
  <c r="J587" i="2"/>
  <c r="K587" i="2" s="1"/>
  <c r="J588" i="2"/>
  <c r="K588" i="2" s="1"/>
  <c r="J589" i="2"/>
  <c r="K589" i="2" s="1"/>
  <c r="J590" i="2"/>
  <c r="K590" i="2" s="1"/>
  <c r="J591" i="2"/>
  <c r="K591" i="2" s="1"/>
  <c r="J592" i="2"/>
  <c r="K592" i="2" s="1"/>
  <c r="J593" i="2"/>
  <c r="K593" i="2" s="1"/>
  <c r="J594" i="2"/>
  <c r="K594" i="2" s="1"/>
  <c r="J595" i="2"/>
  <c r="K595" i="2" s="1"/>
  <c r="J596" i="2"/>
  <c r="K596" i="2" s="1"/>
  <c r="J597" i="2"/>
  <c r="K597" i="2" s="1"/>
  <c r="J598" i="2"/>
  <c r="K598" i="2" s="1"/>
  <c r="J599" i="2"/>
  <c r="K599" i="2" s="1"/>
  <c r="J600" i="2"/>
  <c r="K600" i="2" s="1"/>
  <c r="J601" i="2"/>
  <c r="K601" i="2" s="1"/>
  <c r="J602" i="2"/>
  <c r="K602" i="2" s="1"/>
  <c r="J603" i="2"/>
  <c r="K603" i="2" s="1"/>
  <c r="J604" i="2"/>
  <c r="K604" i="2" s="1"/>
  <c r="J605" i="2"/>
  <c r="K605" i="2" s="1"/>
  <c r="J606" i="2"/>
  <c r="K606" i="2" s="1"/>
  <c r="J607" i="2"/>
  <c r="K607" i="2" s="1"/>
  <c r="J608" i="2"/>
  <c r="K608" i="2" s="1"/>
  <c r="J609" i="2"/>
  <c r="K609" i="2" s="1"/>
  <c r="J610" i="2"/>
  <c r="K610" i="2" s="1"/>
  <c r="J611" i="2"/>
  <c r="K611" i="2" s="1"/>
  <c r="J612" i="2"/>
  <c r="K612" i="2" s="1"/>
  <c r="J613" i="2"/>
  <c r="K613" i="2" s="1"/>
  <c r="J614" i="2"/>
  <c r="K614" i="2" s="1"/>
  <c r="J615" i="2"/>
  <c r="K615" i="2" s="1"/>
  <c r="J616" i="2"/>
  <c r="K616" i="2" s="1"/>
  <c r="J617" i="2"/>
  <c r="K617" i="2" s="1"/>
  <c r="J618" i="2"/>
  <c r="K618" i="2" s="1"/>
  <c r="J619" i="2"/>
  <c r="K619" i="2" s="1"/>
  <c r="J620" i="2"/>
  <c r="K620" i="2" s="1"/>
  <c r="J621" i="2"/>
  <c r="K621" i="2" s="1"/>
  <c r="J622" i="2"/>
  <c r="K622" i="2" s="1"/>
  <c r="J623" i="2"/>
  <c r="K623" i="2" s="1"/>
  <c r="J624" i="2"/>
  <c r="K624" i="2" s="1"/>
  <c r="J625" i="2"/>
  <c r="K625" i="2" s="1"/>
  <c r="J626" i="2"/>
  <c r="K626" i="2" s="1"/>
  <c r="J627" i="2"/>
  <c r="K627" i="2" s="1"/>
  <c r="J628" i="2"/>
  <c r="K628" i="2" s="1"/>
  <c r="J629" i="2"/>
  <c r="K629" i="2" s="1"/>
  <c r="J630" i="2"/>
  <c r="K630" i="2" s="1"/>
  <c r="J631" i="2"/>
  <c r="K631" i="2" s="1"/>
  <c r="J632" i="2"/>
  <c r="K632" i="2" s="1"/>
  <c r="J633" i="2"/>
  <c r="K633" i="2" s="1"/>
  <c r="J634" i="2"/>
  <c r="K634" i="2" s="1"/>
  <c r="J635" i="2"/>
  <c r="K635" i="2" s="1"/>
  <c r="J636" i="2"/>
  <c r="K636" i="2" s="1"/>
  <c r="J637" i="2"/>
  <c r="K637" i="2" s="1"/>
  <c r="J638" i="2"/>
  <c r="K638" i="2" s="1"/>
  <c r="J639" i="2"/>
  <c r="K639" i="2" s="1"/>
  <c r="J640" i="2"/>
  <c r="K640" i="2" s="1"/>
  <c r="J641" i="2"/>
  <c r="K641" i="2" s="1"/>
  <c r="J642" i="2"/>
  <c r="K642" i="2" s="1"/>
  <c r="J643" i="2"/>
  <c r="K643" i="2" s="1"/>
  <c r="J644" i="2"/>
  <c r="K644" i="2" s="1"/>
  <c r="J645" i="2"/>
  <c r="K645" i="2" s="1"/>
  <c r="J646" i="2"/>
  <c r="K646" i="2" s="1"/>
  <c r="J647" i="2"/>
  <c r="K647" i="2" s="1"/>
  <c r="J648" i="2"/>
  <c r="K648" i="2" s="1"/>
  <c r="J649" i="2"/>
  <c r="K649" i="2" s="1"/>
  <c r="J650" i="2"/>
  <c r="K650" i="2" s="1"/>
  <c r="J651" i="2"/>
  <c r="K651" i="2" s="1"/>
  <c r="J652" i="2"/>
  <c r="K652" i="2" s="1"/>
  <c r="J653" i="2"/>
  <c r="K653" i="2" s="1"/>
  <c r="J654" i="2"/>
  <c r="K654" i="2" s="1"/>
  <c r="J655" i="2"/>
  <c r="K655" i="2" s="1"/>
  <c r="J656" i="2"/>
  <c r="K656" i="2" s="1"/>
  <c r="J657" i="2"/>
  <c r="K657" i="2" s="1"/>
  <c r="J658" i="2"/>
  <c r="K658" i="2" s="1"/>
  <c r="J659" i="2"/>
  <c r="K659" i="2" s="1"/>
  <c r="J660" i="2"/>
  <c r="K660" i="2" s="1"/>
  <c r="J661" i="2"/>
  <c r="K661" i="2" s="1"/>
  <c r="J662" i="2"/>
  <c r="K662" i="2" s="1"/>
  <c r="J663" i="2"/>
  <c r="K663" i="2" s="1"/>
  <c r="J664" i="2"/>
  <c r="K664" i="2" s="1"/>
  <c r="J665" i="2"/>
  <c r="K665" i="2" s="1"/>
  <c r="J666" i="2"/>
  <c r="K666" i="2" s="1"/>
  <c r="J667" i="2"/>
  <c r="K667" i="2" s="1"/>
  <c r="J668" i="2"/>
  <c r="K668" i="2" s="1"/>
  <c r="J669" i="2"/>
  <c r="K669" i="2" s="1"/>
  <c r="J670" i="2"/>
  <c r="K670" i="2" s="1"/>
  <c r="J671" i="2"/>
  <c r="K671" i="2" s="1"/>
  <c r="J672" i="2"/>
  <c r="K672" i="2" s="1"/>
  <c r="J673" i="2"/>
  <c r="K673" i="2" s="1"/>
  <c r="J674" i="2"/>
  <c r="K674" i="2" s="1"/>
  <c r="J675" i="2"/>
  <c r="K675" i="2" s="1"/>
  <c r="J676" i="2"/>
  <c r="K676" i="2" s="1"/>
  <c r="J677" i="2"/>
  <c r="K677" i="2" s="1"/>
  <c r="J678" i="2"/>
  <c r="K678" i="2" s="1"/>
  <c r="J679" i="2"/>
  <c r="K679" i="2" s="1"/>
  <c r="J680" i="2"/>
  <c r="K680" i="2" s="1"/>
  <c r="J681" i="2"/>
  <c r="K681" i="2" s="1"/>
  <c r="J682" i="2"/>
  <c r="K682" i="2" s="1"/>
  <c r="J683" i="2"/>
  <c r="K683" i="2" s="1"/>
  <c r="J684" i="2"/>
  <c r="K684" i="2" s="1"/>
  <c r="J685" i="2"/>
  <c r="K685" i="2" s="1"/>
  <c r="J686" i="2"/>
  <c r="K686" i="2" s="1"/>
  <c r="J687" i="2"/>
  <c r="K687" i="2" s="1"/>
  <c r="J688" i="2"/>
  <c r="K688" i="2" s="1"/>
  <c r="J689" i="2"/>
  <c r="K689" i="2" s="1"/>
  <c r="J690" i="2"/>
  <c r="K690" i="2" s="1"/>
  <c r="J691" i="2"/>
  <c r="K691" i="2" s="1"/>
  <c r="J692" i="2"/>
  <c r="K692" i="2" s="1"/>
  <c r="J693" i="2"/>
  <c r="K693" i="2" s="1"/>
  <c r="J694" i="2"/>
  <c r="K694" i="2" s="1"/>
  <c r="J695" i="2"/>
  <c r="K695" i="2" s="1"/>
  <c r="J696" i="2"/>
  <c r="K696" i="2" s="1"/>
  <c r="J697" i="2"/>
  <c r="K697" i="2" s="1"/>
  <c r="J698" i="2"/>
  <c r="K698" i="2" s="1"/>
  <c r="J699" i="2"/>
  <c r="K699" i="2" s="1"/>
  <c r="J700" i="2"/>
  <c r="K700" i="2" s="1"/>
  <c r="J701" i="2"/>
  <c r="K701" i="2" s="1"/>
  <c r="J702" i="2"/>
  <c r="K702" i="2" s="1"/>
  <c r="J703" i="2"/>
  <c r="K703" i="2" s="1"/>
  <c r="J704" i="2"/>
  <c r="K704" i="2" s="1"/>
  <c r="J705" i="2"/>
  <c r="K705" i="2" s="1"/>
  <c r="J706" i="2"/>
  <c r="K706" i="2" s="1"/>
  <c r="J707" i="2"/>
  <c r="K707" i="2" s="1"/>
  <c r="J708" i="2"/>
  <c r="K708" i="2" s="1"/>
  <c r="J709" i="2"/>
  <c r="K709" i="2" s="1"/>
  <c r="J710" i="2"/>
  <c r="K710" i="2" s="1"/>
  <c r="J711" i="2"/>
  <c r="K711" i="2" s="1"/>
  <c r="J712" i="2"/>
  <c r="K712" i="2" s="1"/>
  <c r="J713" i="2"/>
  <c r="K713" i="2" s="1"/>
  <c r="J714" i="2"/>
  <c r="K714" i="2" s="1"/>
  <c r="J715" i="2"/>
  <c r="K715" i="2" s="1"/>
  <c r="J716" i="2"/>
  <c r="K716" i="2" s="1"/>
  <c r="J717" i="2"/>
  <c r="K717" i="2" s="1"/>
  <c r="J718" i="2"/>
  <c r="K718" i="2" s="1"/>
  <c r="J719" i="2"/>
  <c r="K719" i="2" s="1"/>
  <c r="J720" i="2"/>
  <c r="K720" i="2" s="1"/>
  <c r="J721" i="2"/>
  <c r="K721" i="2" s="1"/>
  <c r="J722" i="2"/>
  <c r="K722" i="2" s="1"/>
  <c r="J723" i="2"/>
  <c r="K723" i="2" s="1"/>
  <c r="J724" i="2"/>
  <c r="K724" i="2" s="1"/>
  <c r="J725" i="2"/>
  <c r="K725" i="2" s="1"/>
  <c r="J726" i="2"/>
  <c r="K726" i="2" s="1"/>
  <c r="J727" i="2"/>
  <c r="K727" i="2" s="1"/>
  <c r="J728" i="2"/>
  <c r="K728" i="2" s="1"/>
  <c r="J729" i="2"/>
  <c r="K729" i="2" s="1"/>
  <c r="J730" i="2"/>
  <c r="K730" i="2" s="1"/>
  <c r="J731" i="2"/>
  <c r="K731" i="2" s="1"/>
  <c r="J732" i="2"/>
  <c r="K732" i="2" s="1"/>
  <c r="J733" i="2"/>
  <c r="K733" i="2" s="1"/>
  <c r="J734" i="2"/>
  <c r="K734" i="2" s="1"/>
  <c r="J735" i="2"/>
  <c r="K735" i="2" s="1"/>
  <c r="J736" i="2"/>
  <c r="K736" i="2" s="1"/>
  <c r="J737" i="2"/>
  <c r="K737" i="2" s="1"/>
  <c r="J738" i="2"/>
  <c r="K738" i="2" s="1"/>
  <c r="J739" i="2"/>
  <c r="K739" i="2" s="1"/>
  <c r="J740" i="2"/>
  <c r="K740" i="2" s="1"/>
  <c r="J741" i="2"/>
  <c r="K741" i="2" s="1"/>
  <c r="J742" i="2"/>
  <c r="K742" i="2" s="1"/>
  <c r="J743" i="2"/>
  <c r="K743" i="2" s="1"/>
  <c r="J744" i="2"/>
  <c r="K744" i="2" s="1"/>
  <c r="J745" i="2"/>
  <c r="K745" i="2" s="1"/>
  <c r="J746" i="2"/>
  <c r="K746" i="2" s="1"/>
  <c r="J747" i="2"/>
  <c r="K747" i="2" s="1"/>
  <c r="J748" i="2"/>
  <c r="K748" i="2" s="1"/>
  <c r="J749" i="2"/>
  <c r="K749" i="2" s="1"/>
  <c r="J750" i="2"/>
  <c r="K750" i="2" s="1"/>
  <c r="J751" i="2"/>
  <c r="K751" i="2" s="1"/>
  <c r="J752" i="2"/>
  <c r="K752" i="2" s="1"/>
  <c r="J753" i="2"/>
  <c r="K753" i="2" s="1"/>
  <c r="J754" i="2"/>
  <c r="K754" i="2" s="1"/>
  <c r="J755" i="2"/>
  <c r="K755" i="2" s="1"/>
  <c r="J756" i="2"/>
  <c r="K756" i="2" s="1"/>
  <c r="J757" i="2"/>
  <c r="K757" i="2" s="1"/>
  <c r="J758" i="2"/>
  <c r="K758" i="2" s="1"/>
  <c r="J759" i="2"/>
  <c r="K759" i="2" s="1"/>
  <c r="J760" i="2"/>
  <c r="K760" i="2" s="1"/>
  <c r="J761" i="2"/>
  <c r="K761" i="2" s="1"/>
  <c r="J762" i="2"/>
  <c r="K762" i="2" s="1"/>
  <c r="J763" i="2"/>
  <c r="K763" i="2" s="1"/>
  <c r="J764" i="2"/>
  <c r="K764" i="2" s="1"/>
  <c r="J765" i="2"/>
  <c r="K765" i="2" s="1"/>
  <c r="J766" i="2"/>
  <c r="K766" i="2" s="1"/>
  <c r="J767" i="2"/>
  <c r="K767" i="2" s="1"/>
  <c r="J768" i="2"/>
  <c r="K768" i="2" s="1"/>
  <c r="J769" i="2"/>
  <c r="K769" i="2" s="1"/>
  <c r="J770" i="2"/>
  <c r="K770" i="2" s="1"/>
  <c r="J771" i="2"/>
  <c r="K771" i="2" s="1"/>
  <c r="J772" i="2"/>
  <c r="K772" i="2" s="1"/>
  <c r="J773" i="2"/>
  <c r="K773" i="2" s="1"/>
  <c r="J774" i="2"/>
  <c r="K774" i="2" s="1"/>
  <c r="J775" i="2"/>
  <c r="K775" i="2" s="1"/>
  <c r="J776" i="2"/>
  <c r="K776" i="2" s="1"/>
  <c r="J777" i="2"/>
  <c r="K777" i="2" s="1"/>
  <c r="J778" i="2"/>
  <c r="K778" i="2" s="1"/>
  <c r="J779" i="2"/>
  <c r="K779" i="2" s="1"/>
  <c r="J780" i="2"/>
  <c r="K780" i="2" s="1"/>
  <c r="J781" i="2"/>
  <c r="K781" i="2" s="1"/>
  <c r="J782" i="2"/>
  <c r="K782" i="2" s="1"/>
  <c r="J783" i="2"/>
  <c r="K783" i="2" s="1"/>
  <c r="J784" i="2"/>
  <c r="K784" i="2" s="1"/>
  <c r="J785" i="2"/>
  <c r="K785" i="2" s="1"/>
  <c r="J786" i="2"/>
  <c r="K786" i="2" s="1"/>
  <c r="J787" i="2"/>
  <c r="K787" i="2" s="1"/>
  <c r="J788" i="2"/>
  <c r="K788" i="2" s="1"/>
  <c r="J789" i="2"/>
  <c r="K789" i="2" s="1"/>
  <c r="J790" i="2"/>
  <c r="K790" i="2" s="1"/>
  <c r="J791" i="2"/>
  <c r="K791" i="2" s="1"/>
  <c r="J792" i="2"/>
  <c r="K792" i="2" s="1"/>
  <c r="J793" i="2"/>
  <c r="K793" i="2" s="1"/>
  <c r="J794" i="2"/>
  <c r="K794" i="2" s="1"/>
  <c r="J795" i="2"/>
  <c r="K795" i="2" s="1"/>
  <c r="J796" i="2"/>
  <c r="K796" i="2" s="1"/>
  <c r="J797" i="2"/>
  <c r="K797" i="2" s="1"/>
  <c r="J798" i="2"/>
  <c r="K798" i="2" s="1"/>
  <c r="J799" i="2"/>
  <c r="K799" i="2" s="1"/>
  <c r="J800" i="2"/>
  <c r="K800" i="2" s="1"/>
  <c r="J801" i="2"/>
  <c r="K801" i="2" s="1"/>
  <c r="J802" i="2"/>
  <c r="K802" i="2" s="1"/>
  <c r="J803" i="2"/>
  <c r="K803" i="2" s="1"/>
  <c r="J804" i="2"/>
  <c r="K804" i="2" s="1"/>
  <c r="J805" i="2"/>
  <c r="K805" i="2" s="1"/>
  <c r="J806" i="2"/>
  <c r="K806" i="2" s="1"/>
  <c r="J807" i="2"/>
  <c r="K807" i="2" s="1"/>
  <c r="J808" i="2"/>
  <c r="K808" i="2" s="1"/>
  <c r="J809" i="2"/>
  <c r="K809" i="2" s="1"/>
  <c r="J810" i="2"/>
  <c r="K810" i="2" s="1"/>
  <c r="J811" i="2"/>
  <c r="K811" i="2" s="1"/>
  <c r="J812" i="2"/>
  <c r="K812" i="2" s="1"/>
  <c r="J813" i="2"/>
  <c r="K813" i="2" s="1"/>
  <c r="J814" i="2"/>
  <c r="K814" i="2" s="1"/>
  <c r="J815" i="2"/>
  <c r="K815" i="2" s="1"/>
  <c r="J816" i="2"/>
  <c r="K816" i="2" s="1"/>
  <c r="J817" i="2"/>
  <c r="K817" i="2" s="1"/>
  <c r="J818" i="2"/>
  <c r="K818" i="2" s="1"/>
  <c r="J819" i="2"/>
  <c r="K819" i="2" s="1"/>
  <c r="J820" i="2"/>
  <c r="K820" i="2" s="1"/>
  <c r="J821" i="2"/>
  <c r="K821" i="2" s="1"/>
  <c r="J822" i="2"/>
  <c r="K822" i="2" s="1"/>
  <c r="J823" i="2"/>
  <c r="K823" i="2" s="1"/>
  <c r="J824" i="2"/>
  <c r="K824" i="2" s="1"/>
  <c r="J825" i="2"/>
  <c r="K825" i="2" s="1"/>
  <c r="J826" i="2"/>
  <c r="K826" i="2" s="1"/>
  <c r="J827" i="2"/>
  <c r="K827" i="2" s="1"/>
  <c r="J828" i="2"/>
  <c r="K828" i="2" s="1"/>
  <c r="J829" i="2"/>
  <c r="K829" i="2" s="1"/>
  <c r="J830" i="2"/>
  <c r="K830" i="2" s="1"/>
  <c r="J831" i="2"/>
  <c r="K831" i="2" s="1"/>
  <c r="J832" i="2"/>
  <c r="K832" i="2" s="1"/>
  <c r="J833" i="2"/>
  <c r="K833" i="2" s="1"/>
  <c r="J834" i="2"/>
  <c r="K834" i="2" s="1"/>
  <c r="J835" i="2"/>
  <c r="K835" i="2" s="1"/>
  <c r="J836" i="2"/>
  <c r="K836" i="2" s="1"/>
  <c r="J837" i="2"/>
  <c r="K837" i="2" s="1"/>
  <c r="J838" i="2"/>
  <c r="K838" i="2" s="1"/>
  <c r="J839" i="2"/>
  <c r="K839" i="2" s="1"/>
  <c r="J840" i="2"/>
  <c r="K840" i="2" s="1"/>
  <c r="J841" i="2"/>
  <c r="K841" i="2" s="1"/>
  <c r="J842" i="2"/>
  <c r="K842" i="2" s="1"/>
  <c r="J843" i="2"/>
  <c r="K843" i="2" s="1"/>
  <c r="J844" i="2"/>
  <c r="K844" i="2" s="1"/>
  <c r="J845" i="2"/>
  <c r="K845" i="2" s="1"/>
  <c r="J846" i="2"/>
  <c r="K846" i="2" s="1"/>
  <c r="J847" i="2"/>
  <c r="K847" i="2" s="1"/>
  <c r="J848" i="2"/>
  <c r="K848" i="2" s="1"/>
  <c r="J849" i="2"/>
  <c r="K849" i="2" s="1"/>
  <c r="J850" i="2"/>
  <c r="K850" i="2" s="1"/>
  <c r="J851" i="2"/>
  <c r="K851" i="2" s="1"/>
  <c r="J852" i="2"/>
  <c r="K852" i="2" s="1"/>
  <c r="J853" i="2"/>
  <c r="K853" i="2" s="1"/>
  <c r="J854" i="2"/>
  <c r="K854" i="2" s="1"/>
  <c r="J855" i="2"/>
  <c r="K855" i="2" s="1"/>
  <c r="J856" i="2"/>
  <c r="K856" i="2" s="1"/>
  <c r="J857" i="2"/>
  <c r="K857" i="2" s="1"/>
  <c r="J858" i="2"/>
  <c r="K858" i="2" s="1"/>
  <c r="J859" i="2"/>
  <c r="K859" i="2" s="1"/>
  <c r="J860" i="2"/>
  <c r="K860" i="2" s="1"/>
  <c r="J861" i="2"/>
  <c r="K861" i="2" s="1"/>
  <c r="J862" i="2"/>
  <c r="K862" i="2" s="1"/>
  <c r="J863" i="2"/>
  <c r="K863" i="2" s="1"/>
  <c r="J864" i="2"/>
  <c r="K864" i="2" s="1"/>
  <c r="J865" i="2"/>
  <c r="K865" i="2" s="1"/>
  <c r="J866" i="2"/>
  <c r="K866" i="2" s="1"/>
  <c r="J867" i="2"/>
  <c r="K867" i="2" s="1"/>
  <c r="J868" i="2"/>
  <c r="K868" i="2" s="1"/>
  <c r="J869" i="2"/>
  <c r="K869" i="2" s="1"/>
  <c r="J870" i="2"/>
  <c r="K870" i="2" s="1"/>
  <c r="J871" i="2"/>
  <c r="K871" i="2" s="1"/>
  <c r="J872" i="2"/>
  <c r="K872" i="2" s="1"/>
  <c r="J873" i="2"/>
  <c r="K873" i="2" s="1"/>
  <c r="J874" i="2"/>
  <c r="K874" i="2" s="1"/>
  <c r="J875" i="2"/>
  <c r="K875" i="2" s="1"/>
  <c r="J876" i="2"/>
  <c r="K876" i="2" s="1"/>
  <c r="J877" i="2"/>
  <c r="K877" i="2" s="1"/>
  <c r="J878" i="2"/>
  <c r="K878" i="2" s="1"/>
  <c r="J879" i="2"/>
  <c r="K879" i="2" s="1"/>
  <c r="J880" i="2"/>
  <c r="K880" i="2" s="1"/>
  <c r="J881" i="2"/>
  <c r="K881" i="2" s="1"/>
  <c r="J882" i="2"/>
  <c r="K882" i="2" s="1"/>
  <c r="J883" i="2"/>
  <c r="K883" i="2" s="1"/>
  <c r="J884" i="2"/>
  <c r="K884" i="2" s="1"/>
  <c r="J885" i="2"/>
  <c r="K885" i="2" s="1"/>
  <c r="J886" i="2"/>
  <c r="K886" i="2" s="1"/>
  <c r="J887" i="2"/>
  <c r="K887" i="2" s="1"/>
  <c r="J888" i="2"/>
  <c r="K888" i="2" s="1"/>
  <c r="J889" i="2"/>
  <c r="K889" i="2" s="1"/>
  <c r="J890" i="2"/>
  <c r="K890" i="2" s="1"/>
  <c r="J891" i="2"/>
  <c r="K891" i="2" s="1"/>
  <c r="J892" i="2"/>
  <c r="K892" i="2" s="1"/>
  <c r="J893" i="2"/>
  <c r="K893" i="2" s="1"/>
  <c r="J894" i="2"/>
  <c r="K894" i="2" s="1"/>
  <c r="J895" i="2"/>
  <c r="K895" i="2" s="1"/>
  <c r="J896" i="2"/>
  <c r="K896" i="2" s="1"/>
  <c r="J897" i="2"/>
  <c r="K897" i="2" s="1"/>
  <c r="J898" i="2"/>
  <c r="K898" i="2" s="1"/>
  <c r="J899" i="2"/>
  <c r="K899" i="2" s="1"/>
  <c r="J900" i="2"/>
  <c r="K900" i="2" s="1"/>
  <c r="J901" i="2"/>
  <c r="K901" i="2" s="1"/>
  <c r="J902" i="2"/>
  <c r="K902" i="2" s="1"/>
  <c r="J903" i="2"/>
  <c r="K903" i="2" s="1"/>
  <c r="J904" i="2"/>
  <c r="K904" i="2" s="1"/>
  <c r="J905" i="2"/>
  <c r="K905" i="2" s="1"/>
  <c r="J906" i="2"/>
  <c r="K906" i="2" s="1"/>
  <c r="J907" i="2"/>
  <c r="K907" i="2" s="1"/>
  <c r="J908" i="2"/>
  <c r="K908" i="2" s="1"/>
  <c r="J909" i="2"/>
  <c r="K909" i="2" s="1"/>
  <c r="J910" i="2"/>
  <c r="K910" i="2" s="1"/>
  <c r="J911" i="2"/>
  <c r="K911" i="2" s="1"/>
  <c r="J912" i="2"/>
  <c r="K912" i="2" s="1"/>
  <c r="J913" i="2"/>
  <c r="K913" i="2" s="1"/>
  <c r="J914" i="2"/>
  <c r="K914" i="2" s="1"/>
  <c r="J915" i="2"/>
  <c r="K915" i="2" s="1"/>
  <c r="J916" i="2"/>
  <c r="K916" i="2" s="1"/>
  <c r="J917" i="2"/>
  <c r="K917" i="2" s="1"/>
  <c r="J918" i="2"/>
  <c r="K918" i="2" s="1"/>
  <c r="J919" i="2"/>
  <c r="K919" i="2" s="1"/>
  <c r="J920" i="2"/>
  <c r="K920" i="2" s="1"/>
  <c r="J921" i="2"/>
  <c r="K921" i="2" s="1"/>
  <c r="J922" i="2"/>
  <c r="K922" i="2" s="1"/>
  <c r="J923" i="2"/>
  <c r="K923" i="2" s="1"/>
  <c r="J924" i="2"/>
  <c r="K924" i="2" s="1"/>
  <c r="J925" i="2"/>
  <c r="K925" i="2" s="1"/>
  <c r="J926" i="2"/>
  <c r="K926" i="2" s="1"/>
  <c r="J927" i="2"/>
  <c r="K927" i="2" s="1"/>
  <c r="J928" i="2"/>
  <c r="K928" i="2" s="1"/>
  <c r="J929" i="2"/>
  <c r="K929" i="2" s="1"/>
  <c r="J930" i="2"/>
  <c r="K930" i="2" s="1"/>
  <c r="J931" i="2"/>
  <c r="K931" i="2" s="1"/>
  <c r="J932" i="2"/>
  <c r="K932" i="2" s="1"/>
  <c r="J933" i="2"/>
  <c r="K933" i="2" s="1"/>
  <c r="J934" i="2"/>
  <c r="K934" i="2" s="1"/>
  <c r="J935" i="2"/>
  <c r="K935" i="2" s="1"/>
  <c r="J936" i="2"/>
  <c r="K936" i="2" s="1"/>
  <c r="J937" i="2"/>
  <c r="K937" i="2" s="1"/>
  <c r="J938" i="2"/>
  <c r="K938" i="2" s="1"/>
  <c r="J939" i="2"/>
  <c r="K939" i="2" s="1"/>
  <c r="J940" i="2"/>
  <c r="K940" i="2" s="1"/>
  <c r="J941" i="2"/>
  <c r="K941" i="2" s="1"/>
  <c r="J942" i="2"/>
  <c r="K942" i="2" s="1"/>
  <c r="J943" i="2"/>
  <c r="K943" i="2" s="1"/>
  <c r="J944" i="2"/>
  <c r="K944" i="2" s="1"/>
  <c r="J945" i="2"/>
  <c r="K945" i="2" s="1"/>
  <c r="J946" i="2"/>
  <c r="K946" i="2" s="1"/>
  <c r="J947" i="2"/>
  <c r="K947" i="2" s="1"/>
  <c r="J948" i="2"/>
  <c r="K948" i="2" s="1"/>
  <c r="J949" i="2"/>
  <c r="K949" i="2" s="1"/>
  <c r="J950" i="2"/>
  <c r="K950" i="2" s="1"/>
  <c r="J951" i="2"/>
  <c r="K951" i="2" s="1"/>
  <c r="J952" i="2"/>
  <c r="K952" i="2" s="1"/>
  <c r="J953" i="2"/>
  <c r="K953" i="2" s="1"/>
  <c r="J954" i="2"/>
  <c r="K954" i="2" s="1"/>
  <c r="J955" i="2"/>
  <c r="K955" i="2" s="1"/>
  <c r="J956" i="2"/>
  <c r="K956" i="2" s="1"/>
  <c r="J957" i="2"/>
  <c r="K957" i="2" s="1"/>
  <c r="J958" i="2"/>
  <c r="K958" i="2" s="1"/>
  <c r="J959" i="2"/>
  <c r="K959" i="2" s="1"/>
  <c r="J960" i="2"/>
  <c r="K960" i="2" s="1"/>
  <c r="J961" i="2"/>
  <c r="K961" i="2" s="1"/>
  <c r="J962" i="2"/>
  <c r="K962" i="2" s="1"/>
  <c r="J963" i="2"/>
  <c r="K963" i="2" s="1"/>
  <c r="J964" i="2"/>
  <c r="K964" i="2" s="1"/>
  <c r="J965" i="2"/>
  <c r="K965" i="2" s="1"/>
  <c r="J966" i="2"/>
  <c r="K966" i="2" s="1"/>
  <c r="J967" i="2"/>
  <c r="K967" i="2" s="1"/>
  <c r="J968" i="2"/>
  <c r="K968" i="2" s="1"/>
  <c r="J969" i="2"/>
  <c r="K969" i="2" s="1"/>
  <c r="J970" i="2"/>
  <c r="K970" i="2" s="1"/>
  <c r="J971" i="2"/>
  <c r="K971" i="2" s="1"/>
  <c r="J972" i="2"/>
  <c r="K972" i="2" s="1"/>
  <c r="J973" i="2"/>
  <c r="K973" i="2" s="1"/>
  <c r="J974" i="2"/>
  <c r="K974" i="2" s="1"/>
  <c r="J975" i="2"/>
  <c r="K975" i="2" s="1"/>
  <c r="J976" i="2"/>
  <c r="K976" i="2" s="1"/>
  <c r="J977" i="2"/>
  <c r="K977" i="2" s="1"/>
  <c r="J978" i="2"/>
  <c r="K978" i="2" s="1"/>
  <c r="J979" i="2"/>
  <c r="K979" i="2" s="1"/>
  <c r="J980" i="2"/>
  <c r="K980" i="2" s="1"/>
  <c r="J981" i="2"/>
  <c r="K981" i="2" s="1"/>
  <c r="J982" i="2"/>
  <c r="K982" i="2" s="1"/>
  <c r="J983" i="2"/>
  <c r="K983" i="2" s="1"/>
  <c r="J984" i="2"/>
  <c r="K984" i="2" s="1"/>
  <c r="J985" i="2"/>
  <c r="K985" i="2" s="1"/>
  <c r="J986" i="2"/>
  <c r="K986" i="2" s="1"/>
  <c r="J987" i="2"/>
  <c r="K987" i="2" s="1"/>
  <c r="J988" i="2"/>
  <c r="K988" i="2" s="1"/>
  <c r="J989" i="2"/>
  <c r="K989" i="2" s="1"/>
  <c r="J990" i="2"/>
  <c r="K990" i="2" s="1"/>
  <c r="J991" i="2"/>
  <c r="K991" i="2" s="1"/>
  <c r="J992" i="2"/>
  <c r="K992" i="2" s="1"/>
  <c r="J993" i="2"/>
  <c r="K993" i="2" s="1"/>
  <c r="J994" i="2"/>
  <c r="K994" i="2" s="1"/>
  <c r="J995" i="2"/>
  <c r="K995" i="2" s="1"/>
  <c r="J996" i="2"/>
  <c r="K996" i="2" s="1"/>
  <c r="J997" i="2"/>
  <c r="K997" i="2" s="1"/>
  <c r="J998" i="2"/>
  <c r="K998" i="2" s="1"/>
  <c r="J999" i="2"/>
  <c r="K999" i="2" s="1"/>
  <c r="J1000" i="2"/>
  <c r="K1000" i="2" s="1"/>
  <c r="J1001" i="2"/>
  <c r="K1001" i="2" s="1"/>
  <c r="J1002" i="2"/>
  <c r="K1002" i="2" s="1"/>
  <c r="J1003" i="2"/>
  <c r="K1003" i="2" s="1"/>
  <c r="J1004" i="2"/>
  <c r="K1004" i="2" s="1"/>
  <c r="J1005" i="2"/>
  <c r="K1005" i="2" s="1"/>
  <c r="J1006" i="2"/>
  <c r="K1006" i="2" s="1"/>
  <c r="J1007" i="2"/>
  <c r="K1007" i="2" s="1"/>
  <c r="J1008" i="2"/>
  <c r="K1008" i="2" s="1"/>
  <c r="J1009" i="2"/>
  <c r="K1009" i="2" s="1"/>
  <c r="J1010" i="2"/>
  <c r="K1010" i="2" s="1"/>
  <c r="J1011" i="2"/>
  <c r="K1011" i="2" s="1"/>
  <c r="J1012" i="2"/>
  <c r="K1012" i="2" s="1"/>
  <c r="J1013" i="2"/>
  <c r="K1013" i="2" s="1"/>
  <c r="J1014" i="2"/>
  <c r="K1014" i="2" s="1"/>
  <c r="J1015" i="2"/>
  <c r="K1015" i="2" s="1"/>
  <c r="J1016" i="2"/>
  <c r="K1016" i="2" s="1"/>
  <c r="J1017" i="2"/>
  <c r="K1017" i="2" s="1"/>
  <c r="J1018" i="2"/>
  <c r="K1018" i="2" s="1"/>
  <c r="J1019" i="2"/>
  <c r="K1019" i="2" s="1"/>
  <c r="J1020" i="2"/>
  <c r="K1020" i="2" s="1"/>
  <c r="J1021" i="2"/>
  <c r="K1021" i="2" s="1"/>
  <c r="J1022" i="2"/>
  <c r="K1022" i="2" s="1"/>
  <c r="J1023" i="2"/>
  <c r="K1023" i="2" s="1"/>
  <c r="J1024" i="2"/>
  <c r="K1024" i="2" s="1"/>
  <c r="J1025" i="2"/>
  <c r="K1025" i="2" s="1"/>
  <c r="J1026" i="2"/>
  <c r="K1026" i="2" s="1"/>
  <c r="J1027" i="2"/>
  <c r="K1027" i="2" s="1"/>
  <c r="J1028" i="2"/>
  <c r="K1028" i="2" s="1"/>
  <c r="J1029" i="2"/>
  <c r="K1029" i="2" s="1"/>
  <c r="J1030" i="2"/>
  <c r="K1030" i="2" s="1"/>
  <c r="J1031" i="2"/>
  <c r="K1031" i="2" s="1"/>
  <c r="J1032" i="2"/>
  <c r="K1032" i="2" s="1"/>
  <c r="J1033" i="2"/>
  <c r="K1033" i="2" s="1"/>
  <c r="J1034" i="2"/>
  <c r="K1034" i="2" s="1"/>
  <c r="J1035" i="2"/>
  <c r="K1035" i="2" s="1"/>
  <c r="J1036" i="2"/>
  <c r="K1036" i="2" s="1"/>
  <c r="J1037" i="2"/>
  <c r="K1037" i="2" s="1"/>
  <c r="J1038" i="2"/>
  <c r="K1038" i="2" s="1"/>
  <c r="J1039" i="2"/>
  <c r="K1039" i="2" s="1"/>
  <c r="J1040" i="2"/>
  <c r="K1040" i="2" s="1"/>
  <c r="J1041" i="2"/>
  <c r="K1041" i="2" s="1"/>
  <c r="J1042" i="2"/>
  <c r="K1042" i="2" s="1"/>
  <c r="J1043" i="2"/>
  <c r="K1043" i="2" s="1"/>
  <c r="J1044" i="2"/>
  <c r="K1044" i="2" s="1"/>
  <c r="J1045" i="2"/>
  <c r="K1045" i="2" s="1"/>
  <c r="J1046" i="2"/>
  <c r="K1046" i="2" s="1"/>
  <c r="J1047" i="2"/>
  <c r="K1047" i="2" s="1"/>
  <c r="J1048" i="2"/>
  <c r="K1048" i="2" s="1"/>
  <c r="J1049" i="2"/>
  <c r="K1049" i="2" s="1"/>
  <c r="J1050" i="2"/>
  <c r="K1050" i="2" s="1"/>
  <c r="J1051" i="2"/>
  <c r="K1051" i="2" s="1"/>
  <c r="J1052" i="2"/>
  <c r="K1052" i="2" s="1"/>
  <c r="J1053" i="2"/>
  <c r="K1053" i="2" s="1"/>
  <c r="J1054" i="2"/>
  <c r="K1054" i="2" s="1"/>
  <c r="J1055" i="2"/>
  <c r="K1055" i="2" s="1"/>
  <c r="J1056" i="2"/>
  <c r="K1056" i="2" s="1"/>
  <c r="J1057" i="2"/>
  <c r="K1057" i="2" s="1"/>
  <c r="J1058" i="2"/>
  <c r="K1058" i="2" s="1"/>
  <c r="J1059" i="2"/>
  <c r="K1059" i="2" s="1"/>
  <c r="J1060" i="2"/>
  <c r="K1060" i="2" s="1"/>
  <c r="J1061" i="2"/>
  <c r="K1061" i="2" s="1"/>
  <c r="J1062" i="2"/>
  <c r="K1062" i="2" s="1"/>
  <c r="J1063" i="2"/>
  <c r="K1063" i="2" s="1"/>
  <c r="J1064" i="2"/>
  <c r="K1064" i="2" s="1"/>
  <c r="J1065" i="2"/>
  <c r="K1065" i="2" s="1"/>
  <c r="J1066" i="2"/>
  <c r="K1066" i="2" s="1"/>
  <c r="J1067" i="2"/>
  <c r="K1067" i="2" s="1"/>
  <c r="J1068" i="2"/>
  <c r="K1068" i="2" s="1"/>
  <c r="J1069" i="2"/>
  <c r="K1069" i="2" s="1"/>
  <c r="J1070" i="2"/>
  <c r="K1070" i="2" s="1"/>
  <c r="J1071" i="2"/>
  <c r="K1071" i="2" s="1"/>
  <c r="J1072" i="2"/>
  <c r="K1072" i="2" s="1"/>
  <c r="J1073" i="2"/>
  <c r="K1073" i="2" s="1"/>
  <c r="J1074" i="2"/>
  <c r="K1074" i="2" s="1"/>
  <c r="J1075" i="2"/>
  <c r="K1075" i="2" s="1"/>
  <c r="J1076" i="2"/>
  <c r="K1076" i="2" s="1"/>
  <c r="J1077" i="2"/>
  <c r="K1077" i="2" s="1"/>
  <c r="J1078" i="2"/>
  <c r="K1078" i="2" s="1"/>
  <c r="J1079" i="2"/>
  <c r="K1079" i="2" s="1"/>
  <c r="J1080" i="2"/>
  <c r="K1080" i="2" s="1"/>
  <c r="J1081" i="2"/>
  <c r="K1081" i="2" s="1"/>
  <c r="J1082" i="2"/>
  <c r="K1082" i="2" s="1"/>
  <c r="J1083" i="2"/>
  <c r="K1083" i="2" s="1"/>
  <c r="J1084" i="2"/>
  <c r="K1084" i="2" s="1"/>
  <c r="J1085" i="2"/>
  <c r="K1085" i="2" s="1"/>
  <c r="J1086" i="2"/>
  <c r="K1086" i="2" s="1"/>
  <c r="J1087" i="2"/>
  <c r="K1087" i="2" s="1"/>
  <c r="J1088" i="2"/>
  <c r="K1088" i="2" s="1"/>
  <c r="J1089" i="2"/>
  <c r="K1089" i="2" s="1"/>
  <c r="J1090" i="2"/>
  <c r="K1090" i="2" s="1"/>
  <c r="J1091" i="2"/>
  <c r="K1091" i="2" s="1"/>
  <c r="J1092" i="2"/>
  <c r="K1092" i="2" s="1"/>
  <c r="J1093" i="2"/>
  <c r="K1093" i="2" s="1"/>
  <c r="J1094" i="2"/>
  <c r="K1094" i="2" s="1"/>
  <c r="J1095" i="2"/>
  <c r="K1095" i="2" s="1"/>
  <c r="J1096" i="2"/>
  <c r="K1096" i="2" s="1"/>
  <c r="J1097" i="2"/>
  <c r="K1097" i="2" s="1"/>
  <c r="J1098" i="2"/>
  <c r="K1098" i="2" s="1"/>
  <c r="J1099" i="2"/>
  <c r="K1099" i="2" s="1"/>
  <c r="J1100" i="2"/>
  <c r="K1100" i="2" s="1"/>
  <c r="J1101" i="2"/>
  <c r="K1101" i="2" s="1"/>
  <c r="J1102" i="2"/>
  <c r="K1102" i="2" s="1"/>
  <c r="J1103" i="2"/>
  <c r="K1103" i="2" s="1"/>
  <c r="J1104" i="2"/>
  <c r="K1104" i="2" s="1"/>
  <c r="J1105" i="2"/>
  <c r="K1105" i="2" s="1"/>
  <c r="J1106" i="2"/>
  <c r="K1106" i="2" s="1"/>
  <c r="J1107" i="2"/>
  <c r="K1107" i="2" s="1"/>
  <c r="J1108" i="2"/>
  <c r="K1108" i="2" s="1"/>
  <c r="J1109" i="2"/>
  <c r="K1109" i="2" s="1"/>
  <c r="J1110" i="2"/>
  <c r="K1110" i="2" s="1"/>
  <c r="J1111" i="2"/>
  <c r="K1111" i="2" s="1"/>
  <c r="J1112" i="2"/>
  <c r="K1112" i="2" s="1"/>
  <c r="J1113" i="2"/>
  <c r="K1113" i="2" s="1"/>
  <c r="J1114" i="2"/>
  <c r="K1114" i="2" s="1"/>
  <c r="J1115" i="2"/>
  <c r="K1115" i="2" s="1"/>
  <c r="J1116" i="2"/>
  <c r="K1116" i="2" s="1"/>
  <c r="J1117" i="2"/>
  <c r="K1117" i="2" s="1"/>
  <c r="J1118" i="2"/>
  <c r="K1118" i="2" s="1"/>
  <c r="J1119" i="2"/>
  <c r="K1119" i="2" s="1"/>
  <c r="J1120" i="2"/>
  <c r="K1120" i="2" s="1"/>
  <c r="J1121" i="2"/>
  <c r="K1121" i="2" s="1"/>
  <c r="J1122" i="2"/>
  <c r="K1122" i="2" s="1"/>
  <c r="J1123" i="2"/>
  <c r="K1123" i="2" s="1"/>
  <c r="J1124" i="2"/>
  <c r="K1124" i="2" s="1"/>
  <c r="J1125" i="2"/>
  <c r="K1125" i="2" s="1"/>
  <c r="J1126" i="2"/>
  <c r="K1126" i="2" s="1"/>
  <c r="J1127" i="2"/>
  <c r="K1127" i="2" s="1"/>
  <c r="J1128" i="2"/>
  <c r="K1128" i="2" s="1"/>
  <c r="J1129" i="2"/>
  <c r="K1129" i="2" s="1"/>
  <c r="J1130" i="2"/>
  <c r="K1130" i="2" s="1"/>
  <c r="J1131" i="2"/>
  <c r="K1131" i="2" s="1"/>
  <c r="J1132" i="2"/>
  <c r="K1132" i="2" s="1"/>
  <c r="J1133" i="2"/>
  <c r="K1133" i="2" s="1"/>
  <c r="J1134" i="2"/>
  <c r="K1134" i="2" s="1"/>
  <c r="J1135" i="2"/>
  <c r="K1135" i="2" s="1"/>
  <c r="J1136" i="2"/>
  <c r="K1136" i="2" s="1"/>
  <c r="J1137" i="2"/>
  <c r="K1137" i="2" s="1"/>
  <c r="J1138" i="2"/>
  <c r="K1138" i="2" s="1"/>
  <c r="J1139" i="2"/>
  <c r="K1139" i="2" s="1"/>
  <c r="J1140" i="2"/>
  <c r="K1140" i="2" s="1"/>
  <c r="J1141" i="2"/>
  <c r="K1141" i="2" s="1"/>
  <c r="J1142" i="2"/>
  <c r="K1142" i="2" s="1"/>
  <c r="J1143" i="2"/>
  <c r="K1143" i="2" s="1"/>
  <c r="J1144" i="2"/>
  <c r="K1144" i="2" s="1"/>
  <c r="J1145" i="2"/>
  <c r="K1145" i="2" s="1"/>
  <c r="J1146" i="2"/>
  <c r="K1146" i="2" s="1"/>
  <c r="J1147" i="2"/>
  <c r="K1147" i="2" s="1"/>
  <c r="J1148" i="2"/>
  <c r="K1148" i="2" s="1"/>
  <c r="J1149" i="2"/>
  <c r="K1149" i="2" s="1"/>
  <c r="J1150" i="2"/>
  <c r="K1150" i="2" s="1"/>
  <c r="J1151" i="2"/>
  <c r="K1151" i="2" s="1"/>
  <c r="J1152" i="2"/>
  <c r="K1152" i="2" s="1"/>
  <c r="J1153" i="2"/>
  <c r="K1153" i="2" s="1"/>
  <c r="J1154" i="2"/>
  <c r="K1154" i="2" s="1"/>
  <c r="J1155" i="2"/>
  <c r="K1155" i="2" s="1"/>
  <c r="J1156" i="2"/>
  <c r="K1156" i="2" s="1"/>
  <c r="J1157" i="2"/>
  <c r="K1157" i="2" s="1"/>
  <c r="J1158" i="2"/>
  <c r="K1158" i="2" s="1"/>
  <c r="J1159" i="2"/>
  <c r="K1159" i="2" s="1"/>
  <c r="J1160" i="2"/>
  <c r="K1160" i="2" s="1"/>
  <c r="J1161" i="2"/>
  <c r="K1161" i="2" s="1"/>
  <c r="J1162" i="2"/>
  <c r="K1162" i="2" s="1"/>
  <c r="J1163" i="2"/>
  <c r="K1163" i="2" s="1"/>
  <c r="J1164" i="2"/>
  <c r="K1164" i="2" s="1"/>
  <c r="J1165" i="2"/>
  <c r="K1165" i="2" s="1"/>
  <c r="J1166" i="2"/>
  <c r="K1166" i="2" s="1"/>
  <c r="J1167" i="2"/>
  <c r="K1167" i="2" s="1"/>
  <c r="J1168" i="2"/>
  <c r="K1168" i="2" s="1"/>
  <c r="J1169" i="2"/>
  <c r="K1169" i="2" s="1"/>
  <c r="J1170" i="2"/>
  <c r="K1170" i="2" s="1"/>
  <c r="J1171" i="2"/>
  <c r="K1171" i="2" s="1"/>
  <c r="J1172" i="2"/>
  <c r="K1172" i="2" s="1"/>
  <c r="J1173" i="2"/>
  <c r="K1173" i="2" s="1"/>
  <c r="J1174" i="2"/>
  <c r="K1174" i="2" s="1"/>
  <c r="J1175" i="2"/>
  <c r="K1175" i="2" s="1"/>
  <c r="J1176" i="2"/>
  <c r="K1176" i="2" s="1"/>
  <c r="J1177" i="2"/>
  <c r="K1177" i="2" s="1"/>
  <c r="J1178" i="2"/>
  <c r="K1178" i="2" s="1"/>
  <c r="J1179" i="2"/>
  <c r="K1179" i="2" s="1"/>
  <c r="J1180" i="2"/>
  <c r="K1180" i="2" s="1"/>
  <c r="J1181" i="2"/>
  <c r="K1181" i="2" s="1"/>
  <c r="J1182" i="2"/>
  <c r="K1182" i="2" s="1"/>
  <c r="J1183" i="2"/>
  <c r="K1183" i="2" s="1"/>
  <c r="J1184" i="2"/>
  <c r="K1184" i="2" s="1"/>
  <c r="J1185" i="2"/>
  <c r="K1185" i="2" s="1"/>
  <c r="J1186" i="2"/>
  <c r="K1186" i="2" s="1"/>
  <c r="J1187" i="2"/>
  <c r="K1187" i="2" s="1"/>
  <c r="J1188" i="2"/>
  <c r="K1188" i="2" s="1"/>
  <c r="J1189" i="2"/>
  <c r="K1189" i="2" s="1"/>
  <c r="J1190" i="2"/>
  <c r="K1190" i="2" s="1"/>
  <c r="J1191" i="2"/>
  <c r="K1191" i="2" s="1"/>
  <c r="J1192" i="2"/>
  <c r="K1192" i="2" s="1"/>
  <c r="J1193" i="2"/>
  <c r="K1193" i="2" s="1"/>
  <c r="J1194" i="2"/>
  <c r="K1194" i="2" s="1"/>
  <c r="J1195" i="2"/>
  <c r="K1195" i="2" s="1"/>
  <c r="J1196" i="2"/>
  <c r="K1196" i="2" s="1"/>
  <c r="J1197" i="2"/>
  <c r="K1197" i="2" s="1"/>
  <c r="J1198" i="2"/>
  <c r="K1198" i="2" s="1"/>
  <c r="J1199" i="2"/>
  <c r="K1199" i="2" s="1"/>
  <c r="J1200" i="2"/>
  <c r="K1200" i="2" s="1"/>
  <c r="J1201" i="2"/>
  <c r="K1201" i="2" s="1"/>
  <c r="J1202" i="2"/>
  <c r="K1202" i="2" s="1"/>
  <c r="J1203" i="2"/>
  <c r="K1203" i="2" s="1"/>
  <c r="J1204" i="2"/>
  <c r="K1204" i="2" s="1"/>
  <c r="J1205" i="2"/>
  <c r="K1205" i="2" s="1"/>
  <c r="J1206" i="2"/>
  <c r="K1206" i="2" s="1"/>
  <c r="J1207" i="2"/>
  <c r="K1207" i="2" s="1"/>
  <c r="J1208" i="2"/>
  <c r="K1208" i="2" s="1"/>
  <c r="J1209" i="2"/>
  <c r="K1209" i="2" s="1"/>
  <c r="J1210" i="2"/>
  <c r="K1210" i="2" s="1"/>
  <c r="J1211" i="2"/>
  <c r="K1211" i="2" s="1"/>
  <c r="J1212" i="2"/>
  <c r="K1212" i="2" s="1"/>
  <c r="J1213" i="2"/>
  <c r="K1213" i="2" s="1"/>
  <c r="J1214" i="2"/>
  <c r="K1214" i="2" s="1"/>
  <c r="J1215" i="2"/>
  <c r="K1215" i="2" s="1"/>
  <c r="J1216" i="2"/>
  <c r="K1216" i="2" s="1"/>
  <c r="J1217" i="2"/>
  <c r="K1217" i="2" s="1"/>
  <c r="J1218" i="2"/>
  <c r="K1218" i="2" s="1"/>
  <c r="J1219" i="2"/>
  <c r="K1219" i="2" s="1"/>
  <c r="J1220" i="2"/>
  <c r="K1220" i="2" s="1"/>
  <c r="J1221" i="2"/>
  <c r="K1221" i="2" s="1"/>
  <c r="J1222" i="2"/>
  <c r="K1222" i="2" s="1"/>
  <c r="J1223" i="2"/>
  <c r="K1223" i="2" s="1"/>
  <c r="J1224" i="2"/>
  <c r="K1224" i="2" s="1"/>
  <c r="J1225" i="2"/>
  <c r="K1225" i="2" s="1"/>
  <c r="J1226" i="2"/>
  <c r="K1226" i="2" s="1"/>
  <c r="J1227" i="2"/>
  <c r="K1227" i="2" s="1"/>
  <c r="J1228" i="2"/>
  <c r="K1228" i="2" s="1"/>
  <c r="J1229" i="2"/>
  <c r="K1229" i="2" s="1"/>
  <c r="J1230" i="2"/>
  <c r="K1230" i="2" s="1"/>
  <c r="J1231" i="2"/>
  <c r="K1231" i="2" s="1"/>
  <c r="J1232" i="2"/>
  <c r="K1232" i="2" s="1"/>
  <c r="J1233" i="2"/>
  <c r="K1233" i="2" s="1"/>
  <c r="J1234" i="2"/>
  <c r="K1234" i="2" s="1"/>
  <c r="J1235" i="2"/>
  <c r="K1235" i="2" s="1"/>
  <c r="J1236" i="2"/>
  <c r="K1236" i="2" s="1"/>
  <c r="J1237" i="2"/>
  <c r="K1237" i="2" s="1"/>
  <c r="J1238" i="2"/>
  <c r="K1238" i="2" s="1"/>
  <c r="J1239" i="2"/>
  <c r="K1239" i="2" s="1"/>
  <c r="J1240" i="2"/>
  <c r="K1240" i="2" s="1"/>
  <c r="J1241" i="2"/>
  <c r="K1241" i="2" s="1"/>
  <c r="J1242" i="2"/>
  <c r="K1242" i="2" s="1"/>
  <c r="J1243" i="2"/>
  <c r="K1243" i="2" s="1"/>
  <c r="J1244" i="2"/>
  <c r="K1244" i="2" s="1"/>
  <c r="J1245" i="2"/>
  <c r="K1245" i="2" s="1"/>
  <c r="J1246" i="2"/>
  <c r="K1246" i="2" s="1"/>
  <c r="J1247" i="2"/>
  <c r="K1247" i="2" s="1"/>
  <c r="J1248" i="2"/>
  <c r="K1248" i="2" s="1"/>
  <c r="J1249" i="2"/>
  <c r="K1249" i="2" s="1"/>
  <c r="J1250" i="2"/>
  <c r="K1250" i="2" s="1"/>
  <c r="J1251" i="2"/>
  <c r="K1251" i="2" s="1"/>
  <c r="J1252" i="2"/>
  <c r="K1252" i="2" s="1"/>
  <c r="J1253" i="2"/>
  <c r="K1253" i="2" s="1"/>
  <c r="J1254" i="2"/>
  <c r="K1254" i="2" s="1"/>
  <c r="J1255" i="2"/>
  <c r="K1255" i="2" s="1"/>
  <c r="J1256" i="2"/>
  <c r="K1256" i="2" s="1"/>
  <c r="J1257" i="2"/>
  <c r="K1257" i="2" s="1"/>
  <c r="J1258" i="2"/>
  <c r="K1258" i="2" s="1"/>
  <c r="J1259" i="2"/>
  <c r="K1259" i="2" s="1"/>
  <c r="J1260" i="2"/>
  <c r="K1260" i="2" s="1"/>
  <c r="J1261" i="2"/>
  <c r="K1261" i="2" s="1"/>
  <c r="J1262" i="2"/>
  <c r="K1262" i="2" s="1"/>
  <c r="J1263" i="2"/>
  <c r="K1263" i="2" s="1"/>
  <c r="J1264" i="2"/>
  <c r="K1264" i="2" s="1"/>
  <c r="J1265" i="2"/>
  <c r="K1265" i="2" s="1"/>
  <c r="J1266" i="2"/>
  <c r="K1266" i="2" s="1"/>
  <c r="J1267" i="2"/>
  <c r="K1267" i="2" s="1"/>
  <c r="J1268" i="2"/>
  <c r="K1268" i="2" s="1"/>
  <c r="J1269" i="2"/>
  <c r="K1269" i="2" s="1"/>
  <c r="J1270" i="2"/>
  <c r="K1270" i="2" s="1"/>
  <c r="J1271" i="2"/>
  <c r="K1271" i="2" s="1"/>
  <c r="J1272" i="2"/>
  <c r="K1272" i="2" s="1"/>
  <c r="J1273" i="2"/>
  <c r="K1273" i="2" s="1"/>
  <c r="J1274" i="2"/>
  <c r="K1274" i="2" s="1"/>
  <c r="J1275" i="2"/>
  <c r="K1275" i="2" s="1"/>
  <c r="J1276" i="2"/>
  <c r="K1276" i="2" s="1"/>
  <c r="J1277" i="2"/>
  <c r="K1277" i="2" s="1"/>
  <c r="J1278" i="2"/>
  <c r="K1278" i="2" s="1"/>
  <c r="J1279" i="2"/>
  <c r="K1279" i="2" s="1"/>
  <c r="J1280" i="2"/>
  <c r="K1280" i="2" s="1"/>
  <c r="J1281" i="2"/>
  <c r="K1281" i="2" s="1"/>
  <c r="J1282" i="2"/>
  <c r="K1282" i="2" s="1"/>
  <c r="J1283" i="2"/>
  <c r="K1283" i="2" s="1"/>
  <c r="J1284" i="2"/>
  <c r="K1284" i="2" s="1"/>
  <c r="J1285" i="2"/>
  <c r="K1285" i="2" s="1"/>
  <c r="J1286" i="2"/>
  <c r="K1286" i="2" s="1"/>
  <c r="J1287" i="2"/>
  <c r="K1287" i="2" s="1"/>
  <c r="J1288" i="2"/>
  <c r="K1288" i="2" s="1"/>
  <c r="J1289" i="2"/>
  <c r="K1289" i="2" s="1"/>
  <c r="J1290" i="2"/>
  <c r="K1290" i="2" s="1"/>
  <c r="J1291" i="2"/>
  <c r="K1291" i="2" s="1"/>
  <c r="J1292" i="2"/>
  <c r="K1292" i="2" s="1"/>
  <c r="J1293" i="2"/>
  <c r="K1293" i="2" s="1"/>
  <c r="J1294" i="2"/>
  <c r="K1294" i="2" s="1"/>
  <c r="J1295" i="2"/>
  <c r="K1295" i="2" s="1"/>
  <c r="J1296" i="2"/>
  <c r="K1296" i="2" s="1"/>
  <c r="J1297" i="2"/>
  <c r="K1297" i="2" s="1"/>
  <c r="J1298" i="2"/>
  <c r="K1298" i="2" s="1"/>
  <c r="J1299" i="2"/>
  <c r="K1299" i="2" s="1"/>
  <c r="J1300" i="2"/>
  <c r="K1300" i="2" s="1"/>
  <c r="J1301" i="2"/>
  <c r="K1301" i="2" s="1"/>
  <c r="J1302" i="2"/>
  <c r="K1302" i="2" s="1"/>
  <c r="J1303" i="2"/>
  <c r="K1303" i="2" s="1"/>
  <c r="J1304" i="2"/>
  <c r="K1304" i="2" s="1"/>
  <c r="J1305" i="2"/>
  <c r="K1305" i="2" s="1"/>
  <c r="J1306" i="2"/>
  <c r="K1306" i="2" s="1"/>
  <c r="J1307" i="2"/>
  <c r="K1307" i="2" s="1"/>
  <c r="J1308" i="2"/>
  <c r="K1308" i="2" s="1"/>
  <c r="J1309" i="2"/>
  <c r="K1309" i="2" s="1"/>
  <c r="J1310" i="2"/>
  <c r="K1310" i="2" s="1"/>
  <c r="J1311" i="2"/>
  <c r="K1311" i="2" s="1"/>
  <c r="J1312" i="2"/>
  <c r="K1312" i="2" s="1"/>
  <c r="J1313" i="2"/>
  <c r="K1313" i="2" s="1"/>
  <c r="J1314" i="2"/>
  <c r="K1314" i="2" s="1"/>
  <c r="J1315" i="2"/>
  <c r="K1315" i="2" s="1"/>
  <c r="J1316" i="2"/>
  <c r="K1316" i="2" s="1"/>
  <c r="J1317" i="2"/>
  <c r="K1317" i="2" s="1"/>
  <c r="J1318" i="2"/>
  <c r="K1318" i="2" s="1"/>
  <c r="J1319" i="2"/>
  <c r="K1319" i="2" s="1"/>
  <c r="J1320" i="2"/>
  <c r="K1320" i="2" s="1"/>
  <c r="J1321" i="2"/>
  <c r="K1321" i="2" s="1"/>
  <c r="J1322" i="2"/>
  <c r="K1322" i="2" s="1"/>
  <c r="J1323" i="2"/>
  <c r="K1323" i="2" s="1"/>
  <c r="J1324" i="2"/>
  <c r="K1324" i="2" s="1"/>
  <c r="J1325" i="2"/>
  <c r="K1325" i="2" s="1"/>
  <c r="J1326" i="2"/>
  <c r="K1326" i="2" s="1"/>
  <c r="J1327" i="2"/>
  <c r="K1327" i="2" s="1"/>
  <c r="J1328" i="2"/>
  <c r="K1328" i="2" s="1"/>
  <c r="J1329" i="2"/>
  <c r="K1329" i="2" s="1"/>
  <c r="J1330" i="2"/>
  <c r="K1330" i="2" s="1"/>
  <c r="J1331" i="2"/>
  <c r="K1331" i="2" s="1"/>
  <c r="J1332" i="2"/>
  <c r="K1332" i="2" s="1"/>
  <c r="J1333" i="2"/>
  <c r="K1333" i="2" s="1"/>
  <c r="J1334" i="2"/>
  <c r="K1334" i="2" s="1"/>
  <c r="J1335" i="2"/>
  <c r="K1335" i="2" s="1"/>
  <c r="J1336" i="2"/>
  <c r="K1336" i="2" s="1"/>
  <c r="J1337" i="2"/>
  <c r="K1337" i="2" s="1"/>
  <c r="J1338" i="2"/>
  <c r="K1338" i="2" s="1"/>
  <c r="J1339" i="2"/>
  <c r="K1339" i="2" s="1"/>
  <c r="J1340" i="2"/>
  <c r="K1340" i="2" s="1"/>
  <c r="J1341" i="2"/>
  <c r="K1341" i="2" s="1"/>
  <c r="J1342" i="2"/>
  <c r="K1342" i="2" s="1"/>
  <c r="J1343" i="2"/>
  <c r="K1343" i="2" s="1"/>
  <c r="J1344" i="2"/>
  <c r="K1344" i="2" s="1"/>
  <c r="J1345" i="2"/>
  <c r="K1345" i="2" s="1"/>
  <c r="J1346" i="2"/>
  <c r="K1346" i="2" s="1"/>
  <c r="J1347" i="2"/>
  <c r="K1347" i="2" s="1"/>
  <c r="J1348" i="2"/>
  <c r="K1348" i="2" s="1"/>
  <c r="J1349" i="2"/>
  <c r="K1349" i="2" s="1"/>
  <c r="J1350" i="2"/>
  <c r="K1350" i="2" s="1"/>
  <c r="J1351" i="2"/>
  <c r="K1351" i="2" s="1"/>
  <c r="J1352" i="2"/>
  <c r="K1352" i="2" s="1"/>
  <c r="J1353" i="2"/>
  <c r="K1353" i="2" s="1"/>
  <c r="J1354" i="2"/>
  <c r="K1354" i="2" s="1"/>
  <c r="J1355" i="2"/>
  <c r="K1355" i="2" s="1"/>
  <c r="J1356" i="2"/>
  <c r="K1356" i="2" s="1"/>
  <c r="J1357" i="2"/>
  <c r="K1357" i="2" s="1"/>
  <c r="J1358" i="2"/>
  <c r="K1358" i="2" s="1"/>
  <c r="J1359" i="2"/>
  <c r="K1359" i="2" s="1"/>
  <c r="J1360" i="2"/>
  <c r="K1360" i="2" s="1"/>
  <c r="J1361" i="2"/>
  <c r="K1361" i="2" s="1"/>
  <c r="J1362" i="2"/>
  <c r="K1362" i="2" s="1"/>
  <c r="J1363" i="2"/>
  <c r="K1363" i="2" s="1"/>
  <c r="J1364" i="2"/>
  <c r="K1364" i="2" s="1"/>
  <c r="J1365" i="2"/>
  <c r="K1365" i="2" s="1"/>
  <c r="J1366" i="2"/>
  <c r="K1366" i="2" s="1"/>
  <c r="J1367" i="2"/>
  <c r="K1367" i="2" s="1"/>
  <c r="J1368" i="2"/>
  <c r="K1368" i="2" s="1"/>
  <c r="J1369" i="2"/>
  <c r="K1369" i="2" s="1"/>
  <c r="J1370" i="2"/>
  <c r="K1370" i="2" s="1"/>
  <c r="J1371" i="2"/>
  <c r="K1371" i="2" s="1"/>
  <c r="J1372" i="2"/>
  <c r="K1372" i="2" s="1"/>
  <c r="J1373" i="2"/>
  <c r="K1373" i="2" s="1"/>
  <c r="J1374" i="2"/>
  <c r="K1374" i="2" s="1"/>
  <c r="J1375" i="2"/>
  <c r="K1375" i="2" s="1"/>
  <c r="J1376" i="2"/>
  <c r="K1376" i="2" s="1"/>
  <c r="J1377" i="2"/>
  <c r="K1377" i="2" s="1"/>
  <c r="J1378" i="2"/>
  <c r="K1378" i="2" s="1"/>
  <c r="J1379" i="2"/>
  <c r="K1379" i="2" s="1"/>
  <c r="J1380" i="2"/>
  <c r="K1380" i="2" s="1"/>
  <c r="J1381" i="2"/>
  <c r="K1381" i="2" s="1"/>
  <c r="J1382" i="2"/>
  <c r="K1382" i="2" s="1"/>
  <c r="J1383" i="2"/>
  <c r="K1383" i="2" s="1"/>
  <c r="J1384" i="2"/>
  <c r="K1384" i="2" s="1"/>
  <c r="J1385" i="2"/>
  <c r="K1385" i="2" s="1"/>
  <c r="J1386" i="2"/>
  <c r="K1386" i="2" s="1"/>
  <c r="J1387" i="2"/>
  <c r="K1387" i="2" s="1"/>
  <c r="J1388" i="2"/>
  <c r="K1388" i="2" s="1"/>
  <c r="J1389" i="2"/>
  <c r="K1389" i="2" s="1"/>
  <c r="J1390" i="2"/>
  <c r="K1390" i="2" s="1"/>
  <c r="J1391" i="2"/>
  <c r="K1391" i="2" s="1"/>
  <c r="J1392" i="2"/>
  <c r="K1392" i="2" s="1"/>
  <c r="J1393" i="2"/>
  <c r="K1393" i="2" s="1"/>
  <c r="J1394" i="2"/>
  <c r="K1394" i="2" s="1"/>
  <c r="J1395" i="2"/>
  <c r="K1395" i="2" s="1"/>
  <c r="J1396" i="2"/>
  <c r="K1396" i="2" s="1"/>
  <c r="J1397" i="2"/>
  <c r="K1397" i="2" s="1"/>
  <c r="J1398" i="2"/>
  <c r="K1398" i="2" s="1"/>
  <c r="J1399" i="2"/>
  <c r="K1399" i="2" s="1"/>
  <c r="J1400" i="2"/>
  <c r="K1400" i="2" s="1"/>
  <c r="J1401" i="2"/>
  <c r="K1401" i="2" s="1"/>
  <c r="J1402" i="2"/>
  <c r="K1402" i="2" s="1"/>
  <c r="J1403" i="2"/>
  <c r="K1403" i="2" s="1"/>
  <c r="J1404" i="2"/>
  <c r="K1404" i="2" s="1"/>
  <c r="J1405" i="2"/>
  <c r="K1405" i="2" s="1"/>
  <c r="J1406" i="2"/>
  <c r="K1406" i="2" s="1"/>
  <c r="J1407" i="2"/>
  <c r="K1407" i="2" s="1"/>
  <c r="J1408" i="2"/>
  <c r="K1408" i="2" s="1"/>
  <c r="J1409" i="2"/>
  <c r="K1409" i="2" s="1"/>
  <c r="J1410" i="2"/>
  <c r="K1410" i="2" s="1"/>
  <c r="J1411" i="2"/>
  <c r="K1411" i="2" s="1"/>
  <c r="J1412" i="2"/>
  <c r="K1412" i="2" s="1"/>
  <c r="J1413" i="2"/>
  <c r="K1413" i="2" s="1"/>
  <c r="J1414" i="2"/>
  <c r="K1414" i="2" s="1"/>
  <c r="J1415" i="2"/>
  <c r="K1415" i="2" s="1"/>
  <c r="J1416" i="2"/>
  <c r="K1416" i="2" s="1"/>
  <c r="J1417" i="2"/>
  <c r="K1417" i="2" s="1"/>
  <c r="J1418" i="2"/>
  <c r="K1418" i="2" s="1"/>
  <c r="J1419" i="2"/>
  <c r="K1419" i="2" s="1"/>
  <c r="J1420" i="2"/>
  <c r="K1420" i="2" s="1"/>
  <c r="J1421" i="2"/>
  <c r="K1421" i="2" s="1"/>
  <c r="J1422" i="2"/>
  <c r="K1422" i="2" s="1"/>
  <c r="J1423" i="2"/>
  <c r="K1423" i="2" s="1"/>
  <c r="J1424" i="2"/>
  <c r="K1424" i="2" s="1"/>
  <c r="J1425" i="2"/>
  <c r="K1425" i="2" s="1"/>
  <c r="J1426" i="2"/>
  <c r="K1426" i="2" s="1"/>
  <c r="J1427" i="2"/>
  <c r="K1427" i="2" s="1"/>
  <c r="J1428" i="2"/>
  <c r="K1428" i="2" s="1"/>
  <c r="J1429" i="2"/>
  <c r="K1429" i="2" s="1"/>
  <c r="J1430" i="2"/>
  <c r="K1430" i="2" s="1"/>
  <c r="J1431" i="2"/>
  <c r="K1431" i="2" s="1"/>
  <c r="J1432" i="2"/>
  <c r="K1432" i="2" s="1"/>
  <c r="J1433" i="2"/>
  <c r="K1433" i="2" s="1"/>
  <c r="J1434" i="2"/>
  <c r="K1434" i="2" s="1"/>
  <c r="J1435" i="2"/>
  <c r="K1435" i="2" s="1"/>
  <c r="J1436" i="2"/>
  <c r="K1436" i="2" s="1"/>
  <c r="J1437" i="2"/>
  <c r="K1437" i="2" s="1"/>
  <c r="J1438" i="2"/>
  <c r="K1438" i="2" s="1"/>
  <c r="J1439" i="2"/>
  <c r="K1439" i="2" s="1"/>
  <c r="J1440" i="2"/>
  <c r="K1440" i="2" s="1"/>
  <c r="J1441" i="2"/>
  <c r="K1441" i="2" s="1"/>
  <c r="J1442" i="2"/>
  <c r="K1442" i="2" s="1"/>
  <c r="J1443" i="2"/>
  <c r="K1443" i="2" s="1"/>
  <c r="J1444" i="2"/>
  <c r="K1444" i="2" s="1"/>
  <c r="J1445" i="2"/>
  <c r="K1445" i="2" s="1"/>
  <c r="J1446" i="2"/>
  <c r="K1446" i="2" s="1"/>
  <c r="J1447" i="2"/>
  <c r="K1447" i="2" s="1"/>
  <c r="J1448" i="2"/>
  <c r="K1448" i="2" s="1"/>
  <c r="J1449" i="2"/>
  <c r="K1449" i="2" s="1"/>
  <c r="J1450" i="2"/>
  <c r="K1450" i="2" s="1"/>
  <c r="J1451" i="2"/>
  <c r="K1451" i="2" s="1"/>
  <c r="J1452" i="2"/>
  <c r="K1452" i="2" s="1"/>
  <c r="J1453" i="2"/>
  <c r="K1453" i="2" s="1"/>
  <c r="J1454" i="2"/>
  <c r="K1454" i="2" s="1"/>
  <c r="J1455" i="2"/>
  <c r="K1455" i="2" s="1"/>
  <c r="J1456" i="2"/>
  <c r="K1456" i="2" s="1"/>
  <c r="J1457" i="2"/>
  <c r="K1457" i="2" s="1"/>
  <c r="J1458" i="2"/>
  <c r="K1458" i="2" s="1"/>
  <c r="J1459" i="2"/>
  <c r="K1459" i="2" s="1"/>
  <c r="J1460" i="2"/>
  <c r="K1460" i="2" s="1"/>
  <c r="J1461" i="2"/>
  <c r="K1461" i="2" s="1"/>
  <c r="J1462" i="2"/>
  <c r="K1462" i="2" s="1"/>
  <c r="J1463" i="2"/>
  <c r="K1463" i="2" s="1"/>
  <c r="J1464" i="2"/>
  <c r="K1464" i="2" s="1"/>
  <c r="J1465" i="2"/>
  <c r="K1465" i="2" s="1"/>
  <c r="J1466" i="2"/>
  <c r="K1466" i="2" s="1"/>
  <c r="J1467" i="2"/>
  <c r="K1467" i="2" s="1"/>
  <c r="J1468" i="2"/>
  <c r="K1468" i="2" s="1"/>
  <c r="J1469" i="2"/>
  <c r="K1469" i="2" s="1"/>
  <c r="J1470" i="2"/>
  <c r="K1470" i="2" s="1"/>
  <c r="J1471" i="2"/>
  <c r="K1471" i="2" s="1"/>
  <c r="J1472" i="2"/>
  <c r="K1472" i="2" s="1"/>
  <c r="J1473" i="2"/>
  <c r="K1473" i="2" s="1"/>
  <c r="J1474" i="2"/>
  <c r="K1474" i="2" s="1"/>
  <c r="J1475" i="2"/>
  <c r="K1475" i="2" s="1"/>
  <c r="J1476" i="2"/>
  <c r="K1476" i="2" s="1"/>
  <c r="J1477" i="2"/>
  <c r="K1477" i="2" s="1"/>
  <c r="J1478" i="2"/>
  <c r="K1478" i="2" s="1"/>
  <c r="J1479" i="2"/>
  <c r="K1479" i="2" s="1"/>
  <c r="J1480" i="2"/>
  <c r="K1480" i="2" s="1"/>
  <c r="J1481" i="2"/>
  <c r="K1481" i="2" s="1"/>
  <c r="J1482" i="2"/>
  <c r="K1482" i="2" s="1"/>
  <c r="J1483" i="2"/>
  <c r="K1483" i="2" s="1"/>
  <c r="J1484" i="2"/>
  <c r="K1484" i="2" s="1"/>
  <c r="J1485" i="2"/>
  <c r="K1485" i="2" s="1"/>
  <c r="J1486" i="2"/>
  <c r="K1486" i="2" s="1"/>
  <c r="J1487" i="2"/>
  <c r="K1487" i="2" s="1"/>
  <c r="J1488" i="2"/>
  <c r="K1488" i="2" s="1"/>
  <c r="J1489" i="2"/>
  <c r="K1489" i="2" s="1"/>
  <c r="J1490" i="2"/>
  <c r="K1490" i="2" s="1"/>
  <c r="J1491" i="2"/>
  <c r="K1491" i="2" s="1"/>
  <c r="J1492" i="2"/>
  <c r="K1492" i="2" s="1"/>
  <c r="J1493" i="2"/>
  <c r="K1493" i="2" s="1"/>
  <c r="J1494" i="2"/>
  <c r="K1494" i="2" s="1"/>
  <c r="J1495" i="2"/>
  <c r="K1495" i="2" s="1"/>
  <c r="J1496" i="2"/>
  <c r="K1496" i="2" s="1"/>
  <c r="J1497" i="2"/>
  <c r="K1497" i="2" s="1"/>
  <c r="J1498" i="2"/>
  <c r="K1498" i="2" s="1"/>
  <c r="J1499" i="2"/>
  <c r="K1499" i="2" s="1"/>
  <c r="J1500" i="2"/>
  <c r="K1500" i="2" s="1"/>
  <c r="J1501" i="2"/>
  <c r="K1501" i="2" s="1"/>
  <c r="J1502" i="2"/>
  <c r="K1502" i="2" s="1"/>
  <c r="J1503" i="2"/>
  <c r="K1503" i="2" s="1"/>
  <c r="J1504" i="2"/>
  <c r="K1504" i="2" s="1"/>
  <c r="J1505" i="2"/>
  <c r="K1505" i="2" s="1"/>
  <c r="J1506" i="2"/>
  <c r="K1506" i="2" s="1"/>
  <c r="J1507" i="2"/>
  <c r="K1507" i="2" s="1"/>
  <c r="J1508" i="2"/>
  <c r="K1508" i="2" s="1"/>
  <c r="J1509" i="2"/>
  <c r="K1509" i="2" s="1"/>
  <c r="J1510" i="2"/>
  <c r="K1510" i="2" s="1"/>
  <c r="J1511" i="2"/>
  <c r="K1511" i="2" s="1"/>
  <c r="J1512" i="2"/>
  <c r="K1512" i="2" s="1"/>
  <c r="J1513" i="2"/>
  <c r="K1513" i="2" s="1"/>
  <c r="J1514" i="2"/>
  <c r="K1514" i="2" s="1"/>
  <c r="J1515" i="2"/>
  <c r="K1515" i="2" s="1"/>
  <c r="J1516" i="2"/>
  <c r="K1516" i="2" s="1"/>
  <c r="J1517" i="2"/>
  <c r="K1517" i="2" s="1"/>
  <c r="J1518" i="2"/>
  <c r="K1518" i="2" s="1"/>
  <c r="J1519" i="2"/>
  <c r="K1519" i="2" s="1"/>
  <c r="J1520" i="2"/>
  <c r="K1520" i="2" s="1"/>
  <c r="J1521" i="2"/>
  <c r="K1521" i="2" s="1"/>
  <c r="J1522" i="2"/>
  <c r="K1522" i="2" s="1"/>
  <c r="J1523" i="2"/>
  <c r="K1523" i="2" s="1"/>
  <c r="J1524" i="2"/>
  <c r="K1524" i="2" s="1"/>
  <c r="J1525" i="2"/>
  <c r="K1525" i="2" s="1"/>
  <c r="J1526" i="2"/>
  <c r="K1526" i="2" s="1"/>
  <c r="J1527" i="2"/>
  <c r="K1527" i="2" s="1"/>
  <c r="J1528" i="2"/>
  <c r="K1528" i="2" s="1"/>
  <c r="J1529" i="2"/>
  <c r="K1529" i="2" s="1"/>
  <c r="J1530" i="2"/>
  <c r="K1530" i="2" s="1"/>
  <c r="J1531" i="2"/>
  <c r="K1531" i="2" s="1"/>
  <c r="J1532" i="2"/>
  <c r="K1532" i="2" s="1"/>
  <c r="J1533" i="2"/>
  <c r="K1533" i="2" s="1"/>
  <c r="J1534" i="2"/>
  <c r="K1534" i="2" s="1"/>
  <c r="J1535" i="2"/>
  <c r="K1535" i="2" s="1"/>
  <c r="J1536" i="2"/>
  <c r="K1536" i="2" s="1"/>
  <c r="J1537" i="2"/>
  <c r="K1537" i="2" s="1"/>
  <c r="J1538" i="2"/>
  <c r="K1538" i="2" s="1"/>
  <c r="J1539" i="2"/>
  <c r="K1539" i="2" s="1"/>
  <c r="J1540" i="2"/>
  <c r="K1540" i="2" s="1"/>
  <c r="J1541" i="2"/>
  <c r="K1541" i="2" s="1"/>
  <c r="J1542" i="2"/>
  <c r="K1542" i="2" s="1"/>
  <c r="J1543" i="2"/>
  <c r="K1543" i="2" s="1"/>
  <c r="J1544" i="2"/>
  <c r="K1544" i="2" s="1"/>
  <c r="J1545" i="2"/>
  <c r="K1545" i="2" s="1"/>
  <c r="J1546" i="2"/>
  <c r="K1546" i="2" s="1"/>
  <c r="J1547" i="2"/>
  <c r="K1547" i="2" s="1"/>
  <c r="J1548" i="2"/>
  <c r="K1548" i="2" s="1"/>
  <c r="J1549" i="2"/>
  <c r="K1549" i="2" s="1"/>
  <c r="J1550" i="2"/>
  <c r="K1550" i="2" s="1"/>
  <c r="J1551" i="2"/>
  <c r="K1551" i="2" s="1"/>
  <c r="J1552" i="2"/>
  <c r="K1552" i="2" s="1"/>
  <c r="J1553" i="2"/>
  <c r="K1553" i="2" s="1"/>
  <c r="J1554" i="2"/>
  <c r="K1554" i="2" s="1"/>
  <c r="J1555" i="2"/>
  <c r="K1555" i="2" s="1"/>
  <c r="J1556" i="2"/>
  <c r="K1556" i="2" s="1"/>
  <c r="J1557" i="2"/>
  <c r="K1557" i="2" s="1"/>
  <c r="J1558" i="2"/>
  <c r="K1558" i="2" s="1"/>
  <c r="J1559" i="2"/>
  <c r="K1559" i="2" s="1"/>
  <c r="J1560" i="2"/>
  <c r="K1560" i="2" s="1"/>
  <c r="J1561" i="2"/>
  <c r="K1561" i="2" s="1"/>
  <c r="J1562" i="2"/>
  <c r="K1562" i="2" s="1"/>
  <c r="J1563" i="2"/>
  <c r="K1563" i="2" s="1"/>
  <c r="J1564" i="2"/>
  <c r="K1564" i="2" s="1"/>
  <c r="J1565" i="2"/>
  <c r="K1565" i="2" s="1"/>
  <c r="J1566" i="2"/>
  <c r="K1566" i="2" s="1"/>
  <c r="J1567" i="2"/>
  <c r="K1567" i="2" s="1"/>
  <c r="J1568" i="2"/>
  <c r="K1568" i="2" s="1"/>
  <c r="J1569" i="2"/>
  <c r="K1569" i="2" s="1"/>
  <c r="J1570" i="2"/>
  <c r="K1570" i="2" s="1"/>
  <c r="J1571" i="2"/>
  <c r="K1571" i="2" s="1"/>
  <c r="J1572" i="2"/>
  <c r="K1572" i="2" s="1"/>
  <c r="J1573" i="2"/>
  <c r="K1573" i="2" s="1"/>
  <c r="J1574" i="2"/>
  <c r="K1574" i="2" s="1"/>
  <c r="J1575" i="2"/>
  <c r="K1575" i="2" s="1"/>
  <c r="J1576" i="2"/>
  <c r="K1576" i="2" s="1"/>
  <c r="J1577" i="2"/>
  <c r="K1577" i="2" s="1"/>
  <c r="J1578" i="2"/>
  <c r="K1578" i="2" s="1"/>
  <c r="J1579" i="2"/>
  <c r="K1579" i="2" s="1"/>
  <c r="J1580" i="2"/>
  <c r="K1580" i="2" s="1"/>
  <c r="J1581" i="2"/>
  <c r="K1581" i="2" s="1"/>
  <c r="J1582" i="2"/>
  <c r="K1582" i="2" s="1"/>
  <c r="J1583" i="2"/>
  <c r="K1583" i="2" s="1"/>
  <c r="J1584" i="2"/>
  <c r="K1584" i="2" s="1"/>
  <c r="J1585" i="2"/>
  <c r="K1585" i="2" s="1"/>
  <c r="J1586" i="2"/>
  <c r="K1586" i="2" s="1"/>
  <c r="J1587" i="2"/>
  <c r="K1587" i="2" s="1"/>
  <c r="J1588" i="2"/>
  <c r="K1588" i="2" s="1"/>
  <c r="J1589" i="2"/>
  <c r="K1589" i="2" s="1"/>
  <c r="J1590" i="2"/>
  <c r="K1590" i="2" s="1"/>
  <c r="J1591" i="2"/>
  <c r="K1591" i="2" s="1"/>
  <c r="J1592" i="2"/>
  <c r="K1592" i="2" s="1"/>
  <c r="J1593" i="2"/>
  <c r="K1593" i="2" s="1"/>
  <c r="J1594" i="2"/>
  <c r="K1594" i="2" s="1"/>
  <c r="J1595" i="2"/>
  <c r="K1595" i="2" s="1"/>
  <c r="J1596" i="2"/>
  <c r="K1596" i="2" s="1"/>
  <c r="J1597" i="2"/>
  <c r="K1597" i="2" s="1"/>
  <c r="J1598" i="2"/>
  <c r="K1598" i="2" s="1"/>
  <c r="J1599" i="2"/>
  <c r="K1599" i="2" s="1"/>
  <c r="J1600" i="2"/>
  <c r="K1600" i="2" s="1"/>
  <c r="J1601" i="2"/>
  <c r="K1601" i="2" s="1"/>
  <c r="J1602" i="2"/>
  <c r="K1602" i="2" s="1"/>
  <c r="J1603" i="2"/>
  <c r="K1603" i="2" s="1"/>
  <c r="J1604" i="2"/>
  <c r="K1604" i="2" s="1"/>
  <c r="J1605" i="2"/>
  <c r="K1605" i="2" s="1"/>
  <c r="J1606" i="2"/>
  <c r="K1606" i="2" s="1"/>
  <c r="J1607" i="2"/>
  <c r="K1607" i="2" s="1"/>
  <c r="J1608" i="2"/>
  <c r="K1608" i="2" s="1"/>
  <c r="J1609" i="2"/>
  <c r="K1609" i="2" s="1"/>
  <c r="J1610" i="2"/>
  <c r="K1610" i="2" s="1"/>
  <c r="J1611" i="2"/>
  <c r="K1611" i="2" s="1"/>
  <c r="J1612" i="2"/>
  <c r="K1612" i="2" s="1"/>
  <c r="J1613" i="2"/>
  <c r="K1613" i="2" s="1"/>
  <c r="J1614" i="2"/>
  <c r="K1614" i="2" s="1"/>
  <c r="J1615" i="2"/>
  <c r="K1615" i="2" s="1"/>
  <c r="J1616" i="2"/>
  <c r="K1616" i="2" s="1"/>
  <c r="J1617" i="2"/>
  <c r="K1617" i="2" s="1"/>
  <c r="J1618" i="2"/>
  <c r="K1618" i="2" s="1"/>
  <c r="J1619" i="2"/>
  <c r="K1619" i="2" s="1"/>
  <c r="J1620" i="2"/>
  <c r="K1620" i="2" s="1"/>
  <c r="J1621" i="2"/>
  <c r="K1621" i="2" s="1"/>
  <c r="J1622" i="2"/>
  <c r="K1622" i="2" s="1"/>
  <c r="J1623" i="2"/>
  <c r="K1623" i="2" s="1"/>
  <c r="J1624" i="2"/>
  <c r="K1624" i="2" s="1"/>
  <c r="J1625" i="2"/>
  <c r="K1625" i="2" s="1"/>
  <c r="J1626" i="2"/>
  <c r="K1626" i="2" s="1"/>
  <c r="J1627" i="2"/>
  <c r="K1627" i="2" s="1"/>
  <c r="J1628" i="2"/>
  <c r="K1628" i="2" s="1"/>
  <c r="J1629" i="2"/>
  <c r="K1629" i="2" s="1"/>
  <c r="J1630" i="2"/>
  <c r="K1630" i="2" s="1"/>
  <c r="J1631" i="2"/>
  <c r="K1631" i="2" s="1"/>
  <c r="J1632" i="2"/>
  <c r="K1632" i="2" s="1"/>
  <c r="J1633" i="2"/>
  <c r="K1633" i="2" s="1"/>
  <c r="J1634" i="2"/>
  <c r="K1634" i="2" s="1"/>
  <c r="J1635" i="2"/>
  <c r="K1635" i="2" s="1"/>
  <c r="J1636" i="2"/>
  <c r="K1636" i="2" s="1"/>
  <c r="J1637" i="2"/>
  <c r="K1637" i="2" s="1"/>
  <c r="J1638" i="2"/>
  <c r="K1638" i="2" s="1"/>
  <c r="J1639" i="2"/>
  <c r="K1639" i="2" s="1"/>
  <c r="J1640" i="2"/>
  <c r="K1640" i="2" s="1"/>
  <c r="J1641" i="2"/>
  <c r="K1641" i="2" s="1"/>
  <c r="J1642" i="2"/>
  <c r="K1642" i="2" s="1"/>
  <c r="J1643" i="2"/>
  <c r="K1643" i="2" s="1"/>
  <c r="J1644" i="2"/>
  <c r="K1644" i="2" s="1"/>
  <c r="J1645" i="2"/>
  <c r="K1645" i="2" s="1"/>
  <c r="J1646" i="2"/>
  <c r="K1646" i="2" s="1"/>
  <c r="J1647" i="2"/>
  <c r="K1647" i="2" s="1"/>
  <c r="J1648" i="2"/>
  <c r="K1648" i="2" s="1"/>
  <c r="J1649" i="2"/>
  <c r="K1649" i="2" s="1"/>
  <c r="J1650" i="2"/>
  <c r="K1650" i="2" s="1"/>
  <c r="J1651" i="2"/>
  <c r="K1651" i="2" s="1"/>
  <c r="J1652" i="2"/>
  <c r="K1652" i="2" s="1"/>
  <c r="J1653" i="2"/>
  <c r="K1653" i="2" s="1"/>
  <c r="J1654" i="2"/>
  <c r="K1654" i="2" s="1"/>
  <c r="J1655" i="2"/>
  <c r="K1655" i="2" s="1"/>
  <c r="J1656" i="2"/>
  <c r="K1656" i="2" s="1"/>
  <c r="J1657" i="2"/>
  <c r="K1657" i="2" s="1"/>
  <c r="J1658" i="2"/>
  <c r="K1658" i="2" s="1"/>
  <c r="J1659" i="2"/>
  <c r="K1659" i="2" s="1"/>
  <c r="J1660" i="2"/>
  <c r="K1660" i="2" s="1"/>
  <c r="J1661" i="2"/>
  <c r="K1661" i="2" s="1"/>
  <c r="J1662" i="2"/>
  <c r="K1662" i="2" s="1"/>
  <c r="J1663" i="2"/>
  <c r="K1663" i="2" s="1"/>
  <c r="J1664" i="2"/>
  <c r="K1664" i="2" s="1"/>
  <c r="J1665" i="2"/>
  <c r="K1665" i="2" s="1"/>
  <c r="J1666" i="2"/>
  <c r="K1666" i="2" s="1"/>
  <c r="J1667" i="2"/>
  <c r="K1667" i="2" s="1"/>
  <c r="J1668" i="2"/>
  <c r="K1668" i="2" s="1"/>
  <c r="J1669" i="2"/>
  <c r="K1669" i="2" s="1"/>
  <c r="J1670" i="2"/>
  <c r="K1670" i="2" s="1"/>
  <c r="J1671" i="2"/>
  <c r="K1671" i="2" s="1"/>
  <c r="J1672" i="2"/>
  <c r="K1672" i="2" s="1"/>
  <c r="J1673" i="2"/>
  <c r="K1673" i="2" s="1"/>
  <c r="J1674" i="2"/>
  <c r="K1674" i="2" s="1"/>
  <c r="J1675" i="2"/>
  <c r="K1675" i="2" s="1"/>
  <c r="J1676" i="2"/>
  <c r="K1676" i="2" s="1"/>
  <c r="J1677" i="2"/>
  <c r="K1677" i="2" s="1"/>
  <c r="J1678" i="2"/>
  <c r="K1678" i="2" s="1"/>
  <c r="J1679" i="2"/>
  <c r="K1679" i="2" s="1"/>
  <c r="J1680" i="2"/>
  <c r="K1680" i="2" s="1"/>
  <c r="J1681" i="2"/>
  <c r="K1681" i="2" s="1"/>
  <c r="J1682" i="2"/>
  <c r="K1682" i="2" s="1"/>
  <c r="J1683" i="2"/>
  <c r="K1683" i="2" s="1"/>
  <c r="J1684" i="2"/>
  <c r="K1684" i="2" s="1"/>
  <c r="J1685" i="2"/>
  <c r="K1685" i="2" s="1"/>
  <c r="J1686" i="2"/>
  <c r="K1686" i="2" s="1"/>
  <c r="J1687" i="2"/>
  <c r="K1687" i="2" s="1"/>
  <c r="J1688" i="2"/>
  <c r="K1688" i="2" s="1"/>
  <c r="J1689" i="2"/>
  <c r="K1689" i="2" s="1"/>
  <c r="J1690" i="2"/>
  <c r="K1690" i="2" s="1"/>
  <c r="J1691" i="2"/>
  <c r="K1691" i="2" s="1"/>
  <c r="J1692" i="2"/>
  <c r="K1692" i="2" s="1"/>
  <c r="J1693" i="2"/>
  <c r="K1693" i="2" s="1"/>
  <c r="J1694" i="2"/>
  <c r="K1694" i="2" s="1"/>
  <c r="J1695" i="2"/>
  <c r="K1695" i="2" s="1"/>
  <c r="J1696" i="2"/>
  <c r="K1696" i="2" s="1"/>
  <c r="J1697" i="2"/>
  <c r="K1697" i="2" s="1"/>
  <c r="J1698" i="2"/>
  <c r="K1698" i="2" s="1"/>
  <c r="J1699" i="2"/>
  <c r="K1699" i="2" s="1"/>
  <c r="J1700" i="2"/>
  <c r="K1700" i="2" s="1"/>
  <c r="J1701" i="2"/>
  <c r="K1701" i="2" s="1"/>
  <c r="J1702" i="2"/>
  <c r="K1702" i="2" s="1"/>
  <c r="J1703" i="2"/>
  <c r="K1703" i="2" s="1"/>
  <c r="J1704" i="2"/>
  <c r="K1704" i="2" s="1"/>
  <c r="J1705" i="2"/>
  <c r="K1705" i="2" s="1"/>
  <c r="J1706" i="2"/>
  <c r="K1706" i="2" s="1"/>
  <c r="J1707" i="2"/>
  <c r="K1707" i="2" s="1"/>
  <c r="J1708" i="2"/>
  <c r="K1708" i="2" s="1"/>
  <c r="J1709" i="2"/>
  <c r="K1709" i="2" s="1"/>
  <c r="J1710" i="2"/>
  <c r="K1710" i="2" s="1"/>
  <c r="J1711" i="2"/>
  <c r="K1711" i="2" s="1"/>
  <c r="J1712" i="2"/>
  <c r="K1712" i="2" s="1"/>
  <c r="J1713" i="2"/>
  <c r="K1713" i="2" s="1"/>
  <c r="J1714" i="2"/>
  <c r="K1714" i="2" s="1"/>
  <c r="J1715" i="2"/>
  <c r="K1715" i="2" s="1"/>
  <c r="J1716" i="2"/>
  <c r="K1716" i="2" s="1"/>
  <c r="J1717" i="2"/>
  <c r="K1717" i="2" s="1"/>
  <c r="J1718" i="2"/>
  <c r="K1718" i="2" s="1"/>
  <c r="J1719" i="2"/>
  <c r="K1719" i="2" s="1"/>
  <c r="J1720" i="2"/>
  <c r="K1720" i="2" s="1"/>
  <c r="J1721" i="2"/>
  <c r="K1721" i="2" s="1"/>
  <c r="J1722" i="2"/>
  <c r="K1722" i="2" s="1"/>
  <c r="J1723" i="2"/>
  <c r="K1723" i="2" s="1"/>
  <c r="J1724" i="2"/>
  <c r="K1724" i="2" s="1"/>
  <c r="J1725" i="2"/>
  <c r="K1725" i="2" s="1"/>
  <c r="J1726" i="2"/>
  <c r="K1726" i="2" s="1"/>
  <c r="J1727" i="2"/>
  <c r="K1727" i="2" s="1"/>
  <c r="J1728" i="2"/>
  <c r="K1728" i="2" s="1"/>
  <c r="J1729" i="2"/>
  <c r="K1729" i="2" s="1"/>
  <c r="J1730" i="2"/>
  <c r="K1730" i="2" s="1"/>
  <c r="J1731" i="2"/>
  <c r="K1731" i="2" s="1"/>
  <c r="J1732" i="2"/>
  <c r="K1732" i="2" s="1"/>
  <c r="J1733" i="2"/>
  <c r="K1733" i="2" s="1"/>
  <c r="J1734" i="2"/>
  <c r="K1734" i="2" s="1"/>
  <c r="J1735" i="2"/>
  <c r="K1735" i="2" s="1"/>
  <c r="J1736" i="2"/>
  <c r="K1736" i="2" s="1"/>
  <c r="J1737" i="2"/>
  <c r="K1737" i="2" s="1"/>
  <c r="J1738" i="2"/>
  <c r="K1738" i="2" s="1"/>
  <c r="J1739" i="2"/>
  <c r="K1739" i="2" s="1"/>
  <c r="J1740" i="2"/>
  <c r="K1740" i="2" s="1"/>
  <c r="J1741" i="2"/>
  <c r="K1741" i="2" s="1"/>
  <c r="J1742" i="2"/>
  <c r="K1742" i="2" s="1"/>
  <c r="J1743" i="2"/>
  <c r="K1743" i="2" s="1"/>
  <c r="J1744" i="2"/>
  <c r="K1744" i="2" s="1"/>
  <c r="J1745" i="2"/>
  <c r="K1745" i="2" s="1"/>
  <c r="J1746" i="2"/>
  <c r="K1746" i="2" s="1"/>
  <c r="J1747" i="2"/>
  <c r="K1747" i="2" s="1"/>
  <c r="J1748" i="2"/>
  <c r="K1748" i="2" s="1"/>
  <c r="J1749" i="2"/>
  <c r="K1749" i="2" s="1"/>
  <c r="J1750" i="2"/>
  <c r="K1750" i="2" s="1"/>
  <c r="J1751" i="2"/>
  <c r="K1751" i="2" s="1"/>
  <c r="J1752" i="2"/>
  <c r="K1752" i="2" s="1"/>
  <c r="J1753" i="2"/>
  <c r="K1753" i="2" s="1"/>
  <c r="J1754" i="2"/>
  <c r="K1754" i="2" s="1"/>
  <c r="J1755" i="2"/>
  <c r="K1755" i="2" s="1"/>
  <c r="J1756" i="2"/>
  <c r="K1756" i="2" s="1"/>
  <c r="J1757" i="2"/>
  <c r="K1757" i="2" s="1"/>
  <c r="J1758" i="2"/>
  <c r="K1758" i="2" s="1"/>
  <c r="J1759" i="2"/>
  <c r="K1759" i="2" s="1"/>
  <c r="J1760" i="2"/>
  <c r="K1760" i="2" s="1"/>
  <c r="J1761" i="2"/>
  <c r="K1761" i="2" s="1"/>
  <c r="J1762" i="2"/>
  <c r="K1762" i="2" s="1"/>
  <c r="J1763" i="2"/>
  <c r="K1763" i="2" s="1"/>
  <c r="J1764" i="2"/>
  <c r="K1764" i="2" s="1"/>
  <c r="J1765" i="2"/>
  <c r="K1765" i="2" s="1"/>
  <c r="J1766" i="2"/>
  <c r="K1766" i="2" s="1"/>
  <c r="J1767" i="2"/>
  <c r="K1767" i="2" s="1"/>
  <c r="J1768" i="2"/>
  <c r="K1768" i="2" s="1"/>
  <c r="J1769" i="2"/>
  <c r="K1769" i="2" s="1"/>
  <c r="J1770" i="2"/>
  <c r="K1770" i="2" s="1"/>
  <c r="J1771" i="2"/>
  <c r="K1771" i="2" s="1"/>
  <c r="J1772" i="2"/>
  <c r="K1772" i="2" s="1"/>
  <c r="J1773" i="2"/>
  <c r="K1773" i="2" s="1"/>
  <c r="J1774" i="2"/>
  <c r="K1774" i="2" s="1"/>
  <c r="J1775" i="2"/>
  <c r="K1775" i="2" s="1"/>
  <c r="J1776" i="2"/>
  <c r="K1776" i="2" s="1"/>
  <c r="J1777" i="2"/>
  <c r="K1777" i="2" s="1"/>
  <c r="J1778" i="2"/>
  <c r="K1778" i="2" s="1"/>
  <c r="J1779" i="2"/>
  <c r="K1779" i="2" s="1"/>
  <c r="J1780" i="2"/>
  <c r="K1780" i="2" s="1"/>
  <c r="J1781" i="2"/>
  <c r="K1781" i="2" s="1"/>
  <c r="J1782" i="2"/>
  <c r="K1782" i="2" s="1"/>
  <c r="J1783" i="2"/>
  <c r="K1783" i="2" s="1"/>
  <c r="J1784" i="2"/>
  <c r="K1784" i="2" s="1"/>
  <c r="J1785" i="2"/>
  <c r="K1785" i="2" s="1"/>
  <c r="J1786" i="2"/>
  <c r="K1786" i="2" s="1"/>
  <c r="J1787" i="2"/>
  <c r="K1787" i="2" s="1"/>
  <c r="J1788" i="2"/>
  <c r="K1788" i="2" s="1"/>
  <c r="J1789" i="2"/>
  <c r="K1789" i="2" s="1"/>
  <c r="J1790" i="2"/>
  <c r="K1790" i="2" s="1"/>
  <c r="J1791" i="2"/>
  <c r="K1791" i="2" s="1"/>
  <c r="J1792" i="2"/>
  <c r="K1792" i="2" s="1"/>
  <c r="J1793" i="2"/>
  <c r="K1793" i="2" s="1"/>
  <c r="J1794" i="2"/>
  <c r="K1794" i="2" s="1"/>
  <c r="J1795" i="2"/>
  <c r="K1795" i="2" s="1"/>
  <c r="J1796" i="2"/>
  <c r="K1796" i="2" s="1"/>
  <c r="J1797" i="2"/>
  <c r="K1797" i="2" s="1"/>
  <c r="J1798" i="2"/>
  <c r="K1798" i="2" s="1"/>
  <c r="J1799" i="2"/>
  <c r="K1799" i="2" s="1"/>
  <c r="J1800" i="2"/>
  <c r="K1800" i="2" s="1"/>
  <c r="J1801" i="2"/>
  <c r="K1801" i="2" s="1"/>
  <c r="J1802" i="2"/>
  <c r="K1802" i="2" s="1"/>
  <c r="J1803" i="2"/>
  <c r="K1803" i="2" s="1"/>
  <c r="J1804" i="2"/>
  <c r="K1804" i="2" s="1"/>
  <c r="J1805" i="2"/>
  <c r="K1805" i="2" s="1"/>
  <c r="J1806" i="2"/>
  <c r="K1806" i="2" s="1"/>
  <c r="J1807" i="2"/>
  <c r="K1807" i="2" s="1"/>
  <c r="J1808" i="2"/>
  <c r="K1808" i="2" s="1"/>
  <c r="J1809" i="2"/>
  <c r="K1809" i="2" s="1"/>
  <c r="J1810" i="2"/>
  <c r="K1810" i="2" s="1"/>
  <c r="J1811" i="2"/>
  <c r="K1811" i="2" s="1"/>
  <c r="J1812" i="2"/>
  <c r="K1812" i="2" s="1"/>
  <c r="J1813" i="2"/>
  <c r="K1813" i="2" s="1"/>
  <c r="J1814" i="2"/>
  <c r="K1814" i="2" s="1"/>
  <c r="J1815" i="2"/>
  <c r="K1815" i="2" s="1"/>
  <c r="J1816" i="2"/>
  <c r="K1816" i="2" s="1"/>
  <c r="J1817" i="2"/>
  <c r="K1817" i="2" s="1"/>
  <c r="J1818" i="2"/>
  <c r="K1818" i="2" s="1"/>
  <c r="J1819" i="2"/>
  <c r="K1819" i="2" s="1"/>
  <c r="J1820" i="2"/>
  <c r="K1820" i="2" s="1"/>
  <c r="J1821" i="2"/>
  <c r="K1821" i="2" s="1"/>
  <c r="J1822" i="2"/>
  <c r="K1822" i="2" s="1"/>
  <c r="J1823" i="2"/>
  <c r="K1823" i="2" s="1"/>
  <c r="J1824" i="2"/>
  <c r="K1824" i="2" s="1"/>
  <c r="J1825" i="2"/>
  <c r="K1825" i="2" s="1"/>
  <c r="J1826" i="2"/>
  <c r="K1826" i="2" s="1"/>
  <c r="J1827" i="2"/>
  <c r="K1827" i="2" s="1"/>
  <c r="J1828" i="2"/>
  <c r="K1828" i="2" s="1"/>
  <c r="J1829" i="2"/>
  <c r="K1829" i="2" s="1"/>
  <c r="J1830" i="2"/>
  <c r="K1830" i="2" s="1"/>
  <c r="J1831" i="2"/>
  <c r="K1831" i="2" s="1"/>
  <c r="J1832" i="2"/>
  <c r="K1832" i="2" s="1"/>
  <c r="J1833" i="2"/>
  <c r="K1833" i="2" s="1"/>
  <c r="J1834" i="2"/>
  <c r="K1834" i="2" s="1"/>
  <c r="J1835" i="2"/>
  <c r="K1835" i="2" s="1"/>
  <c r="J1836" i="2"/>
  <c r="K1836" i="2" s="1"/>
  <c r="J1837" i="2"/>
  <c r="K1837" i="2" s="1"/>
  <c r="J1838" i="2"/>
  <c r="K1838" i="2" s="1"/>
  <c r="J1839" i="2"/>
  <c r="K1839" i="2" s="1"/>
  <c r="J1840" i="2"/>
  <c r="K1840" i="2" s="1"/>
  <c r="J1841" i="2"/>
  <c r="K1841" i="2" s="1"/>
  <c r="J1842" i="2"/>
  <c r="K1842" i="2" s="1"/>
  <c r="J1843" i="2"/>
  <c r="K1843" i="2" s="1"/>
  <c r="J1844" i="2"/>
  <c r="K1844" i="2" s="1"/>
  <c r="J1845" i="2"/>
  <c r="K1845" i="2" s="1"/>
  <c r="J1846" i="2"/>
  <c r="K1846" i="2" s="1"/>
  <c r="J1847" i="2"/>
  <c r="K1847" i="2" s="1"/>
  <c r="J1848" i="2"/>
  <c r="K1848" i="2" s="1"/>
  <c r="J1849" i="2"/>
  <c r="K1849" i="2" s="1"/>
  <c r="J1850" i="2"/>
  <c r="K1850" i="2" s="1"/>
  <c r="J1851" i="2"/>
  <c r="K1851" i="2" s="1"/>
  <c r="J1852" i="2"/>
  <c r="K1852" i="2" s="1"/>
  <c r="J1853" i="2"/>
  <c r="K1853" i="2" s="1"/>
  <c r="J1854" i="2"/>
  <c r="K1854" i="2" s="1"/>
  <c r="J1855" i="2"/>
  <c r="K1855" i="2" s="1"/>
  <c r="J1856" i="2"/>
  <c r="K1856" i="2" s="1"/>
  <c r="J1857" i="2"/>
  <c r="K1857" i="2" s="1"/>
  <c r="J1858" i="2"/>
  <c r="K1858" i="2" s="1"/>
  <c r="J1859" i="2"/>
  <c r="K1859" i="2" s="1"/>
  <c r="J1860" i="2"/>
  <c r="K1860" i="2" s="1"/>
  <c r="J1861" i="2"/>
  <c r="K1861" i="2" s="1"/>
  <c r="J1862" i="2"/>
  <c r="K1862" i="2" s="1"/>
  <c r="J1863" i="2"/>
  <c r="K1863" i="2" s="1"/>
  <c r="J1864" i="2"/>
  <c r="K1864" i="2" s="1"/>
  <c r="J1865" i="2"/>
  <c r="K1865" i="2" s="1"/>
  <c r="J1866" i="2"/>
  <c r="K1866" i="2" s="1"/>
  <c r="J1867" i="2"/>
  <c r="K1867" i="2" s="1"/>
  <c r="J1868" i="2"/>
  <c r="K1868" i="2" s="1"/>
  <c r="J1869" i="2"/>
  <c r="K1869" i="2" s="1"/>
  <c r="J1870" i="2"/>
  <c r="K1870" i="2" s="1"/>
  <c r="J1871" i="2"/>
  <c r="K1871" i="2" s="1"/>
  <c r="J1872" i="2"/>
  <c r="K1872" i="2" s="1"/>
  <c r="J1873" i="2"/>
  <c r="K1873" i="2" s="1"/>
  <c r="J1874" i="2"/>
  <c r="K1874" i="2" s="1"/>
  <c r="J1875" i="2"/>
  <c r="K1875" i="2" s="1"/>
  <c r="J1876" i="2"/>
  <c r="K1876" i="2" s="1"/>
  <c r="J1877" i="2"/>
  <c r="K1877" i="2" s="1"/>
  <c r="J1878" i="2"/>
  <c r="K1878" i="2" s="1"/>
  <c r="J1879" i="2"/>
  <c r="K1879" i="2" s="1"/>
  <c r="J1880" i="2"/>
  <c r="K1880" i="2" s="1"/>
  <c r="J1881" i="2"/>
  <c r="K1881" i="2" s="1"/>
  <c r="J1882" i="2"/>
  <c r="K1882" i="2" s="1"/>
  <c r="J1883" i="2"/>
  <c r="K1883" i="2" s="1"/>
  <c r="J1884" i="2"/>
  <c r="K1884" i="2" s="1"/>
  <c r="J1885" i="2"/>
  <c r="K1885" i="2" s="1"/>
  <c r="J1886" i="2"/>
  <c r="K1886" i="2" s="1"/>
  <c r="J1887" i="2"/>
  <c r="K1887" i="2" s="1"/>
  <c r="J1888" i="2"/>
  <c r="K1888" i="2" s="1"/>
  <c r="J1889" i="2"/>
  <c r="K1889" i="2" s="1"/>
  <c r="J1890" i="2"/>
  <c r="K1890" i="2" s="1"/>
  <c r="J1891" i="2"/>
  <c r="K1891" i="2" s="1"/>
  <c r="J1892" i="2"/>
  <c r="K1892" i="2" s="1"/>
  <c r="J1893" i="2"/>
  <c r="K1893" i="2" s="1"/>
  <c r="J1894" i="2"/>
  <c r="K1894" i="2" s="1"/>
  <c r="J1895" i="2"/>
  <c r="K1895" i="2" s="1"/>
  <c r="J1896" i="2"/>
  <c r="K1896" i="2" s="1"/>
  <c r="J1897" i="2"/>
  <c r="K1897" i="2" s="1"/>
  <c r="J1898" i="2"/>
  <c r="K1898" i="2" s="1"/>
  <c r="J1899" i="2"/>
  <c r="K1899" i="2" s="1"/>
  <c r="J1900" i="2"/>
  <c r="K1900" i="2" s="1"/>
  <c r="J1901" i="2"/>
  <c r="K1901" i="2" s="1"/>
  <c r="J1902" i="2"/>
  <c r="K1902" i="2" s="1"/>
  <c r="J1903" i="2"/>
  <c r="K1903" i="2" s="1"/>
  <c r="J1904" i="2"/>
  <c r="K1904" i="2" s="1"/>
  <c r="J1905" i="2"/>
  <c r="K1905" i="2" s="1"/>
  <c r="J1906" i="2"/>
  <c r="K1906" i="2" s="1"/>
  <c r="J1907" i="2"/>
  <c r="K1907" i="2" s="1"/>
  <c r="J1908" i="2"/>
  <c r="K1908" i="2" s="1"/>
  <c r="J1909" i="2"/>
  <c r="K1909" i="2" s="1"/>
  <c r="J1910" i="2"/>
  <c r="K1910" i="2" s="1"/>
  <c r="J1911" i="2"/>
  <c r="K1911" i="2" s="1"/>
  <c r="J1912" i="2"/>
  <c r="K1912" i="2" s="1"/>
  <c r="J1913" i="2"/>
  <c r="K1913" i="2" s="1"/>
  <c r="J1914" i="2"/>
  <c r="K1914" i="2" s="1"/>
  <c r="J1915" i="2"/>
  <c r="K1915" i="2" s="1"/>
  <c r="J1916" i="2"/>
  <c r="K1916" i="2" s="1"/>
  <c r="J1917" i="2"/>
  <c r="K1917" i="2" s="1"/>
  <c r="J1918" i="2"/>
  <c r="K1918" i="2" s="1"/>
  <c r="J1919" i="2"/>
  <c r="K1919" i="2" s="1"/>
  <c r="J1920" i="2"/>
  <c r="K1920" i="2" s="1"/>
  <c r="J1921" i="2"/>
  <c r="K1921" i="2" s="1"/>
  <c r="J1922" i="2"/>
  <c r="K1922" i="2" s="1"/>
  <c r="J1923" i="2"/>
  <c r="K1923" i="2" s="1"/>
  <c r="J1924" i="2"/>
  <c r="K1924" i="2" s="1"/>
  <c r="J1925" i="2"/>
  <c r="K1925" i="2" s="1"/>
  <c r="J1926" i="2"/>
  <c r="K1926" i="2" s="1"/>
  <c r="J1927" i="2"/>
  <c r="K1927" i="2" s="1"/>
  <c r="J1928" i="2"/>
  <c r="K1928" i="2" s="1"/>
  <c r="J1929" i="2"/>
  <c r="K1929" i="2" s="1"/>
  <c r="J1930" i="2"/>
  <c r="K1930" i="2" s="1"/>
  <c r="J1931" i="2"/>
  <c r="K1931" i="2" s="1"/>
  <c r="J1932" i="2"/>
  <c r="K1932" i="2" s="1"/>
  <c r="J1933" i="2"/>
  <c r="K1933" i="2" s="1"/>
  <c r="J1934" i="2"/>
  <c r="K1934" i="2" s="1"/>
  <c r="J1935" i="2"/>
  <c r="K1935" i="2" s="1"/>
  <c r="J1936" i="2"/>
  <c r="K1936" i="2" s="1"/>
  <c r="J1937" i="2"/>
  <c r="K1937" i="2" s="1"/>
  <c r="J1938" i="2"/>
  <c r="K1938" i="2" s="1"/>
  <c r="J1939" i="2"/>
  <c r="K1939" i="2" s="1"/>
  <c r="J1940" i="2"/>
  <c r="K1940" i="2" s="1"/>
  <c r="J1941" i="2"/>
  <c r="K1941" i="2" s="1"/>
  <c r="J1942" i="2"/>
  <c r="K1942" i="2" s="1"/>
  <c r="J1943" i="2"/>
  <c r="K1943" i="2" s="1"/>
  <c r="J1944" i="2"/>
  <c r="K1944" i="2" s="1"/>
  <c r="J1945" i="2"/>
  <c r="K1945" i="2" s="1"/>
  <c r="J1946" i="2"/>
  <c r="K1946" i="2" s="1"/>
  <c r="J1947" i="2"/>
  <c r="K1947" i="2" s="1"/>
  <c r="J1948" i="2"/>
  <c r="K1948" i="2" s="1"/>
  <c r="J1949" i="2"/>
  <c r="K1949" i="2" s="1"/>
  <c r="J1950" i="2"/>
  <c r="K1950" i="2" s="1"/>
  <c r="J1951" i="2"/>
  <c r="K1951" i="2" s="1"/>
  <c r="J1952" i="2"/>
  <c r="K1952" i="2" s="1"/>
  <c r="J1953" i="2"/>
  <c r="K1953" i="2" s="1"/>
  <c r="J1954" i="2"/>
  <c r="K1954" i="2" s="1"/>
  <c r="J1955" i="2"/>
  <c r="K1955" i="2" s="1"/>
  <c r="J1956" i="2"/>
  <c r="K1956" i="2" s="1"/>
  <c r="J1957" i="2"/>
  <c r="K1957" i="2" s="1"/>
  <c r="J1958" i="2"/>
  <c r="K1958" i="2" s="1"/>
  <c r="J1959" i="2"/>
  <c r="K1959" i="2" s="1"/>
  <c r="J1960" i="2"/>
  <c r="K1960" i="2" s="1"/>
  <c r="J1961" i="2"/>
  <c r="K1961" i="2" s="1"/>
  <c r="J1962" i="2"/>
  <c r="K1962" i="2" s="1"/>
  <c r="J1963" i="2"/>
  <c r="K1963" i="2" s="1"/>
  <c r="J1964" i="2"/>
  <c r="K1964" i="2" s="1"/>
  <c r="J1965" i="2"/>
  <c r="K1965" i="2" s="1"/>
  <c r="J1966" i="2"/>
  <c r="K1966" i="2" s="1"/>
  <c r="J1967" i="2"/>
  <c r="K1967" i="2" s="1"/>
  <c r="J1968" i="2"/>
  <c r="K1968" i="2" s="1"/>
  <c r="J1969" i="2"/>
  <c r="K1969" i="2" s="1"/>
  <c r="J1970" i="2"/>
  <c r="K1970" i="2" s="1"/>
  <c r="J1971" i="2"/>
  <c r="K1971" i="2" s="1"/>
  <c r="J1972" i="2"/>
  <c r="K1972" i="2" s="1"/>
  <c r="J1973" i="2"/>
  <c r="K1973" i="2" s="1"/>
  <c r="J1974" i="2"/>
  <c r="K1974" i="2" s="1"/>
  <c r="J1975" i="2"/>
  <c r="K1975" i="2" s="1"/>
  <c r="J1976" i="2"/>
  <c r="K1976" i="2" s="1"/>
  <c r="J1977" i="2"/>
  <c r="K1977" i="2" s="1"/>
  <c r="J1978" i="2"/>
  <c r="K1978" i="2" s="1"/>
  <c r="J1979" i="2"/>
  <c r="K1979" i="2" s="1"/>
  <c r="J1980" i="2"/>
  <c r="K1980" i="2" s="1"/>
  <c r="J1981" i="2"/>
  <c r="K1981" i="2" s="1"/>
  <c r="J1982" i="2"/>
  <c r="K1982" i="2" s="1"/>
  <c r="J1983" i="2"/>
  <c r="K1983" i="2" s="1"/>
  <c r="J1984" i="2"/>
  <c r="K1984" i="2" s="1"/>
  <c r="J1985" i="2"/>
  <c r="K1985" i="2" s="1"/>
  <c r="J1986" i="2"/>
  <c r="K1986" i="2" s="1"/>
  <c r="J1987" i="2"/>
  <c r="K1987" i="2" s="1"/>
  <c r="J1988" i="2"/>
  <c r="K1988" i="2" s="1"/>
  <c r="J1989" i="2"/>
  <c r="K1989" i="2" s="1"/>
  <c r="J1990" i="2"/>
  <c r="K1990" i="2" s="1"/>
  <c r="J1991" i="2"/>
  <c r="K1991" i="2" s="1"/>
  <c r="J1992" i="2"/>
  <c r="K1992" i="2" s="1"/>
  <c r="J1993" i="2"/>
  <c r="K1993" i="2" s="1"/>
  <c r="J1994" i="2"/>
  <c r="K1994" i="2" s="1"/>
  <c r="J1995" i="2"/>
  <c r="K1995" i="2" s="1"/>
  <c r="J1996" i="2"/>
  <c r="K1996" i="2" s="1"/>
  <c r="J1997" i="2"/>
  <c r="K1997" i="2" s="1"/>
  <c r="J1998" i="2"/>
  <c r="K1998" i="2" s="1"/>
  <c r="J1999" i="2"/>
  <c r="K1999" i="2" s="1"/>
  <c r="J2000" i="2"/>
  <c r="K2000" i="2" s="1"/>
  <c r="J2001" i="2"/>
  <c r="K2001" i="2" s="1"/>
  <c r="J2002" i="2"/>
  <c r="K2002" i="2" s="1"/>
  <c r="J2003" i="2"/>
  <c r="K2003" i="2" s="1"/>
  <c r="J2004" i="2"/>
  <c r="K2004" i="2" s="1"/>
  <c r="J2005" i="2"/>
  <c r="K2005" i="2" s="1"/>
  <c r="J2006" i="2"/>
  <c r="K2006" i="2" s="1"/>
  <c r="J2007" i="2"/>
  <c r="K2007" i="2" s="1"/>
  <c r="J2008" i="2"/>
  <c r="K2008" i="2" s="1"/>
  <c r="J2009" i="2"/>
  <c r="K2009" i="2" s="1"/>
  <c r="J2010" i="2"/>
  <c r="K2010" i="2" s="1"/>
  <c r="J2011" i="2"/>
  <c r="K2011" i="2" s="1"/>
  <c r="J2012" i="2"/>
  <c r="K2012" i="2" s="1"/>
  <c r="J2013" i="2"/>
  <c r="K2013" i="2" s="1"/>
  <c r="J2014" i="2"/>
  <c r="K2014" i="2" s="1"/>
  <c r="J2015" i="2"/>
  <c r="K2015" i="2" s="1"/>
  <c r="J2016" i="2"/>
  <c r="K2016" i="2" s="1"/>
  <c r="J2017" i="2"/>
  <c r="K2017" i="2" s="1"/>
  <c r="J2018" i="2"/>
  <c r="K2018" i="2" s="1"/>
  <c r="J2019" i="2"/>
  <c r="K2019" i="2" s="1"/>
  <c r="J2020" i="2"/>
  <c r="K2020" i="2" s="1"/>
  <c r="J2021" i="2"/>
  <c r="K2021" i="2" s="1"/>
  <c r="J2022" i="2"/>
  <c r="K2022" i="2" s="1"/>
  <c r="J2023" i="2"/>
  <c r="K2023" i="2" s="1"/>
  <c r="J2024" i="2"/>
  <c r="K2024" i="2" s="1"/>
  <c r="J2025" i="2"/>
  <c r="K2025" i="2" s="1"/>
  <c r="J2026" i="2"/>
  <c r="K2026" i="2" s="1"/>
  <c r="J2027" i="2"/>
  <c r="K2027" i="2" s="1"/>
  <c r="J2028" i="2"/>
  <c r="K2028" i="2" s="1"/>
  <c r="J2029" i="2"/>
  <c r="K2029" i="2" s="1"/>
  <c r="J2030" i="2"/>
  <c r="K2030" i="2" s="1"/>
  <c r="J2031" i="2"/>
  <c r="K2031" i="2" s="1"/>
  <c r="J2032" i="2"/>
  <c r="K2032" i="2" s="1"/>
  <c r="J2033" i="2"/>
  <c r="K2033" i="2" s="1"/>
  <c r="J2034" i="2"/>
  <c r="K2034" i="2" s="1"/>
  <c r="J2035" i="2"/>
  <c r="K2035" i="2" s="1"/>
  <c r="J2036" i="2"/>
  <c r="K2036" i="2" s="1"/>
  <c r="J2037" i="2"/>
  <c r="K2037" i="2" s="1"/>
  <c r="J2038" i="2"/>
  <c r="K2038" i="2" s="1"/>
  <c r="J2039" i="2"/>
  <c r="K2039" i="2" s="1"/>
  <c r="J2040" i="2"/>
  <c r="K2040" i="2" s="1"/>
  <c r="J2041" i="2"/>
  <c r="K2041" i="2" s="1"/>
  <c r="J2042" i="2"/>
  <c r="K2042" i="2" s="1"/>
  <c r="J2043" i="2"/>
  <c r="K2043" i="2" s="1"/>
  <c r="J2044" i="2"/>
  <c r="K2044" i="2" s="1"/>
  <c r="J2045" i="2"/>
  <c r="K2045" i="2" s="1"/>
  <c r="J2046" i="2"/>
  <c r="K2046" i="2" s="1"/>
  <c r="J2047" i="2"/>
  <c r="K2047" i="2" s="1"/>
  <c r="J2048" i="2"/>
  <c r="K2048" i="2" s="1"/>
  <c r="J2049" i="2"/>
  <c r="K2049" i="2" s="1"/>
  <c r="J2050" i="2"/>
  <c r="K2050" i="2" s="1"/>
  <c r="J2051" i="2"/>
  <c r="K2051" i="2" s="1"/>
  <c r="J2052" i="2"/>
  <c r="K2052" i="2" s="1"/>
  <c r="J2053" i="2"/>
  <c r="K2053" i="2" s="1"/>
  <c r="J2054" i="2"/>
  <c r="K2054" i="2" s="1"/>
  <c r="J2055" i="2"/>
  <c r="K2055" i="2" s="1"/>
  <c r="J2056" i="2"/>
  <c r="K2056" i="2" s="1"/>
  <c r="J2057" i="2"/>
  <c r="K2057" i="2" s="1"/>
  <c r="J2058" i="2"/>
  <c r="K2058" i="2" s="1"/>
  <c r="J2059" i="2"/>
  <c r="K2059" i="2" s="1"/>
  <c r="J2060" i="2"/>
  <c r="K2060" i="2" s="1"/>
  <c r="J2061" i="2"/>
  <c r="K2061" i="2" s="1"/>
  <c r="J2062" i="2"/>
  <c r="K2062" i="2" s="1"/>
  <c r="J2063" i="2"/>
  <c r="K2063" i="2" s="1"/>
  <c r="J2064" i="2"/>
  <c r="K2064" i="2" s="1"/>
  <c r="J2065" i="2"/>
  <c r="K2065" i="2" s="1"/>
  <c r="J2066" i="2"/>
  <c r="K2066" i="2" s="1"/>
  <c r="J2067" i="2"/>
  <c r="K2067" i="2" s="1"/>
  <c r="J2068" i="2"/>
  <c r="K2068" i="2" s="1"/>
  <c r="J2069" i="2"/>
  <c r="K2069" i="2" s="1"/>
  <c r="J2070" i="2"/>
  <c r="K2070" i="2" s="1"/>
  <c r="J2071" i="2"/>
  <c r="K2071" i="2" s="1"/>
  <c r="J2072" i="2"/>
  <c r="K2072" i="2" s="1"/>
  <c r="J2073" i="2"/>
  <c r="K2073" i="2" s="1"/>
  <c r="J2074" i="2"/>
  <c r="K2074" i="2" s="1"/>
  <c r="J2075" i="2"/>
  <c r="K2075" i="2" s="1"/>
  <c r="J2076" i="2"/>
  <c r="K2076" i="2" s="1"/>
  <c r="J2077" i="2"/>
  <c r="K2077" i="2" s="1"/>
  <c r="J2078" i="2"/>
  <c r="K2078" i="2" s="1"/>
  <c r="J2079" i="2"/>
  <c r="K2079" i="2" s="1"/>
  <c r="J2080" i="2"/>
  <c r="K2080" i="2" s="1"/>
  <c r="J2081" i="2"/>
  <c r="K2081" i="2" s="1"/>
  <c r="J2082" i="2"/>
  <c r="K2082" i="2" s="1"/>
  <c r="J2083" i="2"/>
  <c r="K2083" i="2" s="1"/>
  <c r="J2084" i="2"/>
  <c r="K2084" i="2" s="1"/>
  <c r="J2085" i="2"/>
  <c r="K2085" i="2" s="1"/>
  <c r="J2086" i="2"/>
  <c r="K2086" i="2" s="1"/>
  <c r="J2087" i="2"/>
  <c r="K2087" i="2" s="1"/>
  <c r="J2088" i="2"/>
  <c r="K2088" i="2" s="1"/>
  <c r="J2089" i="2"/>
  <c r="K2089" i="2" s="1"/>
  <c r="J2090" i="2"/>
  <c r="K2090" i="2" s="1"/>
  <c r="J2091" i="2"/>
  <c r="K2091" i="2" s="1"/>
  <c r="J2092" i="2"/>
  <c r="K2092" i="2" s="1"/>
  <c r="J2093" i="2"/>
  <c r="K2093" i="2" s="1"/>
  <c r="J2094" i="2"/>
  <c r="K2094" i="2" s="1"/>
  <c r="J2095" i="2"/>
  <c r="K2095" i="2" s="1"/>
  <c r="J2096" i="2"/>
  <c r="K2096" i="2" s="1"/>
  <c r="J2097" i="2"/>
  <c r="K2097" i="2" s="1"/>
  <c r="J2098" i="2"/>
  <c r="K2098" i="2" s="1"/>
  <c r="J2099" i="2"/>
  <c r="K2099" i="2" s="1"/>
  <c r="J2100" i="2"/>
  <c r="K2100" i="2" s="1"/>
  <c r="J2101" i="2"/>
  <c r="K2101" i="2" s="1"/>
  <c r="J2102" i="2"/>
  <c r="K2102" i="2" s="1"/>
  <c r="J2103" i="2"/>
  <c r="K2103" i="2" s="1"/>
  <c r="J2104" i="2"/>
  <c r="K2104" i="2" s="1"/>
  <c r="J2105" i="2"/>
  <c r="K2105" i="2" s="1"/>
  <c r="J2106" i="2"/>
  <c r="K2106" i="2" s="1"/>
  <c r="J2107" i="2"/>
  <c r="K2107" i="2" s="1"/>
  <c r="J2108" i="2"/>
  <c r="K2108" i="2" s="1"/>
  <c r="J2109" i="2"/>
  <c r="K2109" i="2" s="1"/>
  <c r="J2110" i="2"/>
  <c r="K2110" i="2" s="1"/>
  <c r="J2111" i="2"/>
  <c r="K2111" i="2" s="1"/>
  <c r="J2112" i="2"/>
  <c r="K2112" i="2" s="1"/>
  <c r="J2113" i="2"/>
  <c r="K2113" i="2" s="1"/>
  <c r="J2114" i="2"/>
  <c r="K2114" i="2" s="1"/>
  <c r="J2115" i="2"/>
  <c r="K2115" i="2" s="1"/>
  <c r="J2116" i="2"/>
  <c r="K2116" i="2" s="1"/>
  <c r="J2117" i="2"/>
  <c r="K2117" i="2" s="1"/>
  <c r="J2118" i="2"/>
  <c r="K2118" i="2" s="1"/>
  <c r="J2119" i="2"/>
  <c r="K2119" i="2" s="1"/>
  <c r="J2120" i="2"/>
  <c r="K2120" i="2" s="1"/>
  <c r="J2121" i="2"/>
  <c r="K2121" i="2" s="1"/>
  <c r="J2122" i="2"/>
  <c r="K2122" i="2" s="1"/>
  <c r="J2123" i="2"/>
  <c r="K2123" i="2" s="1"/>
  <c r="J2124" i="2"/>
  <c r="K2124" i="2" s="1"/>
  <c r="J2125" i="2"/>
  <c r="K2125" i="2" s="1"/>
  <c r="J2126" i="2"/>
  <c r="K2126" i="2" s="1"/>
  <c r="J2127" i="2"/>
  <c r="K2127" i="2" s="1"/>
  <c r="J2128" i="2"/>
  <c r="K2128" i="2" s="1"/>
  <c r="J2129" i="2"/>
  <c r="K2129" i="2" s="1"/>
  <c r="J2130" i="2"/>
  <c r="K2130" i="2" s="1"/>
  <c r="J2131" i="2"/>
  <c r="K2131" i="2" s="1"/>
  <c r="J2132" i="2"/>
  <c r="K2132" i="2" s="1"/>
  <c r="J2133" i="2"/>
  <c r="K2133" i="2" s="1"/>
  <c r="J2134" i="2"/>
  <c r="K2134" i="2" s="1"/>
  <c r="J2135" i="2"/>
  <c r="K2135" i="2" s="1"/>
  <c r="J2136" i="2"/>
  <c r="K2136" i="2" s="1"/>
  <c r="J2137" i="2"/>
  <c r="K2137" i="2" s="1"/>
  <c r="J2138" i="2"/>
  <c r="K2138" i="2" s="1"/>
  <c r="J2139" i="2"/>
  <c r="K2139" i="2" s="1"/>
  <c r="J2140" i="2"/>
  <c r="K2140" i="2" s="1"/>
  <c r="J2141" i="2"/>
  <c r="K2141" i="2" s="1"/>
  <c r="J2142" i="2"/>
  <c r="K2142" i="2" s="1"/>
  <c r="J2143" i="2"/>
  <c r="K2143" i="2" s="1"/>
  <c r="J2144" i="2"/>
  <c r="K2144" i="2" s="1"/>
  <c r="J2145" i="2"/>
  <c r="K2145" i="2" s="1"/>
  <c r="J2146" i="2"/>
  <c r="K2146" i="2" s="1"/>
  <c r="J2147" i="2"/>
  <c r="K2147" i="2" s="1"/>
  <c r="J2148" i="2"/>
  <c r="K2148" i="2" s="1"/>
  <c r="J2149" i="2"/>
  <c r="K2149" i="2" s="1"/>
  <c r="J2150" i="2"/>
  <c r="K2150" i="2" s="1"/>
  <c r="J2151" i="2"/>
  <c r="K2151" i="2" s="1"/>
  <c r="J2152" i="2"/>
  <c r="K2152" i="2" s="1"/>
  <c r="J2153" i="2"/>
  <c r="K2153" i="2" s="1"/>
  <c r="J2154" i="2"/>
  <c r="K2154" i="2" s="1"/>
  <c r="J2155" i="2"/>
  <c r="K2155" i="2" s="1"/>
  <c r="J2156" i="2"/>
  <c r="K2156" i="2" s="1"/>
  <c r="J2157" i="2"/>
  <c r="K2157" i="2" s="1"/>
  <c r="J2158" i="2"/>
  <c r="K2158" i="2" s="1"/>
  <c r="J2159" i="2"/>
  <c r="K2159" i="2" s="1"/>
  <c r="J2160" i="2"/>
  <c r="K2160" i="2" s="1"/>
  <c r="J2161" i="2"/>
  <c r="K2161" i="2" s="1"/>
  <c r="J2162" i="2"/>
  <c r="K2162" i="2" s="1"/>
  <c r="J2163" i="2"/>
  <c r="K2163" i="2" s="1"/>
  <c r="J2164" i="2"/>
  <c r="K2164" i="2" s="1"/>
  <c r="J2165" i="2"/>
  <c r="K2165" i="2" s="1"/>
  <c r="J2166" i="2"/>
  <c r="K2166" i="2" s="1"/>
  <c r="J2167" i="2"/>
  <c r="K2167" i="2" s="1"/>
  <c r="J2168" i="2"/>
  <c r="K2168" i="2" s="1"/>
  <c r="J2169" i="2"/>
  <c r="K2169" i="2" s="1"/>
  <c r="J2170" i="2"/>
  <c r="K2170" i="2" s="1"/>
  <c r="J2171" i="2"/>
  <c r="K2171" i="2" s="1"/>
  <c r="J2172" i="2"/>
  <c r="K2172" i="2" s="1"/>
  <c r="J2173" i="2"/>
  <c r="K2173" i="2" s="1"/>
  <c r="J2174" i="2"/>
  <c r="K2174" i="2" s="1"/>
  <c r="J2175" i="2"/>
  <c r="K2175" i="2" s="1"/>
  <c r="J2176" i="2"/>
  <c r="K2176" i="2" s="1"/>
  <c r="J2177" i="2"/>
  <c r="K2177" i="2" s="1"/>
  <c r="J2178" i="2"/>
  <c r="K2178" i="2" s="1"/>
  <c r="J2179" i="2"/>
  <c r="K2179" i="2" s="1"/>
  <c r="J2180" i="2"/>
  <c r="K2180" i="2" s="1"/>
  <c r="J2181" i="2"/>
  <c r="K2181" i="2" s="1"/>
  <c r="J2182" i="2"/>
  <c r="K2182" i="2" s="1"/>
  <c r="J2183" i="2"/>
  <c r="K2183" i="2" s="1"/>
  <c r="J2184" i="2"/>
  <c r="K2184" i="2" s="1"/>
  <c r="J2185" i="2"/>
  <c r="K2185" i="2" s="1"/>
  <c r="J2186" i="2"/>
  <c r="K2186" i="2" s="1"/>
  <c r="J2187" i="2"/>
  <c r="K2187" i="2" s="1"/>
  <c r="J2188" i="2"/>
  <c r="K2188" i="2" s="1"/>
  <c r="J2189" i="2"/>
  <c r="K2189" i="2" s="1"/>
  <c r="J2190" i="2"/>
  <c r="K2190" i="2" s="1"/>
  <c r="J2191" i="2"/>
  <c r="K2191" i="2" s="1"/>
  <c r="J2192" i="2"/>
  <c r="K2192" i="2" s="1"/>
  <c r="J2193" i="2"/>
  <c r="K2193" i="2" s="1"/>
  <c r="J2194" i="2"/>
  <c r="K2194" i="2" s="1"/>
  <c r="J2195" i="2"/>
  <c r="K2195" i="2" s="1"/>
  <c r="J2196" i="2"/>
  <c r="K2196" i="2" s="1"/>
  <c r="J2197" i="2"/>
  <c r="K2197" i="2" s="1"/>
  <c r="J2198" i="2"/>
  <c r="K2198" i="2" s="1"/>
  <c r="J2199" i="2"/>
  <c r="K2199" i="2" s="1"/>
  <c r="J2200" i="2"/>
  <c r="K2200" i="2" s="1"/>
  <c r="J2201" i="2"/>
  <c r="K2201" i="2" s="1"/>
  <c r="J2202" i="2"/>
  <c r="K2202" i="2" s="1"/>
  <c r="J2203" i="2"/>
  <c r="K2203" i="2" s="1"/>
  <c r="J2204" i="2"/>
  <c r="K2204" i="2" s="1"/>
  <c r="J2205" i="2"/>
  <c r="K2205" i="2" s="1"/>
  <c r="J2206" i="2"/>
  <c r="K2206" i="2" s="1"/>
  <c r="J2207" i="2"/>
  <c r="K2207" i="2" s="1"/>
  <c r="J2208" i="2"/>
  <c r="K2208" i="2" s="1"/>
  <c r="J2209" i="2"/>
  <c r="K2209" i="2" s="1"/>
  <c r="J2210" i="2"/>
  <c r="K2210" i="2" s="1"/>
  <c r="J2211" i="2"/>
  <c r="K2211" i="2" s="1"/>
  <c r="J2212" i="2"/>
  <c r="K2212" i="2" s="1"/>
  <c r="J2213" i="2"/>
  <c r="K2213" i="2" s="1"/>
  <c r="J2214" i="2"/>
  <c r="K2214" i="2" s="1"/>
  <c r="J2215" i="2"/>
  <c r="K2215" i="2" s="1"/>
  <c r="J2216" i="2"/>
  <c r="K2216" i="2" s="1"/>
  <c r="J2217" i="2"/>
  <c r="K2217" i="2" s="1"/>
  <c r="J2218" i="2"/>
  <c r="K2218" i="2" s="1"/>
  <c r="J2219" i="2"/>
  <c r="K2219" i="2" s="1"/>
  <c r="J2220" i="2"/>
  <c r="K2220" i="2" s="1"/>
  <c r="J2221" i="2"/>
  <c r="K2221" i="2" s="1"/>
  <c r="J2222" i="2"/>
  <c r="K2222" i="2" s="1"/>
  <c r="J2223" i="2"/>
  <c r="K2223" i="2" s="1"/>
  <c r="J2224" i="2"/>
  <c r="K2224" i="2" s="1"/>
  <c r="J2225" i="2"/>
  <c r="K2225" i="2" s="1"/>
  <c r="J2226" i="2"/>
  <c r="K2226" i="2" s="1"/>
  <c r="J2227" i="2"/>
  <c r="K2227" i="2" s="1"/>
  <c r="J2228" i="2"/>
  <c r="K2228" i="2" s="1"/>
  <c r="J2229" i="2"/>
  <c r="K2229" i="2" s="1"/>
  <c r="J2230" i="2"/>
  <c r="K2230" i="2" s="1"/>
  <c r="J2231" i="2"/>
  <c r="K2231" i="2" s="1"/>
  <c r="J2232" i="2"/>
  <c r="K2232" i="2" s="1"/>
  <c r="J2233" i="2"/>
  <c r="K2233" i="2" s="1"/>
  <c r="J2234" i="2"/>
  <c r="K2234" i="2" s="1"/>
  <c r="J2235" i="2"/>
  <c r="K2235" i="2" s="1"/>
  <c r="J2236" i="2"/>
  <c r="K2236" i="2" s="1"/>
  <c r="J2237" i="2"/>
  <c r="K2237" i="2" s="1"/>
  <c r="J2238" i="2"/>
  <c r="K2238" i="2" s="1"/>
  <c r="J2239" i="2"/>
  <c r="K2239" i="2" s="1"/>
  <c r="J2240" i="2"/>
  <c r="K2240" i="2" s="1"/>
  <c r="J2241" i="2"/>
  <c r="K2241" i="2" s="1"/>
  <c r="J2242" i="2"/>
  <c r="K2242" i="2" s="1"/>
  <c r="J2243" i="2"/>
  <c r="K2243" i="2" s="1"/>
  <c r="J2244" i="2"/>
  <c r="K2244" i="2" s="1"/>
  <c r="J2245" i="2"/>
  <c r="K2245" i="2" s="1"/>
  <c r="J2246" i="2"/>
  <c r="K2246" i="2" s="1"/>
  <c r="J2247" i="2"/>
  <c r="K2247" i="2" s="1"/>
  <c r="J2248" i="2"/>
  <c r="K2248" i="2" s="1"/>
  <c r="J2249" i="2"/>
  <c r="K2249" i="2" s="1"/>
  <c r="J2250" i="2"/>
  <c r="K2250" i="2" s="1"/>
  <c r="J2251" i="2"/>
  <c r="K2251" i="2" s="1"/>
  <c r="J2252" i="2"/>
  <c r="K2252" i="2" s="1"/>
  <c r="J2253" i="2"/>
  <c r="K2253" i="2" s="1"/>
  <c r="J2254" i="2"/>
  <c r="K2254" i="2" s="1"/>
  <c r="J2255" i="2"/>
  <c r="K2255" i="2" s="1"/>
  <c r="J2256" i="2"/>
  <c r="K2256" i="2" s="1"/>
  <c r="J2257" i="2"/>
  <c r="K2257" i="2" s="1"/>
  <c r="J2258" i="2"/>
  <c r="K2258" i="2" s="1"/>
  <c r="J2259" i="2"/>
  <c r="K2259" i="2" s="1"/>
  <c r="J2260" i="2"/>
  <c r="K2260" i="2" s="1"/>
  <c r="J2261" i="2"/>
  <c r="K2261" i="2" s="1"/>
  <c r="J2262" i="2"/>
  <c r="K2262" i="2" s="1"/>
  <c r="J2263" i="2"/>
  <c r="K2263" i="2" s="1"/>
  <c r="J2264" i="2"/>
  <c r="K2264" i="2" s="1"/>
  <c r="J2265" i="2"/>
  <c r="K2265" i="2" s="1"/>
  <c r="J2266" i="2"/>
  <c r="K2266" i="2" s="1"/>
  <c r="J2267" i="2"/>
  <c r="K2267" i="2" s="1"/>
  <c r="J2268" i="2"/>
  <c r="K2268" i="2" s="1"/>
  <c r="J2269" i="2"/>
  <c r="K2269" i="2" s="1"/>
  <c r="J2270" i="2"/>
  <c r="K2270" i="2" s="1"/>
  <c r="J2271" i="2"/>
  <c r="K2271" i="2" s="1"/>
  <c r="J2272" i="2"/>
  <c r="K2272" i="2" s="1"/>
  <c r="J2273" i="2"/>
  <c r="K2273" i="2" s="1"/>
  <c r="J2274" i="2"/>
  <c r="K2274" i="2" s="1"/>
  <c r="J2275" i="2"/>
  <c r="K2275" i="2" s="1"/>
  <c r="J2276" i="2"/>
  <c r="K2276" i="2" s="1"/>
  <c r="J2277" i="2"/>
  <c r="K2277" i="2" s="1"/>
  <c r="J2278" i="2"/>
  <c r="K2278" i="2" s="1"/>
  <c r="J2279" i="2"/>
  <c r="K2279" i="2" s="1"/>
  <c r="J2280" i="2"/>
  <c r="K2280" i="2" s="1"/>
  <c r="J2281" i="2"/>
  <c r="K2281" i="2" s="1"/>
  <c r="J2282" i="2"/>
  <c r="K2282" i="2" s="1"/>
  <c r="J2283" i="2"/>
  <c r="K2283" i="2" s="1"/>
  <c r="J2284" i="2"/>
  <c r="K2284" i="2" s="1"/>
  <c r="J2285" i="2"/>
  <c r="K2285" i="2" s="1"/>
  <c r="J2286" i="2"/>
  <c r="K2286" i="2" s="1"/>
  <c r="J2287" i="2"/>
  <c r="K2287" i="2" s="1"/>
  <c r="J2288" i="2"/>
  <c r="K2288" i="2" s="1"/>
  <c r="J2289" i="2"/>
  <c r="K2289" i="2" s="1"/>
  <c r="J2290" i="2"/>
  <c r="K2290" i="2" s="1"/>
  <c r="J2291" i="2"/>
  <c r="K2291" i="2" s="1"/>
  <c r="J2292" i="2"/>
  <c r="K2292" i="2" s="1"/>
  <c r="J2293" i="2"/>
  <c r="K2293" i="2" s="1"/>
  <c r="J2294" i="2"/>
  <c r="K2294" i="2" s="1"/>
  <c r="J2295" i="2"/>
  <c r="K2295" i="2" s="1"/>
  <c r="J2296" i="2"/>
  <c r="K2296" i="2" s="1"/>
  <c r="J2297" i="2"/>
  <c r="K2297" i="2" s="1"/>
  <c r="J2298" i="2"/>
  <c r="K2298" i="2" s="1"/>
  <c r="J2299" i="2"/>
  <c r="K2299" i="2" s="1"/>
  <c r="J2300" i="2"/>
  <c r="K2300" i="2" s="1"/>
  <c r="J2301" i="2"/>
  <c r="K2301" i="2" s="1"/>
  <c r="J2302" i="2"/>
  <c r="K2302" i="2" s="1"/>
  <c r="J2303" i="2"/>
  <c r="K2303" i="2" s="1"/>
  <c r="J2304" i="2"/>
  <c r="K2304" i="2" s="1"/>
  <c r="J2305" i="2"/>
  <c r="K2305" i="2" s="1"/>
  <c r="J2306" i="2"/>
  <c r="K2306" i="2" s="1"/>
  <c r="J2307" i="2"/>
  <c r="K2307" i="2" s="1"/>
  <c r="J2308" i="2"/>
  <c r="K2308" i="2" s="1"/>
  <c r="J2309" i="2"/>
  <c r="K2309" i="2" s="1"/>
  <c r="J2310" i="2"/>
  <c r="K2310" i="2" s="1"/>
  <c r="J2311" i="2"/>
  <c r="K2311" i="2" s="1"/>
  <c r="J2312" i="2"/>
  <c r="K2312" i="2" s="1"/>
  <c r="J2313" i="2"/>
  <c r="K2313" i="2" s="1"/>
  <c r="J2314" i="2"/>
  <c r="K2314" i="2" s="1"/>
  <c r="J2315" i="2"/>
  <c r="K2315" i="2" s="1"/>
  <c r="J2316" i="2"/>
  <c r="K2316" i="2" s="1"/>
  <c r="J2317" i="2"/>
  <c r="K2317" i="2" s="1"/>
  <c r="J2318" i="2"/>
  <c r="K2318" i="2" s="1"/>
  <c r="J2319" i="2"/>
  <c r="K2319" i="2" s="1"/>
  <c r="J2320" i="2"/>
  <c r="K2320" i="2" s="1"/>
  <c r="J2321" i="2"/>
  <c r="K2321" i="2" s="1"/>
  <c r="J2322" i="2"/>
  <c r="K2322" i="2" s="1"/>
  <c r="J2323" i="2"/>
  <c r="K2323" i="2" s="1"/>
  <c r="J2324" i="2"/>
  <c r="K2324" i="2" s="1"/>
  <c r="J2325" i="2"/>
  <c r="K2325" i="2" s="1"/>
  <c r="J2326" i="2"/>
  <c r="K2326" i="2" s="1"/>
  <c r="J2327" i="2"/>
  <c r="K2327" i="2" s="1"/>
  <c r="J2328" i="2"/>
  <c r="K2328" i="2" s="1"/>
  <c r="J2329" i="2"/>
  <c r="K2329" i="2" s="1"/>
  <c r="J2330" i="2"/>
  <c r="K2330" i="2" s="1"/>
  <c r="J2331" i="2"/>
  <c r="K2331" i="2" s="1"/>
  <c r="J2332" i="2"/>
  <c r="K2332" i="2" s="1"/>
  <c r="J2333" i="2"/>
  <c r="K2333" i="2" s="1"/>
  <c r="J2334" i="2"/>
  <c r="K2334" i="2" s="1"/>
  <c r="J2335" i="2"/>
  <c r="K2335" i="2" s="1"/>
  <c r="J2336" i="2"/>
  <c r="K2336" i="2" s="1"/>
  <c r="J2337" i="2"/>
  <c r="K2337" i="2" s="1"/>
  <c r="J2338" i="2"/>
  <c r="K2338" i="2" s="1"/>
  <c r="J2339" i="2"/>
  <c r="K2339" i="2" s="1"/>
  <c r="J2340" i="2"/>
  <c r="K2340" i="2" s="1"/>
  <c r="J2341" i="2"/>
  <c r="K2341" i="2" s="1"/>
  <c r="J2342" i="2"/>
  <c r="K2342" i="2" s="1"/>
  <c r="J2343" i="2"/>
  <c r="K2343" i="2" s="1"/>
  <c r="J2344" i="2"/>
  <c r="K2344" i="2" s="1"/>
  <c r="J2345" i="2"/>
  <c r="K2345" i="2" s="1"/>
  <c r="J2346" i="2"/>
  <c r="K2346" i="2" s="1"/>
  <c r="J2347" i="2"/>
  <c r="K2347" i="2" s="1"/>
  <c r="J2348" i="2"/>
  <c r="K2348" i="2" s="1"/>
  <c r="J2349" i="2"/>
  <c r="K2349" i="2" s="1"/>
  <c r="J2350" i="2"/>
  <c r="K2350" i="2" s="1"/>
  <c r="J2351" i="2"/>
  <c r="K2351" i="2" s="1"/>
  <c r="J2352" i="2"/>
  <c r="K2352" i="2" s="1"/>
  <c r="J2353" i="2"/>
  <c r="K2353" i="2" s="1"/>
  <c r="J2354" i="2"/>
  <c r="K2354" i="2" s="1"/>
  <c r="J2355" i="2"/>
  <c r="K2355" i="2" s="1"/>
  <c r="J2356" i="2"/>
  <c r="K2356" i="2" s="1"/>
  <c r="J2357" i="2"/>
  <c r="K2357" i="2" s="1"/>
  <c r="J2358" i="2"/>
  <c r="K2358" i="2" s="1"/>
  <c r="J2359" i="2"/>
  <c r="K2359" i="2" s="1"/>
  <c r="J2360" i="2"/>
  <c r="K2360" i="2" s="1"/>
  <c r="J2361" i="2"/>
  <c r="K2361" i="2" s="1"/>
  <c r="J2362" i="2"/>
  <c r="K2362" i="2" s="1"/>
  <c r="J2363" i="2"/>
  <c r="K2363" i="2" s="1"/>
  <c r="J2364" i="2"/>
  <c r="K2364" i="2" s="1"/>
  <c r="J2365" i="2"/>
  <c r="K2365" i="2" s="1"/>
  <c r="J2366" i="2"/>
  <c r="K2366" i="2" s="1"/>
  <c r="J2367" i="2"/>
  <c r="K2367" i="2" s="1"/>
  <c r="J2368" i="2"/>
  <c r="K2368" i="2" s="1"/>
  <c r="J2369" i="2"/>
  <c r="K2369" i="2" s="1"/>
  <c r="J2370" i="2"/>
  <c r="K2370" i="2" s="1"/>
  <c r="J2371" i="2"/>
  <c r="K2371" i="2" s="1"/>
  <c r="J2372" i="2"/>
  <c r="K2372" i="2" s="1"/>
  <c r="J2373" i="2"/>
  <c r="K2373" i="2" s="1"/>
  <c r="J2374" i="2"/>
  <c r="K2374" i="2" s="1"/>
  <c r="J2375" i="2"/>
  <c r="K2375" i="2" s="1"/>
  <c r="J2376" i="2"/>
  <c r="K2376" i="2" s="1"/>
  <c r="J2377" i="2"/>
  <c r="K2377" i="2" s="1"/>
  <c r="J2378" i="2"/>
  <c r="K2378" i="2" s="1"/>
  <c r="J2379" i="2"/>
  <c r="K2379" i="2" s="1"/>
  <c r="J2380" i="2"/>
  <c r="K2380" i="2" s="1"/>
  <c r="J2381" i="2"/>
  <c r="K2381" i="2" s="1"/>
  <c r="J2382" i="2"/>
  <c r="K2382" i="2" s="1"/>
  <c r="J2383" i="2"/>
  <c r="K2383" i="2" s="1"/>
  <c r="J2384" i="2"/>
  <c r="K2384" i="2" s="1"/>
  <c r="J2385" i="2"/>
  <c r="K2385" i="2" s="1"/>
  <c r="J2386" i="2"/>
  <c r="K2386" i="2" s="1"/>
  <c r="J2387" i="2"/>
  <c r="K2387" i="2" s="1"/>
  <c r="J2388" i="2"/>
  <c r="K2388" i="2" s="1"/>
  <c r="J2389" i="2"/>
  <c r="K2389" i="2" s="1"/>
  <c r="J2390" i="2"/>
  <c r="K2390" i="2" s="1"/>
  <c r="J2391" i="2"/>
  <c r="K2391" i="2" s="1"/>
  <c r="J2392" i="2"/>
  <c r="K2392" i="2" s="1"/>
  <c r="J2393" i="2"/>
  <c r="K2393" i="2" s="1"/>
  <c r="J2394" i="2"/>
  <c r="K2394" i="2" s="1"/>
  <c r="J2395" i="2"/>
  <c r="K2395" i="2" s="1"/>
  <c r="J2396" i="2"/>
  <c r="K2396" i="2" s="1"/>
  <c r="J2397" i="2"/>
  <c r="K2397" i="2" s="1"/>
  <c r="J2398" i="2"/>
  <c r="K2398" i="2" s="1"/>
  <c r="J2399" i="2"/>
  <c r="K2399" i="2" s="1"/>
  <c r="J2400" i="2"/>
  <c r="K2400" i="2" s="1"/>
  <c r="J2401" i="2"/>
  <c r="K2401" i="2" s="1"/>
  <c r="J2402" i="2"/>
  <c r="K2402" i="2" s="1"/>
  <c r="J2403" i="2"/>
  <c r="K2403" i="2" s="1"/>
  <c r="J2404" i="2"/>
  <c r="K2404" i="2" s="1"/>
  <c r="J2405" i="2"/>
  <c r="K2405" i="2" s="1"/>
  <c r="J2406" i="2"/>
  <c r="K2406" i="2" s="1"/>
  <c r="J2407" i="2"/>
  <c r="K2407" i="2" s="1"/>
  <c r="J2408" i="2"/>
  <c r="K2408" i="2" s="1"/>
  <c r="J2409" i="2"/>
  <c r="K2409" i="2" s="1"/>
  <c r="J2410" i="2"/>
  <c r="K2410" i="2" s="1"/>
  <c r="J2411" i="2"/>
  <c r="K2411" i="2" s="1"/>
  <c r="J2412" i="2"/>
  <c r="K2412" i="2" s="1"/>
  <c r="J2413" i="2"/>
  <c r="K2413" i="2" s="1"/>
  <c r="J2414" i="2"/>
  <c r="K2414" i="2" s="1"/>
  <c r="J2415" i="2"/>
  <c r="K2415" i="2" s="1"/>
  <c r="J2416" i="2"/>
  <c r="K2416" i="2" s="1"/>
  <c r="J2417" i="2"/>
  <c r="K2417" i="2" s="1"/>
  <c r="J2418" i="2"/>
  <c r="K2418" i="2" s="1"/>
  <c r="J2419" i="2"/>
  <c r="K2419" i="2" s="1"/>
  <c r="J2420" i="2"/>
  <c r="K2420" i="2" s="1"/>
  <c r="J2421" i="2"/>
  <c r="K2421" i="2" s="1"/>
  <c r="J2422" i="2"/>
  <c r="K2422" i="2" s="1"/>
  <c r="J2423" i="2"/>
  <c r="K2423" i="2" s="1"/>
  <c r="J2424" i="2"/>
  <c r="K2424" i="2" s="1"/>
  <c r="J2425" i="2"/>
  <c r="K2425" i="2" s="1"/>
  <c r="J2426" i="2"/>
  <c r="K2426" i="2" s="1"/>
  <c r="J2427" i="2"/>
  <c r="K2427" i="2" s="1"/>
  <c r="J2428" i="2"/>
  <c r="K2428" i="2" s="1"/>
  <c r="J2429" i="2"/>
  <c r="K2429" i="2" s="1"/>
  <c r="J2430" i="2"/>
  <c r="K2430" i="2" s="1"/>
  <c r="J2431" i="2"/>
  <c r="K2431" i="2" s="1"/>
  <c r="J2432" i="2"/>
  <c r="K2432" i="2" s="1"/>
  <c r="J2433" i="2"/>
  <c r="K2433" i="2" s="1"/>
  <c r="J2434" i="2"/>
  <c r="K2434" i="2" s="1"/>
  <c r="J2435" i="2"/>
  <c r="K2435" i="2" s="1"/>
  <c r="J2436" i="2"/>
  <c r="K2436" i="2" s="1"/>
  <c r="J2437" i="2"/>
  <c r="K2437" i="2" s="1"/>
  <c r="J2438" i="2"/>
  <c r="K2438" i="2" s="1"/>
  <c r="J2439" i="2"/>
  <c r="K2439" i="2" s="1"/>
  <c r="J2440" i="2"/>
  <c r="K2440" i="2" s="1"/>
  <c r="J2441" i="2"/>
  <c r="K2441" i="2" s="1"/>
  <c r="J2442" i="2"/>
  <c r="K2442" i="2" s="1"/>
  <c r="J2443" i="2"/>
  <c r="K2443" i="2" s="1"/>
  <c r="J2444" i="2"/>
  <c r="K2444" i="2" s="1"/>
  <c r="J2445" i="2"/>
  <c r="K2445" i="2" s="1"/>
  <c r="J2446" i="2"/>
  <c r="K2446" i="2" s="1"/>
  <c r="J2447" i="2"/>
  <c r="K2447" i="2" s="1"/>
  <c r="J2448" i="2"/>
  <c r="K2448" i="2" s="1"/>
  <c r="J2449" i="2"/>
  <c r="K2449" i="2" s="1"/>
  <c r="J2450" i="2"/>
  <c r="K2450" i="2" s="1"/>
  <c r="J2451" i="2"/>
  <c r="K2451" i="2" s="1"/>
  <c r="J2452" i="2"/>
  <c r="K2452" i="2" s="1"/>
  <c r="J2453" i="2"/>
  <c r="K2453" i="2" s="1"/>
  <c r="J2454" i="2"/>
  <c r="K2454" i="2" s="1"/>
  <c r="J2455" i="2"/>
  <c r="K2455" i="2" s="1"/>
  <c r="J2456" i="2"/>
  <c r="K2456" i="2" s="1"/>
  <c r="J2457" i="2"/>
  <c r="K2457" i="2" s="1"/>
  <c r="J2458" i="2"/>
  <c r="K2458" i="2" s="1"/>
  <c r="J2459" i="2"/>
  <c r="K2459" i="2" s="1"/>
  <c r="J2460" i="2"/>
  <c r="K2460" i="2" s="1"/>
  <c r="J2461" i="2"/>
  <c r="K2461" i="2" s="1"/>
  <c r="J2462" i="2"/>
  <c r="K2462" i="2" s="1"/>
  <c r="J2463" i="2"/>
  <c r="K2463" i="2" s="1"/>
  <c r="J2464" i="2"/>
  <c r="K2464" i="2" s="1"/>
  <c r="J2465" i="2"/>
  <c r="K2465" i="2" s="1"/>
  <c r="J2466" i="2"/>
  <c r="K2466" i="2" s="1"/>
  <c r="J2467" i="2"/>
  <c r="K2467" i="2" s="1"/>
  <c r="J2468" i="2"/>
  <c r="K2468" i="2" s="1"/>
  <c r="J2469" i="2"/>
  <c r="K2469" i="2" s="1"/>
  <c r="J2470" i="2"/>
  <c r="K2470" i="2" s="1"/>
  <c r="J2471" i="2"/>
  <c r="K2471" i="2" s="1"/>
  <c r="J2472" i="2"/>
  <c r="K2472" i="2" s="1"/>
  <c r="J2473" i="2"/>
  <c r="K2473" i="2" s="1"/>
  <c r="J2474" i="2"/>
  <c r="K2474" i="2" s="1"/>
  <c r="J2475" i="2"/>
  <c r="K2475" i="2" s="1"/>
  <c r="J2476" i="2"/>
  <c r="K2476" i="2" s="1"/>
  <c r="J2477" i="2"/>
  <c r="K2477" i="2" s="1"/>
  <c r="J2478" i="2"/>
  <c r="K2478" i="2" s="1"/>
  <c r="J2479" i="2"/>
  <c r="K2479" i="2" s="1"/>
  <c r="J2480" i="2"/>
  <c r="K2480" i="2" s="1"/>
  <c r="J2481" i="2"/>
  <c r="K2481" i="2" s="1"/>
  <c r="J2482" i="2"/>
  <c r="K2482" i="2" s="1"/>
  <c r="J2483" i="2"/>
  <c r="K2483" i="2" s="1"/>
  <c r="J2484" i="2"/>
  <c r="K2484" i="2" s="1"/>
  <c r="J2485" i="2"/>
  <c r="K2485" i="2" s="1"/>
  <c r="J2486" i="2"/>
  <c r="K2486" i="2" s="1"/>
  <c r="J2487" i="2"/>
  <c r="K2487" i="2" s="1"/>
  <c r="J2488" i="2"/>
  <c r="K2488" i="2" s="1"/>
  <c r="J2489" i="2"/>
  <c r="K2489" i="2" s="1"/>
  <c r="J2490" i="2"/>
  <c r="K2490" i="2" s="1"/>
  <c r="J2491" i="2"/>
  <c r="K2491" i="2" s="1"/>
  <c r="J2492" i="2"/>
  <c r="K2492" i="2" s="1"/>
  <c r="J2493" i="2"/>
  <c r="K2493" i="2" s="1"/>
  <c r="J2494" i="2"/>
  <c r="K2494" i="2" s="1"/>
  <c r="J2495" i="2"/>
  <c r="K2495" i="2" s="1"/>
  <c r="J2496" i="2"/>
  <c r="K2496" i="2" s="1"/>
  <c r="J2497" i="2"/>
  <c r="K2497" i="2" s="1"/>
  <c r="J2498" i="2"/>
  <c r="K2498" i="2" s="1"/>
  <c r="J2499" i="2"/>
  <c r="K2499" i="2" s="1"/>
  <c r="J2500" i="2"/>
  <c r="K2500" i="2" s="1"/>
  <c r="J2501" i="2"/>
  <c r="K2501" i="2" s="1"/>
  <c r="J2502" i="2"/>
  <c r="K2502" i="2" s="1"/>
  <c r="J2503" i="2"/>
  <c r="K2503" i="2" s="1"/>
  <c r="J2504" i="2"/>
  <c r="K2504" i="2" s="1"/>
  <c r="J2505" i="2"/>
  <c r="K2505" i="2" s="1"/>
  <c r="J2506" i="2"/>
  <c r="K2506" i="2" s="1"/>
  <c r="J2507" i="2"/>
  <c r="K2507" i="2" s="1"/>
  <c r="J2508" i="2"/>
  <c r="K2508" i="2" s="1"/>
  <c r="J2509" i="2"/>
  <c r="K2509" i="2" s="1"/>
  <c r="J2510" i="2"/>
  <c r="K2510" i="2" s="1"/>
  <c r="J2511" i="2"/>
  <c r="K2511" i="2" s="1"/>
  <c r="J2512" i="2"/>
  <c r="K2512" i="2" s="1"/>
  <c r="J2513" i="2"/>
  <c r="K2513" i="2" s="1"/>
  <c r="J2514" i="2"/>
  <c r="K2514" i="2" s="1"/>
  <c r="J2515" i="2"/>
  <c r="K2515" i="2" s="1"/>
  <c r="J2516" i="2"/>
  <c r="K2516" i="2" s="1"/>
  <c r="J2517" i="2"/>
  <c r="K2517" i="2" s="1"/>
  <c r="J2518" i="2"/>
  <c r="K2518" i="2" s="1"/>
  <c r="J2519" i="2"/>
  <c r="K2519" i="2" s="1"/>
  <c r="J2520" i="2"/>
  <c r="K2520" i="2" s="1"/>
  <c r="J2521" i="2"/>
  <c r="K2521" i="2" s="1"/>
  <c r="J2522" i="2"/>
  <c r="K2522" i="2" s="1"/>
  <c r="J2523" i="2"/>
  <c r="K2523" i="2" s="1"/>
  <c r="J2524" i="2"/>
  <c r="K2524" i="2" s="1"/>
  <c r="J2525" i="2"/>
  <c r="K2525" i="2" s="1"/>
  <c r="J2526" i="2"/>
  <c r="K2526" i="2" s="1"/>
  <c r="J2527" i="2"/>
  <c r="K2527" i="2" s="1"/>
  <c r="J2528" i="2"/>
  <c r="K2528" i="2" s="1"/>
  <c r="J2529" i="2"/>
  <c r="K2529" i="2" s="1"/>
  <c r="J2530" i="2"/>
  <c r="K2530" i="2" s="1"/>
  <c r="J2531" i="2"/>
  <c r="K2531" i="2" s="1"/>
  <c r="J2532" i="2"/>
  <c r="K2532" i="2" s="1"/>
  <c r="J2533" i="2"/>
  <c r="K2533" i="2" s="1"/>
  <c r="J2534" i="2"/>
  <c r="K2534" i="2" s="1"/>
  <c r="J2535" i="2"/>
  <c r="K2535" i="2" s="1"/>
  <c r="J2536" i="2"/>
  <c r="K2536" i="2" s="1"/>
  <c r="J2537" i="2"/>
  <c r="K2537" i="2" s="1"/>
  <c r="J2538" i="2"/>
  <c r="K2538" i="2" s="1"/>
  <c r="J2539" i="2"/>
  <c r="K2539" i="2" s="1"/>
  <c r="J2540" i="2"/>
  <c r="K2540" i="2" s="1"/>
  <c r="J2541" i="2"/>
  <c r="K2541" i="2" s="1"/>
  <c r="J2542" i="2"/>
  <c r="K2542" i="2" s="1"/>
  <c r="J2543" i="2"/>
  <c r="K2543" i="2" s="1"/>
  <c r="J2544" i="2"/>
  <c r="K2544" i="2" s="1"/>
  <c r="J2545" i="2"/>
  <c r="K2545" i="2" s="1"/>
  <c r="J2546" i="2"/>
  <c r="K2546" i="2" s="1"/>
  <c r="J2547" i="2"/>
  <c r="K2547" i="2" s="1"/>
  <c r="J2548" i="2"/>
  <c r="K2548" i="2" s="1"/>
  <c r="J2549" i="2"/>
  <c r="K2549" i="2" s="1"/>
  <c r="J2550" i="2"/>
  <c r="K2550" i="2" s="1"/>
  <c r="J2551" i="2"/>
  <c r="K2551" i="2" s="1"/>
  <c r="J2552" i="2"/>
  <c r="K2552" i="2" s="1"/>
  <c r="J2553" i="2"/>
  <c r="K2553" i="2" s="1"/>
  <c r="J2554" i="2"/>
  <c r="K2554" i="2" s="1"/>
  <c r="J2555" i="2"/>
  <c r="K2555" i="2" s="1"/>
  <c r="J2556" i="2"/>
  <c r="K2556" i="2" s="1"/>
  <c r="J2557" i="2"/>
  <c r="K2557" i="2" s="1"/>
  <c r="J2558" i="2"/>
  <c r="K2558" i="2" s="1"/>
  <c r="J2559" i="2"/>
  <c r="K2559" i="2" s="1"/>
  <c r="J2560" i="2"/>
  <c r="K2560" i="2" s="1"/>
  <c r="J2561" i="2"/>
  <c r="K2561" i="2" s="1"/>
  <c r="J2562" i="2"/>
  <c r="K2562" i="2" s="1"/>
  <c r="J2563" i="2"/>
  <c r="K2563" i="2" s="1"/>
  <c r="J2564" i="2"/>
  <c r="K2564" i="2" s="1"/>
  <c r="J2565" i="2"/>
  <c r="K2565" i="2" s="1"/>
  <c r="J2566" i="2"/>
  <c r="K2566" i="2" s="1"/>
  <c r="J2567" i="2"/>
  <c r="K2567" i="2" s="1"/>
  <c r="J2568" i="2"/>
  <c r="K2568" i="2" s="1"/>
  <c r="J2569" i="2"/>
  <c r="K2569" i="2" s="1"/>
  <c r="J2570" i="2"/>
  <c r="K2570" i="2" s="1"/>
  <c r="J2571" i="2"/>
  <c r="K2571" i="2" s="1"/>
  <c r="J2572" i="2"/>
  <c r="K2572" i="2" s="1"/>
  <c r="J2573" i="2"/>
  <c r="K2573" i="2" s="1"/>
  <c r="J2574" i="2"/>
  <c r="K2574" i="2" s="1"/>
  <c r="J2575" i="2"/>
  <c r="K2575" i="2" s="1"/>
  <c r="J2576" i="2"/>
  <c r="K2576" i="2" s="1"/>
  <c r="J2577" i="2"/>
  <c r="K2577" i="2" s="1"/>
  <c r="J2578" i="2"/>
  <c r="K2578" i="2" s="1"/>
  <c r="J2579" i="2"/>
  <c r="K2579" i="2" s="1"/>
  <c r="J2580" i="2"/>
  <c r="K2580" i="2" s="1"/>
  <c r="J2581" i="2"/>
  <c r="K2581" i="2" s="1"/>
  <c r="J2582" i="2"/>
  <c r="K2582" i="2" s="1"/>
  <c r="J2583" i="2"/>
  <c r="K2583" i="2" s="1"/>
  <c r="J2584" i="2"/>
  <c r="K2584" i="2" s="1"/>
  <c r="J2585" i="2"/>
  <c r="K2585" i="2" s="1"/>
  <c r="J2586" i="2"/>
  <c r="K2586" i="2" s="1"/>
  <c r="J2587" i="2"/>
  <c r="K2587" i="2" s="1"/>
  <c r="J2588" i="2"/>
  <c r="K2588" i="2" s="1"/>
  <c r="J2589" i="2"/>
  <c r="K2589" i="2" s="1"/>
  <c r="J2590" i="2"/>
  <c r="K2590" i="2" s="1"/>
  <c r="J2591" i="2"/>
  <c r="K2591" i="2" s="1"/>
  <c r="J2592" i="2"/>
  <c r="K2592" i="2" s="1"/>
  <c r="J2593" i="2"/>
  <c r="K2593" i="2" s="1"/>
  <c r="J2594" i="2"/>
  <c r="K2594" i="2" s="1"/>
  <c r="J2595" i="2"/>
  <c r="K2595" i="2" s="1"/>
  <c r="J2596" i="2"/>
  <c r="K2596" i="2" s="1"/>
  <c r="J2597" i="2"/>
  <c r="K2597" i="2" s="1"/>
  <c r="J2598" i="2"/>
  <c r="K2598" i="2" s="1"/>
  <c r="J2599" i="2"/>
  <c r="K2599" i="2" s="1"/>
  <c r="J2600" i="2"/>
  <c r="K2600" i="2" s="1"/>
  <c r="J2601" i="2"/>
  <c r="K2601" i="2" s="1"/>
  <c r="J2602" i="2"/>
  <c r="K2602" i="2" s="1"/>
  <c r="J2603" i="2"/>
  <c r="K2603" i="2" s="1"/>
  <c r="J2604" i="2"/>
  <c r="K2604" i="2" s="1"/>
  <c r="J2605" i="2"/>
  <c r="K2605" i="2" s="1"/>
  <c r="J2606" i="2"/>
  <c r="K2606" i="2" s="1"/>
  <c r="J2607" i="2"/>
  <c r="K2607" i="2" s="1"/>
  <c r="J2608" i="2"/>
  <c r="K2608" i="2" s="1"/>
  <c r="J2609" i="2"/>
  <c r="K2609" i="2" s="1"/>
  <c r="J2610" i="2"/>
  <c r="K2610" i="2" s="1"/>
  <c r="J2611" i="2"/>
  <c r="K2611" i="2" s="1"/>
  <c r="J2612" i="2"/>
  <c r="K2612" i="2" s="1"/>
  <c r="J2613" i="2"/>
  <c r="K2613" i="2" s="1"/>
  <c r="J2614" i="2"/>
  <c r="K2614" i="2" s="1"/>
  <c r="J2615" i="2"/>
  <c r="K2615" i="2" s="1"/>
  <c r="J2616" i="2"/>
  <c r="K2616" i="2" s="1"/>
  <c r="J2617" i="2"/>
  <c r="K2617" i="2" s="1"/>
  <c r="J2618" i="2"/>
  <c r="K2618" i="2" s="1"/>
  <c r="J2619" i="2"/>
  <c r="K2619" i="2" s="1"/>
  <c r="J2620" i="2"/>
  <c r="K2620" i="2" s="1"/>
  <c r="J2621" i="2"/>
  <c r="K2621" i="2" s="1"/>
  <c r="J2622" i="2"/>
  <c r="K2622" i="2" s="1"/>
  <c r="J2623" i="2"/>
  <c r="K2623" i="2" s="1"/>
  <c r="J2624" i="2"/>
  <c r="K2624" i="2" s="1"/>
  <c r="J2625" i="2"/>
  <c r="K2625" i="2" s="1"/>
  <c r="J2626" i="2"/>
  <c r="K2626" i="2" s="1"/>
  <c r="J2627" i="2"/>
  <c r="K2627" i="2" s="1"/>
  <c r="J2628" i="2"/>
  <c r="K2628" i="2" s="1"/>
  <c r="J2629" i="2"/>
  <c r="K2629" i="2" s="1"/>
  <c r="J2630" i="2"/>
  <c r="K2630" i="2" s="1"/>
  <c r="J2631" i="2"/>
  <c r="K2631" i="2" s="1"/>
  <c r="J2632" i="2"/>
  <c r="K2632" i="2" s="1"/>
  <c r="J2633" i="2"/>
  <c r="K2633" i="2" s="1"/>
  <c r="J2634" i="2"/>
  <c r="K2634" i="2" s="1"/>
  <c r="J2635" i="2"/>
  <c r="K2635" i="2" s="1"/>
  <c r="J2636" i="2"/>
  <c r="K2636" i="2" s="1"/>
  <c r="J2637" i="2"/>
  <c r="K2637" i="2" s="1"/>
  <c r="J2638" i="2"/>
  <c r="K2638" i="2" s="1"/>
  <c r="J2639" i="2"/>
  <c r="K2639" i="2" s="1"/>
  <c r="J2640" i="2"/>
  <c r="K2640" i="2" s="1"/>
  <c r="J2641" i="2"/>
  <c r="K2641" i="2" s="1"/>
  <c r="J2642" i="2"/>
  <c r="K2642" i="2" s="1"/>
  <c r="J2643" i="2"/>
  <c r="K2643" i="2" s="1"/>
  <c r="J2644" i="2"/>
  <c r="K2644" i="2" s="1"/>
  <c r="J2645" i="2"/>
  <c r="K2645" i="2" s="1"/>
  <c r="J2646" i="2"/>
  <c r="K2646" i="2" s="1"/>
  <c r="J2647" i="2"/>
  <c r="K2647" i="2" s="1"/>
  <c r="J2648" i="2"/>
  <c r="K2648" i="2" s="1"/>
  <c r="J2649" i="2"/>
  <c r="K2649" i="2" s="1"/>
  <c r="J2650" i="2"/>
  <c r="K2650" i="2" s="1"/>
  <c r="J2651" i="2"/>
  <c r="K2651" i="2" s="1"/>
  <c r="J2652" i="2"/>
  <c r="K2652" i="2" s="1"/>
  <c r="J2653" i="2"/>
  <c r="K2653" i="2" s="1"/>
  <c r="J2654" i="2"/>
  <c r="K2654" i="2" s="1"/>
  <c r="J2655" i="2"/>
  <c r="K2655" i="2" s="1"/>
  <c r="J2656" i="2"/>
  <c r="K2656" i="2" s="1"/>
  <c r="J2657" i="2"/>
  <c r="K2657" i="2" s="1"/>
  <c r="J2658" i="2"/>
  <c r="K2658" i="2" s="1"/>
  <c r="J2659" i="2"/>
  <c r="K2659" i="2" s="1"/>
  <c r="J2660" i="2"/>
  <c r="K2660" i="2" s="1"/>
  <c r="J2661" i="2"/>
  <c r="K2661" i="2" s="1"/>
  <c r="J2662" i="2"/>
  <c r="K2662" i="2" s="1"/>
  <c r="J2663" i="2"/>
  <c r="K2663" i="2" s="1"/>
  <c r="J2664" i="2"/>
  <c r="K2664" i="2" s="1"/>
  <c r="J2665" i="2"/>
  <c r="K2665" i="2" s="1"/>
  <c r="J2666" i="2"/>
  <c r="K2666" i="2" s="1"/>
  <c r="J2667" i="2"/>
  <c r="K2667" i="2" s="1"/>
  <c r="J2668" i="2"/>
  <c r="K2668" i="2" s="1"/>
  <c r="J2669" i="2"/>
  <c r="K2669" i="2" s="1"/>
  <c r="J2670" i="2"/>
  <c r="K2670" i="2" s="1"/>
  <c r="J2671" i="2"/>
  <c r="K2671" i="2" s="1"/>
  <c r="J2672" i="2"/>
  <c r="K2672" i="2" s="1"/>
  <c r="J2673" i="2"/>
  <c r="K2673" i="2" s="1"/>
  <c r="J2674" i="2"/>
  <c r="K2674" i="2" s="1"/>
  <c r="J2675" i="2"/>
  <c r="K2675" i="2" s="1"/>
  <c r="J2676" i="2"/>
  <c r="K2676" i="2" s="1"/>
  <c r="J2677" i="2"/>
  <c r="K2677" i="2" s="1"/>
  <c r="J2678" i="2"/>
  <c r="K2678" i="2" s="1"/>
  <c r="J2679" i="2"/>
  <c r="K2679" i="2" s="1"/>
  <c r="J2680" i="2"/>
  <c r="K2680" i="2" s="1"/>
  <c r="J2681" i="2"/>
  <c r="K2681" i="2" s="1"/>
  <c r="J2682" i="2"/>
  <c r="K2682" i="2" s="1"/>
  <c r="J2683" i="2"/>
  <c r="K2683" i="2" s="1"/>
  <c r="J2684" i="2"/>
  <c r="K2684" i="2" s="1"/>
  <c r="J2685" i="2"/>
  <c r="K2685" i="2" s="1"/>
  <c r="J2686" i="2"/>
  <c r="K2686" i="2" s="1"/>
  <c r="J2687" i="2"/>
  <c r="K2687" i="2" s="1"/>
  <c r="J2688" i="2"/>
  <c r="K2688" i="2" s="1"/>
  <c r="J2689" i="2"/>
  <c r="K2689" i="2" s="1"/>
  <c r="J2690" i="2"/>
  <c r="K2690" i="2" s="1"/>
  <c r="J2691" i="2"/>
  <c r="K2691" i="2" s="1"/>
  <c r="J2692" i="2"/>
  <c r="K2692" i="2" s="1"/>
  <c r="J2693" i="2"/>
  <c r="K2693" i="2" s="1"/>
  <c r="J2694" i="2"/>
  <c r="K2694" i="2" s="1"/>
  <c r="J2695" i="2"/>
  <c r="K2695" i="2" s="1"/>
  <c r="J2696" i="2"/>
  <c r="K2696" i="2" s="1"/>
  <c r="J2697" i="2"/>
  <c r="K2697" i="2" s="1"/>
  <c r="J2698" i="2"/>
  <c r="K2698" i="2" s="1"/>
  <c r="J2699" i="2"/>
  <c r="K2699" i="2" s="1"/>
  <c r="J2700" i="2"/>
  <c r="K2700" i="2" s="1"/>
  <c r="J2701" i="2"/>
  <c r="K2701" i="2" s="1"/>
  <c r="J2702" i="2"/>
  <c r="K2702" i="2" s="1"/>
  <c r="J2703" i="2"/>
  <c r="K2703" i="2" s="1"/>
  <c r="J2704" i="2"/>
  <c r="K2704" i="2" s="1"/>
  <c r="J2705" i="2"/>
  <c r="K2705" i="2" s="1"/>
  <c r="J2706" i="2"/>
  <c r="K2706" i="2" s="1"/>
  <c r="J2707" i="2"/>
  <c r="K2707" i="2" s="1"/>
  <c r="J2708" i="2"/>
  <c r="K2708" i="2" s="1"/>
  <c r="J2709" i="2"/>
  <c r="K2709" i="2" s="1"/>
  <c r="J2710" i="2"/>
  <c r="K2710" i="2" s="1"/>
  <c r="J2711" i="2"/>
  <c r="K2711" i="2" s="1"/>
  <c r="J2712" i="2"/>
  <c r="K2712" i="2" s="1"/>
  <c r="J2713" i="2"/>
  <c r="K2713" i="2" s="1"/>
  <c r="J2714" i="2"/>
  <c r="K2714" i="2" s="1"/>
  <c r="J2715" i="2"/>
  <c r="K2715" i="2" s="1"/>
  <c r="J2716" i="2"/>
  <c r="K2716" i="2" s="1"/>
  <c r="J2717" i="2"/>
  <c r="K2717" i="2" s="1"/>
  <c r="J2718" i="2"/>
  <c r="K2718" i="2" s="1"/>
  <c r="J2719" i="2"/>
  <c r="K2719" i="2" s="1"/>
  <c r="J2720" i="2"/>
  <c r="K2720" i="2" s="1"/>
  <c r="J2721" i="2"/>
  <c r="K2721" i="2" s="1"/>
  <c r="J2722" i="2"/>
  <c r="K2722" i="2" s="1"/>
  <c r="J2723" i="2"/>
  <c r="K2723" i="2" s="1"/>
  <c r="J2724" i="2"/>
  <c r="K2724" i="2" s="1"/>
  <c r="J2725" i="2"/>
  <c r="K2725" i="2" s="1"/>
  <c r="J2726" i="2"/>
  <c r="K2726" i="2" s="1"/>
  <c r="J2727" i="2"/>
  <c r="K2727" i="2" s="1"/>
  <c r="J2728" i="2"/>
  <c r="K2728" i="2" s="1"/>
  <c r="J2729" i="2"/>
  <c r="K2729" i="2" s="1"/>
  <c r="J2730" i="2"/>
  <c r="K2730" i="2" s="1"/>
  <c r="J2731" i="2"/>
  <c r="K2731" i="2" s="1"/>
  <c r="J2732" i="2"/>
  <c r="K2732" i="2" s="1"/>
  <c r="J2733" i="2"/>
  <c r="K2733" i="2" s="1"/>
  <c r="J2734" i="2"/>
  <c r="K2734" i="2" s="1"/>
  <c r="J2735" i="2"/>
  <c r="K2735" i="2" s="1"/>
  <c r="J2736" i="2"/>
  <c r="K2736" i="2" s="1"/>
  <c r="J2737" i="2"/>
  <c r="K2737" i="2" s="1"/>
  <c r="J2738" i="2"/>
  <c r="K2738" i="2" s="1"/>
  <c r="J2739" i="2"/>
  <c r="K2739" i="2" s="1"/>
  <c r="J2740" i="2"/>
  <c r="K2740" i="2" s="1"/>
  <c r="J2741" i="2"/>
  <c r="K2741" i="2" s="1"/>
  <c r="J2742" i="2"/>
  <c r="K2742" i="2" s="1"/>
  <c r="J2743" i="2"/>
  <c r="K2743" i="2" s="1"/>
  <c r="J2744" i="2"/>
  <c r="K2744" i="2" s="1"/>
  <c r="J2745" i="2"/>
  <c r="K2745" i="2" s="1"/>
  <c r="J2746" i="2"/>
  <c r="K2746" i="2" s="1"/>
  <c r="J2747" i="2"/>
  <c r="K2747" i="2" s="1"/>
  <c r="J2748" i="2"/>
  <c r="K2748" i="2" s="1"/>
  <c r="J2749" i="2"/>
  <c r="K2749" i="2" s="1"/>
  <c r="J2750" i="2"/>
  <c r="K2750" i="2" s="1"/>
  <c r="J2751" i="2"/>
  <c r="K2751" i="2" s="1"/>
  <c r="J2752" i="2"/>
  <c r="K2752" i="2" s="1"/>
  <c r="J2753" i="2"/>
  <c r="K2753" i="2" s="1"/>
  <c r="J2754" i="2"/>
  <c r="K2754" i="2" s="1"/>
  <c r="J2755" i="2"/>
  <c r="K2755" i="2" s="1"/>
  <c r="J2756" i="2"/>
  <c r="K2756" i="2" s="1"/>
  <c r="J2757" i="2"/>
  <c r="K2757" i="2" s="1"/>
  <c r="J2758" i="2"/>
  <c r="K2758" i="2" s="1"/>
  <c r="J2759" i="2"/>
  <c r="K2759" i="2" s="1"/>
  <c r="J2760" i="2"/>
  <c r="K2760" i="2" s="1"/>
  <c r="J2761" i="2"/>
  <c r="K2761" i="2" s="1"/>
  <c r="J2762" i="2"/>
  <c r="K2762" i="2" s="1"/>
  <c r="J2763" i="2"/>
  <c r="K2763" i="2" s="1"/>
  <c r="J2764" i="2"/>
  <c r="K2764" i="2" s="1"/>
  <c r="J2765" i="2"/>
  <c r="K2765" i="2" s="1"/>
  <c r="J2766" i="2"/>
  <c r="K2766" i="2" s="1"/>
  <c r="J2767" i="2"/>
  <c r="K2767" i="2" s="1"/>
  <c r="J2768" i="2"/>
  <c r="K2768" i="2" s="1"/>
  <c r="J2769" i="2"/>
  <c r="K2769" i="2" s="1"/>
  <c r="J2770" i="2"/>
  <c r="K2770" i="2" s="1"/>
  <c r="J2771" i="2"/>
  <c r="K2771" i="2" s="1"/>
  <c r="J2772" i="2"/>
  <c r="K2772" i="2" s="1"/>
  <c r="J2773" i="2"/>
  <c r="K2773" i="2" s="1"/>
  <c r="J2774" i="2"/>
  <c r="K2774" i="2" s="1"/>
  <c r="J2775" i="2"/>
  <c r="K2775" i="2" s="1"/>
  <c r="J2776" i="2"/>
  <c r="K2776" i="2" s="1"/>
  <c r="J2777" i="2"/>
  <c r="K2777" i="2" s="1"/>
  <c r="J2778" i="2"/>
  <c r="K2778" i="2" s="1"/>
  <c r="J2779" i="2"/>
  <c r="K2779" i="2" s="1"/>
  <c r="J2780" i="2"/>
  <c r="K2780" i="2" s="1"/>
  <c r="J2781" i="2"/>
  <c r="K2781" i="2" s="1"/>
  <c r="J2782" i="2"/>
  <c r="K2782" i="2" s="1"/>
  <c r="J2783" i="2"/>
  <c r="K2783" i="2" s="1"/>
  <c r="J2784" i="2"/>
  <c r="K2784" i="2" s="1"/>
  <c r="J2785" i="2"/>
  <c r="K2785" i="2" s="1"/>
  <c r="J2786" i="2"/>
  <c r="K2786" i="2" s="1"/>
  <c r="J2787" i="2"/>
  <c r="K2787" i="2" s="1"/>
  <c r="J2788" i="2"/>
  <c r="K2788" i="2" s="1"/>
  <c r="J2789" i="2"/>
  <c r="K2789" i="2" s="1"/>
  <c r="J2790" i="2"/>
  <c r="K2790" i="2" s="1"/>
  <c r="J2791" i="2"/>
  <c r="K2791" i="2" s="1"/>
  <c r="J2792" i="2"/>
  <c r="K2792" i="2" s="1"/>
  <c r="J2793" i="2"/>
  <c r="K2793" i="2" s="1"/>
  <c r="J2794" i="2"/>
  <c r="K2794" i="2" s="1"/>
  <c r="J2795" i="2"/>
  <c r="K2795" i="2" s="1"/>
  <c r="J2796" i="2"/>
  <c r="K2796" i="2" s="1"/>
  <c r="J2797" i="2"/>
  <c r="K2797" i="2" s="1"/>
  <c r="J2798" i="2"/>
  <c r="K2798" i="2" s="1"/>
  <c r="J2799" i="2"/>
  <c r="K2799" i="2" s="1"/>
  <c r="J2800" i="2"/>
  <c r="K2800" i="2" s="1"/>
  <c r="J2801" i="2"/>
  <c r="K2801" i="2" s="1"/>
  <c r="J2802" i="2"/>
  <c r="K2802" i="2" s="1"/>
  <c r="J2803" i="2"/>
  <c r="K2803" i="2" s="1"/>
  <c r="J2804" i="2"/>
  <c r="K2804" i="2" s="1"/>
  <c r="J2805" i="2"/>
  <c r="K2805" i="2" s="1"/>
  <c r="J2806" i="2"/>
  <c r="K2806" i="2" s="1"/>
  <c r="J2807" i="2"/>
  <c r="K2807" i="2" s="1"/>
  <c r="J2808" i="2"/>
  <c r="K2808" i="2" s="1"/>
  <c r="J2809" i="2"/>
  <c r="K2809" i="2" s="1"/>
  <c r="J2810" i="2"/>
  <c r="K2810" i="2" s="1"/>
  <c r="J2811" i="2"/>
  <c r="K2811" i="2" s="1"/>
  <c r="J2812" i="2"/>
  <c r="K2812" i="2" s="1"/>
  <c r="J2813" i="2"/>
  <c r="K2813" i="2" s="1"/>
  <c r="J2814" i="2"/>
  <c r="K2814" i="2" s="1"/>
  <c r="J2815" i="2"/>
  <c r="K2815" i="2" s="1"/>
  <c r="J2816" i="2"/>
  <c r="K2816" i="2" s="1"/>
  <c r="J2817" i="2"/>
  <c r="K2817" i="2" s="1"/>
  <c r="J2818" i="2"/>
  <c r="K2818" i="2" s="1"/>
  <c r="J2819" i="2"/>
  <c r="K2819" i="2" s="1"/>
  <c r="J2820" i="2"/>
  <c r="K2820" i="2" s="1"/>
  <c r="J2821" i="2"/>
  <c r="K2821" i="2" s="1"/>
  <c r="J2822" i="2"/>
  <c r="K2822" i="2" s="1"/>
  <c r="J2823" i="2"/>
  <c r="K2823" i="2" s="1"/>
  <c r="J2824" i="2"/>
  <c r="K2824" i="2" s="1"/>
  <c r="J2825" i="2"/>
  <c r="K2825" i="2" s="1"/>
  <c r="J2826" i="2"/>
  <c r="K2826" i="2" s="1"/>
  <c r="J2827" i="2"/>
  <c r="K2827" i="2" s="1"/>
  <c r="J2828" i="2"/>
  <c r="K2828" i="2" s="1"/>
  <c r="J2829" i="2"/>
  <c r="K2829" i="2" s="1"/>
  <c r="J2830" i="2"/>
  <c r="K2830" i="2" s="1"/>
  <c r="J2831" i="2"/>
  <c r="K2831" i="2" s="1"/>
  <c r="J2832" i="2"/>
  <c r="K2832" i="2" s="1"/>
  <c r="J2833" i="2"/>
  <c r="K2833" i="2" s="1"/>
  <c r="J2834" i="2"/>
  <c r="K2834" i="2" s="1"/>
  <c r="J2835" i="2"/>
  <c r="K2835" i="2" s="1"/>
  <c r="J2836" i="2"/>
  <c r="K2836" i="2" s="1"/>
  <c r="J2837" i="2"/>
  <c r="K2837" i="2" s="1"/>
  <c r="J2838" i="2"/>
  <c r="K2838" i="2" s="1"/>
  <c r="J2839" i="2"/>
  <c r="K2839" i="2" s="1"/>
  <c r="J2840" i="2"/>
  <c r="K2840" i="2" s="1"/>
  <c r="J2841" i="2"/>
  <c r="K2841" i="2" s="1"/>
  <c r="J2842" i="2"/>
  <c r="K2842" i="2" s="1"/>
  <c r="J2843" i="2"/>
  <c r="K2843" i="2" s="1"/>
  <c r="J2844" i="2"/>
  <c r="K2844" i="2" s="1"/>
  <c r="J2845" i="2"/>
  <c r="K2845" i="2" s="1"/>
  <c r="J2846" i="2"/>
  <c r="K2846" i="2" s="1"/>
  <c r="J2847" i="2"/>
  <c r="K2847" i="2" s="1"/>
  <c r="J2848" i="2"/>
  <c r="K2848" i="2" s="1"/>
  <c r="J2849" i="2"/>
  <c r="K2849" i="2" s="1"/>
  <c r="J2850" i="2"/>
  <c r="K2850" i="2" s="1"/>
  <c r="J2851" i="2"/>
  <c r="K2851" i="2" s="1"/>
  <c r="J2852" i="2"/>
  <c r="K2852" i="2" s="1"/>
  <c r="J2853" i="2"/>
  <c r="K2853" i="2" s="1"/>
  <c r="J2854" i="2"/>
  <c r="K2854" i="2" s="1"/>
  <c r="J2855" i="2"/>
  <c r="K2855" i="2" s="1"/>
  <c r="J2856" i="2"/>
  <c r="K2856" i="2" s="1"/>
  <c r="J2857" i="2"/>
  <c r="K2857" i="2" s="1"/>
  <c r="J2858" i="2"/>
  <c r="K2858" i="2" s="1"/>
  <c r="J2859" i="2"/>
  <c r="K2859" i="2" s="1"/>
  <c r="J2860" i="2"/>
  <c r="K2860" i="2" s="1"/>
  <c r="J2861" i="2"/>
  <c r="K2861" i="2" s="1"/>
  <c r="J2862" i="2"/>
  <c r="K2862" i="2" s="1"/>
  <c r="J2863" i="2"/>
  <c r="K2863" i="2" s="1"/>
  <c r="J2864" i="2"/>
  <c r="K2864" i="2" s="1"/>
  <c r="J2865" i="2"/>
  <c r="K2865" i="2" s="1"/>
  <c r="J2866" i="2"/>
  <c r="K2866" i="2" s="1"/>
  <c r="J2867" i="2"/>
  <c r="K2867" i="2" s="1"/>
  <c r="J2868" i="2"/>
  <c r="K2868" i="2" s="1"/>
  <c r="J2869" i="2"/>
  <c r="K2869" i="2" s="1"/>
  <c r="J2870" i="2"/>
  <c r="K2870" i="2" s="1"/>
  <c r="J2871" i="2"/>
  <c r="K2871" i="2" s="1"/>
  <c r="J2872" i="2"/>
  <c r="K2872" i="2" s="1"/>
  <c r="J2873" i="2"/>
  <c r="K2873" i="2" s="1"/>
  <c r="J2874" i="2"/>
  <c r="K2874" i="2" s="1"/>
  <c r="J2875" i="2"/>
  <c r="K2875" i="2" s="1"/>
  <c r="J2876" i="2"/>
  <c r="K2876" i="2" s="1"/>
  <c r="J2877" i="2"/>
  <c r="K2877" i="2" s="1"/>
  <c r="J2878" i="2"/>
  <c r="K2878" i="2" s="1"/>
  <c r="J2879" i="2"/>
  <c r="K2879" i="2" s="1"/>
  <c r="J2880" i="2"/>
  <c r="K2880" i="2" s="1"/>
  <c r="J2881" i="2"/>
  <c r="K2881" i="2" s="1"/>
  <c r="J2882" i="2"/>
  <c r="K2882" i="2" s="1"/>
  <c r="J2883" i="2"/>
  <c r="K2883" i="2" s="1"/>
  <c r="J2884" i="2"/>
  <c r="K2884" i="2" s="1"/>
  <c r="J2885" i="2"/>
  <c r="K2885" i="2" s="1"/>
  <c r="J2886" i="2"/>
  <c r="K2886" i="2" s="1"/>
  <c r="J2887" i="2"/>
  <c r="K2887" i="2" s="1"/>
  <c r="J2888" i="2"/>
  <c r="K2888" i="2" s="1"/>
  <c r="J2889" i="2"/>
  <c r="K2889" i="2" s="1"/>
  <c r="J2890" i="2"/>
  <c r="K2890" i="2" s="1"/>
  <c r="J2891" i="2"/>
  <c r="K2891" i="2" s="1"/>
  <c r="J2892" i="2"/>
  <c r="K2892" i="2" s="1"/>
  <c r="J2893" i="2"/>
  <c r="K2893" i="2" s="1"/>
  <c r="J2894" i="2"/>
  <c r="K2894" i="2" s="1"/>
  <c r="J2895" i="2"/>
  <c r="K2895" i="2" s="1"/>
  <c r="J2896" i="2"/>
  <c r="K2896" i="2" s="1"/>
  <c r="J2897" i="2"/>
  <c r="K2897" i="2" s="1"/>
  <c r="J2898" i="2"/>
  <c r="K2898" i="2" s="1"/>
  <c r="J2899" i="2"/>
  <c r="K2899" i="2" s="1"/>
  <c r="J2900" i="2"/>
  <c r="K2900" i="2" s="1"/>
  <c r="J2901" i="2"/>
  <c r="K2901" i="2" s="1"/>
  <c r="J2902" i="2"/>
  <c r="K2902" i="2" s="1"/>
  <c r="J2903" i="2"/>
  <c r="K2903" i="2" s="1"/>
  <c r="J2904" i="2"/>
  <c r="K2904" i="2" s="1"/>
  <c r="J2905" i="2"/>
  <c r="K2905" i="2" s="1"/>
  <c r="J2906" i="2"/>
  <c r="K2906" i="2" s="1"/>
  <c r="J2907" i="2"/>
  <c r="K2907" i="2" s="1"/>
  <c r="J2908" i="2"/>
  <c r="K2908" i="2" s="1"/>
  <c r="J2909" i="2"/>
  <c r="K2909" i="2" s="1"/>
  <c r="J2910" i="2"/>
  <c r="K2910" i="2" s="1"/>
  <c r="J2911" i="2"/>
  <c r="K2911" i="2" s="1"/>
  <c r="J2912" i="2"/>
  <c r="K2912" i="2" s="1"/>
  <c r="J2913" i="2"/>
  <c r="K2913" i="2" s="1"/>
  <c r="J2914" i="2"/>
  <c r="K2914" i="2" s="1"/>
  <c r="J2915" i="2"/>
  <c r="K2915" i="2" s="1"/>
  <c r="J2916" i="2"/>
  <c r="K2916" i="2" s="1"/>
  <c r="J2917" i="2"/>
  <c r="K2917" i="2" s="1"/>
  <c r="J2918" i="2"/>
  <c r="K2918" i="2" s="1"/>
  <c r="J2919" i="2"/>
  <c r="K2919" i="2" s="1"/>
  <c r="J2920" i="2"/>
  <c r="K2920" i="2" s="1"/>
  <c r="J2921" i="2"/>
  <c r="K2921" i="2" s="1"/>
  <c r="J2922" i="2"/>
  <c r="K2922" i="2" s="1"/>
  <c r="J2923" i="2"/>
  <c r="K2923" i="2" s="1"/>
  <c r="J2924" i="2"/>
  <c r="K2924" i="2" s="1"/>
  <c r="J2925" i="2"/>
  <c r="K2925" i="2" s="1"/>
  <c r="J2926" i="2"/>
  <c r="K2926" i="2" s="1"/>
  <c r="J2927" i="2"/>
  <c r="K2927" i="2" s="1"/>
  <c r="J2928" i="2"/>
  <c r="K2928" i="2" s="1"/>
  <c r="J2929" i="2"/>
  <c r="K2929" i="2" s="1"/>
  <c r="J2930" i="2"/>
  <c r="K2930" i="2" s="1"/>
  <c r="J2931" i="2"/>
  <c r="K2931" i="2" s="1"/>
  <c r="J2932" i="2"/>
  <c r="K2932" i="2" s="1"/>
  <c r="J2933" i="2"/>
  <c r="K2933" i="2" s="1"/>
  <c r="J2934" i="2"/>
  <c r="K2934" i="2" s="1"/>
  <c r="J2935" i="2"/>
  <c r="K2935" i="2" s="1"/>
  <c r="J2936" i="2"/>
  <c r="K2936" i="2" s="1"/>
  <c r="J2937" i="2"/>
  <c r="K2937" i="2" s="1"/>
  <c r="J2938" i="2"/>
  <c r="K2938" i="2" s="1"/>
  <c r="J2939" i="2"/>
  <c r="K2939" i="2" s="1"/>
  <c r="J2940" i="2"/>
  <c r="K2940" i="2" s="1"/>
  <c r="J2941" i="2"/>
  <c r="K2941" i="2" s="1"/>
  <c r="J2942" i="2"/>
  <c r="K2942" i="2" s="1"/>
  <c r="J2943" i="2"/>
  <c r="K2943" i="2" s="1"/>
  <c r="J2944" i="2"/>
  <c r="K2944" i="2" s="1"/>
  <c r="J2945" i="2"/>
  <c r="K2945" i="2" s="1"/>
  <c r="J2946" i="2"/>
  <c r="K2946" i="2" s="1"/>
  <c r="J2947" i="2"/>
  <c r="K2947" i="2" s="1"/>
  <c r="J2948" i="2"/>
  <c r="K2948" i="2" s="1"/>
  <c r="J2949" i="2"/>
  <c r="K2949" i="2" s="1"/>
  <c r="J2950" i="2"/>
  <c r="K2950" i="2" s="1"/>
  <c r="J2951" i="2"/>
  <c r="K2951" i="2" s="1"/>
  <c r="J2952" i="2"/>
  <c r="K2952" i="2" s="1"/>
  <c r="J2953" i="2"/>
  <c r="K2953" i="2" s="1"/>
  <c r="J2954" i="2"/>
  <c r="K2954" i="2" s="1"/>
  <c r="J2955" i="2"/>
  <c r="K2955" i="2" s="1"/>
  <c r="J2956" i="2"/>
  <c r="K2956" i="2" s="1"/>
  <c r="J2957" i="2"/>
  <c r="K2957" i="2" s="1"/>
  <c r="J2958" i="2"/>
  <c r="K2958" i="2" s="1"/>
  <c r="J2959" i="2"/>
  <c r="K2959" i="2" s="1"/>
  <c r="J2960" i="2"/>
  <c r="K2960" i="2" s="1"/>
  <c r="J2961" i="2"/>
  <c r="K2961" i="2" s="1"/>
  <c r="J2962" i="2"/>
  <c r="K2962" i="2" s="1"/>
  <c r="J2963" i="2"/>
  <c r="K2963" i="2" s="1"/>
  <c r="J2964" i="2"/>
  <c r="K2964" i="2" s="1"/>
  <c r="J2965" i="2"/>
  <c r="K2965" i="2" s="1"/>
  <c r="J2966" i="2"/>
  <c r="K2966" i="2" s="1"/>
  <c r="J2967" i="2"/>
  <c r="K2967" i="2" s="1"/>
  <c r="J2968" i="2"/>
  <c r="K2968" i="2" s="1"/>
  <c r="J2969" i="2"/>
  <c r="K2969" i="2" s="1"/>
  <c r="J2970" i="2"/>
  <c r="K2970" i="2" s="1"/>
  <c r="J2971" i="2"/>
  <c r="K2971" i="2" s="1"/>
  <c r="J2972" i="2"/>
  <c r="K2972" i="2" s="1"/>
  <c r="J2973" i="2"/>
  <c r="K2973" i="2" s="1"/>
  <c r="J2974" i="2"/>
  <c r="K2974" i="2" s="1"/>
  <c r="J2975" i="2"/>
  <c r="K2975" i="2" s="1"/>
  <c r="J2976" i="2"/>
  <c r="K2976" i="2" s="1"/>
  <c r="J2977" i="2"/>
  <c r="K2977" i="2" s="1"/>
  <c r="J2978" i="2"/>
  <c r="K2978" i="2" s="1"/>
  <c r="J2979" i="2"/>
  <c r="K2979" i="2" s="1"/>
  <c r="J2980" i="2"/>
  <c r="K2980" i="2" s="1"/>
  <c r="J2981" i="2"/>
  <c r="K2981" i="2" s="1"/>
  <c r="J2982" i="2"/>
  <c r="K2982" i="2" s="1"/>
  <c r="J2983" i="2"/>
  <c r="K2983" i="2" s="1"/>
  <c r="J2984" i="2"/>
  <c r="K2984" i="2" s="1"/>
  <c r="J2985" i="2"/>
  <c r="K2985" i="2" s="1"/>
  <c r="J2986" i="2"/>
  <c r="K2986" i="2" s="1"/>
  <c r="J2987" i="2"/>
  <c r="K2987" i="2" s="1"/>
  <c r="J2988" i="2"/>
  <c r="K2988" i="2" s="1"/>
  <c r="J2989" i="2"/>
  <c r="K2989" i="2" s="1"/>
  <c r="J2990" i="2"/>
  <c r="K2990" i="2" s="1"/>
  <c r="J2991" i="2"/>
  <c r="K2991" i="2" s="1"/>
  <c r="J2992" i="2"/>
  <c r="K2992" i="2" s="1"/>
  <c r="J2993" i="2"/>
  <c r="K2993" i="2" s="1"/>
  <c r="J2994" i="2"/>
  <c r="K2994" i="2" s="1"/>
  <c r="J2995" i="2"/>
  <c r="K2995" i="2" s="1"/>
  <c r="J2996" i="2"/>
  <c r="K2996" i="2" s="1"/>
  <c r="J2997" i="2"/>
  <c r="K2997" i="2" s="1"/>
  <c r="J2998" i="2"/>
  <c r="K2998" i="2" s="1"/>
  <c r="J2999" i="2"/>
  <c r="K2999" i="2" s="1"/>
  <c r="J3000" i="2"/>
  <c r="K3000" i="2" s="1"/>
  <c r="J3001" i="2"/>
  <c r="K3001" i="2" s="1"/>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P129" i="6"/>
  <c r="P130" i="6"/>
  <c r="P131" i="6"/>
  <c r="P132" i="6"/>
  <c r="P133" i="6"/>
  <c r="P134" i="6"/>
  <c r="P135" i="6"/>
  <c r="P136" i="6"/>
  <c r="P137" i="6"/>
  <c r="P138" i="6"/>
  <c r="P139" i="6"/>
  <c r="P140" i="6"/>
  <c r="P141" i="6"/>
  <c r="P142" i="6"/>
  <c r="P143" i="6"/>
  <c r="P144" i="6"/>
  <c r="P145" i="6"/>
  <c r="P146" i="6"/>
  <c r="P147" i="6"/>
  <c r="P148" i="6"/>
  <c r="P149"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P501" i="6"/>
  <c r="P502" i="6"/>
  <c r="P503" i="6"/>
  <c r="P504" i="6"/>
  <c r="P505" i="6"/>
  <c r="P506" i="6"/>
  <c r="P507" i="6"/>
  <c r="P508" i="6"/>
  <c r="P509" i="6"/>
  <c r="P510" i="6"/>
  <c r="P511" i="6"/>
  <c r="P512" i="6"/>
  <c r="P513" i="6"/>
  <c r="P514" i="6"/>
  <c r="P515" i="6"/>
  <c r="P516" i="6"/>
  <c r="P517" i="6"/>
  <c r="P518" i="6"/>
  <c r="P519" i="6"/>
  <c r="P520" i="6"/>
  <c r="P521" i="6"/>
  <c r="P522" i="6"/>
  <c r="P523" i="6"/>
  <c r="P524" i="6"/>
  <c r="P525" i="6"/>
  <c r="P526" i="6"/>
  <c r="P527" i="6"/>
  <c r="P528" i="6"/>
  <c r="P529" i="6"/>
  <c r="P530" i="6"/>
  <c r="P531" i="6"/>
  <c r="P532" i="6"/>
  <c r="P533" i="6"/>
  <c r="P534" i="6"/>
  <c r="P535" i="6"/>
  <c r="P536" i="6"/>
  <c r="P537" i="6"/>
  <c r="P538" i="6"/>
  <c r="P539" i="6"/>
  <c r="P540" i="6"/>
  <c r="P541" i="6"/>
  <c r="P542" i="6"/>
  <c r="P543" i="6"/>
  <c r="P544" i="6"/>
  <c r="P545" i="6"/>
  <c r="P546" i="6"/>
  <c r="P547" i="6"/>
  <c r="P548" i="6"/>
  <c r="P549" i="6"/>
  <c r="P550" i="6"/>
  <c r="P551" i="6"/>
  <c r="P552" i="6"/>
  <c r="P553" i="6"/>
  <c r="P554" i="6"/>
  <c r="P555" i="6"/>
  <c r="P556" i="6"/>
  <c r="P557" i="6"/>
  <c r="P558" i="6"/>
  <c r="P559" i="6"/>
  <c r="P560" i="6"/>
  <c r="P561" i="6"/>
  <c r="P562" i="6"/>
  <c r="P563" i="6"/>
  <c r="P564" i="6"/>
  <c r="P565" i="6"/>
  <c r="P566" i="6"/>
  <c r="P567" i="6"/>
  <c r="P568" i="6"/>
  <c r="P569" i="6"/>
  <c r="P570" i="6"/>
  <c r="P571" i="6"/>
  <c r="P572" i="6"/>
  <c r="P573" i="6"/>
  <c r="P574" i="6"/>
  <c r="P575" i="6"/>
  <c r="P576" i="6"/>
  <c r="P577" i="6"/>
  <c r="P578" i="6"/>
  <c r="P579" i="6"/>
  <c r="P580" i="6"/>
  <c r="P581" i="6"/>
  <c r="P582" i="6"/>
  <c r="P583" i="6"/>
  <c r="P584" i="6"/>
  <c r="P585" i="6"/>
  <c r="P586" i="6"/>
  <c r="P587" i="6"/>
  <c r="P588" i="6"/>
  <c r="P589" i="6"/>
  <c r="P590" i="6"/>
  <c r="P591" i="6"/>
  <c r="P592" i="6"/>
  <c r="P593" i="6"/>
  <c r="P594" i="6"/>
  <c r="P595" i="6"/>
  <c r="P596" i="6"/>
  <c r="P597" i="6"/>
  <c r="P598" i="6"/>
  <c r="P599" i="6"/>
  <c r="P600" i="6"/>
  <c r="P601" i="6"/>
  <c r="P602" i="6"/>
  <c r="P603" i="6"/>
  <c r="P604" i="6"/>
  <c r="P605" i="6"/>
  <c r="P606" i="6"/>
  <c r="P607" i="6"/>
  <c r="P608" i="6"/>
  <c r="P609" i="6"/>
  <c r="P610" i="6"/>
  <c r="P611" i="6"/>
  <c r="P612" i="6"/>
  <c r="P613" i="6"/>
  <c r="P614" i="6"/>
  <c r="P615" i="6"/>
  <c r="P616" i="6"/>
  <c r="P617" i="6"/>
  <c r="P618" i="6"/>
  <c r="P619" i="6"/>
  <c r="P620" i="6"/>
  <c r="P621" i="6"/>
  <c r="P622" i="6"/>
  <c r="P623" i="6"/>
  <c r="P624" i="6"/>
  <c r="P625" i="6"/>
  <c r="P626" i="6"/>
  <c r="P627" i="6"/>
  <c r="P628" i="6"/>
  <c r="P629" i="6"/>
  <c r="P630" i="6"/>
  <c r="P631" i="6"/>
  <c r="P632" i="6"/>
  <c r="P633" i="6"/>
  <c r="P634" i="6"/>
  <c r="P635" i="6"/>
  <c r="P636" i="6"/>
  <c r="P637" i="6"/>
  <c r="P638" i="6"/>
  <c r="P639" i="6"/>
  <c r="P640" i="6"/>
  <c r="P641" i="6"/>
  <c r="P642" i="6"/>
  <c r="P643" i="6"/>
  <c r="P644" i="6"/>
  <c r="P645" i="6"/>
  <c r="P646" i="6"/>
  <c r="P647" i="6"/>
  <c r="P648" i="6"/>
  <c r="P649" i="6"/>
  <c r="P650" i="6"/>
  <c r="P651" i="6"/>
  <c r="P652" i="6"/>
  <c r="P653" i="6"/>
  <c r="P654" i="6"/>
  <c r="P655" i="6"/>
  <c r="P656" i="6"/>
  <c r="P657" i="6"/>
  <c r="P658" i="6"/>
  <c r="P659" i="6"/>
  <c r="P660" i="6"/>
  <c r="P661" i="6"/>
  <c r="P662" i="6"/>
  <c r="P663" i="6"/>
  <c r="P664" i="6"/>
  <c r="P665" i="6"/>
  <c r="P666" i="6"/>
  <c r="P667" i="6"/>
  <c r="P668" i="6"/>
  <c r="P669" i="6"/>
  <c r="P670" i="6"/>
  <c r="P671" i="6"/>
  <c r="P672" i="6"/>
  <c r="P673" i="6"/>
  <c r="P674" i="6"/>
  <c r="P675" i="6"/>
  <c r="P676" i="6"/>
  <c r="P677" i="6"/>
  <c r="P678" i="6"/>
  <c r="P679" i="6"/>
  <c r="P680" i="6"/>
  <c r="P681" i="6"/>
  <c r="P682" i="6"/>
  <c r="P683" i="6"/>
  <c r="P684" i="6"/>
  <c r="P685" i="6"/>
  <c r="P686" i="6"/>
  <c r="P687" i="6"/>
  <c r="P688" i="6"/>
  <c r="P689" i="6"/>
  <c r="P690" i="6"/>
  <c r="P691" i="6"/>
  <c r="P692" i="6"/>
  <c r="P693" i="6"/>
  <c r="P694" i="6"/>
  <c r="P695" i="6"/>
  <c r="P696" i="6"/>
  <c r="P697" i="6"/>
  <c r="P698" i="6"/>
  <c r="P699" i="6"/>
  <c r="P700" i="6"/>
  <c r="P701" i="6"/>
  <c r="P702" i="6"/>
  <c r="P703" i="6"/>
  <c r="P704" i="6"/>
  <c r="P705" i="6"/>
  <c r="P706" i="6"/>
  <c r="P707" i="6"/>
  <c r="P708" i="6"/>
  <c r="P709" i="6"/>
  <c r="P710" i="6"/>
  <c r="P711" i="6"/>
  <c r="P712" i="6"/>
  <c r="P713" i="6"/>
  <c r="P714" i="6"/>
  <c r="P715" i="6"/>
  <c r="P716" i="6"/>
  <c r="P717" i="6"/>
  <c r="P718" i="6"/>
  <c r="P719" i="6"/>
  <c r="P720" i="6"/>
  <c r="P721" i="6"/>
  <c r="P722" i="6"/>
  <c r="P723" i="6"/>
  <c r="P724" i="6"/>
  <c r="P725" i="6"/>
  <c r="P726" i="6"/>
  <c r="P727" i="6"/>
  <c r="P728" i="6"/>
  <c r="P729" i="6"/>
  <c r="P730" i="6"/>
  <c r="P731" i="6"/>
  <c r="P732" i="6"/>
  <c r="P733" i="6"/>
  <c r="P734" i="6"/>
  <c r="P735" i="6"/>
  <c r="P736" i="6"/>
  <c r="P737" i="6"/>
  <c r="P738" i="6"/>
  <c r="P739" i="6"/>
  <c r="P740" i="6"/>
  <c r="P741" i="6"/>
  <c r="P742" i="6"/>
  <c r="P743" i="6"/>
  <c r="P744" i="6"/>
  <c r="P745" i="6"/>
  <c r="P746" i="6"/>
  <c r="P747" i="6"/>
  <c r="P748" i="6"/>
  <c r="P749" i="6"/>
  <c r="P750" i="6"/>
  <c r="P751" i="6"/>
  <c r="P752" i="6"/>
  <c r="P753" i="6"/>
  <c r="P754" i="6"/>
  <c r="P755" i="6"/>
  <c r="P756" i="6"/>
  <c r="P757" i="6"/>
  <c r="P758" i="6"/>
  <c r="P759" i="6"/>
  <c r="P760" i="6"/>
  <c r="P761" i="6"/>
  <c r="P762" i="6"/>
  <c r="P763" i="6"/>
  <c r="P764" i="6"/>
  <c r="P765" i="6"/>
  <c r="P766" i="6"/>
  <c r="P767" i="6"/>
  <c r="P768" i="6"/>
  <c r="P769" i="6"/>
  <c r="P770" i="6"/>
  <c r="P771" i="6"/>
  <c r="P772" i="6"/>
  <c r="P773" i="6"/>
  <c r="P774" i="6"/>
  <c r="P775" i="6"/>
  <c r="P776" i="6"/>
  <c r="P777" i="6"/>
  <c r="P778" i="6"/>
  <c r="P779" i="6"/>
  <c r="P780" i="6"/>
  <c r="P781" i="6"/>
  <c r="P782" i="6"/>
  <c r="P783" i="6"/>
  <c r="P784" i="6"/>
  <c r="P785" i="6"/>
  <c r="P786" i="6"/>
  <c r="P787" i="6"/>
  <c r="P788" i="6"/>
  <c r="P789" i="6"/>
  <c r="P790" i="6"/>
  <c r="P791" i="6"/>
  <c r="P792" i="6"/>
  <c r="P793" i="6"/>
  <c r="P794" i="6"/>
  <c r="P795" i="6"/>
  <c r="P796" i="6"/>
  <c r="P797" i="6"/>
  <c r="P798" i="6"/>
  <c r="P799" i="6"/>
  <c r="P800" i="6"/>
  <c r="P801" i="6"/>
  <c r="P802" i="6"/>
  <c r="P803" i="6"/>
  <c r="P804" i="6"/>
  <c r="P805" i="6"/>
  <c r="P806" i="6"/>
  <c r="P807" i="6"/>
  <c r="P808" i="6"/>
  <c r="P809" i="6"/>
  <c r="P810" i="6"/>
  <c r="P811" i="6"/>
  <c r="P812" i="6"/>
  <c r="P813" i="6"/>
  <c r="P814" i="6"/>
  <c r="P815" i="6"/>
  <c r="P816" i="6"/>
  <c r="P817" i="6"/>
  <c r="P818" i="6"/>
  <c r="P819" i="6"/>
  <c r="P820" i="6"/>
  <c r="P821" i="6"/>
  <c r="P822" i="6"/>
  <c r="P823" i="6"/>
  <c r="P824" i="6"/>
  <c r="P825" i="6"/>
  <c r="P826" i="6"/>
  <c r="P827" i="6"/>
  <c r="P828" i="6"/>
  <c r="P829" i="6"/>
  <c r="P830" i="6"/>
  <c r="P831" i="6"/>
  <c r="P832" i="6"/>
  <c r="P833" i="6"/>
  <c r="P834" i="6"/>
  <c r="P835" i="6"/>
  <c r="P836" i="6"/>
  <c r="P837" i="6"/>
  <c r="P838" i="6"/>
  <c r="P839" i="6"/>
  <c r="P840" i="6"/>
  <c r="P841" i="6"/>
  <c r="P842" i="6"/>
  <c r="P843" i="6"/>
  <c r="P844" i="6"/>
  <c r="P845" i="6"/>
  <c r="P846" i="6"/>
  <c r="P847" i="6"/>
  <c r="P848" i="6"/>
  <c r="P849" i="6"/>
  <c r="P850" i="6"/>
  <c r="P851" i="6"/>
  <c r="P852" i="6"/>
  <c r="P853" i="6"/>
  <c r="P854" i="6"/>
  <c r="P855" i="6"/>
  <c r="P856" i="6"/>
  <c r="P857" i="6"/>
  <c r="P858" i="6"/>
  <c r="P859" i="6"/>
  <c r="P860" i="6"/>
  <c r="P861" i="6"/>
  <c r="P862" i="6"/>
  <c r="P863" i="6"/>
  <c r="P864" i="6"/>
  <c r="P865" i="6"/>
  <c r="P866" i="6"/>
  <c r="P867" i="6"/>
  <c r="P868" i="6"/>
  <c r="P869" i="6"/>
  <c r="P870" i="6"/>
  <c r="P871" i="6"/>
  <c r="P872" i="6"/>
  <c r="P873" i="6"/>
  <c r="P874" i="6"/>
  <c r="P875" i="6"/>
  <c r="P876" i="6"/>
  <c r="P877" i="6"/>
  <c r="P878" i="6"/>
  <c r="P879" i="6"/>
  <c r="P880" i="6"/>
  <c r="P881" i="6"/>
  <c r="P882" i="6"/>
  <c r="P883" i="6"/>
  <c r="P884" i="6"/>
  <c r="P885" i="6"/>
  <c r="P886" i="6"/>
  <c r="P887" i="6"/>
  <c r="P888" i="6"/>
  <c r="P889" i="6"/>
  <c r="P890" i="6"/>
  <c r="P891" i="6"/>
  <c r="P892" i="6"/>
  <c r="P893" i="6"/>
  <c r="P894" i="6"/>
  <c r="P895" i="6"/>
  <c r="P896" i="6"/>
  <c r="P897" i="6"/>
  <c r="P898" i="6"/>
  <c r="P899" i="6"/>
  <c r="P900" i="6"/>
  <c r="P901" i="6"/>
  <c r="P902" i="6"/>
  <c r="P903" i="6"/>
  <c r="P904" i="6"/>
  <c r="P905" i="6"/>
  <c r="P906" i="6"/>
  <c r="O2" i="6"/>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69" i="6"/>
  <c r="O270" i="6"/>
  <c r="O271" i="6"/>
  <c r="O272" i="6"/>
  <c r="O273" i="6"/>
  <c r="O274" i="6"/>
  <c r="O275" i="6"/>
  <c r="O276" i="6"/>
  <c r="O277" i="6"/>
  <c r="O278" i="6"/>
  <c r="O279" i="6"/>
  <c r="O280" i="6"/>
  <c r="O281" i="6"/>
  <c r="O282" i="6"/>
  <c r="O283" i="6"/>
  <c r="O284" i="6"/>
  <c r="O285" i="6"/>
  <c r="O286" i="6"/>
  <c r="O287" i="6"/>
  <c r="O288" i="6"/>
  <c r="O289" i="6"/>
  <c r="O290" i="6"/>
  <c r="O291" i="6"/>
  <c r="O292" i="6"/>
  <c r="O293" i="6"/>
  <c r="O294" i="6"/>
  <c r="O295" i="6"/>
  <c r="O296" i="6"/>
  <c r="O297" i="6"/>
  <c r="O298" i="6"/>
  <c r="O299" i="6"/>
  <c r="O300" i="6"/>
  <c r="O301" i="6"/>
  <c r="O302" i="6"/>
  <c r="O303" i="6"/>
  <c r="O304" i="6"/>
  <c r="O305" i="6"/>
  <c r="O306" i="6"/>
  <c r="O307" i="6"/>
  <c r="O308" i="6"/>
  <c r="O309" i="6"/>
  <c r="O310" i="6"/>
  <c r="O311" i="6"/>
  <c r="O312" i="6"/>
  <c r="O313" i="6"/>
  <c r="O314" i="6"/>
  <c r="O315" i="6"/>
  <c r="O316" i="6"/>
  <c r="O317" i="6"/>
  <c r="O318" i="6"/>
  <c r="O319" i="6"/>
  <c r="O320" i="6"/>
  <c r="O321" i="6"/>
  <c r="O322" i="6"/>
  <c r="O323" i="6"/>
  <c r="O324" i="6"/>
  <c r="O325" i="6"/>
  <c r="O326" i="6"/>
  <c r="O327" i="6"/>
  <c r="O328" i="6"/>
  <c r="O329" i="6"/>
  <c r="O330" i="6"/>
  <c r="O331" i="6"/>
  <c r="O332" i="6"/>
  <c r="O333" i="6"/>
  <c r="O334" i="6"/>
  <c r="O335" i="6"/>
  <c r="O336" i="6"/>
  <c r="O337" i="6"/>
  <c r="O338" i="6"/>
  <c r="O339" i="6"/>
  <c r="O340" i="6"/>
  <c r="O341" i="6"/>
  <c r="O342" i="6"/>
  <c r="O343" i="6"/>
  <c r="O344" i="6"/>
  <c r="O345" i="6"/>
  <c r="O346" i="6"/>
  <c r="O347" i="6"/>
  <c r="O348" i="6"/>
  <c r="O349" i="6"/>
  <c r="O350" i="6"/>
  <c r="O351" i="6"/>
  <c r="O352" i="6"/>
  <c r="O353" i="6"/>
  <c r="O354" i="6"/>
  <c r="O355" i="6"/>
  <c r="O356" i="6"/>
  <c r="O357" i="6"/>
  <c r="O358" i="6"/>
  <c r="O359" i="6"/>
  <c r="O360" i="6"/>
  <c r="O361" i="6"/>
  <c r="O362" i="6"/>
  <c r="O363" i="6"/>
  <c r="O364" i="6"/>
  <c r="O365" i="6"/>
  <c r="O366" i="6"/>
  <c r="O367" i="6"/>
  <c r="O368" i="6"/>
  <c r="O369" i="6"/>
  <c r="O370" i="6"/>
  <c r="O371" i="6"/>
  <c r="O372" i="6"/>
  <c r="O373" i="6"/>
  <c r="O374" i="6"/>
  <c r="O375" i="6"/>
  <c r="O376" i="6"/>
  <c r="O377" i="6"/>
  <c r="O378" i="6"/>
  <c r="O379" i="6"/>
  <c r="O380" i="6"/>
  <c r="O381" i="6"/>
  <c r="O382" i="6"/>
  <c r="O383" i="6"/>
  <c r="O384" i="6"/>
  <c r="O385" i="6"/>
  <c r="O386" i="6"/>
  <c r="O387" i="6"/>
  <c r="O388" i="6"/>
  <c r="O389" i="6"/>
  <c r="O390" i="6"/>
  <c r="O391" i="6"/>
  <c r="O392" i="6"/>
  <c r="O393" i="6"/>
  <c r="O394" i="6"/>
  <c r="O395" i="6"/>
  <c r="O396" i="6"/>
  <c r="O397" i="6"/>
  <c r="O398" i="6"/>
  <c r="O399" i="6"/>
  <c r="O400" i="6"/>
  <c r="O401" i="6"/>
  <c r="O402" i="6"/>
  <c r="O403" i="6"/>
  <c r="O404" i="6"/>
  <c r="O405" i="6"/>
  <c r="O406" i="6"/>
  <c r="O407" i="6"/>
  <c r="O408" i="6"/>
  <c r="O409" i="6"/>
  <c r="O410" i="6"/>
  <c r="O411" i="6"/>
  <c r="O412" i="6"/>
  <c r="O413" i="6"/>
  <c r="O414" i="6"/>
  <c r="O415" i="6"/>
  <c r="O416" i="6"/>
  <c r="O417" i="6"/>
  <c r="O418" i="6"/>
  <c r="O419" i="6"/>
  <c r="O420" i="6"/>
  <c r="O421" i="6"/>
  <c r="O422" i="6"/>
  <c r="O423" i="6"/>
  <c r="O424" i="6"/>
  <c r="O425" i="6"/>
  <c r="O426" i="6"/>
  <c r="O427" i="6"/>
  <c r="O428" i="6"/>
  <c r="O429" i="6"/>
  <c r="O430" i="6"/>
  <c r="O431" i="6"/>
  <c r="O432" i="6"/>
  <c r="O433" i="6"/>
  <c r="O434" i="6"/>
  <c r="O435" i="6"/>
  <c r="O436" i="6"/>
  <c r="O437" i="6"/>
  <c r="O438" i="6"/>
  <c r="O439" i="6"/>
  <c r="O440" i="6"/>
  <c r="O441" i="6"/>
  <c r="O442" i="6"/>
  <c r="O443" i="6"/>
  <c r="O444" i="6"/>
  <c r="O445" i="6"/>
  <c r="O446" i="6"/>
  <c r="O447" i="6"/>
  <c r="O448" i="6"/>
  <c r="O449" i="6"/>
  <c r="O450" i="6"/>
  <c r="O451" i="6"/>
  <c r="O452" i="6"/>
  <c r="O453" i="6"/>
  <c r="O454" i="6"/>
  <c r="O455" i="6"/>
  <c r="O456" i="6"/>
  <c r="O457" i="6"/>
  <c r="O458" i="6"/>
  <c r="O459" i="6"/>
  <c r="O460" i="6"/>
  <c r="O461" i="6"/>
  <c r="O462" i="6"/>
  <c r="O463" i="6"/>
  <c r="O464" i="6"/>
  <c r="O465" i="6"/>
  <c r="O466" i="6"/>
  <c r="O467" i="6"/>
  <c r="O468" i="6"/>
  <c r="O469" i="6"/>
  <c r="O470" i="6"/>
  <c r="O471" i="6"/>
  <c r="O472" i="6"/>
  <c r="O473" i="6"/>
  <c r="O474" i="6"/>
  <c r="O475" i="6"/>
  <c r="O476" i="6"/>
  <c r="O477" i="6"/>
  <c r="O478" i="6"/>
  <c r="O479" i="6"/>
  <c r="O480" i="6"/>
  <c r="O481" i="6"/>
  <c r="O482" i="6"/>
  <c r="O483" i="6"/>
  <c r="O484" i="6"/>
  <c r="O485" i="6"/>
  <c r="O486" i="6"/>
  <c r="O487" i="6"/>
  <c r="O488" i="6"/>
  <c r="O489" i="6"/>
  <c r="O490" i="6"/>
  <c r="O491" i="6"/>
  <c r="O492" i="6"/>
  <c r="O493" i="6"/>
  <c r="O494" i="6"/>
  <c r="O495" i="6"/>
  <c r="O496" i="6"/>
  <c r="O497" i="6"/>
  <c r="O498" i="6"/>
  <c r="O499" i="6"/>
  <c r="O500" i="6"/>
  <c r="O501" i="6"/>
  <c r="O502" i="6"/>
  <c r="O503" i="6"/>
  <c r="O504" i="6"/>
  <c r="O505" i="6"/>
  <c r="O506" i="6"/>
  <c r="O507" i="6"/>
  <c r="O508" i="6"/>
  <c r="O509" i="6"/>
  <c r="O510" i="6"/>
  <c r="O511" i="6"/>
  <c r="O512" i="6"/>
  <c r="O513" i="6"/>
  <c r="O514" i="6"/>
  <c r="O515" i="6"/>
  <c r="O516" i="6"/>
  <c r="O517" i="6"/>
  <c r="O518" i="6"/>
  <c r="O519" i="6"/>
  <c r="O520" i="6"/>
  <c r="O521" i="6"/>
  <c r="O522" i="6"/>
  <c r="O523" i="6"/>
  <c r="O524" i="6"/>
  <c r="O525" i="6"/>
  <c r="O526" i="6"/>
  <c r="O527" i="6"/>
  <c r="O528" i="6"/>
  <c r="O529" i="6"/>
  <c r="O530" i="6"/>
  <c r="O531" i="6"/>
  <c r="O532" i="6"/>
  <c r="O533" i="6"/>
  <c r="O534" i="6"/>
  <c r="O535" i="6"/>
  <c r="O536" i="6"/>
  <c r="O537" i="6"/>
  <c r="O538" i="6"/>
  <c r="O539" i="6"/>
  <c r="O540" i="6"/>
  <c r="O541" i="6"/>
  <c r="O542" i="6"/>
  <c r="O543" i="6"/>
  <c r="O544" i="6"/>
  <c r="O545" i="6"/>
  <c r="O546" i="6"/>
  <c r="O547" i="6"/>
  <c r="O548" i="6"/>
  <c r="O549" i="6"/>
  <c r="O550" i="6"/>
  <c r="O551" i="6"/>
  <c r="O552" i="6"/>
  <c r="O553" i="6"/>
  <c r="O554" i="6"/>
  <c r="O555" i="6"/>
  <c r="O556" i="6"/>
  <c r="O557" i="6"/>
  <c r="O558" i="6"/>
  <c r="O559" i="6"/>
  <c r="O560" i="6"/>
  <c r="O561" i="6"/>
  <c r="O562" i="6"/>
  <c r="O563" i="6"/>
  <c r="O564" i="6"/>
  <c r="O565" i="6"/>
  <c r="O566" i="6"/>
  <c r="O567" i="6"/>
  <c r="O568" i="6"/>
  <c r="O569" i="6"/>
  <c r="O570" i="6"/>
  <c r="O571" i="6"/>
  <c r="O572" i="6"/>
  <c r="O573" i="6"/>
  <c r="O574" i="6"/>
  <c r="O575" i="6"/>
  <c r="O576" i="6"/>
  <c r="O577" i="6"/>
  <c r="O578" i="6"/>
  <c r="O579" i="6"/>
  <c r="O580" i="6"/>
  <c r="O581" i="6"/>
  <c r="O582" i="6"/>
  <c r="O583" i="6"/>
  <c r="O584" i="6"/>
  <c r="O585" i="6"/>
  <c r="O586" i="6"/>
  <c r="O587" i="6"/>
  <c r="O588" i="6"/>
  <c r="O589" i="6"/>
  <c r="O590" i="6"/>
  <c r="O591" i="6"/>
  <c r="O592" i="6"/>
  <c r="O593" i="6"/>
  <c r="O594" i="6"/>
  <c r="O595" i="6"/>
  <c r="O596" i="6"/>
  <c r="O597" i="6"/>
  <c r="O598" i="6"/>
  <c r="O599" i="6"/>
  <c r="O600" i="6"/>
  <c r="O601" i="6"/>
  <c r="O602" i="6"/>
  <c r="O603" i="6"/>
  <c r="O604" i="6"/>
  <c r="O605" i="6"/>
  <c r="O606" i="6"/>
  <c r="O607" i="6"/>
  <c r="O608" i="6"/>
  <c r="O609" i="6"/>
  <c r="O610" i="6"/>
  <c r="O611" i="6"/>
  <c r="O612" i="6"/>
  <c r="O613" i="6"/>
  <c r="O614" i="6"/>
  <c r="O615" i="6"/>
  <c r="O616" i="6"/>
  <c r="O617" i="6"/>
  <c r="O618" i="6"/>
  <c r="O619" i="6"/>
  <c r="O620" i="6"/>
  <c r="O621" i="6"/>
  <c r="O622" i="6"/>
  <c r="O623" i="6"/>
  <c r="O624" i="6"/>
  <c r="O625" i="6"/>
  <c r="O626" i="6"/>
  <c r="O627" i="6"/>
  <c r="O628" i="6"/>
  <c r="O629" i="6"/>
  <c r="O630" i="6"/>
  <c r="O631" i="6"/>
  <c r="O632" i="6"/>
  <c r="O633" i="6"/>
  <c r="O634" i="6"/>
  <c r="O635" i="6"/>
  <c r="O636" i="6"/>
  <c r="O637" i="6"/>
  <c r="O638" i="6"/>
  <c r="O639" i="6"/>
  <c r="O640" i="6"/>
  <c r="O641" i="6"/>
  <c r="O642" i="6"/>
  <c r="O643" i="6"/>
  <c r="O644" i="6"/>
  <c r="O645" i="6"/>
  <c r="O646" i="6"/>
  <c r="O647" i="6"/>
  <c r="O648" i="6"/>
  <c r="O649" i="6"/>
  <c r="O650" i="6"/>
  <c r="O651" i="6"/>
  <c r="O652" i="6"/>
  <c r="O653" i="6"/>
  <c r="O654" i="6"/>
  <c r="O655" i="6"/>
  <c r="O656" i="6"/>
  <c r="O657" i="6"/>
  <c r="O658" i="6"/>
  <c r="O659" i="6"/>
  <c r="O660" i="6"/>
  <c r="O661" i="6"/>
  <c r="O662" i="6"/>
  <c r="O663" i="6"/>
  <c r="O664" i="6"/>
  <c r="O665" i="6"/>
  <c r="O666" i="6"/>
  <c r="O667" i="6"/>
  <c r="O668" i="6"/>
  <c r="O669" i="6"/>
  <c r="O670" i="6"/>
  <c r="O671" i="6"/>
  <c r="O672" i="6"/>
  <c r="O673" i="6"/>
  <c r="O674" i="6"/>
  <c r="O675" i="6"/>
  <c r="O676" i="6"/>
  <c r="O677" i="6"/>
  <c r="O678" i="6"/>
  <c r="O679" i="6"/>
  <c r="O680" i="6"/>
  <c r="O681" i="6"/>
  <c r="O682" i="6"/>
  <c r="O683" i="6"/>
  <c r="O684" i="6"/>
  <c r="O685" i="6"/>
  <c r="O686" i="6"/>
  <c r="O687" i="6"/>
  <c r="O688" i="6"/>
  <c r="O689" i="6"/>
  <c r="O690" i="6"/>
  <c r="O691" i="6"/>
  <c r="O692" i="6"/>
  <c r="O693" i="6"/>
  <c r="O694" i="6"/>
  <c r="O695" i="6"/>
  <c r="O696" i="6"/>
  <c r="O697" i="6"/>
  <c r="O698" i="6"/>
  <c r="O699" i="6"/>
  <c r="O700" i="6"/>
  <c r="O701" i="6"/>
  <c r="O702" i="6"/>
  <c r="O703" i="6"/>
  <c r="O704" i="6"/>
  <c r="O705" i="6"/>
  <c r="O706" i="6"/>
  <c r="O707" i="6"/>
  <c r="O708" i="6"/>
  <c r="O709" i="6"/>
  <c r="O710" i="6"/>
  <c r="O711" i="6"/>
  <c r="O712" i="6"/>
  <c r="O713" i="6"/>
  <c r="O714" i="6"/>
  <c r="O715" i="6"/>
  <c r="O716" i="6"/>
  <c r="O717" i="6"/>
  <c r="O718" i="6"/>
  <c r="O719" i="6"/>
  <c r="O720" i="6"/>
  <c r="O721" i="6"/>
  <c r="O722" i="6"/>
  <c r="O723" i="6"/>
  <c r="O724" i="6"/>
  <c r="O725" i="6"/>
  <c r="O726" i="6"/>
  <c r="O727" i="6"/>
  <c r="O728" i="6"/>
  <c r="O729" i="6"/>
  <c r="O730" i="6"/>
  <c r="O731" i="6"/>
  <c r="O732" i="6"/>
  <c r="O733" i="6"/>
  <c r="O734" i="6"/>
  <c r="O735" i="6"/>
  <c r="O736" i="6"/>
  <c r="O737" i="6"/>
  <c r="O738" i="6"/>
  <c r="O739" i="6"/>
  <c r="O740" i="6"/>
  <c r="O741" i="6"/>
  <c r="O742" i="6"/>
  <c r="O743" i="6"/>
  <c r="O744" i="6"/>
  <c r="O745" i="6"/>
  <c r="O746" i="6"/>
  <c r="O747" i="6"/>
  <c r="O748" i="6"/>
  <c r="O749" i="6"/>
  <c r="O750" i="6"/>
  <c r="O751" i="6"/>
  <c r="O752" i="6"/>
  <c r="O753" i="6"/>
  <c r="O754" i="6"/>
  <c r="O755" i="6"/>
  <c r="O756" i="6"/>
  <c r="O757" i="6"/>
  <c r="O758" i="6"/>
  <c r="O759" i="6"/>
  <c r="O760" i="6"/>
  <c r="O761" i="6"/>
  <c r="O762" i="6"/>
  <c r="O763" i="6"/>
  <c r="O764" i="6"/>
  <c r="O765" i="6"/>
  <c r="O766" i="6"/>
  <c r="O767" i="6"/>
  <c r="O768" i="6"/>
  <c r="O769" i="6"/>
  <c r="O770" i="6"/>
  <c r="O771" i="6"/>
  <c r="O772" i="6"/>
  <c r="O773" i="6"/>
  <c r="O774" i="6"/>
  <c r="O775" i="6"/>
  <c r="O776" i="6"/>
  <c r="O777" i="6"/>
  <c r="O778" i="6"/>
  <c r="O779" i="6"/>
  <c r="O780" i="6"/>
  <c r="O781" i="6"/>
  <c r="O782" i="6"/>
  <c r="O783" i="6"/>
  <c r="O784" i="6"/>
  <c r="O785" i="6"/>
  <c r="O786" i="6"/>
  <c r="O787" i="6"/>
  <c r="O788" i="6"/>
  <c r="O789" i="6"/>
  <c r="O790" i="6"/>
  <c r="O791" i="6"/>
  <c r="O792" i="6"/>
  <c r="O793" i="6"/>
  <c r="O794" i="6"/>
  <c r="O795" i="6"/>
  <c r="O796" i="6"/>
  <c r="O797" i="6"/>
  <c r="O798" i="6"/>
  <c r="O799" i="6"/>
  <c r="O800" i="6"/>
  <c r="O801" i="6"/>
  <c r="O802" i="6"/>
  <c r="O803" i="6"/>
  <c r="O804" i="6"/>
  <c r="O805" i="6"/>
  <c r="O806" i="6"/>
  <c r="O807" i="6"/>
  <c r="O808" i="6"/>
  <c r="O809" i="6"/>
  <c r="O810" i="6"/>
  <c r="O811" i="6"/>
  <c r="O812" i="6"/>
  <c r="O813" i="6"/>
  <c r="O814" i="6"/>
  <c r="O815" i="6"/>
  <c r="O816" i="6"/>
  <c r="O817" i="6"/>
  <c r="O818" i="6"/>
  <c r="O819" i="6"/>
  <c r="O820" i="6"/>
  <c r="O821" i="6"/>
  <c r="O822" i="6"/>
  <c r="O823" i="6"/>
  <c r="O824" i="6"/>
  <c r="O825" i="6"/>
  <c r="O826" i="6"/>
  <c r="O827" i="6"/>
  <c r="O828" i="6"/>
  <c r="O829" i="6"/>
  <c r="O830" i="6"/>
  <c r="O831" i="6"/>
  <c r="O832" i="6"/>
  <c r="O833" i="6"/>
  <c r="O834" i="6"/>
  <c r="O835" i="6"/>
  <c r="O836" i="6"/>
  <c r="O837" i="6"/>
  <c r="O838" i="6"/>
  <c r="O839" i="6"/>
  <c r="O840" i="6"/>
  <c r="O841" i="6"/>
  <c r="O842" i="6"/>
  <c r="O843" i="6"/>
  <c r="O844" i="6"/>
  <c r="O845" i="6"/>
  <c r="O846" i="6"/>
  <c r="O847" i="6"/>
  <c r="O848" i="6"/>
  <c r="O849" i="6"/>
  <c r="O850" i="6"/>
  <c r="O851" i="6"/>
  <c r="O852" i="6"/>
  <c r="O853" i="6"/>
  <c r="O854" i="6"/>
  <c r="O855" i="6"/>
  <c r="O856" i="6"/>
  <c r="O857" i="6"/>
  <c r="O858" i="6"/>
  <c r="O859" i="6"/>
  <c r="O860" i="6"/>
  <c r="O861" i="6"/>
  <c r="O862" i="6"/>
  <c r="O863" i="6"/>
  <c r="O864" i="6"/>
  <c r="O865" i="6"/>
  <c r="O866" i="6"/>
  <c r="O867" i="6"/>
  <c r="O868" i="6"/>
  <c r="O869" i="6"/>
  <c r="O870" i="6"/>
  <c r="O871" i="6"/>
  <c r="O872" i="6"/>
  <c r="O873" i="6"/>
  <c r="O874" i="6"/>
  <c r="O875" i="6"/>
  <c r="O876" i="6"/>
  <c r="O877" i="6"/>
  <c r="O878" i="6"/>
  <c r="O879" i="6"/>
  <c r="O880" i="6"/>
  <c r="O881" i="6"/>
  <c r="O882" i="6"/>
  <c r="O883" i="6"/>
  <c r="O884" i="6"/>
  <c r="O885" i="6"/>
  <c r="O886" i="6"/>
  <c r="O887" i="6"/>
  <c r="O888" i="6"/>
  <c r="O889" i="6"/>
  <c r="O890" i="6"/>
  <c r="O891" i="6"/>
  <c r="O892" i="6"/>
  <c r="O893" i="6"/>
  <c r="O894" i="6"/>
  <c r="O895" i="6"/>
  <c r="O896" i="6"/>
  <c r="O897" i="6"/>
  <c r="O898" i="6"/>
  <c r="O899" i="6"/>
  <c r="O900" i="6"/>
  <c r="O901" i="6"/>
  <c r="O902" i="6"/>
  <c r="O903" i="6"/>
  <c r="O904" i="6"/>
  <c r="O905" i="6"/>
  <c r="O906"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N774" i="6"/>
  <c r="N775" i="6"/>
  <c r="N776" i="6"/>
  <c r="N777" i="6"/>
  <c r="N778" i="6"/>
  <c r="N779" i="6"/>
  <c r="N780" i="6"/>
  <c r="N781" i="6"/>
  <c r="N782" i="6"/>
  <c r="N783" i="6"/>
  <c r="N784" i="6"/>
  <c r="N785" i="6"/>
  <c r="N786" i="6"/>
  <c r="N787" i="6"/>
  <c r="N788" i="6"/>
  <c r="N789" i="6"/>
  <c r="N790" i="6"/>
  <c r="N791" i="6"/>
  <c r="N792" i="6"/>
  <c r="N793" i="6"/>
  <c r="N794" i="6"/>
  <c r="N795" i="6"/>
  <c r="N796" i="6"/>
  <c r="N797" i="6"/>
  <c r="N798" i="6"/>
  <c r="N799" i="6"/>
  <c r="N800" i="6"/>
  <c r="N801" i="6"/>
  <c r="N802" i="6"/>
  <c r="N803" i="6"/>
  <c r="N804" i="6"/>
  <c r="N805" i="6"/>
  <c r="N806" i="6"/>
  <c r="N807" i="6"/>
  <c r="N808" i="6"/>
  <c r="N809" i="6"/>
  <c r="N810" i="6"/>
  <c r="N811" i="6"/>
  <c r="N812" i="6"/>
  <c r="N813" i="6"/>
  <c r="N814" i="6"/>
  <c r="N815" i="6"/>
  <c r="N816" i="6"/>
  <c r="N817" i="6"/>
  <c r="N818" i="6"/>
  <c r="N819" i="6"/>
  <c r="N820" i="6"/>
  <c r="N821" i="6"/>
  <c r="N822" i="6"/>
  <c r="N823" i="6"/>
  <c r="N824" i="6"/>
  <c r="N825" i="6"/>
  <c r="N826" i="6"/>
  <c r="N827" i="6"/>
  <c r="N828" i="6"/>
  <c r="N829" i="6"/>
  <c r="N830" i="6"/>
  <c r="N831" i="6"/>
  <c r="N832" i="6"/>
  <c r="N833" i="6"/>
  <c r="N834" i="6"/>
  <c r="N835" i="6"/>
  <c r="N836" i="6"/>
  <c r="N837" i="6"/>
  <c r="N838" i="6"/>
  <c r="N839" i="6"/>
  <c r="N840" i="6"/>
  <c r="N841" i="6"/>
  <c r="N842" i="6"/>
  <c r="N843" i="6"/>
  <c r="N844" i="6"/>
  <c r="N845" i="6"/>
  <c r="N846" i="6"/>
  <c r="N847" i="6"/>
  <c r="N848" i="6"/>
  <c r="N849" i="6"/>
  <c r="N850" i="6"/>
  <c r="N851" i="6"/>
  <c r="N852" i="6"/>
  <c r="N853" i="6"/>
  <c r="N854" i="6"/>
  <c r="N855" i="6"/>
  <c r="N856" i="6"/>
  <c r="N857" i="6"/>
  <c r="N858" i="6"/>
  <c r="N859" i="6"/>
  <c r="N860" i="6"/>
  <c r="N861" i="6"/>
  <c r="N862" i="6"/>
  <c r="N863" i="6"/>
  <c r="N864" i="6"/>
  <c r="N865" i="6"/>
  <c r="N866" i="6"/>
  <c r="N867" i="6"/>
  <c r="N868" i="6"/>
  <c r="N869" i="6"/>
  <c r="N870" i="6"/>
  <c r="N871" i="6"/>
  <c r="N872" i="6"/>
  <c r="N873" i="6"/>
  <c r="N874" i="6"/>
  <c r="N875" i="6"/>
  <c r="N876" i="6"/>
  <c r="N877" i="6"/>
  <c r="N878" i="6"/>
  <c r="N879" i="6"/>
  <c r="N880" i="6"/>
  <c r="N881" i="6"/>
  <c r="N882" i="6"/>
  <c r="N883" i="6"/>
  <c r="N884" i="6"/>
  <c r="N885" i="6"/>
  <c r="N886" i="6"/>
  <c r="N887" i="6"/>
  <c r="N888" i="6"/>
  <c r="N889" i="6"/>
  <c r="N890" i="6"/>
  <c r="N891" i="6"/>
  <c r="N892" i="6"/>
  <c r="N893" i="6"/>
  <c r="N894" i="6"/>
  <c r="N895" i="6"/>
  <c r="N896" i="6"/>
  <c r="N897" i="6"/>
  <c r="N898" i="6"/>
  <c r="N899" i="6"/>
  <c r="N900" i="6"/>
  <c r="N901" i="6"/>
  <c r="N902" i="6"/>
  <c r="N903" i="6"/>
  <c r="N904" i="6"/>
  <c r="N905" i="6"/>
  <c r="N906"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M715" i="6"/>
  <c r="M716" i="6"/>
  <c r="M717" i="6"/>
  <c r="M718" i="6"/>
  <c r="M719" i="6"/>
  <c r="M720" i="6"/>
  <c r="M721" i="6"/>
  <c r="M722" i="6"/>
  <c r="M723" i="6"/>
  <c r="M724" i="6"/>
  <c r="M725" i="6"/>
  <c r="M726" i="6"/>
  <c r="M727" i="6"/>
  <c r="M728" i="6"/>
  <c r="M729" i="6"/>
  <c r="M730" i="6"/>
  <c r="M731" i="6"/>
  <c r="M732" i="6"/>
  <c r="M733" i="6"/>
  <c r="M734" i="6"/>
  <c r="M735" i="6"/>
  <c r="M736" i="6"/>
  <c r="M737" i="6"/>
  <c r="M738" i="6"/>
  <c r="M739" i="6"/>
  <c r="M740" i="6"/>
  <c r="M741" i="6"/>
  <c r="M742" i="6"/>
  <c r="M743" i="6"/>
  <c r="M744" i="6"/>
  <c r="M745" i="6"/>
  <c r="M746" i="6"/>
  <c r="M747" i="6"/>
  <c r="M748" i="6"/>
  <c r="M749" i="6"/>
  <c r="M750" i="6"/>
  <c r="M751" i="6"/>
  <c r="M752" i="6"/>
  <c r="M753" i="6"/>
  <c r="M754" i="6"/>
  <c r="M755" i="6"/>
  <c r="M756" i="6"/>
  <c r="M757" i="6"/>
  <c r="M758" i="6"/>
  <c r="M759" i="6"/>
  <c r="M760" i="6"/>
  <c r="M761" i="6"/>
  <c r="M762" i="6"/>
  <c r="M763" i="6"/>
  <c r="M764" i="6"/>
  <c r="M765" i="6"/>
  <c r="M766" i="6"/>
  <c r="M767" i="6"/>
  <c r="M768" i="6"/>
  <c r="M769" i="6"/>
  <c r="M770" i="6"/>
  <c r="M771" i="6"/>
  <c r="M772" i="6"/>
  <c r="M773" i="6"/>
  <c r="M774" i="6"/>
  <c r="M775" i="6"/>
  <c r="M776" i="6"/>
  <c r="M777" i="6"/>
  <c r="M778" i="6"/>
  <c r="M779" i="6"/>
  <c r="M780" i="6"/>
  <c r="M781" i="6"/>
  <c r="M782" i="6"/>
  <c r="M783" i="6"/>
  <c r="M784" i="6"/>
  <c r="M785" i="6"/>
  <c r="M786" i="6"/>
  <c r="M787" i="6"/>
  <c r="M788" i="6"/>
  <c r="M789" i="6"/>
  <c r="M790" i="6"/>
  <c r="M791" i="6"/>
  <c r="M792" i="6"/>
  <c r="M793" i="6"/>
  <c r="M794" i="6"/>
  <c r="M795" i="6"/>
  <c r="M796" i="6"/>
  <c r="M797" i="6"/>
  <c r="M798" i="6"/>
  <c r="M799" i="6"/>
  <c r="M800" i="6"/>
  <c r="M801" i="6"/>
  <c r="M802" i="6"/>
  <c r="M803" i="6"/>
  <c r="M804" i="6"/>
  <c r="M805" i="6"/>
  <c r="M806" i="6"/>
  <c r="M807" i="6"/>
  <c r="M808" i="6"/>
  <c r="M809" i="6"/>
  <c r="M810" i="6"/>
  <c r="M811" i="6"/>
  <c r="M812" i="6"/>
  <c r="M813" i="6"/>
  <c r="M814" i="6"/>
  <c r="M815" i="6"/>
  <c r="M816" i="6"/>
  <c r="M817" i="6"/>
  <c r="M818" i="6"/>
  <c r="M819" i="6"/>
  <c r="M820" i="6"/>
  <c r="M821" i="6"/>
  <c r="M822" i="6"/>
  <c r="M823" i="6"/>
  <c r="M824" i="6"/>
  <c r="M825" i="6"/>
  <c r="M826" i="6"/>
  <c r="M827" i="6"/>
  <c r="M828" i="6"/>
  <c r="M829" i="6"/>
  <c r="M830" i="6"/>
  <c r="M831" i="6"/>
  <c r="M832" i="6"/>
  <c r="M833" i="6"/>
  <c r="M834" i="6"/>
  <c r="M835" i="6"/>
  <c r="M836" i="6"/>
  <c r="M837" i="6"/>
  <c r="M838" i="6"/>
  <c r="M839" i="6"/>
  <c r="M840" i="6"/>
  <c r="M841" i="6"/>
  <c r="M842" i="6"/>
  <c r="M843" i="6"/>
  <c r="M844" i="6"/>
  <c r="M845" i="6"/>
  <c r="M846" i="6"/>
  <c r="M847" i="6"/>
  <c r="M848" i="6"/>
  <c r="M849" i="6"/>
  <c r="M850" i="6"/>
  <c r="M851" i="6"/>
  <c r="M852" i="6"/>
  <c r="M853" i="6"/>
  <c r="M854" i="6"/>
  <c r="M855" i="6"/>
  <c r="M856" i="6"/>
  <c r="M857" i="6"/>
  <c r="M858" i="6"/>
  <c r="M859" i="6"/>
  <c r="M860" i="6"/>
  <c r="M861" i="6"/>
  <c r="M862" i="6"/>
  <c r="M863" i="6"/>
  <c r="M864" i="6"/>
  <c r="M865" i="6"/>
  <c r="M866" i="6"/>
  <c r="M867" i="6"/>
  <c r="M868" i="6"/>
  <c r="M869" i="6"/>
  <c r="M870" i="6"/>
  <c r="M871" i="6"/>
  <c r="M872" i="6"/>
  <c r="M873" i="6"/>
  <c r="M874" i="6"/>
  <c r="M875" i="6"/>
  <c r="M876" i="6"/>
  <c r="M877" i="6"/>
  <c r="M878" i="6"/>
  <c r="M879" i="6"/>
  <c r="M880" i="6"/>
  <c r="M881" i="6"/>
  <c r="M882" i="6"/>
  <c r="M883" i="6"/>
  <c r="M884" i="6"/>
  <c r="M885" i="6"/>
  <c r="M886" i="6"/>
  <c r="M887" i="6"/>
  <c r="M888" i="6"/>
  <c r="M889" i="6"/>
  <c r="M890" i="6"/>
  <c r="M891" i="6"/>
  <c r="M892" i="6"/>
  <c r="M893" i="6"/>
  <c r="M894" i="6"/>
  <c r="M895" i="6"/>
  <c r="M896" i="6"/>
  <c r="M897" i="6"/>
  <c r="M898" i="6"/>
  <c r="M899" i="6"/>
  <c r="M900" i="6"/>
  <c r="M901" i="6"/>
  <c r="M902" i="6"/>
  <c r="M903" i="6"/>
  <c r="M904" i="6"/>
  <c r="M905" i="6"/>
  <c r="M906" i="6"/>
  <c r="K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674"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J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392" i="6"/>
  <c r="J393" i="6"/>
  <c r="J394" i="6"/>
  <c r="J395" i="6"/>
  <c r="J396" i="6"/>
  <c r="J397" i="6"/>
  <c r="J398" i="6"/>
  <c r="J399" i="6"/>
  <c r="J400" i="6"/>
  <c r="J401" i="6"/>
  <c r="J402" i="6"/>
  <c r="J403" i="6"/>
  <c r="J404" i="6"/>
  <c r="J405" i="6"/>
  <c r="J406" i="6"/>
  <c r="J407" i="6"/>
  <c r="J408" i="6"/>
  <c r="J409" i="6"/>
  <c r="J410" i="6"/>
  <c r="J411" i="6"/>
  <c r="J412" i="6"/>
  <c r="J413" i="6"/>
  <c r="J414" i="6"/>
  <c r="J415" i="6"/>
  <c r="J416" i="6"/>
  <c r="J417" i="6"/>
  <c r="J418" i="6"/>
  <c r="J419" i="6"/>
  <c r="J420" i="6"/>
  <c r="J421" i="6"/>
  <c r="J422" i="6"/>
  <c r="J423" i="6"/>
  <c r="J424" i="6"/>
  <c r="J425" i="6"/>
  <c r="J426" i="6"/>
  <c r="J427" i="6"/>
  <c r="J428" i="6"/>
  <c r="J429" i="6"/>
  <c r="J430" i="6"/>
  <c r="J431" i="6"/>
  <c r="J432" i="6"/>
  <c r="J433" i="6"/>
  <c r="J434" i="6"/>
  <c r="J435" i="6"/>
  <c r="J436" i="6"/>
  <c r="J437" i="6"/>
  <c r="J438" i="6"/>
  <c r="J439" i="6"/>
  <c r="J440" i="6"/>
  <c r="J441" i="6"/>
  <c r="J442" i="6"/>
  <c r="J443" i="6"/>
  <c r="J444" i="6"/>
  <c r="J445" i="6"/>
  <c r="J446" i="6"/>
  <c r="J447" i="6"/>
  <c r="J448" i="6"/>
  <c r="J449" i="6"/>
  <c r="J450" i="6"/>
  <c r="J451" i="6"/>
  <c r="J452" i="6"/>
  <c r="J453" i="6"/>
  <c r="J454" i="6"/>
  <c r="J455" i="6"/>
  <c r="J456" i="6"/>
  <c r="J457" i="6"/>
  <c r="J458" i="6"/>
  <c r="J459" i="6"/>
  <c r="J460" i="6"/>
  <c r="J461" i="6"/>
  <c r="J462" i="6"/>
  <c r="J463" i="6"/>
  <c r="J464" i="6"/>
  <c r="J465" i="6"/>
  <c r="J466" i="6"/>
  <c r="J467" i="6"/>
  <c r="J468" i="6"/>
  <c r="J469" i="6"/>
  <c r="J470" i="6"/>
  <c r="J471" i="6"/>
  <c r="J472" i="6"/>
  <c r="J473" i="6"/>
  <c r="J474" i="6"/>
  <c r="J475" i="6"/>
  <c r="J476" i="6"/>
  <c r="J477" i="6"/>
  <c r="J478" i="6"/>
  <c r="J479" i="6"/>
  <c r="J480" i="6"/>
  <c r="J481" i="6"/>
  <c r="J482" i="6"/>
  <c r="J483" i="6"/>
  <c r="J484" i="6"/>
  <c r="J485" i="6"/>
  <c r="J486" i="6"/>
  <c r="J487" i="6"/>
  <c r="J488" i="6"/>
  <c r="J489" i="6"/>
  <c r="J490" i="6"/>
  <c r="J491" i="6"/>
  <c r="J492" i="6"/>
  <c r="J493" i="6"/>
  <c r="J494" i="6"/>
  <c r="J495" i="6"/>
  <c r="J496" i="6"/>
  <c r="J497" i="6"/>
  <c r="J498" i="6"/>
  <c r="J499" i="6"/>
  <c r="J500" i="6"/>
  <c r="J501" i="6"/>
  <c r="J502" i="6"/>
  <c r="J503" i="6"/>
  <c r="J504" i="6"/>
  <c r="J505" i="6"/>
  <c r="J506" i="6"/>
  <c r="J507" i="6"/>
  <c r="J508" i="6"/>
  <c r="J509" i="6"/>
  <c r="J510" i="6"/>
  <c r="J511" i="6"/>
  <c r="J512" i="6"/>
  <c r="J513" i="6"/>
  <c r="J514" i="6"/>
  <c r="J515" i="6"/>
  <c r="J516" i="6"/>
  <c r="J517" i="6"/>
  <c r="J518" i="6"/>
  <c r="J519" i="6"/>
  <c r="J520" i="6"/>
  <c r="J521" i="6"/>
  <c r="J522" i="6"/>
  <c r="J523" i="6"/>
  <c r="J524" i="6"/>
  <c r="J525" i="6"/>
  <c r="J526" i="6"/>
  <c r="J527" i="6"/>
  <c r="J528" i="6"/>
  <c r="J529" i="6"/>
  <c r="J530" i="6"/>
  <c r="J531" i="6"/>
  <c r="J532" i="6"/>
  <c r="J533" i="6"/>
  <c r="J534" i="6"/>
  <c r="J535" i="6"/>
  <c r="J536" i="6"/>
  <c r="J537" i="6"/>
  <c r="J538" i="6"/>
  <c r="J539" i="6"/>
  <c r="J540" i="6"/>
  <c r="J541" i="6"/>
  <c r="J542" i="6"/>
  <c r="J543" i="6"/>
  <c r="J544" i="6"/>
  <c r="J545" i="6"/>
  <c r="J546" i="6"/>
  <c r="J547" i="6"/>
  <c r="J548" i="6"/>
  <c r="J549" i="6"/>
  <c r="J550" i="6"/>
  <c r="J551" i="6"/>
  <c r="J552" i="6"/>
  <c r="J553" i="6"/>
  <c r="J554" i="6"/>
  <c r="J555" i="6"/>
  <c r="J556" i="6"/>
  <c r="J557" i="6"/>
  <c r="J558" i="6"/>
  <c r="J559" i="6"/>
  <c r="J560" i="6"/>
  <c r="J561" i="6"/>
  <c r="J562" i="6"/>
  <c r="J563" i="6"/>
  <c r="J564" i="6"/>
  <c r="J565" i="6"/>
  <c r="J566" i="6"/>
  <c r="J567" i="6"/>
  <c r="J568" i="6"/>
  <c r="J569" i="6"/>
  <c r="J570" i="6"/>
  <c r="J571" i="6"/>
  <c r="J572" i="6"/>
  <c r="J573" i="6"/>
  <c r="J574" i="6"/>
  <c r="J575" i="6"/>
  <c r="J576" i="6"/>
  <c r="J577" i="6"/>
  <c r="J578" i="6"/>
  <c r="J579" i="6"/>
  <c r="J580" i="6"/>
  <c r="J581" i="6"/>
  <c r="J582" i="6"/>
  <c r="J583" i="6"/>
  <c r="J584" i="6"/>
  <c r="J585" i="6"/>
  <c r="J586" i="6"/>
  <c r="J587" i="6"/>
  <c r="J588" i="6"/>
  <c r="J589" i="6"/>
  <c r="J590" i="6"/>
  <c r="J591" i="6"/>
  <c r="J592" i="6"/>
  <c r="J593" i="6"/>
  <c r="J594" i="6"/>
  <c r="J595" i="6"/>
  <c r="J596" i="6"/>
  <c r="J597" i="6"/>
  <c r="J598" i="6"/>
  <c r="J599" i="6"/>
  <c r="J600" i="6"/>
  <c r="J601" i="6"/>
  <c r="J602" i="6"/>
  <c r="J603" i="6"/>
  <c r="J604" i="6"/>
  <c r="J605" i="6"/>
  <c r="J606" i="6"/>
  <c r="J607" i="6"/>
  <c r="J608" i="6"/>
  <c r="J609" i="6"/>
  <c r="J610" i="6"/>
  <c r="J611" i="6"/>
  <c r="J612" i="6"/>
  <c r="J613" i="6"/>
  <c r="J614" i="6"/>
  <c r="J615" i="6"/>
  <c r="J616" i="6"/>
  <c r="J617" i="6"/>
  <c r="J618" i="6"/>
  <c r="J619" i="6"/>
  <c r="J620" i="6"/>
  <c r="J621" i="6"/>
  <c r="J622" i="6"/>
  <c r="J623" i="6"/>
  <c r="J624" i="6"/>
  <c r="J625" i="6"/>
  <c r="J626" i="6"/>
  <c r="J627" i="6"/>
  <c r="J628" i="6"/>
  <c r="J629" i="6"/>
  <c r="J630" i="6"/>
  <c r="J631" i="6"/>
  <c r="J632" i="6"/>
  <c r="J633" i="6"/>
  <c r="J634" i="6"/>
  <c r="J635" i="6"/>
  <c r="J636" i="6"/>
  <c r="J637" i="6"/>
  <c r="J638" i="6"/>
  <c r="J639" i="6"/>
  <c r="J640" i="6"/>
  <c r="J641" i="6"/>
  <c r="J642" i="6"/>
  <c r="J643" i="6"/>
  <c r="J644" i="6"/>
  <c r="J645" i="6"/>
  <c r="J646" i="6"/>
  <c r="J647" i="6"/>
  <c r="J648" i="6"/>
  <c r="J649" i="6"/>
  <c r="J650" i="6"/>
  <c r="J651" i="6"/>
  <c r="J652" i="6"/>
  <c r="J653" i="6"/>
  <c r="J654" i="6"/>
  <c r="J655" i="6"/>
  <c r="J656" i="6"/>
  <c r="J657" i="6"/>
  <c r="J658" i="6"/>
  <c r="J659" i="6"/>
  <c r="J660" i="6"/>
  <c r="J661" i="6"/>
  <c r="J662" i="6"/>
  <c r="J663" i="6"/>
  <c r="J664" i="6"/>
  <c r="J665" i="6"/>
  <c r="J666" i="6"/>
  <c r="J667" i="6"/>
  <c r="J668" i="6"/>
  <c r="J669" i="6"/>
  <c r="J670" i="6"/>
  <c r="J671" i="6"/>
  <c r="J672" i="6"/>
  <c r="J673" i="6"/>
  <c r="J674" i="6"/>
  <c r="J675" i="6"/>
  <c r="J676" i="6"/>
  <c r="J677" i="6"/>
  <c r="J678" i="6"/>
  <c r="J679" i="6"/>
  <c r="J680" i="6"/>
  <c r="J681" i="6"/>
  <c r="J682" i="6"/>
  <c r="J683" i="6"/>
  <c r="J684" i="6"/>
  <c r="J685" i="6"/>
  <c r="J686" i="6"/>
  <c r="J687" i="6"/>
  <c r="J688" i="6"/>
  <c r="J689" i="6"/>
  <c r="J690" i="6"/>
  <c r="J691" i="6"/>
  <c r="J692" i="6"/>
  <c r="J693" i="6"/>
  <c r="J694" i="6"/>
  <c r="J695" i="6"/>
  <c r="J696" i="6"/>
  <c r="J697" i="6"/>
  <c r="J698" i="6"/>
  <c r="J699" i="6"/>
  <c r="J700" i="6"/>
  <c r="J701" i="6"/>
  <c r="J702" i="6"/>
  <c r="J703" i="6"/>
  <c r="J704" i="6"/>
  <c r="J705" i="6"/>
  <c r="J706" i="6"/>
  <c r="J707" i="6"/>
  <c r="J708" i="6"/>
  <c r="J709" i="6"/>
  <c r="J710" i="6"/>
  <c r="J711" i="6"/>
  <c r="J712" i="6"/>
  <c r="J713" i="6"/>
  <c r="J714" i="6"/>
  <c r="J715" i="6"/>
  <c r="J716" i="6"/>
  <c r="J717" i="6"/>
  <c r="J718" i="6"/>
  <c r="J719" i="6"/>
  <c r="J720" i="6"/>
  <c r="J721" i="6"/>
  <c r="J722" i="6"/>
  <c r="J723" i="6"/>
  <c r="J724" i="6"/>
  <c r="J725" i="6"/>
  <c r="J726" i="6"/>
  <c r="J727" i="6"/>
  <c r="J728" i="6"/>
  <c r="J729" i="6"/>
  <c r="J730" i="6"/>
  <c r="J731" i="6"/>
  <c r="J732" i="6"/>
  <c r="J733" i="6"/>
  <c r="J734" i="6"/>
  <c r="J735" i="6"/>
  <c r="J736" i="6"/>
  <c r="J737" i="6"/>
  <c r="J738" i="6"/>
  <c r="J739" i="6"/>
  <c r="J740" i="6"/>
  <c r="J741" i="6"/>
  <c r="J742" i="6"/>
  <c r="J743" i="6"/>
  <c r="J744" i="6"/>
  <c r="J745" i="6"/>
  <c r="J746" i="6"/>
  <c r="J747" i="6"/>
  <c r="J748" i="6"/>
  <c r="J749" i="6"/>
  <c r="J750" i="6"/>
  <c r="J751" i="6"/>
  <c r="J752" i="6"/>
  <c r="J753" i="6"/>
  <c r="J754" i="6"/>
  <c r="J755" i="6"/>
  <c r="J756" i="6"/>
  <c r="J757" i="6"/>
  <c r="J758" i="6"/>
  <c r="J759" i="6"/>
  <c r="J760" i="6"/>
  <c r="J761" i="6"/>
  <c r="J762" i="6"/>
  <c r="J763" i="6"/>
  <c r="J764" i="6"/>
  <c r="J765" i="6"/>
  <c r="J766" i="6"/>
  <c r="J767" i="6"/>
  <c r="J768" i="6"/>
  <c r="J769" i="6"/>
  <c r="J770" i="6"/>
  <c r="J771" i="6"/>
  <c r="J772" i="6"/>
  <c r="J773" i="6"/>
  <c r="J774" i="6"/>
  <c r="J775" i="6"/>
  <c r="J776" i="6"/>
  <c r="J777" i="6"/>
  <c r="J778" i="6"/>
  <c r="J779" i="6"/>
  <c r="J780" i="6"/>
  <c r="J781" i="6"/>
  <c r="J782" i="6"/>
  <c r="J783" i="6"/>
  <c r="J784" i="6"/>
  <c r="J785" i="6"/>
  <c r="J786" i="6"/>
  <c r="J787" i="6"/>
  <c r="J788" i="6"/>
  <c r="J789" i="6"/>
  <c r="J790" i="6"/>
  <c r="J791" i="6"/>
  <c r="J792" i="6"/>
  <c r="J793" i="6"/>
  <c r="J794" i="6"/>
  <c r="J795" i="6"/>
  <c r="J796" i="6"/>
  <c r="J797" i="6"/>
  <c r="J798" i="6"/>
  <c r="J799" i="6"/>
  <c r="J800" i="6"/>
  <c r="J801" i="6"/>
  <c r="J802" i="6"/>
  <c r="J803" i="6"/>
  <c r="J804" i="6"/>
  <c r="J805" i="6"/>
  <c r="J806" i="6"/>
  <c r="J807" i="6"/>
  <c r="J808" i="6"/>
  <c r="J809" i="6"/>
  <c r="J810" i="6"/>
  <c r="J811" i="6"/>
  <c r="J812" i="6"/>
  <c r="J813" i="6"/>
  <c r="J814" i="6"/>
  <c r="J815" i="6"/>
  <c r="J816" i="6"/>
  <c r="J817" i="6"/>
  <c r="J818" i="6"/>
  <c r="J819" i="6"/>
  <c r="J820" i="6"/>
  <c r="J821" i="6"/>
  <c r="J822" i="6"/>
  <c r="J823" i="6"/>
  <c r="J824" i="6"/>
  <c r="J825" i="6"/>
  <c r="J826" i="6"/>
  <c r="J827" i="6"/>
  <c r="J828" i="6"/>
  <c r="J829" i="6"/>
  <c r="J830" i="6"/>
  <c r="J831" i="6"/>
  <c r="J832" i="6"/>
  <c r="J833" i="6"/>
  <c r="J834" i="6"/>
  <c r="J835" i="6"/>
  <c r="J836" i="6"/>
  <c r="J837" i="6"/>
  <c r="J838" i="6"/>
  <c r="J839" i="6"/>
  <c r="J840" i="6"/>
  <c r="J841" i="6"/>
  <c r="J842" i="6"/>
  <c r="J843" i="6"/>
  <c r="J844" i="6"/>
  <c r="J845" i="6"/>
  <c r="J846" i="6"/>
  <c r="J847" i="6"/>
  <c r="J848" i="6"/>
  <c r="J849" i="6"/>
  <c r="J850" i="6"/>
  <c r="J851" i="6"/>
  <c r="J852" i="6"/>
  <c r="J853" i="6"/>
  <c r="J854" i="6"/>
  <c r="J855" i="6"/>
  <c r="J856" i="6"/>
  <c r="J857" i="6"/>
  <c r="J858" i="6"/>
  <c r="J859" i="6"/>
  <c r="J860" i="6"/>
  <c r="J861" i="6"/>
  <c r="J862" i="6"/>
  <c r="J863" i="6"/>
  <c r="J864" i="6"/>
  <c r="J865" i="6"/>
  <c r="J866" i="6"/>
  <c r="J867" i="6"/>
  <c r="J868" i="6"/>
  <c r="J869" i="6"/>
  <c r="J870" i="6"/>
  <c r="J871" i="6"/>
  <c r="J872" i="6"/>
  <c r="J873" i="6"/>
  <c r="J874" i="6"/>
  <c r="J875" i="6"/>
  <c r="J876" i="6"/>
  <c r="J877" i="6"/>
  <c r="J878" i="6"/>
  <c r="J879" i="6"/>
  <c r="J880" i="6"/>
  <c r="J881" i="6"/>
  <c r="J882" i="6"/>
  <c r="J883" i="6"/>
  <c r="J884" i="6"/>
  <c r="J885" i="6"/>
  <c r="J886" i="6"/>
  <c r="J887" i="6"/>
  <c r="J888" i="6"/>
  <c r="J889" i="6"/>
  <c r="J890" i="6"/>
  <c r="J891" i="6"/>
  <c r="J892" i="6"/>
  <c r="J893" i="6"/>
  <c r="J894" i="6"/>
  <c r="J895" i="6"/>
  <c r="J896" i="6"/>
  <c r="J897" i="6"/>
  <c r="J898" i="6"/>
  <c r="J899" i="6"/>
  <c r="J900" i="6"/>
  <c r="J901" i="6"/>
  <c r="J902" i="6"/>
  <c r="J903" i="6"/>
  <c r="J904" i="6"/>
  <c r="J905" i="6"/>
  <c r="J906" i="6"/>
  <c r="H35" i="8"/>
  <c r="L73" i="8"/>
  <c r="L71" i="8"/>
  <c r="L74" i="8"/>
  <c r="L72" i="8"/>
  <c r="R346" i="6" l="1"/>
  <c r="R201" i="6"/>
  <c r="R192" i="6"/>
  <c r="R168" i="6"/>
  <c r="R125" i="6"/>
  <c r="R382" i="6"/>
  <c r="R310" i="6"/>
  <c r="R149" i="6"/>
  <c r="R286" i="6"/>
  <c r="R274" i="6"/>
  <c r="R886" i="6"/>
  <c r="R262" i="6"/>
  <c r="R121" i="6"/>
  <c r="R12" i="6"/>
  <c r="R826" i="6"/>
  <c r="R245" i="6"/>
  <c r="R118" i="6"/>
  <c r="R754" i="6"/>
  <c r="R221" i="6"/>
  <c r="R109" i="6"/>
  <c r="R694" i="6"/>
  <c r="R214" i="6"/>
  <c r="R105" i="6"/>
  <c r="R598" i="6"/>
  <c r="R84" i="6"/>
  <c r="R526" i="6"/>
  <c r="R81" i="6"/>
  <c r="R2" i="6"/>
  <c r="R425" i="6"/>
  <c r="R180" i="6"/>
  <c r="R742" i="6"/>
  <c r="R514" i="6"/>
  <c r="R370" i="6"/>
  <c r="R730" i="6"/>
  <c r="R502" i="6"/>
  <c r="R358" i="6"/>
  <c r="R250" i="6"/>
  <c r="R178" i="6"/>
  <c r="R120" i="6"/>
  <c r="R72" i="6"/>
  <c r="R22" i="6"/>
  <c r="R490" i="6"/>
  <c r="R682" i="6"/>
  <c r="R466" i="6"/>
  <c r="R334" i="6"/>
  <c r="R238" i="6"/>
  <c r="R111" i="6"/>
  <c r="R65" i="6"/>
  <c r="R670" i="6"/>
  <c r="R456" i="6"/>
  <c r="R324" i="6"/>
  <c r="R228" i="6"/>
  <c r="R161" i="6"/>
  <c r="R61" i="6"/>
  <c r="R622" i="6"/>
  <c r="R442" i="6"/>
  <c r="R322" i="6"/>
  <c r="R226" i="6"/>
  <c r="R154" i="6"/>
  <c r="R108" i="6"/>
  <c r="R58" i="6"/>
  <c r="R10" i="6"/>
  <c r="R610" i="6"/>
  <c r="R312" i="6"/>
  <c r="R153" i="6"/>
  <c r="R106" i="6"/>
  <c r="R418" i="6"/>
  <c r="R46" i="6"/>
  <c r="R862" i="6"/>
  <c r="R574" i="6"/>
  <c r="R408" i="6"/>
  <c r="R300" i="6"/>
  <c r="R209" i="6"/>
  <c r="R145" i="6"/>
  <c r="R94" i="6"/>
  <c r="R45" i="6"/>
  <c r="R850" i="6"/>
  <c r="R550" i="6"/>
  <c r="R394" i="6"/>
  <c r="R298" i="6"/>
  <c r="R202" i="6"/>
  <c r="R142" i="6"/>
  <c r="R89" i="6"/>
  <c r="R41" i="6"/>
  <c r="R538" i="6"/>
  <c r="R34" i="6"/>
  <c r="R377" i="6"/>
  <c r="R82" i="6"/>
  <c r="R895" i="6"/>
  <c r="R883" i="6"/>
  <c r="R871" i="6"/>
  <c r="R859" i="6"/>
  <c r="R847" i="6"/>
  <c r="R835" i="6"/>
  <c r="R823" i="6"/>
  <c r="R811" i="6"/>
  <c r="R799" i="6"/>
  <c r="R787" i="6"/>
  <c r="R775" i="6"/>
  <c r="R763" i="6"/>
  <c r="R751" i="6"/>
  <c r="R739" i="6"/>
  <c r="R727" i="6"/>
  <c r="R715" i="6"/>
  <c r="R703" i="6"/>
  <c r="R691" i="6"/>
  <c r="R679" i="6"/>
  <c r="R667" i="6"/>
  <c r="R655" i="6"/>
  <c r="R643" i="6"/>
  <c r="R631" i="6"/>
  <c r="R619" i="6"/>
  <c r="R607" i="6"/>
  <c r="R595" i="6"/>
  <c r="R583" i="6"/>
  <c r="R571" i="6"/>
  <c r="R559" i="6"/>
  <c r="R547" i="6"/>
  <c r="R535" i="6"/>
  <c r="R523" i="6"/>
  <c r="R511" i="6"/>
  <c r="R499" i="6"/>
  <c r="R487" i="6"/>
  <c r="R475" i="6"/>
  <c r="R463" i="6"/>
  <c r="R451" i="6"/>
  <c r="R439" i="6"/>
  <c r="R427" i="6"/>
  <c r="R415" i="6"/>
  <c r="R403" i="6"/>
  <c r="R391" i="6"/>
  <c r="R379" i="6"/>
  <c r="R367" i="6"/>
  <c r="R355" i="6"/>
  <c r="R343" i="6"/>
  <c r="R331" i="6"/>
  <c r="R319" i="6"/>
  <c r="R307" i="6"/>
  <c r="R295" i="6"/>
  <c r="R283" i="6"/>
  <c r="R271" i="6"/>
  <c r="R259" i="6"/>
  <c r="R247" i="6"/>
  <c r="R235" i="6"/>
  <c r="R223" i="6"/>
  <c r="R211" i="6"/>
  <c r="R199" i="6"/>
  <c r="R187" i="6"/>
  <c r="R175" i="6"/>
  <c r="R163" i="6"/>
  <c r="R151" i="6"/>
  <c r="R139" i="6"/>
  <c r="R127" i="6"/>
  <c r="R115" i="6"/>
  <c r="R103" i="6"/>
  <c r="R91" i="6"/>
  <c r="R79" i="6"/>
  <c r="R67" i="6"/>
  <c r="R55" i="6"/>
  <c r="R43" i="6"/>
  <c r="R31" i="6"/>
  <c r="R19" i="6"/>
  <c r="R7" i="6"/>
  <c r="R906" i="6"/>
  <c r="R894" i="6"/>
  <c r="R882" i="6"/>
  <c r="R870" i="6"/>
  <c r="R858" i="6"/>
  <c r="R846" i="6"/>
  <c r="R834" i="6"/>
  <c r="R822" i="6"/>
  <c r="R810" i="6"/>
  <c r="R798" i="6"/>
  <c r="R786" i="6"/>
  <c r="R774" i="6"/>
  <c r="R762" i="6"/>
  <c r="R750" i="6"/>
  <c r="R738" i="6"/>
  <c r="R726" i="6"/>
  <c r="R714" i="6"/>
  <c r="R702" i="6"/>
  <c r="R690" i="6"/>
  <c r="R678" i="6"/>
  <c r="R666" i="6"/>
  <c r="R654" i="6"/>
  <c r="R642" i="6"/>
  <c r="R630" i="6"/>
  <c r="R618" i="6"/>
  <c r="R606" i="6"/>
  <c r="R594" i="6"/>
  <c r="R582" i="6"/>
  <c r="R570" i="6"/>
  <c r="R558" i="6"/>
  <c r="R546" i="6"/>
  <c r="R534" i="6"/>
  <c r="R522" i="6"/>
  <c r="R510" i="6"/>
  <c r="R498" i="6"/>
  <c r="R486" i="6"/>
  <c r="R474" i="6"/>
  <c r="R462" i="6"/>
  <c r="R450" i="6"/>
  <c r="R438" i="6"/>
  <c r="R426" i="6"/>
  <c r="R414" i="6"/>
  <c r="R402" i="6"/>
  <c r="R390" i="6"/>
  <c r="R378" i="6"/>
  <c r="R366" i="6"/>
  <c r="R354" i="6"/>
  <c r="R342" i="6"/>
  <c r="R330" i="6"/>
  <c r="R318" i="6"/>
  <c r="R306" i="6"/>
  <c r="R294" i="6"/>
  <c r="R282" i="6"/>
  <c r="R270" i="6"/>
  <c r="R258" i="6"/>
  <c r="R246" i="6"/>
  <c r="R234" i="6"/>
  <c r="R222" i="6"/>
  <c r="R210" i="6"/>
  <c r="R198" i="6"/>
  <c r="R186" i="6"/>
  <c r="R174" i="6"/>
  <c r="R162" i="6"/>
  <c r="R150" i="6"/>
  <c r="R138" i="6"/>
  <c r="R126" i="6"/>
  <c r="R114" i="6"/>
  <c r="R102" i="6"/>
  <c r="R90" i="6"/>
  <c r="R78" i="6"/>
  <c r="R66" i="6"/>
  <c r="R54" i="6"/>
  <c r="R42" i="6"/>
  <c r="R30" i="6"/>
  <c r="R18" i="6"/>
  <c r="R6" i="6"/>
  <c r="R905" i="6"/>
  <c r="R893" i="6"/>
  <c r="R881" i="6"/>
  <c r="R869" i="6"/>
  <c r="R857" i="6"/>
  <c r="R845" i="6"/>
  <c r="R833" i="6"/>
  <c r="R821" i="6"/>
  <c r="R809" i="6"/>
  <c r="R797" i="6"/>
  <c r="R785" i="6"/>
  <c r="R773" i="6"/>
  <c r="R761" i="6"/>
  <c r="R749" i="6"/>
  <c r="R737" i="6"/>
  <c r="R725" i="6"/>
  <c r="R713" i="6"/>
  <c r="R701" i="6"/>
  <c r="R689" i="6"/>
  <c r="R677" i="6"/>
  <c r="R665" i="6"/>
  <c r="R653" i="6"/>
  <c r="R641" i="6"/>
  <c r="R629" i="6"/>
  <c r="R617" i="6"/>
  <c r="R605" i="6"/>
  <c r="R593" i="6"/>
  <c r="R581" i="6"/>
  <c r="R569" i="6"/>
  <c r="R557" i="6"/>
  <c r="R545" i="6"/>
  <c r="R533" i="6"/>
  <c r="R521" i="6"/>
  <c r="R509" i="6"/>
  <c r="R497" i="6"/>
  <c r="R485" i="6"/>
  <c r="R473" i="6"/>
  <c r="R461" i="6"/>
  <c r="R449" i="6"/>
  <c r="R437" i="6"/>
  <c r="R413" i="6"/>
  <c r="R401" i="6"/>
  <c r="R389" i="6"/>
  <c r="R365" i="6"/>
  <c r="R353" i="6"/>
  <c r="R341" i="6"/>
  <c r="R329" i="6"/>
  <c r="R317" i="6"/>
  <c r="R305" i="6"/>
  <c r="R293" i="6"/>
  <c r="R281" i="6"/>
  <c r="R269" i="6"/>
  <c r="R257" i="6"/>
  <c r="R233" i="6"/>
  <c r="R197" i="6"/>
  <c r="R185" i="6"/>
  <c r="R173" i="6"/>
  <c r="R137" i="6"/>
  <c r="R113" i="6"/>
  <c r="R101" i="6"/>
  <c r="R77" i="6"/>
  <c r="R53" i="6"/>
  <c r="R5" i="6"/>
  <c r="R904" i="6"/>
  <c r="R892" i="6"/>
  <c r="R880" i="6"/>
  <c r="R868" i="6"/>
  <c r="R856" i="6"/>
  <c r="R844" i="6"/>
  <c r="R832" i="6"/>
  <c r="R820" i="6"/>
  <c r="R808" i="6"/>
  <c r="R796" i="6"/>
  <c r="R784" i="6"/>
  <c r="R772" i="6"/>
  <c r="R760" i="6"/>
  <c r="R748" i="6"/>
  <c r="R736" i="6"/>
  <c r="R724" i="6"/>
  <c r="R712" i="6"/>
  <c r="R700" i="6"/>
  <c r="R688" i="6"/>
  <c r="R676" i="6"/>
  <c r="R664" i="6"/>
  <c r="R652" i="6"/>
  <c r="R640" i="6"/>
  <c r="R628" i="6"/>
  <c r="R616" i="6"/>
  <c r="R604" i="6"/>
  <c r="R592" i="6"/>
  <c r="R580" i="6"/>
  <c r="R568" i="6"/>
  <c r="R556" i="6"/>
  <c r="R544" i="6"/>
  <c r="R532" i="6"/>
  <c r="R520" i="6"/>
  <c r="R508" i="6"/>
  <c r="R496" i="6"/>
  <c r="R484" i="6"/>
  <c r="R472" i="6"/>
  <c r="R460" i="6"/>
  <c r="R448" i="6"/>
  <c r="R436" i="6"/>
  <c r="R424" i="6"/>
  <c r="R412" i="6"/>
  <c r="R400" i="6"/>
  <c r="R388" i="6"/>
  <c r="R376" i="6"/>
  <c r="R364" i="6"/>
  <c r="R352" i="6"/>
  <c r="R340" i="6"/>
  <c r="R328" i="6"/>
  <c r="R316" i="6"/>
  <c r="R304" i="6"/>
  <c r="R292" i="6"/>
  <c r="R280" i="6"/>
  <c r="R268" i="6"/>
  <c r="R256" i="6"/>
  <c r="R244" i="6"/>
  <c r="R232" i="6"/>
  <c r="R220" i="6"/>
  <c r="R208" i="6"/>
  <c r="R196" i="6"/>
  <c r="R184" i="6"/>
  <c r="R172" i="6"/>
  <c r="R160" i="6"/>
  <c r="R148" i="6"/>
  <c r="R136" i="6"/>
  <c r="R124" i="6"/>
  <c r="R112" i="6"/>
  <c r="R100" i="6"/>
  <c r="R88" i="6"/>
  <c r="R76" i="6"/>
  <c r="R64" i="6"/>
  <c r="R52" i="6"/>
  <c r="R40" i="6"/>
  <c r="R28" i="6"/>
  <c r="R16" i="6"/>
  <c r="R4" i="6"/>
  <c r="R903" i="6"/>
  <c r="R891" i="6"/>
  <c r="R879" i="6"/>
  <c r="R867" i="6"/>
  <c r="R855" i="6"/>
  <c r="R843" i="6"/>
  <c r="R831" i="6"/>
  <c r="R819" i="6"/>
  <c r="R807" i="6"/>
  <c r="R795" i="6"/>
  <c r="R783" i="6"/>
  <c r="R771" i="6"/>
  <c r="R759" i="6"/>
  <c r="R747" i="6"/>
  <c r="R735" i="6"/>
  <c r="R723" i="6"/>
  <c r="R711" i="6"/>
  <c r="R699" i="6"/>
  <c r="R687" i="6"/>
  <c r="R675" i="6"/>
  <c r="R663" i="6"/>
  <c r="R651" i="6"/>
  <c r="R639" i="6"/>
  <c r="R627" i="6"/>
  <c r="R615" i="6"/>
  <c r="R603" i="6"/>
  <c r="R591" i="6"/>
  <c r="R579" i="6"/>
  <c r="R567" i="6"/>
  <c r="R555" i="6"/>
  <c r="R543" i="6"/>
  <c r="R531" i="6"/>
  <c r="R519" i="6"/>
  <c r="R507" i="6"/>
  <c r="R495" i="6"/>
  <c r="R483" i="6"/>
  <c r="R471" i="6"/>
  <c r="R459" i="6"/>
  <c r="R447" i="6"/>
  <c r="R435" i="6"/>
  <c r="R423" i="6"/>
  <c r="R411" i="6"/>
  <c r="R399" i="6"/>
  <c r="R387" i="6"/>
  <c r="R375" i="6"/>
  <c r="R363" i="6"/>
  <c r="R351" i="6"/>
  <c r="R339" i="6"/>
  <c r="R327" i="6"/>
  <c r="R315" i="6"/>
  <c r="R303" i="6"/>
  <c r="R291" i="6"/>
  <c r="R279" i="6"/>
  <c r="R267" i="6"/>
  <c r="R255" i="6"/>
  <c r="R243" i="6"/>
  <c r="R231" i="6"/>
  <c r="R219" i="6"/>
  <c r="R207" i="6"/>
  <c r="R195" i="6"/>
  <c r="R183" i="6"/>
  <c r="R171" i="6"/>
  <c r="R159" i="6"/>
  <c r="R147" i="6"/>
  <c r="R135" i="6"/>
  <c r="R123" i="6"/>
  <c r="R99" i="6"/>
  <c r="R87" i="6"/>
  <c r="R75" i="6"/>
  <c r="R63" i="6"/>
  <c r="R51" i="6"/>
  <c r="R39" i="6"/>
  <c r="R27" i="6"/>
  <c r="R15" i="6"/>
  <c r="R3" i="6"/>
  <c r="R902" i="6"/>
  <c r="R890" i="6"/>
  <c r="R878" i="6"/>
  <c r="R866" i="6"/>
  <c r="R854" i="6"/>
  <c r="R842" i="6"/>
  <c r="R830" i="6"/>
  <c r="R818" i="6"/>
  <c r="R806" i="6"/>
  <c r="R794" i="6"/>
  <c r="R782" i="6"/>
  <c r="R770" i="6"/>
  <c r="R758" i="6"/>
  <c r="R746" i="6"/>
  <c r="R734" i="6"/>
  <c r="R722" i="6"/>
  <c r="R710" i="6"/>
  <c r="R698" i="6"/>
  <c r="R686" i="6"/>
  <c r="R674" i="6"/>
  <c r="R662" i="6"/>
  <c r="R650" i="6"/>
  <c r="R638" i="6"/>
  <c r="R626" i="6"/>
  <c r="R614" i="6"/>
  <c r="R602" i="6"/>
  <c r="R590" i="6"/>
  <c r="R578" i="6"/>
  <c r="R566" i="6"/>
  <c r="R554" i="6"/>
  <c r="R542" i="6"/>
  <c r="R530" i="6"/>
  <c r="R518" i="6"/>
  <c r="R506" i="6"/>
  <c r="R494" i="6"/>
  <c r="R482" i="6"/>
  <c r="R470" i="6"/>
  <c r="R458" i="6"/>
  <c r="R446" i="6"/>
  <c r="R434" i="6"/>
  <c r="R422" i="6"/>
  <c r="R410" i="6"/>
  <c r="R398" i="6"/>
  <c r="R386" i="6"/>
  <c r="R374" i="6"/>
  <c r="R362" i="6"/>
  <c r="R350" i="6"/>
  <c r="R338" i="6"/>
  <c r="R326" i="6"/>
  <c r="R314" i="6"/>
  <c r="R302" i="6"/>
  <c r="R290" i="6"/>
  <c r="R278" i="6"/>
  <c r="R266" i="6"/>
  <c r="R254" i="6"/>
  <c r="R242" i="6"/>
  <c r="R230" i="6"/>
  <c r="R218" i="6"/>
  <c r="R206" i="6"/>
  <c r="R194" i="6"/>
  <c r="R182" i="6"/>
  <c r="R170" i="6"/>
  <c r="R158" i="6"/>
  <c r="R146" i="6"/>
  <c r="R134" i="6"/>
  <c r="R122" i="6"/>
  <c r="R110" i="6"/>
  <c r="R98" i="6"/>
  <c r="R86" i="6"/>
  <c r="R74" i="6"/>
  <c r="R62" i="6"/>
  <c r="R50" i="6"/>
  <c r="R38" i="6"/>
  <c r="R26" i="6"/>
  <c r="R14" i="6"/>
  <c r="K2" i="2"/>
  <c r="R901" i="6"/>
  <c r="R889" i="6"/>
  <c r="R877" i="6"/>
  <c r="R865" i="6"/>
  <c r="R853" i="6"/>
  <c r="R841" i="6"/>
  <c r="R829" i="6"/>
  <c r="R817" i="6"/>
  <c r="R805" i="6"/>
  <c r="R793" i="6"/>
  <c r="R781" i="6"/>
  <c r="R769" i="6"/>
  <c r="R757" i="6"/>
  <c r="R745" i="6"/>
  <c r="R733" i="6"/>
  <c r="R721" i="6"/>
  <c r="R709" i="6"/>
  <c r="R697" i="6"/>
  <c r="R685" i="6"/>
  <c r="R673" i="6"/>
  <c r="R661" i="6"/>
  <c r="R649" i="6"/>
  <c r="R637" i="6"/>
  <c r="R625" i="6"/>
  <c r="R613" i="6"/>
  <c r="R601" i="6"/>
  <c r="R589" i="6"/>
  <c r="R577" i="6"/>
  <c r="R565" i="6"/>
  <c r="R553" i="6"/>
  <c r="R541" i="6"/>
  <c r="R529" i="6"/>
  <c r="R517" i="6"/>
  <c r="R505" i="6"/>
  <c r="R493" i="6"/>
  <c r="R481" i="6"/>
  <c r="R469" i="6"/>
  <c r="R457" i="6"/>
  <c r="R445" i="6"/>
  <c r="R433" i="6"/>
  <c r="R421" i="6"/>
  <c r="R409" i="6"/>
  <c r="R397" i="6"/>
  <c r="R385" i="6"/>
  <c r="R373" i="6"/>
  <c r="R361" i="6"/>
  <c r="R349" i="6"/>
  <c r="R337" i="6"/>
  <c r="R325" i="6"/>
  <c r="R313" i="6"/>
  <c r="R301" i="6"/>
  <c r="R289" i="6"/>
  <c r="R277" i="6"/>
  <c r="R265" i="6"/>
  <c r="R253" i="6"/>
  <c r="R241" i="6"/>
  <c r="R229" i="6"/>
  <c r="R217" i="6"/>
  <c r="R205" i="6"/>
  <c r="R193" i="6"/>
  <c r="R181" i="6"/>
  <c r="R169" i="6"/>
  <c r="R157" i="6"/>
  <c r="R133" i="6"/>
  <c r="R97" i="6"/>
  <c r="R85" i="6"/>
  <c r="R73" i="6"/>
  <c r="R49" i="6"/>
  <c r="R37" i="6"/>
  <c r="R25" i="6"/>
  <c r="R13" i="6"/>
  <c r="R900" i="6"/>
  <c r="R888" i="6"/>
  <c r="R876" i="6"/>
  <c r="R864" i="6"/>
  <c r="R852" i="6"/>
  <c r="R840" i="6"/>
  <c r="R828" i="6"/>
  <c r="R816" i="6"/>
  <c r="R804" i="6"/>
  <c r="R792" i="6"/>
  <c r="R780" i="6"/>
  <c r="R768" i="6"/>
  <c r="R756" i="6"/>
  <c r="R744" i="6"/>
  <c r="R732" i="6"/>
  <c r="R720" i="6"/>
  <c r="R708" i="6"/>
  <c r="R696" i="6"/>
  <c r="R684" i="6"/>
  <c r="R672" i="6"/>
  <c r="R660" i="6"/>
  <c r="R648" i="6"/>
  <c r="R636" i="6"/>
  <c r="R624" i="6"/>
  <c r="R612" i="6"/>
  <c r="R600" i="6"/>
  <c r="R588" i="6"/>
  <c r="R576" i="6"/>
  <c r="R564" i="6"/>
  <c r="R552" i="6"/>
  <c r="R540" i="6"/>
  <c r="R528" i="6"/>
  <c r="R516" i="6"/>
  <c r="R504" i="6"/>
  <c r="R492" i="6"/>
  <c r="R480" i="6"/>
  <c r="R468" i="6"/>
  <c r="R444" i="6"/>
  <c r="R432" i="6"/>
  <c r="R420" i="6"/>
  <c r="R396" i="6"/>
  <c r="R384" i="6"/>
  <c r="R372" i="6"/>
  <c r="R360" i="6"/>
  <c r="R348" i="6"/>
  <c r="R336" i="6"/>
  <c r="R288" i="6"/>
  <c r="R276" i="6"/>
  <c r="R264" i="6"/>
  <c r="R252" i="6"/>
  <c r="R240" i="6"/>
  <c r="R216" i="6"/>
  <c r="R204" i="6"/>
  <c r="R156" i="6"/>
  <c r="R144" i="6"/>
  <c r="R132" i="6"/>
  <c r="R96" i="6"/>
  <c r="R60" i="6"/>
  <c r="R48" i="6"/>
  <c r="R36" i="6"/>
  <c r="R24" i="6"/>
  <c r="R899" i="6"/>
  <c r="R887" i="6"/>
  <c r="R875" i="6"/>
  <c r="R863" i="6"/>
  <c r="R851" i="6"/>
  <c r="R839" i="6"/>
  <c r="R827" i="6"/>
  <c r="R815" i="6"/>
  <c r="R803" i="6"/>
  <c r="R791" i="6"/>
  <c r="R779" i="6"/>
  <c r="R767" i="6"/>
  <c r="R755" i="6"/>
  <c r="R743" i="6"/>
  <c r="R731" i="6"/>
  <c r="R719" i="6"/>
  <c r="R707" i="6"/>
  <c r="R695" i="6"/>
  <c r="R683" i="6"/>
  <c r="R671" i="6"/>
  <c r="R659" i="6"/>
  <c r="R647" i="6"/>
  <c r="R635" i="6"/>
  <c r="R623" i="6"/>
  <c r="R611" i="6"/>
  <c r="R599" i="6"/>
  <c r="R587" i="6"/>
  <c r="R575" i="6"/>
  <c r="R563" i="6"/>
  <c r="R551" i="6"/>
  <c r="R539" i="6"/>
  <c r="R527" i="6"/>
  <c r="R515" i="6"/>
  <c r="R503" i="6"/>
  <c r="R491" i="6"/>
  <c r="R479" i="6"/>
  <c r="R467" i="6"/>
  <c r="R455" i="6"/>
  <c r="R443" i="6"/>
  <c r="R431" i="6"/>
  <c r="R419" i="6"/>
  <c r="R407" i="6"/>
  <c r="R395" i="6"/>
  <c r="R383" i="6"/>
  <c r="R371" i="6"/>
  <c r="R359" i="6"/>
  <c r="R347" i="6"/>
  <c r="R335" i="6"/>
  <c r="R323" i="6"/>
  <c r="R311" i="6"/>
  <c r="R299" i="6"/>
  <c r="R287" i="6"/>
  <c r="R275" i="6"/>
  <c r="R263" i="6"/>
  <c r="R251" i="6"/>
  <c r="R239" i="6"/>
  <c r="R227" i="6"/>
  <c r="R215" i="6"/>
  <c r="R203" i="6"/>
  <c r="R191" i="6"/>
  <c r="R179" i="6"/>
  <c r="R167" i="6"/>
  <c r="R155" i="6"/>
  <c r="R143" i="6"/>
  <c r="R131" i="6"/>
  <c r="R119" i="6"/>
  <c r="R107" i="6"/>
  <c r="R95" i="6"/>
  <c r="R83" i="6"/>
  <c r="R71" i="6"/>
  <c r="R59" i="6"/>
  <c r="R47" i="6"/>
  <c r="R35" i="6"/>
  <c r="R23" i="6"/>
  <c r="R11" i="6"/>
  <c r="R898" i="6"/>
  <c r="R874" i="6"/>
  <c r="R838" i="6"/>
  <c r="R814" i="6"/>
  <c r="R802" i="6"/>
  <c r="R790" i="6"/>
  <c r="R778" i="6"/>
  <c r="R766" i="6"/>
  <c r="R718" i="6"/>
  <c r="R706" i="6"/>
  <c r="R658" i="6"/>
  <c r="R646" i="6"/>
  <c r="R634" i="6"/>
  <c r="R586" i="6"/>
  <c r="R562" i="6"/>
  <c r="R478" i="6"/>
  <c r="R454" i="6"/>
  <c r="R430" i="6"/>
  <c r="R406" i="6"/>
  <c r="R190" i="6"/>
  <c r="R897" i="6"/>
  <c r="R885" i="6"/>
  <c r="R873" i="6"/>
  <c r="R861" i="6"/>
  <c r="R849" i="6"/>
  <c r="R837" i="6"/>
  <c r="R825" i="6"/>
  <c r="R813" i="6"/>
  <c r="R801" i="6"/>
  <c r="R789" i="6"/>
  <c r="R777" i="6"/>
  <c r="R765" i="6"/>
  <c r="R753" i="6"/>
  <c r="R741" i="6"/>
  <c r="R729" i="6"/>
  <c r="R717" i="6"/>
  <c r="R705" i="6"/>
  <c r="R693" i="6"/>
  <c r="R681" i="6"/>
  <c r="R669" i="6"/>
  <c r="R657" i="6"/>
  <c r="R645" i="6"/>
  <c r="R633" i="6"/>
  <c r="R621" i="6"/>
  <c r="R609" i="6"/>
  <c r="R597" i="6"/>
  <c r="R585" i="6"/>
  <c r="R573" i="6"/>
  <c r="R561" i="6"/>
  <c r="R549" i="6"/>
  <c r="R537" i="6"/>
  <c r="R525" i="6"/>
  <c r="R513" i="6"/>
  <c r="R501" i="6"/>
  <c r="R489" i="6"/>
  <c r="R477" i="6"/>
  <c r="R465" i="6"/>
  <c r="R453" i="6"/>
  <c r="R441" i="6"/>
  <c r="R429" i="6"/>
  <c r="R417" i="6"/>
  <c r="R405" i="6"/>
  <c r="R393" i="6"/>
  <c r="R381" i="6"/>
  <c r="R369" i="6"/>
  <c r="R357" i="6"/>
  <c r="R345" i="6"/>
  <c r="R333" i="6"/>
  <c r="R321" i="6"/>
  <c r="R309" i="6"/>
  <c r="R297" i="6"/>
  <c r="R285" i="6"/>
  <c r="R273" i="6"/>
  <c r="R261" i="6"/>
  <c r="R249" i="6"/>
  <c r="R237" i="6"/>
  <c r="R225" i="6"/>
  <c r="R213" i="6"/>
  <c r="R189" i="6"/>
  <c r="R177" i="6"/>
  <c r="R165" i="6"/>
  <c r="R141" i="6"/>
  <c r="R129" i="6"/>
  <c r="R117" i="6"/>
  <c r="R93" i="6"/>
  <c r="R69" i="6"/>
  <c r="R9" i="6"/>
  <c r="H5" i="8"/>
  <c r="R896" i="6"/>
  <c r="R884" i="6"/>
  <c r="R872" i="6"/>
  <c r="R860" i="6"/>
  <c r="R848" i="6"/>
  <c r="R836" i="6"/>
  <c r="R824" i="6"/>
  <c r="R812" i="6"/>
  <c r="R800" i="6"/>
  <c r="R788" i="6"/>
  <c r="R776" i="6"/>
  <c r="R764" i="6"/>
  <c r="R752" i="6"/>
  <c r="R740" i="6"/>
  <c r="R728" i="6"/>
  <c r="R716" i="6"/>
  <c r="R704" i="6"/>
  <c r="R692" i="6"/>
  <c r="R680" i="6"/>
  <c r="R668" i="6"/>
  <c r="R656" i="6"/>
  <c r="R644" i="6"/>
  <c r="R632" i="6"/>
  <c r="R620" i="6"/>
  <c r="R608" i="6"/>
  <c r="R596" i="6"/>
  <c r="R584" i="6"/>
  <c r="R572" i="6"/>
  <c r="R560" i="6"/>
  <c r="R548" i="6"/>
  <c r="R536" i="6"/>
  <c r="R524" i="6"/>
  <c r="R512" i="6"/>
  <c r="R500" i="6"/>
  <c r="R488" i="6"/>
  <c r="R476" i="6"/>
  <c r="R464" i="6"/>
  <c r="R452" i="6"/>
  <c r="R440" i="6"/>
  <c r="R428" i="6"/>
  <c r="R416" i="6"/>
  <c r="R404" i="6"/>
  <c r="R392" i="6"/>
  <c r="R380" i="6"/>
  <c r="R368" i="6"/>
  <c r="R356" i="6"/>
  <c r="R344" i="6"/>
  <c r="R332" i="6"/>
  <c r="R320" i="6"/>
  <c r="R308" i="6"/>
  <c r="R296" i="6"/>
  <c r="R284" i="6"/>
  <c r="R272" i="6"/>
  <c r="R260" i="6"/>
  <c r="R248" i="6"/>
  <c r="R236" i="6"/>
  <c r="R224" i="6"/>
  <c r="R212" i="6"/>
  <c r="R200" i="6"/>
  <c r="R188" i="6"/>
  <c r="R176" i="6"/>
  <c r="R164" i="6"/>
  <c r="R152" i="6"/>
  <c r="R140" i="6"/>
  <c r="R128" i="6"/>
  <c r="R116" i="6"/>
  <c r="R104" i="6"/>
  <c r="R92" i="6"/>
  <c r="R80" i="6"/>
  <c r="R68" i="6"/>
  <c r="R56" i="6"/>
  <c r="R44" i="6"/>
  <c r="R32" i="6"/>
  <c r="R20" i="6"/>
  <c r="R8" i="6"/>
  <c r="Q155" i="6"/>
  <c r="Q143" i="6"/>
  <c r="Q131" i="6"/>
  <c r="Q83" i="6"/>
  <c r="Q59" i="6"/>
  <c r="Q47" i="6"/>
  <c r="Q35" i="6"/>
  <c r="Q23" i="6"/>
  <c r="Q11" i="6"/>
  <c r="I13" i="8"/>
  <c r="H11" i="8"/>
  <c r="Q185" i="6"/>
  <c r="Q149" i="6"/>
  <c r="Q137" i="6"/>
  <c r="Q125" i="6"/>
  <c r="Q113" i="6"/>
  <c r="Q101" i="6"/>
  <c r="Q89" i="6"/>
  <c r="Q77" i="6"/>
  <c r="Q65" i="6"/>
  <c r="Q53" i="6"/>
  <c r="Q41" i="6"/>
  <c r="M71" i="8"/>
  <c r="L75" i="8"/>
  <c r="M72" i="8"/>
  <c r="M73" i="8"/>
  <c r="M74" i="8"/>
  <c r="Q228" i="6"/>
  <c r="Q156" i="6"/>
  <c r="Q144" i="6"/>
  <c r="Q132" i="6"/>
  <c r="Q120" i="6"/>
  <c r="Q108" i="6"/>
  <c r="Q96" i="6"/>
  <c r="Q84" i="6"/>
  <c r="Q72" i="6"/>
  <c r="Q36" i="6"/>
  <c r="Q24" i="6"/>
  <c r="Q12" i="6"/>
  <c r="Q160" i="6"/>
  <c r="Q148" i="6"/>
  <c r="Q136" i="6"/>
  <c r="Q124" i="6"/>
  <c r="Q112" i="6"/>
  <c r="Q100" i="6"/>
  <c r="Q88" i="6"/>
  <c r="Q76" i="6"/>
  <c r="Q64" i="6"/>
  <c r="Q28" i="6"/>
  <c r="Q4" i="6"/>
  <c r="Q159" i="6"/>
  <c r="Q111" i="6"/>
  <c r="Q99" i="6"/>
  <c r="Q87" i="6"/>
  <c r="Q75" i="6"/>
  <c r="Q39" i="6"/>
  <c r="Q3" i="6"/>
  <c r="Q122" i="6"/>
  <c r="Q110" i="6"/>
  <c r="Q98" i="6"/>
  <c r="Q62" i="6"/>
  <c r="Q50" i="6"/>
  <c r="Q14" i="6"/>
  <c r="Q2" i="6"/>
  <c r="Q157" i="6"/>
  <c r="Q145" i="6"/>
  <c r="Q133" i="6"/>
  <c r="Q121" i="6"/>
  <c r="Q73" i="6"/>
  <c r="Q25" i="6"/>
  <c r="Q13" i="6"/>
  <c r="Q154" i="6"/>
  <c r="Q142" i="6"/>
  <c r="Q130" i="6"/>
  <c r="Q118" i="6"/>
  <c r="Q106" i="6"/>
  <c r="Q94" i="6"/>
  <c r="Q58" i="6"/>
  <c r="Q46" i="6"/>
  <c r="Q34" i="6"/>
  <c r="Q22" i="6"/>
  <c r="Q165" i="6"/>
  <c r="Q105" i="6"/>
  <c r="Q93" i="6"/>
  <c r="Q69" i="6"/>
  <c r="Q57" i="6"/>
  <c r="Q45" i="6"/>
  <c r="Q33" i="6"/>
  <c r="Q21" i="6"/>
  <c r="Q9" i="6"/>
  <c r="Q152" i="6"/>
  <c r="Q140" i="6"/>
  <c r="Q128" i="6"/>
  <c r="Q116" i="6"/>
  <c r="Q80" i="6"/>
  <c r="Q68" i="6"/>
  <c r="Q56" i="6"/>
  <c r="Q44" i="6"/>
  <c r="Q32" i="6"/>
  <c r="Q20" i="6"/>
  <c r="Q8" i="6"/>
  <c r="Q163" i="6"/>
  <c r="Q151" i="6"/>
  <c r="Q139" i="6"/>
  <c r="Q127" i="6"/>
  <c r="Q91" i="6"/>
  <c r="Q79" i="6"/>
  <c r="Q67" i="6"/>
  <c r="Q55" i="6"/>
  <c r="Q43" i="6"/>
  <c r="Q31" i="6"/>
  <c r="Q198" i="6"/>
  <c r="Q174" i="6"/>
  <c r="Q162" i="6"/>
  <c r="Q102" i="6"/>
  <c r="Q90" i="6"/>
  <c r="Q78" i="6"/>
  <c r="Q66" i="6"/>
  <c r="Q54" i="6"/>
  <c r="Q42" i="6"/>
  <c r="Q18" i="6"/>
  <c r="Q208" i="6"/>
  <c r="Q153" i="6"/>
  <c r="Q141" i="6"/>
  <c r="Q129" i="6"/>
  <c r="Q119" i="6"/>
  <c r="Q109" i="6"/>
  <c r="Q97" i="6"/>
  <c r="Q86" i="6"/>
  <c r="Q63" i="6"/>
  <c r="Q51" i="6"/>
  <c r="Q29" i="6"/>
  <c r="Q17" i="6"/>
  <c r="Q5" i="6"/>
  <c r="Q263" i="6"/>
  <c r="Q251" i="6"/>
  <c r="Q239" i="6"/>
  <c r="Q176" i="6"/>
  <c r="Q187" i="6"/>
  <c r="Q146" i="6"/>
  <c r="Q134" i="6"/>
  <c r="Q114" i="6"/>
  <c r="Q103" i="6"/>
  <c r="Q92" i="6"/>
  <c r="Q81" i="6"/>
  <c r="Q70" i="6"/>
  <c r="Q60" i="6"/>
  <c r="Q48" i="6"/>
  <c r="Q37" i="6"/>
  <c r="Q26" i="6"/>
  <c r="Q15" i="6"/>
  <c r="Q6" i="6"/>
  <c r="Q899" i="6"/>
  <c r="Q892" i="6"/>
  <c r="Q882" i="6"/>
  <c r="Q870" i="6"/>
  <c r="Q860" i="6"/>
  <c r="Q849" i="6"/>
  <c r="Q839" i="6"/>
  <c r="Q828" i="6"/>
  <c r="Q817" i="6"/>
  <c r="Q805" i="6"/>
  <c r="Q483" i="6"/>
  <c r="P908" i="6"/>
  <c r="Q905" i="6"/>
  <c r="Q896" i="6"/>
  <c r="Q888" i="6"/>
  <c r="Q876" i="6"/>
  <c r="Q865" i="6"/>
  <c r="Q855" i="6"/>
  <c r="Q843" i="6"/>
  <c r="Q833" i="6"/>
  <c r="Q823" i="6"/>
  <c r="Q811" i="6"/>
  <c r="Q799" i="6"/>
  <c r="Q787" i="6"/>
  <c r="Q777" i="6"/>
  <c r="Q766" i="6"/>
  <c r="Q755" i="6"/>
  <c r="Q743" i="6"/>
  <c r="Q731" i="6"/>
  <c r="Q719" i="6"/>
  <c r="Q707" i="6"/>
  <c r="Q696" i="6"/>
  <c r="Q685" i="6"/>
  <c r="Q673" i="6"/>
  <c r="Q663" i="6"/>
  <c r="Q652" i="6"/>
  <c r="Q642" i="6"/>
  <c r="Q631" i="6"/>
  <c r="Q609" i="6"/>
  <c r="Q598" i="6"/>
  <c r="Q587" i="6"/>
  <c r="Q576" i="6"/>
  <c r="Q564" i="6"/>
  <c r="Q553" i="6"/>
  <c r="Q543" i="6"/>
  <c r="Q532" i="6"/>
  <c r="Q521" i="6"/>
  <c r="Q509" i="6"/>
  <c r="Q499" i="6"/>
  <c r="Q488" i="6"/>
  <c r="Q479" i="6"/>
  <c r="Q460" i="6"/>
  <c r="Q448" i="6"/>
  <c r="Q427" i="6"/>
  <c r="Q415" i="6"/>
  <c r="Q403" i="6"/>
  <c r="Q393" i="6"/>
  <c r="Q384" i="6"/>
  <c r="Q374" i="6"/>
  <c r="Q362" i="6"/>
  <c r="Q350" i="6"/>
  <c r="Q340" i="6"/>
  <c r="Q328" i="6"/>
  <c r="Q317" i="6"/>
  <c r="Q308" i="6"/>
  <c r="Q298" i="6"/>
  <c r="Q287" i="6"/>
  <c r="Q275" i="6"/>
  <c r="Q264" i="6"/>
  <c r="Q252" i="6"/>
  <c r="Q240" i="6"/>
  <c r="Q229" i="6"/>
  <c r="Q218" i="6"/>
  <c r="Q209" i="6"/>
  <c r="Q199" i="6"/>
  <c r="Q188" i="6"/>
  <c r="Q177" i="6"/>
  <c r="Q166" i="6"/>
  <c r="H7" i="8"/>
  <c r="O908" i="6"/>
  <c r="Q158" i="6"/>
  <c r="Q147" i="6"/>
  <c r="Q135" i="6"/>
  <c r="Q123" i="6"/>
  <c r="Q115" i="6"/>
  <c r="Q104" i="6"/>
  <c r="Q82" i="6"/>
  <c r="Q71" i="6"/>
  <c r="Q61" i="6"/>
  <c r="Q49" i="6"/>
  <c r="Q38" i="6"/>
  <c r="Q27" i="6"/>
  <c r="Q16" i="6"/>
  <c r="Q7" i="6"/>
  <c r="Q902" i="6"/>
  <c r="Q893" i="6"/>
  <c r="Q885" i="6"/>
  <c r="Q873" i="6"/>
  <c r="Q862" i="6"/>
  <c r="Q852" i="6"/>
  <c r="Q841" i="6"/>
  <c r="Q830" i="6"/>
  <c r="Q820" i="6"/>
  <c r="Q808" i="6"/>
  <c r="Q796" i="6"/>
  <c r="Q784" i="6"/>
  <c r="Q774" i="6"/>
  <c r="Q763" i="6"/>
  <c r="Q752" i="6"/>
  <c r="Q740" i="6"/>
  <c r="Q728" i="6"/>
  <c r="Q716" i="6"/>
  <c r="Q705" i="6"/>
  <c r="Q693" i="6"/>
  <c r="Q682" i="6"/>
  <c r="Q660" i="6"/>
  <c r="Q649" i="6"/>
  <c r="Q640" i="6"/>
  <c r="Q628" i="6"/>
  <c r="Q617" i="6"/>
  <c r="Q595" i="6"/>
  <c r="Q584" i="6"/>
  <c r="Q573" i="6"/>
  <c r="Q561" i="6"/>
  <c r="Q540" i="6"/>
  <c r="Q529" i="6"/>
  <c r="Q518" i="6"/>
  <c r="Q507" i="6"/>
  <c r="Q485" i="6"/>
  <c r="Q477" i="6"/>
  <c r="Q467" i="6"/>
  <c r="Q457" i="6"/>
  <c r="Q445" i="6"/>
  <c r="Q435" i="6"/>
  <c r="Q424" i="6"/>
  <c r="Q412" i="6"/>
  <c r="Q400" i="6"/>
  <c r="Q390" i="6"/>
  <c r="Q382" i="6"/>
  <c r="Q371" i="6"/>
  <c r="Q359" i="6"/>
  <c r="Q348" i="6"/>
  <c r="Q337" i="6"/>
  <c r="Q325" i="6"/>
  <c r="Q314" i="6"/>
  <c r="Q305" i="6"/>
  <c r="Q296" i="6"/>
  <c r="Q284" i="6"/>
  <c r="Q273" i="6"/>
  <c r="Q261" i="6"/>
  <c r="Q249" i="6"/>
  <c r="Q237" i="6"/>
  <c r="Q226" i="6"/>
  <c r="Q889" i="6"/>
  <c r="Q879" i="6"/>
  <c r="Q868" i="6"/>
  <c r="Q846" i="6"/>
  <c r="Q836" i="6"/>
  <c r="Q826" i="6"/>
  <c r="Q814" i="6"/>
  <c r="Q802" i="6"/>
  <c r="Q790" i="6"/>
  <c r="Q779" i="6"/>
  <c r="Q769" i="6"/>
  <c r="Q758" i="6"/>
  <c r="Q746" i="6"/>
  <c r="Q734" i="6"/>
  <c r="Q722" i="6"/>
  <c r="Q710" i="6"/>
  <c r="Q699" i="6"/>
  <c r="Q687" i="6"/>
  <c r="Q676" i="6"/>
  <c r="Q666" i="6"/>
  <c r="Q655" i="6"/>
  <c r="Q644" i="6"/>
  <c r="Q634" i="6"/>
  <c r="Q622" i="6"/>
  <c r="Q612" i="6"/>
  <c r="Q601" i="6"/>
  <c r="Q567" i="6"/>
  <c r="Q534" i="6"/>
  <c r="Q524" i="6"/>
  <c r="Q512" i="6"/>
  <c r="Q502" i="6"/>
  <c r="Q491" i="6"/>
  <c r="Q481" i="6"/>
  <c r="Q471" i="6"/>
  <c r="Q463" i="6"/>
  <c r="Q451" i="6"/>
  <c r="Q440" i="6"/>
  <c r="Q429" i="6"/>
  <c r="Q418" i="6"/>
  <c r="Q406" i="6"/>
  <c r="Q394" i="6"/>
  <c r="Q386" i="6"/>
  <c r="Q377" i="6"/>
  <c r="Q365" i="6"/>
  <c r="Q353" i="6"/>
  <c r="Q343" i="6"/>
  <c r="Q331" i="6"/>
  <c r="Q320" i="6"/>
  <c r="Q301" i="6"/>
  <c r="Q290" i="6"/>
  <c r="Q278" i="6"/>
  <c r="Q267" i="6"/>
  <c r="Q255" i="6"/>
  <c r="Q243" i="6"/>
  <c r="Q221" i="6"/>
  <c r="Q211" i="6"/>
  <c r="Q202" i="6"/>
  <c r="Q191" i="6"/>
  <c r="Q179" i="6"/>
  <c r="Q168" i="6"/>
  <c r="Q292" i="6"/>
  <c r="Q280" i="6"/>
  <c r="Q269" i="6"/>
  <c r="Q257" i="6"/>
  <c r="Q245" i="6"/>
  <c r="Q233" i="6"/>
  <c r="Q223" i="6"/>
  <c r="Q213" i="6"/>
  <c r="Q204" i="6"/>
  <c r="Q193" i="6"/>
  <c r="Q181" i="6"/>
  <c r="Q170" i="6"/>
  <c r="Q903" i="6"/>
  <c r="Q894" i="6"/>
  <c r="Q886" i="6"/>
  <c r="Q874" i="6"/>
  <c r="Q863" i="6"/>
  <c r="Q853" i="6"/>
  <c r="Q831" i="6"/>
  <c r="Q821" i="6"/>
  <c r="Q809" i="6"/>
  <c r="Q797" i="6"/>
  <c r="Q785" i="6"/>
  <c r="Q775" i="6"/>
  <c r="Q764" i="6"/>
  <c r="Q753" i="6"/>
  <c r="Q741" i="6"/>
  <c r="Q729" i="6"/>
  <c r="Q717" i="6"/>
  <c r="Q694" i="6"/>
  <c r="Q683" i="6"/>
  <c r="Q671" i="6"/>
  <c r="Q661" i="6"/>
  <c r="Q650" i="6"/>
  <c r="Q641" i="6"/>
  <c r="Q629" i="6"/>
  <c r="Q618" i="6"/>
  <c r="Q607" i="6"/>
  <c r="Q596" i="6"/>
  <c r="Q585" i="6"/>
  <c r="Q574" i="6"/>
  <c r="Q562" i="6"/>
  <c r="Q551" i="6"/>
  <c r="Q541" i="6"/>
  <c r="Q530" i="6"/>
  <c r="Q519" i="6"/>
  <c r="Q508" i="6"/>
  <c r="Q497" i="6"/>
  <c r="Q486" i="6"/>
  <c r="Q468" i="6"/>
  <c r="Q458" i="6"/>
  <c r="Q446" i="6"/>
  <c r="Q436" i="6"/>
  <c r="Q425" i="6"/>
  <c r="Q413" i="6"/>
  <c r="Q401" i="6"/>
  <c r="Q391" i="6"/>
  <c r="Q383" i="6"/>
  <c r="Q372" i="6"/>
  <c r="Q360" i="6"/>
  <c r="Q338" i="6"/>
  <c r="Q326" i="6"/>
  <c r="Q315" i="6"/>
  <c r="Q306" i="6"/>
  <c r="Q297" i="6"/>
  <c r="Q285" i="6"/>
  <c r="Q274" i="6"/>
  <c r="Q262" i="6"/>
  <c r="Q250" i="6"/>
  <c r="Q238" i="6"/>
  <c r="Q227" i="6"/>
  <c r="Q217" i="6"/>
  <c r="Q207" i="6"/>
  <c r="Q197" i="6"/>
  <c r="Q186" i="6"/>
  <c r="Q175" i="6"/>
  <c r="Q164" i="6"/>
  <c r="Q898" i="6"/>
  <c r="Q890" i="6"/>
  <c r="Q880" i="6"/>
  <c r="Q858" i="6"/>
  <c r="Q847" i="6"/>
  <c r="Q837" i="6"/>
  <c r="Q815" i="6"/>
  <c r="Q803" i="6"/>
  <c r="Q791" i="6"/>
  <c r="Q780" i="6"/>
  <c r="Q770" i="6"/>
  <c r="Q759" i="6"/>
  <c r="Q747" i="6"/>
  <c r="Q735" i="6"/>
  <c r="Q723" i="6"/>
  <c r="Q711" i="6"/>
  <c r="Q700" i="6"/>
  <c r="Q688" i="6"/>
  <c r="Q677" i="6"/>
  <c r="Q656" i="6"/>
  <c r="Q645" i="6"/>
  <c r="Q635" i="6"/>
  <c r="Q623" i="6"/>
  <c r="Q613" i="6"/>
  <c r="Q602" i="6"/>
  <c r="Q590" i="6"/>
  <c r="Q579" i="6"/>
  <c r="Q568" i="6"/>
  <c r="Q556" i="6"/>
  <c r="Q546" i="6"/>
  <c r="Q535" i="6"/>
  <c r="Q525" i="6"/>
  <c r="Q513" i="6"/>
  <c r="Q503" i="6"/>
  <c r="Q492" i="6"/>
  <c r="Q482" i="6"/>
  <c r="Q472" i="6"/>
  <c r="Q464" i="6"/>
  <c r="Q452" i="6"/>
  <c r="Q441" i="6"/>
  <c r="Q430" i="6"/>
  <c r="Q419" i="6"/>
  <c r="Q407" i="6"/>
  <c r="Q395" i="6"/>
  <c r="Q378" i="6"/>
  <c r="Q366" i="6"/>
  <c r="Q354" i="6"/>
  <c r="Q344" i="6"/>
  <c r="Q332" i="6"/>
  <c r="Q321" i="6"/>
  <c r="Q302" i="6"/>
  <c r="Q291" i="6"/>
  <c r="Q279" i="6"/>
  <c r="Q268" i="6"/>
  <c r="Q256" i="6"/>
  <c r="Q244" i="6"/>
  <c r="Q232" i="6"/>
  <c r="Q222" i="6"/>
  <c r="Q212" i="6"/>
  <c r="Q203" i="6"/>
  <c r="Q192" i="6"/>
  <c r="Q180" i="6"/>
  <c r="Q169" i="6"/>
  <c r="Q897" i="6"/>
  <c r="Q878" i="6"/>
  <c r="Q867" i="6"/>
  <c r="Q857" i="6"/>
  <c r="Q845" i="6"/>
  <c r="Q835" i="6"/>
  <c r="Q825" i="6"/>
  <c r="Q813" i="6"/>
  <c r="Q801" i="6"/>
  <c r="Q789" i="6"/>
  <c r="Q778" i="6"/>
  <c r="Q768" i="6"/>
  <c r="Q757" i="6"/>
  <c r="Q745" i="6"/>
  <c r="Q733" i="6"/>
  <c r="Q721" i="6"/>
  <c r="Q709" i="6"/>
  <c r="Q698" i="6"/>
  <c r="Q686" i="6"/>
  <c r="Q675" i="6"/>
  <c r="Q665" i="6"/>
  <c r="Q654" i="6"/>
  <c r="Q633" i="6"/>
  <c r="Q621" i="6"/>
  <c r="Q611" i="6"/>
  <c r="Q600" i="6"/>
  <c r="Q589" i="6"/>
  <c r="Q578" i="6"/>
  <c r="Q566" i="6"/>
  <c r="Q555" i="6"/>
  <c r="Q545" i="6"/>
  <c r="Q533" i="6"/>
  <c r="Q523" i="6"/>
  <c r="Q511" i="6"/>
  <c r="Q501" i="6"/>
  <c r="Q490" i="6"/>
  <c r="Q480" i="6"/>
  <c r="Q470" i="6"/>
  <c r="Q462" i="6"/>
  <c r="Q450" i="6"/>
  <c r="Q439" i="6"/>
  <c r="Q428" i="6"/>
  <c r="Q417" i="6"/>
  <c r="Q405" i="6"/>
  <c r="Q376" i="6"/>
  <c r="Q364" i="6"/>
  <c r="Q352" i="6"/>
  <c r="Q342" i="6"/>
  <c r="Q330" i="6"/>
  <c r="Q319" i="6"/>
  <c r="Q310" i="6"/>
  <c r="Q300" i="6"/>
  <c r="Q289" i="6"/>
  <c r="Q277" i="6"/>
  <c r="Q266" i="6"/>
  <c r="Q254" i="6"/>
  <c r="Q242" i="6"/>
  <c r="Q231" i="6"/>
  <c r="Q220" i="6"/>
  <c r="Q201" i="6"/>
  <c r="Q190" i="6"/>
  <c r="Q178" i="6"/>
  <c r="Q906" i="6"/>
  <c r="Q877" i="6"/>
  <c r="Q866" i="6"/>
  <c r="Q856" i="6"/>
  <c r="Q844" i="6"/>
  <c r="Q834" i="6"/>
  <c r="Q824" i="6"/>
  <c r="Q812" i="6"/>
  <c r="Q800" i="6"/>
  <c r="Q788" i="6"/>
  <c r="Q767" i="6"/>
  <c r="Q756" i="6"/>
  <c r="Q744" i="6"/>
  <c r="Q732" i="6"/>
  <c r="Q720" i="6"/>
  <c r="Q708" i="6"/>
  <c r="Q697" i="6"/>
  <c r="Q674" i="6"/>
  <c r="Q664" i="6"/>
  <c r="Q653" i="6"/>
  <c r="Q643" i="6"/>
  <c r="Q632" i="6"/>
  <c r="Q620" i="6"/>
  <c r="Q610" i="6"/>
  <c r="Q599" i="6"/>
  <c r="Q588" i="6"/>
  <c r="Q577" i="6"/>
  <c r="Q565" i="6"/>
  <c r="Q554" i="6"/>
  <c r="Q210" i="6"/>
  <c r="Q200" i="6"/>
  <c r="Q189" i="6"/>
  <c r="Q167" i="6"/>
  <c r="Q904" i="6"/>
  <c r="Q895" i="6"/>
  <c r="Q887" i="6"/>
  <c r="Q875" i="6"/>
  <c r="Q864" i="6"/>
  <c r="Q854" i="6"/>
  <c r="Q842" i="6"/>
  <c r="Q832" i="6"/>
  <c r="Q822" i="6"/>
  <c r="Q810" i="6"/>
  <c r="Q798" i="6"/>
  <c r="Q786" i="6"/>
  <c r="Q776" i="6"/>
  <c r="Q765" i="6"/>
  <c r="Q754" i="6"/>
  <c r="Q742" i="6"/>
  <c r="Q730" i="6"/>
  <c r="Q718" i="6"/>
  <c r="Q706" i="6"/>
  <c r="Q695" i="6"/>
  <c r="Q684" i="6"/>
  <c r="Q672" i="6"/>
  <c r="Q662" i="6"/>
  <c r="Q651" i="6"/>
  <c r="Q630" i="6"/>
  <c r="Q619" i="6"/>
  <c r="Q608" i="6"/>
  <c r="Q597" i="6"/>
  <c r="Q586" i="6"/>
  <c r="Q575" i="6"/>
  <c r="Q563" i="6"/>
  <c r="Q552" i="6"/>
  <c r="Q542" i="6"/>
  <c r="Q531" i="6"/>
  <c r="Q520" i="6"/>
  <c r="Q498" i="6"/>
  <c r="Q487" i="6"/>
  <c r="Q478" i="6"/>
  <c r="Q459" i="6"/>
  <c r="Q447" i="6"/>
  <c r="Q437" i="6"/>
  <c r="Q426" i="6"/>
  <c r="Q414" i="6"/>
  <c r="Q402" i="6"/>
  <c r="Q392" i="6"/>
  <c r="Q373" i="6"/>
  <c r="Q361" i="6"/>
  <c r="Q349" i="6"/>
  <c r="Q339" i="6"/>
  <c r="Q327" i="6"/>
  <c r="Q316" i="6"/>
  <c r="Q307" i="6"/>
  <c r="Q286" i="6"/>
  <c r="Q900" i="6"/>
  <c r="Q883" i="6"/>
  <c r="Q871" i="6"/>
  <c r="Q861" i="6"/>
  <c r="Q850" i="6"/>
  <c r="Q840" i="6"/>
  <c r="Q818" i="6"/>
  <c r="Q806" i="6"/>
  <c r="Q794" i="6"/>
  <c r="Q782" i="6"/>
  <c r="Q773" i="6"/>
  <c r="Q761" i="6"/>
  <c r="Q750" i="6"/>
  <c r="Q738" i="6"/>
  <c r="Q726" i="6"/>
  <c r="Q714" i="6"/>
  <c r="Q703" i="6"/>
  <c r="Q691" i="6"/>
  <c r="Q680" i="6"/>
  <c r="Q669" i="6"/>
  <c r="Q659" i="6"/>
  <c r="Q647" i="6"/>
  <c r="Q638" i="6"/>
  <c r="Q626" i="6"/>
  <c r="Q616" i="6"/>
  <c r="Q605" i="6"/>
  <c r="Q593" i="6"/>
  <c r="Q582" i="6"/>
  <c r="Q571" i="6"/>
  <c r="Q559" i="6"/>
  <c r="Q549" i="6"/>
  <c r="Q538" i="6"/>
  <c r="Q527" i="6"/>
  <c r="Q516" i="6"/>
  <c r="Q505" i="6"/>
  <c r="Q495" i="6"/>
  <c r="Q475" i="6"/>
  <c r="Q465" i="6"/>
  <c r="Q455" i="6"/>
  <c r="Q444" i="6"/>
  <c r="Q433" i="6"/>
  <c r="Q422" i="6"/>
  <c r="Q410" i="6"/>
  <c r="Q398" i="6"/>
  <c r="Q388" i="6"/>
  <c r="Q380" i="6"/>
  <c r="Q369" i="6"/>
  <c r="Q357" i="6"/>
  <c r="Q347" i="6"/>
  <c r="Q335" i="6"/>
  <c r="Q304" i="6"/>
  <c r="Q294" i="6"/>
  <c r="Q282" i="6"/>
  <c r="Q271" i="6"/>
  <c r="Q259" i="6"/>
  <c r="Q247" i="6"/>
  <c r="Q235" i="6"/>
  <c r="Q215" i="6"/>
  <c r="Q205" i="6"/>
  <c r="Q195" i="6"/>
  <c r="Q183" i="6"/>
  <c r="Q172" i="6"/>
  <c r="Q161" i="6"/>
  <c r="Q150" i="6"/>
  <c r="Q138" i="6"/>
  <c r="Q126" i="6"/>
  <c r="Q117" i="6"/>
  <c r="Q107" i="6"/>
  <c r="Q95" i="6"/>
  <c r="Q85" i="6"/>
  <c r="Q74" i="6"/>
  <c r="Q52" i="6"/>
  <c r="Q40" i="6"/>
  <c r="Q30" i="6"/>
  <c r="Q19" i="6"/>
  <c r="Q10" i="6"/>
  <c r="Q544" i="6"/>
  <c r="Q522" i="6"/>
  <c r="Q510" i="6"/>
  <c r="Q500" i="6"/>
  <c r="Q489" i="6"/>
  <c r="Q469" i="6"/>
  <c r="Q461" i="6"/>
  <c r="Q449" i="6"/>
  <c r="Q438" i="6"/>
  <c r="Q416" i="6"/>
  <c r="Q404" i="6"/>
  <c r="Q385" i="6"/>
  <c r="Q375" i="6"/>
  <c r="Q363" i="6"/>
  <c r="Q351" i="6"/>
  <c r="Q341" i="6"/>
  <c r="Q329" i="6"/>
  <c r="Q318" i="6"/>
  <c r="Q309" i="6"/>
  <c r="Q299" i="6"/>
  <c r="Q288" i="6"/>
  <c r="Q276" i="6"/>
  <c r="Q265" i="6"/>
  <c r="Q253" i="6"/>
  <c r="Q241" i="6"/>
  <c r="Q230" i="6"/>
  <c r="Q219" i="6"/>
  <c r="Q901" i="6"/>
  <c r="Q884" i="6"/>
  <c r="Q872" i="6"/>
  <c r="Q851" i="6"/>
  <c r="Q793" i="6"/>
  <c r="Q781" i="6"/>
  <c r="Q772" i="6"/>
  <c r="Q749" i="6"/>
  <c r="Q737" i="6"/>
  <c r="Q725" i="6"/>
  <c r="Q713" i="6"/>
  <c r="Q702" i="6"/>
  <c r="Q690" i="6"/>
  <c r="Q679" i="6"/>
  <c r="Q668" i="6"/>
  <c r="Q658" i="6"/>
  <c r="Q637" i="6"/>
  <c r="Q625" i="6"/>
  <c r="Q615" i="6"/>
  <c r="Q604" i="6"/>
  <c r="Q592" i="6"/>
  <c r="Q581" i="6"/>
  <c r="Q570" i="6"/>
  <c r="Q558" i="6"/>
  <c r="Q548" i="6"/>
  <c r="Q537" i="6"/>
  <c r="Q515" i="6"/>
  <c r="Q504" i="6"/>
  <c r="Q494" i="6"/>
  <c r="Q474" i="6"/>
  <c r="Q454" i="6"/>
  <c r="Q443" i="6"/>
  <c r="Q432" i="6"/>
  <c r="Q421" i="6"/>
  <c r="Q409" i="6"/>
  <c r="Q397" i="6"/>
  <c r="Q379" i="6"/>
  <c r="Q368" i="6"/>
  <c r="Q356" i="6"/>
  <c r="Q346" i="6"/>
  <c r="Q334" i="6"/>
  <c r="Q323" i="6"/>
  <c r="Q312" i="6"/>
  <c r="Q303" i="6"/>
  <c r="Q293" i="6"/>
  <c r="Q281" i="6"/>
  <c r="Q270" i="6"/>
  <c r="Q258" i="6"/>
  <c r="Q246" i="6"/>
  <c r="Q234" i="6"/>
  <c r="Q224" i="6"/>
  <c r="Q214" i="6"/>
  <c r="Q194" i="6"/>
  <c r="Q182" i="6"/>
  <c r="Q171" i="6"/>
  <c r="Q891" i="6"/>
  <c r="Q881" i="6"/>
  <c r="Q869" i="6"/>
  <c r="Q859" i="6"/>
  <c r="Q848" i="6"/>
  <c r="Q838" i="6"/>
  <c r="Q827" i="6"/>
  <c r="Q816" i="6"/>
  <c r="Q804" i="6"/>
  <c r="Q792" i="6"/>
  <c r="Q771" i="6"/>
  <c r="Q760" i="6"/>
  <c r="Q748" i="6"/>
  <c r="Q736" i="6"/>
  <c r="Q724" i="6"/>
  <c r="Q712" i="6"/>
  <c r="Q701" i="6"/>
  <c r="Q689" i="6"/>
  <c r="Q678" i="6"/>
  <c r="Q667" i="6"/>
  <c r="Q657" i="6"/>
  <c r="Q646" i="6"/>
  <c r="Q636" i="6"/>
  <c r="Q624" i="6"/>
  <c r="Q614" i="6"/>
  <c r="Q603" i="6"/>
  <c r="Q591" i="6"/>
  <c r="Q580" i="6"/>
  <c r="Q569" i="6"/>
  <c r="Q557" i="6"/>
  <c r="Q547" i="6"/>
  <c r="Q536" i="6"/>
  <c r="Q526" i="6"/>
  <c r="Q514" i="6"/>
  <c r="Q493" i="6"/>
  <c r="Q473" i="6"/>
  <c r="Q453" i="6"/>
  <c r="Q442" i="6"/>
  <c r="Q431" i="6"/>
  <c r="Q420" i="6"/>
  <c r="Q408" i="6"/>
  <c r="Q396" i="6"/>
  <c r="Q387" i="6"/>
  <c r="Q367" i="6"/>
  <c r="Q355" i="6"/>
  <c r="Q345" i="6"/>
  <c r="Q333" i="6"/>
  <c r="Q322" i="6"/>
  <c r="Q311" i="6"/>
  <c r="Q829" i="6"/>
  <c r="Q819" i="6"/>
  <c r="Q807" i="6"/>
  <c r="Q795" i="6"/>
  <c r="Q783" i="6"/>
  <c r="Q762" i="6"/>
  <c r="Q751" i="6"/>
  <c r="Q739" i="6"/>
  <c r="Q727" i="6"/>
  <c r="Q715" i="6"/>
  <c r="Q704" i="6"/>
  <c r="Q692" i="6"/>
  <c r="Q681" i="6"/>
  <c r="Q670" i="6"/>
  <c r="Q648" i="6"/>
  <c r="Q639" i="6"/>
  <c r="Q627" i="6"/>
  <c r="Q606" i="6"/>
  <c r="Q594" i="6"/>
  <c r="Q583" i="6"/>
  <c r="Q572" i="6"/>
  <c r="Q560" i="6"/>
  <c r="Q550" i="6"/>
  <c r="Q539" i="6"/>
  <c r="Q528" i="6"/>
  <c r="Q517" i="6"/>
  <c r="Q506" i="6"/>
  <c r="Q496" i="6"/>
  <c r="Q484" i="6"/>
  <c r="Q476" i="6"/>
  <c r="Q466" i="6"/>
  <c r="Q456" i="6"/>
  <c r="Q434" i="6"/>
  <c r="Q423" i="6"/>
  <c r="Q411" i="6"/>
  <c r="Q399" i="6"/>
  <c r="Q389" i="6"/>
  <c r="Q381" i="6"/>
  <c r="Q370" i="6"/>
  <c r="Q358" i="6"/>
  <c r="Q336" i="6"/>
  <c r="Q324" i="6"/>
  <c r="Q313" i="6"/>
  <c r="Q295" i="6"/>
  <c r="Q283" i="6"/>
  <c r="Q272" i="6"/>
  <c r="Q260" i="6"/>
  <c r="Q248" i="6"/>
  <c r="Q236" i="6"/>
  <c r="Q225" i="6"/>
  <c r="Q216" i="6"/>
  <c r="Q206" i="6"/>
  <c r="Q196" i="6"/>
  <c r="Q184" i="6"/>
  <c r="Q173" i="6"/>
  <c r="L905" i="6"/>
  <c r="L888" i="6"/>
  <c r="L865" i="6"/>
  <c r="L843" i="6"/>
  <c r="L811" i="6"/>
  <c r="L787" i="6"/>
  <c r="L766" i="6"/>
  <c r="L743" i="6"/>
  <c r="L719" i="6"/>
  <c r="L696" i="6"/>
  <c r="L673" i="6"/>
  <c r="L652" i="6"/>
  <c r="L631" i="6"/>
  <c r="L609" i="6"/>
  <c r="L587" i="6"/>
  <c r="L564" i="6"/>
  <c r="L543" i="6"/>
  <c r="L521" i="6"/>
  <c r="L499" i="6"/>
  <c r="L479" i="6"/>
  <c r="L460" i="6"/>
  <c r="L896" i="6"/>
  <c r="L876" i="6"/>
  <c r="L855" i="6"/>
  <c r="L833" i="6"/>
  <c r="L823" i="6"/>
  <c r="L799" i="6"/>
  <c r="L777" i="6"/>
  <c r="L755" i="6"/>
  <c r="L731" i="6"/>
  <c r="L707" i="6"/>
  <c r="L685" i="6"/>
  <c r="L663" i="6"/>
  <c r="L642" i="6"/>
  <c r="L598" i="6"/>
  <c r="L576" i="6"/>
  <c r="L553" i="6"/>
  <c r="L532" i="6"/>
  <c r="L509" i="6"/>
  <c r="L488" i="6"/>
  <c r="L448" i="6"/>
  <c r="L906" i="6"/>
  <c r="L877" i="6"/>
  <c r="L866" i="6"/>
  <c r="L856" i="6"/>
  <c r="L844" i="6"/>
  <c r="L834" i="6"/>
  <c r="L904" i="6"/>
  <c r="L895" i="6"/>
  <c r="L887" i="6"/>
  <c r="L875" i="6"/>
  <c r="L864" i="6"/>
  <c r="L854" i="6"/>
  <c r="L842" i="6"/>
  <c r="L832" i="6"/>
  <c r="L822" i="6"/>
  <c r="L810" i="6"/>
  <c r="L798" i="6"/>
  <c r="L786" i="6"/>
  <c r="L776" i="6"/>
  <c r="L765" i="6"/>
  <c r="L754" i="6"/>
  <c r="L742" i="6"/>
  <c r="L730" i="6"/>
  <c r="L718" i="6"/>
  <c r="L706" i="6"/>
  <c r="L695" i="6"/>
  <c r="L684" i="6"/>
  <c r="L672" i="6"/>
  <c r="L662" i="6"/>
  <c r="L651" i="6"/>
  <c r="L630" i="6"/>
  <c r="L619" i="6"/>
  <c r="L608" i="6"/>
  <c r="L597" i="6"/>
  <c r="L586" i="6"/>
  <c r="L575" i="6"/>
  <c r="L563" i="6"/>
  <c r="L552" i="6"/>
  <c r="L542" i="6"/>
  <c r="L531" i="6"/>
  <c r="L520" i="6"/>
  <c r="L498" i="6"/>
  <c r="L487" i="6"/>
  <c r="L478" i="6"/>
  <c r="L459" i="6"/>
  <c r="L447" i="6"/>
  <c r="L437" i="6"/>
  <c r="L426" i="6"/>
  <c r="L414" i="6"/>
  <c r="L402" i="6"/>
  <c r="L392" i="6"/>
  <c r="L373" i="6"/>
  <c r="L361" i="6"/>
  <c r="L349" i="6"/>
  <c r="L339" i="6"/>
  <c r="L327" i="6"/>
  <c r="L316" i="6"/>
  <c r="L307" i="6"/>
  <c r="L286" i="6"/>
  <c r="L263" i="6"/>
  <c r="L251" i="6"/>
  <c r="L239" i="6"/>
  <c r="L228" i="6"/>
  <c r="L901" i="6"/>
  <c r="L884" i="6"/>
  <c r="L872" i="6"/>
  <c r="L851" i="6"/>
  <c r="L829" i="6"/>
  <c r="L819" i="6"/>
  <c r="L807" i="6"/>
  <c r="L795" i="6"/>
  <c r="L783" i="6"/>
  <c r="L762" i="6"/>
  <c r="L751" i="6"/>
  <c r="L739" i="6"/>
  <c r="L727" i="6"/>
  <c r="L715" i="6"/>
  <c r="L704" i="6"/>
  <c r="L692" i="6"/>
  <c r="L681" i="6"/>
  <c r="L670" i="6"/>
  <c r="L648" i="6"/>
  <c r="L639" i="6"/>
  <c r="L627" i="6"/>
  <c r="L606" i="6"/>
  <c r="L594" i="6"/>
  <c r="L583" i="6"/>
  <c r="L572" i="6"/>
  <c r="L560" i="6"/>
  <c r="L550" i="6"/>
  <c r="L539" i="6"/>
  <c r="L528" i="6"/>
  <c r="L517" i="6"/>
  <c r="L506" i="6"/>
  <c r="L496" i="6"/>
  <c r="L484" i="6"/>
  <c r="L476" i="6"/>
  <c r="L466" i="6"/>
  <c r="L456" i="6"/>
  <c r="L434" i="6"/>
  <c r="L423" i="6"/>
  <c r="L411" i="6"/>
  <c r="L399" i="6"/>
  <c r="L389" i="6"/>
  <c r="L381" i="6"/>
  <c r="L370" i="6"/>
  <c r="L358" i="6"/>
  <c r="L336" i="6"/>
  <c r="L324" i="6"/>
  <c r="L313" i="6"/>
  <c r="L295" i="6"/>
  <c r="L283" i="6"/>
  <c r="L272" i="6"/>
  <c r="L260" i="6"/>
  <c r="L248" i="6"/>
  <c r="L236" i="6"/>
  <c r="L225" i="6"/>
  <c r="L216" i="6"/>
  <c r="L899" i="6"/>
  <c r="L892" i="6"/>
  <c r="L882" i="6"/>
  <c r="L870" i="6"/>
  <c r="L860" i="6"/>
  <c r="L849" i="6"/>
  <c r="L839" i="6"/>
  <c r="L828" i="6"/>
  <c r="L817" i="6"/>
  <c r="L805" i="6"/>
  <c r="L793" i="6"/>
  <c r="L781" i="6"/>
  <c r="L772" i="6"/>
  <c r="L749" i="6"/>
  <c r="L737" i="6"/>
  <c r="L725" i="6"/>
  <c r="L713" i="6"/>
  <c r="L702" i="6"/>
  <c r="L690" i="6"/>
  <c r="L679" i="6"/>
  <c r="L668" i="6"/>
  <c r="L658" i="6"/>
  <c r="L637" i="6"/>
  <c r="L625" i="6"/>
  <c r="L615" i="6"/>
  <c r="L604" i="6"/>
  <c r="L592" i="6"/>
  <c r="L581" i="6"/>
  <c r="L570" i="6"/>
  <c r="L558" i="6"/>
  <c r="L548" i="6"/>
  <c r="L537" i="6"/>
  <c r="L515" i="6"/>
  <c r="L504" i="6"/>
  <c r="L494" i="6"/>
  <c r="L483" i="6"/>
  <c r="L474" i="6"/>
  <c r="L454" i="6"/>
  <c r="L443" i="6"/>
  <c r="L432" i="6"/>
  <c r="L421" i="6"/>
  <c r="L409" i="6"/>
  <c r="L397" i="6"/>
  <c r="L379" i="6"/>
  <c r="L368" i="6"/>
  <c r="L356" i="6"/>
  <c r="L346" i="6"/>
  <c r="L334" i="6"/>
  <c r="L323" i="6"/>
  <c r="L312" i="6"/>
  <c r="L303" i="6"/>
  <c r="L293" i="6"/>
  <c r="L281" i="6"/>
  <c r="L270" i="6"/>
  <c r="L258" i="6"/>
  <c r="L246" i="6"/>
  <c r="L234" i="6"/>
  <c r="L224" i="6"/>
  <c r="L214" i="6"/>
  <c r="L902" i="6"/>
  <c r="L893" i="6"/>
  <c r="L885" i="6"/>
  <c r="L873" i="6"/>
  <c r="L862" i="6"/>
  <c r="L852" i="6"/>
  <c r="L841" i="6"/>
  <c r="L830" i="6"/>
  <c r="L820" i="6"/>
  <c r="L808" i="6"/>
  <c r="L796" i="6"/>
  <c r="L784" i="6"/>
  <c r="L774" i="6"/>
  <c r="L763" i="6"/>
  <c r="L752" i="6"/>
  <c r="L740" i="6"/>
  <c r="L728" i="6"/>
  <c r="L716" i="6"/>
  <c r="L705" i="6"/>
  <c r="L693" i="6"/>
  <c r="L682" i="6"/>
  <c r="L660" i="6"/>
  <c r="L649" i="6"/>
  <c r="L640" i="6"/>
  <c r="L628" i="6"/>
  <c r="L617" i="6"/>
  <c r="L595" i="6"/>
  <c r="L584" i="6"/>
  <c r="L573" i="6"/>
  <c r="L561" i="6"/>
  <c r="L540" i="6"/>
  <c r="L529" i="6"/>
  <c r="L518" i="6"/>
  <c r="L507" i="6"/>
  <c r="L485" i="6"/>
  <c r="L477" i="6"/>
  <c r="L467" i="6"/>
  <c r="L457" i="6"/>
  <c r="L445" i="6"/>
  <c r="L435" i="6"/>
  <c r="L424" i="6"/>
  <c r="L412" i="6"/>
  <c r="L400" i="6"/>
  <c r="L390" i="6"/>
  <c r="L382" i="6"/>
  <c r="L371" i="6"/>
  <c r="L359" i="6"/>
  <c r="L348" i="6"/>
  <c r="L337" i="6"/>
  <c r="L325" i="6"/>
  <c r="L314" i="6"/>
  <c r="L305" i="6"/>
  <c r="L296" i="6"/>
  <c r="L284" i="6"/>
  <c r="L273" i="6"/>
  <c r="L261" i="6"/>
  <c r="L249" i="6"/>
  <c r="L237" i="6"/>
  <c r="L226" i="6"/>
  <c r="L185" i="6"/>
  <c r="L174" i="6"/>
  <c r="L206" i="6"/>
  <c r="L196" i="6"/>
  <c r="L184" i="6"/>
  <c r="L173" i="6"/>
  <c r="L900" i="6"/>
  <c r="L883" i="6"/>
  <c r="L871" i="6"/>
  <c r="L861" i="6"/>
  <c r="L850" i="6"/>
  <c r="L840" i="6"/>
  <c r="L818" i="6"/>
  <c r="L806" i="6"/>
  <c r="L794" i="6"/>
  <c r="L782" i="6"/>
  <c r="L773" i="6"/>
  <c r="L761" i="6"/>
  <c r="L750" i="6"/>
  <c r="L738" i="6"/>
  <c r="L726" i="6"/>
  <c r="L714" i="6"/>
  <c r="L703" i="6"/>
  <c r="L691" i="6"/>
  <c r="L680" i="6"/>
  <c r="L669" i="6"/>
  <c r="L659" i="6"/>
  <c r="L647" i="6"/>
  <c r="L638" i="6"/>
  <c r="L626" i="6"/>
  <c r="L616" i="6"/>
  <c r="L605" i="6"/>
  <c r="L593" i="6"/>
  <c r="L582" i="6"/>
  <c r="L571" i="6"/>
  <c r="L559" i="6"/>
  <c r="L549" i="6"/>
  <c r="L538" i="6"/>
  <c r="L527" i="6"/>
  <c r="L516" i="6"/>
  <c r="L505" i="6"/>
  <c r="L495" i="6"/>
  <c r="L475" i="6"/>
  <c r="L465" i="6"/>
  <c r="L455" i="6"/>
  <c r="L444" i="6"/>
  <c r="L433" i="6"/>
  <c r="L422" i="6"/>
  <c r="L410" i="6"/>
  <c r="L398" i="6"/>
  <c r="L388" i="6"/>
  <c r="L380" i="6"/>
  <c r="L369" i="6"/>
  <c r="L357" i="6"/>
  <c r="L347" i="6"/>
  <c r="L335" i="6"/>
  <c r="L304" i="6"/>
  <c r="L294" i="6"/>
  <c r="L282" i="6"/>
  <c r="L271" i="6"/>
  <c r="L259" i="6"/>
  <c r="L247" i="6"/>
  <c r="L235" i="6"/>
  <c r="L215" i="6"/>
  <c r="L205" i="6"/>
  <c r="L195" i="6"/>
  <c r="L183" i="6"/>
  <c r="L172" i="6"/>
  <c r="L194" i="6"/>
  <c r="L182" i="6"/>
  <c r="L171" i="6"/>
  <c r="L869" i="6"/>
  <c r="L838" i="6"/>
  <c r="L804" i="6"/>
  <c r="L771" i="6"/>
  <c r="L748" i="6"/>
  <c r="L736" i="6"/>
  <c r="L712" i="6"/>
  <c r="L689" i="6"/>
  <c r="L678" i="6"/>
  <c r="L667" i="6"/>
  <c r="L657" i="6"/>
  <c r="L646" i="6"/>
  <c r="L636" i="6"/>
  <c r="L624" i="6"/>
  <c r="L614" i="6"/>
  <c r="L603" i="6"/>
  <c r="L591" i="6"/>
  <c r="L580" i="6"/>
  <c r="L569" i="6"/>
  <c r="L557" i="6"/>
  <c r="L547" i="6"/>
  <c r="L536" i="6"/>
  <c r="L526" i="6"/>
  <c r="L514" i="6"/>
  <c r="L493" i="6"/>
  <c r="L473" i="6"/>
  <c r="L453" i="6"/>
  <c r="L442" i="6"/>
  <c r="L431" i="6"/>
  <c r="L420" i="6"/>
  <c r="L408" i="6"/>
  <c r="L396" i="6"/>
  <c r="L387" i="6"/>
  <c r="L367" i="6"/>
  <c r="L355" i="6"/>
  <c r="L345" i="6"/>
  <c r="L333" i="6"/>
  <c r="L322" i="6"/>
  <c r="L311" i="6"/>
  <c r="L292" i="6"/>
  <c r="L280" i="6"/>
  <c r="L269" i="6"/>
  <c r="L257" i="6"/>
  <c r="L245" i="6"/>
  <c r="L233" i="6"/>
  <c r="L223" i="6"/>
  <c r="L213" i="6"/>
  <c r="L204" i="6"/>
  <c r="L193" i="6"/>
  <c r="L181" i="6"/>
  <c r="L170" i="6"/>
  <c r="L881" i="6"/>
  <c r="L848" i="6"/>
  <c r="L816" i="6"/>
  <c r="L724" i="6"/>
  <c r="L898" i="6"/>
  <c r="L880" i="6"/>
  <c r="L858" i="6"/>
  <c r="L837" i="6"/>
  <c r="L815" i="6"/>
  <c r="L791" i="6"/>
  <c r="L770" i="6"/>
  <c r="L735" i="6"/>
  <c r="L169" i="6"/>
  <c r="L891" i="6"/>
  <c r="L859" i="6"/>
  <c r="L827" i="6"/>
  <c r="L792" i="6"/>
  <c r="L760" i="6"/>
  <c r="L701" i="6"/>
  <c r="L890" i="6"/>
  <c r="L847" i="6"/>
  <c r="L803" i="6"/>
  <c r="L780" i="6"/>
  <c r="L759" i="6"/>
  <c r="L747" i="6"/>
  <c r="L723" i="6"/>
  <c r="L711" i="6"/>
  <c r="L700" i="6"/>
  <c r="L688" i="6"/>
  <c r="L677" i="6"/>
  <c r="L656" i="6"/>
  <c r="L645" i="6"/>
  <c r="L635" i="6"/>
  <c r="L623" i="6"/>
  <c r="L613" i="6"/>
  <c r="L602" i="6"/>
  <c r="L590" i="6"/>
  <c r="L579" i="6"/>
  <c r="L568" i="6"/>
  <c r="L556" i="6"/>
  <c r="L546" i="6"/>
  <c r="L535" i="6"/>
  <c r="L525" i="6"/>
  <c r="L513" i="6"/>
  <c r="L503" i="6"/>
  <c r="L492" i="6"/>
  <c r="L482" i="6"/>
  <c r="L472" i="6"/>
  <c r="L464" i="6"/>
  <c r="L452" i="6"/>
  <c r="L441" i="6"/>
  <c r="L430" i="6"/>
  <c r="L419" i="6"/>
  <c r="L407" i="6"/>
  <c r="L395" i="6"/>
  <c r="L378" i="6"/>
  <c r="L366" i="6"/>
  <c r="L354" i="6"/>
  <c r="L344" i="6"/>
  <c r="L332" i="6"/>
  <c r="L321" i="6"/>
  <c r="L302" i="6"/>
  <c r="L291" i="6"/>
  <c r="L279" i="6"/>
  <c r="L268" i="6"/>
  <c r="L256" i="6"/>
  <c r="L244" i="6"/>
  <c r="L232" i="6"/>
  <c r="L222" i="6"/>
  <c r="L212" i="6"/>
  <c r="L203" i="6"/>
  <c r="L897" i="6"/>
  <c r="L878" i="6"/>
  <c r="L867" i="6"/>
  <c r="L857" i="6"/>
  <c r="L845" i="6"/>
  <c r="L835" i="6"/>
  <c r="L825" i="6"/>
  <c r="L813" i="6"/>
  <c r="L801" i="6"/>
  <c r="L789" i="6"/>
  <c r="L778" i="6"/>
  <c r="L768" i="6"/>
  <c r="L757" i="6"/>
  <c r="L745" i="6"/>
  <c r="L733" i="6"/>
  <c r="L721" i="6"/>
  <c r="L709" i="6"/>
  <c r="L698" i="6"/>
  <c r="L686" i="6"/>
  <c r="L675" i="6"/>
  <c r="L665" i="6"/>
  <c r="L654" i="6"/>
  <c r="L633" i="6"/>
  <c r="L621" i="6"/>
  <c r="L611" i="6"/>
  <c r="L600" i="6"/>
  <c r="L589" i="6"/>
  <c r="L578" i="6"/>
  <c r="L566" i="6"/>
  <c r="L555" i="6"/>
  <c r="L545" i="6"/>
  <c r="L533" i="6"/>
  <c r="L523" i="6"/>
  <c r="L511" i="6"/>
  <c r="L501" i="6"/>
  <c r="L490" i="6"/>
  <c r="L480" i="6"/>
  <c r="L470" i="6"/>
  <c r="L462" i="6"/>
  <c r="L450" i="6"/>
  <c r="L439" i="6"/>
  <c r="L428" i="6"/>
  <c r="L417" i="6"/>
  <c r="L405" i="6"/>
  <c r="L376" i="6"/>
  <c r="L364" i="6"/>
  <c r="L352" i="6"/>
  <c r="L342" i="6"/>
  <c r="L330" i="6"/>
  <c r="L319" i="6"/>
  <c r="L310" i="6"/>
  <c r="L300" i="6"/>
  <c r="L289" i="6"/>
  <c r="L277" i="6"/>
  <c r="L266" i="6"/>
  <c r="L254" i="6"/>
  <c r="L242" i="6"/>
  <c r="L231" i="6"/>
  <c r="L220" i="6"/>
  <c r="L201" i="6"/>
  <c r="L190" i="6"/>
  <c r="L178" i="6"/>
  <c r="L824" i="6"/>
  <c r="L812" i="6"/>
  <c r="L800" i="6"/>
  <c r="L788" i="6"/>
  <c r="L767" i="6"/>
  <c r="L756" i="6"/>
  <c r="L744" i="6"/>
  <c r="L732" i="6"/>
  <c r="L720" i="6"/>
  <c r="L708" i="6"/>
  <c r="L697" i="6"/>
  <c r="L674" i="6"/>
  <c r="L664" i="6"/>
  <c r="L653" i="6"/>
  <c r="L643" i="6"/>
  <c r="L632" i="6"/>
  <c r="L620" i="6"/>
  <c r="L610" i="6"/>
  <c r="L599" i="6"/>
  <c r="L588" i="6"/>
  <c r="L577" i="6"/>
  <c r="L565" i="6"/>
  <c r="L554" i="6"/>
  <c r="L544" i="6"/>
  <c r="L522" i="6"/>
  <c r="L510" i="6"/>
  <c r="L500" i="6"/>
  <c r="L489" i="6"/>
  <c r="L469" i="6"/>
  <c r="L461" i="6"/>
  <c r="L449" i="6"/>
  <c r="L438" i="6"/>
  <c r="L416" i="6"/>
  <c r="L404" i="6"/>
  <c r="L385" i="6"/>
  <c r="L375" i="6"/>
  <c r="L363" i="6"/>
  <c r="L351" i="6"/>
  <c r="L341" i="6"/>
  <c r="L329" i="6"/>
  <c r="L318" i="6"/>
  <c r="L309" i="6"/>
  <c r="L299" i="6"/>
  <c r="L288" i="6"/>
  <c r="L276" i="6"/>
  <c r="L265" i="6"/>
  <c r="L253" i="6"/>
  <c r="L241" i="6"/>
  <c r="L230" i="6"/>
  <c r="L219" i="6"/>
  <c r="L210" i="6"/>
  <c r="L200" i="6"/>
  <c r="L189" i="6"/>
  <c r="L167" i="6"/>
  <c r="L427" i="6"/>
  <c r="L415" i="6"/>
  <c r="L403" i="6"/>
  <c r="L393" i="6"/>
  <c r="L384" i="6"/>
  <c r="L374" i="6"/>
  <c r="L362" i="6"/>
  <c r="L903" i="6"/>
  <c r="L894" i="6"/>
  <c r="L886" i="6"/>
  <c r="L874" i="6"/>
  <c r="L863" i="6"/>
  <c r="L853" i="6"/>
  <c r="L831" i="6"/>
  <c r="L821" i="6"/>
  <c r="L809" i="6"/>
  <c r="L797" i="6"/>
  <c r="L785" i="6"/>
  <c r="L775" i="6"/>
  <c r="L764" i="6"/>
  <c r="L753" i="6"/>
  <c r="L741" i="6"/>
  <c r="L729" i="6"/>
  <c r="L717" i="6"/>
  <c r="L694" i="6"/>
  <c r="L683" i="6"/>
  <c r="L671" i="6"/>
  <c r="L661" i="6"/>
  <c r="L650" i="6"/>
  <c r="L641" i="6"/>
  <c r="L629" i="6"/>
  <c r="L618" i="6"/>
  <c r="L607" i="6"/>
  <c r="L596" i="6"/>
  <c r="L585" i="6"/>
  <c r="L574" i="6"/>
  <c r="L562" i="6"/>
  <c r="L551" i="6"/>
  <c r="L541" i="6"/>
  <c r="L530" i="6"/>
  <c r="L519" i="6"/>
  <c r="L508" i="6"/>
  <c r="L497" i="6"/>
  <c r="L486" i="6"/>
  <c r="L468" i="6"/>
  <c r="L458" i="6"/>
  <c r="L446" i="6"/>
  <c r="L436" i="6"/>
  <c r="L425" i="6"/>
  <c r="L413" i="6"/>
  <c r="L401" i="6"/>
  <c r="L391" i="6"/>
  <c r="L383" i="6"/>
  <c r="L372" i="6"/>
  <c r="L360" i="6"/>
  <c r="L338" i="6"/>
  <c r="L326" i="6"/>
  <c r="L315" i="6"/>
  <c r="L306" i="6"/>
  <c r="L297" i="6"/>
  <c r="L285" i="6"/>
  <c r="L274" i="6"/>
  <c r="L262" i="6"/>
  <c r="L250" i="6"/>
  <c r="L238" i="6"/>
  <c r="L227" i="6"/>
  <c r="L217" i="6"/>
  <c r="L207" i="6"/>
  <c r="L197" i="6"/>
  <c r="L186" i="6"/>
  <c r="L175" i="6"/>
  <c r="L164" i="6"/>
  <c r="L163" i="6"/>
  <c r="L152" i="6"/>
  <c r="L140" i="6"/>
  <c r="L128" i="6"/>
  <c r="L119" i="6"/>
  <c r="L109" i="6"/>
  <c r="L97" i="6"/>
  <c r="L87" i="6"/>
  <c r="L76" i="6"/>
  <c r="L65" i="6"/>
  <c r="L54" i="6"/>
  <c r="L42" i="6"/>
  <c r="L32" i="6"/>
  <c r="L21" i="6"/>
  <c r="L162" i="6"/>
  <c r="L151" i="6"/>
  <c r="L139" i="6"/>
  <c r="L127" i="6"/>
  <c r="L118" i="6"/>
  <c r="L108" i="6"/>
  <c r="L96" i="6"/>
  <c r="L86" i="6"/>
  <c r="L75" i="6"/>
  <c r="L64" i="6"/>
  <c r="L53" i="6"/>
  <c r="L41" i="6"/>
  <c r="L31" i="6"/>
  <c r="L20" i="6"/>
  <c r="L161" i="6"/>
  <c r="L150" i="6"/>
  <c r="L138" i="6"/>
  <c r="L126" i="6"/>
  <c r="L117" i="6"/>
  <c r="L107" i="6"/>
  <c r="L95" i="6"/>
  <c r="L85" i="6"/>
  <c r="L74" i="6"/>
  <c r="L52" i="6"/>
  <c r="L40" i="6"/>
  <c r="L30" i="6"/>
  <c r="L19" i="6"/>
  <c r="L10" i="6"/>
  <c r="L160" i="6"/>
  <c r="L149" i="6"/>
  <c r="L137" i="6"/>
  <c r="L125" i="6"/>
  <c r="L106" i="6"/>
  <c r="L94" i="6"/>
  <c r="L84" i="6"/>
  <c r="L73" i="6"/>
  <c r="L63" i="6"/>
  <c r="L51" i="6"/>
  <c r="L29" i="6"/>
  <c r="L18" i="6"/>
  <c r="L9" i="6"/>
  <c r="L159" i="6"/>
  <c r="L148" i="6"/>
  <c r="L136" i="6"/>
  <c r="L124" i="6"/>
  <c r="L116" i="6"/>
  <c r="L105" i="6"/>
  <c r="L93" i="6"/>
  <c r="L83" i="6"/>
  <c r="L72" i="6"/>
  <c r="L62" i="6"/>
  <c r="L50" i="6"/>
  <c r="L39" i="6"/>
  <c r="L28" i="6"/>
  <c r="L17" i="6"/>
  <c r="L8" i="6"/>
  <c r="L158" i="6"/>
  <c r="L147" i="6"/>
  <c r="L135" i="6"/>
  <c r="L123" i="6"/>
  <c r="L115" i="6"/>
  <c r="L104" i="6"/>
  <c r="L82" i="6"/>
  <c r="L71" i="6"/>
  <c r="L61" i="6"/>
  <c r="L49" i="6"/>
  <c r="L38" i="6"/>
  <c r="L27" i="6"/>
  <c r="L16" i="6"/>
  <c r="L7" i="6"/>
  <c r="L192" i="6"/>
  <c r="L180" i="6"/>
  <c r="L889" i="6"/>
  <c r="L879" i="6"/>
  <c r="L868" i="6"/>
  <c r="L846" i="6"/>
  <c r="L836" i="6"/>
  <c r="L826" i="6"/>
  <c r="L814" i="6"/>
  <c r="L802" i="6"/>
  <c r="L790" i="6"/>
  <c r="L779" i="6"/>
  <c r="L769" i="6"/>
  <c r="L758" i="6"/>
  <c r="L746" i="6"/>
  <c r="L734" i="6"/>
  <c r="L722" i="6"/>
  <c r="L710" i="6"/>
  <c r="L699" i="6"/>
  <c r="L687" i="6"/>
  <c r="L676" i="6"/>
  <c r="L666" i="6"/>
  <c r="L655" i="6"/>
  <c r="L644" i="6"/>
  <c r="L634" i="6"/>
  <c r="L622" i="6"/>
  <c r="L612" i="6"/>
  <c r="L601" i="6"/>
  <c r="L567" i="6"/>
  <c r="L534" i="6"/>
  <c r="L524" i="6"/>
  <c r="L512" i="6"/>
  <c r="L502" i="6"/>
  <c r="L491" i="6"/>
  <c r="L481" i="6"/>
  <c r="L471" i="6"/>
  <c r="L463" i="6"/>
  <c r="L451" i="6"/>
  <c r="L440" i="6"/>
  <c r="L429" i="6"/>
  <c r="L418" i="6"/>
  <c r="L406" i="6"/>
  <c r="L394" i="6"/>
  <c r="L386" i="6"/>
  <c r="L377" i="6"/>
  <c r="L365" i="6"/>
  <c r="L353" i="6"/>
  <c r="L343" i="6"/>
  <c r="L331" i="6"/>
  <c r="L320" i="6"/>
  <c r="L301" i="6"/>
  <c r="L290" i="6"/>
  <c r="L278" i="6"/>
  <c r="L267" i="6"/>
  <c r="L255" i="6"/>
  <c r="L243" i="6"/>
  <c r="L221" i="6"/>
  <c r="L211" i="6"/>
  <c r="L202" i="6"/>
  <c r="L191" i="6"/>
  <c r="L179" i="6"/>
  <c r="L168" i="6"/>
  <c r="L146" i="6"/>
  <c r="L134" i="6"/>
  <c r="L114" i="6"/>
  <c r="L103" i="6"/>
  <c r="L92" i="6"/>
  <c r="L81" i="6"/>
  <c r="L70" i="6"/>
  <c r="L60" i="6"/>
  <c r="L48" i="6"/>
  <c r="L37" i="6"/>
  <c r="L26" i="6"/>
  <c r="L15" i="6"/>
  <c r="L6" i="6"/>
  <c r="L157" i="6"/>
  <c r="L145" i="6"/>
  <c r="L133" i="6"/>
  <c r="L113" i="6"/>
  <c r="L102" i="6"/>
  <c r="L91" i="6"/>
  <c r="L80" i="6"/>
  <c r="L59" i="6"/>
  <c r="L47" i="6"/>
  <c r="L5" i="6"/>
  <c r="L156" i="6"/>
  <c r="L144" i="6"/>
  <c r="L132" i="6"/>
  <c r="L112" i="6"/>
  <c r="L101" i="6"/>
  <c r="L69" i="6"/>
  <c r="L58" i="6"/>
  <c r="L46" i="6"/>
  <c r="L36" i="6"/>
  <c r="L25" i="6"/>
  <c r="L14" i="6"/>
  <c r="L4" i="6"/>
  <c r="L350" i="6"/>
  <c r="L340" i="6"/>
  <c r="L328" i="6"/>
  <c r="L317" i="6"/>
  <c r="L308" i="6"/>
  <c r="L298" i="6"/>
  <c r="L287" i="6"/>
  <c r="L275" i="6"/>
  <c r="L264" i="6"/>
  <c r="L252" i="6"/>
  <c r="L240" i="6"/>
  <c r="L229" i="6"/>
  <c r="L218" i="6"/>
  <c r="L209" i="6"/>
  <c r="L199" i="6"/>
  <c r="L188" i="6"/>
  <c r="L177" i="6"/>
  <c r="L166" i="6"/>
  <c r="L155" i="6"/>
  <c r="L143" i="6"/>
  <c r="L131" i="6"/>
  <c r="L122" i="6"/>
  <c r="L111" i="6"/>
  <c r="L100" i="6"/>
  <c r="L90" i="6"/>
  <c r="L79" i="6"/>
  <c r="L68" i="6"/>
  <c r="L57" i="6"/>
  <c r="L45" i="6"/>
  <c r="L35" i="6"/>
  <c r="L24" i="6"/>
  <c r="L13" i="6"/>
  <c r="L3" i="6"/>
  <c r="L208" i="6"/>
  <c r="L198" i="6"/>
  <c r="L187" i="6"/>
  <c r="L176" i="6"/>
  <c r="L165" i="6"/>
  <c r="L154" i="6"/>
  <c r="L142" i="6"/>
  <c r="L130" i="6"/>
  <c r="L121" i="6"/>
  <c r="L110" i="6"/>
  <c r="L99" i="6"/>
  <c r="L89" i="6"/>
  <c r="L78" i="6"/>
  <c r="L67" i="6"/>
  <c r="L56" i="6"/>
  <c r="L44" i="6"/>
  <c r="L34" i="6"/>
  <c r="L23" i="6"/>
  <c r="L12" i="6"/>
  <c r="L2" i="6"/>
  <c r="L153" i="6"/>
  <c r="L141" i="6"/>
  <c r="L129" i="6"/>
  <c r="L120" i="6"/>
  <c r="L98" i="6"/>
  <c r="L88" i="6"/>
  <c r="L77" i="6"/>
  <c r="L66" i="6"/>
  <c r="L55" i="6"/>
  <c r="L43" i="6"/>
  <c r="L33" i="6"/>
  <c r="L22" i="6"/>
  <c r="L11" i="6"/>
  <c r="N75" i="8"/>
  <c r="O75" i="8" l="1"/>
  <c r="O74" i="8"/>
  <c r="N74" i="8"/>
  <c r="P74" i="8" s="1"/>
  <c r="O73" i="8"/>
  <c r="N73" i="8"/>
  <c r="P73" i="8" s="1"/>
  <c r="O72" i="8"/>
  <c r="N72" i="8"/>
  <c r="P72" i="8" s="1"/>
  <c r="N71" i="8"/>
  <c r="P71" i="8" s="1"/>
  <c r="O71" i="8"/>
  <c r="P75" i="8"/>
  <c r="L908"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<sst xmlns="http://schemas.openxmlformats.org/spreadsheetml/2006/main" count="21342" uniqueCount="1384">
  <si>
    <t>Patient_ID</t>
  </si>
  <si>
    <t>Patient_Name</t>
  </si>
  <si>
    <t>Age</t>
  </si>
  <si>
    <t>Gender</t>
  </si>
  <si>
    <t>Insurance_Type</t>
  </si>
  <si>
    <t>BMI</t>
  </si>
  <si>
    <t>Chronic_Conditions</t>
  </si>
  <si>
    <t>Satisfaction_Score</t>
  </si>
  <si>
    <t>Michael Anderson</t>
  </si>
  <si>
    <t>Male</t>
  </si>
  <si>
    <t>Private Insurance</t>
  </si>
  <si>
    <t>Erin Curry</t>
  </si>
  <si>
    <t>Female</t>
  </si>
  <si>
    <t>Medicaid</t>
  </si>
  <si>
    <t>Brett Serrano</t>
  </si>
  <si>
    <t>Matthew Rogers</t>
  </si>
  <si>
    <t>Uninsured</t>
  </si>
  <si>
    <t>Kimberly Wiggins MD</t>
  </si>
  <si>
    <t>Medicare</t>
  </si>
  <si>
    <t>David Fernandez</t>
  </si>
  <si>
    <t>Anthony Martinez</t>
  </si>
  <si>
    <t>George Fleming</t>
  </si>
  <si>
    <t>Michelle West</t>
  </si>
  <si>
    <t>Randall Jones</t>
  </si>
  <si>
    <t>Kelsey Fisher</t>
  </si>
  <si>
    <t>Megan Miller</t>
  </si>
  <si>
    <t>Cheryl Medina</t>
  </si>
  <si>
    <t>Troy Anderson</t>
  </si>
  <si>
    <t>Nicholas Mendoza</t>
  </si>
  <si>
    <t>Pamela Frederick</t>
  </si>
  <si>
    <t>Kevin Martin</t>
  </si>
  <si>
    <t>James Medina</t>
  </si>
  <si>
    <t>Mark Weber</t>
  </si>
  <si>
    <t>Jessica Martin</t>
  </si>
  <si>
    <t>Laura Ellis</t>
  </si>
  <si>
    <t>Brandon Rogers</t>
  </si>
  <si>
    <t>Christina Maxwell</t>
  </si>
  <si>
    <t>Brian Mccarthy</t>
  </si>
  <si>
    <t>Joshua Vasquez</t>
  </si>
  <si>
    <t>John Mccann</t>
  </si>
  <si>
    <t>Monica Walker</t>
  </si>
  <si>
    <t>Christopher Mclaughlin</t>
  </si>
  <si>
    <t>Russell Morris</t>
  </si>
  <si>
    <t>Robert Webster</t>
  </si>
  <si>
    <t>Alexis Chen</t>
  </si>
  <si>
    <t>Joseph Hawkins</t>
  </si>
  <si>
    <t>Anthony Oneill</t>
  </si>
  <si>
    <t>Christina Mitchell</t>
  </si>
  <si>
    <t>Brittney Holt</t>
  </si>
  <si>
    <t>Sara Johnson</t>
  </si>
  <si>
    <t>Sean Chan</t>
  </si>
  <si>
    <t>John Baker</t>
  </si>
  <si>
    <t>Mark Smith</t>
  </si>
  <si>
    <t>Hannah Fox</t>
  </si>
  <si>
    <t>Elizabeth Allen</t>
  </si>
  <si>
    <t>Cathy Hooper</t>
  </si>
  <si>
    <t>Jacqueline Miles</t>
  </si>
  <si>
    <t>Matthew Hartman</t>
  </si>
  <si>
    <t>Curtis Manning</t>
  </si>
  <si>
    <t>Elizabeth Brandt</t>
  </si>
  <si>
    <t>Christina Welch</t>
  </si>
  <si>
    <t>David Obrien</t>
  </si>
  <si>
    <t>Brooke Krause</t>
  </si>
  <si>
    <t>Danielle Obrien</t>
  </si>
  <si>
    <t>Mark Blair</t>
  </si>
  <si>
    <t>Donna Hall</t>
  </si>
  <si>
    <t>Bryan Lawrence</t>
  </si>
  <si>
    <t>Francisco Martin</t>
  </si>
  <si>
    <t>Tyler Hernandez</t>
  </si>
  <si>
    <t>Henry King</t>
  </si>
  <si>
    <t>Robert Cruz</t>
  </si>
  <si>
    <t>Jesse Hart</t>
  </si>
  <si>
    <t>Mr. Michael Hernandez</t>
  </si>
  <si>
    <t>Timothy Wright</t>
  </si>
  <si>
    <t>Chelsea Young</t>
  </si>
  <si>
    <t>Max Brown</t>
  </si>
  <si>
    <t>Jason Payne</t>
  </si>
  <si>
    <t>Nicholas Jordan</t>
  </si>
  <si>
    <t>Charles Harper</t>
  </si>
  <si>
    <t>Frank Bell</t>
  </si>
  <si>
    <t>Edward Lopez</t>
  </si>
  <si>
    <t>Marvin Adams</t>
  </si>
  <si>
    <t>Alison Grant</t>
  </si>
  <si>
    <t>Jordan Crawford</t>
  </si>
  <si>
    <t>Christopher Gilbert</t>
  </si>
  <si>
    <t>Rachel Wood</t>
  </si>
  <si>
    <t>Peter Torres</t>
  </si>
  <si>
    <t>Alicia Trujillo</t>
  </si>
  <si>
    <t>Lindsay Lee</t>
  </si>
  <si>
    <t>Anthony Romero</t>
  </si>
  <si>
    <t>Elizabeth Thompson</t>
  </si>
  <si>
    <t>Stephanie Richardson</t>
  </si>
  <si>
    <t>Nicole Hall</t>
  </si>
  <si>
    <t>Christian Valentine</t>
  </si>
  <si>
    <t>James Morris</t>
  </si>
  <si>
    <t>Joanna Brown</t>
  </si>
  <si>
    <t>Suzanne Greer</t>
  </si>
  <si>
    <t>Jason Rodriguez</t>
  </si>
  <si>
    <t>Mr. Caleb Middleton</t>
  </si>
  <si>
    <t>Dr. Mary Mccormick</t>
  </si>
  <si>
    <t>David Dennis</t>
  </si>
  <si>
    <t>Steven Miller</t>
  </si>
  <si>
    <t>Julie Wilson</t>
  </si>
  <si>
    <t>William Case</t>
  </si>
  <si>
    <t>Ryan Carroll</t>
  </si>
  <si>
    <t>Brian Norman</t>
  </si>
  <si>
    <t>James Wilson</t>
  </si>
  <si>
    <t>William Kelley</t>
  </si>
  <si>
    <t>Jeremy Gross</t>
  </si>
  <si>
    <t>Adrian Nash</t>
  </si>
  <si>
    <t>Elizabeth Miller</t>
  </si>
  <si>
    <t>Gordon Hill</t>
  </si>
  <si>
    <t>Evan Walker</t>
  </si>
  <si>
    <t>Francisco Neal</t>
  </si>
  <si>
    <t>Cheryl Simmons</t>
  </si>
  <si>
    <t>Andrew Shields</t>
  </si>
  <si>
    <t>Zachary Nunez</t>
  </si>
  <si>
    <t>Louis Berry</t>
  </si>
  <si>
    <t>Brett Stewart</t>
  </si>
  <si>
    <t>Jordan Clark</t>
  </si>
  <si>
    <t>John Kennedy</t>
  </si>
  <si>
    <t>Katherine Harmon</t>
  </si>
  <si>
    <t>Nicole Mosley</t>
  </si>
  <si>
    <t>Gina Williams</t>
  </si>
  <si>
    <t>Erin Thomas</t>
  </si>
  <si>
    <t>Brendan Clark</t>
  </si>
  <si>
    <t>Gregory Miller</t>
  </si>
  <si>
    <t>Barry Ashley</t>
  </si>
  <si>
    <t>Theodore Huerta</t>
  </si>
  <si>
    <t>Mr. Paul Scott</t>
  </si>
  <si>
    <t>Joann Good</t>
  </si>
  <si>
    <t>Michael Benton</t>
  </si>
  <si>
    <t>Carol Campbell</t>
  </si>
  <si>
    <t>Stephanie Wilkins</t>
  </si>
  <si>
    <t>Lydia Williams</t>
  </si>
  <si>
    <t>Lindsey Sullivan</t>
  </si>
  <si>
    <t>Gregory Price</t>
  </si>
  <si>
    <t>Thomas Harris</t>
  </si>
  <si>
    <t>Mrs. Andrea Fischer</t>
  </si>
  <si>
    <t>Shannon Shaffer</t>
  </si>
  <si>
    <t>Michelle Hunter</t>
  </si>
  <si>
    <t>Charles Martinez</t>
  </si>
  <si>
    <t>Gina Dixon</t>
  </si>
  <si>
    <t>Tracy Daniel</t>
  </si>
  <si>
    <t>Bradley Lynch</t>
  </si>
  <si>
    <t>Mr. Joseph Owens</t>
  </si>
  <si>
    <t>Barbara Sullivan</t>
  </si>
  <si>
    <t>Jerome Meza</t>
  </si>
  <si>
    <t>Douglas Valenzuela Jr.</t>
  </si>
  <si>
    <t>Ariel Snyder</t>
  </si>
  <si>
    <t>David Rios</t>
  </si>
  <si>
    <t>Vincent Howell</t>
  </si>
  <si>
    <t>Lauren Short</t>
  </si>
  <si>
    <t>Timothy Gardner</t>
  </si>
  <si>
    <t>Alyssa Hall</t>
  </si>
  <si>
    <t>Catherine Evans</t>
  </si>
  <si>
    <t>Robert Marshall</t>
  </si>
  <si>
    <t>Dylan Newton</t>
  </si>
  <si>
    <t>Terri Moses</t>
  </si>
  <si>
    <t>Tina Meyer</t>
  </si>
  <si>
    <t>Virginia Carter</t>
  </si>
  <si>
    <t>Susan Scott</t>
  </si>
  <si>
    <t>Charles Harris</t>
  </si>
  <si>
    <t>Lance Nichols</t>
  </si>
  <si>
    <t>Kelly Martin</t>
  </si>
  <si>
    <t>Sarah Allen</t>
  </si>
  <si>
    <t>Stacey Howard</t>
  </si>
  <si>
    <t>Tonya Brown</t>
  </si>
  <si>
    <t>Erik Hernandez</t>
  </si>
  <si>
    <t>Justin Fowler</t>
  </si>
  <si>
    <t>Stephanie Kelly</t>
  </si>
  <si>
    <t>Antonio Montoya</t>
  </si>
  <si>
    <t>Katherine Copeland</t>
  </si>
  <si>
    <t>Joy Henry</t>
  </si>
  <si>
    <t>Caitlin Gilmore</t>
  </si>
  <si>
    <t>David Collins</t>
  </si>
  <si>
    <t>Joseph Lara</t>
  </si>
  <si>
    <t>Erin Gardner</t>
  </si>
  <si>
    <t>Donald Duncan</t>
  </si>
  <si>
    <t>Larry Mayo</t>
  </si>
  <si>
    <t>Joshua Arroyo</t>
  </si>
  <si>
    <t>Teresa Johnston</t>
  </si>
  <si>
    <t>Patrick Arnold</t>
  </si>
  <si>
    <t>Joanna Wilson</t>
  </si>
  <si>
    <t>Edwin Banks</t>
  </si>
  <si>
    <t>Ryan Matthews</t>
  </si>
  <si>
    <t>Justin Collins</t>
  </si>
  <si>
    <t>Jaime Johnson</t>
  </si>
  <si>
    <t>Dr. Emily Houston MD</t>
  </si>
  <si>
    <t>Joseph Diaz</t>
  </si>
  <si>
    <t>Drew Ward</t>
  </si>
  <si>
    <t>Marissa Lee</t>
  </si>
  <si>
    <t>Gail Mcmahon</t>
  </si>
  <si>
    <t>Randy Green</t>
  </si>
  <si>
    <t>Thomas Carey</t>
  </si>
  <si>
    <t>Thomas Contreras</t>
  </si>
  <si>
    <t>Scott Todd</t>
  </si>
  <si>
    <t>Cody Washington</t>
  </si>
  <si>
    <t>Matthew Wilson</t>
  </si>
  <si>
    <t>Daniel Jones</t>
  </si>
  <si>
    <t>Marie Armstrong</t>
  </si>
  <si>
    <t>Brenda Aguirre</t>
  </si>
  <si>
    <t>Carly Young</t>
  </si>
  <si>
    <t>Terry Wallace</t>
  </si>
  <si>
    <t>Alicia Ramsey</t>
  </si>
  <si>
    <t>Matthew Miles</t>
  </si>
  <si>
    <t>Colleen Brady</t>
  </si>
  <si>
    <t>Patrick Marquez</t>
  </si>
  <si>
    <t>April Williams</t>
  </si>
  <si>
    <t>John Tapia</t>
  </si>
  <si>
    <t>Kristin Padilla</t>
  </si>
  <si>
    <t>Cody Schaefer</t>
  </si>
  <si>
    <t>Denise Landry</t>
  </si>
  <si>
    <t>Vincent Hall</t>
  </si>
  <si>
    <t>Stephen King DDS</t>
  </si>
  <si>
    <t>Tara Garrison</t>
  </si>
  <si>
    <t>Adrian Henderson</t>
  </si>
  <si>
    <t>Cynthia Gordon</t>
  </si>
  <si>
    <t>Alejandra Rowland</t>
  </si>
  <si>
    <t>David Smith</t>
  </si>
  <si>
    <t>Susan Schmidt</t>
  </si>
  <si>
    <t>Matthew Wheeler</t>
  </si>
  <si>
    <t>Sarah Kelley</t>
  </si>
  <si>
    <t>Mario Carr</t>
  </si>
  <si>
    <t>Debbie Cortez</t>
  </si>
  <si>
    <t>Ashley Rhodes</t>
  </si>
  <si>
    <t>Stephanie Young</t>
  </si>
  <si>
    <t>Jerome Bartlett</t>
  </si>
  <si>
    <t>Kim Lopez</t>
  </si>
  <si>
    <t>Leslie Woodward</t>
  </si>
  <si>
    <t>Allison Thomas</t>
  </si>
  <si>
    <t>Melissa Williams</t>
  </si>
  <si>
    <t>Angela Boyer</t>
  </si>
  <si>
    <t>Alexis Cohen</t>
  </si>
  <si>
    <t>Kristen Davis</t>
  </si>
  <si>
    <t>Timothy Andrews</t>
  </si>
  <si>
    <t>Terry Chavez</t>
  </si>
  <si>
    <t>Michael Flynn</t>
  </si>
  <si>
    <t>Summer Dominguez</t>
  </si>
  <si>
    <t>Jason Lynn</t>
  </si>
  <si>
    <t>Beverly Hall</t>
  </si>
  <si>
    <t>Tiffany Gibson</t>
  </si>
  <si>
    <t>Haley Smith</t>
  </si>
  <si>
    <t>Valerie Walton</t>
  </si>
  <si>
    <t>Ashley Ray</t>
  </si>
  <si>
    <t>Samuel Franklin</t>
  </si>
  <si>
    <t>David Singh</t>
  </si>
  <si>
    <t>Darrell Alexander</t>
  </si>
  <si>
    <t>Diane Malone</t>
  </si>
  <si>
    <t>James Bishop</t>
  </si>
  <si>
    <t>Lindsey Fisher</t>
  </si>
  <si>
    <t>Amber Ray</t>
  </si>
  <si>
    <t>Andres Welch</t>
  </si>
  <si>
    <t>Michael Lamb</t>
  </si>
  <si>
    <t>Margaret Wilkerson</t>
  </si>
  <si>
    <t>Nicholas Taylor</t>
  </si>
  <si>
    <t>Sean Solis</t>
  </si>
  <si>
    <t>John Charles</t>
  </si>
  <si>
    <t>Stephanie Ellis</t>
  </si>
  <si>
    <t>Teresa Thomas</t>
  </si>
  <si>
    <t>Scott Ward</t>
  </si>
  <si>
    <t>Kyle Fowler</t>
  </si>
  <si>
    <t>Jason Knox</t>
  </si>
  <si>
    <t>Gary Hicks</t>
  </si>
  <si>
    <t>Ronnie Carter</t>
  </si>
  <si>
    <t>Jessica Brown</t>
  </si>
  <si>
    <t>Eric Holland</t>
  </si>
  <si>
    <t>Destiny Patterson</t>
  </si>
  <si>
    <t>Robert Bailey</t>
  </si>
  <si>
    <t>Jeffrey Ramirez</t>
  </si>
  <si>
    <t>Beth Craig</t>
  </si>
  <si>
    <t>Ryan Simpson</t>
  </si>
  <si>
    <t>Catherine Lee</t>
  </si>
  <si>
    <t>Jesus Roberts</t>
  </si>
  <si>
    <t>Melissa Rodriguez</t>
  </si>
  <si>
    <t>Jeffrey Gray</t>
  </si>
  <si>
    <t>Daniel Johnston</t>
  </si>
  <si>
    <t>Stephen Collins</t>
  </si>
  <si>
    <t>Monica Garza</t>
  </si>
  <si>
    <t>Debbie Skinner</t>
  </si>
  <si>
    <t>Whitney Camacho MD</t>
  </si>
  <si>
    <t>Christopher Harris</t>
  </si>
  <si>
    <t>Tammy Buck</t>
  </si>
  <si>
    <t>Daniel Pace</t>
  </si>
  <si>
    <t>William Miller</t>
  </si>
  <si>
    <t>Caitlin Adams</t>
  </si>
  <si>
    <t>Elizabeth Cunningham</t>
  </si>
  <si>
    <t>Chris Lopez</t>
  </si>
  <si>
    <t>Sherri Day</t>
  </si>
  <si>
    <t>Margaret Anderson</t>
  </si>
  <si>
    <t>John Shaw</t>
  </si>
  <si>
    <t>Christian Murray</t>
  </si>
  <si>
    <t>Robert Beck</t>
  </si>
  <si>
    <t>Jordan King</t>
  </si>
  <si>
    <t>Steven Moreno</t>
  </si>
  <si>
    <t>Timothy Cole DDS</t>
  </si>
  <si>
    <t>Kathleen Murillo</t>
  </si>
  <si>
    <t>Ryan Lopez</t>
  </si>
  <si>
    <t>Joshua Roberts</t>
  </si>
  <si>
    <t>Heidi Huang</t>
  </si>
  <si>
    <t>Pamela Obrien</t>
  </si>
  <si>
    <t>Paul Brown</t>
  </si>
  <si>
    <t>Mrs. Heather Carter</t>
  </si>
  <si>
    <t>Samuel Jones</t>
  </si>
  <si>
    <t>Regina Jones</t>
  </si>
  <si>
    <t>Makayla Ewing</t>
  </si>
  <si>
    <t>Christopher Hines</t>
  </si>
  <si>
    <t>Joseph Benson</t>
  </si>
  <si>
    <t>Michael Aguilar</t>
  </si>
  <si>
    <t>Robert Barrett</t>
  </si>
  <si>
    <t>Angela Mays</t>
  </si>
  <si>
    <t>Mrs. Teresa Fisher</t>
  </si>
  <si>
    <t>Tracy Frank</t>
  </si>
  <si>
    <t>Joshua Griffin</t>
  </si>
  <si>
    <t>Robert Howard</t>
  </si>
  <si>
    <t>Michael Neal</t>
  </si>
  <si>
    <t>Jerry Mason</t>
  </si>
  <si>
    <t>Richard Guerra</t>
  </si>
  <si>
    <t>Beth Norris</t>
  </si>
  <si>
    <t>Todd Webb</t>
  </si>
  <si>
    <t>Angela Wright</t>
  </si>
  <si>
    <t>Joseph Walker</t>
  </si>
  <si>
    <t>Kelly Wilson</t>
  </si>
  <si>
    <t>Ryan Watson</t>
  </si>
  <si>
    <t>Stephanie Allen</t>
  </si>
  <si>
    <t>Jessica Molina</t>
  </si>
  <si>
    <t>Mallory Johnson</t>
  </si>
  <si>
    <t>Alicia Yates</t>
  </si>
  <si>
    <t>Julia Wu</t>
  </si>
  <si>
    <t>Jonathan Allen</t>
  </si>
  <si>
    <t>Ashley Erickson</t>
  </si>
  <si>
    <t>Amber Scott</t>
  </si>
  <si>
    <t>Teresa Stewart</t>
  </si>
  <si>
    <t>Taylor Johnson</t>
  </si>
  <si>
    <t>Ricky Munoz</t>
  </si>
  <si>
    <t>Karla Boyd</t>
  </si>
  <si>
    <t>Tiffany Hart</t>
  </si>
  <si>
    <t>Richard Miller Jr.</t>
  </si>
  <si>
    <t>Mark Boyd</t>
  </si>
  <si>
    <t>Angela Harris</t>
  </si>
  <si>
    <t>Ashley Smith</t>
  </si>
  <si>
    <t>Elizabeth Torres</t>
  </si>
  <si>
    <t>Michelle Melendez</t>
  </si>
  <si>
    <t>Mary Brown</t>
  </si>
  <si>
    <t>Carl Mann</t>
  </si>
  <si>
    <t>Allison Williams</t>
  </si>
  <si>
    <t>Jennifer White</t>
  </si>
  <si>
    <t>Yvette Pennington</t>
  </si>
  <si>
    <t>Alexandra Mcguire</t>
  </si>
  <si>
    <t>Angela Smith</t>
  </si>
  <si>
    <t>Alex Deleon</t>
  </si>
  <si>
    <t>Eric Sweeney</t>
  </si>
  <si>
    <t>John Newman</t>
  </si>
  <si>
    <t>Erin Flores</t>
  </si>
  <si>
    <t>Alyssa Goodwin</t>
  </si>
  <si>
    <t>Paul Walker</t>
  </si>
  <si>
    <t>Hayden Li</t>
  </si>
  <si>
    <t>Danielle Martinez</t>
  </si>
  <si>
    <t>Mark Wilkinson</t>
  </si>
  <si>
    <t>Dr. Sonia Stone</t>
  </si>
  <si>
    <t>Edward Vincent</t>
  </si>
  <si>
    <t>Lisa Rollins</t>
  </si>
  <si>
    <t>Bryan Soto</t>
  </si>
  <si>
    <t>Steven Young</t>
  </si>
  <si>
    <t>Tom Rodriguez</t>
  </si>
  <si>
    <t>Lynn Gibson</t>
  </si>
  <si>
    <t>Eric Reynolds</t>
  </si>
  <si>
    <t>Jody Davidson</t>
  </si>
  <si>
    <t>Justin Moore</t>
  </si>
  <si>
    <t>Mrs. Robin Finley</t>
  </si>
  <si>
    <t>Carrie Barnes</t>
  </si>
  <si>
    <t>Tiffany Porter</t>
  </si>
  <si>
    <t>Teresa Davis</t>
  </si>
  <si>
    <t>Monica Yang</t>
  </si>
  <si>
    <t>Laura Smith</t>
  </si>
  <si>
    <t>Laura Trujillo</t>
  </si>
  <si>
    <t>Kenneth Martinez</t>
  </si>
  <si>
    <t>Daniel Moore</t>
  </si>
  <si>
    <t>Joel Walker</t>
  </si>
  <si>
    <t>Lynn Lucas</t>
  </si>
  <si>
    <t>Suzanne Thompson</t>
  </si>
  <si>
    <t>Katherine Jones</t>
  </si>
  <si>
    <t>James Martin</t>
  </si>
  <si>
    <t>Amy Johnson</t>
  </si>
  <si>
    <t>Sharon Pearson</t>
  </si>
  <si>
    <t>Robert Jones</t>
  </si>
  <si>
    <t>Sandra Paul</t>
  </si>
  <si>
    <t>John Johnson</t>
  </si>
  <si>
    <t>David Taylor</t>
  </si>
  <si>
    <t>Michelle Huff</t>
  </si>
  <si>
    <t>Allen Pope</t>
  </si>
  <si>
    <t>Marcus Collins</t>
  </si>
  <si>
    <t>Chloe Carter</t>
  </si>
  <si>
    <t>Rebecca Garcia</t>
  </si>
  <si>
    <t>Beth Farrell</t>
  </si>
  <si>
    <t>Gabrielle Wilson</t>
  </si>
  <si>
    <t>Tammy Pineda</t>
  </si>
  <si>
    <t>Stacey Guzman</t>
  </si>
  <si>
    <t>Kelly Fuentes</t>
  </si>
  <si>
    <t>Jennifer Stevens</t>
  </si>
  <si>
    <t>Terry Porter</t>
  </si>
  <si>
    <t>Robert Smith</t>
  </si>
  <si>
    <t>Rebecca Johnson</t>
  </si>
  <si>
    <t>Sandra Haley</t>
  </si>
  <si>
    <t>Teresa Gross</t>
  </si>
  <si>
    <t>Daniel Acosta</t>
  </si>
  <si>
    <t>Sandra Chen</t>
  </si>
  <si>
    <t>Mrs. Jean Galloway</t>
  </si>
  <si>
    <t>Connie Mcdonald</t>
  </si>
  <si>
    <t>Ashley Wilkerson</t>
  </si>
  <si>
    <t>Lisa Heath</t>
  </si>
  <si>
    <t>Jennifer Castaneda</t>
  </si>
  <si>
    <t>Heather Duncan</t>
  </si>
  <si>
    <t>Nicole Norris</t>
  </si>
  <si>
    <t>Nathan Ramirez</t>
  </si>
  <si>
    <t>David Thomas</t>
  </si>
  <si>
    <t>Nathan Sanders</t>
  </si>
  <si>
    <t>Maria Johnson</t>
  </si>
  <si>
    <t>Jennifer Morris</t>
  </si>
  <si>
    <t>Thomas Powell</t>
  </si>
  <si>
    <t>Richard Cox</t>
  </si>
  <si>
    <t>Tracy Perkins</t>
  </si>
  <si>
    <t>Emily Simon</t>
  </si>
  <si>
    <t>Stephanie Martinez</t>
  </si>
  <si>
    <t>Jason Lin</t>
  </si>
  <si>
    <t>Kristen Hopkins</t>
  </si>
  <si>
    <t>Philip Gomez</t>
  </si>
  <si>
    <t>Patrick Weber</t>
  </si>
  <si>
    <t>Paula Lucas</t>
  </si>
  <si>
    <t>Gilbert Taylor</t>
  </si>
  <si>
    <t>Autumn Vasquez</t>
  </si>
  <si>
    <t>Jennifer Stokes</t>
  </si>
  <si>
    <t>Vickie Martinez</t>
  </si>
  <si>
    <t>Lisa Gonzalez</t>
  </si>
  <si>
    <t>Jason Perry</t>
  </si>
  <si>
    <t>Randy West</t>
  </si>
  <si>
    <t>Eric Keller</t>
  </si>
  <si>
    <t>Emma Bolton</t>
  </si>
  <si>
    <t>Brandon Parker</t>
  </si>
  <si>
    <t>Amy Cooper</t>
  </si>
  <si>
    <t>Greg Walsh</t>
  </si>
  <si>
    <t>Dakota Allen</t>
  </si>
  <si>
    <t>Justin Miller</t>
  </si>
  <si>
    <t>Stephen Hughes</t>
  </si>
  <si>
    <t>Robert Bray</t>
  </si>
  <si>
    <t>Chase Goodwin</t>
  </si>
  <si>
    <t>Patricia Mejia</t>
  </si>
  <si>
    <t>David Davis</t>
  </si>
  <si>
    <t>Michael Doyle</t>
  </si>
  <si>
    <t>Brandon White</t>
  </si>
  <si>
    <t>Brian Perez</t>
  </si>
  <si>
    <t>Rebecca Fernandez</t>
  </si>
  <si>
    <t>Glenda Cruz</t>
  </si>
  <si>
    <t>Monica White</t>
  </si>
  <si>
    <t>Lisa Park</t>
  </si>
  <si>
    <t>Rebecca Ortiz</t>
  </si>
  <si>
    <t>Jodi Miles</t>
  </si>
  <si>
    <t>Sandra Johnson</t>
  </si>
  <si>
    <t>Catherine Cross</t>
  </si>
  <si>
    <t>Janet Peters</t>
  </si>
  <si>
    <t>Gabriel Singh</t>
  </si>
  <si>
    <t>Laura Banks</t>
  </si>
  <si>
    <t>Christine Simpson</t>
  </si>
  <si>
    <t>Ashley Rogers</t>
  </si>
  <si>
    <t>Randy Byrd</t>
  </si>
  <si>
    <t>Lisa Martinez</t>
  </si>
  <si>
    <t>William Dixon</t>
  </si>
  <si>
    <t>Robert Lutz</t>
  </si>
  <si>
    <t>Ryan Gray</t>
  </si>
  <si>
    <t>Jose George</t>
  </si>
  <si>
    <t>Eric Lewis</t>
  </si>
  <si>
    <t>Lisa Watkins</t>
  </si>
  <si>
    <t>William Long</t>
  </si>
  <si>
    <t>Megan Beasley</t>
  </si>
  <si>
    <t>Karen Guerrero</t>
  </si>
  <si>
    <t>Mr. Kevin Norman MD</t>
  </si>
  <si>
    <t>Drew Martin</t>
  </si>
  <si>
    <t>Maria Schmitt</t>
  </si>
  <si>
    <t>Kyle Ramirez</t>
  </si>
  <si>
    <t>Kristen Liu</t>
  </si>
  <si>
    <t>Daniel Rosario</t>
  </si>
  <si>
    <t>Joshua Cox</t>
  </si>
  <si>
    <t>Justin Andrade</t>
  </si>
  <si>
    <t>James Nelson</t>
  </si>
  <si>
    <t>Diana Garcia</t>
  </si>
  <si>
    <t>Nicole Rodriguez</t>
  </si>
  <si>
    <t>Deanna Stewart</t>
  </si>
  <si>
    <t>Scott Brooks</t>
  </si>
  <si>
    <t>Shelby Stewart</t>
  </si>
  <si>
    <t>Sue Clark</t>
  </si>
  <si>
    <t>Jacob Holder</t>
  </si>
  <si>
    <t>Martha Murphy</t>
  </si>
  <si>
    <t>Jerry Blake</t>
  </si>
  <si>
    <t>Paul Carpenter</t>
  </si>
  <si>
    <t>Nathan Campbell</t>
  </si>
  <si>
    <t>Diane Smith</t>
  </si>
  <si>
    <t>Julia Goodwin</t>
  </si>
  <si>
    <t>Jason Martinez</t>
  </si>
  <si>
    <t>Michael Juarez</t>
  </si>
  <si>
    <t>Juan Howard</t>
  </si>
  <si>
    <t>Michael Miller</t>
  </si>
  <si>
    <t>Susan Hughes</t>
  </si>
  <si>
    <t>Charles Gonzalez</t>
  </si>
  <si>
    <t>Kyle Wells</t>
  </si>
  <si>
    <t>Seth Rodriguez</t>
  </si>
  <si>
    <t>Melissa Wood</t>
  </si>
  <si>
    <t>Sean Mccann</t>
  </si>
  <si>
    <t>Nicholas Garza</t>
  </si>
  <si>
    <t>Stephanie Collins</t>
  </si>
  <si>
    <t>Randy Hanson</t>
  </si>
  <si>
    <t>Craig Davis</t>
  </si>
  <si>
    <t>Kendra Friedman</t>
  </si>
  <si>
    <t>Brandon Wood</t>
  </si>
  <si>
    <t>John Haney</t>
  </si>
  <si>
    <t>Andrew Palmer</t>
  </si>
  <si>
    <t>Mary Peterson</t>
  </si>
  <si>
    <t>Seth Johnson</t>
  </si>
  <si>
    <t>Lindsay Schneider</t>
  </si>
  <si>
    <t>James Dorsey</t>
  </si>
  <si>
    <t>Maria Conway</t>
  </si>
  <si>
    <t>Norman Lopez</t>
  </si>
  <si>
    <t>Michael Hall</t>
  </si>
  <si>
    <t>Mary Moore</t>
  </si>
  <si>
    <t>Randy Beck</t>
  </si>
  <si>
    <t>Brian Phillips</t>
  </si>
  <si>
    <t>Melissa Harrison</t>
  </si>
  <si>
    <t>Justin Thompson</t>
  </si>
  <si>
    <t>Kevin Smith</t>
  </si>
  <si>
    <t>Madison Haynes</t>
  </si>
  <si>
    <t>Robert Ross</t>
  </si>
  <si>
    <t>James Roman</t>
  </si>
  <si>
    <t>Courtney Caldwell</t>
  </si>
  <si>
    <t>Christina Black</t>
  </si>
  <si>
    <t>Valerie Garrett</t>
  </si>
  <si>
    <t>William Parker</t>
  </si>
  <si>
    <t>Justin Thomas</t>
  </si>
  <si>
    <t>Erica Ryan</t>
  </si>
  <si>
    <t>Brenda Wilkerson</t>
  </si>
  <si>
    <t>Peter Morris</t>
  </si>
  <si>
    <t>Holly Oliver</t>
  </si>
  <si>
    <t>Ariel Sims</t>
  </si>
  <si>
    <t>Patricia Brennan</t>
  </si>
  <si>
    <t>Jessica Davis</t>
  </si>
  <si>
    <t>Grant Boyd</t>
  </si>
  <si>
    <t>Michael Salazar</t>
  </si>
  <si>
    <t>Paul Rodriguez</t>
  </si>
  <si>
    <t>Jason Rojas</t>
  </si>
  <si>
    <t>Thomas Hernandez</t>
  </si>
  <si>
    <t>Julia Wong</t>
  </si>
  <si>
    <t>Wendy Durham</t>
  </si>
  <si>
    <t>Angela Holland</t>
  </si>
  <si>
    <t>Angela Spence</t>
  </si>
  <si>
    <t>Michael Meyers</t>
  </si>
  <si>
    <t>Kenneth Lewis</t>
  </si>
  <si>
    <t>Scott Howard</t>
  </si>
  <si>
    <t>Amy Sullivan</t>
  </si>
  <si>
    <t>Benjamin Ortiz</t>
  </si>
  <si>
    <t>Jenna Robertson</t>
  </si>
  <si>
    <t>Cassandra Ruiz</t>
  </si>
  <si>
    <t>Aaron Pope</t>
  </si>
  <si>
    <t>Rebecca Baird</t>
  </si>
  <si>
    <t>Mary Hunter</t>
  </si>
  <si>
    <t>Tammy Jordan</t>
  </si>
  <si>
    <t>Justin Doyle</t>
  </si>
  <si>
    <t>Alyssa Bowers</t>
  </si>
  <si>
    <t>Todd Chambers</t>
  </si>
  <si>
    <t>Phillip Flynn</t>
  </si>
  <si>
    <t>Alicia Morales</t>
  </si>
  <si>
    <t>Mr. Darren Walker MD</t>
  </si>
  <si>
    <t>Michael Barron</t>
  </si>
  <si>
    <t>Sandy Morrow</t>
  </si>
  <si>
    <t>Sean Ryan</t>
  </si>
  <si>
    <t>Tim Clark</t>
  </si>
  <si>
    <t>Connie Atkins</t>
  </si>
  <si>
    <t>Linda Rodriguez</t>
  </si>
  <si>
    <t>Jonathan Fernandez</t>
  </si>
  <si>
    <t>Autumn Dorsey</t>
  </si>
  <si>
    <t>Jordan Joyce</t>
  </si>
  <si>
    <t>James Johnson</t>
  </si>
  <si>
    <t>Andrew Reeves</t>
  </si>
  <si>
    <t>Jennifer Reed</t>
  </si>
  <si>
    <t>Melanie Kim</t>
  </si>
  <si>
    <t>Tina Barker</t>
  </si>
  <si>
    <t>Marcus Turner</t>
  </si>
  <si>
    <t>Mr. Jonathan Stone</t>
  </si>
  <si>
    <t>Melinda Riggs</t>
  </si>
  <si>
    <t>Michael Mclaughlin</t>
  </si>
  <si>
    <t>Morgan Jackson</t>
  </si>
  <si>
    <t>Marie Reed</t>
  </si>
  <si>
    <t>David Silva</t>
  </si>
  <si>
    <t>Christine Peterson</t>
  </si>
  <si>
    <t>Dave Wilson</t>
  </si>
  <si>
    <t>Joel Page</t>
  </si>
  <si>
    <t>Mindy Johnson</t>
  </si>
  <si>
    <t>Juan Erickson</t>
  </si>
  <si>
    <t>Dawn Hall</t>
  </si>
  <si>
    <t>William Lewis</t>
  </si>
  <si>
    <t>Joshua Gardner</t>
  </si>
  <si>
    <t>Jennifer Johnson</t>
  </si>
  <si>
    <t>Devin Guerrero</t>
  </si>
  <si>
    <t>Ian Hughes</t>
  </si>
  <si>
    <t>Gabrielle Callahan</t>
  </si>
  <si>
    <t>Bethany Sanford</t>
  </si>
  <si>
    <t>James Gates</t>
  </si>
  <si>
    <t>Mathew Ortega</t>
  </si>
  <si>
    <t>Victor Black</t>
  </si>
  <si>
    <t>Jack Carter</t>
  </si>
  <si>
    <t>Samantha Peck</t>
  </si>
  <si>
    <t>Lindsey Ruiz</t>
  </si>
  <si>
    <t>Anthony Sims</t>
  </si>
  <si>
    <t>Alan Raymond</t>
  </si>
  <si>
    <t>Latoya Kelly</t>
  </si>
  <si>
    <t>Zoe Calhoun</t>
  </si>
  <si>
    <t>Yolanda Gutierrez</t>
  </si>
  <si>
    <t>Alyssa Horn</t>
  </si>
  <si>
    <t>Jessica Diaz</t>
  </si>
  <si>
    <t>Terry Contreras</t>
  </si>
  <si>
    <t>Cindy Moody</t>
  </si>
  <si>
    <t>Tiffany Cain</t>
  </si>
  <si>
    <t>Gregory Wang</t>
  </si>
  <si>
    <t>Brian Pham</t>
  </si>
  <si>
    <t>Melanie Leon</t>
  </si>
  <si>
    <t>Mark Soto</t>
  </si>
  <si>
    <t>Trevor Davis</t>
  </si>
  <si>
    <t>Scott Cook</t>
  </si>
  <si>
    <t>Crystal Mcgee</t>
  </si>
  <si>
    <t>Patrick Bradley</t>
  </si>
  <si>
    <t>Stephanie Hoover</t>
  </si>
  <si>
    <t>Jennifer Lee</t>
  </si>
  <si>
    <t>Haley Mccarty</t>
  </si>
  <si>
    <t>Marc Wright</t>
  </si>
  <si>
    <t>Shannon Henry</t>
  </si>
  <si>
    <t>Gary Anderson</t>
  </si>
  <si>
    <t>Jamie Nguyen</t>
  </si>
  <si>
    <t>Brandi Harris</t>
  </si>
  <si>
    <t>Denise Rodriguez</t>
  </si>
  <si>
    <t>Dana Mitchell</t>
  </si>
  <si>
    <t>Richard Green</t>
  </si>
  <si>
    <t>Brandy Aguilar</t>
  </si>
  <si>
    <t>Sheila Stark</t>
  </si>
  <si>
    <t>Matthew Barnes</t>
  </si>
  <si>
    <t>Sarah Moore</t>
  </si>
  <si>
    <t>Alexandra Mckinney</t>
  </si>
  <si>
    <t>Aaron Campbell</t>
  </si>
  <si>
    <t>Richard Underwood</t>
  </si>
  <si>
    <t>Keith Collins</t>
  </si>
  <si>
    <t>Adam Patel</t>
  </si>
  <si>
    <t>Robert Moore</t>
  </si>
  <si>
    <t>Christopher Perez</t>
  </si>
  <si>
    <t>Richard Munoz</t>
  </si>
  <si>
    <t>Sarah Sanders</t>
  </si>
  <si>
    <t>Jesus Campbell</t>
  </si>
  <si>
    <t>Glen Hayes</t>
  </si>
  <si>
    <t>Carrie Anderson</t>
  </si>
  <si>
    <t>Ann Green</t>
  </si>
  <si>
    <t>Tonya Krause</t>
  </si>
  <si>
    <t>Zachary Murray</t>
  </si>
  <si>
    <t>Stacey Smith</t>
  </si>
  <si>
    <t>Victoria Gardner MD</t>
  </si>
  <si>
    <t>Angie Carrillo</t>
  </si>
  <si>
    <t>Jesse Arnold</t>
  </si>
  <si>
    <t>Shawn Peterson</t>
  </si>
  <si>
    <t>Melanie Gilmore</t>
  </si>
  <si>
    <t>Daniel Poole</t>
  </si>
  <si>
    <t>Randy Stephens</t>
  </si>
  <si>
    <t>Alyssa Webb</t>
  </si>
  <si>
    <t>Melissa Gomez</t>
  </si>
  <si>
    <t>Tiffany Watson</t>
  </si>
  <si>
    <t>Mary Barnett</t>
  </si>
  <si>
    <t>Matthew Gonzalez</t>
  </si>
  <si>
    <t>Lauren Bates</t>
  </si>
  <si>
    <t>Kelly Harris</t>
  </si>
  <si>
    <t>Julie Perkins</t>
  </si>
  <si>
    <t>Gregory Munoz</t>
  </si>
  <si>
    <t>Tracy Hamilton</t>
  </si>
  <si>
    <t>Danielle Kim</t>
  </si>
  <si>
    <t>Carla James</t>
  </si>
  <si>
    <t>Jordan Lewis</t>
  </si>
  <si>
    <t>Brittany Clark</t>
  </si>
  <si>
    <t>Jeffrey Burke</t>
  </si>
  <si>
    <t>Samantha Armstrong</t>
  </si>
  <si>
    <t>Samuel Oneill</t>
  </si>
  <si>
    <t>Debbie Jimenez</t>
  </si>
  <si>
    <t>Robert Black</t>
  </si>
  <si>
    <t>Scott Baker</t>
  </si>
  <si>
    <t>Mitchell Jacobs</t>
  </si>
  <si>
    <t>Victoria Cooper</t>
  </si>
  <si>
    <t>Mary Velez</t>
  </si>
  <si>
    <t>Charlene White</t>
  </si>
  <si>
    <t>Elizabeth Taylor</t>
  </si>
  <si>
    <t>Allison Rogers</t>
  </si>
  <si>
    <t>Darlene Cooper</t>
  </si>
  <si>
    <t>Amanda Mclean</t>
  </si>
  <si>
    <t>James Mueller</t>
  </si>
  <si>
    <t>Patricia Barry</t>
  </si>
  <si>
    <t>Alexander Long</t>
  </si>
  <si>
    <t>Michael Hansen</t>
  </si>
  <si>
    <t>Chelsea Medina</t>
  </si>
  <si>
    <t>Lance Shaw</t>
  </si>
  <si>
    <t>Angela Mcdaniel</t>
  </si>
  <si>
    <t>Cathy Hernandez</t>
  </si>
  <si>
    <t>Alexis Davis</t>
  </si>
  <si>
    <t>Anne Miller</t>
  </si>
  <si>
    <t>Roy Doyle</t>
  </si>
  <si>
    <t>Melissa Jenkins</t>
  </si>
  <si>
    <t>Tammy Johnson</t>
  </si>
  <si>
    <t>Melanie King</t>
  </si>
  <si>
    <t>Raymond Casey</t>
  </si>
  <si>
    <t>Tiffany Cannon</t>
  </si>
  <si>
    <t>Robert Le</t>
  </si>
  <si>
    <t>Bryan Cooper</t>
  </si>
  <si>
    <t>Caitlin Miller</t>
  </si>
  <si>
    <t>Janet Edwards</t>
  </si>
  <si>
    <t>Brandon Peters</t>
  </si>
  <si>
    <t>Amy Murray</t>
  </si>
  <si>
    <t>Linda Brooks</t>
  </si>
  <si>
    <t>Jessica Jones</t>
  </si>
  <si>
    <t>Donald Delgado</t>
  </si>
  <si>
    <t>Joseph Harris</t>
  </si>
  <si>
    <t>Taylor King</t>
  </si>
  <si>
    <t>Stacey Mann</t>
  </si>
  <si>
    <t>Phillip Mora</t>
  </si>
  <si>
    <t>Lauren Olson</t>
  </si>
  <si>
    <t>Erin Newton</t>
  </si>
  <si>
    <t>Michael Diaz</t>
  </si>
  <si>
    <t>Jessica Clements</t>
  </si>
  <si>
    <t>Nathan Cox</t>
  </si>
  <si>
    <t>Nathan Friedman</t>
  </si>
  <si>
    <t>Mrs. Andrea Booker</t>
  </si>
  <si>
    <t>Michael Bray</t>
  </si>
  <si>
    <t>Monica Li</t>
  </si>
  <si>
    <t>Jonathan Navarro</t>
  </si>
  <si>
    <t>Jeffery Meadows</t>
  </si>
  <si>
    <t>Patrick Krueger</t>
  </si>
  <si>
    <t>William Hernandez</t>
  </si>
  <si>
    <t>Pamela Thomas</t>
  </si>
  <si>
    <t>Steven Collins</t>
  </si>
  <si>
    <t>David Bonilla</t>
  </si>
  <si>
    <t>Kimberly Ibarra</t>
  </si>
  <si>
    <t>Steven Vaughn</t>
  </si>
  <si>
    <t>Jennifer Hernandez</t>
  </si>
  <si>
    <t>Christopher Chan</t>
  </si>
  <si>
    <t>Billy Smith</t>
  </si>
  <si>
    <t>Tyler Cardenas</t>
  </si>
  <si>
    <t>Benjamin Rhodes</t>
  </si>
  <si>
    <t>Angelica Davis</t>
  </si>
  <si>
    <t>Stacey Patterson</t>
  </si>
  <si>
    <t>Jade Carroll</t>
  </si>
  <si>
    <t>Karen Day</t>
  </si>
  <si>
    <t>Ashley Garza</t>
  </si>
  <si>
    <t>Kenneth Hernandez</t>
  </si>
  <si>
    <t>Amy Pitts</t>
  </si>
  <si>
    <t>Melanie Gomez DVM</t>
  </si>
  <si>
    <t>Jessica Sanchez</t>
  </si>
  <si>
    <t>Francisco Taylor</t>
  </si>
  <si>
    <t>Jeffrey Bruce</t>
  </si>
  <si>
    <t>Sydney Flores</t>
  </si>
  <si>
    <t>Tara Sullivan</t>
  </si>
  <si>
    <t>Sara Ford</t>
  </si>
  <si>
    <t>Frank Davis</t>
  </si>
  <si>
    <t>Adam White</t>
  </si>
  <si>
    <t>Adam Bass</t>
  </si>
  <si>
    <t>Daniel Hart</t>
  </si>
  <si>
    <t>Betty Ford</t>
  </si>
  <si>
    <t>Johnny Fletcher</t>
  </si>
  <si>
    <t>Michael Jones</t>
  </si>
  <si>
    <t>Eric Taylor</t>
  </si>
  <si>
    <t>Sean Fernandez</t>
  </si>
  <si>
    <t>Brandon Brown</t>
  </si>
  <si>
    <t>Elizabeth Bean</t>
  </si>
  <si>
    <t>Albert Cortez</t>
  </si>
  <si>
    <t>Christine Cross</t>
  </si>
  <si>
    <t>Michael Jordan</t>
  </si>
  <si>
    <t>Nicole Morgan</t>
  </si>
  <si>
    <t>Eileen Smith</t>
  </si>
  <si>
    <t>Heather Hill</t>
  </si>
  <si>
    <t>Jeremy Shepherd</t>
  </si>
  <si>
    <t>Reginald Watson</t>
  </si>
  <si>
    <t>Scott Rogers</t>
  </si>
  <si>
    <t>Megan Baker</t>
  </si>
  <si>
    <t>Sarah Hale</t>
  </si>
  <si>
    <t>Gabriella Osborne PhD</t>
  </si>
  <si>
    <t>Patricia Kelley</t>
  </si>
  <si>
    <t>Toni Chang</t>
  </si>
  <si>
    <t>Melissa Bartlett</t>
  </si>
  <si>
    <t>Dawn Acevedo</t>
  </si>
  <si>
    <t>Lisa Gaines</t>
  </si>
  <si>
    <t>Timothy Perez</t>
  </si>
  <si>
    <t>Sarah Wood</t>
  </si>
  <si>
    <t>Heather Franklin</t>
  </si>
  <si>
    <t>Angelica Bauer</t>
  </si>
  <si>
    <t>Kelly Huff</t>
  </si>
  <si>
    <t>Ernest Gomez</t>
  </si>
  <si>
    <t>Amy Romero</t>
  </si>
  <si>
    <t>Michelle Lawrence</t>
  </si>
  <si>
    <t>Gerald Armstrong</t>
  </si>
  <si>
    <t>Sherry Cruz</t>
  </si>
  <si>
    <t>Jessica Flores</t>
  </si>
  <si>
    <t>Mia Graham</t>
  </si>
  <si>
    <t>Cheryl Lester</t>
  </si>
  <si>
    <t>Ashley Cox</t>
  </si>
  <si>
    <t>Angela Lopez</t>
  </si>
  <si>
    <t>Andrea Williams</t>
  </si>
  <si>
    <t>Michael Edwards</t>
  </si>
  <si>
    <t>Charles Ward</t>
  </si>
  <si>
    <t>Samantha Hernandez</t>
  </si>
  <si>
    <t>Kenneth Mcdonald</t>
  </si>
  <si>
    <t>Mary Myers</t>
  </si>
  <si>
    <t>Laura Drake</t>
  </si>
  <si>
    <t>Erica Powers</t>
  </si>
  <si>
    <t>Amy Mcguire</t>
  </si>
  <si>
    <t>Amber Curtis</t>
  </si>
  <si>
    <t>Maria Briggs</t>
  </si>
  <si>
    <t>Jeffrey Mitchell</t>
  </si>
  <si>
    <t>Richard Chung</t>
  </si>
  <si>
    <t>Kathy Johnston</t>
  </si>
  <si>
    <t>Patrick Avila</t>
  </si>
  <si>
    <t>James Jackson</t>
  </si>
  <si>
    <t>Amber Nelson</t>
  </si>
  <si>
    <t>Sarah Thornton</t>
  </si>
  <si>
    <t>Bobby Becker</t>
  </si>
  <si>
    <t>Ryan Luna</t>
  </si>
  <si>
    <t>Monica Chambers</t>
  </si>
  <si>
    <t>Ryan Robles</t>
  </si>
  <si>
    <t>Frank Walker</t>
  </si>
  <si>
    <t>Karla Bauer</t>
  </si>
  <si>
    <t>Kristin Romero</t>
  </si>
  <si>
    <t>Nichole Gonzales</t>
  </si>
  <si>
    <t>Carolyn Ross</t>
  </si>
  <si>
    <t>Brian Rodriguez</t>
  </si>
  <si>
    <t>Jennifer Macias</t>
  </si>
  <si>
    <t>Joe Kelly</t>
  </si>
  <si>
    <t>Robert Simpson</t>
  </si>
  <si>
    <t>Megan Thompson</t>
  </si>
  <si>
    <t>Trevor Wong DDS</t>
  </si>
  <si>
    <t>Jennifer Camacho</t>
  </si>
  <si>
    <t>Megan Gomez</t>
  </si>
  <si>
    <t>Katie Powell</t>
  </si>
  <si>
    <t>Thomas Reed</t>
  </si>
  <si>
    <t>Jacqueline Quinn</t>
  </si>
  <si>
    <t>Jessica Johnson</t>
  </si>
  <si>
    <t>Matthew Brown</t>
  </si>
  <si>
    <t>Timothy Lopez</t>
  </si>
  <si>
    <t>Annette Hicks</t>
  </si>
  <si>
    <t>Lisa Orr</t>
  </si>
  <si>
    <t>Shannon Huang</t>
  </si>
  <si>
    <t>Katelyn Smith</t>
  </si>
  <si>
    <t>Kristen Gates</t>
  </si>
  <si>
    <t>Olivia Davies</t>
  </si>
  <si>
    <t>Mr. Aaron Perez</t>
  </si>
  <si>
    <t>Mary Morrison</t>
  </si>
  <si>
    <t>Haley Nelson</t>
  </si>
  <si>
    <t>Jonathan Medina</t>
  </si>
  <si>
    <t>Eric Little</t>
  </si>
  <si>
    <t>Michael Williams MD</t>
  </si>
  <si>
    <t>Adam Smith</t>
  </si>
  <si>
    <t>Mr. Aaron Davis</t>
  </si>
  <si>
    <t>Lisa Holmes</t>
  </si>
  <si>
    <t>Norman Fernandez</t>
  </si>
  <si>
    <t>Adam Patterson</t>
  </si>
  <si>
    <t>Dr. George Johnson</t>
  </si>
  <si>
    <t>Leah Stokes</t>
  </si>
  <si>
    <t>Kyle Yang</t>
  </si>
  <si>
    <t>Shawn Hayes</t>
  </si>
  <si>
    <t>Melissa Barry</t>
  </si>
  <si>
    <t>Mackenzie Edwards</t>
  </si>
  <si>
    <t>Pamela Le</t>
  </si>
  <si>
    <t>Nancy Charles</t>
  </si>
  <si>
    <t>Holly Frazier</t>
  </si>
  <si>
    <t>Joshua Cook</t>
  </si>
  <si>
    <t>Tami Roberts</t>
  </si>
  <si>
    <t>Kathleen Hoover</t>
  </si>
  <si>
    <t>John Hines</t>
  </si>
  <si>
    <t>Tami Johnson</t>
  </si>
  <si>
    <t>Steven Martin</t>
  </si>
  <si>
    <t>Amanda Jones</t>
  </si>
  <si>
    <t>Richard Mitchell</t>
  </si>
  <si>
    <t>Deborah Smith</t>
  </si>
  <si>
    <t>Beth Estrada</t>
  </si>
  <si>
    <t>Elizabeth Simmons</t>
  </si>
  <si>
    <t>George Massey</t>
  </si>
  <si>
    <t>David Wagner</t>
  </si>
  <si>
    <t>Michelle Miles</t>
  </si>
  <si>
    <t>Rachel Craig</t>
  </si>
  <si>
    <t>John Torres</t>
  </si>
  <si>
    <t>Roberto Brewer</t>
  </si>
  <si>
    <t>Christina Mercer</t>
  </si>
  <si>
    <t>Angela Ford</t>
  </si>
  <si>
    <t>Robert Rodriguez</t>
  </si>
  <si>
    <t>Douglas Williams</t>
  </si>
  <si>
    <t>Justin Bautista</t>
  </si>
  <si>
    <t>Betty Rodgers</t>
  </si>
  <si>
    <t>Kevin Thomas</t>
  </si>
  <si>
    <t>Bridget Huerta</t>
  </si>
  <si>
    <t>Edward Benton</t>
  </si>
  <si>
    <t>Sandra Gray</t>
  </si>
  <si>
    <t>Natalie Horton</t>
  </si>
  <si>
    <t>Patty Smith</t>
  </si>
  <si>
    <t>Nicolas Williamson</t>
  </si>
  <si>
    <t>Samuel Perry</t>
  </si>
  <si>
    <t>John Patel</t>
  </si>
  <si>
    <t>Cameron Garcia</t>
  </si>
  <si>
    <t>Stacie Thomas</t>
  </si>
  <si>
    <t>Kyle Lopez</t>
  </si>
  <si>
    <t>Michaela Woods</t>
  </si>
  <si>
    <t>Tracy Hill</t>
  </si>
  <si>
    <t>Dr. Brian Lopez</t>
  </si>
  <si>
    <t>Jonathan Gentry</t>
  </si>
  <si>
    <t>Cody Williams</t>
  </si>
  <si>
    <t>Victoria Brown</t>
  </si>
  <si>
    <t>Jake Sanders</t>
  </si>
  <si>
    <t>Mitchell Jenkins</t>
  </si>
  <si>
    <t>Brett Archer</t>
  </si>
  <si>
    <t>Adam Martinez</t>
  </si>
  <si>
    <t>Dawn Simon</t>
  </si>
  <si>
    <t>Jeanette Mcneil</t>
  </si>
  <si>
    <t>Dustin Martinez</t>
  </si>
  <si>
    <t>Lori Coleman</t>
  </si>
  <si>
    <t>Mark Marquez</t>
  </si>
  <si>
    <t>Cheryl Howell</t>
  </si>
  <si>
    <t>Pamela Howard</t>
  </si>
  <si>
    <t>Tony Torres</t>
  </si>
  <si>
    <t>Mitchell Payne</t>
  </si>
  <si>
    <t>Alexander Williams</t>
  </si>
  <si>
    <t>Lori Campbell</t>
  </si>
  <si>
    <t>Nathaniel Becker</t>
  </si>
  <si>
    <t>Jacob English</t>
  </si>
  <si>
    <t>Joshua Lucas MD</t>
  </si>
  <si>
    <t>Sarah Brewer</t>
  </si>
  <si>
    <t>Peter Wilson</t>
  </si>
  <si>
    <t>Andrew Smith</t>
  </si>
  <si>
    <t>Andrea Sanders</t>
  </si>
  <si>
    <t>Benjamin Clark</t>
  </si>
  <si>
    <t>Jonathan Fuentes</t>
  </si>
  <si>
    <t>Darlene Higgins</t>
  </si>
  <si>
    <t>David Cooley</t>
  </si>
  <si>
    <t>Thomas Mckenzie</t>
  </si>
  <si>
    <t>Jordan Fernandez</t>
  </si>
  <si>
    <t>Michael Dawson</t>
  </si>
  <si>
    <t>Joshua Wright</t>
  </si>
  <si>
    <t>Valerie Wilcox</t>
  </si>
  <si>
    <t>Mary Howard</t>
  </si>
  <si>
    <t>Chad Lozano</t>
  </si>
  <si>
    <t>Hannah Miller</t>
  </si>
  <si>
    <t>Brandon Travis</t>
  </si>
  <si>
    <t>Rachel Hart</t>
  </si>
  <si>
    <t>Shirley Ellis</t>
  </si>
  <si>
    <t>Stephen Berger</t>
  </si>
  <si>
    <t>Kelly Tate</t>
  </si>
  <si>
    <t>Brandon Mcdaniel</t>
  </si>
  <si>
    <t>Nichole Bowman</t>
  </si>
  <si>
    <t>Debra Curry</t>
  </si>
  <si>
    <t>Kevin Cisneros</t>
  </si>
  <si>
    <t>Mike Parks</t>
  </si>
  <si>
    <t>Carolyn Thomas</t>
  </si>
  <si>
    <t>Kristin Rivers</t>
  </si>
  <si>
    <t>Sarah Barker</t>
  </si>
  <si>
    <t>Ashley French</t>
  </si>
  <si>
    <t>Jordan Porter</t>
  </si>
  <si>
    <t>Raymond Newman</t>
  </si>
  <si>
    <t>Arthur Johnson</t>
  </si>
  <si>
    <t>Luis Pruitt</t>
  </si>
  <si>
    <t>Stephanie Johnson</t>
  </si>
  <si>
    <t>Julie Reed</t>
  </si>
  <si>
    <t>James Ortiz</t>
  </si>
  <si>
    <t>Sarah Guerra</t>
  </si>
  <si>
    <t>Nathaniel Clark</t>
  </si>
  <si>
    <t>Janet Garrison</t>
  </si>
  <si>
    <t>Maria Stark</t>
  </si>
  <si>
    <t>Lindsey Carpenter</t>
  </si>
  <si>
    <t>Stephanie Cook</t>
  </si>
  <si>
    <t>Michael Huber</t>
  </si>
  <si>
    <t>Thomas Church</t>
  </si>
  <si>
    <t>Joseph Jordan Jr.</t>
  </si>
  <si>
    <t>Randy Wright</t>
  </si>
  <si>
    <t>Zachary Reynolds</t>
  </si>
  <si>
    <t>Scott Hawkins</t>
  </si>
  <si>
    <t>Steven Whitehead</t>
  </si>
  <si>
    <t>Lisa Bush</t>
  </si>
  <si>
    <t>Jenna Brown</t>
  </si>
  <si>
    <t>Catherine Myers</t>
  </si>
  <si>
    <t>Andrew Phillips</t>
  </si>
  <si>
    <t>Wesley Armstrong</t>
  </si>
  <si>
    <t>Patrick Mendoza</t>
  </si>
  <si>
    <t>Ashley Monroe</t>
  </si>
  <si>
    <t>Joann Thomas</t>
  </si>
  <si>
    <t>Chelsea Bowers</t>
  </si>
  <si>
    <t>Patricia Cannon</t>
  </si>
  <si>
    <t>Jill Foster</t>
  </si>
  <si>
    <t>Christopher Hughes</t>
  </si>
  <si>
    <t>Heather Barrett</t>
  </si>
  <si>
    <t>Nicole Kelley MD</t>
  </si>
  <si>
    <t>Kelly Dean</t>
  </si>
  <si>
    <t>Patrick Herrera</t>
  </si>
  <si>
    <t>Gwendolyn Long</t>
  </si>
  <si>
    <t>Jennifer Moreno</t>
  </si>
  <si>
    <t>Gabrielle Zavala</t>
  </si>
  <si>
    <t>Calvin Morris</t>
  </si>
  <si>
    <t>Benjamin Gutierrez</t>
  </si>
  <si>
    <t>Nicholas Mccoy</t>
  </si>
  <si>
    <t>Melissa Robinson</t>
  </si>
  <si>
    <t>Barry Brown</t>
  </si>
  <si>
    <t>Steven Ali</t>
  </si>
  <si>
    <t>Jeremy Moore</t>
  </si>
  <si>
    <t>Kenneth Bates</t>
  </si>
  <si>
    <t>Jessica Richardson</t>
  </si>
  <si>
    <t>Christopher Campbell</t>
  </si>
  <si>
    <t>Betty Holt</t>
  </si>
  <si>
    <t>Shane Hughes</t>
  </si>
  <si>
    <t>Robert Barker</t>
  </si>
  <si>
    <t>Joanna Mayo</t>
  </si>
  <si>
    <t>Robert Petty</t>
  </si>
  <si>
    <t>Mark Rivera</t>
  </si>
  <si>
    <t>Carol Hamilton</t>
  </si>
  <si>
    <t>Visit_ID</t>
  </si>
  <si>
    <t>Admission_Date</t>
  </si>
  <si>
    <t>Discharge_Date</t>
  </si>
  <si>
    <t>Length_of_Stay</t>
  </si>
  <si>
    <t>Medical_Condition</t>
  </si>
  <si>
    <t>Department</t>
  </si>
  <si>
    <t>Doctor_ID</t>
  </si>
  <si>
    <t>Hospital_Bed</t>
  </si>
  <si>
    <t>Readmission Status</t>
  </si>
  <si>
    <t>Readmission Date</t>
  </si>
  <si>
    <t>Fracture</t>
  </si>
  <si>
    <t>Orthopedics</t>
  </si>
  <si>
    <t>Private Room</t>
  </si>
  <si>
    <t>Cancer</t>
  </si>
  <si>
    <t>Oncology</t>
  </si>
  <si>
    <t>General Ward</t>
  </si>
  <si>
    <t>Internal Bleeding</t>
  </si>
  <si>
    <t>Emergency</t>
  </si>
  <si>
    <t>Semi-Private Room</t>
  </si>
  <si>
    <t>Tumor</t>
  </si>
  <si>
    <t>ICU</t>
  </si>
  <si>
    <t>Seizures</t>
  </si>
  <si>
    <t>Neurology</t>
  </si>
  <si>
    <t>Severe Trauma</t>
  </si>
  <si>
    <t>Heart Disease</t>
  </si>
  <si>
    <t>Cardiology</t>
  </si>
  <si>
    <t>Heart Attack (STEMI)</t>
  </si>
  <si>
    <t>Stroke</t>
  </si>
  <si>
    <t>Allergies</t>
  </si>
  <si>
    <t>Pediatrics</t>
  </si>
  <si>
    <t>Hypertension</t>
  </si>
  <si>
    <t>Arthritis</t>
  </si>
  <si>
    <t>Asthma</t>
  </si>
  <si>
    <t>Billing_ID</t>
  </si>
  <si>
    <t>Total_Bill_Amount</t>
  </si>
  <si>
    <t>Insurance_Coverage</t>
  </si>
  <si>
    <t>Balance_Due</t>
  </si>
  <si>
    <t>Doctor_Name</t>
  </si>
  <si>
    <t>Nurse_to_Patient_Ratio</t>
  </si>
  <si>
    <t>Patient ID</t>
  </si>
  <si>
    <t>Admission Date</t>
  </si>
  <si>
    <t>Michael Moody</t>
  </si>
  <si>
    <t>Bradley Pearson</t>
  </si>
  <si>
    <t>Eric Cooper Jr.</t>
  </si>
  <si>
    <t>John Ibarra</t>
  </si>
  <si>
    <t>John Mclaughlin</t>
  </si>
  <si>
    <t>David Arellano</t>
  </si>
  <si>
    <t>Scott Delgado</t>
  </si>
  <si>
    <t>Anthony Brown</t>
  </si>
  <si>
    <t>Terri Fox</t>
  </si>
  <si>
    <t>Yvonne Mcdonald</t>
  </si>
  <si>
    <t>Joseph Lindsey</t>
  </si>
  <si>
    <t>Thomas Maddox</t>
  </si>
  <si>
    <t>Jody Gonzales</t>
  </si>
  <si>
    <t>Whitney Contreras</t>
  </si>
  <si>
    <t>Allison Lee</t>
  </si>
  <si>
    <t>Lacey Hansen</t>
  </si>
  <si>
    <t>Jennifer Rodriguez</t>
  </si>
  <si>
    <t>Mark Vasquez</t>
  </si>
  <si>
    <t>Todd Burke</t>
  </si>
  <si>
    <t>Amy Long</t>
  </si>
  <si>
    <t>Javier Bennett</t>
  </si>
  <si>
    <t>Hannah Burke</t>
  </si>
  <si>
    <t>Joseph George</t>
  </si>
  <si>
    <t>Scott Curtis</t>
  </si>
  <si>
    <t>Julie Mcclain</t>
  </si>
  <si>
    <t>Mackenzie Michael</t>
  </si>
  <si>
    <t>Richard Duffy</t>
  </si>
  <si>
    <t>Karen Strong</t>
  </si>
  <si>
    <t>Lauren Johnson</t>
  </si>
  <si>
    <t>Craig Butler</t>
  </si>
  <si>
    <t>Tanya Hughes</t>
  </si>
  <si>
    <t>Gregory Underwood</t>
  </si>
  <si>
    <t>Emma Cook</t>
  </si>
  <si>
    <t>Donna Freeman</t>
  </si>
  <si>
    <t>Erin Webb</t>
  </si>
  <si>
    <t>Joseph Brooks</t>
  </si>
  <si>
    <t>Amy Anderson</t>
  </si>
  <si>
    <t>Keith Brown</t>
  </si>
  <si>
    <t>Melinda Owens</t>
  </si>
  <si>
    <t>Jackson Heath DDS</t>
  </si>
  <si>
    <t>Melanie Thompson</t>
  </si>
  <si>
    <t>Brittney Lewis MD</t>
  </si>
  <si>
    <t>Ian Moore</t>
  </si>
  <si>
    <t>Mark Vaughn</t>
  </si>
  <si>
    <t>Eric Boyd</t>
  </si>
  <si>
    <t>Timothy Duran</t>
  </si>
  <si>
    <t>Blake Cox</t>
  </si>
  <si>
    <t>Jessica Jennings</t>
  </si>
  <si>
    <t>Angela Howell</t>
  </si>
  <si>
    <t>Christopher Rodriguez</t>
  </si>
  <si>
    <t>Dennis Morris</t>
  </si>
  <si>
    <t>Mary Valentine</t>
  </si>
  <si>
    <t>Sarah Francis</t>
  </si>
  <si>
    <t>David Kramer</t>
  </si>
  <si>
    <t>Steven Woods</t>
  </si>
  <si>
    <t>Patricia Farmer</t>
  </si>
  <si>
    <t>Wesley Fisher</t>
  </si>
  <si>
    <t>Taylor Cabrera</t>
  </si>
  <si>
    <t>Jordan Gray</t>
  </si>
  <si>
    <t>Patricia Woods</t>
  </si>
  <si>
    <t>Jason Lutz</t>
  </si>
  <si>
    <t>Rebecca Smith</t>
  </si>
  <si>
    <t>Madison Swanson</t>
  </si>
  <si>
    <t>Debra Love</t>
  </si>
  <si>
    <t>Ryan Burgess</t>
  </si>
  <si>
    <t>Katherine Vazquez</t>
  </si>
  <si>
    <t>Sarah Hammond</t>
  </si>
  <si>
    <t>Karen Lamb</t>
  </si>
  <si>
    <t>Karen Jones</t>
  </si>
  <si>
    <t>Victor Johnson</t>
  </si>
  <si>
    <t>Mr. Henry Williams DVM</t>
  </si>
  <si>
    <t>Taylor Jennings</t>
  </si>
  <si>
    <t>Andrew Collier</t>
  </si>
  <si>
    <t>Natalie Ward</t>
  </si>
  <si>
    <t>Holly Wilson</t>
  </si>
  <si>
    <t>Miss Traci Brady</t>
  </si>
  <si>
    <t>Michelle Elliott</t>
  </si>
  <si>
    <t>Cassie Bowers</t>
  </si>
  <si>
    <t>Timothy Ashley</t>
  </si>
  <si>
    <t>Brittany Burton</t>
  </si>
  <si>
    <t>Alyssa Graham</t>
  </si>
  <si>
    <t>Caitlin Patton</t>
  </si>
  <si>
    <t>Ryan Robinson</t>
  </si>
  <si>
    <t>Michelle Costa</t>
  </si>
  <si>
    <t>Kyle Terry</t>
  </si>
  <si>
    <t>Amy Moore</t>
  </si>
  <si>
    <t>Nicole Clark</t>
  </si>
  <si>
    <t>Michelle Contreras</t>
  </si>
  <si>
    <t>Tanya Cole</t>
  </si>
  <si>
    <t>Julia Reed</t>
  </si>
  <si>
    <t>Krystal Burch</t>
  </si>
  <si>
    <t>Denise Martin</t>
  </si>
  <si>
    <t>Matthew Spencer</t>
  </si>
  <si>
    <t>Beth Hart</t>
  </si>
  <si>
    <t>Gerald Eaton</t>
  </si>
  <si>
    <t>Matthew Li</t>
  </si>
  <si>
    <t>Andrea Robertson</t>
  </si>
  <si>
    <t>Raymond Baker</t>
  </si>
  <si>
    <t>Daniel Morrow</t>
  </si>
  <si>
    <t>Susan Martinez</t>
  </si>
  <si>
    <t>Courtney Smith</t>
  </si>
  <si>
    <t>Alexis Miller</t>
  </si>
  <si>
    <t>Shaun Meyers</t>
  </si>
  <si>
    <t>Emily Sims</t>
  </si>
  <si>
    <t>Jamie Rodriguez</t>
  </si>
  <si>
    <t>James Miller</t>
  </si>
  <si>
    <t>Dustin Lee</t>
  </si>
  <si>
    <t>Kelly Newman</t>
  </si>
  <si>
    <t>Matthew Murray</t>
  </si>
  <si>
    <t>Kyle Hanson</t>
  </si>
  <si>
    <t>Lisa Mclean</t>
  </si>
  <si>
    <t>Brian Johnson</t>
  </si>
  <si>
    <t>Ashley Robles</t>
  </si>
  <si>
    <t>Olivia Morrow</t>
  </si>
  <si>
    <t>Paul Scott</t>
  </si>
  <si>
    <t>Melissa Lucas</t>
  </si>
  <si>
    <t>Jesse Lam</t>
  </si>
  <si>
    <t>Billy Johnson</t>
  </si>
  <si>
    <t>Brian Warren</t>
  </si>
  <si>
    <t>Emily Burns</t>
  </si>
  <si>
    <t>Catherine Jones</t>
  </si>
  <si>
    <t>Abigail Mann</t>
  </si>
  <si>
    <t>Marie Salas</t>
  </si>
  <si>
    <t>Stephen Hobbs</t>
  </si>
  <si>
    <t>Glen Lucas</t>
  </si>
  <si>
    <t>Ronnie Chavez</t>
  </si>
  <si>
    <t>Kari Rivera</t>
  </si>
  <si>
    <t>Laura Ford</t>
  </si>
  <si>
    <t>Keith Christian</t>
  </si>
  <si>
    <t>William Church</t>
  </si>
  <si>
    <t>Tyler Strickland</t>
  </si>
  <si>
    <t>Amanda Taylor</t>
  </si>
  <si>
    <t>Bonnie Huynh</t>
  </si>
  <si>
    <t>Jerome Dunn</t>
  </si>
  <si>
    <t>Sabrina Shaw</t>
  </si>
  <si>
    <t>Lauren Hampton</t>
  </si>
  <si>
    <t>Donald Alvarado</t>
  </si>
  <si>
    <t>Mitchell Davenport</t>
  </si>
  <si>
    <t>Suzanne Lopez</t>
  </si>
  <si>
    <t>Steve Castillo</t>
  </si>
  <si>
    <t>Matthew Martinez</t>
  </si>
  <si>
    <t>Michael Coleman</t>
  </si>
  <si>
    <t>Hannah Rosales</t>
  </si>
  <si>
    <t>Michelle Peterson</t>
  </si>
  <si>
    <t>Jennifer Harrison</t>
  </si>
  <si>
    <t>Brandi Briggs</t>
  </si>
  <si>
    <t>Benjamin Johnson</t>
  </si>
  <si>
    <t>Yvonne Rodriguez</t>
  </si>
  <si>
    <t>Stanley Carroll</t>
  </si>
  <si>
    <t>Michelle Ward</t>
  </si>
  <si>
    <t>Sarah Williams</t>
  </si>
  <si>
    <t>Benjamin Alexander</t>
  </si>
  <si>
    <t>Lindsey Williams</t>
  </si>
  <si>
    <t>Colleen Jones</t>
  </si>
  <si>
    <t>Nicole Goodman</t>
  </si>
  <si>
    <t>Jasmin Parker</t>
  </si>
  <si>
    <t>Catherine Watson</t>
  </si>
  <si>
    <t>Emily Sutton</t>
  </si>
  <si>
    <t>Jennifer Gallagher</t>
  </si>
  <si>
    <t>Hayden Yang</t>
  </si>
  <si>
    <t>Jacqueline Watkins</t>
  </si>
  <si>
    <t>Daniel Johnson</t>
  </si>
  <si>
    <t>Renee Williams</t>
  </si>
  <si>
    <t>Cheryl Espinoza</t>
  </si>
  <si>
    <t>Amy Walter</t>
  </si>
  <si>
    <t>Jennifer Robinson</t>
  </si>
  <si>
    <t>Ryan Monroe</t>
  </si>
  <si>
    <t>Carla Pierce</t>
  </si>
  <si>
    <t>Alexis Reed</t>
  </si>
  <si>
    <t>Cheryl Johnson</t>
  </si>
  <si>
    <t>Jessica Simmons</t>
  </si>
  <si>
    <t>Paul Thomas</t>
  </si>
  <si>
    <t>Michael Campbell</t>
  </si>
  <si>
    <t>Megan Johnston</t>
  </si>
  <si>
    <t>Kimberly Powell</t>
  </si>
  <si>
    <t>Shannon Ortiz</t>
  </si>
  <si>
    <t>Joseph Ross</t>
  </si>
  <si>
    <t>Megan Avila</t>
  </si>
  <si>
    <t>Gail Perkins</t>
  </si>
  <si>
    <t>Antonio Ortiz</t>
  </si>
  <si>
    <t>Grant Munoz</t>
  </si>
  <si>
    <t>Erika Stevenson DVM</t>
  </si>
  <si>
    <t>Stephanie Davidson</t>
  </si>
  <si>
    <t>Micheal Wall</t>
  </si>
  <si>
    <t>John Gibson</t>
  </si>
  <si>
    <t>Phillip Wilson</t>
  </si>
  <si>
    <t>Tracy Johnson</t>
  </si>
  <si>
    <t>Kristina Padilla</t>
  </si>
  <si>
    <t>Adrian Smith</t>
  </si>
  <si>
    <t>Ronald Charles</t>
  </si>
  <si>
    <t>Kimberly Clark</t>
  </si>
  <si>
    <t>Andrea Harris</t>
  </si>
  <si>
    <t>Sarah Jenkins</t>
  </si>
  <si>
    <t>Susan Bell</t>
  </si>
  <si>
    <t>Donald Pitts</t>
  </si>
  <si>
    <t>Joseph Morgan</t>
  </si>
  <si>
    <t>Thomas Huerta</t>
  </si>
  <si>
    <t>ER_Visit_ID</t>
  </si>
  <si>
    <t>Ambulance_Arrival</t>
  </si>
  <si>
    <t>Time_in_ER_Hours</t>
  </si>
  <si>
    <t>ICU_Admission</t>
  </si>
  <si>
    <t>Total  Bill   Amount</t>
  </si>
  <si>
    <t>Insurance Covered</t>
  </si>
  <si>
    <t>Balance Due</t>
  </si>
  <si>
    <t>Satisfaction Ratings</t>
  </si>
  <si>
    <t>Departments</t>
  </si>
  <si>
    <t>Yes</t>
  </si>
  <si>
    <t>No</t>
  </si>
  <si>
    <t>Age Group</t>
  </si>
  <si>
    <t>Discharge Date</t>
  </si>
  <si>
    <t>Length of Days</t>
  </si>
  <si>
    <t>Medical Condition</t>
  </si>
  <si>
    <t>Total  Bill Amount</t>
  </si>
  <si>
    <t>Insurance Coverage</t>
  </si>
  <si>
    <t>Hospital Bed</t>
  </si>
  <si>
    <t>TotalBill</t>
  </si>
  <si>
    <t>Insurance</t>
  </si>
  <si>
    <t>Balance</t>
  </si>
  <si>
    <t>Doctor ID</t>
  </si>
  <si>
    <t>Doctors Department</t>
  </si>
  <si>
    <t>Nurse-Patient-Ratio</t>
  </si>
  <si>
    <t>ER Visits</t>
  </si>
  <si>
    <t>Row Labels</t>
  </si>
  <si>
    <t>Count of Gender</t>
  </si>
  <si>
    <t>Total Patients</t>
  </si>
  <si>
    <t>Sum of Total  Bill Amount</t>
  </si>
  <si>
    <t>Column Labels</t>
  </si>
  <si>
    <t>2022</t>
  </si>
  <si>
    <t>2023</t>
  </si>
  <si>
    <t>2024</t>
  </si>
  <si>
    <t>Total Count of Patient_ID</t>
  </si>
  <si>
    <t>Total Count of Patient_ID2</t>
  </si>
  <si>
    <t>Total Sum of Total  Bill Amount</t>
  </si>
  <si>
    <t>Total Sum of Total  Bill Amount2</t>
  </si>
  <si>
    <t>Readmission Rate</t>
  </si>
  <si>
    <t>Count of Patient_ID</t>
  </si>
  <si>
    <t>Count of Patient_ID2</t>
  </si>
  <si>
    <t>Sum of Total  Bill Amount2</t>
  </si>
  <si>
    <t>Grand Total</t>
  </si>
  <si>
    <t>Jan</t>
  </si>
  <si>
    <t>Total  Revenue</t>
  </si>
  <si>
    <t>Feb</t>
  </si>
  <si>
    <t>Mar</t>
  </si>
  <si>
    <t>Count of Medical Condition</t>
  </si>
  <si>
    <t>Apr</t>
  </si>
  <si>
    <t>May</t>
  </si>
  <si>
    <t>Bed Occupancy</t>
  </si>
  <si>
    <t>Jun</t>
  </si>
  <si>
    <t>Jul</t>
  </si>
  <si>
    <t>ER Waiting Time</t>
  </si>
  <si>
    <t>Static</t>
  </si>
  <si>
    <t>Aug</t>
  </si>
  <si>
    <t>Sum of Insurance Coverage</t>
  </si>
  <si>
    <t>Sep</t>
  </si>
  <si>
    <t>ICU Admission rate</t>
  </si>
  <si>
    <t>Oct</t>
  </si>
  <si>
    <t>Nov</t>
  </si>
  <si>
    <t>Average LOS</t>
  </si>
  <si>
    <t>Dec</t>
  </si>
  <si>
    <t>Count of Hospital Bed</t>
  </si>
  <si>
    <t>Dynamic</t>
  </si>
  <si>
    <t>Patients</t>
  </si>
  <si>
    <t>Revenue</t>
  </si>
  <si>
    <t>Count of Readmission Status</t>
  </si>
  <si>
    <t>Count of Chronic_Conditions</t>
  </si>
  <si>
    <t>Average of Length of Days</t>
  </si>
  <si>
    <t>[68+]</t>
  </si>
  <si>
    <t>[24-45]</t>
  </si>
  <si>
    <t>[0-23]</t>
  </si>
  <si>
    <t>[46-68]</t>
  </si>
  <si>
    <t>Count of Department</t>
  </si>
  <si>
    <t>Option Button</t>
  </si>
  <si>
    <t>Categories</t>
  </si>
  <si>
    <t>Admission Data</t>
  </si>
  <si>
    <t>Highlight</t>
  </si>
  <si>
    <t>Values</t>
  </si>
  <si>
    <t>Data x</t>
  </si>
  <si>
    <t>Data y</t>
  </si>
  <si>
    <t>x</t>
  </si>
  <si>
    <t>y</t>
  </si>
  <si>
    <t>Label</t>
  </si>
  <si>
    <t>#C86FC9</t>
  </si>
  <si>
    <t>#CAFFD0</t>
  </si>
  <si>
    <t>#08B2E3</t>
  </si>
  <si>
    <t>#1D2F6F</t>
  </si>
  <si>
    <t>Red</t>
  </si>
  <si>
    <t>#FF2E00</t>
  </si>
  <si>
    <t>Cyan</t>
  </si>
  <si>
    <t>#01FDF6</t>
  </si>
  <si>
    <t>Total Average of Length of Days</t>
  </si>
  <si>
    <t>Total Average of Length of Days2</t>
  </si>
  <si>
    <t>Average of Length of Days2</t>
  </si>
  <si>
    <t>Avg LOS Calc</t>
  </si>
  <si>
    <t>Total Count of ER_Visit_ID</t>
  </si>
  <si>
    <t>Total Count of ER_Visit_ID2</t>
  </si>
  <si>
    <t>Average of Time_in_ER_Hours</t>
  </si>
  <si>
    <t>Count of ER_Visit_ID</t>
  </si>
  <si>
    <t>Count of ER_Visit_ID2</t>
  </si>
  <si>
    <t>Count of Ambulance_Arrival</t>
  </si>
  <si>
    <t>Sum of ER_Visit_ID</t>
  </si>
  <si>
    <t>Sum of ER_Visit_ID2</t>
  </si>
  <si>
    <t>Count of ICU_Admission</t>
  </si>
  <si>
    <t>Visits</t>
  </si>
  <si>
    <t>Count of Departments</t>
  </si>
  <si>
    <t>No of Doctors</t>
  </si>
  <si>
    <t>Highligt</t>
  </si>
  <si>
    <t>Total Count of ICU_Admission</t>
  </si>
  <si>
    <t>Total Count of ICU_Admission2</t>
  </si>
  <si>
    <t>Total Average of Time_in_ER_Hours</t>
  </si>
  <si>
    <t>Total Average of Time_in_ER_Hours2</t>
  </si>
  <si>
    <t>Count of ICU_Admission2</t>
  </si>
  <si>
    <t>Average of Time_in_ER_Hours2</t>
  </si>
  <si>
    <t>Average of Nurse_to_Patient_Ratio</t>
  </si>
  <si>
    <t>Ratio</t>
  </si>
  <si>
    <t>Highlights</t>
  </si>
  <si>
    <t>Sum of Total  Bill   Amount</t>
  </si>
  <si>
    <t>Sum of Insurance Covered</t>
  </si>
  <si>
    <t>Sum of Balance Due</t>
  </si>
  <si>
    <t>Time</t>
  </si>
  <si>
    <t>Total  Bill</t>
  </si>
  <si>
    <t>Average of Satisfaction Ratings</t>
  </si>
  <si>
    <t>Total Average of Satisfaction Ratings</t>
  </si>
  <si>
    <t>Total Average of Satisfaction Ratings2</t>
  </si>
  <si>
    <t>Average of Satisfaction Ratings2</t>
  </si>
  <si>
    <t>Satisfaction</t>
  </si>
  <si>
    <t>Total Count of Ambulance_Arrival</t>
  </si>
  <si>
    <t>Total Count of Ambulance_Arrival2</t>
  </si>
  <si>
    <t>Count of Ambulance_Arrival2</t>
  </si>
  <si>
    <t>Ambulance Arrival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</si>
</sst>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_(&quot;$&quot;* #,##0_);_(&quot;$&quot;* \(#,##0\);_(&quot;$&quot;* &quot;-&quot;??_);_(@_)"/>
    <numFmt numFmtId="165" formatCode="0.0%"/>
    <numFmt numFmtId="166" formatCode="0.0"/>
    <numFmt numFmtId="167" formatCode="[$-F800]dddd\,\ mmmm\ dd\,\ yyyy"/>
    <numFmt numFmtId="168" formatCode="_(* #,##0_);_(* \(#,##0\);_(* &quot;-&quot;??_);_(@_)"/>
  </numFmts>
  <fonts count="4">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s>
  <fills count="8">
    <fill>
      <patternFill patternType="none"/>
    </fill>
    <fill>
      <patternFill patternType="gray125"/>
    </fill>
    <fill>
      <patternFill patternType="solid">
        <fgColor theme="9" tint="0.39997558519241921"/>
        <bgColor indexed="64"/>
      </patternFill>
    </fill>
    <fill>
      <patternFill patternType="solid">
        <fgColor theme="0" tint="-0.14999847407452621"/>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FF00"/>
        <bgColor indexed="64"/>
      </patternFill>
    </fill>
  </fills>
  <borders count="2">
    <border>
      <left/>
      <right/>
      <top/>
      <bottom/>
      <diagonal/>
    </border>
    <border>
      <left style="thin">
        <color auto="1"/>
      </left>
      <right style="thin">
        <color auto="1"/>
      </right>
      <top/>
      <bottom style="thin">
        <color auto="1"/>
      </bottom>
      <diagonal/>
    </border>
  </borders>
  <cellStyleXfs count="4">
    <xf numFmtId="0" fontId="0"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cellStyleXfs>
  <cellXfs count="32">
    <xf numFmtId="0" fontId="0" fillId="0" borderId="0" xfId="0"/>
    <xf numFmtId="0" fontId="1" fillId="0" borderId="1" xfId="0" applyFont="1" applyBorder="1" applyAlignment="1">
      <alignment horizontal="center" vertical="top"/>
    </xf>
    <xf numFmtId="14" fontId="1" fillId="0" borderId="1" xfId="0" applyNumberFormat="1" applyFont="1" applyBorder="1" applyAlignment="1">
      <alignment horizontal="center" vertical="top"/>
    </xf>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9" fontId="0" fillId="0" borderId="0" xfId="2" applyFont="1"/>
    <xf numFmtId="164" fontId="0" fillId="0" borderId="0" xfId="1" applyNumberFormat="1" applyFont="1"/>
    <xf numFmtId="164" fontId="0" fillId="0" borderId="0" xfId="0" applyNumberFormat="1"/>
    <xf numFmtId="9" fontId="0" fillId="0" borderId="0" xfId="0" applyNumberFormat="1"/>
    <xf numFmtId="1" fontId="0" fillId="0" borderId="0" xfId="0" applyNumberFormat="1"/>
    <xf numFmtId="14" fontId="0" fillId="0" borderId="0" xfId="0" applyNumberFormat="1" applyAlignment="1">
      <alignment horizontal="left"/>
    </xf>
    <xf numFmtId="10" fontId="0" fillId="0" borderId="0" xfId="0" applyNumberFormat="1"/>
    <xf numFmtId="165" fontId="0" fillId="0" borderId="0" xfId="2" applyNumberFormat="1" applyFont="1"/>
    <xf numFmtId="9" fontId="0" fillId="2" borderId="0" xfId="2" applyFont="1" applyFill="1"/>
    <xf numFmtId="10" fontId="0" fillId="0" borderId="0" xfId="2" applyNumberFormat="1" applyFont="1"/>
    <xf numFmtId="0" fontId="0" fillId="3" borderId="0" xfId="0" applyFill="1"/>
    <xf numFmtId="10" fontId="0" fillId="3" borderId="0" xfId="0" applyNumberFormat="1" applyFill="1"/>
    <xf numFmtId="0" fontId="1" fillId="0" borderId="0" xfId="0" applyFont="1"/>
    <xf numFmtId="0" fontId="0" fillId="3" borderId="0" xfId="0" applyFill="1" applyAlignment="1">
      <alignment horizontal="left"/>
    </xf>
    <xf numFmtId="166" fontId="0" fillId="0" borderId="0" xfId="0" applyNumberFormat="1"/>
    <xf numFmtId="0" fontId="3" fillId="4" borderId="0" xfId="0" applyFont="1" applyFill="1"/>
    <xf numFmtId="0" fontId="0" fillId="5" borderId="0" xfId="0" applyFill="1"/>
    <xf numFmtId="0" fontId="0" fillId="5" borderId="0" xfId="0" applyFill="1" applyAlignment="1">
      <alignment horizontal="left"/>
    </xf>
    <xf numFmtId="10" fontId="0" fillId="0" borderId="0" xfId="2" applyNumberFormat="1" applyFont="1" applyFill="1"/>
    <xf numFmtId="2" fontId="0" fillId="6" borderId="0" xfId="2" applyNumberFormat="1" applyFont="1" applyFill="1"/>
    <xf numFmtId="167" fontId="0" fillId="0" borderId="0" xfId="0" applyNumberFormat="1"/>
    <xf numFmtId="43" fontId="0" fillId="0" borderId="0" xfId="3" applyFont="1"/>
    <xf numFmtId="0" fontId="0" fillId="7" borderId="0" xfId="0" applyFill="1"/>
    <xf numFmtId="0" fontId="0" fillId="2" borderId="0" xfId="0" applyFill="1"/>
    <xf numFmtId="168" fontId="0" fillId="0" borderId="0" xfId="0" applyNumberFormat="1"/>
  </cellXfs>
  <cellStyles count="4">
    <cellStyle name="Comma" xfId="3" builtinId="3"/>
    <cellStyle name="Currency" xfId="1" builtinId="4"/>
    <cellStyle name="Normal" xfId="0" builtinId="0"/>
    <cellStyle name="Percent" xfId="2" builtinId="5"/>
  </cellStyles>
  <dxfs count="93">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ont>
        <b/>
        <i val="0"/>
        <color rgb="FF92D050"/>
      </font>
    </dxf>
    <dxf>
      <font>
        <b/>
        <i val="0"/>
        <color rgb="FFFF0000"/>
      </font>
    </dxf>
    <dxf>
      <font>
        <b/>
        <i val="0"/>
        <color rgb="FF92D05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thin">
          <color auto="1"/>
        </bottom>
      </border>
    </dxf>
    <dxf>
      <border outline="0">
        <top style="thin">
          <color auto="1"/>
        </top>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thin">
          <color auto="1"/>
        </bottom>
      </border>
    </dxf>
    <dxf>
      <border outline="0">
        <top style="thin">
          <color auto="1"/>
        </top>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numFmt numFmtId="0" formatCode="General"/>
    </dxf>
    <dxf>
      <numFmt numFmtId="169" formatCode="dd/mm/yy"/>
    </dxf>
    <dxf>
      <numFmt numFmtId="35" formatCode="_(* #,##0.00_);_(* \(#,##0.00\);_(* &quot;-&quot;??_);_(@_)"/>
    </dxf>
    <dxf>
      <border outline="0">
        <bottom style="thin">
          <color auto="1"/>
        </bottom>
      </border>
    </dxf>
    <dxf>
      <border outline="0">
        <top style="thin">
          <color auto="1"/>
        </top>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69" formatCode="dd/mm/yy"/>
    </dxf>
    <dxf>
      <numFmt numFmtId="0" formatCode="General"/>
    </dxf>
    <dxf>
      <border outline="0">
        <bottom style="thin">
          <color auto="1"/>
        </bottom>
      </border>
    </dxf>
    <dxf>
      <border outline="0">
        <top style="thin">
          <color auto="1"/>
        </top>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bottom style="thin">
          <color auto="1"/>
        </bottom>
      </border>
    </dxf>
    <dxf>
      <border outline="0">
        <top style="thin">
          <color auto="1"/>
        </top>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69" formatCode="dd/mm/yy"/>
    </dxf>
    <dxf>
      <numFmt numFmtId="0" formatCode="General"/>
    </dxf>
    <dxf>
      <numFmt numFmtId="169" formatCode="dd/mm/yy"/>
    </dxf>
    <dxf>
      <border outline="0">
        <bottom style="thin">
          <color auto="1"/>
        </bottom>
      </border>
    </dxf>
    <dxf>
      <border outline="0">
        <top style="thin">
          <color auto="1"/>
        </top>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bottom style="thin">
          <color auto="1"/>
        </bottom>
      </border>
    </dxf>
    <dxf>
      <border outline="0">
        <top style="thin">
          <color auto="1"/>
        </top>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66" formatCode="0.0"/>
    </dxf>
    <dxf>
      <numFmt numFmtId="166" formatCode="0.0"/>
    </dxf>
    <dxf>
      <numFmt numFmtId="166" formatCode="0.0"/>
    </dxf>
    <dxf>
      <numFmt numFmtId="164" formatCode="_(&quot;$&quot;* #,##0_);_(&quot;$&quot;* \(#,##0\);_(&quot;$&quot;* &quot;-&quot;??_);_(@_)"/>
    </dxf>
    <dxf>
      <numFmt numFmtId="2" formatCode="0.00"/>
    </dxf>
    <dxf>
      <numFmt numFmtId="14" formatCode="0.00%"/>
    </dxf>
    <dxf>
      <numFmt numFmtId="1" formatCode="0"/>
    </dxf>
    <dxf>
      <numFmt numFmtId="164" formatCode="_(&quot;$&quot;* #,##0_);_(&quot;$&quot;* \(#,##0\);_(&quot;$&quot;* &quot;-&quot;??_);_(@_)"/>
    </dxf>
    <dxf>
      <numFmt numFmtId="2" formatCode="0.00"/>
    </dxf>
    <dxf>
      <font>
        <b/>
        <color theme="1"/>
      </font>
      <fill>
        <patternFill>
          <bgColor theme="7" tint="0.59996337778862885"/>
        </patternFill>
      </fill>
      <border>
        <bottom style="thin">
          <color theme="7"/>
        </bottom>
        <vertical/>
        <horizontal/>
      </border>
    </dxf>
    <dxf>
      <font>
        <color theme="1"/>
      </font>
      <fill>
        <patternFill>
          <bgColor theme="7" tint="0.59996337778862885"/>
        </patternFill>
      </fill>
      <border>
        <left style="thin">
          <color theme="7"/>
        </left>
        <right style="thin">
          <color theme="7"/>
        </right>
        <top style="thin">
          <color theme="7"/>
        </top>
        <bottom style="thin">
          <color theme="7"/>
        </bottom>
        <vertical/>
        <horizontal/>
      </border>
    </dxf>
    <dxf>
      <font>
        <color rgb="FF273469"/>
      </font>
      <border>
        <bottom style="thin">
          <color theme="4"/>
        </bottom>
        <vertical/>
        <horizontal/>
      </border>
    </dxf>
    <dxf>
      <font>
        <color rgb="FF7030A0"/>
      </font>
      <fill>
        <patternFill patternType="none">
          <bgColor auto="1"/>
        </patternFill>
      </fill>
      <border diagonalUp="0" diagonalDown="0">
        <left/>
        <right/>
        <top/>
        <bottom/>
        <vertical/>
        <horizontal/>
      </border>
    </dxf>
    <dxf>
      <font>
        <color rgb="FF273469"/>
      </font>
      <border>
        <bottom style="thin">
          <color theme="4"/>
        </bottom>
        <vertical/>
        <horizontal/>
      </border>
    </dxf>
    <dxf>
      <font>
        <b/>
        <i val="0"/>
        <color rgb="FFFFD700"/>
      </font>
      <fill>
        <patternFill>
          <bgColor rgb="FF4B0082"/>
        </patternFill>
      </fill>
      <border diagonalUp="0" diagonalDown="0">
        <left/>
        <right/>
        <top/>
        <bottom/>
        <vertical/>
        <horizontal/>
      </border>
    </dxf>
    <dxf>
      <font>
        <color rgb="FF273469"/>
      </font>
      <border>
        <bottom style="thin">
          <color theme="4"/>
        </bottom>
        <vertical/>
        <horizontal/>
      </border>
    </dxf>
    <dxf>
      <font>
        <color rgb="FF273469"/>
      </font>
      <fill>
        <patternFill>
          <bgColor rgb="FFD3BCE3"/>
        </patternFill>
      </fill>
      <border diagonalUp="0" diagonalDown="0">
        <left/>
        <right/>
        <top/>
        <bottom/>
        <vertical/>
        <horizontal/>
      </border>
    </dxf>
    <dxf>
      <font>
        <color rgb="FF273469"/>
      </font>
      <border>
        <bottom style="thin">
          <color theme="4"/>
        </bottom>
        <vertical/>
        <horizontal/>
      </border>
    </dxf>
    <dxf>
      <font>
        <color rgb="FF273469"/>
      </font>
      <border diagonalUp="0" diagonalDown="0">
        <left/>
        <right/>
        <top/>
        <bottom/>
        <vertical/>
        <horizontal/>
      </border>
    </dxf>
  </dxfs>
  <tableStyles count="5" defaultTableStyle="TableStyleMedium9" defaultPivotStyle="PivotStyleLight16">
    <tableStyle name="Flex" pivot="0" table="0" count="10" xr9:uid="{043F1A0A-9BE1-46B2-84F4-C36561E72BE9}">
      <tableStyleElement type="wholeTable" dxfId="92"/>
      <tableStyleElement type="headerRow" dxfId="91"/>
    </tableStyle>
    <tableStyle name="Flex 2" pivot="0" table="0" count="10" xr9:uid="{2CD8FB58-0AEB-4AAB-B5D0-1219477461E3}">
      <tableStyleElement type="wholeTable" dxfId="90"/>
      <tableStyleElement type="headerRow" dxfId="89"/>
    </tableStyle>
    <tableStyle name="Flex 3" pivot="0" table="0" count="10" xr9:uid="{16C0625A-E9AB-4854-BE57-ADF9CE410628}">
      <tableStyleElement type="wholeTable" dxfId="88"/>
      <tableStyleElement type="headerRow" dxfId="87"/>
    </tableStyle>
    <tableStyle name="Flex New" pivot="0" table="0" count="10" xr9:uid="{DF0ACBB7-B303-47F9-A9C9-F6FDA2CF653E}">
      <tableStyleElement type="wholeTable" dxfId="86"/>
      <tableStyleElement type="headerRow" dxfId="85"/>
    </tableStyle>
    <tableStyle name="SlicerStyleLight4 2" pivot="0" table="0" count="10" xr9:uid="{E3D93AC4-DB55-46EB-805E-354E2CD872BF}">
      <tableStyleElement type="wholeTable" dxfId="84"/>
      <tableStyleElement type="headerRow" dxfId="83"/>
    </tableStyle>
  </tableStyles>
  <colors>
    <mruColors>
      <color rgb="FFDDDDDD"/>
      <color rgb="FFEF4C3C"/>
      <color rgb="FFDAA520"/>
      <color rgb="FFD3BCE3"/>
      <color rgb="FF2D1B47"/>
      <color rgb="FF4B0082"/>
      <color rgb="FFFFD700"/>
      <color rgb="FFD4C1E0"/>
      <color rgb="FFEDE0D4"/>
      <color rgb="FF5A3D5C"/>
    </mruColors>
  </color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b/>
            <i val="0"/>
            <color rgb="FF000000"/>
          </font>
          <fill>
            <patternFill patternType="solid">
              <fgColor theme="7"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b/>
            <i val="0"/>
            <sz val="9"/>
            <color rgb="FF55286F"/>
            <name val="Arial"/>
            <family val="2"/>
            <scheme val="none"/>
          </font>
          <fill>
            <patternFill patternType="solid">
              <fgColor auto="1"/>
              <bgColor rgb="FFF1C8DB"/>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9"/>
            <color theme="0"/>
            <name val="Arial"/>
            <family val="2"/>
            <scheme val="none"/>
          </font>
          <fill>
            <patternFill patternType="solid">
              <fgColor rgb="FF7030A0"/>
              <bgColor rgb="FF7030A0"/>
            </patternFill>
          </fill>
          <border diagonalUp="0" diagonalDown="0">
            <left/>
            <right/>
            <top/>
            <bottom/>
            <vertical/>
            <horizontal/>
          </border>
        </dxf>
        <dxf>
          <font>
            <b/>
            <i val="0"/>
            <sz val="9"/>
            <color rgb="FF55286F"/>
            <name val="Arial"/>
            <family val="2"/>
            <scheme val="none"/>
          </font>
          <fill>
            <patternFill patternType="solid">
              <fgColor auto="1"/>
              <bgColor rgb="FFF1C8DB"/>
            </patternFill>
          </fill>
          <border diagonalUp="0" diagonalDown="0">
            <left/>
            <right/>
            <top/>
            <bottom/>
            <vertical/>
            <horizontal/>
          </border>
        </dxf>
        <dxf>
          <font>
            <sz val="9"/>
            <color rgb="FF828282"/>
            <name val="Bell MT"/>
            <family val="1"/>
            <scheme val="none"/>
          </font>
          <fill>
            <patternFill patternType="solid">
              <fgColor theme="0" tint="-0.14996795556505021"/>
              <bgColor theme="0" tint="-0.14996795556505021"/>
            </patternFill>
          </fill>
          <border diagonalUp="0" diagonalDown="0">
            <left/>
            <right/>
            <top/>
            <bottom/>
            <vertical/>
            <horizontal/>
          </border>
        </dxf>
        <dxf>
          <font>
            <b/>
            <i val="0"/>
            <sz val="9"/>
            <color rgb="FF55286F"/>
            <name val="Arial"/>
            <family val="2"/>
            <scheme val="none"/>
          </font>
          <fill>
            <patternFill patternType="none">
              <fgColor indexed="64"/>
              <bgColor auto="1"/>
            </patternFill>
          </fill>
          <border diagonalUp="0" diagonalDown="0">
            <left style="thin">
              <color auto="1"/>
            </left>
            <right style="thin">
              <color auto="1"/>
            </right>
            <top style="thin">
              <color auto="1"/>
            </top>
            <bottom style="thin">
              <color auto="1"/>
            </bottom>
            <vertical/>
            <horizontal/>
          </border>
        </dxf>
        <dxf>
          <font>
            <color rgb="FF828282"/>
          </font>
          <fill>
            <patternFill patternType="solid">
              <fgColor rgb="FFFFFFFF"/>
              <bgColor theme="0" tint="-0.14996795556505021"/>
            </patternFill>
          </fill>
          <border diagonalUp="0" diagonalDown="0">
            <left/>
            <right/>
            <top/>
            <bottom/>
            <vertical/>
            <horizontal/>
          </border>
        </dxf>
        <dxf>
          <font>
            <sz val="9"/>
            <color rgb="FF55286F"/>
            <name val="Bell MT"/>
            <family val="1"/>
            <scheme val="none"/>
          </font>
          <fill>
            <patternFill patternType="solid">
              <fgColor theme="0"/>
              <bgColor rgb="FFF1C8DB"/>
            </patternFill>
          </fill>
          <border diagonalUp="0" diagonalDown="0">
            <left/>
            <right/>
            <top/>
            <bottom/>
            <vertical/>
            <horizontal/>
          </border>
        </dxf>
        <dxf>
          <font>
            <b/>
            <i val="0"/>
            <sz val="9"/>
            <color rgb="FF55286F"/>
            <name val="Arial"/>
            <family val="2"/>
            <scheme val="none"/>
          </font>
          <fill>
            <patternFill patternType="solid">
              <fgColor auto="1"/>
              <bgColor rgb="FFF1C8DB"/>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9"/>
            <color rgb="FF4B0082"/>
            <name val="Arial"/>
            <family val="2"/>
            <scheme val="none"/>
          </font>
          <fill>
            <patternFill patternType="solid">
              <fgColor rgb="FF7030A0"/>
              <bgColor rgb="FFFFD700"/>
            </patternFill>
          </fill>
          <border diagonalUp="0" diagonalDown="0">
            <left/>
            <right/>
            <top/>
            <bottom/>
            <vertical/>
            <horizontal/>
          </border>
        </dxf>
        <dxf>
          <font>
            <b/>
            <i val="0"/>
            <sz val="9"/>
            <color rgb="FF55286F"/>
            <name val="Arial"/>
            <family val="2"/>
            <scheme val="none"/>
          </font>
          <fill>
            <patternFill patternType="solid">
              <fgColor auto="1"/>
              <bgColor rgb="FFFFD700"/>
            </patternFill>
          </fill>
          <border diagonalUp="0" diagonalDown="0">
            <left/>
            <right/>
            <top/>
            <bottom/>
            <vertical/>
            <horizontal/>
          </border>
        </dxf>
        <dxf>
          <font>
            <sz val="9"/>
            <color rgb="FF828282"/>
            <name val="Bell MT"/>
            <family val="1"/>
            <scheme val="none"/>
          </font>
          <fill>
            <patternFill patternType="solid">
              <fgColor theme="0" tint="-0.14996795556505021"/>
              <bgColor theme="0" tint="-0.14996795556505021"/>
            </patternFill>
          </fill>
          <border diagonalUp="0" diagonalDown="0">
            <left/>
            <right/>
            <top/>
            <bottom/>
            <vertical/>
            <horizontal/>
          </border>
        </dxf>
        <dxf>
          <font>
            <b/>
            <i val="0"/>
            <sz val="9"/>
            <color rgb="FFFFD700"/>
            <name val="Arial"/>
            <family val="2"/>
            <scheme val="none"/>
          </font>
          <fill>
            <patternFill patternType="solid">
              <fgColor indexed="64"/>
              <bgColor rgb="FF4B0082"/>
            </patternFill>
          </fill>
          <border diagonalUp="0" diagonalDown="0">
            <left style="thin">
              <color rgb="FFFFD700"/>
            </left>
            <right style="thin">
              <color rgb="FFFFD700"/>
            </right>
            <top style="thin">
              <color rgb="FFFFD700"/>
            </top>
            <bottom style="thin">
              <color rgb="FFFFD700"/>
            </bottom>
            <vertical/>
            <horizontal/>
          </border>
        </dxf>
        <dxf>
          <font>
            <color rgb="FF828282"/>
          </font>
          <fill>
            <patternFill patternType="solid">
              <fgColor rgb="FFFFFFFF"/>
              <bgColor theme="0" tint="-0.14996795556505021"/>
            </patternFill>
          </fill>
          <border diagonalUp="0" diagonalDown="0">
            <left/>
            <right/>
            <top/>
            <bottom/>
            <vertical/>
            <horizontal/>
          </border>
        </dxf>
        <dxf>
          <font>
            <sz val="9"/>
            <color rgb="FF273469"/>
            <name val="Bell MT"/>
            <family val="1"/>
            <scheme val="none"/>
          </font>
          <fill>
            <patternFill patternType="solid">
              <fgColor theme="0"/>
              <bgColor theme="0" tint="-0.14993743705557422"/>
            </patternFill>
          </fill>
          <border diagonalUp="0" diagonalDown="0">
            <left/>
            <right/>
            <top/>
            <bottom/>
            <vertical/>
            <horizontal/>
          </border>
        </dxf>
        <dxf>
          <font>
            <b/>
            <i val="0"/>
            <sz val="9"/>
            <color rgb="FF2D1B47"/>
            <name val="Arial"/>
            <family val="2"/>
            <scheme val="none"/>
          </font>
          <fill>
            <patternFill patternType="solid">
              <fgColor auto="1"/>
              <bgColor rgb="FFD3BCE3"/>
            </patternFill>
          </fill>
          <border diagonalUp="0" diagonalDown="0">
            <left/>
            <right/>
            <top/>
            <bottom/>
            <vertical/>
            <horizontal/>
          </border>
        </dxf>
        <dxf>
          <font>
            <b/>
            <i val="0"/>
            <color theme="0"/>
          </font>
          <fill>
            <patternFill patternType="solid">
              <fgColor auto="1"/>
              <bgColor rgb="FF2D1B47"/>
            </patternFill>
          </fill>
          <border>
            <left style="thin">
              <color rgb="FF2D1B47"/>
            </left>
            <right style="thin">
              <color rgb="FF2D1B47"/>
            </right>
            <top style="thin">
              <color rgb="FF2D1B47"/>
            </top>
            <bottom style="thin">
              <color rgb="FF2D1B47"/>
            </bottom>
            <vertical/>
            <horizontal/>
          </border>
        </dxf>
        <dxf>
          <font>
            <b/>
            <i val="0"/>
            <sz val="9"/>
            <color theme="0"/>
            <name val="Arial"/>
            <family val="2"/>
            <scheme val="none"/>
          </font>
          <fill>
            <patternFill patternType="solid">
              <fgColor rgb="FF273469"/>
              <bgColor rgb="FF2D1B47"/>
            </patternFill>
          </fill>
          <border diagonalUp="0" diagonalDown="0">
            <left/>
            <right/>
            <top/>
            <bottom/>
            <vertical/>
            <horizontal/>
          </border>
        </dxf>
        <dxf>
          <font>
            <b/>
            <i val="0"/>
            <sz val="9"/>
            <color rgb="FF2D1B47"/>
            <name val="Arial"/>
            <family val="2"/>
            <scheme val="none"/>
          </font>
          <fill>
            <patternFill patternType="solid">
              <fgColor auto="1"/>
              <bgColor rgb="FFD3BCE3"/>
            </patternFill>
          </fill>
          <border diagonalUp="0" diagonalDown="0">
            <left style="thin">
              <color rgb="FF2D1B47"/>
            </left>
            <right style="thin">
              <color rgb="FF2D1B47"/>
            </right>
            <top style="thin">
              <color rgb="FF2D1B47"/>
            </top>
            <bottom style="thin">
              <color rgb="FF2D1B47"/>
            </bottom>
            <vertical/>
            <horizontal/>
          </border>
        </dxf>
        <dxf>
          <font>
            <sz val="9"/>
            <color rgb="FF002060"/>
            <name val="Bell MT"/>
            <family val="1"/>
            <scheme val="none"/>
          </font>
          <fill>
            <patternFill patternType="solid">
              <fgColor theme="0" tint="-0.14993743705557422"/>
              <bgColor rgb="FF95B3D7"/>
            </patternFill>
          </fill>
          <border diagonalUp="0" diagonalDown="0">
            <left style="thin">
              <color rgb="FF2D1B47"/>
            </left>
            <right style="thin">
              <color rgb="FF2D1B47"/>
            </right>
            <top style="thin">
              <color rgb="FF2D1B47"/>
            </top>
            <bottom style="thin">
              <color rgb="FF2D1B47"/>
            </bottom>
            <vertical/>
            <horizontal/>
          </border>
        </dxf>
        <dxf>
          <font>
            <b/>
            <i val="0"/>
            <sz val="9"/>
            <color rgb="FF2D1B47"/>
            <name val="Arial"/>
            <family val="2"/>
            <scheme val="none"/>
          </font>
          <fill>
            <patternFill patternType="solid">
              <fgColor indexed="64"/>
              <bgColor theme="0"/>
            </patternFill>
          </fill>
          <border diagonalUp="0" diagonalDown="0">
            <left style="thin">
              <color rgb="FF2D1B47"/>
            </left>
            <right style="thin">
              <color rgb="FF2D1B47"/>
            </right>
            <top style="thin">
              <color rgb="FF2D1B47"/>
            </top>
            <bottom style="thin">
              <color rgb="FF2D1B47"/>
            </bottom>
            <vertical/>
            <horizontal/>
          </border>
        </dxf>
        <dxf>
          <font>
            <b/>
            <i val="0"/>
            <color rgb="FF002060"/>
          </font>
          <fill>
            <patternFill patternType="solid">
              <fgColor rgb="FFFFFFFF"/>
              <bgColor rgb="FF95B3D7"/>
            </patternFill>
          </fill>
          <border diagonalUp="0" diagonalDown="0">
            <left/>
            <right/>
            <top/>
            <bottom/>
            <vertical/>
            <horizontal/>
          </border>
        </dxf>
        <dxf>
          <font>
            <sz val="9"/>
            <color rgb="FF2D1B47"/>
            <name val="Bell MT"/>
            <family val="1"/>
            <scheme val="none"/>
          </font>
          <fill>
            <patternFill patternType="solid">
              <fgColor theme="0"/>
              <bgColor rgb="FFD3BCE3"/>
            </patternFill>
          </fill>
          <border diagonalUp="0" diagonalDown="0">
            <left style="thin">
              <color rgb="FF2D1B47"/>
            </left>
            <right style="thin">
              <color rgb="FF2D1B47"/>
            </right>
            <top style="thin">
              <color rgb="FF2D1B47"/>
            </top>
            <bottom style="thin">
              <color rgb="FF2D1B47"/>
            </bottom>
            <vertical/>
            <horizontal/>
          </border>
        </dxf>
        <dxf>
          <font>
            <b/>
            <i val="0"/>
            <sz val="9"/>
            <color theme="0"/>
            <name val="Bell MT"/>
            <family val="1"/>
            <scheme val="none"/>
          </font>
          <fill>
            <patternFill patternType="solid">
              <fgColor auto="1"/>
              <bgColor theme="1" tint="0.3499862666707357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9"/>
            <color theme="0"/>
            <name val="Bell MT"/>
            <family val="1"/>
            <scheme val="none"/>
          </font>
          <fill>
            <patternFill patternType="solid">
              <fgColor rgb="FF273469"/>
              <bgColor rgb="FF002060"/>
            </patternFill>
          </fill>
          <border diagonalUp="0" diagonalDown="0">
            <left/>
            <right/>
            <top/>
            <bottom/>
            <vertical/>
            <horizontal/>
          </border>
        </dxf>
        <dxf>
          <font>
            <b/>
            <i val="0"/>
            <sz val="9"/>
            <color theme="0"/>
            <name val="Bell MT"/>
            <family val="1"/>
            <scheme val="none"/>
          </font>
          <fill>
            <patternFill patternType="solid">
              <fgColor auto="1"/>
              <bgColor theme="1" tint="0.34998626667073579"/>
            </patternFill>
          </fill>
          <border diagonalUp="0" diagonalDown="0">
            <left/>
            <right/>
            <top/>
            <bottom/>
            <vertical/>
            <horizontal/>
          </border>
        </dxf>
        <dxf>
          <font>
            <sz val="9"/>
            <color rgb="FF828282"/>
            <name val="Bell MT"/>
            <family val="1"/>
            <scheme val="none"/>
          </font>
          <fill>
            <patternFill patternType="solid">
              <fgColor theme="0" tint="-0.14996795556505021"/>
              <bgColor theme="0" tint="-0.14996795556505021"/>
            </patternFill>
          </fill>
          <border diagonalUp="0" diagonalDown="0">
            <left/>
            <right/>
            <top/>
            <bottom/>
            <vertical/>
            <horizontal/>
          </border>
        </dxf>
        <dxf>
          <font>
            <b val="0"/>
            <i val="0"/>
            <sz val="9"/>
            <color rgb="FF273469"/>
            <name val="Bell MT"/>
            <family val="1"/>
            <scheme val="none"/>
          </font>
          <fill>
            <patternFill patternType="none">
              <fgColor indexed="64"/>
              <bgColor auto="1"/>
            </patternFill>
          </fill>
          <border diagonalUp="0" diagonalDown="0">
            <left style="dotted">
              <color auto="1"/>
            </left>
            <right style="dotted">
              <color auto="1"/>
            </right>
            <top style="dotted">
              <color auto="1"/>
            </top>
            <bottom style="dotted">
              <color auto="1"/>
            </bottom>
            <vertical/>
            <horizontal/>
          </border>
        </dxf>
        <dxf>
          <font>
            <color rgb="FF828282"/>
          </font>
          <fill>
            <patternFill patternType="solid">
              <fgColor rgb="FFFFFFFF"/>
              <bgColor theme="0" tint="-0.14996795556505021"/>
            </patternFill>
          </fill>
          <border diagonalUp="0" diagonalDown="0">
            <left/>
            <right/>
            <top/>
            <bottom/>
            <vertical/>
            <horizontal/>
          </border>
        </dxf>
        <dxf>
          <font>
            <sz val="9"/>
            <color rgb="FF273469"/>
            <name val="Bell MT"/>
            <family val="1"/>
            <scheme val="none"/>
          </font>
          <fill>
            <patternFill patternType="solid">
              <fgColor theme="0"/>
              <bgColor theme="0" tint="-0.14993743705557422"/>
            </patternFill>
          </fill>
          <border diagonalUp="0" diagonalDown="0">
            <left/>
            <right/>
            <top/>
            <bottom/>
            <vertical/>
            <horizontal/>
          </border>
        </dxf>
      </x14:dxfs>
    </ext>
    <ext xmlns:x14="http://schemas.microsoft.com/office/spreadsheetml/2009/9/main" uri="{EB79DEF2-80B8-43e5-95BD-54CBDDF9020C}">
      <x14:slicerStyles defaultSlicerStyle="Flex">
        <x14:slicerStyle name="Flex">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Flex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Flex 3">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Flex New">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15.png"/></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gradFill>
              <a:gsLst>
                <a:gs pos="0">
                  <a:schemeClr val="tx2">
                    <a:lumMod val="60000"/>
                    <a:lumOff val="40000"/>
                  </a:schemeClr>
                </a:gs>
                <a:gs pos="100000">
                  <a:schemeClr val="accent1">
                    <a:alpha val="0"/>
                    <a:lumMod val="29000"/>
                    <a:lumOff val="71000"/>
                  </a:schemeClr>
                </a:gs>
              </a:gsLst>
              <a:lin ang="5400000" scaled="1"/>
            </a:gradFill>
            <a:ln>
              <a:noFill/>
            </a:ln>
            <a:effectLst/>
          </c:spPr>
          <c:cat>
            <c:strRef>
              <c:f>'Pivot Table'!$K$54:$K$65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Table'!$L$54:$L$65</c:f>
              <c:numCache>
                <c:formatCode>General</c:formatCode>
                <c:ptCount val="12"/>
                <c:pt idx="0">
                  <c:v>1991712</c:v>
                </c:pt>
                <c:pt idx="1">
                  <c:v>1671319</c:v>
                </c:pt>
                <c:pt idx="2">
                  <c:v>1957423</c:v>
                </c:pt>
                <c:pt idx="3">
                  <c:v>1737615</c:v>
                </c:pt>
                <c:pt idx="4">
                  <c:v>1365580</c:v>
                </c:pt>
                <c:pt idx="5">
                  <c:v>1308509</c:v>
                </c:pt>
                <c:pt idx="6">
                  <c:v>1050202</c:v>
                </c:pt>
                <c:pt idx="7">
                  <c:v>1257560</c:v>
                </c:pt>
                <c:pt idx="8">
                  <c:v>1022405</c:v>
                </c:pt>
                <c:pt idx="9">
                  <c:v>1115249</c:v>
                </c:pt>
                <c:pt idx="10">
                  <c:v>820865</c:v>
                </c:pt>
                <c:pt idx="11">
                  <c:v>1009647</c:v>
                </c:pt>
              </c:numCache>
            </c:numRef>
          </c:val>
          <c:extLst>
            <c:ext xmlns:c16="http://schemas.microsoft.com/office/drawing/2014/chart" uri="{C3380CC4-5D6E-409C-BE32-E72D297353CC}">
              <c16:uniqueId val="{00000000-DAB5-4100-93CD-03D40B63708E}"/>
            </c:ext>
          </c:extLst>
        </c:ser>
        <c:dLbls>
          <c:showLegendKey val="0"/>
          <c:showVal val="0"/>
          <c:showCatName val="0"/>
          <c:showSerName val="0"/>
          <c:showPercent val="0"/>
          <c:showBubbleSize val="0"/>
        </c:dLbls>
        <c:axId val="1420764944"/>
        <c:axId val="1420765360"/>
      </c:areaChart>
      <c:lineChart>
        <c:grouping val="standard"/>
        <c:varyColors val="0"/>
        <c:ser>
          <c:idx val="1"/>
          <c:order val="1"/>
          <c:spPr>
            <a:ln w="28575" cap="rnd">
              <a:solidFill>
                <a:srgbClr val="273469"/>
              </a:solidFill>
              <a:round/>
            </a:ln>
            <a:effectLst/>
          </c:spPr>
          <c:marker>
            <c:symbol val="none"/>
          </c:marker>
          <c:cat>
            <c:strRef>
              <c:f>'Pivot Table'!$K$54:$K$65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Table'!$M$54:$M$65</c:f>
              <c:numCache>
                <c:formatCode>General</c:formatCode>
                <c:ptCount val="12"/>
                <c:pt idx="0">
                  <c:v>1991712</c:v>
                </c:pt>
                <c:pt idx="1">
                  <c:v>1671319</c:v>
                </c:pt>
                <c:pt idx="2">
                  <c:v>1957423</c:v>
                </c:pt>
                <c:pt idx="3">
                  <c:v>1737615</c:v>
                </c:pt>
                <c:pt idx="4">
                  <c:v>1365580</c:v>
                </c:pt>
                <c:pt idx="5">
                  <c:v>1308509</c:v>
                </c:pt>
                <c:pt idx="6">
                  <c:v>1050202</c:v>
                </c:pt>
                <c:pt idx="7">
                  <c:v>1257560</c:v>
                </c:pt>
                <c:pt idx="8">
                  <c:v>1022405</c:v>
                </c:pt>
                <c:pt idx="9">
                  <c:v>1115249</c:v>
                </c:pt>
                <c:pt idx="10">
                  <c:v>820865</c:v>
                </c:pt>
                <c:pt idx="11">
                  <c:v>1009647</c:v>
                </c:pt>
              </c:numCache>
            </c:numRef>
          </c:val>
          <c:smooth val="1"/>
          <c:extLst>
            <c:ext xmlns:c16="http://schemas.microsoft.com/office/drawing/2014/chart" uri="{C3380CC4-5D6E-409C-BE32-E72D297353CC}">
              <c16:uniqueId val="{00000001-DAB5-4100-93CD-03D40B63708E}"/>
            </c:ext>
          </c:extLst>
        </c:ser>
        <c:dLbls>
          <c:showLegendKey val="0"/>
          <c:showVal val="0"/>
          <c:showCatName val="0"/>
          <c:showSerName val="0"/>
          <c:showPercent val="0"/>
          <c:showBubbleSize val="0"/>
        </c:dLbls>
        <c:marker val="1"/>
        <c:smooth val="0"/>
        <c:axId val="1420764944"/>
        <c:axId val="1420765360"/>
      </c:lineChart>
      <c:catAx>
        <c:axId val="142076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765360"/>
        <c:crosses val="autoZero"/>
        <c:auto val="1"/>
        <c:lblAlgn val="ctr"/>
        <c:lblOffset val="100"/>
        <c:noMultiLvlLbl val="0"/>
      </c:catAx>
      <c:valAx>
        <c:axId val="1420765360"/>
        <c:scaling>
          <c:orientation val="minMax"/>
        </c:scaling>
        <c:delete val="1"/>
        <c:axPos val="l"/>
        <c:numFmt formatCode="General" sourceLinked="1"/>
        <c:majorTickMark val="out"/>
        <c:minorTickMark val="none"/>
        <c:tickLblPos val="nextTo"/>
        <c:crossAx val="1420764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35174521095312"/>
          <c:y val="0.14514435695538058"/>
          <c:w val="0.65329650957809382"/>
          <c:h val="0.72348539077243446"/>
        </c:manualLayout>
      </c:layout>
      <c:doughnutChart>
        <c:varyColors val="1"/>
        <c:ser>
          <c:idx val="0"/>
          <c:order val="0"/>
          <c:spPr>
            <a:ln>
              <a:noFill/>
            </a:ln>
          </c:spPr>
          <c:dPt>
            <c:idx val="0"/>
            <c:bubble3D val="0"/>
            <c:spPr>
              <a:gradFill>
                <a:gsLst>
                  <a:gs pos="0">
                    <a:srgbClr val="C86FC9"/>
                  </a:gs>
                  <a:gs pos="89000">
                    <a:srgbClr val="C86FC9"/>
                  </a:gs>
                </a:gsLst>
                <a:lin ang="5400000" scaled="1"/>
              </a:gradFill>
              <a:ln w="19050">
                <a:noFill/>
              </a:ln>
              <a:effectLst/>
            </c:spPr>
            <c:extLst>
              <c:ext xmlns:c16="http://schemas.microsoft.com/office/drawing/2014/chart" uri="{C3380CC4-5D6E-409C-BE32-E72D297353CC}">
                <c16:uniqueId val="{00000001-8083-421B-8579-A7D39652C793}"/>
              </c:ext>
            </c:extLst>
          </c:dPt>
          <c:dPt>
            <c:idx val="1"/>
            <c:bubble3D val="0"/>
            <c:spPr>
              <a:gradFill>
                <a:gsLst>
                  <a:gs pos="18000">
                    <a:srgbClr val="CAFFD0"/>
                  </a:gs>
                  <a:gs pos="86000">
                    <a:srgbClr val="CAFFD0">
                      <a:lumMod val="99000"/>
                    </a:srgbClr>
                  </a:gs>
                </a:gsLst>
                <a:lin ang="5400000" scaled="1"/>
              </a:gradFill>
              <a:ln w="19050">
                <a:noFill/>
              </a:ln>
              <a:effectLst/>
            </c:spPr>
            <c:extLst>
              <c:ext xmlns:c16="http://schemas.microsoft.com/office/drawing/2014/chart" uri="{C3380CC4-5D6E-409C-BE32-E72D297353CC}">
                <c16:uniqueId val="{00000003-8083-421B-8579-A7D39652C793}"/>
              </c:ext>
            </c:extLst>
          </c:dPt>
          <c:dPt>
            <c:idx val="2"/>
            <c:bubble3D val="0"/>
            <c:spPr>
              <a:gradFill>
                <a:gsLst>
                  <a:gs pos="0">
                    <a:srgbClr val="08B2E3"/>
                  </a:gs>
                  <a:gs pos="100000">
                    <a:srgbClr val="08B2E3"/>
                  </a:gs>
                </a:gsLst>
                <a:lin ang="5400000" scaled="1"/>
              </a:gradFill>
              <a:ln w="19050">
                <a:noFill/>
              </a:ln>
              <a:effectLst/>
            </c:spPr>
            <c:extLst>
              <c:ext xmlns:c16="http://schemas.microsoft.com/office/drawing/2014/chart" uri="{C3380CC4-5D6E-409C-BE32-E72D297353CC}">
                <c16:uniqueId val="{00000005-8083-421B-8579-A7D39652C793}"/>
              </c:ext>
            </c:extLst>
          </c:dPt>
          <c:dPt>
            <c:idx val="3"/>
            <c:bubble3D val="0"/>
            <c:spPr>
              <a:gradFill>
                <a:gsLst>
                  <a:gs pos="24000">
                    <a:srgbClr val="1D2F6F"/>
                  </a:gs>
                  <a:gs pos="94000">
                    <a:srgbClr val="1D2F6F"/>
                  </a:gs>
                </a:gsLst>
                <a:lin ang="5400000" scaled="1"/>
              </a:gradFill>
              <a:ln w="19050">
                <a:noFill/>
              </a:ln>
              <a:effectLst/>
            </c:spPr>
            <c:extLst>
              <c:ext xmlns:c16="http://schemas.microsoft.com/office/drawing/2014/chart" uri="{C3380CC4-5D6E-409C-BE32-E72D297353CC}">
                <c16:uniqueId val="{00000007-8083-421B-8579-A7D39652C793}"/>
              </c:ext>
            </c:extLst>
          </c:dPt>
          <c:dPt>
            <c:idx val="4"/>
            <c:bubble3D val="0"/>
            <c:spPr>
              <a:solidFill>
                <a:schemeClr val="bg1">
                  <a:lumMod val="95000"/>
                  <a:alpha val="50000"/>
                </a:schemeClr>
              </a:solidFill>
              <a:ln w="19050">
                <a:noFill/>
              </a:ln>
              <a:effectLst/>
            </c:spPr>
            <c:extLst>
              <c:ext xmlns:c16="http://schemas.microsoft.com/office/drawing/2014/chart" uri="{C3380CC4-5D6E-409C-BE32-E72D297353CC}">
                <c16:uniqueId val="{00000009-8083-421B-8579-A7D39652C793}"/>
              </c:ext>
            </c:extLst>
          </c:dPt>
          <c:val>
            <c:numRef>
              <c:f>'Pivot Table'!$L$71:$L$75</c:f>
              <c:numCache>
                <c:formatCode>0%</c:formatCode>
                <c:ptCount val="5"/>
                <c:pt idx="0">
                  <c:v>0.25750449174747336</c:v>
                </c:pt>
                <c:pt idx="1">
                  <c:v>0.25406252066292512</c:v>
                </c:pt>
                <c:pt idx="2">
                  <c:v>0.25375344770091163</c:v>
                </c:pt>
                <c:pt idx="3">
                  <c:v>0.23467953988868992</c:v>
                </c:pt>
                <c:pt idx="4" formatCode="0.00%">
                  <c:v>0</c:v>
                </c:pt>
              </c:numCache>
            </c:numRef>
          </c:val>
          <c:extLst>
            <c:ext xmlns:c16="http://schemas.microsoft.com/office/drawing/2014/chart" uri="{C3380CC4-5D6E-409C-BE32-E72D297353CC}">
              <c16:uniqueId val="{0000000A-8083-421B-8579-A7D39652C793}"/>
            </c:ext>
          </c:extLst>
        </c:ser>
        <c:dLbls>
          <c:showLegendKey val="0"/>
          <c:showVal val="0"/>
          <c:showCatName val="0"/>
          <c:showSerName val="0"/>
          <c:showPercent val="0"/>
          <c:showBubbleSize val="0"/>
          <c:showLeaderLines val="1"/>
        </c:dLbls>
        <c:firstSliceAng val="0"/>
        <c:holeSize val="75"/>
      </c:doughnutChart>
      <c:scatterChart>
        <c:scatterStyle val="lineMarker"/>
        <c:varyColors val="0"/>
        <c:ser>
          <c:idx val="1"/>
          <c:order val="1"/>
          <c:tx>
            <c:v>XY</c:v>
          </c:tx>
          <c:spPr>
            <a:ln w="25400" cap="rnd">
              <a:noFill/>
              <a:round/>
            </a:ln>
            <a:effectLst/>
          </c:spPr>
          <c:marker>
            <c:symbol val="circle"/>
            <c:size val="13"/>
            <c:spPr>
              <a:solidFill>
                <a:schemeClr val="bg1"/>
              </a:solidFill>
              <a:ln w="9525">
                <a:noFill/>
              </a:ln>
              <a:effectLst/>
            </c:spPr>
          </c:marker>
          <c:dPt>
            <c:idx val="0"/>
            <c:marker>
              <c:symbol val="circle"/>
              <c:size val="13"/>
              <c:spPr>
                <a:solidFill>
                  <a:srgbClr val="C86FC9"/>
                </a:solidFill>
                <a:ln w="9525">
                  <a:noFill/>
                </a:ln>
                <a:effectLst/>
              </c:spPr>
            </c:marker>
            <c:bubble3D val="0"/>
            <c:extLst>
              <c:ext xmlns:c16="http://schemas.microsoft.com/office/drawing/2014/chart" uri="{C3380CC4-5D6E-409C-BE32-E72D297353CC}">
                <c16:uniqueId val="{0000000B-8083-421B-8579-A7D39652C793}"/>
              </c:ext>
            </c:extLst>
          </c:dPt>
          <c:dPt>
            <c:idx val="1"/>
            <c:marker>
              <c:symbol val="circle"/>
              <c:size val="13"/>
              <c:spPr>
                <a:solidFill>
                  <a:srgbClr val="CAFFD0"/>
                </a:solidFill>
                <a:ln w="9525">
                  <a:noFill/>
                </a:ln>
                <a:effectLst/>
              </c:spPr>
            </c:marker>
            <c:bubble3D val="0"/>
            <c:extLst>
              <c:ext xmlns:c16="http://schemas.microsoft.com/office/drawing/2014/chart" uri="{C3380CC4-5D6E-409C-BE32-E72D297353CC}">
                <c16:uniqueId val="{0000000C-8083-421B-8579-A7D39652C793}"/>
              </c:ext>
            </c:extLst>
          </c:dPt>
          <c:dPt>
            <c:idx val="2"/>
            <c:marker>
              <c:symbol val="circle"/>
              <c:size val="13"/>
              <c:spPr>
                <a:solidFill>
                  <a:srgbClr val="08B2E3"/>
                </a:solidFill>
                <a:ln w="9525">
                  <a:noFill/>
                </a:ln>
                <a:effectLst/>
              </c:spPr>
            </c:marker>
            <c:bubble3D val="0"/>
            <c:extLst>
              <c:ext xmlns:c16="http://schemas.microsoft.com/office/drawing/2014/chart" uri="{C3380CC4-5D6E-409C-BE32-E72D297353CC}">
                <c16:uniqueId val="{0000000D-8083-421B-8579-A7D39652C793}"/>
              </c:ext>
            </c:extLst>
          </c:dPt>
          <c:dPt>
            <c:idx val="3"/>
            <c:marker>
              <c:symbol val="circle"/>
              <c:size val="13"/>
              <c:spPr>
                <a:solidFill>
                  <a:srgbClr val="1D2F6F"/>
                </a:solidFill>
                <a:ln w="9525">
                  <a:noFill/>
                </a:ln>
                <a:effectLst/>
              </c:spPr>
            </c:marker>
            <c:bubble3D val="0"/>
            <c:extLst>
              <c:ext xmlns:c16="http://schemas.microsoft.com/office/drawing/2014/chart" uri="{C3380CC4-5D6E-409C-BE32-E72D297353CC}">
                <c16:uniqueId val="{0000000E-8083-421B-8579-A7D39652C793}"/>
              </c:ext>
            </c:extLst>
          </c:dPt>
          <c:dPt>
            <c:idx val="4"/>
            <c:marker>
              <c:symbol val="circle"/>
              <c:size val="13"/>
              <c:spPr>
                <a:solidFill>
                  <a:schemeClr val="bg1"/>
                </a:solidFill>
                <a:ln w="9525">
                  <a:noFill/>
                </a:ln>
                <a:effectLst/>
              </c:spPr>
            </c:marker>
            <c:bubble3D val="0"/>
            <c:extLst>
              <c:ext xmlns:c16="http://schemas.microsoft.com/office/drawing/2014/chart" uri="{C3380CC4-5D6E-409C-BE32-E72D297353CC}">
                <c16:uniqueId val="{0000000F-8083-421B-8579-A7D39652C793}"/>
              </c:ext>
            </c:extLst>
          </c:dPt>
          <c:xVal>
            <c:numRef>
              <c:f>'Pivot Table'!$O$71:$O$75</c:f>
              <c:numCache>
                <c:formatCode>0.00</c:formatCode>
                <c:ptCount val="5"/>
                <c:pt idx="0">
                  <c:v>0.99888854510321357</c:v>
                </c:pt>
                <c:pt idx="1">
                  <c:v>-7.2613718182577044E-2</c:v>
                </c:pt>
                <c:pt idx="2">
                  <c:v>-0.99537045856171102</c:v>
                </c:pt>
                <c:pt idx="3">
                  <c:v>-2.45029690981724E-16</c:v>
                </c:pt>
                <c:pt idx="4">
                  <c:v>#N/A</c:v>
                </c:pt>
              </c:numCache>
            </c:numRef>
          </c:xVal>
          <c:yVal>
            <c:numRef>
              <c:f>'Pivot Table'!$P$71:$P$75</c:f>
              <c:numCache>
                <c:formatCode>0.00</c:formatCode>
                <c:ptCount val="5"/>
                <c:pt idx="0">
                  <c:v>-4.7134641842123404E-2</c:v>
                </c:pt>
                <c:pt idx="1">
                  <c:v>-0.99736013953421121</c:v>
                </c:pt>
                <c:pt idx="2">
                  <c:v>9.61126954291113E-2</c:v>
                </c:pt>
                <c:pt idx="3">
                  <c:v>1</c:v>
                </c:pt>
                <c:pt idx="4">
                  <c:v>#N/A</c:v>
                </c:pt>
              </c:numCache>
            </c:numRef>
          </c:yVal>
          <c:smooth val="0"/>
          <c:extLst>
            <c:ext xmlns:c16="http://schemas.microsoft.com/office/drawing/2014/chart" uri="{C3380CC4-5D6E-409C-BE32-E72D297353CC}">
              <c16:uniqueId val="{00000010-8083-421B-8579-A7D39652C793}"/>
            </c:ext>
          </c:extLst>
        </c:ser>
        <c:dLbls>
          <c:showLegendKey val="0"/>
          <c:showVal val="0"/>
          <c:showCatName val="0"/>
          <c:showSerName val="0"/>
          <c:showPercent val="0"/>
          <c:showBubbleSize val="0"/>
        </c:dLbls>
        <c:axId val="1310997920"/>
        <c:axId val="1310999168"/>
      </c:scatterChart>
      <c:valAx>
        <c:axId val="1310999168"/>
        <c:scaling>
          <c:orientation val="minMax"/>
          <c:max val="1.1500000000000001"/>
          <c:min val="-1.1400000000000001"/>
        </c:scaling>
        <c:delete val="1"/>
        <c:axPos val="l"/>
        <c:numFmt formatCode="0.00" sourceLinked="1"/>
        <c:majorTickMark val="out"/>
        <c:minorTickMark val="none"/>
        <c:tickLblPos val="nextTo"/>
        <c:crossAx val="1310997920"/>
        <c:crosses val="autoZero"/>
        <c:crossBetween val="midCat"/>
      </c:valAx>
      <c:valAx>
        <c:axId val="1310997920"/>
        <c:scaling>
          <c:orientation val="minMax"/>
          <c:max val="1.1400000000000001"/>
          <c:min val="-1.1500000000000001"/>
        </c:scaling>
        <c:delete val="1"/>
        <c:axPos val="b"/>
        <c:numFmt formatCode="0.00" sourceLinked="1"/>
        <c:majorTickMark val="out"/>
        <c:minorTickMark val="none"/>
        <c:tickLblPos val="nextTo"/>
        <c:crossAx val="13109991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 Table'!$B$68</c:f>
              <c:strCache>
                <c:ptCount val="1"/>
                <c:pt idx="0">
                  <c:v>Admission Data</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Table'!$A$69:$A$72</c:f>
              <c:strCache>
                <c:ptCount val="4"/>
                <c:pt idx="0">
                  <c:v>Cardiology</c:v>
                </c:pt>
                <c:pt idx="1">
                  <c:v>Emergency</c:v>
                </c:pt>
                <c:pt idx="2">
                  <c:v>Neurology</c:v>
                </c:pt>
                <c:pt idx="3">
                  <c:v>Oncology</c:v>
                </c:pt>
              </c:strCache>
            </c:strRef>
          </c:cat>
          <c:val>
            <c:numRef>
              <c:f>'Pivot Table'!$B$69:$B$72</c:f>
              <c:numCache>
                <c:formatCode>General</c:formatCode>
                <c:ptCount val="4"/>
                <c:pt idx="0">
                  <c:v>155</c:v>
                </c:pt>
                <c:pt idx="1">
                  <c:v>167</c:v>
                </c:pt>
                <c:pt idx="2">
                  <c:v>147</c:v>
                </c:pt>
                <c:pt idx="3">
                  <c:v>143</c:v>
                </c:pt>
              </c:numCache>
            </c:numRef>
          </c:val>
          <c:extLst>
            <c:ext xmlns:c16="http://schemas.microsoft.com/office/drawing/2014/chart" uri="{C3380CC4-5D6E-409C-BE32-E72D297353CC}">
              <c16:uniqueId val="{00000000-E421-4967-B23B-22DF2A320627}"/>
            </c:ext>
          </c:extLst>
        </c:ser>
        <c:ser>
          <c:idx val="1"/>
          <c:order val="1"/>
          <c:tx>
            <c:strRef>
              <c:f>'Pivot Table'!$C$68</c:f>
              <c:strCache>
                <c:ptCount val="1"/>
                <c:pt idx="0">
                  <c:v>Highlight</c:v>
                </c:pt>
              </c:strCache>
            </c:strRef>
          </c:tx>
          <c:spPr>
            <a:solidFill>
              <a:srgbClr val="27346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Table'!$A$69:$A$72</c:f>
              <c:strCache>
                <c:ptCount val="4"/>
                <c:pt idx="0">
                  <c:v>Cardiology</c:v>
                </c:pt>
                <c:pt idx="1">
                  <c:v>Emergency</c:v>
                </c:pt>
                <c:pt idx="2">
                  <c:v>Neurology</c:v>
                </c:pt>
                <c:pt idx="3">
                  <c:v>Oncology</c:v>
                </c:pt>
              </c:strCache>
            </c:strRef>
          </c:cat>
          <c:val>
            <c:numRef>
              <c:f>'Pivot Table'!$C$69:$C$72</c:f>
              <c:numCache>
                <c:formatCode>General</c:formatCode>
                <c:ptCount val="4"/>
                <c:pt idx="0">
                  <c:v>#N/A</c:v>
                </c:pt>
                <c:pt idx="1">
                  <c:v>167</c:v>
                </c:pt>
                <c:pt idx="2">
                  <c:v>#N/A</c:v>
                </c:pt>
                <c:pt idx="3">
                  <c:v>#N/A</c:v>
                </c:pt>
              </c:numCache>
            </c:numRef>
          </c:val>
          <c:extLst>
            <c:ext xmlns:c16="http://schemas.microsoft.com/office/drawing/2014/chart" uri="{C3380CC4-5D6E-409C-BE32-E72D297353CC}">
              <c16:uniqueId val="{00000003-E421-4967-B23B-22DF2A320627}"/>
            </c:ext>
          </c:extLst>
        </c:ser>
        <c:dLbls>
          <c:showLegendKey val="0"/>
          <c:showVal val="0"/>
          <c:showCatName val="0"/>
          <c:showSerName val="0"/>
          <c:showPercent val="0"/>
          <c:showBubbleSize val="0"/>
        </c:dLbls>
        <c:gapWidth val="219"/>
        <c:overlap val="100"/>
        <c:axId val="436157807"/>
        <c:axId val="436154479"/>
      </c:barChart>
      <c:catAx>
        <c:axId val="436157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54479"/>
        <c:crosses val="autoZero"/>
        <c:auto val="1"/>
        <c:lblAlgn val="ctr"/>
        <c:lblOffset val="100"/>
        <c:noMultiLvlLbl val="0"/>
      </c:catAx>
      <c:valAx>
        <c:axId val="436154479"/>
        <c:scaling>
          <c:orientation val="minMax"/>
        </c:scaling>
        <c:delete val="1"/>
        <c:axPos val="l"/>
        <c:numFmt formatCode="General" sourceLinked="1"/>
        <c:majorTickMark val="out"/>
        <c:minorTickMark val="none"/>
        <c:tickLblPos val="nextTo"/>
        <c:crossAx val="436157807"/>
        <c:crosses val="autoZero"/>
        <c:crossBetween val="between"/>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 Table'!$B$87</c:f>
              <c:strCache>
                <c:ptCount val="1"/>
                <c:pt idx="0">
                  <c:v>Length of Days</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Table'!$A$88:$A$92</c:f>
              <c:strCache>
                <c:ptCount val="5"/>
                <c:pt idx="0">
                  <c:v>Cancer</c:v>
                </c:pt>
                <c:pt idx="1">
                  <c:v>Internal Bleeding</c:v>
                </c:pt>
                <c:pt idx="2">
                  <c:v>Seizures</c:v>
                </c:pt>
                <c:pt idx="3">
                  <c:v>Stroke</c:v>
                </c:pt>
                <c:pt idx="4">
                  <c:v>Tumor</c:v>
                </c:pt>
              </c:strCache>
            </c:strRef>
          </c:cat>
          <c:val>
            <c:numRef>
              <c:f>'Pivot Table'!$B$88:$B$92</c:f>
              <c:numCache>
                <c:formatCode>0.0</c:formatCode>
                <c:ptCount val="5"/>
                <c:pt idx="0">
                  <c:v>12.364864864864865</c:v>
                </c:pt>
                <c:pt idx="1">
                  <c:v>5.9729729729729728</c:v>
                </c:pt>
                <c:pt idx="2">
                  <c:v>7.4464285714285712</c:v>
                </c:pt>
                <c:pt idx="3">
                  <c:v>7.8351648351648349</c:v>
                </c:pt>
                <c:pt idx="4">
                  <c:v>12.173913043478262</c:v>
                </c:pt>
              </c:numCache>
            </c:numRef>
          </c:val>
          <c:extLst>
            <c:ext xmlns:c16="http://schemas.microsoft.com/office/drawing/2014/chart" uri="{C3380CC4-5D6E-409C-BE32-E72D297353CC}">
              <c16:uniqueId val="{00000000-8F2E-451E-BEE6-D2A8CD102848}"/>
            </c:ext>
          </c:extLst>
        </c:ser>
        <c:ser>
          <c:idx val="1"/>
          <c:order val="1"/>
          <c:tx>
            <c:strRef>
              <c:f>'Pivot Table'!$C$87</c:f>
              <c:strCache>
                <c:ptCount val="1"/>
                <c:pt idx="0">
                  <c:v>Highlight</c:v>
                </c:pt>
              </c:strCache>
            </c:strRef>
          </c:tx>
          <c:spPr>
            <a:solidFill>
              <a:srgbClr val="273469"/>
            </a:solidFill>
            <a:ln>
              <a:noFill/>
            </a:ln>
            <a:effectLst/>
          </c:spPr>
          <c:invertIfNegative val="0"/>
          <c:dLbls>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1-6597-4DCD-9053-83179AEB2DE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Table'!$A$88:$A$92</c:f>
              <c:strCache>
                <c:ptCount val="5"/>
                <c:pt idx="0">
                  <c:v>Cancer</c:v>
                </c:pt>
                <c:pt idx="1">
                  <c:v>Internal Bleeding</c:v>
                </c:pt>
                <c:pt idx="2">
                  <c:v>Seizures</c:v>
                </c:pt>
                <c:pt idx="3">
                  <c:v>Stroke</c:v>
                </c:pt>
                <c:pt idx="4">
                  <c:v>Tumor</c:v>
                </c:pt>
              </c:strCache>
            </c:strRef>
          </c:cat>
          <c:val>
            <c:numRef>
              <c:f>'Pivot Table'!$C$88:$C$92</c:f>
              <c:numCache>
                <c:formatCode>General</c:formatCode>
                <c:ptCount val="5"/>
                <c:pt idx="0" formatCode="0.0">
                  <c:v>12.364864864864865</c:v>
                </c:pt>
                <c:pt idx="1">
                  <c:v>#N/A</c:v>
                </c:pt>
                <c:pt idx="2">
                  <c:v>#N/A</c:v>
                </c:pt>
                <c:pt idx="3">
                  <c:v>#N/A</c:v>
                </c:pt>
                <c:pt idx="4">
                  <c:v>#N/A</c:v>
                </c:pt>
              </c:numCache>
            </c:numRef>
          </c:val>
          <c:extLst>
            <c:ext xmlns:c16="http://schemas.microsoft.com/office/drawing/2014/chart" uri="{C3380CC4-5D6E-409C-BE32-E72D297353CC}">
              <c16:uniqueId val="{00000001-8F2E-451E-BEE6-D2A8CD102848}"/>
            </c:ext>
          </c:extLst>
        </c:ser>
        <c:dLbls>
          <c:showLegendKey val="0"/>
          <c:showVal val="0"/>
          <c:showCatName val="0"/>
          <c:showSerName val="0"/>
          <c:showPercent val="0"/>
          <c:showBubbleSize val="0"/>
        </c:dLbls>
        <c:gapWidth val="150"/>
        <c:overlap val="100"/>
        <c:axId val="803183407"/>
        <c:axId val="803185071"/>
      </c:barChart>
      <c:catAx>
        <c:axId val="803183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85071"/>
        <c:crosses val="autoZero"/>
        <c:auto val="1"/>
        <c:lblAlgn val="ctr"/>
        <c:lblOffset val="100"/>
        <c:noMultiLvlLbl val="0"/>
      </c:catAx>
      <c:valAx>
        <c:axId val="803185071"/>
        <c:scaling>
          <c:orientation val="minMax"/>
        </c:scaling>
        <c:delete val="1"/>
        <c:axPos val="l"/>
        <c:numFmt formatCode="0.0" sourceLinked="1"/>
        <c:majorTickMark val="none"/>
        <c:minorTickMark val="none"/>
        <c:tickLblPos val="nextTo"/>
        <c:crossAx val="803183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'Pivot Table'!$A$39:$A$42</c:f>
              <c:strCache>
                <c:ptCount val="4"/>
                <c:pt idx="0">
                  <c:v>[68+]</c:v>
                </c:pt>
                <c:pt idx="1">
                  <c:v>[24-45]</c:v>
                </c:pt>
                <c:pt idx="2">
                  <c:v>[0-23]</c:v>
                </c:pt>
                <c:pt idx="3">
                  <c:v>[46-68]</c:v>
                </c:pt>
              </c:strCache>
            </c:strRef>
          </c:cat>
          <c:val>
            <c:numRef>
              <c:f>'Pivot Table'!$B$39:$B$42</c:f>
              <c:numCache>
                <c:formatCode>0%</c:formatCode>
                <c:ptCount val="4"/>
                <c:pt idx="0">
                  <c:v>0.05</c:v>
                </c:pt>
                <c:pt idx="1">
                  <c:v>0.05</c:v>
                </c:pt>
                <c:pt idx="2">
                  <c:v>0.05</c:v>
                </c:pt>
                <c:pt idx="3">
                  <c:v>0.05</c:v>
                </c:pt>
              </c:numCache>
            </c:numRef>
          </c:val>
          <c:extLst>
            <c:ext xmlns:c16="http://schemas.microsoft.com/office/drawing/2014/chart" uri="{C3380CC4-5D6E-409C-BE32-E72D297353CC}">
              <c16:uniqueId val="{00000000-6E57-4CCC-A820-8467DD86D46E}"/>
            </c:ext>
          </c:extLst>
        </c:ser>
        <c:ser>
          <c:idx val="1"/>
          <c:order val="1"/>
          <c:spPr>
            <a:solidFill>
              <a:srgbClr val="273469"/>
            </a:solidFill>
            <a:ln>
              <a:noFill/>
            </a:ln>
            <a:effectLst/>
          </c:spPr>
          <c:invertIfNegative val="0"/>
          <c:cat>
            <c:strRef>
              <c:f>'Pivot Table'!$A$39:$A$42</c:f>
              <c:strCache>
                <c:ptCount val="4"/>
                <c:pt idx="0">
                  <c:v>[68+]</c:v>
                </c:pt>
                <c:pt idx="1">
                  <c:v>[24-45]</c:v>
                </c:pt>
                <c:pt idx="2">
                  <c:v>[0-23]</c:v>
                </c:pt>
                <c:pt idx="3">
                  <c:v>[46-68]</c:v>
                </c:pt>
              </c:strCache>
            </c:strRef>
          </c:cat>
          <c:val>
            <c:numRef>
              <c:f>'Pivot Table'!$C$39:$C$42</c:f>
              <c:numCache>
                <c:formatCode>0.00%</c:formatCode>
                <c:ptCount val="4"/>
                <c:pt idx="0">
                  <c:v>0.18535911602209942</c:v>
                </c:pt>
                <c:pt idx="1">
                  <c:v>0.18756906077348068</c:v>
                </c:pt>
                <c:pt idx="2">
                  <c:v>0.19972375690607735</c:v>
                </c:pt>
                <c:pt idx="3">
                  <c:v>0.22734806629834253</c:v>
                </c:pt>
              </c:numCache>
            </c:numRef>
          </c:val>
          <c:extLst>
            <c:ext xmlns:c16="http://schemas.microsoft.com/office/drawing/2014/chart" uri="{C3380CC4-5D6E-409C-BE32-E72D297353CC}">
              <c16:uniqueId val="{00000001-6E57-4CCC-A820-8467DD86D46E}"/>
            </c:ext>
          </c:extLst>
        </c:ser>
        <c:ser>
          <c:idx val="2"/>
          <c:order val="2"/>
          <c:spPr>
            <a:solidFill>
              <a:schemeClr val="accent1">
                <a:lumMod val="60000"/>
                <a:lumOff val="40000"/>
              </a:schemeClr>
            </a:solidFill>
            <a:ln>
              <a:noFill/>
            </a:ln>
            <a:effectLst/>
          </c:spPr>
          <c:invertIfNegative val="0"/>
          <c:dLbls>
            <c:dLbl>
              <c:idx val="0"/>
              <c:tx>
                <c:rich>
                  <a:bodyPr/>
                  <a:lstStyle/>
                  <a:p>
                    <a:fld id="{9AB6771F-212B-4BDD-90FE-A6456D8F63C3}"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E57-4CCC-A820-8467DD86D46E}"/>
                </c:ext>
              </c:extLst>
            </c:dLbl>
            <c:dLbl>
              <c:idx val="1"/>
              <c:tx>
                <c:rich>
                  <a:bodyPr/>
                  <a:lstStyle/>
                  <a:p>
                    <a:fld id="{7BF02D0E-C737-4E6F-B603-733C54B67E4A}"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E57-4CCC-A820-8467DD86D46E}"/>
                </c:ext>
              </c:extLst>
            </c:dLbl>
            <c:dLbl>
              <c:idx val="2"/>
              <c:tx>
                <c:rich>
                  <a:bodyPr/>
                  <a:lstStyle/>
                  <a:p>
                    <a:fld id="{0B367995-981A-4874-BEB8-C38EDE571CD3}"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E57-4CCC-A820-8467DD86D46E}"/>
                </c:ext>
              </c:extLst>
            </c:dLbl>
            <c:dLbl>
              <c:idx val="3"/>
              <c:tx>
                <c:rich>
                  <a:bodyPr/>
                  <a:lstStyle/>
                  <a:p>
                    <a:fld id="{09ECE6E8-44F1-40B4-A461-ABC22C5C6D1C}" type="CELLRANGE">
                      <a:rPr lang="en-US"/>
                      <a:pPr/>
                      <a:t>[]</a:t>
                    </a:fld>
                    <a:endParaRP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E57-4CCC-A820-8467DD86D46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273469"/>
                    </a:solidFill>
                    <a:latin typeface="+mn-lt"/>
                    <a:ea typeface="+mn-ea"/>
                    <a:cs typeface="+mn-cs"/>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'Pivot Table'!$A$39:$A$42</c:f>
              <c:strCache>
                <c:ptCount val="4"/>
                <c:pt idx="0">
                  <c:v>[68+]</c:v>
                </c:pt>
                <c:pt idx="1">
                  <c:v>[24-45]</c:v>
                </c:pt>
                <c:pt idx="2">
                  <c:v>[0-23]</c:v>
                </c:pt>
                <c:pt idx="3">
                  <c:v>[46-68]</c:v>
                </c:pt>
              </c:strCache>
            </c:strRef>
          </c:cat>
          <c:val>
            <c:numRef>
              <c:f>'Pivot Table'!$D$39:$D$42</c:f>
              <c:numCache>
                <c:formatCode>0.00%</c:formatCode>
                <c:ptCount val="4"/>
                <c:pt idx="0">
                  <c:v>0.71464088397790049</c:v>
                </c:pt>
                <c:pt idx="1">
                  <c:v>0.71243093922651934</c:v>
                </c:pt>
                <c:pt idx="2">
                  <c:v>0.70027624309392267</c:v>
                </c:pt>
                <c:pt idx="3">
                  <c:v>0.67265193370165743</c:v>
                </c:pt>
              </c:numCache>
            </c:numRef>
          </c:val>
          <c:extLst>
            <c:ext xmlns:c15="http://schemas.microsoft.com/office/drawing/2012/chart" uri="{02D57815-91ED-43cb-92C2-25804820EDAC}">
              <c15:datalabelsRange>
                <c15:f>'Pivot Table'!$B$31:$B$34</c15:f>
                <c15:dlblRangeCache>
                  <c:ptCount val="4"/>
                  <c:pt idx="0">
                    <c:v>23.54%</c:v>
                  </c:pt>
                  <c:pt idx="1">
                    <c:v>23.76%</c:v>
                  </c:pt>
                  <c:pt idx="2">
                    <c:v>24.97%</c:v>
                  </c:pt>
                  <c:pt idx="3">
                    <c:v>27.73%</c:v>
                  </c:pt>
                </c15:dlblRangeCache>
              </c15:datalabelsRange>
            </c:ext>
            <c:ext xmlns:c16="http://schemas.microsoft.com/office/drawing/2014/chart" uri="{C3380CC4-5D6E-409C-BE32-E72D297353CC}">
              <c16:uniqueId val="{00000006-6E57-4CCC-A820-8467DD86D46E}"/>
            </c:ext>
          </c:extLst>
        </c:ser>
        <c:ser>
          <c:idx val="3"/>
          <c:order val="3"/>
          <c:spPr>
            <a:blipFill>
              <a:blip xmlns:r="http://schemas.openxmlformats.org/officeDocument/2006/relationships" r:embed="rId4"/>
              <a:stretch>
                <a:fillRect/>
              </a:stretch>
            </a:blipFill>
            <a:ln>
              <a:noFill/>
            </a:ln>
            <a:effectLst/>
          </c:spPr>
          <c:invertIfNegative val="0"/>
          <c:cat>
            <c:strRef>
              <c:f>'Pivot Table'!$A$39:$A$42</c:f>
              <c:strCache>
                <c:ptCount val="4"/>
                <c:pt idx="0">
                  <c:v>[68+]</c:v>
                </c:pt>
                <c:pt idx="1">
                  <c:v>[24-45]</c:v>
                </c:pt>
                <c:pt idx="2">
                  <c:v>[0-23]</c:v>
                </c:pt>
                <c:pt idx="3">
                  <c:v>[46-68]</c:v>
                </c:pt>
              </c:strCache>
            </c:strRef>
          </c:cat>
          <c:val>
            <c:numRef>
              <c:f>'Pivot Table'!$E$39:$E$42</c:f>
              <c:numCache>
                <c:formatCode>0%</c:formatCode>
                <c:ptCount val="4"/>
                <c:pt idx="0">
                  <c:v>0.05</c:v>
                </c:pt>
                <c:pt idx="1">
                  <c:v>0.05</c:v>
                </c:pt>
                <c:pt idx="2">
                  <c:v>0.05</c:v>
                </c:pt>
                <c:pt idx="3">
                  <c:v>0.05</c:v>
                </c:pt>
              </c:numCache>
            </c:numRef>
          </c:val>
          <c:extLst>
            <c:ext xmlns:c16="http://schemas.microsoft.com/office/drawing/2014/chart" uri="{C3380CC4-5D6E-409C-BE32-E72D297353CC}">
              <c16:uniqueId val="{00000007-6E57-4CCC-A820-8467DD86D46E}"/>
            </c:ext>
          </c:extLst>
        </c:ser>
        <c:dLbls>
          <c:showLegendKey val="0"/>
          <c:showVal val="0"/>
          <c:showCatName val="0"/>
          <c:showSerName val="0"/>
          <c:showPercent val="0"/>
          <c:showBubbleSize val="0"/>
        </c:dLbls>
        <c:gapWidth val="100"/>
        <c:overlap val="100"/>
        <c:axId val="592443551"/>
        <c:axId val="592444383"/>
      </c:barChart>
      <c:catAx>
        <c:axId val="592443551"/>
        <c:scaling>
          <c:orientation val="minMax"/>
        </c:scaling>
        <c:delete val="1"/>
        <c:axPos val="l"/>
        <c:numFmt formatCode="General" sourceLinked="1"/>
        <c:majorTickMark val="none"/>
        <c:minorTickMark val="none"/>
        <c:tickLblPos val="nextTo"/>
        <c:crossAx val="592444383"/>
        <c:crosses val="autoZero"/>
        <c:auto val="1"/>
        <c:lblAlgn val="ctr"/>
        <c:lblOffset val="100"/>
        <c:noMultiLvlLbl val="0"/>
      </c:catAx>
      <c:valAx>
        <c:axId val="592444383"/>
        <c:scaling>
          <c:orientation val="minMax"/>
        </c:scaling>
        <c:delete val="1"/>
        <c:axPos val="b"/>
        <c:numFmt formatCode="0%" sourceLinked="1"/>
        <c:majorTickMark val="none"/>
        <c:minorTickMark val="none"/>
        <c:tickLblPos val="nextTo"/>
        <c:crossAx val="592443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1C8D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2'!$D$27:$D$32</c:f>
              <c:strCache>
                <c:ptCount val="6"/>
                <c:pt idx="0">
                  <c:v>Cardiology</c:v>
                </c:pt>
                <c:pt idx="1">
                  <c:v>Emergency</c:v>
                </c:pt>
                <c:pt idx="2">
                  <c:v>Neurology</c:v>
                </c:pt>
                <c:pt idx="3">
                  <c:v>Oncology</c:v>
                </c:pt>
                <c:pt idx="4">
                  <c:v>Orthopedics</c:v>
                </c:pt>
                <c:pt idx="5">
                  <c:v>Pediatrics</c:v>
                </c:pt>
              </c:strCache>
            </c:strRef>
          </c:cat>
          <c:val>
            <c:numRef>
              <c:f>'Pivot Table 2'!$E$27:$E$32</c:f>
              <c:numCache>
                <c:formatCode>General</c:formatCode>
                <c:ptCount val="6"/>
                <c:pt idx="0">
                  <c:v>24</c:v>
                </c:pt>
                <c:pt idx="1">
                  <c:v>34</c:v>
                </c:pt>
                <c:pt idx="2">
                  <c:v>32</c:v>
                </c:pt>
                <c:pt idx="3">
                  <c:v>33</c:v>
                </c:pt>
                <c:pt idx="4">
                  <c:v>40</c:v>
                </c:pt>
                <c:pt idx="5">
                  <c:v>37</c:v>
                </c:pt>
              </c:numCache>
            </c:numRef>
          </c:val>
          <c:extLst>
            <c:ext xmlns:c16="http://schemas.microsoft.com/office/drawing/2014/chart" uri="{C3380CC4-5D6E-409C-BE32-E72D297353CC}">
              <c16:uniqueId val="{00000000-C9AD-4891-82E4-3FEFA21BE24D}"/>
            </c:ext>
          </c:extLst>
        </c:ser>
        <c:ser>
          <c:idx val="1"/>
          <c:order val="1"/>
          <c:spPr>
            <a:solidFill>
              <a:srgbClr val="55286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2'!$D$27:$D$32</c:f>
              <c:strCache>
                <c:ptCount val="6"/>
                <c:pt idx="0">
                  <c:v>Cardiology</c:v>
                </c:pt>
                <c:pt idx="1">
                  <c:v>Emergency</c:v>
                </c:pt>
                <c:pt idx="2">
                  <c:v>Neurology</c:v>
                </c:pt>
                <c:pt idx="3">
                  <c:v>Oncology</c:v>
                </c:pt>
                <c:pt idx="4">
                  <c:v>Orthopedics</c:v>
                </c:pt>
                <c:pt idx="5">
                  <c:v>Pediatrics</c:v>
                </c:pt>
              </c:strCache>
            </c:strRef>
          </c:cat>
          <c:val>
            <c:numRef>
              <c:f>'Pivot Table 2'!$F$27:$F$32</c:f>
              <c:numCache>
                <c:formatCode>General</c:formatCode>
                <c:ptCount val="6"/>
                <c:pt idx="0">
                  <c:v>#N/A</c:v>
                </c:pt>
                <c:pt idx="1">
                  <c:v>#N/A</c:v>
                </c:pt>
                <c:pt idx="2">
                  <c:v>#N/A</c:v>
                </c:pt>
                <c:pt idx="3">
                  <c:v>#N/A</c:v>
                </c:pt>
                <c:pt idx="4">
                  <c:v>40</c:v>
                </c:pt>
                <c:pt idx="5">
                  <c:v>#N/A</c:v>
                </c:pt>
              </c:numCache>
            </c:numRef>
          </c:val>
          <c:extLst>
            <c:ext xmlns:c16="http://schemas.microsoft.com/office/drawing/2014/chart" uri="{C3380CC4-5D6E-409C-BE32-E72D297353CC}">
              <c16:uniqueId val="{00000002-C9AD-4891-82E4-3FEFA21BE24D}"/>
            </c:ext>
          </c:extLst>
        </c:ser>
        <c:dLbls>
          <c:showLegendKey val="0"/>
          <c:showVal val="0"/>
          <c:showCatName val="0"/>
          <c:showSerName val="0"/>
          <c:showPercent val="0"/>
          <c:showBubbleSize val="0"/>
        </c:dLbls>
        <c:gapWidth val="135"/>
        <c:overlap val="100"/>
        <c:axId val="913488911"/>
        <c:axId val="913487247"/>
      </c:barChart>
      <c:catAx>
        <c:axId val="91348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487247"/>
        <c:crosses val="autoZero"/>
        <c:auto val="1"/>
        <c:lblAlgn val="ctr"/>
        <c:lblOffset val="100"/>
        <c:noMultiLvlLbl val="0"/>
      </c:catAx>
      <c:valAx>
        <c:axId val="913487247"/>
        <c:scaling>
          <c:orientation val="minMax"/>
        </c:scaling>
        <c:delete val="1"/>
        <c:axPos val="l"/>
        <c:numFmt formatCode="General" sourceLinked="1"/>
        <c:majorTickMark val="none"/>
        <c:minorTickMark val="none"/>
        <c:tickLblPos val="nextTo"/>
        <c:crossAx val="913488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5531496062992E-2"/>
          <c:y val="0.17634259259259263"/>
          <c:w val="0.88389129483814521"/>
          <c:h val="0.61498432487605714"/>
        </c:manualLayout>
      </c:layout>
      <c:barChart>
        <c:barDir val="col"/>
        <c:grouping val="clustered"/>
        <c:varyColors val="0"/>
        <c:ser>
          <c:idx val="0"/>
          <c:order val="0"/>
          <c:spPr>
            <a:solidFill>
              <a:srgbClr val="F1C8D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2'!$D$38:$D$43</c:f>
              <c:strCache>
                <c:ptCount val="6"/>
                <c:pt idx="0">
                  <c:v>Cardiology</c:v>
                </c:pt>
                <c:pt idx="1">
                  <c:v>Emergency</c:v>
                </c:pt>
                <c:pt idx="2">
                  <c:v>Neurology</c:v>
                </c:pt>
                <c:pt idx="3">
                  <c:v>Oncology</c:v>
                </c:pt>
                <c:pt idx="4">
                  <c:v>Orthopedics</c:v>
                </c:pt>
                <c:pt idx="5">
                  <c:v>Pediatrics</c:v>
                </c:pt>
              </c:strCache>
            </c:strRef>
          </c:cat>
          <c:val>
            <c:numRef>
              <c:f>'Pivot Table 2'!$E$38:$E$43</c:f>
              <c:numCache>
                <c:formatCode>0.0</c:formatCode>
                <c:ptCount val="6"/>
                <c:pt idx="0">
                  <c:v>17.041666666666668</c:v>
                </c:pt>
                <c:pt idx="1">
                  <c:v>17.558823529411764</c:v>
                </c:pt>
                <c:pt idx="2">
                  <c:v>17.21875</c:v>
                </c:pt>
                <c:pt idx="3">
                  <c:v>16.303030303030305</c:v>
                </c:pt>
                <c:pt idx="4">
                  <c:v>17.274999999999999</c:v>
                </c:pt>
                <c:pt idx="5">
                  <c:v>15.972972972972974</c:v>
                </c:pt>
              </c:numCache>
            </c:numRef>
          </c:val>
          <c:extLst>
            <c:ext xmlns:c16="http://schemas.microsoft.com/office/drawing/2014/chart" uri="{C3380CC4-5D6E-409C-BE32-E72D297353CC}">
              <c16:uniqueId val="{00000000-5E3C-44BA-84CD-8E5C794954FE}"/>
            </c:ext>
          </c:extLst>
        </c:ser>
        <c:ser>
          <c:idx val="1"/>
          <c:order val="1"/>
          <c:spPr>
            <a:solidFill>
              <a:srgbClr val="55286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2'!$D$38:$D$43</c:f>
              <c:strCache>
                <c:ptCount val="6"/>
                <c:pt idx="0">
                  <c:v>Cardiology</c:v>
                </c:pt>
                <c:pt idx="1">
                  <c:v>Emergency</c:v>
                </c:pt>
                <c:pt idx="2">
                  <c:v>Neurology</c:v>
                </c:pt>
                <c:pt idx="3">
                  <c:v>Oncology</c:v>
                </c:pt>
                <c:pt idx="4">
                  <c:v>Orthopedics</c:v>
                </c:pt>
                <c:pt idx="5">
                  <c:v>Pediatrics</c:v>
                </c:pt>
              </c:strCache>
            </c:strRef>
          </c:cat>
          <c:val>
            <c:numRef>
              <c:f>'Pivot Table 2'!$F$38:$F$43</c:f>
              <c:numCache>
                <c:formatCode>General</c:formatCode>
                <c:ptCount val="6"/>
                <c:pt idx="0">
                  <c:v>#N/A</c:v>
                </c:pt>
                <c:pt idx="1">
                  <c:v>17.600000000000001</c:v>
                </c:pt>
                <c:pt idx="2">
                  <c:v>#N/A</c:v>
                </c:pt>
                <c:pt idx="3">
                  <c:v>#N/A</c:v>
                </c:pt>
                <c:pt idx="4">
                  <c:v>#N/A</c:v>
                </c:pt>
                <c:pt idx="5">
                  <c:v>#N/A</c:v>
                </c:pt>
              </c:numCache>
            </c:numRef>
          </c:val>
          <c:extLst>
            <c:ext xmlns:c16="http://schemas.microsoft.com/office/drawing/2014/chart" uri="{C3380CC4-5D6E-409C-BE32-E72D297353CC}">
              <c16:uniqueId val="{00000001-5E3C-44BA-84CD-8E5C794954FE}"/>
            </c:ext>
          </c:extLst>
        </c:ser>
        <c:dLbls>
          <c:showLegendKey val="0"/>
          <c:showVal val="0"/>
          <c:showCatName val="0"/>
          <c:showSerName val="0"/>
          <c:showPercent val="0"/>
          <c:showBubbleSize val="0"/>
        </c:dLbls>
        <c:gapWidth val="120"/>
        <c:overlap val="100"/>
        <c:axId val="901714479"/>
        <c:axId val="901716143"/>
      </c:barChart>
      <c:catAx>
        <c:axId val="901714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716143"/>
        <c:crosses val="autoZero"/>
        <c:auto val="1"/>
        <c:lblAlgn val="ctr"/>
        <c:lblOffset val="100"/>
        <c:noMultiLvlLbl val="0"/>
      </c:catAx>
      <c:valAx>
        <c:axId val="901716143"/>
        <c:scaling>
          <c:orientation val="minMax"/>
        </c:scaling>
        <c:delete val="1"/>
        <c:axPos val="l"/>
        <c:numFmt formatCode="0.0" sourceLinked="1"/>
        <c:majorTickMark val="none"/>
        <c:minorTickMark val="none"/>
        <c:tickLblPos val="nextTo"/>
        <c:crossAx val="901714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Insurance Coverage</c:v>
          </c:tx>
          <c:dPt>
            <c:idx val="0"/>
            <c:bubble3D val="0"/>
            <c:spPr>
              <a:solidFill>
                <a:srgbClr val="55286F"/>
              </a:solidFill>
              <a:ln w="123825">
                <a:solidFill>
                  <a:srgbClr val="55286F"/>
                </a:solidFill>
              </a:ln>
              <a:effectLst/>
            </c:spPr>
            <c:extLst>
              <c:ext xmlns:c16="http://schemas.microsoft.com/office/drawing/2014/chart" uri="{C3380CC4-5D6E-409C-BE32-E72D297353CC}">
                <c16:uniqueId val="{00000001-5BB7-44C8-8E30-D765E48DBA6F}"/>
              </c:ext>
            </c:extLst>
          </c:dPt>
          <c:dPt>
            <c:idx val="1"/>
            <c:bubble3D val="0"/>
            <c:spPr>
              <a:solidFill>
                <a:srgbClr val="F1C8DB"/>
              </a:solidFill>
              <a:ln w="19050">
                <a:solidFill>
                  <a:srgbClr val="F1C8DB"/>
                </a:solidFill>
              </a:ln>
              <a:effectLst/>
            </c:spPr>
            <c:extLst>
              <c:ext xmlns:c16="http://schemas.microsoft.com/office/drawing/2014/chart" uri="{C3380CC4-5D6E-409C-BE32-E72D297353CC}">
                <c16:uniqueId val="{00000003-5BB7-44C8-8E30-D765E48DBA6F}"/>
              </c:ext>
            </c:extLst>
          </c:dPt>
          <c:cat>
            <c:strRef>
              <c:f>'Pivot Table 2'!$D$53:$D$54</c:f>
              <c:strCache>
                <c:ptCount val="2"/>
                <c:pt idx="0">
                  <c:v>Insurance Covered</c:v>
                </c:pt>
                <c:pt idx="1">
                  <c:v>Balance Due</c:v>
                </c:pt>
              </c:strCache>
            </c:strRef>
          </c:cat>
          <c:val>
            <c:numRef>
              <c:f>'Pivot Table 2'!$F$53:$F$54</c:f>
              <c:numCache>
                <c:formatCode>0%</c:formatCode>
                <c:ptCount val="2"/>
                <c:pt idx="0">
                  <c:v>0.69533738088866492</c:v>
                </c:pt>
                <c:pt idx="1">
                  <c:v>0.30466261911133485</c:v>
                </c:pt>
              </c:numCache>
            </c:numRef>
          </c:val>
          <c:extLst>
            <c:ext xmlns:c16="http://schemas.microsoft.com/office/drawing/2014/chart" uri="{C3380CC4-5D6E-409C-BE32-E72D297353CC}">
              <c16:uniqueId val="{00000004-5BB7-44C8-8E30-D765E48DBA6F}"/>
            </c:ext>
          </c:extLst>
        </c:ser>
        <c:dLbls>
          <c:showLegendKey val="0"/>
          <c:showVal val="0"/>
          <c:showCatName val="0"/>
          <c:showSerName val="0"/>
          <c:showPercent val="0"/>
          <c:showBubbleSize val="0"/>
          <c:showLeaderLines val="1"/>
        </c:dLbls>
        <c:firstSliceAng val="0"/>
        <c:holeSize val="76"/>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[CASE STUDY.xlsm]Pivot Table 2!PivotTable33</c:name>
    <c:fmtId val="12"/>
  </c:pivotSource>
  <c:chart>
    <c:autoTitleDeleted val="0"/>
    <c:pivotFmts>
      <c:pivotFmt>
        <c:idx val="0"/>
        <c:spPr>
          <a:solidFill>
            <a:schemeClr val="accent1"/>
          </a:solidFill>
          <a:ln w="28575" cap="rnd">
            <a:solidFill>
              <a:srgbClr val="55286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rgbClr val="F1C8DB"/>
              </a:gs>
              <a:gs pos="100000">
                <a:srgbClr val="F1C8DB">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F1C8DB"/>
              </a:gs>
              <a:gs pos="100000">
                <a:srgbClr val="F1C8DB">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55286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F1C8DB"/>
              </a:gs>
              <a:gs pos="100000">
                <a:srgbClr val="F1C8DB">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55286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'Pivot Table 2'!$G$8</c:f>
              <c:strCache>
                <c:ptCount val="1"/>
                <c:pt idx="0">
                  <c:v>Sum of ER_Visit_ID2</c:v>
                </c:pt>
              </c:strCache>
            </c:strRef>
          </c:tx>
          <c:spPr>
            <a:gradFill>
              <a:gsLst>
                <a:gs pos="0">
                  <a:srgbClr val="F1C8DB"/>
                </a:gs>
                <a:gs pos="100000">
                  <a:srgbClr val="F1C8DB">
                    <a:alpha val="0"/>
                  </a:srgbClr>
                </a:gs>
              </a:gsLst>
              <a:lin ang="5400000" scaled="1"/>
            </a:gradFill>
            <a:ln>
              <a:noFill/>
            </a:ln>
            <a:effectLst/>
          </c:spPr>
          <c:cat>
            <c:strRef>
              <c:f>'Pivot Table 2'!$E$9:$E$21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2'!$G$9:$G$21</c:f>
              <c:numCache>
                <c:formatCode>General</c:formatCode>
                <c:ptCount val="12"/>
                <c:pt idx="0">
                  <c:v>103777</c:v>
                </c:pt>
                <c:pt idx="1">
                  <c:v>84186</c:v>
                </c:pt>
                <c:pt idx="2">
                  <c:v>88382</c:v>
                </c:pt>
                <c:pt idx="3">
                  <c:v>111383</c:v>
                </c:pt>
                <c:pt idx="4">
                  <c:v>86425</c:v>
                </c:pt>
                <c:pt idx="5">
                  <c:v>85949</c:v>
                </c:pt>
                <c:pt idx="6">
                  <c:v>74598</c:v>
                </c:pt>
                <c:pt idx="7">
                  <c:v>97828</c:v>
                </c:pt>
                <c:pt idx="8">
                  <c:v>86832</c:v>
                </c:pt>
                <c:pt idx="9">
                  <c:v>107444</c:v>
                </c:pt>
                <c:pt idx="10">
                  <c:v>97502</c:v>
                </c:pt>
                <c:pt idx="11">
                  <c:v>101444</c:v>
                </c:pt>
              </c:numCache>
            </c:numRef>
          </c:val>
          <c:extLst>
            <c:ext xmlns:c16="http://schemas.microsoft.com/office/drawing/2014/chart" uri="{C3380CC4-5D6E-409C-BE32-E72D297353CC}">
              <c16:uniqueId val="{00000000-5FE2-4A3E-9F7D-B85E2ED8C3FD}"/>
            </c:ext>
          </c:extLst>
        </c:ser>
        <c:dLbls>
          <c:showLegendKey val="0"/>
          <c:showVal val="0"/>
          <c:showCatName val="0"/>
          <c:showSerName val="0"/>
          <c:showPercent val="0"/>
          <c:showBubbleSize val="0"/>
        </c:dLbls>
        <c:axId val="986133295"/>
        <c:axId val="986135375"/>
      </c:areaChart>
      <c:lineChart>
        <c:grouping val="standard"/>
        <c:varyColors val="0"/>
        <c:ser>
          <c:idx val="0"/>
          <c:order val="0"/>
          <c:tx>
            <c:strRef>
              <c:f>'Pivot Table 2'!$F$8</c:f>
              <c:strCache>
                <c:ptCount val="1"/>
                <c:pt idx="0">
                  <c:v>Sum of ER_Visit_ID</c:v>
                </c:pt>
              </c:strCache>
            </c:strRef>
          </c:tx>
          <c:spPr>
            <a:ln w="28575" cap="rnd">
              <a:solidFill>
                <a:srgbClr val="55286F"/>
              </a:solidFill>
              <a:round/>
            </a:ln>
            <a:effectLst/>
          </c:spPr>
          <c:marker>
            <c:symbol val="none"/>
          </c:marker>
          <c:cat>
            <c:strRef>
              <c:f>'Pivot Table 2'!$E$9:$E$21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2'!$F$9:$F$21</c:f>
              <c:numCache>
                <c:formatCode>General</c:formatCode>
                <c:ptCount val="12"/>
                <c:pt idx="0">
                  <c:v>103777</c:v>
                </c:pt>
                <c:pt idx="1">
                  <c:v>84186</c:v>
                </c:pt>
                <c:pt idx="2">
                  <c:v>88382</c:v>
                </c:pt>
                <c:pt idx="3">
                  <c:v>111383</c:v>
                </c:pt>
                <c:pt idx="4">
                  <c:v>86425</c:v>
                </c:pt>
                <c:pt idx="5">
                  <c:v>85949</c:v>
                </c:pt>
                <c:pt idx="6">
                  <c:v>74598</c:v>
                </c:pt>
                <c:pt idx="7">
                  <c:v>97828</c:v>
                </c:pt>
                <c:pt idx="8">
                  <c:v>86832</c:v>
                </c:pt>
                <c:pt idx="9">
                  <c:v>107444</c:v>
                </c:pt>
                <c:pt idx="10">
                  <c:v>97502</c:v>
                </c:pt>
                <c:pt idx="11">
                  <c:v>101444</c:v>
                </c:pt>
              </c:numCache>
            </c:numRef>
          </c:val>
          <c:smooth val="1"/>
          <c:extLst>
            <c:ext xmlns:c16="http://schemas.microsoft.com/office/drawing/2014/chart" uri="{C3380CC4-5D6E-409C-BE32-E72D297353CC}">
              <c16:uniqueId val="{00000001-5FE2-4A3E-9F7D-B85E2ED8C3FD}"/>
            </c:ext>
          </c:extLst>
        </c:ser>
        <c:dLbls>
          <c:showLegendKey val="0"/>
          <c:showVal val="0"/>
          <c:showCatName val="0"/>
          <c:showSerName val="0"/>
          <c:showPercent val="0"/>
          <c:showBubbleSize val="0"/>
        </c:dLbls>
        <c:marker val="1"/>
        <c:smooth val="0"/>
        <c:axId val="986133295"/>
        <c:axId val="986135375"/>
      </c:lineChart>
      <c:catAx>
        <c:axId val="986133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135375"/>
        <c:crosses val="autoZero"/>
        <c:auto val="1"/>
        <c:lblAlgn val="ctr"/>
        <c:lblOffset val="100"/>
        <c:noMultiLvlLbl val="0"/>
      </c:catAx>
      <c:valAx>
        <c:axId val="986135375"/>
        <c:scaling>
          <c:orientation val="minMax"/>
        </c:scaling>
        <c:delete val="1"/>
        <c:axPos val="l"/>
        <c:numFmt formatCode="General" sourceLinked="1"/>
        <c:majorTickMark val="none"/>
        <c:minorTickMark val="none"/>
        <c:tickLblPos val="nextTo"/>
        <c:crossAx val="986133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ivot Table'!$B$66" lockText="1" noThreeD="1"/>
</file>

<file path=xl/ctrlProps/ctrlProp2.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3.xml"/><Relationship Id="rId18" Type="http://schemas.openxmlformats.org/officeDocument/2006/relationships/image" Target="../media/image13.png"/><Relationship Id="rId3" Type="http://schemas.openxmlformats.org/officeDocument/2006/relationships/hyperlink" Target="#DASHBOARD!H20"/><Relationship Id="rId21" Type="http://schemas.openxmlformats.org/officeDocument/2006/relationships/image" Target="../media/image16.png"/><Relationship Id="rId7" Type="http://schemas.openxmlformats.org/officeDocument/2006/relationships/image" Target="../media/image6.png"/><Relationship Id="rId12" Type="http://schemas.openxmlformats.org/officeDocument/2006/relationships/chart" Target="../charts/chart2.xml"/><Relationship Id="rId17" Type="http://schemas.openxmlformats.org/officeDocument/2006/relationships/image" Target="../media/image12.emf"/><Relationship Id="rId2" Type="http://schemas.openxmlformats.org/officeDocument/2006/relationships/image" Target="../media/image2.jpeg"/><Relationship Id="rId16" Type="http://schemas.openxmlformats.org/officeDocument/2006/relationships/image" Target="../media/image11.emf"/><Relationship Id="rId20" Type="http://schemas.openxmlformats.org/officeDocument/2006/relationships/hyperlink" Target="#'DASHBOARD 2'!H20"/><Relationship Id="rId1" Type="http://schemas.openxmlformats.org/officeDocument/2006/relationships/image" Target="../media/image1.jpeg"/><Relationship Id="rId6" Type="http://schemas.openxmlformats.org/officeDocument/2006/relationships/image" Target="../media/image5.png"/><Relationship Id="rId11" Type="http://schemas.openxmlformats.org/officeDocument/2006/relationships/chart" Target="../charts/chart1.xml"/><Relationship Id="rId24" Type="http://schemas.openxmlformats.org/officeDocument/2006/relationships/image" Target="../media/image19.svg"/><Relationship Id="rId5" Type="http://schemas.openxmlformats.org/officeDocument/2006/relationships/image" Target="../media/image4.svg"/><Relationship Id="rId15" Type="http://schemas.openxmlformats.org/officeDocument/2006/relationships/image" Target="../media/image10.emf"/><Relationship Id="rId23" Type="http://schemas.openxmlformats.org/officeDocument/2006/relationships/image" Target="../media/image18.png"/><Relationship Id="rId10" Type="http://schemas.openxmlformats.org/officeDocument/2006/relationships/image" Target="../media/image9.svg"/><Relationship Id="rId19"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chart" Target="../charts/chart4.xml"/><Relationship Id="rId22" Type="http://schemas.openxmlformats.org/officeDocument/2006/relationships/image" Target="../media/image17.svg"/></Relationships>
</file>

<file path=xl/drawings/_rels/drawing4.xml.rels><?xml version="1.0" encoding="UTF-8" standalone="yes"?>
<Relationships xmlns="http://schemas.openxmlformats.org/package/2006/relationships"><Relationship Id="rId8" Type="http://schemas.openxmlformats.org/officeDocument/2006/relationships/image" Target="../media/image25.png"/><Relationship Id="rId13" Type="http://schemas.openxmlformats.org/officeDocument/2006/relationships/chart" Target="../charts/chart8.xml"/><Relationship Id="rId18" Type="http://schemas.openxmlformats.org/officeDocument/2006/relationships/image" Target="../media/image29.emf"/><Relationship Id="rId3" Type="http://schemas.openxmlformats.org/officeDocument/2006/relationships/hyperlink" Target="#DASHBOARD!A1"/><Relationship Id="rId21" Type="http://schemas.openxmlformats.org/officeDocument/2006/relationships/chart" Target="../charts/chart9.xml"/><Relationship Id="rId7" Type="http://schemas.openxmlformats.org/officeDocument/2006/relationships/image" Target="../media/image24.png"/><Relationship Id="rId12" Type="http://schemas.openxmlformats.org/officeDocument/2006/relationships/image" Target="../media/image27.png"/><Relationship Id="rId17" Type="http://schemas.openxmlformats.org/officeDocument/2006/relationships/image" Target="../media/image28.emf"/><Relationship Id="rId2" Type="http://schemas.openxmlformats.org/officeDocument/2006/relationships/image" Target="../media/image20.jpeg"/><Relationship Id="rId16" Type="http://schemas.openxmlformats.org/officeDocument/2006/relationships/image" Target="../media/image17.svg"/><Relationship Id="rId20" Type="http://schemas.openxmlformats.org/officeDocument/2006/relationships/image" Target="../media/image31.emf"/><Relationship Id="rId1" Type="http://schemas.openxmlformats.org/officeDocument/2006/relationships/image" Target="../media/image1.jpeg"/><Relationship Id="rId6" Type="http://schemas.openxmlformats.org/officeDocument/2006/relationships/image" Target="../media/image23.png"/><Relationship Id="rId11" Type="http://schemas.openxmlformats.org/officeDocument/2006/relationships/chart" Target="../charts/chart7.xml"/><Relationship Id="rId5" Type="http://schemas.openxmlformats.org/officeDocument/2006/relationships/image" Target="../media/image22.svg"/><Relationship Id="rId15" Type="http://schemas.openxmlformats.org/officeDocument/2006/relationships/image" Target="../media/image16.png"/><Relationship Id="rId23" Type="http://schemas.openxmlformats.org/officeDocument/2006/relationships/image" Target="../media/image19.svg"/><Relationship Id="rId10" Type="http://schemas.openxmlformats.org/officeDocument/2006/relationships/chart" Target="../charts/chart6.xml"/><Relationship Id="rId19" Type="http://schemas.openxmlformats.org/officeDocument/2006/relationships/image" Target="../media/image30.emf"/><Relationship Id="rId4" Type="http://schemas.openxmlformats.org/officeDocument/2006/relationships/image" Target="../media/image21.png"/><Relationship Id="rId9" Type="http://schemas.openxmlformats.org/officeDocument/2006/relationships/image" Target="../media/image26.png"/><Relationship Id="rId14" Type="http://schemas.openxmlformats.org/officeDocument/2006/relationships/hyperlink" Target="#'DASHBOARD 2'!H20"/><Relationship Id="rId22"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 Id="rId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10</xdr:col>
      <xdr:colOff>502920</xdr:colOff>
      <xdr:row>23</xdr:row>
      <xdr:rowOff>160021</xdr:rowOff>
    </xdr:from>
    <xdr:to>
      <xdr:col>11</xdr:col>
      <xdr:colOff>1295400</xdr:colOff>
      <xdr:row>30</xdr:row>
      <xdr:rowOff>15241</xdr:rowOff>
    </xdr:to>
    <mc:AlternateContent xmlns:mc="http://schemas.openxmlformats.org/markup-compatibility/2006" xmlns:a14="http://schemas.microsoft.com/office/drawing/2010/main">
      <mc:Choice Requires="a14">
        <xdr:graphicFrame macro="">
          <xdr:nvGraphicFramePr>
            <xdr:cNvPr id="4" name="Years">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4615160" y="4366261"/>
              <a:ext cx="1828800" cy="1135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15240</xdr:rowOff>
    </xdr:from>
    <xdr:to>
      <xdr:col>16</xdr:col>
      <xdr:colOff>594360</xdr:colOff>
      <xdr:row>34</xdr:row>
      <xdr:rowOff>129540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0" y="15240"/>
          <a:ext cx="10347960" cy="6332220"/>
        </a:xfrm>
        <a:prstGeom prst="rect">
          <a:avLst/>
        </a:prstGeom>
        <a:solidFill>
          <a:srgbClr val="D3BCE3"/>
        </a:solidFill>
        <a:ln w="19050" cmpd="sng">
          <a:solidFill>
            <a:srgbClr val="2D1B47"/>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167640</xdr:colOff>
      <xdr:row>1</xdr:row>
      <xdr:rowOff>160020</xdr:rowOff>
    </xdr:from>
    <xdr:to>
      <xdr:col>1</xdr:col>
      <xdr:colOff>33528</xdr:colOff>
      <xdr:row>34</xdr:row>
      <xdr:rowOff>41148</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167640" y="342900"/>
          <a:ext cx="475488" cy="5916168"/>
        </a:xfrm>
        <a:prstGeom prst="roundRect">
          <a:avLst>
            <a:gd name="adj" fmla="val 50000"/>
          </a:avLst>
        </a:prstGeom>
        <a:solidFill>
          <a:srgbClr val="2D1B4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270510</xdr:colOff>
      <xdr:row>29</xdr:row>
      <xdr:rowOff>151595</xdr:rowOff>
    </xdr:from>
    <xdr:to>
      <xdr:col>0</xdr:col>
      <xdr:colOff>552450</xdr:colOff>
      <xdr:row>30</xdr:row>
      <xdr:rowOff>144779</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0510" y="5455115"/>
          <a:ext cx="281940" cy="176064"/>
        </a:xfrm>
        <a:prstGeom prst="rect">
          <a:avLst/>
        </a:prstGeom>
      </xdr:spPr>
    </xdr:pic>
    <xdr:clientData/>
  </xdr:twoCellAnchor>
  <xdr:twoCellAnchor editAs="oneCell">
    <xdr:from>
      <xdr:col>0</xdr:col>
      <xdr:colOff>302895</xdr:colOff>
      <xdr:row>32</xdr:row>
      <xdr:rowOff>3346</xdr:rowOff>
    </xdr:from>
    <xdr:to>
      <xdr:col>0</xdr:col>
      <xdr:colOff>535305</xdr:colOff>
      <xdr:row>33</xdr:row>
      <xdr:rowOff>9143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2895" y="5855506"/>
          <a:ext cx="232410" cy="188677"/>
        </a:xfrm>
        <a:prstGeom prst="rect">
          <a:avLst/>
        </a:prstGeom>
      </xdr:spPr>
    </xdr:pic>
    <xdr:clientData/>
  </xdr:twoCellAnchor>
  <xdr:twoCellAnchor>
    <xdr:from>
      <xdr:col>1</xdr:col>
      <xdr:colOff>228600</xdr:colOff>
      <xdr:row>1</xdr:row>
      <xdr:rowOff>0</xdr:rowOff>
    </xdr:from>
    <xdr:to>
      <xdr:col>5</xdr:col>
      <xdr:colOff>266700</xdr:colOff>
      <xdr:row>3</xdr:row>
      <xdr:rowOff>15240</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838200" y="182880"/>
          <a:ext cx="2476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2D1B47"/>
              </a:solidFill>
              <a:latin typeface="Bell MT" panose="02020503060305020303" pitchFamily="18" charset="0"/>
            </a:rPr>
            <a:t>St. Luke's Hospital Analysis</a:t>
          </a:r>
        </a:p>
      </xdr:txBody>
    </xdr:sp>
    <xdr:clientData/>
  </xdr:twoCellAnchor>
  <xdr:twoCellAnchor>
    <xdr:from>
      <xdr:col>1</xdr:col>
      <xdr:colOff>137160</xdr:colOff>
      <xdr:row>3</xdr:row>
      <xdr:rowOff>137160</xdr:rowOff>
    </xdr:from>
    <xdr:to>
      <xdr:col>4</xdr:col>
      <xdr:colOff>137160</xdr:colOff>
      <xdr:row>10</xdr:row>
      <xdr:rowOff>22860</xdr:rowOff>
    </xdr:to>
    <xdr:sp macro="" textlink="">
      <xdr:nvSpPr>
        <xdr:cNvPr id="8" name="Rectangle: Rounded Corners 7">
          <a:extLst>
            <a:ext uri="{FF2B5EF4-FFF2-40B4-BE49-F238E27FC236}">
              <a16:creationId xmlns:a16="http://schemas.microsoft.com/office/drawing/2014/main" id="{00000000-0008-0000-0800-000008000000}"/>
            </a:ext>
          </a:extLst>
        </xdr:cNvPr>
        <xdr:cNvSpPr/>
      </xdr:nvSpPr>
      <xdr:spPr>
        <a:xfrm>
          <a:off x="746760" y="685800"/>
          <a:ext cx="1828800" cy="1165860"/>
        </a:xfrm>
        <a:prstGeom prst="roundRect">
          <a:avLst>
            <a:gd name="adj" fmla="val 12745"/>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179070</xdr:colOff>
      <xdr:row>3</xdr:row>
      <xdr:rowOff>129540</xdr:rowOff>
    </xdr:from>
    <xdr:to>
      <xdr:col>7</xdr:col>
      <xdr:colOff>179070</xdr:colOff>
      <xdr:row>10</xdr:row>
      <xdr:rowOff>19812</xdr:rowOff>
    </xdr:to>
    <xdr:sp macro="" textlink="">
      <xdr:nvSpPr>
        <xdr:cNvPr id="9" name="Rectangle: Rounded Corners 8">
          <a:extLst>
            <a:ext uri="{FF2B5EF4-FFF2-40B4-BE49-F238E27FC236}">
              <a16:creationId xmlns:a16="http://schemas.microsoft.com/office/drawing/2014/main" id="{00000000-0008-0000-0800-000009000000}"/>
            </a:ext>
          </a:extLst>
        </xdr:cNvPr>
        <xdr:cNvSpPr/>
      </xdr:nvSpPr>
      <xdr:spPr>
        <a:xfrm>
          <a:off x="2617470" y="678180"/>
          <a:ext cx="1828800" cy="1170432"/>
        </a:xfrm>
        <a:prstGeom prst="roundRect">
          <a:avLst>
            <a:gd name="adj" fmla="val 11459"/>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228600</xdr:colOff>
      <xdr:row>3</xdr:row>
      <xdr:rowOff>121920</xdr:rowOff>
    </xdr:from>
    <xdr:to>
      <xdr:col>10</xdr:col>
      <xdr:colOff>228600</xdr:colOff>
      <xdr:row>10</xdr:row>
      <xdr:rowOff>12192</xdr:rowOff>
    </xdr:to>
    <xdr:sp macro="" textlink="">
      <xdr:nvSpPr>
        <xdr:cNvPr id="10" name="Rectangle: Rounded Corners 9">
          <a:extLst>
            <a:ext uri="{FF2B5EF4-FFF2-40B4-BE49-F238E27FC236}">
              <a16:creationId xmlns:a16="http://schemas.microsoft.com/office/drawing/2014/main" id="{00000000-0008-0000-0800-00000A000000}"/>
            </a:ext>
          </a:extLst>
        </xdr:cNvPr>
        <xdr:cNvSpPr/>
      </xdr:nvSpPr>
      <xdr:spPr>
        <a:xfrm>
          <a:off x="4495800" y="670560"/>
          <a:ext cx="1828800" cy="1170432"/>
        </a:xfrm>
        <a:prstGeom prst="roundRect">
          <a:avLst>
            <a:gd name="adj" fmla="val 9506"/>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278130</xdr:colOff>
      <xdr:row>3</xdr:row>
      <xdr:rowOff>137160</xdr:rowOff>
    </xdr:from>
    <xdr:to>
      <xdr:col>13</xdr:col>
      <xdr:colOff>278130</xdr:colOff>
      <xdr:row>10</xdr:row>
      <xdr:rowOff>27432</xdr:rowOff>
    </xdr:to>
    <xdr:sp macro="" textlink="">
      <xdr:nvSpPr>
        <xdr:cNvPr id="11" name="Rectangle: Rounded Corners 10">
          <a:extLst>
            <a:ext uri="{FF2B5EF4-FFF2-40B4-BE49-F238E27FC236}">
              <a16:creationId xmlns:a16="http://schemas.microsoft.com/office/drawing/2014/main" id="{00000000-0008-0000-0800-00000B000000}"/>
            </a:ext>
          </a:extLst>
        </xdr:cNvPr>
        <xdr:cNvSpPr/>
      </xdr:nvSpPr>
      <xdr:spPr>
        <a:xfrm>
          <a:off x="6374130" y="685800"/>
          <a:ext cx="1828800" cy="1170432"/>
        </a:xfrm>
        <a:prstGeom prst="roundRect">
          <a:avLst>
            <a:gd name="adj" fmla="val 9506"/>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0</xdr:col>
      <xdr:colOff>213360</xdr:colOff>
      <xdr:row>14</xdr:row>
      <xdr:rowOff>144780</xdr:rowOff>
    </xdr:from>
    <xdr:to>
      <xdr:col>0</xdr:col>
      <xdr:colOff>579120</xdr:colOff>
      <xdr:row>16</xdr:row>
      <xdr:rowOff>144780</xdr:rowOff>
    </xdr:to>
    <xdr:pic>
      <xdr:nvPicPr>
        <xdr:cNvPr id="13" name="Graphic 12" descr="Home with solid fill">
          <a:hlinkClick xmlns:r="http://schemas.openxmlformats.org/officeDocument/2006/relationships" r:id="rId3"/>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3360" y="2705100"/>
          <a:ext cx="365760" cy="365760"/>
        </a:xfrm>
        <a:prstGeom prst="rect">
          <a:avLst/>
        </a:prstGeom>
        <a:effectLst>
          <a:outerShdw blurRad="50800" dist="38100" dir="5400000" algn="t" rotWithShape="0">
            <a:srgbClr val="DDDDDD">
              <a:alpha val="65000"/>
            </a:srgbClr>
          </a:outerShdw>
        </a:effectLst>
      </xdr:spPr>
    </xdr:pic>
    <xdr:clientData/>
  </xdr:twoCellAnchor>
  <xdr:twoCellAnchor>
    <xdr:from>
      <xdr:col>2</xdr:col>
      <xdr:colOff>259080</xdr:colOff>
      <xdr:row>2</xdr:row>
      <xdr:rowOff>53340</xdr:rowOff>
    </xdr:from>
    <xdr:to>
      <xdr:col>3</xdr:col>
      <xdr:colOff>121920</xdr:colOff>
      <xdr:row>5</xdr:row>
      <xdr:rowOff>38100</xdr:rowOff>
    </xdr:to>
    <xdr:sp macro="" textlink="">
      <xdr:nvSpPr>
        <xdr:cNvPr id="16" name="Oval 15">
          <a:extLst>
            <a:ext uri="{FF2B5EF4-FFF2-40B4-BE49-F238E27FC236}">
              <a16:creationId xmlns:a16="http://schemas.microsoft.com/office/drawing/2014/main" id="{00000000-0008-0000-0800-000010000000}"/>
            </a:ext>
          </a:extLst>
        </xdr:cNvPr>
        <xdr:cNvSpPr/>
      </xdr:nvSpPr>
      <xdr:spPr>
        <a:xfrm>
          <a:off x="1478280" y="419100"/>
          <a:ext cx="472440" cy="533400"/>
        </a:xfrm>
        <a:prstGeom prst="ellipse">
          <a:avLst/>
        </a:prstGeom>
        <a:solidFill>
          <a:schemeClr val="bg1"/>
        </a:solidFill>
        <a:ln>
          <a:noFill/>
        </a:ln>
        <a:effectLst>
          <a:outerShdw blurRad="50800" dist="38100" dir="5400000" algn="t" rotWithShape="0">
            <a:srgbClr val="2D1B47">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327660</xdr:colOff>
      <xdr:row>2</xdr:row>
      <xdr:rowOff>137160</xdr:rowOff>
    </xdr:from>
    <xdr:to>
      <xdr:col>3</xdr:col>
      <xdr:colOff>22250</xdr:colOff>
      <xdr:row>4</xdr:row>
      <xdr:rowOff>75590</xdr:rowOff>
    </xdr:to>
    <xdr:pic>
      <xdr:nvPicPr>
        <xdr:cNvPr id="15" name="Picture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46860" y="502920"/>
          <a:ext cx="304190" cy="304190"/>
        </a:xfrm>
        <a:prstGeom prst="rect">
          <a:avLst/>
        </a:prstGeom>
      </xdr:spPr>
    </xdr:pic>
    <xdr:clientData/>
  </xdr:twoCellAnchor>
  <xdr:twoCellAnchor>
    <xdr:from>
      <xdr:col>5</xdr:col>
      <xdr:colOff>304800</xdr:colOff>
      <xdr:row>2</xdr:row>
      <xdr:rowOff>53340</xdr:rowOff>
    </xdr:from>
    <xdr:to>
      <xdr:col>6</xdr:col>
      <xdr:colOff>167640</xdr:colOff>
      <xdr:row>5</xdr:row>
      <xdr:rowOff>38100</xdr:rowOff>
    </xdr:to>
    <xdr:sp macro="" textlink="">
      <xdr:nvSpPr>
        <xdr:cNvPr id="20" name="Oval 19">
          <a:extLst>
            <a:ext uri="{FF2B5EF4-FFF2-40B4-BE49-F238E27FC236}">
              <a16:creationId xmlns:a16="http://schemas.microsoft.com/office/drawing/2014/main" id="{00000000-0008-0000-0800-000014000000}"/>
            </a:ext>
          </a:extLst>
        </xdr:cNvPr>
        <xdr:cNvSpPr/>
      </xdr:nvSpPr>
      <xdr:spPr>
        <a:xfrm>
          <a:off x="3352800" y="419100"/>
          <a:ext cx="472440" cy="533400"/>
        </a:xfrm>
        <a:prstGeom prst="ellipse">
          <a:avLst/>
        </a:prstGeom>
        <a:solidFill>
          <a:schemeClr val="bg1"/>
        </a:solidFill>
        <a:ln>
          <a:noFill/>
        </a:ln>
        <a:effectLst>
          <a:outerShdw blurRad="50800" dist="38100" dir="5400000" algn="t" rotWithShape="0">
            <a:srgbClr val="2D1B47">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396240</xdr:colOff>
      <xdr:row>2</xdr:row>
      <xdr:rowOff>53340</xdr:rowOff>
    </xdr:from>
    <xdr:to>
      <xdr:col>12</xdr:col>
      <xdr:colOff>259080</xdr:colOff>
      <xdr:row>5</xdr:row>
      <xdr:rowOff>38100</xdr:rowOff>
    </xdr:to>
    <xdr:sp macro="" textlink="">
      <xdr:nvSpPr>
        <xdr:cNvPr id="21" name="Oval 20">
          <a:extLst>
            <a:ext uri="{FF2B5EF4-FFF2-40B4-BE49-F238E27FC236}">
              <a16:creationId xmlns:a16="http://schemas.microsoft.com/office/drawing/2014/main" id="{00000000-0008-0000-0800-000015000000}"/>
            </a:ext>
          </a:extLst>
        </xdr:cNvPr>
        <xdr:cNvSpPr/>
      </xdr:nvSpPr>
      <xdr:spPr>
        <a:xfrm>
          <a:off x="7101840" y="419100"/>
          <a:ext cx="472440" cy="533400"/>
        </a:xfrm>
        <a:prstGeom prst="ellipse">
          <a:avLst/>
        </a:prstGeom>
        <a:solidFill>
          <a:schemeClr val="bg1"/>
        </a:solidFill>
        <a:ln>
          <a:noFill/>
        </a:ln>
        <a:effectLst>
          <a:outerShdw blurRad="50800" dist="38100" dir="5400000" algn="t" rotWithShape="0">
            <a:srgbClr val="2D1B47">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350520</xdr:colOff>
      <xdr:row>2</xdr:row>
      <xdr:rowOff>53340</xdr:rowOff>
    </xdr:from>
    <xdr:to>
      <xdr:col>9</xdr:col>
      <xdr:colOff>213360</xdr:colOff>
      <xdr:row>5</xdr:row>
      <xdr:rowOff>38100</xdr:rowOff>
    </xdr:to>
    <xdr:sp macro="" textlink="">
      <xdr:nvSpPr>
        <xdr:cNvPr id="22" name="Oval 21">
          <a:extLst>
            <a:ext uri="{FF2B5EF4-FFF2-40B4-BE49-F238E27FC236}">
              <a16:creationId xmlns:a16="http://schemas.microsoft.com/office/drawing/2014/main" id="{00000000-0008-0000-0800-000016000000}"/>
            </a:ext>
          </a:extLst>
        </xdr:cNvPr>
        <xdr:cNvSpPr/>
      </xdr:nvSpPr>
      <xdr:spPr>
        <a:xfrm>
          <a:off x="5227320" y="419100"/>
          <a:ext cx="472440" cy="533400"/>
        </a:xfrm>
        <a:prstGeom prst="ellipse">
          <a:avLst/>
        </a:prstGeom>
        <a:solidFill>
          <a:schemeClr val="bg1"/>
        </a:solidFill>
        <a:ln>
          <a:noFill/>
        </a:ln>
        <a:effectLst>
          <a:outerShdw blurRad="50800" dist="38100" dir="5400000" algn="t" rotWithShape="0">
            <a:srgbClr val="2D1B47">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8</xdr:col>
      <xdr:colOff>449594</xdr:colOff>
      <xdr:row>3</xdr:row>
      <xdr:rowOff>15240</xdr:rowOff>
    </xdr:from>
    <xdr:to>
      <xdr:col>9</xdr:col>
      <xdr:colOff>83820</xdr:colOff>
      <xdr:row>4</xdr:row>
      <xdr:rowOff>76186</xdr:rowOff>
    </xdr:to>
    <xdr:pic>
      <xdr:nvPicPr>
        <xdr:cNvPr id="32" name="Picture 31">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26394" y="563880"/>
          <a:ext cx="243826" cy="243826"/>
        </a:xfrm>
        <a:prstGeom prst="rect">
          <a:avLst/>
        </a:prstGeom>
      </xdr:spPr>
    </xdr:pic>
    <xdr:clientData/>
  </xdr:twoCellAnchor>
  <xdr:twoCellAnchor editAs="oneCell">
    <xdr:from>
      <xdr:col>11</xdr:col>
      <xdr:colOff>487680</xdr:colOff>
      <xdr:row>3</xdr:row>
      <xdr:rowOff>7622</xdr:rowOff>
    </xdr:from>
    <xdr:to>
      <xdr:col>12</xdr:col>
      <xdr:colOff>144780</xdr:colOff>
      <xdr:row>4</xdr:row>
      <xdr:rowOff>91442</xdr:rowOff>
    </xdr:to>
    <xdr:pic>
      <xdr:nvPicPr>
        <xdr:cNvPr id="34" name="Picture 3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193280" y="556262"/>
          <a:ext cx="266700" cy="266700"/>
        </a:xfrm>
        <a:prstGeom prst="rect">
          <a:avLst/>
        </a:prstGeom>
      </xdr:spPr>
    </xdr:pic>
    <xdr:clientData/>
  </xdr:twoCellAnchor>
  <xdr:twoCellAnchor>
    <xdr:from>
      <xdr:col>1</xdr:col>
      <xdr:colOff>205740</xdr:colOff>
      <xdr:row>5</xdr:row>
      <xdr:rowOff>140970</xdr:rowOff>
    </xdr:from>
    <xdr:to>
      <xdr:col>4</xdr:col>
      <xdr:colOff>83820</xdr:colOff>
      <xdr:row>7</xdr:row>
      <xdr:rowOff>95250</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815340" y="105537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a:latin typeface="Bell MT" panose="02020503060305020303" pitchFamily="18" charset="0"/>
            </a:rPr>
            <a:t>Total</a:t>
          </a:r>
          <a:r>
            <a:rPr lang="en-US" sz="1000" b="0" baseline="0">
              <a:latin typeface="Bell MT" panose="02020503060305020303" pitchFamily="18" charset="0"/>
            </a:rPr>
            <a:t> </a:t>
          </a:r>
          <a:r>
            <a:rPr lang="en-US" sz="1000" b="0">
              <a:latin typeface="Bell MT" panose="02020503060305020303" pitchFamily="18" charset="0"/>
            </a:rPr>
            <a:t>Patients</a:t>
          </a:r>
        </a:p>
      </xdr:txBody>
    </xdr:sp>
    <xdr:clientData/>
  </xdr:twoCellAnchor>
  <xdr:twoCellAnchor>
    <xdr:from>
      <xdr:col>4</xdr:col>
      <xdr:colOff>276225</xdr:colOff>
      <xdr:row>5</xdr:row>
      <xdr:rowOff>179070</xdr:rowOff>
    </xdr:from>
    <xdr:to>
      <xdr:col>7</xdr:col>
      <xdr:colOff>139065</xdr:colOff>
      <xdr:row>7</xdr:row>
      <xdr:rowOff>133350</xdr:rowOff>
    </xdr:to>
    <xdr:sp macro="" textlink="">
      <xdr:nvSpPr>
        <xdr:cNvPr id="38" name="TextBox 37">
          <a:extLst>
            <a:ext uri="{FF2B5EF4-FFF2-40B4-BE49-F238E27FC236}">
              <a16:creationId xmlns:a16="http://schemas.microsoft.com/office/drawing/2014/main" id="{00000000-0008-0000-0800-000026000000}"/>
            </a:ext>
          </a:extLst>
        </xdr:cNvPr>
        <xdr:cNvSpPr txBox="1"/>
      </xdr:nvSpPr>
      <xdr:spPr>
        <a:xfrm>
          <a:off x="2714625" y="1093470"/>
          <a:ext cx="1691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0">
              <a:latin typeface="Bell MT" panose="02020503060305020303" pitchFamily="18" charset="0"/>
            </a:rPr>
            <a:t>Total</a:t>
          </a:r>
          <a:r>
            <a:rPr lang="en-US" sz="1050" b="0" baseline="0">
              <a:latin typeface="Bell MT" panose="02020503060305020303" pitchFamily="18" charset="0"/>
            </a:rPr>
            <a:t> </a:t>
          </a:r>
          <a:r>
            <a:rPr lang="en-US" sz="1000" b="0">
              <a:solidFill>
                <a:schemeClr val="dk1"/>
              </a:solidFill>
              <a:latin typeface="Bell MT" panose="02020503060305020303" pitchFamily="18" charset="0"/>
              <a:ea typeface="+mn-ea"/>
              <a:cs typeface="+mn-cs"/>
            </a:rPr>
            <a:t>Revenue</a:t>
          </a:r>
        </a:p>
      </xdr:txBody>
    </xdr:sp>
    <xdr:clientData/>
  </xdr:twoCellAnchor>
  <xdr:twoCellAnchor>
    <xdr:from>
      <xdr:col>7</xdr:col>
      <xdr:colOff>300990</xdr:colOff>
      <xdr:row>6</xdr:row>
      <xdr:rowOff>11430</xdr:rowOff>
    </xdr:from>
    <xdr:to>
      <xdr:col>10</xdr:col>
      <xdr:colOff>179070</xdr:colOff>
      <xdr:row>7</xdr:row>
      <xdr:rowOff>148590</xdr:rowOff>
    </xdr:to>
    <xdr:sp macro="" textlink="">
      <xdr:nvSpPr>
        <xdr:cNvPr id="39" name="TextBox 38">
          <a:extLst>
            <a:ext uri="{FF2B5EF4-FFF2-40B4-BE49-F238E27FC236}">
              <a16:creationId xmlns:a16="http://schemas.microsoft.com/office/drawing/2014/main" id="{00000000-0008-0000-0800-000027000000}"/>
            </a:ext>
          </a:extLst>
        </xdr:cNvPr>
        <xdr:cNvSpPr txBox="1"/>
      </xdr:nvSpPr>
      <xdr:spPr>
        <a:xfrm>
          <a:off x="4568190" y="110871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a:solidFill>
                <a:schemeClr val="dk1"/>
              </a:solidFill>
              <a:latin typeface="Bell MT" panose="02020503060305020303" pitchFamily="18" charset="0"/>
              <a:ea typeface="+mn-ea"/>
              <a:cs typeface="+mn-cs"/>
            </a:rPr>
            <a:t>Re-admission Rate</a:t>
          </a:r>
        </a:p>
      </xdr:txBody>
    </xdr:sp>
    <xdr:clientData/>
  </xdr:twoCellAnchor>
  <xdr:twoCellAnchor>
    <xdr:from>
      <xdr:col>10</xdr:col>
      <xdr:colOff>447675</xdr:colOff>
      <xdr:row>6</xdr:row>
      <xdr:rowOff>11430</xdr:rowOff>
    </xdr:from>
    <xdr:to>
      <xdr:col>13</xdr:col>
      <xdr:colOff>325755</xdr:colOff>
      <xdr:row>7</xdr:row>
      <xdr:rowOff>148590</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6543675" y="110871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0">
              <a:latin typeface="Bell MT" panose="02020503060305020303" pitchFamily="18" charset="0"/>
            </a:rPr>
            <a:t>Bed</a:t>
          </a:r>
          <a:r>
            <a:rPr lang="en-US" sz="1050" b="0" baseline="0">
              <a:latin typeface="Bell MT" panose="02020503060305020303" pitchFamily="18" charset="0"/>
            </a:rPr>
            <a:t> </a:t>
          </a:r>
          <a:r>
            <a:rPr lang="en-US" sz="1000" b="0">
              <a:solidFill>
                <a:schemeClr val="dk1"/>
              </a:solidFill>
              <a:latin typeface="Bell MT" panose="02020503060305020303" pitchFamily="18" charset="0"/>
              <a:ea typeface="+mn-ea"/>
              <a:cs typeface="+mn-cs"/>
            </a:rPr>
            <a:t>Occupancy</a:t>
          </a:r>
          <a:r>
            <a:rPr lang="en-US" sz="1050" b="0" baseline="0">
              <a:latin typeface="Bell MT" panose="02020503060305020303" pitchFamily="18" charset="0"/>
            </a:rPr>
            <a:t> Rate</a:t>
          </a:r>
          <a:endParaRPr lang="en-US" sz="1050" b="0">
            <a:latin typeface="Bell MT" panose="02020503060305020303" pitchFamily="18" charset="0"/>
          </a:endParaRPr>
        </a:p>
      </xdr:txBody>
    </xdr:sp>
    <xdr:clientData/>
  </xdr:twoCellAnchor>
  <xdr:twoCellAnchor>
    <xdr:from>
      <xdr:col>1</xdr:col>
      <xdr:colOff>198120</xdr:colOff>
      <xdr:row>7</xdr:row>
      <xdr:rowOff>38100</xdr:rowOff>
    </xdr:from>
    <xdr:to>
      <xdr:col>4</xdr:col>
      <xdr:colOff>76200</xdr:colOff>
      <xdr:row>8</xdr:row>
      <xdr:rowOff>175260</xdr:rowOff>
    </xdr:to>
    <xdr:sp macro="" textlink="'Pivot Table'!F23">
      <xdr:nvSpPr>
        <xdr:cNvPr id="41" name="TextBox 40">
          <a:extLst>
            <a:ext uri="{FF2B5EF4-FFF2-40B4-BE49-F238E27FC236}">
              <a16:creationId xmlns:a16="http://schemas.microsoft.com/office/drawing/2014/main" id="{00000000-0008-0000-0800-000029000000}"/>
            </a:ext>
          </a:extLst>
        </xdr:cNvPr>
        <xdr:cNvSpPr txBox="1"/>
      </xdr:nvSpPr>
      <xdr:spPr>
        <a:xfrm>
          <a:off x="807720" y="131826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457CD5D-14A6-4617-BFC3-A181F49BFE91}" type="TxLink">
            <a:rPr lang="en-US" sz="1200" b="1" i="0" u="none" strike="noStrike">
              <a:solidFill>
                <a:srgbClr val="000000"/>
              </a:solidFill>
              <a:latin typeface="Bookman Old Style" panose="02050604050505020204" pitchFamily="18" charset="0"/>
              <a:ea typeface="Calibri"/>
              <a:cs typeface="Calibri"/>
            </a:rPr>
            <a:pPr algn="ctr"/>
            <a:t>905</a:t>
          </a:fld>
          <a:endParaRPr lang="en-US" sz="1800" b="1">
            <a:latin typeface="Bookman Old Style" panose="02050604050505020204" pitchFamily="18" charset="0"/>
            <a:cs typeface="Arial" panose="020B0604020202020204" pitchFamily="34" charset="0"/>
          </a:endParaRPr>
        </a:p>
      </xdr:txBody>
    </xdr:sp>
    <xdr:clientData/>
  </xdr:twoCellAnchor>
  <xdr:twoCellAnchor>
    <xdr:from>
      <xdr:col>4</xdr:col>
      <xdr:colOff>240030</xdr:colOff>
      <xdr:row>7</xdr:row>
      <xdr:rowOff>53340</xdr:rowOff>
    </xdr:from>
    <xdr:to>
      <xdr:col>7</xdr:col>
      <xdr:colOff>102870</xdr:colOff>
      <xdr:row>9</xdr:row>
      <xdr:rowOff>7620</xdr:rowOff>
    </xdr:to>
    <xdr:sp macro="" textlink="'Pivot Table'!G23">
      <xdr:nvSpPr>
        <xdr:cNvPr id="42" name="TextBox 41">
          <a:extLst>
            <a:ext uri="{FF2B5EF4-FFF2-40B4-BE49-F238E27FC236}">
              <a16:creationId xmlns:a16="http://schemas.microsoft.com/office/drawing/2014/main" id="{00000000-0008-0000-0800-00002A000000}"/>
            </a:ext>
          </a:extLst>
        </xdr:cNvPr>
        <xdr:cNvSpPr txBox="1"/>
      </xdr:nvSpPr>
      <xdr:spPr>
        <a:xfrm>
          <a:off x="2678430" y="1333500"/>
          <a:ext cx="1691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9833C2-CDC9-4840-B824-3A923E8302BE}" type="TxLink">
            <a:rPr lang="en-US" sz="1200" b="1" i="0" u="none" strike="noStrike">
              <a:solidFill>
                <a:srgbClr val="000000"/>
              </a:solidFill>
              <a:latin typeface="Bookman Old Style" panose="02050604050505020204" pitchFamily="18" charset="0"/>
              <a:ea typeface="Calibri"/>
              <a:cs typeface="Calibri"/>
            </a:rPr>
            <a:pPr marL="0" indent="0" algn="ctr"/>
            <a:t> $16,308,086 </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xdr:from>
      <xdr:col>7</xdr:col>
      <xdr:colOff>274320</xdr:colOff>
      <xdr:row>7</xdr:row>
      <xdr:rowOff>38100</xdr:rowOff>
    </xdr:from>
    <xdr:to>
      <xdr:col>10</xdr:col>
      <xdr:colOff>152400</xdr:colOff>
      <xdr:row>8</xdr:row>
      <xdr:rowOff>175260</xdr:rowOff>
    </xdr:to>
    <xdr:sp macro="" textlink="'Pivot Table'!H35">
      <xdr:nvSpPr>
        <xdr:cNvPr id="43" name="TextBox 42">
          <a:extLst>
            <a:ext uri="{FF2B5EF4-FFF2-40B4-BE49-F238E27FC236}">
              <a16:creationId xmlns:a16="http://schemas.microsoft.com/office/drawing/2014/main" id="{00000000-0008-0000-0800-00002B000000}"/>
            </a:ext>
          </a:extLst>
        </xdr:cNvPr>
        <xdr:cNvSpPr txBox="1"/>
      </xdr:nvSpPr>
      <xdr:spPr>
        <a:xfrm>
          <a:off x="4541520" y="131826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2B53302-E9C5-4D4D-9A78-B8A2AD16C6C1}" type="TxLink">
            <a:rPr lang="en-US" sz="1200" b="1" i="0" u="none" strike="noStrike">
              <a:solidFill>
                <a:srgbClr val="000000"/>
              </a:solidFill>
              <a:latin typeface="Bookman Old Style" panose="02050604050505020204" pitchFamily="18" charset="0"/>
              <a:ea typeface="Calibri"/>
              <a:cs typeface="Calibri"/>
            </a:rPr>
            <a:pPr marL="0" indent="0" algn="ctr"/>
            <a:t>10%</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xdr:from>
      <xdr:col>10</xdr:col>
      <xdr:colOff>327660</xdr:colOff>
      <xdr:row>7</xdr:row>
      <xdr:rowOff>45720</xdr:rowOff>
    </xdr:from>
    <xdr:to>
      <xdr:col>13</xdr:col>
      <xdr:colOff>262890</xdr:colOff>
      <xdr:row>9</xdr:row>
      <xdr:rowOff>0</xdr:rowOff>
    </xdr:to>
    <xdr:sp macro="" textlink="'Pivot Table'!I23">
      <xdr:nvSpPr>
        <xdr:cNvPr id="44" name="TextBox 43">
          <a:extLst>
            <a:ext uri="{FF2B5EF4-FFF2-40B4-BE49-F238E27FC236}">
              <a16:creationId xmlns:a16="http://schemas.microsoft.com/office/drawing/2014/main" id="{00000000-0008-0000-0800-00002C000000}"/>
            </a:ext>
          </a:extLst>
        </xdr:cNvPr>
        <xdr:cNvSpPr txBox="1"/>
      </xdr:nvSpPr>
      <xdr:spPr>
        <a:xfrm>
          <a:off x="6423660" y="1325880"/>
          <a:ext cx="176403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F4E2FFF-0049-404E-8A12-7B50EE958D74}" type="TxLink">
            <a:rPr lang="en-US" sz="1200" b="1" i="0" u="none" strike="noStrike">
              <a:solidFill>
                <a:srgbClr val="000000"/>
              </a:solidFill>
              <a:latin typeface="Bookman Old Style" panose="02050604050505020204" pitchFamily="18" charset="0"/>
              <a:ea typeface="Calibri"/>
              <a:cs typeface="Calibri"/>
            </a:rPr>
            <a:pPr marL="0" indent="0" algn="ctr"/>
            <a:t>75%</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editAs="oneCell">
    <xdr:from>
      <xdr:col>5</xdr:col>
      <xdr:colOff>335280</xdr:colOff>
      <xdr:row>2</xdr:row>
      <xdr:rowOff>144780</xdr:rowOff>
    </xdr:from>
    <xdr:to>
      <xdr:col>6</xdr:col>
      <xdr:colOff>83820</xdr:colOff>
      <xdr:row>4</xdr:row>
      <xdr:rowOff>137160</xdr:rowOff>
    </xdr:to>
    <xdr:pic>
      <xdr:nvPicPr>
        <xdr:cNvPr id="46" name="Graphic 45" descr="Coins with solid fill">
          <a:extLst>
            <a:ext uri="{FF2B5EF4-FFF2-40B4-BE49-F238E27FC236}">
              <a16:creationId xmlns:a16="http://schemas.microsoft.com/office/drawing/2014/main" id="{00000000-0008-0000-0800-00002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83280" y="510540"/>
          <a:ext cx="358140" cy="358140"/>
        </a:xfrm>
        <a:prstGeom prst="rect">
          <a:avLst/>
        </a:prstGeom>
      </xdr:spPr>
    </xdr:pic>
    <xdr:clientData/>
  </xdr:twoCellAnchor>
  <xdr:twoCellAnchor>
    <xdr:from>
      <xdr:col>1</xdr:col>
      <xdr:colOff>137160</xdr:colOff>
      <xdr:row>10</xdr:row>
      <xdr:rowOff>60960</xdr:rowOff>
    </xdr:from>
    <xdr:to>
      <xdr:col>10</xdr:col>
      <xdr:colOff>228600</xdr:colOff>
      <xdr:row>22</xdr:row>
      <xdr:rowOff>38100</xdr:rowOff>
    </xdr:to>
    <xdr:sp macro="" textlink="">
      <xdr:nvSpPr>
        <xdr:cNvPr id="51" name="Rectangle: Rounded Corners 50">
          <a:extLst>
            <a:ext uri="{FF2B5EF4-FFF2-40B4-BE49-F238E27FC236}">
              <a16:creationId xmlns:a16="http://schemas.microsoft.com/office/drawing/2014/main" id="{00000000-0008-0000-0800-000033000000}"/>
            </a:ext>
          </a:extLst>
        </xdr:cNvPr>
        <xdr:cNvSpPr/>
      </xdr:nvSpPr>
      <xdr:spPr>
        <a:xfrm>
          <a:off x="746760" y="1889760"/>
          <a:ext cx="5577840" cy="2171700"/>
        </a:xfrm>
        <a:prstGeom prst="roundRect">
          <a:avLst>
            <a:gd name="adj" fmla="val 5439"/>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297180</xdr:colOff>
      <xdr:row>10</xdr:row>
      <xdr:rowOff>83820</xdr:rowOff>
    </xdr:from>
    <xdr:to>
      <xdr:col>3</xdr:col>
      <xdr:colOff>114300</xdr:colOff>
      <xdr:row>11</xdr:row>
      <xdr:rowOff>160020</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906780" y="1912620"/>
          <a:ext cx="10363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a:solidFill>
                <a:srgbClr val="273469"/>
              </a:solidFill>
              <a:latin typeface="Bell MT" panose="02020503060305020303" pitchFamily="18" charset="0"/>
            </a:rPr>
            <a:t>Total</a:t>
          </a:r>
          <a:r>
            <a:rPr lang="en-US" sz="1050" b="0" baseline="0">
              <a:solidFill>
                <a:srgbClr val="273469"/>
              </a:solidFill>
              <a:latin typeface="Bell MT" panose="02020503060305020303" pitchFamily="18" charset="0"/>
            </a:rPr>
            <a:t> Revenue</a:t>
          </a:r>
          <a:endParaRPr lang="en-US" sz="1050" b="0">
            <a:solidFill>
              <a:srgbClr val="273469"/>
            </a:solidFill>
            <a:latin typeface="Bell MT" panose="02020503060305020303" pitchFamily="18" charset="0"/>
          </a:endParaRPr>
        </a:p>
      </xdr:txBody>
    </xdr:sp>
    <xdr:clientData/>
  </xdr:twoCellAnchor>
  <xdr:twoCellAnchor>
    <xdr:from>
      <xdr:col>10</xdr:col>
      <xdr:colOff>266700</xdr:colOff>
      <xdr:row>10</xdr:row>
      <xdr:rowOff>68580</xdr:rowOff>
    </xdr:from>
    <xdr:to>
      <xdr:col>16</xdr:col>
      <xdr:colOff>312420</xdr:colOff>
      <xdr:row>22</xdr:row>
      <xdr:rowOff>45720</xdr:rowOff>
    </xdr:to>
    <xdr:sp macro="" textlink="">
      <xdr:nvSpPr>
        <xdr:cNvPr id="59" name="Rectangle: Rounded Corners 58">
          <a:extLst>
            <a:ext uri="{FF2B5EF4-FFF2-40B4-BE49-F238E27FC236}">
              <a16:creationId xmlns:a16="http://schemas.microsoft.com/office/drawing/2014/main" id="{00000000-0008-0000-0800-00003B000000}"/>
            </a:ext>
          </a:extLst>
        </xdr:cNvPr>
        <xdr:cNvSpPr/>
      </xdr:nvSpPr>
      <xdr:spPr>
        <a:xfrm>
          <a:off x="6362700" y="1897380"/>
          <a:ext cx="3703320" cy="2171700"/>
        </a:xfrm>
        <a:prstGeom prst="roundRect">
          <a:avLst>
            <a:gd name="adj" fmla="val 4737"/>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327660</xdr:colOff>
      <xdr:row>10</xdr:row>
      <xdr:rowOff>121920</xdr:rowOff>
    </xdr:from>
    <xdr:to>
      <xdr:col>14</xdr:col>
      <xdr:colOff>60960</xdr:colOff>
      <xdr:row>12</xdr:row>
      <xdr:rowOff>15240</xdr:rowOff>
    </xdr:to>
    <xdr:sp macro="" textlink="">
      <xdr:nvSpPr>
        <xdr:cNvPr id="58" name="TextBox 57">
          <a:extLst>
            <a:ext uri="{FF2B5EF4-FFF2-40B4-BE49-F238E27FC236}">
              <a16:creationId xmlns:a16="http://schemas.microsoft.com/office/drawing/2014/main" id="{00000000-0008-0000-0800-00003A000000}"/>
            </a:ext>
          </a:extLst>
        </xdr:cNvPr>
        <xdr:cNvSpPr txBox="1"/>
      </xdr:nvSpPr>
      <xdr:spPr>
        <a:xfrm>
          <a:off x="6423660" y="1950720"/>
          <a:ext cx="21717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a:solidFill>
                <a:srgbClr val="273469"/>
              </a:solidFill>
              <a:latin typeface="Bell MT" panose="02020503060305020303" pitchFamily="18" charset="0"/>
            </a:rPr>
            <a:t>Chronic Conditions By Age Group</a:t>
          </a:r>
        </a:p>
      </xdr:txBody>
    </xdr:sp>
    <xdr:clientData/>
  </xdr:twoCellAnchor>
  <xdr:twoCellAnchor>
    <xdr:from>
      <xdr:col>1</xdr:col>
      <xdr:colOff>289560</xdr:colOff>
      <xdr:row>11</xdr:row>
      <xdr:rowOff>152400</xdr:rowOff>
    </xdr:from>
    <xdr:to>
      <xdr:col>10</xdr:col>
      <xdr:colOff>190500</xdr:colOff>
      <xdr:row>22</xdr:row>
      <xdr:rowOff>22860</xdr:rowOff>
    </xdr:to>
    <xdr:graphicFrame macro="">
      <xdr:nvGraphicFramePr>
        <xdr:cNvPr id="60" name="Chart 59">
          <a:extLst>
            <a:ext uri="{FF2B5EF4-FFF2-40B4-BE49-F238E27FC236}">
              <a16:creationId xmlns:a16="http://schemas.microsoft.com/office/drawing/2014/main" id="{00000000-0008-0000-08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327660</xdr:colOff>
      <xdr:row>3</xdr:row>
      <xdr:rowOff>137160</xdr:rowOff>
    </xdr:from>
    <xdr:to>
      <xdr:col>16</xdr:col>
      <xdr:colOff>327660</xdr:colOff>
      <xdr:row>10</xdr:row>
      <xdr:rowOff>27432</xdr:rowOff>
    </xdr:to>
    <xdr:sp macro="" textlink="">
      <xdr:nvSpPr>
        <xdr:cNvPr id="61" name="Rectangle: Rounded Corners 60">
          <a:extLst>
            <a:ext uri="{FF2B5EF4-FFF2-40B4-BE49-F238E27FC236}">
              <a16:creationId xmlns:a16="http://schemas.microsoft.com/office/drawing/2014/main" id="{00000000-0008-0000-0800-00003D000000}"/>
            </a:ext>
          </a:extLst>
        </xdr:cNvPr>
        <xdr:cNvSpPr/>
      </xdr:nvSpPr>
      <xdr:spPr>
        <a:xfrm>
          <a:off x="8252460" y="685800"/>
          <a:ext cx="1828800" cy="1170432"/>
        </a:xfrm>
        <a:prstGeom prst="roundRect">
          <a:avLst>
            <a:gd name="adj" fmla="val 8855"/>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232410</xdr:colOff>
      <xdr:row>22</xdr:row>
      <xdr:rowOff>91440</xdr:rowOff>
    </xdr:from>
    <xdr:to>
      <xdr:col>11</xdr:col>
      <xdr:colOff>247650</xdr:colOff>
      <xdr:row>34</xdr:row>
      <xdr:rowOff>68580</xdr:rowOff>
    </xdr:to>
    <xdr:sp macro="" textlink="">
      <xdr:nvSpPr>
        <xdr:cNvPr id="53" name="Rectangle: Rounded Corners 52">
          <a:extLst>
            <a:ext uri="{FF2B5EF4-FFF2-40B4-BE49-F238E27FC236}">
              <a16:creationId xmlns:a16="http://schemas.microsoft.com/office/drawing/2014/main" id="{00000000-0008-0000-0800-000035000000}"/>
            </a:ext>
          </a:extLst>
        </xdr:cNvPr>
        <xdr:cNvSpPr/>
      </xdr:nvSpPr>
      <xdr:spPr>
        <a:xfrm>
          <a:off x="3890010" y="4114800"/>
          <a:ext cx="3063240" cy="2171700"/>
        </a:xfrm>
        <a:prstGeom prst="roundRect">
          <a:avLst>
            <a:gd name="adj" fmla="val 4737"/>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60960</xdr:colOff>
      <xdr:row>24</xdr:row>
      <xdr:rowOff>0</xdr:rowOff>
    </xdr:from>
    <xdr:to>
      <xdr:col>9</xdr:col>
      <xdr:colOff>274320</xdr:colOff>
      <xdr:row>34</xdr:row>
      <xdr:rowOff>15240</xdr:rowOff>
    </xdr:to>
    <xdr:graphicFrame macro="">
      <xdr:nvGraphicFramePr>
        <xdr:cNvPr id="45" name="Chart 44">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228600</xdr:colOff>
      <xdr:row>22</xdr:row>
      <xdr:rowOff>121920</xdr:rowOff>
    </xdr:from>
    <xdr:to>
      <xdr:col>9</xdr:col>
      <xdr:colOff>167640</xdr:colOff>
      <xdr:row>24</xdr:row>
      <xdr:rowOff>15240</xdr:rowOff>
    </xdr:to>
    <xdr:sp macro="" textlink="">
      <xdr:nvSpPr>
        <xdr:cNvPr id="54" name="TextBox 53">
          <a:extLst>
            <a:ext uri="{FF2B5EF4-FFF2-40B4-BE49-F238E27FC236}">
              <a16:creationId xmlns:a16="http://schemas.microsoft.com/office/drawing/2014/main" id="{00000000-0008-0000-0800-000036000000}"/>
            </a:ext>
          </a:extLst>
        </xdr:cNvPr>
        <xdr:cNvSpPr txBox="1"/>
      </xdr:nvSpPr>
      <xdr:spPr>
        <a:xfrm>
          <a:off x="3886200" y="4145280"/>
          <a:ext cx="17678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a:solidFill>
                <a:srgbClr val="273469"/>
              </a:solidFill>
              <a:latin typeface="Bell MT" panose="02020503060305020303" pitchFamily="18" charset="0"/>
            </a:rPr>
            <a:t>Insurance Type</a:t>
          </a:r>
          <a:r>
            <a:rPr lang="en-US" sz="1050" b="0" baseline="0">
              <a:solidFill>
                <a:srgbClr val="273469"/>
              </a:solidFill>
              <a:latin typeface="Bell MT" panose="02020503060305020303" pitchFamily="18" charset="0"/>
            </a:rPr>
            <a:t> Distribution</a:t>
          </a:r>
          <a:endParaRPr lang="en-US" sz="1050" b="0">
            <a:solidFill>
              <a:srgbClr val="273469"/>
            </a:solidFill>
            <a:latin typeface="Bell MT" panose="02020503060305020303" pitchFamily="18" charset="0"/>
          </a:endParaRPr>
        </a:p>
      </xdr:txBody>
    </xdr:sp>
    <xdr:clientData/>
  </xdr:twoCellAnchor>
  <xdr:twoCellAnchor editAs="oneCell">
    <xdr:from>
      <xdr:col>9</xdr:col>
      <xdr:colOff>68580</xdr:colOff>
      <xdr:row>25</xdr:row>
      <xdr:rowOff>83820</xdr:rowOff>
    </xdr:from>
    <xdr:to>
      <xdr:col>11</xdr:col>
      <xdr:colOff>236220</xdr:colOff>
      <xdr:row>32</xdr:row>
      <xdr:rowOff>83820</xdr:rowOff>
    </xdr:to>
    <mc:AlternateContent xmlns:mc="http://schemas.openxmlformats.org/markup-compatibility/2006" xmlns:a14="http://schemas.microsoft.com/office/drawing/2010/main">
      <mc:Choice Requires="a14">
        <xdr:graphicFrame macro="">
          <xdr:nvGraphicFramePr>
            <xdr:cNvPr id="55" name="Insurance_Type">
              <a:extLst>
                <a:ext uri="{FF2B5EF4-FFF2-40B4-BE49-F238E27FC236}">
                  <a16:creationId xmlns:a16="http://schemas.microsoft.com/office/drawing/2014/main" id="{00000000-0008-0000-0800-000037000000}"/>
                </a:ext>
              </a:extLst>
            </xdr:cNvPr>
            <xdr:cNvGraphicFramePr/>
          </xdr:nvGraphicFramePr>
          <xdr:xfrm>
            <a:off x="0" y="0"/>
            <a:ext cx="0" cy="0"/>
          </xdr:xfrm>
          <a:graphic>
            <a:graphicData uri="http://schemas.microsoft.com/office/drawing/2010/slicer">
              <sle:slicer xmlns:sle="http://schemas.microsoft.com/office/drawing/2010/slicer" name="Insurance_Type"/>
            </a:graphicData>
          </a:graphic>
        </xdr:graphicFrame>
      </mc:Choice>
      <mc:Fallback xmlns="">
        <xdr:sp macro="" textlink="">
          <xdr:nvSpPr>
            <xdr:cNvPr id="0" name=""/>
            <xdr:cNvSpPr>
              <a:spLocks noTextEdit="1"/>
            </xdr:cNvSpPr>
          </xdr:nvSpPr>
          <xdr:spPr>
            <a:xfrm>
              <a:off x="5554980" y="4655820"/>
              <a:ext cx="138684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129540</xdr:colOff>
      <xdr:row>22</xdr:row>
      <xdr:rowOff>91440</xdr:rowOff>
    </xdr:from>
    <xdr:to>
      <xdr:col>6</xdr:col>
      <xdr:colOff>190500</xdr:colOff>
      <xdr:row>34</xdr:row>
      <xdr:rowOff>68580</xdr:rowOff>
    </xdr:to>
    <xdr:sp macro="" textlink="">
      <xdr:nvSpPr>
        <xdr:cNvPr id="66" name="Rectangle: Rounded Corners 65">
          <a:extLst>
            <a:ext uri="{FF2B5EF4-FFF2-40B4-BE49-F238E27FC236}">
              <a16:creationId xmlns:a16="http://schemas.microsoft.com/office/drawing/2014/main" id="{00000000-0008-0000-0800-000042000000}"/>
            </a:ext>
          </a:extLst>
        </xdr:cNvPr>
        <xdr:cNvSpPr/>
      </xdr:nvSpPr>
      <xdr:spPr>
        <a:xfrm>
          <a:off x="739140" y="4114800"/>
          <a:ext cx="3108960" cy="2171700"/>
        </a:xfrm>
        <a:prstGeom prst="roundRect">
          <a:avLst>
            <a:gd name="adj" fmla="val 4737"/>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121920</xdr:colOff>
      <xdr:row>24</xdr:row>
      <xdr:rowOff>7620</xdr:rowOff>
    </xdr:from>
    <xdr:to>
      <xdr:col>6</xdr:col>
      <xdr:colOff>160020</xdr:colOff>
      <xdr:row>34</xdr:row>
      <xdr:rowOff>121920</xdr:rowOff>
    </xdr:to>
    <xdr:graphicFrame macro="">
      <xdr:nvGraphicFramePr>
        <xdr:cNvPr id="70" name="Chart 69">
          <a:extLst>
            <a:ext uri="{FF2B5EF4-FFF2-40B4-BE49-F238E27FC236}">
              <a16:creationId xmlns:a16="http://schemas.microsoft.com/office/drawing/2014/main" id="{00000000-0008-0000-08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175260</xdr:colOff>
          <xdr:row>23</xdr:row>
          <xdr:rowOff>137160</xdr:rowOff>
        </xdr:from>
        <xdr:to>
          <xdr:col>3</xdr:col>
          <xdr:colOff>495300</xdr:colOff>
          <xdr:row>24</xdr:row>
          <xdr:rowOff>175260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800-000004040000}"/>
                </a:ext>
              </a:extLst>
            </xdr:cNvPr>
            <xdr:cNvSpPr/>
          </xdr:nvSpPr>
          <xdr:spPr bwMode="auto">
            <a:xfrm>
              <a:off x="0" y="0"/>
              <a:ext cx="0" cy="0"/>
            </a:xfrm>
            <a:prstGeom prst="rect">
              <a:avLst/>
            </a:prstGeom>
            <a:noFill/>
            <a:ln>
              <a:noFill/>
            </a:ln>
            <a:extLst>
              <a:ext uri="{909E8E84-426E-40DD-AFC4-6F175D3DCCD1}">
                <a14:hiddenFill>
                  <a:solidFill>
                    <a:srgbClr val="C86FC9"/>
                  </a:solidFill>
                </a14:hiddenFill>
              </a:ext>
              <a:ext uri="{91240B29-F687-4F45-9708-019B960494DF}">
                <a14:hiddenLine w="3175" cap="rnd">
                  <a:solidFill>
                    <a:srgbClr val="000000" mc:Ignorable="a14" a14:legacySpreadsheetColorIndex="64"/>
                  </a:solidFill>
                  <a:prstDash val="sysDot"/>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Departments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464820</xdr:colOff>
          <xdr:row>23</xdr:row>
          <xdr:rowOff>137160</xdr:rowOff>
        </xdr:from>
        <xdr:to>
          <xdr:col>5</xdr:col>
          <xdr:colOff>175260</xdr:colOff>
          <xdr:row>24</xdr:row>
          <xdr:rowOff>175260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800-000008040000}"/>
                </a:ext>
              </a:extLst>
            </xdr:cNvPr>
            <xdr:cNvSpPr/>
          </xdr:nvSpPr>
          <xdr:spPr bwMode="auto">
            <a:xfrm>
              <a:off x="0" y="0"/>
              <a:ext cx="0" cy="0"/>
            </a:xfrm>
            <a:prstGeom prst="rect">
              <a:avLst/>
            </a:prstGeom>
            <a:noFill/>
            <a:ln>
              <a:noFill/>
            </a:ln>
            <a:extLst>
              <a:ext uri="{909E8E84-426E-40DD-AFC4-6F175D3DCCD1}">
                <a14:hiddenFill>
                  <a:solidFill>
                    <a:srgbClr val="333399" mc:Ignorable="a14" a14:legacySpreadsheetColorIndex="62">
                      <a:alpha val="61000"/>
                    </a:srgbClr>
                  </a:solidFill>
                </a14:hiddenFill>
              </a:ext>
              <a:ext uri="{91240B29-F687-4F45-9708-019B960494DF}">
                <a14:hiddenLine w="3175" cap="rnd">
                  <a:solidFill>
                    <a:srgbClr val="000000" mc:Ignorable="a14" a14:legacySpreadsheetColorIndex="64"/>
                  </a:solidFill>
                  <a:prstDash val="sysDot"/>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Hospital Bed</a:t>
              </a:r>
            </a:p>
          </xdr:txBody>
        </xdr:sp>
        <xdr:clientData/>
      </xdr:twoCellAnchor>
    </mc:Choice>
    <mc:Fallback/>
  </mc:AlternateContent>
  <xdr:twoCellAnchor>
    <xdr:from>
      <xdr:col>1</xdr:col>
      <xdr:colOff>198120</xdr:colOff>
      <xdr:row>22</xdr:row>
      <xdr:rowOff>99060</xdr:rowOff>
    </xdr:from>
    <xdr:to>
      <xdr:col>3</xdr:col>
      <xdr:colOff>449580</xdr:colOff>
      <xdr:row>24</xdr:row>
      <xdr:rowOff>15240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807720" y="4122420"/>
          <a:ext cx="14706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rgbClr val="273469"/>
              </a:solidFill>
              <a:latin typeface="Bell MT" panose="02020503060305020303" pitchFamily="18" charset="0"/>
              <a:ea typeface="+mn-ea"/>
              <a:cs typeface="+mn-cs"/>
            </a:rPr>
            <a:t>Number</a:t>
          </a:r>
          <a:r>
            <a:rPr lang="en-US" sz="1100">
              <a:solidFill>
                <a:srgbClr val="273469"/>
              </a:solidFill>
            </a:rPr>
            <a:t> of Admissions</a:t>
          </a:r>
        </a:p>
      </xdr:txBody>
    </xdr:sp>
    <xdr:clientData/>
  </xdr:twoCellAnchor>
  <xdr:twoCellAnchor>
    <xdr:from>
      <xdr:col>11</xdr:col>
      <xdr:colOff>289560</xdr:colOff>
      <xdr:row>22</xdr:row>
      <xdr:rowOff>91440</xdr:rowOff>
    </xdr:from>
    <xdr:to>
      <xdr:col>16</xdr:col>
      <xdr:colOff>304800</xdr:colOff>
      <xdr:row>34</xdr:row>
      <xdr:rowOff>68580</xdr:rowOff>
    </xdr:to>
    <xdr:sp macro="" textlink="">
      <xdr:nvSpPr>
        <xdr:cNvPr id="72" name="Rectangle: Rounded Corners 71">
          <a:extLst>
            <a:ext uri="{FF2B5EF4-FFF2-40B4-BE49-F238E27FC236}">
              <a16:creationId xmlns:a16="http://schemas.microsoft.com/office/drawing/2014/main" id="{00000000-0008-0000-0800-000048000000}"/>
            </a:ext>
          </a:extLst>
        </xdr:cNvPr>
        <xdr:cNvSpPr/>
      </xdr:nvSpPr>
      <xdr:spPr>
        <a:xfrm>
          <a:off x="6995160" y="4114800"/>
          <a:ext cx="3063240" cy="2171700"/>
        </a:xfrm>
        <a:prstGeom prst="roundRect">
          <a:avLst>
            <a:gd name="adj" fmla="val 4737"/>
          </a:avLst>
        </a:prstGeom>
        <a:solidFill>
          <a:schemeClr val="bg1"/>
        </a:solidFill>
        <a:ln>
          <a:noFill/>
        </a:ln>
        <a:effectLst>
          <a:outerShdw blurRad="50800" dist="38100" dir="2700000" algn="tl" rotWithShape="0">
            <a:srgbClr val="DDDDDD">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327660</xdr:colOff>
      <xdr:row>23</xdr:row>
      <xdr:rowOff>129540</xdr:rowOff>
    </xdr:from>
    <xdr:to>
      <xdr:col>16</xdr:col>
      <xdr:colOff>251460</xdr:colOff>
      <xdr:row>34</xdr:row>
      <xdr:rowOff>152400</xdr:rowOff>
    </xdr:to>
    <xdr:graphicFrame macro="">
      <xdr:nvGraphicFramePr>
        <xdr:cNvPr id="71" name="Chart 70">
          <a:extLst>
            <a:ext uri="{FF2B5EF4-FFF2-40B4-BE49-F238E27FC236}">
              <a16:creationId xmlns:a16="http://schemas.microsoft.com/office/drawing/2014/main" id="{00000000-0008-0000-08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22860</xdr:colOff>
          <xdr:row>9</xdr:row>
          <xdr:rowOff>7620</xdr:rowOff>
        </xdr:from>
        <xdr:to>
          <xdr:col>3</xdr:col>
          <xdr:colOff>88392</xdr:colOff>
          <xdr:row>10</xdr:row>
          <xdr:rowOff>3770</xdr:rowOff>
        </xdr:to>
        <xdr:pic>
          <xdr:nvPicPr>
            <xdr:cNvPr id="73" name="Picture 72">
              <a:extLst>
                <a:ext uri="{FF2B5EF4-FFF2-40B4-BE49-F238E27FC236}">
                  <a16:creationId xmlns:a16="http://schemas.microsoft.com/office/drawing/2014/main" id="{00000000-0008-0000-0800-000049000000}"/>
                </a:ext>
              </a:extLst>
            </xdr:cNvPr>
            <xdr:cNvPicPr>
              <a:picLocks noChangeAspect="1" noChangeArrowheads="1"/>
              <a:extLst>
                <a:ext uri="{84589F7E-364E-4C9E-8A38-B11213B215E9}">
                  <a14:cameraTool cellRange="'Pivot Table'!$P$23" spid="_x0000_s2037"/>
                </a:ext>
              </a:extLst>
            </xdr:cNvPicPr>
          </xdr:nvPicPr>
          <xdr:blipFill rotWithShape="1">
            <a:blip xmlns:r="http://schemas.openxmlformats.org/officeDocument/2006/relationships" r:embed="rId15"/>
            <a:srcRect l="59618" t="17548" r="-1"/>
            <a:stretch>
              <a:fillRect/>
            </a:stretch>
          </xdr:blipFill>
          <xdr:spPr bwMode="auto">
            <a:xfrm>
              <a:off x="1242060" y="1653540"/>
              <a:ext cx="675132" cy="17903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173355</xdr:colOff>
          <xdr:row>9</xdr:row>
          <xdr:rowOff>15240</xdr:rowOff>
        </xdr:from>
        <xdr:to>
          <xdr:col>6</xdr:col>
          <xdr:colOff>147447</xdr:colOff>
          <xdr:row>10</xdr:row>
          <xdr:rowOff>11390</xdr:rowOff>
        </xdr:to>
        <xdr:pic>
          <xdr:nvPicPr>
            <xdr:cNvPr id="74" name="Picture 73">
              <a:extLst>
                <a:ext uri="{FF2B5EF4-FFF2-40B4-BE49-F238E27FC236}">
                  <a16:creationId xmlns:a16="http://schemas.microsoft.com/office/drawing/2014/main" id="{00000000-0008-0000-0800-00004A000000}"/>
                </a:ext>
              </a:extLst>
            </xdr:cNvPr>
            <xdr:cNvPicPr>
              <a:picLocks noChangeAspect="1" noChangeArrowheads="1"/>
              <a:extLst>
                <a:ext uri="{84589F7E-364E-4C9E-8A38-B11213B215E9}">
                  <a14:cameraTool cellRange="'Pivot Table'!Q23" spid="_x0000_s2038"/>
                </a:ext>
              </a:extLst>
            </xdr:cNvPicPr>
          </xdr:nvPicPr>
          <xdr:blipFill rotWithShape="1">
            <a:blip xmlns:r="http://schemas.openxmlformats.org/officeDocument/2006/relationships" r:embed="rId16"/>
            <a:srcRect l="65086" t="17548"/>
            <a:stretch>
              <a:fillRect/>
            </a:stretch>
          </xdr:blipFill>
          <xdr:spPr bwMode="auto">
            <a:xfrm>
              <a:off x="3221355" y="1661160"/>
              <a:ext cx="583692" cy="17903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8</xdr:row>
          <xdr:rowOff>175260</xdr:rowOff>
        </xdr:from>
        <xdr:to>
          <xdr:col>9</xdr:col>
          <xdr:colOff>183642</xdr:colOff>
          <xdr:row>10</xdr:row>
          <xdr:rowOff>19010</xdr:rowOff>
        </xdr:to>
        <xdr:pic>
          <xdr:nvPicPr>
            <xdr:cNvPr id="76" name="Picture 75">
              <a:extLst>
                <a:ext uri="{FF2B5EF4-FFF2-40B4-BE49-F238E27FC236}">
                  <a16:creationId xmlns:a16="http://schemas.microsoft.com/office/drawing/2014/main" id="{00000000-0008-0000-0800-00004C000000}"/>
                </a:ext>
              </a:extLst>
            </xdr:cNvPr>
            <xdr:cNvPicPr>
              <a:picLocks noChangeAspect="1" noChangeArrowheads="1"/>
              <a:extLst>
                <a:ext uri="{84589F7E-364E-4C9E-8A38-B11213B215E9}">
                  <a14:cameraTool cellRange="'Pivot Table'!$P$26" spid="_x0000_s2039"/>
                </a:ext>
              </a:extLst>
            </xdr:cNvPicPr>
          </xdr:nvPicPr>
          <xdr:blipFill rotWithShape="1">
            <a:blip xmlns:r="http://schemas.openxmlformats.org/officeDocument/2006/relationships" r:embed="rId15"/>
            <a:srcRect l="64403" t="3510"/>
            <a:stretch>
              <a:fillRect/>
            </a:stretch>
          </xdr:blipFill>
          <xdr:spPr bwMode="auto">
            <a:xfrm>
              <a:off x="5074920" y="1638300"/>
              <a:ext cx="595122" cy="20951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283845</xdr:colOff>
          <xdr:row>8</xdr:row>
          <xdr:rowOff>167640</xdr:rowOff>
        </xdr:from>
        <xdr:to>
          <xdr:col>12</xdr:col>
          <xdr:colOff>227457</xdr:colOff>
          <xdr:row>9</xdr:row>
          <xdr:rowOff>179030</xdr:rowOff>
        </xdr:to>
        <xdr:pic>
          <xdr:nvPicPr>
            <xdr:cNvPr id="77" name="Picture 76">
              <a:extLst>
                <a:ext uri="{FF2B5EF4-FFF2-40B4-BE49-F238E27FC236}">
                  <a16:creationId xmlns:a16="http://schemas.microsoft.com/office/drawing/2014/main" id="{00000000-0008-0000-0800-00004D000000}"/>
                </a:ext>
              </a:extLst>
            </xdr:cNvPr>
            <xdr:cNvPicPr>
              <a:picLocks noChangeAspect="1" noChangeArrowheads="1"/>
              <a:extLst>
                <a:ext uri="{84589F7E-364E-4C9E-8A38-B11213B215E9}">
                  <a14:cameraTool cellRange="'Pivot Table'!$Q$26" spid="_x0000_s2040"/>
                </a:ext>
              </a:extLst>
            </xdr:cNvPicPr>
          </xdr:nvPicPr>
          <xdr:blipFill rotWithShape="1">
            <a:blip xmlns:r="http://schemas.openxmlformats.org/officeDocument/2006/relationships" r:embed="rId16"/>
            <a:srcRect l="66910" t="10529"/>
            <a:stretch>
              <a:fillRect/>
            </a:stretch>
          </xdr:blipFill>
          <xdr:spPr bwMode="auto">
            <a:xfrm>
              <a:off x="6989445" y="1630680"/>
              <a:ext cx="553212" cy="19427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13</xdr:col>
      <xdr:colOff>381000</xdr:colOff>
      <xdr:row>5</xdr:row>
      <xdr:rowOff>171450</xdr:rowOff>
    </xdr:from>
    <xdr:to>
      <xdr:col>16</xdr:col>
      <xdr:colOff>259080</xdr:colOff>
      <xdr:row>7</xdr:row>
      <xdr:rowOff>125730</xdr:rowOff>
    </xdr:to>
    <xdr:sp macro="" textlink="">
      <xdr:nvSpPr>
        <xdr:cNvPr id="78" name="TextBox 77">
          <a:extLst>
            <a:ext uri="{FF2B5EF4-FFF2-40B4-BE49-F238E27FC236}">
              <a16:creationId xmlns:a16="http://schemas.microsoft.com/office/drawing/2014/main" id="{00000000-0008-0000-0800-00004E000000}"/>
            </a:ext>
          </a:extLst>
        </xdr:cNvPr>
        <xdr:cNvSpPr txBox="1"/>
      </xdr:nvSpPr>
      <xdr:spPr>
        <a:xfrm>
          <a:off x="8305800" y="108585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0">
              <a:latin typeface="Bell MT" panose="02020503060305020303" pitchFamily="18" charset="0"/>
            </a:rPr>
            <a:t>Average</a:t>
          </a:r>
          <a:r>
            <a:rPr lang="en-US" sz="1050" b="0" baseline="0">
              <a:latin typeface="Bell MT" panose="02020503060305020303" pitchFamily="18" charset="0"/>
            </a:rPr>
            <a:t> </a:t>
          </a:r>
          <a:r>
            <a:rPr lang="en-US" sz="1000" b="0">
              <a:solidFill>
                <a:schemeClr val="dk1"/>
              </a:solidFill>
              <a:latin typeface="Bell MT" panose="02020503060305020303" pitchFamily="18" charset="0"/>
              <a:ea typeface="+mn-ea"/>
              <a:cs typeface="+mn-cs"/>
            </a:rPr>
            <a:t>Lenght</a:t>
          </a:r>
          <a:r>
            <a:rPr lang="en-US" sz="1050" b="0" baseline="0">
              <a:latin typeface="Bell MT" panose="02020503060305020303" pitchFamily="18" charset="0"/>
            </a:rPr>
            <a:t> of Stay</a:t>
          </a:r>
          <a:endParaRPr lang="en-US" sz="1050" b="0">
            <a:latin typeface="Bell MT" panose="02020503060305020303"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14</xdr:col>
          <xdr:colOff>236220</xdr:colOff>
          <xdr:row>8</xdr:row>
          <xdr:rowOff>152400</xdr:rowOff>
        </xdr:from>
        <xdr:to>
          <xdr:col>15</xdr:col>
          <xdr:colOff>324612</xdr:colOff>
          <xdr:row>10</xdr:row>
          <xdr:rowOff>15200</xdr:rowOff>
        </xdr:to>
        <xdr:pic>
          <xdr:nvPicPr>
            <xdr:cNvPr id="79" name="Picture 78">
              <a:extLst>
                <a:ext uri="{FF2B5EF4-FFF2-40B4-BE49-F238E27FC236}">
                  <a16:creationId xmlns:a16="http://schemas.microsoft.com/office/drawing/2014/main" id="{00000000-0008-0000-0800-00004F000000}"/>
                </a:ext>
              </a:extLst>
            </xdr:cNvPr>
            <xdr:cNvPicPr>
              <a:picLocks noChangeAspect="1" noChangeArrowheads="1"/>
              <a:extLst>
                <a:ext uri="{84589F7E-364E-4C9E-8A38-B11213B215E9}">
                  <a14:cameraTool cellRange="'Pivot Table'!B118" spid="_x0000_s2041"/>
                </a:ext>
              </a:extLst>
            </xdr:cNvPicPr>
          </xdr:nvPicPr>
          <xdr:blipFill rotWithShape="1">
            <a:blip xmlns:r="http://schemas.openxmlformats.org/officeDocument/2006/relationships" r:embed="rId17"/>
            <a:srcRect l="58250" t="-5264" r="-2"/>
            <a:stretch>
              <a:fillRect/>
            </a:stretch>
          </xdr:blipFill>
          <xdr:spPr bwMode="auto">
            <a:xfrm>
              <a:off x="8770620" y="1615440"/>
              <a:ext cx="697992" cy="22856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13</xdr:col>
      <xdr:colOff>426720</xdr:colOff>
      <xdr:row>7</xdr:row>
      <xdr:rowOff>38100</xdr:rowOff>
    </xdr:from>
    <xdr:to>
      <xdr:col>16</xdr:col>
      <xdr:colOff>304800</xdr:colOff>
      <xdr:row>8</xdr:row>
      <xdr:rowOff>175260</xdr:rowOff>
    </xdr:to>
    <xdr:sp macro="" textlink="'Pivot Table'!B127">
      <xdr:nvSpPr>
        <xdr:cNvPr id="80" name="TextBox 79">
          <a:extLst>
            <a:ext uri="{FF2B5EF4-FFF2-40B4-BE49-F238E27FC236}">
              <a16:creationId xmlns:a16="http://schemas.microsoft.com/office/drawing/2014/main" id="{00000000-0008-0000-0800-000050000000}"/>
            </a:ext>
          </a:extLst>
        </xdr:cNvPr>
        <xdr:cNvSpPr txBox="1"/>
      </xdr:nvSpPr>
      <xdr:spPr>
        <a:xfrm>
          <a:off x="8351520" y="131826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669C137-04BC-4A45-AAD8-B66041D72ED2}" type="TxLink">
            <a:rPr lang="en-US" sz="1200" b="1" i="0" u="none" strike="noStrike">
              <a:solidFill>
                <a:srgbClr val="000000"/>
              </a:solidFill>
              <a:latin typeface="Bookman Old Style" panose="02050604050505020204" pitchFamily="18" charset="0"/>
              <a:ea typeface="Calibri"/>
              <a:cs typeface="Calibri"/>
            </a:rPr>
            <a:pPr marL="0" indent="0" algn="ctr"/>
            <a:t>6.00</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editAs="oneCell">
    <xdr:from>
      <xdr:col>12</xdr:col>
      <xdr:colOff>297180</xdr:colOff>
      <xdr:row>0</xdr:row>
      <xdr:rowOff>121920</xdr:rowOff>
    </xdr:from>
    <xdr:to>
      <xdr:col>16</xdr:col>
      <xdr:colOff>281940</xdr:colOff>
      <xdr:row>2</xdr:row>
      <xdr:rowOff>121920</xdr:rowOff>
    </xdr:to>
    <mc:AlternateContent xmlns:mc="http://schemas.openxmlformats.org/markup-compatibility/2006" xmlns:a14="http://schemas.microsoft.com/office/drawing/2010/main">
      <mc:Choice Requires="a14">
        <xdr:graphicFrame macro="">
          <xdr:nvGraphicFramePr>
            <xdr:cNvPr id="82" name="Years 1">
              <a:extLst>
                <a:ext uri="{FF2B5EF4-FFF2-40B4-BE49-F238E27FC236}">
                  <a16:creationId xmlns:a16="http://schemas.microsoft.com/office/drawing/2014/main" id="{00000000-0008-0000-0800-000052000000}"/>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7612380" y="121920"/>
              <a:ext cx="242316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441960</xdr:colOff>
      <xdr:row>2</xdr:row>
      <xdr:rowOff>53340</xdr:rowOff>
    </xdr:from>
    <xdr:to>
      <xdr:col>15</xdr:col>
      <xdr:colOff>304800</xdr:colOff>
      <xdr:row>5</xdr:row>
      <xdr:rowOff>38100</xdr:rowOff>
    </xdr:to>
    <xdr:sp macro="" textlink="">
      <xdr:nvSpPr>
        <xdr:cNvPr id="81" name="Oval 80">
          <a:extLst>
            <a:ext uri="{FF2B5EF4-FFF2-40B4-BE49-F238E27FC236}">
              <a16:creationId xmlns:a16="http://schemas.microsoft.com/office/drawing/2014/main" id="{00000000-0008-0000-0800-000051000000}"/>
            </a:ext>
          </a:extLst>
        </xdr:cNvPr>
        <xdr:cNvSpPr/>
      </xdr:nvSpPr>
      <xdr:spPr>
        <a:xfrm>
          <a:off x="8976360" y="419100"/>
          <a:ext cx="472440" cy="533400"/>
        </a:xfrm>
        <a:prstGeom prst="ellipse">
          <a:avLst/>
        </a:prstGeom>
        <a:solidFill>
          <a:schemeClr val="bg1"/>
        </a:solidFill>
        <a:ln>
          <a:noFill/>
        </a:ln>
        <a:effectLst>
          <a:outerShdw blurRad="50800" dist="38100" dir="5400000" algn="t" rotWithShape="0">
            <a:srgbClr val="2D1B47">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14</xdr:col>
      <xdr:colOff>487000</xdr:colOff>
      <xdr:row>2</xdr:row>
      <xdr:rowOff>144780</xdr:rowOff>
    </xdr:from>
    <xdr:to>
      <xdr:col>15</xdr:col>
      <xdr:colOff>243840</xdr:colOff>
      <xdr:row>4</xdr:row>
      <xdr:rowOff>145460</xdr:rowOff>
    </xdr:to>
    <xdr:pic>
      <xdr:nvPicPr>
        <xdr:cNvPr id="14" name="Picture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021400" y="510540"/>
          <a:ext cx="366440" cy="366440"/>
        </a:xfrm>
        <a:prstGeom prst="rect">
          <a:avLst/>
        </a:prstGeom>
      </xdr:spPr>
    </xdr:pic>
    <xdr:clientData/>
  </xdr:twoCellAnchor>
  <xdr:twoCellAnchor>
    <xdr:from>
      <xdr:col>10</xdr:col>
      <xdr:colOff>274320</xdr:colOff>
      <xdr:row>11</xdr:row>
      <xdr:rowOff>76200</xdr:rowOff>
    </xdr:from>
    <xdr:to>
      <xdr:col>16</xdr:col>
      <xdr:colOff>281940</xdr:colOff>
      <xdr:row>22</xdr:row>
      <xdr:rowOff>83820</xdr:rowOff>
    </xdr:to>
    <xdr:graphicFrame macro="">
      <xdr:nvGraphicFramePr>
        <xdr:cNvPr id="84" name="Chart 83">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327660</xdr:colOff>
      <xdr:row>22</xdr:row>
      <xdr:rowOff>106680</xdr:rowOff>
    </xdr:from>
    <xdr:to>
      <xdr:col>15</xdr:col>
      <xdr:colOff>114300</xdr:colOff>
      <xdr:row>24</xdr:row>
      <xdr:rowOff>0</xdr:rowOff>
    </xdr:to>
    <xdr:sp macro="" textlink="">
      <xdr:nvSpPr>
        <xdr:cNvPr id="85" name="TextBox 84">
          <a:extLst>
            <a:ext uri="{FF2B5EF4-FFF2-40B4-BE49-F238E27FC236}">
              <a16:creationId xmlns:a16="http://schemas.microsoft.com/office/drawing/2014/main" id="{00000000-0008-0000-0800-000055000000}"/>
            </a:ext>
          </a:extLst>
        </xdr:cNvPr>
        <xdr:cNvSpPr txBox="1"/>
      </xdr:nvSpPr>
      <xdr:spPr>
        <a:xfrm>
          <a:off x="7033260" y="4130040"/>
          <a:ext cx="22250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a:solidFill>
                <a:srgbClr val="273469"/>
              </a:solidFill>
              <a:latin typeface="Bell MT" panose="02020503060305020303" pitchFamily="18" charset="0"/>
            </a:rPr>
            <a:t>Average</a:t>
          </a:r>
          <a:r>
            <a:rPr lang="en-US" sz="1050" b="0" baseline="0">
              <a:solidFill>
                <a:srgbClr val="273469"/>
              </a:solidFill>
              <a:latin typeface="Bell MT" panose="02020503060305020303" pitchFamily="18" charset="0"/>
            </a:rPr>
            <a:t> LOS per Medical Condition</a:t>
          </a:r>
          <a:endParaRPr lang="en-US" sz="1050" b="0">
            <a:solidFill>
              <a:srgbClr val="273469"/>
            </a:solidFill>
            <a:latin typeface="Bell MT" panose="02020503060305020303" pitchFamily="18" charset="0"/>
          </a:endParaRPr>
        </a:p>
      </xdr:txBody>
    </xdr:sp>
    <xdr:clientData/>
  </xdr:twoCellAnchor>
  <xdr:twoCellAnchor editAs="oneCell">
    <xdr:from>
      <xdr:col>0</xdr:col>
      <xdr:colOff>205740</xdr:colOff>
      <xdr:row>18</xdr:row>
      <xdr:rowOff>38100</xdr:rowOff>
    </xdr:from>
    <xdr:to>
      <xdr:col>0</xdr:col>
      <xdr:colOff>571500</xdr:colOff>
      <xdr:row>20</xdr:row>
      <xdr:rowOff>38100</xdr:rowOff>
    </xdr:to>
    <xdr:pic>
      <xdr:nvPicPr>
        <xdr:cNvPr id="25" name="Graphic 24" descr="Bar chart with solid fill">
          <a:hlinkClick xmlns:r="http://schemas.openxmlformats.org/officeDocument/2006/relationships" r:id="rId20"/>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5740" y="3329940"/>
          <a:ext cx="365760" cy="365760"/>
        </a:xfrm>
        <a:prstGeom prst="rect">
          <a:avLst/>
        </a:prstGeom>
        <a:effectLst>
          <a:outerShdw blurRad="50800" dist="38100" dir="2700000" algn="tl" rotWithShape="0">
            <a:srgbClr val="DDDDDD">
              <a:alpha val="65000"/>
            </a:srgbClr>
          </a:outerShdw>
        </a:effectLst>
      </xdr:spPr>
    </xdr:pic>
    <xdr:clientData/>
  </xdr:twoCellAnchor>
  <xdr:twoCellAnchor editAs="oneCell">
    <xdr:from>
      <xdr:col>0</xdr:col>
      <xdr:colOff>129540</xdr:colOff>
      <xdr:row>3</xdr:row>
      <xdr:rowOff>7620</xdr:rowOff>
    </xdr:from>
    <xdr:to>
      <xdr:col>1</xdr:col>
      <xdr:colOff>38100</xdr:colOff>
      <xdr:row>5</xdr:row>
      <xdr:rowOff>160020</xdr:rowOff>
    </xdr:to>
    <xdr:pic macro="[0]!ResetSlicers">
      <xdr:nvPicPr>
        <xdr:cNvPr id="12" name="Graphic 11" descr="Arrow circle with solid fill">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29540" y="556260"/>
          <a:ext cx="518160" cy="518160"/>
        </a:xfrm>
        <a:prstGeom prst="rect">
          <a:avLst/>
        </a:prstGeom>
        <a:effectLst>
          <a:outerShdw blurRad="50800" dist="38100" dir="5400000" algn="t" rotWithShape="0">
            <a:srgbClr val="DDDDDD">
              <a:alpha val="64706"/>
            </a:srgbClr>
          </a:outerShdw>
        </a:effectLst>
      </xdr:spPr>
    </xdr:pic>
    <xdr:clientData/>
  </xdr:twoCellAnchor>
</xdr:wsDr>
</file>

<file path=xl/drawings/drawing3.xml><?xml version="1.0" encoding="utf-8"?>
<c:userShapes xmlns:c="http://schemas.openxmlformats.org/drawingml/2006/chart">
  <cdr:relSizeAnchor xmlns:cdr="http://schemas.openxmlformats.org/drawingml/2006/chartDrawing">
    <cdr:from>
      <cdr:x>0.236</cdr:x>
      <cdr:y>0.39367</cdr:y>
    </cdr:from>
    <cdr:to>
      <cdr:x>0.748</cdr:x>
      <cdr:y>0.58159</cdr:y>
    </cdr:to>
    <cdr:sp macro="" textlink="'Pivot Table'!$N$75">
      <cdr:nvSpPr>
        <cdr:cNvPr id="2" name="TextBox 4">
          <a:extLst xmlns:a="http://schemas.openxmlformats.org/drawingml/2006/main">
            <a:ext uri="{FF2B5EF4-FFF2-40B4-BE49-F238E27FC236}">
              <a16:creationId xmlns:a16="http://schemas.microsoft.com/office/drawing/2014/main" id="{87BF9B01-B24D-4B0A-9C76-8B08CE210FFD}"/>
            </a:ext>
          </a:extLst>
        </cdr:cNvPr>
        <cdr:cNvSpPr txBox="1"/>
      </cdr:nvSpPr>
      <cdr:spPr>
        <a:xfrm xmlns:a="http://schemas.openxmlformats.org/drawingml/2006/main">
          <a:off x="449580" y="716936"/>
          <a:ext cx="975360" cy="34223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441E5B91-697A-49A7-8546-08FEBE2F6096}" type="TxLink">
            <a:rPr lang="en-US" sz="1100" b="0" i="0" u="none" strike="noStrike">
              <a:solidFill>
                <a:schemeClr val="tx1"/>
              </a:solidFill>
              <a:latin typeface="Calibri"/>
              <a:ea typeface="Calibri"/>
              <a:cs typeface="Calibri"/>
            </a:rPr>
            <a:pPr algn="ctr"/>
            <a:t> $11,360,828 </a:t>
          </a:fld>
          <a:endParaRPr lang="en-US" sz="1600" b="1">
            <a:solidFill>
              <a:schemeClr val="tx1"/>
            </a:solidFill>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0</xdr:colOff>
      <xdr:row>0</xdr:row>
      <xdr:rowOff>15240</xdr:rowOff>
    </xdr:from>
    <xdr:to>
      <xdr:col>17</xdr:col>
      <xdr:colOff>0</xdr:colOff>
      <xdr:row>34</xdr:row>
      <xdr:rowOff>129540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0" y="15240"/>
          <a:ext cx="10363200" cy="6332220"/>
        </a:xfrm>
        <a:prstGeom prst="rect">
          <a:avLst/>
        </a:prstGeom>
        <a:solidFill>
          <a:srgbClr val="D3BCE3"/>
        </a:solidFill>
        <a:ln w="19050" cmpd="sng">
          <a:solidFill>
            <a:srgbClr val="2D1B47"/>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167640</xdr:colOff>
      <xdr:row>1</xdr:row>
      <xdr:rowOff>167640</xdr:rowOff>
    </xdr:from>
    <xdr:to>
      <xdr:col>1</xdr:col>
      <xdr:colOff>33528</xdr:colOff>
      <xdr:row>34</xdr:row>
      <xdr:rowOff>48768</xdr:rowOff>
    </xdr:to>
    <xdr:sp macro=""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67640" y="350520"/>
          <a:ext cx="475488" cy="5916168"/>
        </a:xfrm>
        <a:prstGeom prst="roundRect">
          <a:avLst>
            <a:gd name="adj" fmla="val 50000"/>
          </a:avLst>
        </a:prstGeom>
        <a:solidFill>
          <a:srgbClr val="2D1B47"/>
        </a:solidFill>
        <a:ln w="127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270510</xdr:colOff>
      <xdr:row>29</xdr:row>
      <xdr:rowOff>151595</xdr:rowOff>
    </xdr:from>
    <xdr:to>
      <xdr:col>0</xdr:col>
      <xdr:colOff>552450</xdr:colOff>
      <xdr:row>30</xdr:row>
      <xdr:rowOff>144779</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0510" y="5455115"/>
          <a:ext cx="281940" cy="176064"/>
        </a:xfrm>
        <a:prstGeom prst="rect">
          <a:avLst/>
        </a:prstGeom>
      </xdr:spPr>
    </xdr:pic>
    <xdr:clientData/>
  </xdr:twoCellAnchor>
  <xdr:twoCellAnchor editAs="oneCell">
    <xdr:from>
      <xdr:col>0</xdr:col>
      <xdr:colOff>302895</xdr:colOff>
      <xdr:row>32</xdr:row>
      <xdr:rowOff>3346</xdr:rowOff>
    </xdr:from>
    <xdr:to>
      <xdr:col>0</xdr:col>
      <xdr:colOff>535305</xdr:colOff>
      <xdr:row>33</xdr:row>
      <xdr:rowOff>9143</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2895" y="5855506"/>
          <a:ext cx="232410" cy="188677"/>
        </a:xfrm>
        <a:prstGeom prst="rect">
          <a:avLst/>
        </a:prstGeom>
      </xdr:spPr>
    </xdr:pic>
    <xdr:clientData/>
  </xdr:twoCellAnchor>
  <xdr:twoCellAnchor>
    <xdr:from>
      <xdr:col>1</xdr:col>
      <xdr:colOff>228600</xdr:colOff>
      <xdr:row>1</xdr:row>
      <xdr:rowOff>0</xdr:rowOff>
    </xdr:from>
    <xdr:to>
      <xdr:col>5</xdr:col>
      <xdr:colOff>266700</xdr:colOff>
      <xdr:row>3</xdr:row>
      <xdr:rowOff>15240</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838200" y="182880"/>
          <a:ext cx="2476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2D1B47"/>
              </a:solidFill>
              <a:latin typeface="Bell MT" panose="02020503060305020303" pitchFamily="18" charset="0"/>
            </a:rPr>
            <a:t>St. Luke's Hospital Analysis</a:t>
          </a:r>
        </a:p>
      </xdr:txBody>
    </xdr:sp>
    <xdr:clientData/>
  </xdr:twoCellAnchor>
  <xdr:twoCellAnchor>
    <xdr:from>
      <xdr:col>1</xdr:col>
      <xdr:colOff>129540</xdr:colOff>
      <xdr:row>3</xdr:row>
      <xdr:rowOff>114300</xdr:rowOff>
    </xdr:from>
    <xdr:to>
      <xdr:col>4</xdr:col>
      <xdr:colOff>129540</xdr:colOff>
      <xdr:row>10</xdr:row>
      <xdr:rowOff>0</xdr:rowOff>
    </xdr:to>
    <xdr:sp macro="" textlink="">
      <xdr:nvSpPr>
        <xdr:cNvPr id="7" name="Rectangle: Rounded Corners 6">
          <a:extLst>
            <a:ext uri="{FF2B5EF4-FFF2-40B4-BE49-F238E27FC236}">
              <a16:creationId xmlns:a16="http://schemas.microsoft.com/office/drawing/2014/main" id="{00000000-0008-0000-0900-000007000000}"/>
            </a:ext>
          </a:extLst>
        </xdr:cNvPr>
        <xdr:cNvSpPr/>
      </xdr:nvSpPr>
      <xdr:spPr>
        <a:xfrm>
          <a:off x="739140" y="662940"/>
          <a:ext cx="1828800" cy="1165860"/>
        </a:xfrm>
        <a:prstGeom prst="roundRect">
          <a:avLst>
            <a:gd name="adj" fmla="val 12745"/>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182880</xdr:colOff>
      <xdr:row>3</xdr:row>
      <xdr:rowOff>114300</xdr:rowOff>
    </xdr:from>
    <xdr:to>
      <xdr:col>7</xdr:col>
      <xdr:colOff>182880</xdr:colOff>
      <xdr:row>10</xdr:row>
      <xdr:rowOff>4572</xdr:rowOff>
    </xdr:to>
    <xdr:sp macro="" textlink="">
      <xdr:nvSpPr>
        <xdr:cNvPr id="8" name="Rectangle: Rounded Corners 7">
          <a:extLst>
            <a:ext uri="{FF2B5EF4-FFF2-40B4-BE49-F238E27FC236}">
              <a16:creationId xmlns:a16="http://schemas.microsoft.com/office/drawing/2014/main" id="{00000000-0008-0000-0900-000008000000}"/>
            </a:ext>
          </a:extLst>
        </xdr:cNvPr>
        <xdr:cNvSpPr/>
      </xdr:nvSpPr>
      <xdr:spPr>
        <a:xfrm>
          <a:off x="2621280" y="662940"/>
          <a:ext cx="1828800" cy="1170432"/>
        </a:xfrm>
        <a:prstGeom prst="roundRect">
          <a:avLst>
            <a:gd name="adj" fmla="val 11459"/>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259080</xdr:colOff>
      <xdr:row>3</xdr:row>
      <xdr:rowOff>114300</xdr:rowOff>
    </xdr:from>
    <xdr:to>
      <xdr:col>13</xdr:col>
      <xdr:colOff>259080</xdr:colOff>
      <xdr:row>10</xdr:row>
      <xdr:rowOff>4572</xdr:rowOff>
    </xdr:to>
    <xdr:sp macro="" textlink="">
      <xdr:nvSpPr>
        <xdr:cNvPr id="10" name="Rectangle: Rounded Corners 9">
          <a:extLst>
            <a:ext uri="{FF2B5EF4-FFF2-40B4-BE49-F238E27FC236}">
              <a16:creationId xmlns:a16="http://schemas.microsoft.com/office/drawing/2014/main" id="{00000000-0008-0000-0900-00000A000000}"/>
            </a:ext>
          </a:extLst>
        </xdr:cNvPr>
        <xdr:cNvSpPr/>
      </xdr:nvSpPr>
      <xdr:spPr>
        <a:xfrm>
          <a:off x="6355080" y="662940"/>
          <a:ext cx="1828800" cy="1170432"/>
        </a:xfrm>
        <a:prstGeom prst="roundRect">
          <a:avLst>
            <a:gd name="adj" fmla="val 9506"/>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0</xdr:col>
      <xdr:colOff>228600</xdr:colOff>
      <xdr:row>14</xdr:row>
      <xdr:rowOff>129540</xdr:rowOff>
    </xdr:from>
    <xdr:to>
      <xdr:col>0</xdr:col>
      <xdr:colOff>594360</xdr:colOff>
      <xdr:row>16</xdr:row>
      <xdr:rowOff>129540</xdr:rowOff>
    </xdr:to>
    <xdr:pic>
      <xdr:nvPicPr>
        <xdr:cNvPr id="11" name="Graphic 10" descr="Home with solid fill">
          <a:hlinkClick xmlns:r="http://schemas.openxmlformats.org/officeDocument/2006/relationships" r:id="rId3"/>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8600" y="2689860"/>
          <a:ext cx="365760" cy="365760"/>
        </a:xfrm>
        <a:prstGeom prst="rect">
          <a:avLst/>
        </a:prstGeom>
        <a:effectLst>
          <a:glow rad="50800">
            <a:srgbClr val="DAA520">
              <a:alpha val="47000"/>
            </a:srgbClr>
          </a:glow>
        </a:effectLst>
      </xdr:spPr>
    </xdr:pic>
    <xdr:clientData/>
  </xdr:twoCellAnchor>
  <xdr:twoCellAnchor>
    <xdr:from>
      <xdr:col>2</xdr:col>
      <xdr:colOff>236220</xdr:colOff>
      <xdr:row>2</xdr:row>
      <xdr:rowOff>91440</xdr:rowOff>
    </xdr:from>
    <xdr:to>
      <xdr:col>3</xdr:col>
      <xdr:colOff>99060</xdr:colOff>
      <xdr:row>5</xdr:row>
      <xdr:rowOff>76200</xdr:rowOff>
    </xdr:to>
    <xdr:sp macro="" textlink="">
      <xdr:nvSpPr>
        <xdr:cNvPr id="12" name="Oval 11">
          <a:extLst>
            <a:ext uri="{FF2B5EF4-FFF2-40B4-BE49-F238E27FC236}">
              <a16:creationId xmlns:a16="http://schemas.microsoft.com/office/drawing/2014/main" id="{00000000-0008-0000-0900-00000C000000}"/>
            </a:ext>
          </a:extLst>
        </xdr:cNvPr>
        <xdr:cNvSpPr/>
      </xdr:nvSpPr>
      <xdr:spPr>
        <a:xfrm>
          <a:off x="1455420" y="457200"/>
          <a:ext cx="472440" cy="533400"/>
        </a:xfrm>
        <a:prstGeom prst="ellipse">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299923</xdr:colOff>
      <xdr:row>2</xdr:row>
      <xdr:rowOff>83820</xdr:rowOff>
    </xdr:from>
    <xdr:to>
      <xdr:col>6</xdr:col>
      <xdr:colOff>162763</xdr:colOff>
      <xdr:row>5</xdr:row>
      <xdr:rowOff>68580</xdr:rowOff>
    </xdr:to>
    <xdr:sp macro="" textlink="">
      <xdr:nvSpPr>
        <xdr:cNvPr id="14" name="Oval 13">
          <a:extLst>
            <a:ext uri="{FF2B5EF4-FFF2-40B4-BE49-F238E27FC236}">
              <a16:creationId xmlns:a16="http://schemas.microsoft.com/office/drawing/2014/main" id="{00000000-0008-0000-0900-00000E000000}"/>
            </a:ext>
          </a:extLst>
        </xdr:cNvPr>
        <xdr:cNvSpPr/>
      </xdr:nvSpPr>
      <xdr:spPr>
        <a:xfrm>
          <a:off x="3347923" y="449580"/>
          <a:ext cx="472440" cy="533400"/>
        </a:xfrm>
        <a:prstGeom prst="ellipse">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350520</xdr:colOff>
      <xdr:row>2</xdr:row>
      <xdr:rowOff>121920</xdr:rowOff>
    </xdr:from>
    <xdr:to>
      <xdr:col>12</xdr:col>
      <xdr:colOff>213360</xdr:colOff>
      <xdr:row>5</xdr:row>
      <xdr:rowOff>106680</xdr:rowOff>
    </xdr:to>
    <xdr:sp macro="" textlink="">
      <xdr:nvSpPr>
        <xdr:cNvPr id="15" name="Oval 14">
          <a:extLst>
            <a:ext uri="{FF2B5EF4-FFF2-40B4-BE49-F238E27FC236}">
              <a16:creationId xmlns:a16="http://schemas.microsoft.com/office/drawing/2014/main" id="{00000000-0008-0000-0900-00000F000000}"/>
            </a:ext>
          </a:extLst>
        </xdr:cNvPr>
        <xdr:cNvSpPr/>
      </xdr:nvSpPr>
      <xdr:spPr>
        <a:xfrm>
          <a:off x="7056120" y="487680"/>
          <a:ext cx="472440" cy="533400"/>
        </a:xfrm>
        <a:prstGeom prst="ellipse">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2</xdr:col>
      <xdr:colOff>335280</xdr:colOff>
      <xdr:row>3</xdr:row>
      <xdr:rowOff>76202</xdr:rowOff>
    </xdr:from>
    <xdr:to>
      <xdr:col>2</xdr:col>
      <xdr:colOff>601980</xdr:colOff>
      <xdr:row>4</xdr:row>
      <xdr:rowOff>160022</xdr:rowOff>
    </xdr:to>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1554480" y="624842"/>
          <a:ext cx="266700" cy="266700"/>
        </a:xfrm>
        <a:prstGeom prst="rect">
          <a:avLst/>
        </a:prstGeom>
      </xdr:spPr>
    </xdr:pic>
    <xdr:clientData/>
  </xdr:twoCellAnchor>
  <xdr:twoCellAnchor>
    <xdr:from>
      <xdr:col>4</xdr:col>
      <xdr:colOff>269240</xdr:colOff>
      <xdr:row>5</xdr:row>
      <xdr:rowOff>144780</xdr:rowOff>
    </xdr:from>
    <xdr:to>
      <xdr:col>7</xdr:col>
      <xdr:colOff>132080</xdr:colOff>
      <xdr:row>7</xdr:row>
      <xdr:rowOff>99060</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2707640" y="1059180"/>
          <a:ext cx="1691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baseline="0">
              <a:solidFill>
                <a:schemeClr val="dk1"/>
              </a:solidFill>
              <a:latin typeface="Bell MT" panose="02020503060305020303" pitchFamily="18" charset="0"/>
              <a:ea typeface="+mn-ea"/>
              <a:cs typeface="+mn-cs"/>
            </a:rPr>
            <a:t>Total Ambulance Arrival</a:t>
          </a:r>
        </a:p>
      </xdr:txBody>
    </xdr:sp>
    <xdr:clientData/>
  </xdr:twoCellAnchor>
  <xdr:twoCellAnchor>
    <xdr:from>
      <xdr:col>1</xdr:col>
      <xdr:colOff>182880</xdr:colOff>
      <xdr:row>5</xdr:row>
      <xdr:rowOff>160020</xdr:rowOff>
    </xdr:from>
    <xdr:to>
      <xdr:col>4</xdr:col>
      <xdr:colOff>60960</xdr:colOff>
      <xdr:row>7</xdr:row>
      <xdr:rowOff>114300</xdr:rowOff>
    </xdr:to>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792480" y="107442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baseline="0">
              <a:solidFill>
                <a:schemeClr val="dk1"/>
              </a:solidFill>
              <a:latin typeface="Bell MT" panose="02020503060305020303" pitchFamily="18" charset="0"/>
              <a:ea typeface="+mn-ea"/>
              <a:cs typeface="+mn-cs"/>
            </a:rPr>
            <a:t>Total ER Visits</a:t>
          </a:r>
        </a:p>
      </xdr:txBody>
    </xdr:sp>
    <xdr:clientData/>
  </xdr:twoCellAnchor>
  <xdr:twoCellAnchor>
    <xdr:from>
      <xdr:col>4</xdr:col>
      <xdr:colOff>228600</xdr:colOff>
      <xdr:row>6</xdr:row>
      <xdr:rowOff>175260</xdr:rowOff>
    </xdr:from>
    <xdr:to>
      <xdr:col>7</xdr:col>
      <xdr:colOff>91440</xdr:colOff>
      <xdr:row>8</xdr:row>
      <xdr:rowOff>129540</xdr:rowOff>
    </xdr:to>
    <xdr:sp macro="" textlink="'Pivot Table 2'!B8">
      <xdr:nvSpPr>
        <xdr:cNvPr id="24" name="TextBox 23">
          <a:extLst>
            <a:ext uri="{FF2B5EF4-FFF2-40B4-BE49-F238E27FC236}">
              <a16:creationId xmlns:a16="http://schemas.microsoft.com/office/drawing/2014/main" id="{00000000-0008-0000-0900-000018000000}"/>
            </a:ext>
          </a:extLst>
        </xdr:cNvPr>
        <xdr:cNvSpPr txBox="1"/>
      </xdr:nvSpPr>
      <xdr:spPr>
        <a:xfrm>
          <a:off x="2667000" y="1272540"/>
          <a:ext cx="1691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A7A18E1-1673-42B4-9186-32798373A4CA}" type="TxLink">
            <a:rPr lang="en-US" sz="1200" b="1" i="0" u="none" strike="noStrike">
              <a:solidFill>
                <a:srgbClr val="000000"/>
              </a:solidFill>
              <a:latin typeface="Bookman Old Style" panose="02050604050505020204" pitchFamily="18" charset="0"/>
              <a:ea typeface="Calibri"/>
              <a:cs typeface="Calibri"/>
            </a:rPr>
            <a:pPr marL="0" indent="0" algn="ctr"/>
            <a:t>745</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xdr:from>
      <xdr:col>1</xdr:col>
      <xdr:colOff>220980</xdr:colOff>
      <xdr:row>7</xdr:row>
      <xdr:rowOff>7620</xdr:rowOff>
    </xdr:from>
    <xdr:to>
      <xdr:col>4</xdr:col>
      <xdr:colOff>99060</xdr:colOff>
      <xdr:row>8</xdr:row>
      <xdr:rowOff>144780</xdr:rowOff>
    </xdr:to>
    <xdr:sp macro="" textlink="'Pivot Table 2'!A22">
      <xdr:nvSpPr>
        <xdr:cNvPr id="26" name="TextBox 25">
          <a:extLst>
            <a:ext uri="{FF2B5EF4-FFF2-40B4-BE49-F238E27FC236}">
              <a16:creationId xmlns:a16="http://schemas.microsoft.com/office/drawing/2014/main" id="{00000000-0008-0000-0900-00001A000000}"/>
            </a:ext>
          </a:extLst>
        </xdr:cNvPr>
        <xdr:cNvSpPr txBox="1"/>
      </xdr:nvSpPr>
      <xdr:spPr>
        <a:xfrm>
          <a:off x="830580" y="128778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393E637-E697-4898-8FC4-CEEBE5E1FBD3}" type="TxLink">
            <a:rPr lang="en-US" sz="1200" b="1" i="0" u="none" strike="noStrike">
              <a:solidFill>
                <a:srgbClr val="000000"/>
              </a:solidFill>
              <a:latin typeface="Bookman Old Style" panose="02050604050505020204" pitchFamily="18" charset="0"/>
              <a:ea typeface="Calibri"/>
              <a:cs typeface="Calibri"/>
            </a:rPr>
            <a:pPr marL="0" indent="0" algn="ctr"/>
            <a:t>1500</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editAs="oneCell">
    <xdr:from>
      <xdr:col>5</xdr:col>
      <xdr:colOff>350520</xdr:colOff>
      <xdr:row>2</xdr:row>
      <xdr:rowOff>160020</xdr:rowOff>
    </xdr:from>
    <xdr:to>
      <xdr:col>6</xdr:col>
      <xdr:colOff>99060</xdr:colOff>
      <xdr:row>4</xdr:row>
      <xdr:rowOff>152400</xdr:rowOff>
    </xdr:to>
    <xdr:pic>
      <xdr:nvPicPr>
        <xdr:cNvPr id="27" name="Graphic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3398520" y="525780"/>
          <a:ext cx="358140" cy="358140"/>
        </a:xfrm>
        <a:prstGeom prst="rect">
          <a:avLst/>
        </a:prstGeom>
      </xdr:spPr>
    </xdr:pic>
    <xdr:clientData/>
  </xdr:twoCellAnchor>
  <xdr:twoCellAnchor>
    <xdr:from>
      <xdr:col>1</xdr:col>
      <xdr:colOff>137160</xdr:colOff>
      <xdr:row>10</xdr:row>
      <xdr:rowOff>60960</xdr:rowOff>
    </xdr:from>
    <xdr:to>
      <xdr:col>16</xdr:col>
      <xdr:colOff>228600</xdr:colOff>
      <xdr:row>22</xdr:row>
      <xdr:rowOff>53340</xdr:rowOff>
    </xdr:to>
    <xdr:sp macro="" textlink="">
      <xdr:nvSpPr>
        <xdr:cNvPr id="28" name="Rectangle: Rounded Corners 27">
          <a:extLst>
            <a:ext uri="{FF2B5EF4-FFF2-40B4-BE49-F238E27FC236}">
              <a16:creationId xmlns:a16="http://schemas.microsoft.com/office/drawing/2014/main" id="{00000000-0008-0000-0900-00001C000000}"/>
            </a:ext>
          </a:extLst>
        </xdr:cNvPr>
        <xdr:cNvSpPr/>
      </xdr:nvSpPr>
      <xdr:spPr>
        <a:xfrm>
          <a:off x="746760" y="1889760"/>
          <a:ext cx="9235440" cy="2186940"/>
        </a:xfrm>
        <a:prstGeom prst="roundRect">
          <a:avLst>
            <a:gd name="adj" fmla="val 5439"/>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297180</xdr:colOff>
      <xdr:row>10</xdr:row>
      <xdr:rowOff>83820</xdr:rowOff>
    </xdr:from>
    <xdr:to>
      <xdr:col>3</xdr:col>
      <xdr:colOff>510540</xdr:colOff>
      <xdr:row>11</xdr:row>
      <xdr:rowOff>160020</xdr:rowOff>
    </xdr:to>
    <xdr:sp macro="" textlink="">
      <xdr:nvSpPr>
        <xdr:cNvPr id="29" name="TextBox 28">
          <a:extLst>
            <a:ext uri="{FF2B5EF4-FFF2-40B4-BE49-F238E27FC236}">
              <a16:creationId xmlns:a16="http://schemas.microsoft.com/office/drawing/2014/main" id="{00000000-0008-0000-0900-00001D000000}"/>
            </a:ext>
          </a:extLst>
        </xdr:cNvPr>
        <xdr:cNvSpPr txBox="1"/>
      </xdr:nvSpPr>
      <xdr:spPr>
        <a:xfrm>
          <a:off x="906780" y="191262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a:solidFill>
                <a:srgbClr val="7030A0"/>
              </a:solidFill>
              <a:latin typeface="Bell MT" panose="02020503060305020303" pitchFamily="18" charset="0"/>
            </a:rPr>
            <a:t>Total</a:t>
          </a:r>
          <a:r>
            <a:rPr lang="en-US" sz="1050" b="0" baseline="0">
              <a:solidFill>
                <a:srgbClr val="7030A0"/>
              </a:solidFill>
              <a:latin typeface="Bell MT" panose="02020503060305020303" pitchFamily="18" charset="0"/>
            </a:rPr>
            <a:t> ER Admissions</a:t>
          </a:r>
          <a:endParaRPr lang="en-US" sz="1050" b="0">
            <a:solidFill>
              <a:srgbClr val="7030A0"/>
            </a:solidFill>
            <a:latin typeface="Bell MT" panose="02020503060305020303" pitchFamily="18" charset="0"/>
          </a:endParaRPr>
        </a:p>
      </xdr:txBody>
    </xdr:sp>
    <xdr:clientData/>
  </xdr:twoCellAnchor>
  <xdr:twoCellAnchor>
    <xdr:from>
      <xdr:col>7</xdr:col>
      <xdr:colOff>220980</xdr:colOff>
      <xdr:row>3</xdr:row>
      <xdr:rowOff>114300</xdr:rowOff>
    </xdr:from>
    <xdr:to>
      <xdr:col>10</xdr:col>
      <xdr:colOff>220980</xdr:colOff>
      <xdr:row>10</xdr:row>
      <xdr:rowOff>4572</xdr:rowOff>
    </xdr:to>
    <xdr:sp macro="" textlink="">
      <xdr:nvSpPr>
        <xdr:cNvPr id="33" name="Rectangle: Rounded Corners 32">
          <a:extLst>
            <a:ext uri="{FF2B5EF4-FFF2-40B4-BE49-F238E27FC236}">
              <a16:creationId xmlns:a16="http://schemas.microsoft.com/office/drawing/2014/main" id="{00000000-0008-0000-0900-000021000000}"/>
            </a:ext>
          </a:extLst>
        </xdr:cNvPr>
        <xdr:cNvSpPr/>
      </xdr:nvSpPr>
      <xdr:spPr>
        <a:xfrm>
          <a:off x="4488180" y="662940"/>
          <a:ext cx="1828800" cy="1170432"/>
        </a:xfrm>
        <a:prstGeom prst="roundRect">
          <a:avLst>
            <a:gd name="adj" fmla="val 8855"/>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213360</xdr:colOff>
      <xdr:row>22</xdr:row>
      <xdr:rowOff>83820</xdr:rowOff>
    </xdr:from>
    <xdr:to>
      <xdr:col>10</xdr:col>
      <xdr:colOff>518160</xdr:colOff>
      <xdr:row>34</xdr:row>
      <xdr:rowOff>76200</xdr:rowOff>
    </xdr:to>
    <xdr:sp macro="" textlink="">
      <xdr:nvSpPr>
        <xdr:cNvPr id="34" name="Rectangle: Rounded Corners 33">
          <a:extLst>
            <a:ext uri="{FF2B5EF4-FFF2-40B4-BE49-F238E27FC236}">
              <a16:creationId xmlns:a16="http://schemas.microsoft.com/office/drawing/2014/main" id="{00000000-0008-0000-0900-000022000000}"/>
            </a:ext>
          </a:extLst>
        </xdr:cNvPr>
        <xdr:cNvSpPr/>
      </xdr:nvSpPr>
      <xdr:spPr>
        <a:xfrm>
          <a:off x="4480560" y="4107180"/>
          <a:ext cx="2133600" cy="2186940"/>
        </a:xfrm>
        <a:prstGeom prst="roundRect">
          <a:avLst>
            <a:gd name="adj" fmla="val 4737"/>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220980</xdr:colOff>
      <xdr:row>22</xdr:row>
      <xdr:rowOff>160020</xdr:rowOff>
    </xdr:from>
    <xdr:to>
      <xdr:col>10</xdr:col>
      <xdr:colOff>160020</xdr:colOff>
      <xdr:row>24</xdr:row>
      <xdr:rowOff>53340</xdr:rowOff>
    </xdr:to>
    <xdr:sp macro="" textlink="">
      <xdr:nvSpPr>
        <xdr:cNvPr id="36" name="TextBox 35">
          <a:extLst>
            <a:ext uri="{FF2B5EF4-FFF2-40B4-BE49-F238E27FC236}">
              <a16:creationId xmlns:a16="http://schemas.microsoft.com/office/drawing/2014/main" id="{00000000-0008-0000-0900-000024000000}"/>
            </a:ext>
          </a:extLst>
        </xdr:cNvPr>
        <xdr:cNvSpPr txBox="1"/>
      </xdr:nvSpPr>
      <xdr:spPr>
        <a:xfrm>
          <a:off x="4488180" y="4183380"/>
          <a:ext cx="17678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baseline="0">
              <a:solidFill>
                <a:srgbClr val="7030A0"/>
              </a:solidFill>
              <a:latin typeface="Bell MT" panose="02020503060305020303" pitchFamily="18" charset="0"/>
              <a:ea typeface="+mn-ea"/>
              <a:cs typeface="+mn-cs"/>
            </a:rPr>
            <a:t>Insurance</a:t>
          </a:r>
          <a:r>
            <a:rPr lang="en-US" sz="1050" b="0">
              <a:solidFill>
                <a:srgbClr val="7030A0"/>
              </a:solidFill>
              <a:latin typeface="Bell MT" panose="02020503060305020303" pitchFamily="18" charset="0"/>
            </a:rPr>
            <a:t> Type</a:t>
          </a:r>
          <a:r>
            <a:rPr lang="en-US" sz="1050" b="0" baseline="0">
              <a:solidFill>
                <a:srgbClr val="7030A0"/>
              </a:solidFill>
              <a:latin typeface="Bell MT" panose="02020503060305020303" pitchFamily="18" charset="0"/>
            </a:rPr>
            <a:t> Distribution</a:t>
          </a:r>
          <a:endParaRPr lang="en-US" sz="1050" b="0">
            <a:solidFill>
              <a:srgbClr val="7030A0"/>
            </a:solidFill>
            <a:latin typeface="Bell MT" panose="02020503060305020303" pitchFamily="18" charset="0"/>
          </a:endParaRPr>
        </a:p>
      </xdr:txBody>
    </xdr:sp>
    <xdr:clientData/>
  </xdr:twoCellAnchor>
  <xdr:twoCellAnchor>
    <xdr:from>
      <xdr:col>10</xdr:col>
      <xdr:colOff>556260</xdr:colOff>
      <xdr:row>22</xdr:row>
      <xdr:rowOff>83820</xdr:rowOff>
    </xdr:from>
    <xdr:to>
      <xdr:col>16</xdr:col>
      <xdr:colOff>236220</xdr:colOff>
      <xdr:row>34</xdr:row>
      <xdr:rowOff>83820</xdr:rowOff>
    </xdr:to>
    <xdr:sp macro="" textlink="">
      <xdr:nvSpPr>
        <xdr:cNvPr id="43" name="Rectangle: Rounded Corners 42">
          <a:extLst>
            <a:ext uri="{FF2B5EF4-FFF2-40B4-BE49-F238E27FC236}">
              <a16:creationId xmlns:a16="http://schemas.microsoft.com/office/drawing/2014/main" id="{00000000-0008-0000-0900-00002B000000}"/>
            </a:ext>
          </a:extLst>
        </xdr:cNvPr>
        <xdr:cNvSpPr/>
      </xdr:nvSpPr>
      <xdr:spPr>
        <a:xfrm>
          <a:off x="6652260" y="4107180"/>
          <a:ext cx="3337560" cy="2194560"/>
        </a:xfrm>
        <a:prstGeom prst="roundRect">
          <a:avLst>
            <a:gd name="adj" fmla="val 4737"/>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312420</xdr:colOff>
      <xdr:row>5</xdr:row>
      <xdr:rowOff>175260</xdr:rowOff>
    </xdr:from>
    <xdr:to>
      <xdr:col>13</xdr:col>
      <xdr:colOff>289560</xdr:colOff>
      <xdr:row>7</xdr:row>
      <xdr:rowOff>129540</xdr:rowOff>
    </xdr:to>
    <xdr:sp macro="" textlink="">
      <xdr:nvSpPr>
        <xdr:cNvPr id="49" name="TextBox 48">
          <a:extLst>
            <a:ext uri="{FF2B5EF4-FFF2-40B4-BE49-F238E27FC236}">
              <a16:creationId xmlns:a16="http://schemas.microsoft.com/office/drawing/2014/main" id="{00000000-0008-0000-0900-000031000000}"/>
            </a:ext>
          </a:extLst>
        </xdr:cNvPr>
        <xdr:cNvSpPr txBox="1"/>
      </xdr:nvSpPr>
      <xdr:spPr>
        <a:xfrm>
          <a:off x="6408420" y="1089660"/>
          <a:ext cx="18059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baseline="0">
              <a:solidFill>
                <a:schemeClr val="dk1"/>
              </a:solidFill>
              <a:latin typeface="Bell MT" panose="02020503060305020303" pitchFamily="18" charset="0"/>
              <a:ea typeface="+mn-ea"/>
              <a:cs typeface="+mn-cs"/>
            </a:rPr>
            <a:t>Average Time in ER Hours</a:t>
          </a:r>
        </a:p>
      </xdr:txBody>
    </xdr:sp>
    <xdr:clientData/>
  </xdr:twoCellAnchor>
  <xdr:twoCellAnchor>
    <xdr:from>
      <xdr:col>10</xdr:col>
      <xdr:colOff>335280</xdr:colOff>
      <xdr:row>7</xdr:row>
      <xdr:rowOff>7620</xdr:rowOff>
    </xdr:from>
    <xdr:to>
      <xdr:col>13</xdr:col>
      <xdr:colOff>213360</xdr:colOff>
      <xdr:row>8</xdr:row>
      <xdr:rowOff>144780</xdr:rowOff>
    </xdr:to>
    <xdr:sp macro="" textlink="'Pivot Table 2'!A5">
      <xdr:nvSpPr>
        <xdr:cNvPr id="51" name="TextBox 50">
          <a:extLst>
            <a:ext uri="{FF2B5EF4-FFF2-40B4-BE49-F238E27FC236}">
              <a16:creationId xmlns:a16="http://schemas.microsoft.com/office/drawing/2014/main" id="{00000000-0008-0000-0900-000033000000}"/>
            </a:ext>
          </a:extLst>
        </xdr:cNvPr>
        <xdr:cNvSpPr txBox="1"/>
      </xdr:nvSpPr>
      <xdr:spPr>
        <a:xfrm>
          <a:off x="6431280" y="128778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21A808-2CDF-45AF-ABDF-AB75E4204196}" type="TxLink">
            <a:rPr lang="en-US" sz="1200" b="1" i="0" u="none" strike="noStrike">
              <a:solidFill>
                <a:srgbClr val="000000"/>
              </a:solidFill>
              <a:latin typeface="Bookman Old Style" panose="02050604050505020204" pitchFamily="18" charset="0"/>
              <a:ea typeface="Calibri"/>
              <a:cs typeface="Calibri"/>
            </a:rPr>
            <a:pPr marL="0" indent="0" algn="ctr"/>
            <a:t>6.5</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xdr:from>
      <xdr:col>8</xdr:col>
      <xdr:colOff>304800</xdr:colOff>
      <xdr:row>2</xdr:row>
      <xdr:rowOff>91440</xdr:rowOff>
    </xdr:from>
    <xdr:to>
      <xdr:col>9</xdr:col>
      <xdr:colOff>167640</xdr:colOff>
      <xdr:row>5</xdr:row>
      <xdr:rowOff>76200</xdr:rowOff>
    </xdr:to>
    <xdr:sp macro="" textlink="">
      <xdr:nvSpPr>
        <xdr:cNvPr id="52" name="Oval 51">
          <a:extLst>
            <a:ext uri="{FF2B5EF4-FFF2-40B4-BE49-F238E27FC236}">
              <a16:creationId xmlns:a16="http://schemas.microsoft.com/office/drawing/2014/main" id="{00000000-0008-0000-0900-000034000000}"/>
            </a:ext>
          </a:extLst>
        </xdr:cNvPr>
        <xdr:cNvSpPr/>
      </xdr:nvSpPr>
      <xdr:spPr>
        <a:xfrm>
          <a:off x="5181600" y="457200"/>
          <a:ext cx="472440" cy="533400"/>
        </a:xfrm>
        <a:prstGeom prst="ellipse">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11</xdr:col>
      <xdr:colOff>387940</xdr:colOff>
      <xdr:row>3</xdr:row>
      <xdr:rowOff>22860</xdr:rowOff>
    </xdr:from>
    <xdr:to>
      <xdr:col>12</xdr:col>
      <xdr:colOff>144780</xdr:colOff>
      <xdr:row>5</xdr:row>
      <xdr:rowOff>23540</xdr:rowOff>
    </xdr:to>
    <xdr:pic>
      <xdr:nvPicPr>
        <xdr:cNvPr id="53" name="Picture 52">
          <a:extLst>
            <a:ext uri="{FF2B5EF4-FFF2-40B4-BE49-F238E27FC236}">
              <a16:creationId xmlns:a16="http://schemas.microsoft.com/office/drawing/2014/main" id="{00000000-0008-0000-0900-00003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a:xfrm>
          <a:off x="7093540" y="571500"/>
          <a:ext cx="366440" cy="366440"/>
        </a:xfrm>
        <a:prstGeom prst="rect">
          <a:avLst/>
        </a:prstGeom>
      </xdr:spPr>
    </xdr:pic>
    <xdr:clientData/>
  </xdr:twoCellAnchor>
  <xdr:twoCellAnchor>
    <xdr:from>
      <xdr:col>7</xdr:col>
      <xdr:colOff>287020</xdr:colOff>
      <xdr:row>5</xdr:row>
      <xdr:rowOff>152400</xdr:rowOff>
    </xdr:from>
    <xdr:to>
      <xdr:col>10</xdr:col>
      <xdr:colOff>165100</xdr:colOff>
      <xdr:row>7</xdr:row>
      <xdr:rowOff>106680</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4554220" y="106680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baseline="0">
              <a:solidFill>
                <a:schemeClr val="dk1"/>
              </a:solidFill>
              <a:latin typeface="Bell MT" panose="02020503060305020303" pitchFamily="18" charset="0"/>
              <a:ea typeface="+mn-ea"/>
              <a:cs typeface="+mn-cs"/>
            </a:rPr>
            <a:t>Total ICU Admission</a:t>
          </a:r>
        </a:p>
      </xdr:txBody>
    </xdr:sp>
    <xdr:clientData/>
  </xdr:twoCellAnchor>
  <xdr:twoCellAnchor>
    <xdr:from>
      <xdr:col>7</xdr:col>
      <xdr:colOff>304800</xdr:colOff>
      <xdr:row>7</xdr:row>
      <xdr:rowOff>0</xdr:rowOff>
    </xdr:from>
    <xdr:to>
      <xdr:col>10</xdr:col>
      <xdr:colOff>182880</xdr:colOff>
      <xdr:row>8</xdr:row>
      <xdr:rowOff>137160</xdr:rowOff>
    </xdr:to>
    <xdr:sp macro="" textlink="'Pivot Table 2'!B15">
      <xdr:nvSpPr>
        <xdr:cNvPr id="23" name="TextBox 22">
          <a:extLst>
            <a:ext uri="{FF2B5EF4-FFF2-40B4-BE49-F238E27FC236}">
              <a16:creationId xmlns:a16="http://schemas.microsoft.com/office/drawing/2014/main" id="{00000000-0008-0000-0900-000017000000}"/>
            </a:ext>
          </a:extLst>
        </xdr:cNvPr>
        <xdr:cNvSpPr txBox="1"/>
      </xdr:nvSpPr>
      <xdr:spPr>
        <a:xfrm>
          <a:off x="4572000" y="128016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64B677A-FA19-401D-8314-913923930B82}" type="TxLink">
            <a:rPr lang="en-US" sz="1200" b="1" i="0" u="none" strike="noStrike">
              <a:solidFill>
                <a:srgbClr val="000000"/>
              </a:solidFill>
              <a:latin typeface="Bookman Old Style" panose="02050604050505020204" pitchFamily="18" charset="0"/>
              <a:ea typeface="Calibri"/>
              <a:cs typeface="Calibri"/>
            </a:rPr>
            <a:pPr marL="0" indent="0" algn="ctr"/>
            <a:t>762</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editAs="oneCell">
    <xdr:from>
      <xdr:col>8</xdr:col>
      <xdr:colOff>386486</xdr:colOff>
      <xdr:row>3</xdr:row>
      <xdr:rowOff>34595</xdr:rowOff>
    </xdr:from>
    <xdr:to>
      <xdr:col>9</xdr:col>
      <xdr:colOff>81076</xdr:colOff>
      <xdr:row>4</xdr:row>
      <xdr:rowOff>155905</xdr:rowOff>
    </xdr:to>
    <xdr:pic>
      <xdr:nvPicPr>
        <xdr:cNvPr id="13" name="Picture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xdr:blipFill>
      <xdr:spPr>
        <a:xfrm>
          <a:off x="5263286" y="583235"/>
          <a:ext cx="304190" cy="304190"/>
        </a:xfrm>
        <a:prstGeom prst="rect">
          <a:avLst/>
        </a:prstGeom>
      </xdr:spPr>
    </xdr:pic>
    <xdr:clientData/>
  </xdr:twoCellAnchor>
  <xdr:twoCellAnchor>
    <xdr:from>
      <xdr:col>1</xdr:col>
      <xdr:colOff>129540</xdr:colOff>
      <xdr:row>22</xdr:row>
      <xdr:rowOff>83820</xdr:rowOff>
    </xdr:from>
    <xdr:to>
      <xdr:col>7</xdr:col>
      <xdr:colOff>190500</xdr:colOff>
      <xdr:row>34</xdr:row>
      <xdr:rowOff>60960</xdr:rowOff>
    </xdr:to>
    <xdr:sp macro="" textlink="">
      <xdr:nvSpPr>
        <xdr:cNvPr id="59" name="Rectangle: Rounded Corners 58">
          <a:extLst>
            <a:ext uri="{FF2B5EF4-FFF2-40B4-BE49-F238E27FC236}">
              <a16:creationId xmlns:a16="http://schemas.microsoft.com/office/drawing/2014/main" id="{00000000-0008-0000-0900-00003B000000}"/>
            </a:ext>
          </a:extLst>
        </xdr:cNvPr>
        <xdr:cNvSpPr/>
      </xdr:nvSpPr>
      <xdr:spPr>
        <a:xfrm>
          <a:off x="739140" y="4107180"/>
          <a:ext cx="3718560" cy="2171700"/>
        </a:xfrm>
        <a:prstGeom prst="roundRect">
          <a:avLst>
            <a:gd name="adj" fmla="val 4737"/>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144780</xdr:colOff>
      <xdr:row>22</xdr:row>
      <xdr:rowOff>137160</xdr:rowOff>
    </xdr:from>
    <xdr:to>
      <xdr:col>4</xdr:col>
      <xdr:colOff>83820</xdr:colOff>
      <xdr:row>24</xdr:row>
      <xdr:rowOff>30480</xdr:rowOff>
    </xdr:to>
    <xdr:sp macro="" textlink="">
      <xdr:nvSpPr>
        <xdr:cNvPr id="60" name="TextBox 59">
          <a:extLst>
            <a:ext uri="{FF2B5EF4-FFF2-40B4-BE49-F238E27FC236}">
              <a16:creationId xmlns:a16="http://schemas.microsoft.com/office/drawing/2014/main" id="{00000000-0008-0000-0900-00003C000000}"/>
            </a:ext>
          </a:extLst>
        </xdr:cNvPr>
        <xdr:cNvSpPr txBox="1"/>
      </xdr:nvSpPr>
      <xdr:spPr>
        <a:xfrm>
          <a:off x="754380" y="4160520"/>
          <a:ext cx="17678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a:solidFill>
                <a:srgbClr val="7030A0"/>
              </a:solidFill>
              <a:latin typeface="Bell MT" panose="02020503060305020303" pitchFamily="18" charset="0"/>
            </a:rPr>
            <a:t>Doctors</a:t>
          </a:r>
          <a:r>
            <a:rPr lang="en-US" sz="1050" b="0" baseline="0">
              <a:solidFill>
                <a:srgbClr val="7030A0"/>
              </a:solidFill>
              <a:latin typeface="Bell MT" panose="02020503060305020303" pitchFamily="18" charset="0"/>
            </a:rPr>
            <a:t> per </a:t>
          </a:r>
          <a:r>
            <a:rPr lang="en-US" sz="1050" b="0" baseline="0">
              <a:solidFill>
                <a:srgbClr val="7030A0"/>
              </a:solidFill>
              <a:latin typeface="Bell MT" panose="02020503060305020303" pitchFamily="18" charset="0"/>
              <a:ea typeface="+mn-ea"/>
              <a:cs typeface="+mn-cs"/>
            </a:rPr>
            <a:t>Department</a:t>
          </a:r>
        </a:p>
      </xdr:txBody>
    </xdr:sp>
    <xdr:clientData/>
  </xdr:twoCellAnchor>
  <xdr:twoCellAnchor>
    <xdr:from>
      <xdr:col>1</xdr:col>
      <xdr:colOff>68580</xdr:colOff>
      <xdr:row>22</xdr:row>
      <xdr:rowOff>152400</xdr:rowOff>
    </xdr:from>
    <xdr:to>
      <xdr:col>7</xdr:col>
      <xdr:colOff>175260</xdr:colOff>
      <xdr:row>34</xdr:row>
      <xdr:rowOff>91440</xdr:rowOff>
    </xdr:to>
    <xdr:graphicFrame macro="">
      <xdr:nvGraphicFramePr>
        <xdr:cNvPr id="58" name="Chart 57">
          <a:extLst>
            <a:ext uri="{FF2B5EF4-FFF2-40B4-BE49-F238E27FC236}">
              <a16:creationId xmlns:a16="http://schemas.microsoft.com/office/drawing/2014/main" id="{00000000-0008-0000-09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137160</xdr:colOff>
      <xdr:row>22</xdr:row>
      <xdr:rowOff>22860</xdr:rowOff>
    </xdr:from>
    <xdr:to>
      <xdr:col>16</xdr:col>
      <xdr:colOff>426720</xdr:colOff>
      <xdr:row>36</xdr:row>
      <xdr:rowOff>0</xdr:rowOff>
    </xdr:to>
    <xdr:graphicFrame macro="">
      <xdr:nvGraphicFramePr>
        <xdr:cNvPr id="62" name="Chart 61">
          <a:extLst>
            <a:ext uri="{FF2B5EF4-FFF2-40B4-BE49-F238E27FC236}">
              <a16:creationId xmlns:a16="http://schemas.microsoft.com/office/drawing/2014/main" id="{00000000-0008-0000-09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304800</xdr:colOff>
      <xdr:row>3</xdr:row>
      <xdr:rowOff>114300</xdr:rowOff>
    </xdr:from>
    <xdr:to>
      <xdr:col>16</xdr:col>
      <xdr:colOff>213360</xdr:colOff>
      <xdr:row>10</xdr:row>
      <xdr:rowOff>4572</xdr:rowOff>
    </xdr:to>
    <xdr:sp macro="" textlink="">
      <xdr:nvSpPr>
        <xdr:cNvPr id="63" name="Rectangle: Rounded Corners 62">
          <a:extLst>
            <a:ext uri="{FF2B5EF4-FFF2-40B4-BE49-F238E27FC236}">
              <a16:creationId xmlns:a16="http://schemas.microsoft.com/office/drawing/2014/main" id="{00000000-0008-0000-0900-00003F000000}"/>
            </a:ext>
          </a:extLst>
        </xdr:cNvPr>
        <xdr:cNvSpPr/>
      </xdr:nvSpPr>
      <xdr:spPr>
        <a:xfrm>
          <a:off x="8229600" y="662940"/>
          <a:ext cx="1737360" cy="1170432"/>
        </a:xfrm>
        <a:prstGeom prst="roundRect">
          <a:avLst>
            <a:gd name="adj" fmla="val 9506"/>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342900</xdr:colOff>
      <xdr:row>2</xdr:row>
      <xdr:rowOff>91440</xdr:rowOff>
    </xdr:from>
    <xdr:to>
      <xdr:col>15</xdr:col>
      <xdr:colOff>205740</xdr:colOff>
      <xdr:row>5</xdr:row>
      <xdr:rowOff>76200</xdr:rowOff>
    </xdr:to>
    <xdr:sp macro="" textlink="">
      <xdr:nvSpPr>
        <xdr:cNvPr id="67" name="Oval 66">
          <a:extLst>
            <a:ext uri="{FF2B5EF4-FFF2-40B4-BE49-F238E27FC236}">
              <a16:creationId xmlns:a16="http://schemas.microsoft.com/office/drawing/2014/main" id="{00000000-0008-0000-0900-000043000000}"/>
            </a:ext>
          </a:extLst>
        </xdr:cNvPr>
        <xdr:cNvSpPr/>
      </xdr:nvSpPr>
      <xdr:spPr>
        <a:xfrm>
          <a:off x="8877300" y="457200"/>
          <a:ext cx="472440" cy="533400"/>
        </a:xfrm>
        <a:prstGeom prst="ellipse">
          <a:avLst/>
        </a:prstGeom>
        <a:solidFill>
          <a:schemeClr val="bg1"/>
        </a:solidFill>
        <a:ln>
          <a:noFill/>
        </a:ln>
        <a:effectLst>
          <a:outerShdw blurRad="50800" dist="38100" dir="2700000" algn="tl" rotWithShape="0">
            <a:srgbClr val="DAA520">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312420</xdr:colOff>
      <xdr:row>6</xdr:row>
      <xdr:rowOff>22860</xdr:rowOff>
    </xdr:from>
    <xdr:to>
      <xdr:col>16</xdr:col>
      <xdr:colOff>190500</xdr:colOff>
      <xdr:row>7</xdr:row>
      <xdr:rowOff>160020</xdr:rowOff>
    </xdr:to>
    <xdr:sp macro="" textlink="">
      <xdr:nvSpPr>
        <xdr:cNvPr id="68" name="TextBox 67">
          <a:extLst>
            <a:ext uri="{FF2B5EF4-FFF2-40B4-BE49-F238E27FC236}">
              <a16:creationId xmlns:a16="http://schemas.microsoft.com/office/drawing/2014/main" id="{00000000-0008-0000-0900-000044000000}"/>
            </a:ext>
          </a:extLst>
        </xdr:cNvPr>
        <xdr:cNvSpPr txBox="1"/>
      </xdr:nvSpPr>
      <xdr:spPr>
        <a:xfrm>
          <a:off x="8237220" y="112014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a:latin typeface="Bell MT" panose="02020503060305020303" pitchFamily="18" charset="0"/>
            </a:rPr>
            <a:t>Satisfaction</a:t>
          </a:r>
          <a:r>
            <a:rPr lang="en-US" sz="1000" b="0" baseline="0">
              <a:latin typeface="Bell MT" panose="02020503060305020303" pitchFamily="18" charset="0"/>
            </a:rPr>
            <a:t> </a:t>
          </a:r>
          <a:r>
            <a:rPr lang="en-US" sz="1000" b="0" baseline="0">
              <a:solidFill>
                <a:schemeClr val="dk1"/>
              </a:solidFill>
              <a:latin typeface="Bell MT" panose="02020503060305020303" pitchFamily="18" charset="0"/>
              <a:ea typeface="+mn-ea"/>
              <a:cs typeface="+mn-cs"/>
            </a:rPr>
            <a:t>Rating</a:t>
          </a:r>
        </a:p>
      </xdr:txBody>
    </xdr:sp>
    <xdr:clientData/>
  </xdr:twoCellAnchor>
  <xdr:twoCellAnchor>
    <xdr:from>
      <xdr:col>13</xdr:col>
      <xdr:colOff>350520</xdr:colOff>
      <xdr:row>7</xdr:row>
      <xdr:rowOff>30480</xdr:rowOff>
    </xdr:from>
    <xdr:to>
      <xdr:col>16</xdr:col>
      <xdr:colOff>228600</xdr:colOff>
      <xdr:row>8</xdr:row>
      <xdr:rowOff>167640</xdr:rowOff>
    </xdr:to>
    <xdr:sp macro="" textlink="'Pivot Table 2'!A57">
      <xdr:nvSpPr>
        <xdr:cNvPr id="69" name="TextBox 68">
          <a:extLst>
            <a:ext uri="{FF2B5EF4-FFF2-40B4-BE49-F238E27FC236}">
              <a16:creationId xmlns:a16="http://schemas.microsoft.com/office/drawing/2014/main" id="{00000000-0008-0000-0900-000045000000}"/>
            </a:ext>
          </a:extLst>
        </xdr:cNvPr>
        <xdr:cNvSpPr txBox="1"/>
      </xdr:nvSpPr>
      <xdr:spPr>
        <a:xfrm>
          <a:off x="8275320" y="1310640"/>
          <a:ext cx="1706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7DF0A05-F555-4412-AF43-878F60A3DA7F}" type="TxLink">
            <a:rPr lang="en-US" sz="1200" b="1" i="0" u="none" strike="noStrike">
              <a:solidFill>
                <a:srgbClr val="000000"/>
              </a:solidFill>
              <a:latin typeface="Bookman Old Style" panose="02050604050505020204" pitchFamily="18" charset="0"/>
              <a:ea typeface="Calibri"/>
              <a:cs typeface="Calibri"/>
            </a:rPr>
            <a:pPr marL="0" indent="0" algn="ctr"/>
            <a:t>5.5</a:t>
          </a:fld>
          <a:endParaRPr lang="en-US" sz="1200" b="1" i="0" u="none" strike="noStrike">
            <a:solidFill>
              <a:srgbClr val="000000"/>
            </a:solidFill>
            <a:latin typeface="Bookman Old Style" panose="02050604050505020204" pitchFamily="18" charset="0"/>
            <a:ea typeface="Calibri"/>
            <a:cs typeface="Calibri"/>
          </a:endParaRPr>
        </a:p>
      </xdr:txBody>
    </xdr:sp>
    <xdr:clientData/>
  </xdr:twoCellAnchor>
  <xdr:twoCellAnchor editAs="oneCell">
    <xdr:from>
      <xdr:col>14</xdr:col>
      <xdr:colOff>372700</xdr:colOff>
      <xdr:row>3</xdr:row>
      <xdr:rowOff>7620</xdr:rowOff>
    </xdr:from>
    <xdr:to>
      <xdr:col>15</xdr:col>
      <xdr:colOff>129540</xdr:colOff>
      <xdr:row>5</xdr:row>
      <xdr:rowOff>8300</xdr:rowOff>
    </xdr:to>
    <xdr:pic>
      <xdr:nvPicPr>
        <xdr:cNvPr id="70" name="Picture 69">
          <a:extLst>
            <a:ext uri="{FF2B5EF4-FFF2-40B4-BE49-F238E27FC236}">
              <a16:creationId xmlns:a16="http://schemas.microsoft.com/office/drawing/2014/main" id="{00000000-0008-0000-0900-00004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xdr:blipFill>
      <xdr:spPr>
        <a:xfrm>
          <a:off x="8907100" y="556260"/>
          <a:ext cx="366440" cy="366440"/>
        </a:xfrm>
        <a:prstGeom prst="rect">
          <a:avLst/>
        </a:prstGeom>
      </xdr:spPr>
    </xdr:pic>
    <xdr:clientData/>
  </xdr:twoCellAnchor>
  <xdr:twoCellAnchor>
    <xdr:from>
      <xdr:col>10</xdr:col>
      <xdr:colOff>571500</xdr:colOff>
      <xdr:row>22</xdr:row>
      <xdr:rowOff>144780</xdr:rowOff>
    </xdr:from>
    <xdr:to>
      <xdr:col>13</xdr:col>
      <xdr:colOff>198120</xdr:colOff>
      <xdr:row>24</xdr:row>
      <xdr:rowOff>38100</xdr:rowOff>
    </xdr:to>
    <xdr:sp macro="" textlink="">
      <xdr:nvSpPr>
        <xdr:cNvPr id="56" name="TextBox 55">
          <a:extLst>
            <a:ext uri="{FF2B5EF4-FFF2-40B4-BE49-F238E27FC236}">
              <a16:creationId xmlns:a16="http://schemas.microsoft.com/office/drawing/2014/main" id="{00000000-0008-0000-0900-000038000000}"/>
            </a:ext>
          </a:extLst>
        </xdr:cNvPr>
        <xdr:cNvSpPr txBox="1"/>
      </xdr:nvSpPr>
      <xdr:spPr>
        <a:xfrm>
          <a:off x="6667500" y="4168140"/>
          <a:ext cx="14554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a:solidFill>
                <a:srgbClr val="7030A0"/>
              </a:solidFill>
              <a:latin typeface="Bell MT" panose="02020503060305020303" pitchFamily="18" charset="0"/>
            </a:rPr>
            <a:t>Nurse</a:t>
          </a:r>
          <a:r>
            <a:rPr lang="en-US" sz="1050" b="0" baseline="0">
              <a:solidFill>
                <a:srgbClr val="7030A0"/>
              </a:solidFill>
              <a:latin typeface="Bell MT" panose="02020503060305020303" pitchFamily="18" charset="0"/>
            </a:rPr>
            <a:t> to </a:t>
          </a:r>
          <a:r>
            <a:rPr lang="en-US" sz="1050" b="0" baseline="0">
              <a:solidFill>
                <a:srgbClr val="7030A0"/>
              </a:solidFill>
              <a:latin typeface="Bell MT" panose="02020503060305020303" pitchFamily="18" charset="0"/>
              <a:ea typeface="+mn-ea"/>
              <a:cs typeface="+mn-cs"/>
            </a:rPr>
            <a:t>Patient</a:t>
          </a:r>
          <a:r>
            <a:rPr lang="en-US" sz="1050" b="0" baseline="0">
              <a:solidFill>
                <a:srgbClr val="7030A0"/>
              </a:solidFill>
              <a:latin typeface="Bell MT" panose="02020503060305020303" pitchFamily="18" charset="0"/>
            </a:rPr>
            <a:t> Ratio</a:t>
          </a:r>
          <a:endParaRPr lang="en-US" sz="1050" b="0">
            <a:solidFill>
              <a:srgbClr val="7030A0"/>
            </a:solidFill>
            <a:latin typeface="Bell MT" panose="02020503060305020303" pitchFamily="18" charset="0"/>
          </a:endParaRPr>
        </a:p>
      </xdr:txBody>
    </xdr:sp>
    <xdr:clientData/>
  </xdr:twoCellAnchor>
  <xdr:twoCellAnchor>
    <xdr:from>
      <xdr:col>7</xdr:col>
      <xdr:colOff>7620</xdr:colOff>
      <xdr:row>24</xdr:row>
      <xdr:rowOff>83820</xdr:rowOff>
    </xdr:from>
    <xdr:to>
      <xdr:col>11</xdr:col>
      <xdr:colOff>30480</xdr:colOff>
      <xdr:row>34</xdr:row>
      <xdr:rowOff>118110</xdr:rowOff>
    </xdr:to>
    <xdr:graphicFrame macro="">
      <xdr:nvGraphicFramePr>
        <xdr:cNvPr id="72" name="Chart 71">
          <a:extLst>
            <a:ext uri="{FF2B5EF4-FFF2-40B4-BE49-F238E27FC236}">
              <a16:creationId xmlns:a16="http://schemas.microsoft.com/office/drawing/2014/main" id="{00000000-0008-0000-09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228600</xdr:colOff>
      <xdr:row>18</xdr:row>
      <xdr:rowOff>22860</xdr:rowOff>
    </xdr:from>
    <xdr:to>
      <xdr:col>0</xdr:col>
      <xdr:colOff>594360</xdr:colOff>
      <xdr:row>20</xdr:row>
      <xdr:rowOff>22860</xdr:rowOff>
    </xdr:to>
    <xdr:pic>
      <xdr:nvPicPr>
        <xdr:cNvPr id="73" name="Graphic 72" descr="Bar chart with solid fill">
          <a:hlinkClick xmlns:r="http://schemas.openxmlformats.org/officeDocument/2006/relationships" r:id="rId14"/>
          <a:extLst>
            <a:ext uri="{FF2B5EF4-FFF2-40B4-BE49-F238E27FC236}">
              <a16:creationId xmlns:a16="http://schemas.microsoft.com/office/drawing/2014/main" id="{00000000-0008-0000-0900-000049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314700"/>
          <a:ext cx="365760" cy="365760"/>
        </a:xfrm>
        <a:prstGeom prst="rect">
          <a:avLst/>
        </a:prstGeom>
        <a:effectLst>
          <a:glow rad="63500">
            <a:srgbClr val="DAA520">
              <a:alpha val="50000"/>
            </a:srgbClr>
          </a:glow>
        </a:effectLst>
      </xdr:spPr>
    </xdr:pic>
    <xdr:clientData/>
  </xdr:twoCellAnchor>
  <xdr:twoCellAnchor editAs="oneCell">
    <xdr:from>
      <xdr:col>12</xdr:col>
      <xdr:colOff>213360</xdr:colOff>
      <xdr:row>0</xdr:row>
      <xdr:rowOff>60961</xdr:rowOff>
    </xdr:from>
    <xdr:to>
      <xdr:col>16</xdr:col>
      <xdr:colOff>198120</xdr:colOff>
      <xdr:row>2</xdr:row>
      <xdr:rowOff>60961</xdr:rowOff>
    </xdr:to>
    <mc:AlternateContent xmlns:mc="http://schemas.openxmlformats.org/markup-compatibility/2006" xmlns:a14="http://schemas.microsoft.com/office/drawing/2010/main">
      <mc:Choice Requires="a14">
        <xdr:graphicFrame macro="">
          <xdr:nvGraphicFramePr>
            <xdr:cNvPr id="47" name="Years 3">
              <a:extLst>
                <a:ext uri="{FF2B5EF4-FFF2-40B4-BE49-F238E27FC236}">
                  <a16:creationId xmlns:a16="http://schemas.microsoft.com/office/drawing/2014/main" id="{00000000-0008-0000-0900-00002F000000}"/>
                </a:ext>
              </a:extLst>
            </xdr:cNvPr>
            <xdr:cNvGraphicFramePr/>
          </xdr:nvGraphicFramePr>
          <xdr:xfrm>
            <a:off x="0" y="0"/>
            <a:ext cx="0" cy="0"/>
          </xdr:xfrm>
          <a:graphic>
            <a:graphicData uri="http://schemas.microsoft.com/office/drawing/2010/slicer">
              <sle:slicer xmlns:sle="http://schemas.microsoft.com/office/drawing/2010/slicer" name="Years 3"/>
            </a:graphicData>
          </a:graphic>
        </xdr:graphicFrame>
      </mc:Choice>
      <mc:Fallback xmlns="">
        <xdr:sp macro="" textlink="">
          <xdr:nvSpPr>
            <xdr:cNvPr id="0" name=""/>
            <xdr:cNvSpPr>
              <a:spLocks noTextEdit="1"/>
            </xdr:cNvSpPr>
          </xdr:nvSpPr>
          <xdr:spPr>
            <a:xfrm>
              <a:off x="7528560" y="60961"/>
              <a:ext cx="242316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152400</xdr:colOff>
          <xdr:row>8</xdr:row>
          <xdr:rowOff>129540</xdr:rowOff>
        </xdr:from>
        <xdr:to>
          <xdr:col>3</xdr:col>
          <xdr:colOff>38100</xdr:colOff>
          <xdr:row>9</xdr:row>
          <xdr:rowOff>121920</xdr:rowOff>
        </xdr:to>
        <xdr:pic>
          <xdr:nvPicPr>
            <xdr:cNvPr id="50" name="Picture 49">
              <a:extLst>
                <a:ext uri="{FF2B5EF4-FFF2-40B4-BE49-F238E27FC236}">
                  <a16:creationId xmlns:a16="http://schemas.microsoft.com/office/drawing/2014/main" id="{00000000-0008-0000-0900-000032000000}"/>
                </a:ext>
              </a:extLst>
            </xdr:cNvPr>
            <xdr:cNvPicPr>
              <a:picLocks noChangeAspect="1" noChangeArrowheads="1"/>
              <a:extLst>
                <a:ext uri="{84589F7E-364E-4C9E-8A38-B11213B215E9}">
                  <a14:cameraTool cellRange="'Pivot Table 2'!S21" spid="_x0000_s10894"/>
                </a:ext>
              </a:extLst>
            </xdr:cNvPicPr>
          </xdr:nvPicPr>
          <xdr:blipFill rotWithShape="1">
            <a:blip xmlns:r="http://schemas.openxmlformats.org/officeDocument/2006/relationships" r:embed="rId17"/>
            <a:srcRect l="74609" t="8000"/>
            <a:stretch>
              <a:fillRect/>
            </a:stretch>
          </xdr:blipFill>
          <xdr:spPr bwMode="auto">
            <a:xfrm>
              <a:off x="1371600" y="1592580"/>
              <a:ext cx="495300" cy="1752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281940</xdr:colOff>
          <xdr:row>8</xdr:row>
          <xdr:rowOff>167640</xdr:rowOff>
        </xdr:from>
        <xdr:to>
          <xdr:col>9</xdr:col>
          <xdr:colOff>167640</xdr:colOff>
          <xdr:row>9</xdr:row>
          <xdr:rowOff>160020</xdr:rowOff>
        </xdr:to>
        <xdr:pic>
          <xdr:nvPicPr>
            <xdr:cNvPr id="54" name="Picture 53">
              <a:extLst>
                <a:ext uri="{FF2B5EF4-FFF2-40B4-BE49-F238E27FC236}">
                  <a16:creationId xmlns:a16="http://schemas.microsoft.com/office/drawing/2014/main" id="{00000000-0008-0000-0900-000036000000}"/>
                </a:ext>
              </a:extLst>
            </xdr:cNvPr>
            <xdr:cNvPicPr>
              <a:picLocks noChangeAspect="1" noChangeArrowheads="1"/>
              <a:extLst>
                <a:ext uri="{84589F7E-364E-4C9E-8A38-B11213B215E9}">
                  <a14:cameraTool cellRange="'Pivot Table 2'!S50" spid="_x0000_s10895"/>
                </a:ext>
              </a:extLst>
            </xdr:cNvPicPr>
          </xdr:nvPicPr>
          <xdr:blipFill rotWithShape="1">
            <a:blip xmlns:r="http://schemas.openxmlformats.org/officeDocument/2006/relationships" r:embed="rId18"/>
            <a:srcRect l="74609" t="8000"/>
            <a:stretch>
              <a:fillRect/>
            </a:stretch>
          </xdr:blipFill>
          <xdr:spPr bwMode="auto">
            <a:xfrm>
              <a:off x="5158740" y="1630680"/>
              <a:ext cx="495300" cy="1752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327660</xdr:colOff>
          <xdr:row>9</xdr:row>
          <xdr:rowOff>15240</xdr:rowOff>
        </xdr:from>
        <xdr:to>
          <xdr:col>12</xdr:col>
          <xdr:colOff>213360</xdr:colOff>
          <xdr:row>10</xdr:row>
          <xdr:rowOff>7620</xdr:rowOff>
        </xdr:to>
        <xdr:pic>
          <xdr:nvPicPr>
            <xdr:cNvPr id="55" name="Picture 54">
              <a:extLst>
                <a:ext uri="{FF2B5EF4-FFF2-40B4-BE49-F238E27FC236}">
                  <a16:creationId xmlns:a16="http://schemas.microsoft.com/office/drawing/2014/main" id="{00000000-0008-0000-0900-000037000000}"/>
                </a:ext>
              </a:extLst>
            </xdr:cNvPr>
            <xdr:cNvPicPr>
              <a:picLocks noChangeAspect="1" noChangeArrowheads="1"/>
              <a:extLst>
                <a:ext uri="{84589F7E-364E-4C9E-8A38-B11213B215E9}">
                  <a14:cameraTool cellRange="'Pivot Table 2'!T50" spid="_x0000_s10896"/>
                </a:ext>
              </a:extLst>
            </xdr:cNvPicPr>
          </xdr:nvPicPr>
          <xdr:blipFill rotWithShape="1">
            <a:blip xmlns:r="http://schemas.openxmlformats.org/officeDocument/2006/relationships" r:embed="rId19"/>
            <a:srcRect l="74609" t="8000"/>
            <a:stretch>
              <a:fillRect/>
            </a:stretch>
          </xdr:blipFill>
          <xdr:spPr bwMode="auto">
            <a:xfrm>
              <a:off x="7033260" y="1661160"/>
              <a:ext cx="495300" cy="1752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365760</xdr:colOff>
          <xdr:row>8</xdr:row>
          <xdr:rowOff>167640</xdr:rowOff>
        </xdr:from>
        <xdr:to>
          <xdr:col>15</xdr:col>
          <xdr:colOff>251460</xdr:colOff>
          <xdr:row>9</xdr:row>
          <xdr:rowOff>160020</xdr:rowOff>
        </xdr:to>
        <xdr:pic>
          <xdr:nvPicPr>
            <xdr:cNvPr id="61" name="Picture 60">
              <a:extLst>
                <a:ext uri="{FF2B5EF4-FFF2-40B4-BE49-F238E27FC236}">
                  <a16:creationId xmlns:a16="http://schemas.microsoft.com/office/drawing/2014/main" id="{00000000-0008-0000-0900-00003D000000}"/>
                </a:ext>
              </a:extLst>
            </xdr:cNvPr>
            <xdr:cNvPicPr>
              <a:picLocks noChangeAspect="1" noChangeArrowheads="1"/>
              <a:extLst>
                <a:ext uri="{84589F7E-364E-4C9E-8A38-B11213B215E9}">
                  <a14:cameraTool cellRange="'Pivot Table 2'!T78" spid="_x0000_s10897"/>
                </a:ext>
              </a:extLst>
            </xdr:cNvPicPr>
          </xdr:nvPicPr>
          <xdr:blipFill rotWithShape="1">
            <a:blip xmlns:r="http://schemas.openxmlformats.org/officeDocument/2006/relationships" r:embed="rId20"/>
            <a:srcRect l="74609" t="8000"/>
            <a:stretch>
              <a:fillRect/>
            </a:stretch>
          </xdr:blipFill>
          <xdr:spPr bwMode="auto">
            <a:xfrm>
              <a:off x="8900160" y="1630680"/>
              <a:ext cx="495300" cy="1752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160020</xdr:colOff>
          <xdr:row>8</xdr:row>
          <xdr:rowOff>167640</xdr:rowOff>
        </xdr:from>
        <xdr:to>
          <xdr:col>6</xdr:col>
          <xdr:colOff>45720</xdr:colOff>
          <xdr:row>9</xdr:row>
          <xdr:rowOff>160020</xdr:rowOff>
        </xdr:to>
        <xdr:pic>
          <xdr:nvPicPr>
            <xdr:cNvPr id="64" name="Picture 63">
              <a:extLst>
                <a:ext uri="{FF2B5EF4-FFF2-40B4-BE49-F238E27FC236}">
                  <a16:creationId xmlns:a16="http://schemas.microsoft.com/office/drawing/2014/main" id="{00000000-0008-0000-0900-000040000000}"/>
                </a:ext>
              </a:extLst>
            </xdr:cNvPr>
            <xdr:cNvPicPr>
              <a:picLocks noChangeAspect="1" noChangeArrowheads="1"/>
              <a:extLst>
                <a:ext uri="{84589F7E-364E-4C9E-8A38-B11213B215E9}">
                  <a14:cameraTool cellRange="'Pivot Table 2'!S101" spid="_x0000_s10898"/>
                </a:ext>
              </a:extLst>
            </xdr:cNvPicPr>
          </xdr:nvPicPr>
          <xdr:blipFill rotWithShape="1">
            <a:blip xmlns:r="http://schemas.openxmlformats.org/officeDocument/2006/relationships" r:embed="rId17"/>
            <a:srcRect l="74609" t="8000"/>
            <a:stretch>
              <a:fillRect/>
            </a:stretch>
          </xdr:blipFill>
          <xdr:spPr bwMode="auto">
            <a:xfrm>
              <a:off x="3208020" y="1630680"/>
              <a:ext cx="495300" cy="1752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4</xdr:col>
      <xdr:colOff>144780</xdr:colOff>
      <xdr:row>22</xdr:row>
      <xdr:rowOff>106680</xdr:rowOff>
    </xdr:from>
    <xdr:to>
      <xdr:col>7</xdr:col>
      <xdr:colOff>144780</xdr:colOff>
      <xdr:row>24</xdr:row>
      <xdr:rowOff>144780</xdr:rowOff>
    </xdr:to>
    <mc:AlternateContent xmlns:mc="http://schemas.openxmlformats.org/markup-compatibility/2006" xmlns:a14="http://schemas.microsoft.com/office/drawing/2010/main">
      <mc:Choice Requires="a14">
        <xdr:graphicFrame macro="">
          <xdr:nvGraphicFramePr>
            <xdr:cNvPr id="65" name="Years 5">
              <a:extLst>
                <a:ext uri="{FF2B5EF4-FFF2-40B4-BE49-F238E27FC236}">
                  <a16:creationId xmlns:a16="http://schemas.microsoft.com/office/drawing/2014/main" id="{00000000-0008-0000-0900-000041000000}"/>
                </a:ext>
              </a:extLst>
            </xdr:cNvPr>
            <xdr:cNvGraphicFramePr/>
          </xdr:nvGraphicFramePr>
          <xdr:xfrm>
            <a:off x="0" y="0"/>
            <a:ext cx="0" cy="0"/>
          </xdr:xfrm>
          <a:graphic>
            <a:graphicData uri="http://schemas.microsoft.com/office/drawing/2010/slicer">
              <sle:slicer xmlns:sle="http://schemas.microsoft.com/office/drawing/2010/slicer" name="Years 5"/>
            </a:graphicData>
          </a:graphic>
        </xdr:graphicFrame>
      </mc:Choice>
      <mc:Fallback xmlns="">
        <xdr:sp macro="" textlink="">
          <xdr:nvSpPr>
            <xdr:cNvPr id="0" name=""/>
            <xdr:cNvSpPr>
              <a:spLocks noTextEdit="1"/>
            </xdr:cNvSpPr>
          </xdr:nvSpPr>
          <xdr:spPr>
            <a:xfrm>
              <a:off x="2583180" y="4130040"/>
              <a:ext cx="182880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198120</xdr:colOff>
      <xdr:row>22</xdr:row>
      <xdr:rowOff>91440</xdr:rowOff>
    </xdr:from>
    <xdr:to>
      <xdr:col>16</xdr:col>
      <xdr:colOff>198120</xdr:colOff>
      <xdr:row>24</xdr:row>
      <xdr:rowOff>106680</xdr:rowOff>
    </xdr:to>
    <mc:AlternateContent xmlns:mc="http://schemas.openxmlformats.org/markup-compatibility/2006" xmlns:a14="http://schemas.microsoft.com/office/drawing/2010/main">
      <mc:Choice Requires="a14">
        <xdr:graphicFrame macro="">
          <xdr:nvGraphicFramePr>
            <xdr:cNvPr id="66" name="Years 6">
              <a:extLst>
                <a:ext uri="{FF2B5EF4-FFF2-40B4-BE49-F238E27FC236}">
                  <a16:creationId xmlns:a16="http://schemas.microsoft.com/office/drawing/2014/main" id="{00000000-0008-0000-0900-000042000000}"/>
                </a:ext>
              </a:extLst>
            </xdr:cNvPr>
            <xdr:cNvGraphicFramePr/>
          </xdr:nvGraphicFramePr>
          <xdr:xfrm>
            <a:off x="0" y="0"/>
            <a:ext cx="0" cy="0"/>
          </xdr:xfrm>
          <a:graphic>
            <a:graphicData uri="http://schemas.microsoft.com/office/drawing/2010/slicer">
              <sle:slicer xmlns:sle="http://schemas.microsoft.com/office/drawing/2010/slicer" name="Years 6"/>
            </a:graphicData>
          </a:graphic>
        </xdr:graphicFrame>
      </mc:Choice>
      <mc:Fallback xmlns="">
        <xdr:sp macro="" textlink="">
          <xdr:nvSpPr>
            <xdr:cNvPr id="0" name=""/>
            <xdr:cNvSpPr>
              <a:spLocks noTextEdit="1"/>
            </xdr:cNvSpPr>
          </xdr:nvSpPr>
          <xdr:spPr>
            <a:xfrm>
              <a:off x="8122920" y="4114800"/>
              <a:ext cx="1828800" cy="38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175260</xdr:colOff>
      <xdr:row>11</xdr:row>
      <xdr:rowOff>121920</xdr:rowOff>
    </xdr:from>
    <xdr:to>
      <xdr:col>16</xdr:col>
      <xdr:colOff>281940</xdr:colOff>
      <xdr:row>22</xdr:row>
      <xdr:rowOff>30480</xdr:rowOff>
    </xdr:to>
    <xdr:graphicFrame macro="">
      <xdr:nvGraphicFramePr>
        <xdr:cNvPr id="71" name="Chart 70">
          <a:extLst>
            <a:ext uri="{FF2B5EF4-FFF2-40B4-BE49-F238E27FC236}">
              <a16:creationId xmlns:a16="http://schemas.microsoft.com/office/drawing/2014/main" id="{00000000-0008-0000-09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129540</xdr:colOff>
      <xdr:row>3</xdr:row>
      <xdr:rowOff>38100</xdr:rowOff>
    </xdr:from>
    <xdr:to>
      <xdr:col>1</xdr:col>
      <xdr:colOff>53340</xdr:colOff>
      <xdr:row>6</xdr:row>
      <xdr:rowOff>22860</xdr:rowOff>
    </xdr:to>
    <xdr:pic macro="[0]!ResetSlicers2">
      <xdr:nvPicPr>
        <xdr:cNvPr id="16" name="Graphic 15" descr="Arrow circle with solid fill">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29540" y="586740"/>
          <a:ext cx="533400" cy="533400"/>
        </a:xfrm>
        <a:prstGeom prst="rect">
          <a:avLst/>
        </a:prstGeom>
        <a:effectLst>
          <a:glow rad="63500">
            <a:srgbClr val="DAA520">
              <a:alpha val="50000"/>
            </a:srgbClr>
          </a:glow>
        </a:effectLst>
      </xdr:spPr>
    </xdr:pic>
    <xdr:clientData/>
  </xdr:twoCellAnchor>
</xdr:wsDr>
</file>

<file path=xl/drawings/drawing5.xml><?xml version="1.0" encoding="utf-8"?>
<c:userShapes xmlns:c="http://schemas.openxmlformats.org/drawingml/2006/chart">
  <cdr:relSizeAnchor xmlns:cdr="http://schemas.openxmlformats.org/drawingml/2006/chartDrawing">
    <cdr:from>
      <cdr:x>0.3371</cdr:x>
      <cdr:y>0.27999</cdr:y>
    </cdr:from>
    <cdr:to>
      <cdr:x>0.65635</cdr:x>
      <cdr:y>0.54145</cdr:y>
    </cdr:to>
    <cdr:sp macro="" textlink="'Pivot Table 2'!$F$53">
      <cdr:nvSpPr>
        <cdr:cNvPr id="2" name="TextBox 1">
          <a:extLst xmlns:a="http://schemas.openxmlformats.org/drawingml/2006/main">
            <a:ext uri="{FF2B5EF4-FFF2-40B4-BE49-F238E27FC236}">
              <a16:creationId xmlns:a16="http://schemas.microsoft.com/office/drawing/2014/main" id="{5D121808-64D7-4D03-90DB-A713EF9D9EF3}"/>
            </a:ext>
          </a:extLst>
        </cdr:cNvPr>
        <cdr:cNvSpPr txBox="1"/>
      </cdr:nvSpPr>
      <cdr:spPr>
        <a:xfrm xmlns:a="http://schemas.openxmlformats.org/drawingml/2006/main">
          <a:off x="829686" y="521647"/>
          <a:ext cx="785754" cy="487123"/>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A3A7DB5-FC61-44FC-9EB3-447052BE58C5}" type="TxLink">
            <a:rPr lang="en-US" sz="2000" b="1" i="0" u="none" strike="noStrike">
              <a:solidFill>
                <a:srgbClr val="000000"/>
              </a:solidFill>
              <a:latin typeface="Bell MT" panose="02020503060305020303" pitchFamily="18" charset="0"/>
              <a:ea typeface="Calibri"/>
              <a:cs typeface="Calibri"/>
            </a:rPr>
            <a:pPr algn="ctr"/>
            <a:t>70%</a:t>
          </a:fld>
          <a:endParaRPr lang="en-US" sz="2000" b="1">
            <a:latin typeface="Bell MT" panose="02020503060305020303" pitchFamily="18" charset="0"/>
          </a:endParaRPr>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8</xdr:col>
      <xdr:colOff>7620</xdr:colOff>
      <xdr:row>8</xdr:row>
      <xdr:rowOff>68580</xdr:rowOff>
    </xdr:from>
    <xdr:to>
      <xdr:col>10</xdr:col>
      <xdr:colOff>205740</xdr:colOff>
      <xdr:row>10</xdr:row>
      <xdr:rowOff>68580</xdr:rowOff>
    </xdr:to>
    <mc:AlternateContent xmlns:mc="http://schemas.openxmlformats.org/markup-compatibility/2006" xmlns:a14="http://schemas.microsoft.com/office/drawing/2010/main">
      <mc:Choice Requires="a14">
        <xdr:graphicFrame macro="">
          <xdr:nvGraphicFramePr>
            <xdr:cNvPr id="3" name="Years 4">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Years 4"/>
            </a:graphicData>
          </a:graphic>
        </xdr:graphicFrame>
      </mc:Choice>
      <mc:Fallback xmlns="">
        <xdr:sp macro="" textlink="">
          <xdr:nvSpPr>
            <xdr:cNvPr id="0" name=""/>
            <xdr:cNvSpPr>
              <a:spLocks noTextEdit="1"/>
            </xdr:cNvSpPr>
          </xdr:nvSpPr>
          <xdr:spPr>
            <a:xfrm>
              <a:off x="10576560" y="1531620"/>
              <a:ext cx="242316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an Obodo" refreshedDate="45708.888839583335" createdVersion="7" refreshedVersion="7" minRefreshableVersion="3" recordCount="905" xr:uid="{F40D72C7-6D5A-4C54-9874-F9E25991DDBF}">
  <cacheSource type="worksheet">
    <worksheetSource name="Main"/>
  </cacheSource>
  <cacheFields count="21">
    <cacheField name="Patient_ID" numFmtId="0">
      <sharedItems containsSemiMixedTypes="0" containsString="0" containsNumber="1" containsInteger="1" minValue="2" maxValue="1000"/>
    </cacheField>
    <cacheField name="Patient_Name" numFmtId="0">
      <sharedItems/>
    </cacheField>
    <cacheField name="Age" numFmtId="0">
      <sharedItems containsSemiMixedTypes="0" containsString="0" containsNumber="1" containsInteger="1" minValue="1" maxValue="90"/>
    </cacheField>
    <cacheField name="Age Group" numFmtId="0">
      <sharedItems count="8">
        <s v="[46-68]"/>
        <s v="[68+]"/>
        <s v="[24-45]"/>
        <s v="[0-23]"/>
        <s v="Young" u="1"/>
        <s v="Aged" u="1"/>
        <s v="Adult" u="1"/>
        <s v="Old" u="1"/>
      </sharedItems>
    </cacheField>
    <cacheField name="Gender" numFmtId="0">
      <sharedItems count="2">
        <s v="Female"/>
        <s v="Male"/>
      </sharedItems>
    </cacheField>
    <cacheField name="Insurance_Type" numFmtId="0">
      <sharedItems count="4">
        <s v="Medicaid"/>
        <s v="Private Insurance"/>
        <s v="Uninsured"/>
        <s v="Medicare"/>
      </sharedItems>
    </cacheField>
    <cacheField name="BMI" numFmtId="2">
      <sharedItems containsSemiMixedTypes="0" containsString="0" containsNumber="1" minValue="15.005375553350071" maxValue="39.982116202732293"/>
    </cacheField>
    <cacheField name="Chronic_Conditions" numFmtId="0">
      <sharedItems containsSemiMixedTypes="0" containsString="0" containsNumber="1" containsInteger="1" minValue="0" maxValue="5"/>
    </cacheField>
    <cacheField name="Satisfaction_Score" numFmtId="0">
      <sharedItems containsSemiMixedTypes="0" containsString="0" containsNumber="1" containsInteger="1" minValue="1" maxValue="10" count="10">
        <n v="5"/>
        <n v="7"/>
        <n v="8"/>
        <n v="2"/>
        <n v="4"/>
        <n v="3"/>
        <n v="1"/>
        <n v="10"/>
        <n v="6"/>
        <n v="9"/>
      </sharedItems>
    </cacheField>
    <cacheField name="Admission Date" numFmtId="14">
      <sharedItems containsSemiMixedTypes="0" containsNonDate="0" containsDate="1" containsString="0" minDate="2022-01-01T00:00:00" maxDate="2024-12-28T00:00:00" count="526">
        <d v="2022-11-03T00:00:00"/>
        <d v="2022-12-19T00:00:00"/>
        <d v="2024-09-05T00:00:00"/>
        <d v="2024-08-02T00:00:00"/>
        <d v="2022-08-02T00:00:00"/>
        <d v="2022-06-14T00:00:00"/>
        <d v="2022-06-25T00:00:00"/>
        <d v="2023-06-23T00:00:00"/>
        <d v="2022-04-27T00:00:00"/>
        <d v="2022-10-25T00:00:00"/>
        <d v="2022-06-10T00:00:00"/>
        <d v="2022-03-25T00:00:00"/>
        <d v="2022-02-09T00:00:00"/>
        <d v="2022-01-13T00:00:00"/>
        <d v="2022-09-25T00:00:00"/>
        <d v="2022-03-02T00:00:00"/>
        <d v="2022-05-01T00:00:00"/>
        <d v="2022-01-25T00:00:00"/>
        <d v="2022-04-07T00:00:00"/>
        <d v="2023-09-28T00:00:00"/>
        <d v="2023-03-03T00:00:00"/>
        <d v="2022-05-06T00:00:00"/>
        <d v="2022-04-24T00:00:00"/>
        <d v="2022-03-24T00:00:00"/>
        <d v="2022-12-28T00:00:00"/>
        <d v="2022-04-15T00:00:00"/>
        <d v="2022-01-27T00:00:00"/>
        <d v="2023-09-06T00:00:00"/>
        <d v="2023-07-23T00:00:00"/>
        <d v="2022-01-11T00:00:00"/>
        <d v="2022-02-08T00:00:00"/>
        <d v="2022-01-29T00:00:00"/>
        <d v="2022-03-06T00:00:00"/>
        <d v="2023-10-30T00:00:00"/>
        <d v="2022-10-30T00:00:00"/>
        <d v="2022-02-04T00:00:00"/>
        <d v="2022-04-05T00:00:00"/>
        <d v="2022-06-12T00:00:00"/>
        <d v="2024-01-15T00:00:00"/>
        <d v="2024-08-01T00:00:00"/>
        <d v="2022-12-01T00:00:00"/>
        <d v="2022-10-21T00:00:00"/>
        <d v="2022-02-18T00:00:00"/>
        <d v="2023-01-03T00:00:00"/>
        <d v="2022-01-07T00:00:00"/>
        <d v="2022-04-01T00:00:00"/>
        <d v="2023-01-13T00:00:00"/>
        <d v="2022-09-27T00:00:00"/>
        <d v="2022-09-18T00:00:00"/>
        <d v="2023-08-02T00:00:00"/>
        <d v="2022-08-21T00:00:00"/>
        <d v="2022-05-10T00:00:00"/>
        <d v="2024-03-16T00:00:00"/>
        <d v="2022-11-20T00:00:00"/>
        <d v="2024-07-24T00:00:00"/>
        <d v="2022-01-02T00:00:00"/>
        <d v="2022-06-07T00:00:00"/>
        <d v="2023-06-05T00:00:00"/>
        <d v="2023-08-18T00:00:00"/>
        <d v="2023-05-21T00:00:00"/>
        <d v="2022-01-04T00:00:00"/>
        <d v="2022-03-16T00:00:00"/>
        <d v="2023-10-09T00:00:00"/>
        <d v="2023-04-27T00:00:00"/>
        <d v="2022-05-31T00:00:00"/>
        <d v="2023-04-19T00:00:00"/>
        <d v="2022-01-19T00:00:00"/>
        <d v="2022-07-26T00:00:00"/>
        <d v="2022-07-19T00:00:00"/>
        <d v="2022-11-27T00:00:00"/>
        <d v="2022-08-19T00:00:00"/>
        <d v="2022-10-08T00:00:00"/>
        <d v="2023-10-24T00:00:00"/>
        <d v="2022-02-07T00:00:00"/>
        <d v="2022-11-08T00:00:00"/>
        <d v="2023-10-03T00:00:00"/>
        <d v="2022-06-28T00:00:00"/>
        <d v="2023-04-20T00:00:00"/>
        <d v="2022-06-11T00:00:00"/>
        <d v="2023-09-02T00:00:00"/>
        <d v="2023-05-01T00:00:00"/>
        <d v="2023-02-18T00:00:00"/>
        <d v="2022-09-02T00:00:00"/>
        <d v="2023-02-12T00:00:00"/>
        <d v="2023-03-20T00:00:00"/>
        <d v="2022-12-15T00:00:00"/>
        <d v="2023-05-27T00:00:00"/>
        <d v="2022-03-27T00:00:00"/>
        <d v="2022-06-23T00:00:00"/>
        <d v="2022-05-22T00:00:00"/>
        <d v="2022-07-27T00:00:00"/>
        <d v="2022-03-08T00:00:00"/>
        <d v="2022-01-03T00:00:00"/>
        <d v="2024-03-24T00:00:00"/>
        <d v="2023-04-16T00:00:00"/>
        <d v="2023-09-24T00:00:00"/>
        <d v="2022-11-21T00:00:00"/>
        <d v="2022-08-28T00:00:00"/>
        <d v="2022-03-17T00:00:00"/>
        <d v="2022-02-01T00:00:00"/>
        <d v="2022-07-15T00:00:00"/>
        <d v="2022-01-20T00:00:00"/>
        <d v="2022-09-09T00:00:00"/>
        <d v="2022-02-22T00:00:00"/>
        <d v="2022-01-26T00:00:00"/>
        <d v="2022-07-18T00:00:00"/>
        <d v="2023-03-16T00:00:00"/>
        <d v="2022-12-08T00:00:00"/>
        <d v="2023-04-01T00:00:00"/>
        <d v="2022-12-04T00:00:00"/>
        <d v="2022-06-21T00:00:00"/>
        <d v="2022-10-03T00:00:00"/>
        <d v="2023-05-13T00:00:00"/>
        <d v="2024-03-10T00:00:00"/>
        <d v="2022-02-15T00:00:00"/>
        <d v="2024-05-20T00:00:00"/>
        <d v="2022-09-14T00:00:00"/>
        <d v="2024-03-30T00:00:00"/>
        <d v="2023-08-10T00:00:00"/>
        <d v="2022-02-24T00:00:00"/>
        <d v="2024-02-20T00:00:00"/>
        <d v="2022-10-10T00:00:00"/>
        <d v="2023-12-29T00:00:00"/>
        <d v="2023-12-15T00:00:00"/>
        <d v="2023-03-21T00:00:00"/>
        <d v="2023-10-06T00:00:00"/>
        <d v="2022-03-11T00:00:00"/>
        <d v="2024-12-26T00:00:00"/>
        <d v="2023-07-26T00:00:00"/>
        <d v="2023-12-01T00:00:00"/>
        <d v="2022-08-23T00:00:00"/>
        <d v="2022-08-06T00:00:00"/>
        <d v="2022-02-20T00:00:00"/>
        <d v="2023-02-04T00:00:00"/>
        <d v="2022-04-19T00:00:00"/>
        <d v="2022-07-13T00:00:00"/>
        <d v="2022-08-05T00:00:00"/>
        <d v="2022-12-26T00:00:00"/>
        <d v="2022-02-17T00:00:00"/>
        <d v="2023-03-11T00:00:00"/>
        <d v="2022-09-05T00:00:00"/>
        <d v="2022-09-08T00:00:00"/>
        <d v="2022-02-19T00:00:00"/>
        <d v="2023-12-13T00:00:00"/>
        <d v="2022-09-23T00:00:00"/>
        <d v="2022-07-16T00:00:00"/>
        <d v="2022-04-28T00:00:00"/>
        <d v="2022-02-28T00:00:00"/>
        <d v="2023-04-24T00:00:00"/>
        <d v="2022-06-17T00:00:00"/>
        <d v="2022-10-12T00:00:00"/>
        <d v="2023-02-09T00:00:00"/>
        <d v="2022-08-14T00:00:00"/>
        <d v="2022-01-10T00:00:00"/>
        <d v="2022-02-05T00:00:00"/>
        <d v="2022-06-04T00:00:00"/>
        <d v="2023-09-22T00:00:00"/>
        <d v="2023-10-27T00:00:00"/>
        <d v="2022-07-20T00:00:00"/>
        <d v="2022-11-22T00:00:00"/>
        <d v="2022-03-13T00:00:00"/>
        <d v="2023-02-19T00:00:00"/>
        <d v="2022-02-12T00:00:00"/>
        <d v="2022-03-20T00:00:00"/>
        <d v="2023-01-02T00:00:00"/>
        <d v="2023-06-18T00:00:00"/>
        <d v="2022-12-27T00:00:00"/>
        <d v="2022-10-28T00:00:00"/>
        <d v="2022-05-17T00:00:00"/>
        <d v="2022-04-13T00:00:00"/>
        <d v="2022-03-15T00:00:00"/>
        <d v="2022-05-20T00:00:00"/>
        <d v="2023-12-07T00:00:00"/>
        <d v="2022-05-30T00:00:00"/>
        <d v="2023-10-10T00:00:00"/>
        <d v="2022-06-02T00:00:00"/>
        <d v="2022-05-13T00:00:00"/>
        <d v="2024-08-25T00:00:00"/>
        <d v="2022-07-06T00:00:00"/>
        <d v="2022-04-08T00:00:00"/>
        <d v="2023-09-15T00:00:00"/>
        <d v="2023-04-03T00:00:00"/>
        <d v="2023-11-24T00:00:00"/>
        <d v="2022-10-07T00:00:00"/>
        <d v="2022-03-04T00:00:00"/>
        <d v="2022-10-27T00:00:00"/>
        <d v="2022-05-07T00:00:00"/>
        <d v="2022-12-09T00:00:00"/>
        <d v="2022-04-20T00:00:00"/>
        <d v="2022-02-26T00:00:00"/>
        <d v="2024-02-18T00:00:00"/>
        <d v="2023-09-19T00:00:00"/>
        <d v="2023-02-10T00:00:00"/>
        <d v="2023-06-01T00:00:00"/>
        <d v="2022-07-31T00:00:00"/>
        <d v="2022-03-28T00:00:00"/>
        <d v="2023-01-14T00:00:00"/>
        <d v="2022-12-10T00:00:00"/>
        <d v="2022-09-01T00:00:00"/>
        <d v="2022-05-27T00:00:00"/>
        <d v="2022-10-18T00:00:00"/>
        <d v="2022-08-24T00:00:00"/>
        <d v="2023-02-20T00:00:00"/>
        <d v="2022-08-11T00:00:00"/>
        <d v="2023-02-06T00:00:00"/>
        <d v="2023-01-04T00:00:00"/>
        <d v="2023-09-17T00:00:00"/>
        <d v="2022-05-03T00:00:00"/>
        <d v="2022-04-02T00:00:00"/>
        <d v="2024-08-14T00:00:00"/>
        <d v="2022-09-15T00:00:00"/>
        <d v="2023-09-30T00:00:00"/>
        <d v="2022-05-14T00:00:00"/>
        <d v="2022-03-12T00:00:00"/>
        <d v="2023-11-03T00:00:00"/>
        <d v="2022-02-11T00:00:00"/>
        <d v="2023-03-29T00:00:00"/>
        <d v="2022-06-30T00:00:00"/>
        <d v="2022-08-29T00:00:00"/>
        <d v="2022-08-22T00:00:00"/>
        <d v="2023-02-24T00:00:00"/>
        <d v="2023-06-30T00:00:00"/>
        <d v="2022-12-06T00:00:00"/>
        <d v="2023-09-27T00:00:00"/>
        <d v="2023-06-25T00:00:00"/>
        <d v="2022-05-23T00:00:00"/>
        <d v="2022-03-07T00:00:00"/>
        <d v="2023-08-16T00:00:00"/>
        <d v="2022-03-09T00:00:00"/>
        <d v="2024-08-05T00:00:00"/>
        <d v="2023-03-01T00:00:00"/>
        <d v="2024-04-07T00:00:00"/>
        <d v="2022-03-22T00:00:00"/>
        <d v="2022-10-09T00:00:00"/>
        <d v="2022-04-25T00:00:00"/>
        <d v="2022-02-06T00:00:00"/>
        <d v="2022-12-03T00:00:00"/>
        <d v="2022-04-09T00:00:00"/>
        <d v="2022-08-08T00:00:00"/>
        <d v="2022-05-16T00:00:00"/>
        <d v="2022-07-03T00:00:00"/>
        <d v="2022-05-19T00:00:00"/>
        <d v="2023-04-18T00:00:00"/>
        <d v="2024-04-23T00:00:00"/>
        <d v="2023-03-27T00:00:00"/>
        <d v="2022-01-22T00:00:00"/>
        <d v="2022-11-15T00:00:00"/>
        <d v="2023-02-16T00:00:00"/>
        <d v="2024-01-01T00:00:00"/>
        <d v="2022-01-24T00:00:00"/>
        <d v="2023-12-17T00:00:00"/>
        <d v="2023-08-08T00:00:00"/>
        <d v="2023-01-19T00:00:00"/>
        <d v="2022-11-29T00:00:00"/>
        <d v="2023-11-22T00:00:00"/>
        <d v="2022-08-01T00:00:00"/>
        <d v="2023-06-17T00:00:00"/>
        <d v="2022-05-24T00:00:00"/>
        <d v="2024-10-03T00:00:00"/>
        <d v="2022-01-30T00:00:00"/>
        <d v="2023-10-12T00:00:00"/>
        <d v="2022-11-02T00:00:00"/>
        <d v="2023-11-17T00:00:00"/>
        <d v="2022-05-09T00:00:00"/>
        <d v="2022-08-16T00:00:00"/>
        <d v="2024-11-24T00:00:00"/>
        <d v="2022-12-13T00:00:00"/>
        <d v="2022-04-04T00:00:00"/>
        <d v="2022-03-23T00:00:00"/>
        <d v="2022-08-25T00:00:00"/>
        <d v="2022-09-13T00:00:00"/>
        <d v="2022-11-23T00:00:00"/>
        <d v="2022-07-30T00:00:00"/>
        <d v="2022-11-10T00:00:00"/>
        <d v="2024-10-27T00:00:00"/>
        <d v="2022-01-31T00:00:00"/>
        <d v="2024-10-24T00:00:00"/>
        <d v="2022-04-21T00:00:00"/>
        <d v="2022-07-28T00:00:00"/>
        <d v="2022-02-13T00:00:00"/>
        <d v="2023-08-17T00:00:00"/>
        <d v="2023-12-12T00:00:00"/>
        <d v="2024-10-01T00:00:00"/>
        <d v="2022-07-24T00:00:00"/>
        <d v="2022-08-09T00:00:00"/>
        <d v="2022-09-29T00:00:00"/>
        <d v="2024-03-26T00:00:00"/>
        <d v="2024-04-01T00:00:00"/>
        <d v="2024-03-09T00:00:00"/>
        <d v="2022-11-13T00:00:00"/>
        <d v="2022-07-02T00:00:00"/>
        <d v="2023-07-02T00:00:00"/>
        <d v="2022-05-15T00:00:00"/>
        <d v="2024-09-07T00:00:00"/>
        <d v="2022-01-12T00:00:00"/>
        <d v="2023-03-07T00:00:00"/>
        <d v="2023-07-27T00:00:00"/>
        <d v="2022-03-19T00:00:00"/>
        <d v="2023-09-18T00:00:00"/>
        <d v="2022-12-29T00:00:00"/>
        <d v="2023-04-05T00:00:00"/>
        <d v="2023-09-12T00:00:00"/>
        <d v="2023-06-14T00:00:00"/>
        <d v="2022-08-27T00:00:00"/>
        <d v="2022-04-29T00:00:00"/>
        <d v="2023-12-08T00:00:00"/>
        <d v="2023-05-11T00:00:00"/>
        <d v="2022-03-14T00:00:00"/>
        <d v="2024-06-23T00:00:00"/>
        <d v="2022-09-12T00:00:00"/>
        <d v="2022-11-26T00:00:00"/>
        <d v="2022-10-15T00:00:00"/>
        <d v="2023-03-19T00:00:00"/>
        <d v="2022-02-14T00:00:00"/>
        <d v="2022-08-12T00:00:00"/>
        <d v="2024-09-09T00:00:00"/>
        <d v="2022-02-02T00:00:00"/>
        <d v="2024-02-15T00:00:00"/>
        <d v="2023-09-07T00:00:00"/>
        <d v="2022-05-05T00:00:00"/>
        <d v="2023-04-22T00:00:00"/>
        <d v="2022-09-17T00:00:00"/>
        <d v="2022-11-18T00:00:00"/>
        <d v="2022-10-19T00:00:00"/>
        <d v="2022-01-06T00:00:00"/>
        <d v="2023-06-12T00:00:00"/>
        <d v="2023-07-08T00:00:00"/>
        <d v="2022-10-22T00:00:00"/>
        <d v="2023-11-02T00:00:00"/>
        <d v="2023-11-20T00:00:00"/>
        <d v="2022-04-30T00:00:00"/>
        <d v="2024-05-10T00:00:00"/>
        <d v="2023-02-13T00:00:00"/>
        <d v="2024-01-10T00:00:00"/>
        <d v="2022-02-16T00:00:00"/>
        <d v="2024-06-11T00:00:00"/>
        <d v="2022-06-27T00:00:00"/>
        <d v="2024-10-18T00:00:00"/>
        <d v="2022-07-14T00:00:00"/>
        <d v="2022-01-28T00:00:00"/>
        <d v="2023-06-04T00:00:00"/>
        <d v="2024-12-27T00:00:00"/>
        <d v="2023-04-26T00:00:00"/>
        <d v="2023-08-29T00:00:00"/>
        <d v="2022-08-31T00:00:00"/>
        <d v="2022-05-28T00:00:00"/>
        <d v="2022-09-06T00:00:00"/>
        <d v="2022-08-17T00:00:00"/>
        <d v="2022-07-07T00:00:00"/>
        <d v="2022-06-16T00:00:00"/>
        <d v="2023-01-20T00:00:00"/>
        <d v="2022-01-14T00:00:00"/>
        <d v="2022-12-07T00:00:00"/>
        <d v="2023-12-10T00:00:00"/>
        <d v="2022-11-09T00:00:00"/>
        <d v="2022-08-15T00:00:00"/>
        <d v="2023-04-15T00:00:00"/>
        <d v="2024-07-13T00:00:00"/>
        <d v="2022-07-23T00:00:00"/>
        <d v="2024-01-17T00:00:00"/>
        <d v="2024-05-14T00:00:00"/>
        <d v="2022-12-05T00:00:00"/>
        <d v="2022-01-23T00:00:00"/>
        <d v="2022-05-02T00:00:00"/>
        <d v="2022-01-16T00:00:00"/>
        <d v="2022-12-11T00:00:00"/>
        <d v="2022-06-01T00:00:00"/>
        <d v="2023-05-31T00:00:00"/>
        <d v="2022-07-01T00:00:00"/>
        <d v="2022-11-25T00:00:00"/>
        <d v="2022-10-13T00:00:00"/>
        <d v="2022-11-05T00:00:00"/>
        <d v="2022-03-01T00:00:00"/>
        <d v="2024-01-19T00:00:00"/>
        <d v="2022-05-25T00:00:00"/>
        <d v="2024-08-28T00:00:00"/>
        <d v="2022-07-22T00:00:00"/>
        <d v="2022-10-04T00:00:00"/>
        <d v="2024-05-23T00:00:00"/>
        <d v="2023-08-19T00:00:00"/>
        <d v="2022-11-06T00:00:00"/>
        <d v="2023-05-02T00:00:00"/>
        <d v="2023-12-31T00:00:00"/>
        <d v="2023-01-08T00:00:00"/>
        <d v="2022-05-08T00:00:00"/>
        <d v="2024-02-25T00:00:00"/>
        <d v="2023-01-23T00:00:00"/>
        <d v="2024-01-14T00:00:00"/>
        <d v="2023-10-17T00:00:00"/>
        <d v="2024-07-09T00:00:00"/>
        <d v="2024-03-25T00:00:00"/>
        <d v="2022-06-06T00:00:00"/>
        <d v="2023-12-14T00:00:00"/>
        <d v="2023-11-23T00:00:00"/>
        <d v="2022-08-30T00:00:00"/>
        <d v="2024-04-22T00:00:00"/>
        <d v="2023-10-16T00:00:00"/>
        <d v="2022-04-26T00:00:00"/>
        <d v="2022-06-09T00:00:00"/>
        <d v="2022-04-12T00:00:00"/>
        <d v="2023-04-02T00:00:00"/>
        <d v="2022-08-03T00:00:00"/>
        <d v="2023-07-15T00:00:00"/>
        <d v="2023-04-04T00:00:00"/>
        <d v="2024-02-02T00:00:00"/>
        <d v="2023-07-29T00:00:00"/>
        <d v="2023-01-28T00:00:00"/>
        <d v="2022-09-10T00:00:00"/>
        <d v="2022-05-21T00:00:00"/>
        <d v="2023-04-25T00:00:00"/>
        <d v="2022-12-18T00:00:00"/>
        <d v="2023-12-20T00:00:00"/>
        <d v="2022-03-30T00:00:00"/>
        <d v="2022-05-26T00:00:00"/>
        <d v="2023-03-04T00:00:00"/>
        <d v="2023-01-18T00:00:00"/>
        <d v="2024-08-16T00:00:00"/>
        <d v="2022-03-21T00:00:00"/>
        <d v="2023-03-09T00:00:00"/>
        <d v="2022-04-18T00:00:00"/>
        <d v="2022-06-26T00:00:00"/>
        <d v="2022-01-01T00:00:00"/>
        <d v="2022-02-27T00:00:00"/>
        <d v="2023-04-30T00:00:00"/>
        <d v="2024-04-06T00:00:00"/>
        <d v="2022-06-22T00:00:00"/>
        <d v="2022-11-01T00:00:00"/>
        <d v="2024-01-13T00:00:00"/>
        <d v="2022-02-03T00:00:00"/>
        <d v="2024-06-14T00:00:00"/>
        <d v="2022-08-04T00:00:00"/>
        <d v="2024-04-03T00:00:00"/>
        <d v="2023-05-07T00:00:00"/>
        <d v="2022-02-25T00:00:00"/>
        <d v="2022-10-05T00:00:00"/>
        <d v="2022-10-11T00:00:00"/>
        <d v="2023-02-05T00:00:00"/>
        <d v="2022-05-04T00:00:00"/>
        <d v="2022-09-03T00:00:00"/>
        <d v="2024-04-18T00:00:00"/>
        <d v="2024-04-27T00:00:00"/>
        <d v="2022-12-30T00:00:00"/>
        <d v="2023-08-13T00:00:00"/>
        <d v="2022-06-24T00:00:00"/>
        <d v="2022-04-22T00:00:00"/>
        <d v="2023-01-17T00:00:00"/>
        <d v="2024-03-14T00:00:00"/>
        <d v="2022-01-21T00:00:00"/>
        <d v="2023-05-28T00:00:00"/>
        <d v="2023-04-29T00:00:00"/>
        <d v="2022-03-26T00:00:00"/>
        <d v="2023-12-26T00:00:00"/>
        <d v="2023-04-07T00:00:00"/>
        <d v="2024-01-26T00:00:00"/>
        <d v="2024-06-10T00:00:00"/>
        <d v="2023-07-24T00:00:00"/>
        <d v="2022-12-20T00:00:00"/>
        <d v="2022-09-22T00:00:00"/>
        <d v="2022-01-05T00:00:00"/>
        <d v="2022-07-08T00:00:00"/>
        <d v="2024-03-18T00:00:00"/>
        <d v="2024-02-09T00:00:00"/>
        <d v="2022-04-11T00:00:00"/>
        <d v="2023-05-20T00:00:00"/>
        <d v="2023-01-26T00:00:00"/>
        <d v="2022-04-03T00:00:00"/>
        <d v="2022-10-23T00:00:00"/>
        <d v="2022-06-20T00:00:00"/>
        <d v="2022-07-25T00:00:00"/>
        <d v="2023-07-28T00:00:00"/>
        <d v="2022-09-07T00:00:00"/>
        <d v="2022-06-05T00:00:00"/>
        <d v="2022-10-17T00:00:00"/>
        <d v="2023-03-10T00:00:00"/>
        <d v="2022-04-17T00:00:00"/>
        <d v="2022-06-29T00:00:00"/>
        <d v="2023-02-08T00:00:00"/>
        <d v="2023-07-13T00:00:00"/>
        <d v="2023-01-29T00:00:00"/>
        <d v="2024-12-17T00:00:00"/>
        <d v="2022-04-23T00:00:00"/>
        <d v="2022-07-04T00:00:00"/>
        <d v="2022-04-16T00:00:00"/>
        <d v="2023-03-14T00:00:00"/>
        <d v="2022-08-10T00:00:00"/>
        <d v="2023-07-03T00:00:00"/>
        <d v="2023-03-28T00:00:00"/>
        <d v="2024-10-11T00:00:00"/>
        <d v="2022-09-26T00:00:00"/>
        <d v="2022-10-14T00:00:00"/>
        <d v="2023-05-14T00:00:00"/>
        <d v="2023-12-24T00:00:00"/>
        <d v="2024-01-20T00:00:00"/>
        <d v="2023-02-17T00:00:00"/>
        <d v="2022-06-18T00:00:00"/>
        <d v="2023-01-09T00:00:00"/>
        <d v="2022-09-19T00:00:00"/>
        <d v="2023-08-24T00:00:00"/>
        <d v="2022-11-07T00:00:00"/>
        <d v="2024-05-07T00:00:00"/>
        <d v="2022-10-24T00:00:00"/>
        <d v="2023-09-09T00:00:00"/>
        <d v="2023-09-08T00:00:00"/>
        <d v="2022-10-20T00:00:00"/>
        <d v="2022-06-03T00:00:00"/>
        <d v="2024-02-10T00:00:00"/>
        <d v="2023-03-24T00:00:00"/>
        <d v="2022-11-16T00:00:00"/>
        <d v="2023-01-22T00:00:00"/>
        <d v="2022-03-05T00:00:00"/>
        <d v="2024-04-24T00:00:00"/>
        <d v="2022-01-18T00:00:00"/>
        <d v="2023-02-01T00:00:00"/>
        <d v="2022-09-24T00:00:00"/>
        <d v="2022-03-31T00:00:00"/>
        <d v="2024-09-20T00:00:00"/>
        <d v="2023-03-08T00:00:00"/>
        <d v="2023-08-12T00:00:00"/>
        <d v="2022-03-03T00:00:00"/>
        <d v="2024-08-04T00:00:00"/>
        <d v="2023-04-08T00:00:00"/>
        <d v="2022-04-10T00:00:00"/>
        <d v="2024-10-30T00:00:00"/>
        <d v="2023-11-18T00:00:00"/>
        <d v="2023-04-09T00:00:00"/>
        <d v="2022-09-11T00:00:00"/>
      </sharedItems>
      <fieldGroup par="20" base="9">
        <rangePr groupBy="months" startDate="2022-01-01T00:00:00" endDate="2024-12-28T00:00:00"/>
        <groupItems count="14">
          <s v="&lt;01-01-22"/>
          <s v="Jan"/>
          <s v="Feb"/>
          <s v="Mar"/>
          <s v="Apr"/>
          <s v="May"/>
          <s v="Jun"/>
          <s v="Jul"/>
          <s v="Aug"/>
          <s v="Sep"/>
          <s v="Oct"/>
          <s v="Nov"/>
          <s v="Dec"/>
          <s v="&gt;28-12-24"/>
        </groupItems>
      </fieldGroup>
    </cacheField>
    <cacheField name="Discharge Date" numFmtId="14">
      <sharedItems containsSemiMixedTypes="0" containsNonDate="0" containsDate="1" containsString="0" minDate="2022-01-03T00:00:00" maxDate="2025-01-05T00:00:00"/>
    </cacheField>
    <cacheField name="Length of Days" numFmtId="0">
      <sharedItems containsSemiMixedTypes="0" containsString="0" containsNumber="1" containsInteger="1" minValue="1" maxValue="20"/>
    </cacheField>
    <cacheField name="Medical Condition" numFmtId="0">
      <sharedItems count="14">
        <s v="Fracture"/>
        <s v="Seizures"/>
        <s v="Cancer"/>
        <s v="Heart Attack (STEMI)"/>
        <s v="Tumor"/>
        <s v="Stroke"/>
        <s v="Heart Disease"/>
        <s v="Severe Trauma"/>
        <s v="Internal Bleeding"/>
        <s v="Arthritis"/>
        <s v="Allergies"/>
        <s v="Hypertension"/>
        <s v="Asthma"/>
        <e v="#N/A" u="1"/>
      </sharedItems>
    </cacheField>
    <cacheField name="Department" numFmtId="0">
      <sharedItems count="6">
        <s v="Orthopedics"/>
        <s v="Neurology"/>
        <s v="Oncology"/>
        <s v="Cardiology"/>
        <s v="Emergency"/>
        <s v="Pediatrics"/>
      </sharedItems>
    </cacheField>
    <cacheField name="Total  Bill Amount" numFmtId="164">
      <sharedItems containsSemiMixedTypes="0" containsString="0" containsNumber="1" containsInteger="1" minValue="3056" maxValue="49933"/>
    </cacheField>
    <cacheField name="Insurance Coverage" numFmtId="0">
      <sharedItems containsSemiMixedTypes="0" containsString="0" containsNumber="1" minValue="1576.6097726075579" maxValue="39699.823016191687" count="905">
        <n v="17417.63263325256"/>
        <n v="7080.871594633114"/>
        <n v="4874.0772584971792"/>
        <n v="17579.196408784999"/>
        <n v="2751.2937201853119"/>
        <n v="6166.5519231953867"/>
        <n v="9529.7589167494025"/>
        <n v="11469.83019592153"/>
        <n v="12364.32561216927"/>
        <n v="13753.979436336689"/>
        <n v="4869.2122675224282"/>
        <n v="19885.310552427549"/>
        <n v="16167.28312907888"/>
        <n v="4518.0981591185873"/>
        <n v="10616.92684250027"/>
        <n v="21385.91176808497"/>
        <n v="32720.4087338424"/>
        <n v="13757.295470558111"/>
        <n v="16498.638703501321"/>
        <n v="14977.67363691277"/>
        <n v="5209.5483995476779"/>
        <n v="3702.947269648495"/>
        <n v="7345.8892468643662"/>
        <n v="9285.5645395278843"/>
        <n v="8674.1318470237547"/>
        <n v="18563.88818968349"/>
        <n v="8858.5815890355043"/>
        <n v="3464.0392125514109"/>
        <n v="20980.363445287461"/>
        <n v="3947.068926953134"/>
        <n v="6534.5844597785299"/>
        <n v="16908.780982349541"/>
        <n v="14728.44077926854"/>
        <n v="8311.9002331710235"/>
        <n v="17064.44539032536"/>
        <n v="12563.78151172302"/>
        <n v="3482.8285586888878"/>
        <n v="11110.442571776501"/>
        <n v="4540.8190479004643"/>
        <n v="6012.6101840155507"/>
        <n v="21876.39796525969"/>
        <n v="3585.4331951767949"/>
        <n v="13315.46064025846"/>
        <n v="13385.945331285749"/>
        <n v="2436.478929347345"/>
        <n v="11868.364484943761"/>
        <n v="4778.6775117843608"/>
        <n v="7522.8105472558627"/>
        <n v="11101.117718609041"/>
        <n v="4933.9569695274158"/>
        <n v="15314.571997253681"/>
        <n v="4334.0736223853319"/>
        <n v="17011.991208562529"/>
        <n v="5845.1371806003408"/>
        <n v="7265.156311470907"/>
        <n v="3361.0938084542431"/>
        <n v="21045.655297420559"/>
        <n v="11657.98284997639"/>
        <n v="11066.504336605311"/>
        <n v="8692.3456671909407"/>
        <n v="14029.53225652859"/>
        <n v="5604.9222196689743"/>
        <n v="13217.521838420011"/>
        <n v="10699.935486384051"/>
        <n v="9565.9654155585249"/>
        <n v="20817.88212155275"/>
        <n v="10014.06929470553"/>
        <n v="7469.2176331369128"/>
        <n v="14157.022170229749"/>
        <n v="5853.0885961067097"/>
        <n v="14136.98702499749"/>
        <n v="2316.493443446861"/>
        <n v="4396.0387744751833"/>
        <n v="12821.38960170547"/>
        <n v="3190.4100832611862"/>
        <n v="12279.34913812197"/>
        <n v="9833.650250604187"/>
        <n v="9519.5779682739576"/>
        <n v="11133.90822710666"/>
        <n v="15711.52182323116"/>
        <n v="21103.903362819299"/>
        <n v="5556.3173536063186"/>
        <n v="15373.109705764889"/>
        <n v="18048.537192853131"/>
        <n v="9241.5782840175743"/>
        <n v="7666.534593800764"/>
        <n v="22934.894270946839"/>
        <n v="8982.1129040997312"/>
        <n v="6545.8792989330359"/>
        <n v="7148.39372888249"/>
        <n v="38618.346573819428"/>
        <n v="7033.6443692146549"/>
        <n v="14725.95605533062"/>
        <n v="5606.1512195502346"/>
        <n v="11755.357876419879"/>
        <n v="11895.87270631808"/>
        <n v="11700.23230203106"/>
        <n v="6454.215115787556"/>
        <n v="15397.76894049162"/>
        <n v="5500.0679659289026"/>
        <n v="11246.2925037363"/>
        <n v="4248.8978978306022"/>
        <n v="12020.5694533305"/>
        <n v="11936.04638075607"/>
        <n v="14060.22199480193"/>
        <n v="7644.2494528736388"/>
        <n v="29374.406187281002"/>
        <n v="4947.1468193479996"/>
        <n v="13956.18945218043"/>
        <n v="13282.92465314746"/>
        <n v="5734.7445559331309"/>
        <n v="10311.267095204799"/>
        <n v="11813.466019875061"/>
        <n v="8912.8590523567836"/>
        <n v="21775.92502688328"/>
        <n v="24651.10424407637"/>
        <n v="35071.694206361208"/>
        <n v="22262.55786874492"/>
        <n v="11442.379302696711"/>
        <n v="18515.273701701979"/>
        <n v="14231.827397882411"/>
        <n v="12140.55937955626"/>
        <n v="25142.36937917857"/>
        <n v="4030.0575102057701"/>
        <n v="11761.927573599511"/>
        <n v="4226.1970458913647"/>
        <n v="26487.461526637839"/>
        <n v="6162.762390445434"/>
        <n v="2912.7365679462791"/>
        <n v="12260.250236111169"/>
        <n v="12891.55034701279"/>
        <n v="5842.5967227148867"/>
        <n v="10364.27316808764"/>
        <n v="4284.1701786887324"/>
        <n v="8363.332691377087"/>
        <n v="16766.113527499539"/>
        <n v="24901.804392803358"/>
        <n v="12770.149687747011"/>
        <n v="36121.395649885671"/>
        <n v="18866.849960333919"/>
        <n v="16344.212416789351"/>
        <n v="14242.43364232567"/>
        <n v="11000.82857231516"/>
        <n v="17331.013720546569"/>
        <n v="24803.93229149975"/>
        <n v="3894.5378243280311"/>
        <n v="4560.3280298654299"/>
        <n v="2150.3917802274609"/>
        <n v="10100.77808686396"/>
        <n v="9546.9949340438689"/>
        <n v="26296.378659511811"/>
        <n v="29544.921427453632"/>
        <n v="5994.4373807237089"/>
        <n v="24638.330493065401"/>
        <n v="9504.6935071200878"/>
        <n v="18630.567748974521"/>
        <n v="5553.9834862190246"/>
        <n v="20522.520531667171"/>
        <n v="6978.5585696309381"/>
        <n v="15841.907088216671"/>
        <n v="5718.0501026953361"/>
        <n v="10334.77100545334"/>
        <n v="5603.1709675916527"/>
        <n v="8257.223987291296"/>
        <n v="17968.999422066248"/>
        <n v="23141.753288184609"/>
        <n v="12237.53893392837"/>
        <n v="13889.92897645337"/>
        <n v="9011.7347955812966"/>
        <n v="6789.6768288981239"/>
        <n v="12229.83925944699"/>
        <n v="18432.26636556739"/>
        <n v="12993.510086876629"/>
        <n v="5965.0858634937294"/>
        <n v="23741.28266354934"/>
        <n v="20605.737033756759"/>
        <n v="1576.6097726075579"/>
        <n v="7388.2308524723994"/>
        <n v="3298.4317964498168"/>
        <n v="11456.656140549479"/>
        <n v="7777.8241023901792"/>
        <n v="11016.39682635289"/>
        <n v="9960.250230034686"/>
        <n v="4234.6522787032418"/>
        <n v="11234.151169502889"/>
        <n v="38867.437394445376"/>
        <n v="23070.78117770487"/>
        <n v="14370.85951041519"/>
        <n v="5957.440271883127"/>
        <n v="19238.163870950892"/>
        <n v="6741.2836123819379"/>
        <n v="23677.520501485429"/>
        <n v="4533.5445311442709"/>
        <n v="16939.562635529132"/>
        <n v="15955.68653969476"/>
        <n v="9371.8987157039264"/>
        <n v="7824.5214496210556"/>
        <n v="19943.803563674661"/>
        <n v="7072.241069923648"/>
        <n v="11827.99168312351"/>
        <n v="29911.32783033013"/>
        <n v="7820.5291558900362"/>
        <n v="19448.714033318691"/>
        <n v="10024.261126765439"/>
        <n v="22991.54094069697"/>
        <n v="18867.427539039661"/>
        <n v="7118.5787481487268"/>
        <n v="22307.281370179619"/>
        <n v="7693.192154035195"/>
        <n v="11717.11140213338"/>
        <n v="2775.3813439904002"/>
        <n v="11916.19669186604"/>
        <n v="11150.68663250296"/>
        <n v="14602.629605183551"/>
        <n v="16507.249635880111"/>
        <n v="11113.71333022141"/>
        <n v="19923.510634545761"/>
        <n v="19516.980991360109"/>
        <n v="7503.5180437518702"/>
        <n v="10550.758243158571"/>
        <n v="5712.863182784542"/>
        <n v="16349.46903453441"/>
        <n v="18492.687571162929"/>
        <n v="4494.8296048435604"/>
        <n v="11970.02957795074"/>
        <n v="10134.654270257261"/>
        <n v="5687.8888609054529"/>
        <n v="25655.129274643052"/>
        <n v="16813.167838556448"/>
        <n v="22742.893369564379"/>
        <n v="34602.598680564253"/>
        <n v="12675.38854709818"/>
        <n v="5934.7382499298392"/>
        <n v="18208.79019460062"/>
        <n v="4043.8234083130451"/>
        <n v="6555.8846004724373"/>
        <n v="12548.0132197325"/>
        <n v="8370.1842031771648"/>
        <n v="6224.9987960406661"/>
        <n v="16463.192307117039"/>
        <n v="12407.316078775129"/>
        <n v="13595.213058205891"/>
        <n v="8682.5584795089471"/>
        <n v="10944.89211110864"/>
        <n v="11487.425545531771"/>
        <n v="22608.229127506049"/>
        <n v="11221.694814145099"/>
        <n v="9335.852728387119"/>
        <n v="12270.89938426691"/>
        <n v="10052.77589699807"/>
        <n v="7435.4727066074111"/>
        <n v="15681.941436607211"/>
        <n v="11288.89491806998"/>
        <n v="10507.79390582626"/>
        <n v="13063.605773596129"/>
        <n v="8682.973543570155"/>
        <n v="12875.681784910619"/>
        <n v="19557.988900336481"/>
        <n v="3330.581093704699"/>
        <n v="3703.8683792081711"/>
        <n v="8094.323184029894"/>
        <n v="22306.938242771299"/>
        <n v="5071.8336478836682"/>
        <n v="3936.6714308832452"/>
        <n v="24160.546597009121"/>
        <n v="13671.428670535401"/>
        <n v="10515.570647753901"/>
        <n v="5666.3871033342257"/>
        <n v="9818.2230905447504"/>
        <n v="18102.195447475431"/>
        <n v="18738.682671440241"/>
        <n v="34988.319057899957"/>
        <n v="13885.00964551198"/>
        <n v="13992.46401114234"/>
        <n v="10443.68850140096"/>
        <n v="31646.70587048963"/>
        <n v="6699.7258817292031"/>
        <n v="14612.96166527473"/>
        <n v="7011.1872811455441"/>
        <n v="9260.5013308651232"/>
        <n v="15360.963336521831"/>
        <n v="5921.439929065964"/>
        <n v="21573.60375629277"/>
        <n v="4450.7025227043696"/>
        <n v="7852.5277819201001"/>
        <n v="4119.978222509375"/>
        <n v="22322.44715071495"/>
        <n v="10959.289314247941"/>
        <n v="12472.574408582779"/>
        <n v="13575.56072875413"/>
        <n v="4534.1544512263363"/>
        <n v="21235.32377778404"/>
        <n v="5786.7693469683454"/>
        <n v="14102.89647033724"/>
        <n v="6872.9821676309884"/>
        <n v="28053.009353671601"/>
        <n v="27611.75300729067"/>
        <n v="23920.080866184038"/>
        <n v="12814.50363789428"/>
        <n v="5842.530243081982"/>
        <n v="5627.7470825498076"/>
        <n v="23294.880299778681"/>
        <n v="16958.575908718321"/>
        <n v="20643.155336511041"/>
        <n v="1817.639502558319"/>
        <n v="6155.363516173451"/>
        <n v="17325.22993831426"/>
        <n v="11407.836281455449"/>
        <n v="6261.699534463045"/>
        <n v="4777.0424696078753"/>
        <n v="14399.69933761416"/>
        <n v="10421.070406705619"/>
        <n v="7056.7231100454974"/>
        <n v="17409.682755909889"/>
        <n v="18910.390955214971"/>
        <n v="6895.6095596159957"/>
        <n v="11875.17821409918"/>
        <n v="31045.228185590029"/>
        <n v="19529.14190626852"/>
        <n v="39699.823016191687"/>
        <n v="12536.799488157871"/>
        <n v="26661.032409530071"/>
        <n v="10397.18691380157"/>
        <n v="10482.885360076711"/>
        <n v="10264.746755552451"/>
        <n v="5248.3142986617904"/>
        <n v="14630.397540101359"/>
        <n v="4411.8811167670219"/>
        <n v="28889.238540312399"/>
        <n v="12050.934703815719"/>
        <n v="21280.990802273111"/>
        <n v="6098.771446138383"/>
        <n v="8983.9916712254344"/>
        <n v="12545.67958943815"/>
        <n v="24322.904212655401"/>
        <n v="7401.9126946428414"/>
        <n v="8877.2559642716005"/>
        <n v="19338.042605289578"/>
        <n v="8041.1507176486521"/>
        <n v="4567.1490085781943"/>
        <n v="12241.805606048791"/>
        <n v="7570.0751855318313"/>
        <n v="13432.938175611551"/>
        <n v="15112.38720709617"/>
        <n v="1866.287947695454"/>
        <n v="7160.4557787379808"/>
        <n v="7134.92379580323"/>
        <n v="15805.384886280701"/>
        <n v="8805.4493882770275"/>
        <n v="12187.62274587402"/>
        <n v="14310.288866583071"/>
        <n v="4340.7723611589436"/>
        <n v="29755.38596749998"/>
        <n v="9171.677517940856"/>
        <n v="3562.250238368737"/>
        <n v="13079.34011589635"/>
        <n v="14284.97562014779"/>
        <n v="4181.8789732369196"/>
        <n v="34245.926386910964"/>
        <n v="9619.3382056449609"/>
        <n v="9241.7161244797189"/>
        <n v="18625.153990555369"/>
        <n v="24268.280143501241"/>
        <n v="22022.79194631497"/>
        <n v="8689.9505747305011"/>
        <n v="3630.0469690881941"/>
        <n v="11512.069047668479"/>
        <n v="7818.1660634856689"/>
        <n v="12002.422102241209"/>
        <n v="4938.5402664159856"/>
        <n v="7114.062757746472"/>
        <n v="25260.95718093824"/>
        <n v="6324.942346343234"/>
        <n v="20791.865174082432"/>
        <n v="7973.8178536566857"/>
        <n v="29791.980428524359"/>
        <n v="12542.95249742433"/>
        <n v="7408.1249860522112"/>
        <n v="19509.5803610113"/>
        <n v="7551.6263817739446"/>
        <n v="9200.3463688260126"/>
        <n v="2356.0036765090772"/>
        <n v="11946.59849618226"/>
        <n v="3897.2770866898281"/>
        <n v="6525.9804750701469"/>
        <n v="20654.869874299049"/>
        <n v="5597.5501769704097"/>
        <n v="17468.06749626973"/>
        <n v="5144.7147527252682"/>
        <n v="10048.74046602331"/>
        <n v="4942.7444691452847"/>
        <n v="17137.65922728779"/>
        <n v="7358.6519603048264"/>
        <n v="3799.4619744126339"/>
        <n v="6164.5083368566429"/>
        <n v="25982.637688603529"/>
        <n v="7406.1480275681824"/>
        <n v="16554.61147738796"/>
        <n v="10232.373751184459"/>
        <n v="38294.117735456857"/>
        <n v="5010.8361648664604"/>
        <n v="30689.247057126398"/>
        <n v="10992.68840131401"/>
        <n v="13355.55494280052"/>
        <n v="6263.2211027671037"/>
        <n v="27851.491177632401"/>
        <n v="13918.612652492349"/>
        <n v="21183.140741077259"/>
        <n v="13026.236444528729"/>
        <n v="12337.544478182301"/>
        <n v="26387.991350490731"/>
        <n v="10159.235605959961"/>
        <n v="17785.13909205528"/>
        <n v="4685.0895964174933"/>
        <n v="4822.3751884004942"/>
        <n v="9980.5260330711317"/>
        <n v="5310.7709160476297"/>
        <n v="21407.774700771399"/>
        <n v="12679.564498352969"/>
        <n v="11110.55530976841"/>
        <n v="2556.126377275481"/>
        <n v="5732.7280892721319"/>
        <n v="35374.970403205298"/>
        <n v="14308.6857890517"/>
        <n v="10293.602754539321"/>
        <n v="35976.93678591487"/>
        <n v="8942.3926839639917"/>
        <n v="29088.791640560361"/>
        <n v="7301.563207184633"/>
        <n v="7655.8958855302099"/>
        <n v="12233.964968449131"/>
        <n v="2284.702728992077"/>
        <n v="15430.044115438281"/>
        <n v="9604.8465029452454"/>
        <n v="6066.1788271293663"/>
        <n v="5428.3256190596439"/>
        <n v="20069.260385386609"/>
        <n v="19959.646163727681"/>
        <n v="12262.816727329729"/>
        <n v="5164.2199468530043"/>
        <n v="9756.8558198985884"/>
        <n v="1846.7193923307821"/>
        <n v="8642.6426771754996"/>
        <n v="10400.476341988209"/>
        <n v="7407.2574837848761"/>
        <n v="11054.833698871351"/>
        <n v="5402.1600183672199"/>
        <n v="8162.3187824477609"/>
        <n v="4620.3284547103121"/>
        <n v="8652.5725260200561"/>
        <n v="6731.2245341742873"/>
        <n v="1970.8699483092901"/>
        <n v="29121.233092820908"/>
        <n v="3480.375438036669"/>
        <n v="15849.034739321591"/>
        <n v="12192.518989136441"/>
        <n v="9763.7857134281148"/>
        <n v="16231.66045362757"/>
        <n v="11445.765784773481"/>
        <n v="28141.72293550699"/>
        <n v="6286.8228754103884"/>
        <n v="23039.050654165621"/>
        <n v="15256.495567501441"/>
        <n v="2543.2701424106422"/>
        <n v="8993.4634437130844"/>
        <n v="3261.0870032502298"/>
        <n v="25553.503768995281"/>
        <n v="14867.00983050944"/>
        <n v="4262.3829131114553"/>
        <n v="21470.4928302318"/>
        <n v="7994.1025085903038"/>
        <n v="20288.899607849929"/>
        <n v="9050.1444875822926"/>
        <n v="18578.14672417799"/>
        <n v="7963.5319814808736"/>
        <n v="4616.9061582642234"/>
        <n v="4383.060560120497"/>
        <n v="12191.30355775088"/>
        <n v="6542.9200905164153"/>
        <n v="10238.14141359293"/>
        <n v="18466.610276327599"/>
        <n v="7532.8084580318146"/>
        <n v="10114.68392965254"/>
        <n v="18583.309981399729"/>
        <n v="24643.376699585551"/>
        <n v="4159.9039185334514"/>
        <n v="13003.464691089381"/>
        <n v="4654.0601989144589"/>
        <n v="16232.31684342997"/>
        <n v="24213.01107061989"/>
        <n v="10804.35880540586"/>
        <n v="37409.167608476608"/>
        <n v="20598.475848408169"/>
        <n v="18637.875575255839"/>
        <n v="8671.5559779541381"/>
        <n v="13108.1378467624"/>
        <n v="12666.37274838082"/>
        <n v="7928.3675019611028"/>
        <n v="6376.4223253514328"/>
        <n v="11174.59432711208"/>
        <n v="17823.867152187981"/>
        <n v="8514.2806697454489"/>
        <n v="9060.8520582752662"/>
        <n v="29705.078577925651"/>
        <n v="18139.657954494749"/>
        <n v="9550.3735670612314"/>
        <n v="7280.2925191149507"/>
        <n v="20195.452353105189"/>
        <n v="9654.9838532243102"/>
        <n v="12126.13950436391"/>
        <n v="6895.3721943543678"/>
        <n v="8043.0383954278304"/>
        <n v="11283.71874787756"/>
        <n v="5433.7888385463493"/>
        <n v="6074.3879559950929"/>
        <n v="3492.427640938934"/>
        <n v="5006.8020791377176"/>
        <n v="16320.733346311779"/>
        <n v="30567.7110648626"/>
        <n v="11334.303031248921"/>
        <n v="12116.671176439489"/>
        <n v="12642.852017504491"/>
        <n v="19839.756229437771"/>
        <n v="17197.220736855579"/>
        <n v="12570.361745774569"/>
        <n v="2531.8937222231129"/>
        <n v="6979.6564140931096"/>
        <n v="9417.5089499087353"/>
        <n v="10028.79453028697"/>
        <n v="2693.34893530914"/>
        <n v="11458.09139417981"/>
        <n v="8067.2605248058426"/>
        <n v="7450.2015890652956"/>
        <n v="8671.4096094297274"/>
        <n v="6712.9465257650909"/>
        <n v="17979.046034733699"/>
        <n v="16046.16949960593"/>
        <n v="9520.2539836001433"/>
        <n v="14637.235127449439"/>
        <n v="15003.581365911879"/>
        <n v="4902.381854134248"/>
        <n v="15501.816041583599"/>
        <n v="6856.9368532409871"/>
        <n v="2648.1361358157228"/>
        <n v="7589.0696142396009"/>
        <n v="4770.520716961265"/>
        <n v="12872.45261624512"/>
        <n v="5215.7016628824604"/>
        <n v="6587.5668781894492"/>
        <n v="17182.671663673231"/>
        <n v="12801.11099636928"/>
        <n v="20401.533431664178"/>
        <n v="9473.2423977703638"/>
        <n v="4675.2569746116551"/>
        <n v="8958.6097706880701"/>
        <n v="16904.832947703129"/>
        <n v="8805.7044623485126"/>
        <n v="12386.76074167711"/>
        <n v="6031.9268050947812"/>
        <n v="10739.93111215998"/>
        <n v="6820.9941994151013"/>
        <n v="12728.09156857243"/>
        <n v="11733.50486791894"/>
        <n v="11204.7888974541"/>
        <n v="3086.8502406524581"/>
        <n v="9560.2006486416121"/>
        <n v="11341.621814528"/>
        <n v="7205.836017752802"/>
        <n v="12570.96927332791"/>
        <n v="4875.6599264187462"/>
        <n v="15389.71151085193"/>
        <n v="12162.775580352079"/>
        <n v="14544.37151494588"/>
        <n v="25481.382611737929"/>
        <n v="34537.759022589351"/>
        <n v="4250.8268960508021"/>
        <n v="11740.91574142846"/>
        <n v="16856.583969191041"/>
        <n v="10819.57738476697"/>
        <n v="13559.05038346137"/>
        <n v="17111.937605571809"/>
        <n v="12864.472384486389"/>
        <n v="13691.514704184539"/>
        <n v="6137.1432539050256"/>
        <n v="3340.9428477865372"/>
        <n v="14377.578341749761"/>
        <n v="18246.84126260566"/>
        <n v="20021.479061675989"/>
        <n v="10577.96868855753"/>
        <n v="7497.0967785066341"/>
        <n v="9437.566704895944"/>
        <n v="4157.7622603593718"/>
        <n v="10895.928416649889"/>
        <n v="34214.39629753599"/>
        <n v="8492.168302888369"/>
        <n v="10553.61381629851"/>
        <n v="15400.50784823956"/>
        <n v="14067.09600609488"/>
        <n v="13282.963148801929"/>
        <n v="9628.7444959479872"/>
        <n v="21599.07595223757"/>
        <n v="6613.9294453802977"/>
        <n v="13066.523620285931"/>
        <n v="17431.19451451155"/>
        <n v="9227.5710968786389"/>
        <n v="13078.415770362541"/>
        <n v="6517.8118494777846"/>
        <n v="10416.444659330449"/>
        <n v="13681.122629007739"/>
        <n v="9472.6533741096882"/>
        <n v="23093.971791201631"/>
        <n v="22848.64840232733"/>
        <n v="10692.33047673679"/>
        <n v="20436.591026110491"/>
        <n v="11234.952973508231"/>
        <n v="11268.084605219339"/>
        <n v="6506.3793170309318"/>
        <n v="18699.194387171221"/>
        <n v="14308.412090754109"/>
        <n v="3763.8123645845831"/>
        <n v="2443.0029226122028"/>
        <n v="7258.0890040345994"/>
        <n v="6575.55606311259"/>
        <n v="9607.8153487070103"/>
        <n v="12671.21306637389"/>
        <n v="4425.5731495364598"/>
        <n v="7228.1114526142683"/>
        <n v="10570.13266471657"/>
        <n v="13891.10271535647"/>
        <n v="16832.088497118159"/>
        <n v="11314.339596991569"/>
        <n v="11725.970111584809"/>
        <n v="9648.1135241106385"/>
        <n v="10496.723373181951"/>
        <n v="5847.3611420721718"/>
        <n v="16207.37069055903"/>
        <n v="11696.71095769989"/>
        <n v="14914.52109742331"/>
        <n v="22225.014378972639"/>
        <n v="4709.7651096011896"/>
        <n v="15960.703459165459"/>
        <n v="14656.87005286452"/>
        <n v="5553.0127630171892"/>
        <n v="12469.67837636333"/>
        <n v="13186.433409347341"/>
        <n v="6140.5615676101042"/>
        <n v="11738.215610298301"/>
        <n v="6479.8422137995276"/>
        <n v="17394.584182856841"/>
        <n v="9315.6538568271044"/>
        <n v="38956.376638430287"/>
        <n v="16485.21993565403"/>
        <n v="8614.7401077857576"/>
        <n v="19234.413005610491"/>
        <n v="9406.6667415416814"/>
        <n v="14916.66580030078"/>
        <n v="12096.30268815321"/>
        <n v="4623.2953303446984"/>
        <n v="12278.39909353913"/>
        <n v="7174.6156119009793"/>
        <n v="8842.4264111148968"/>
        <n v="20577.85094821798"/>
        <n v="7850.1310893194568"/>
        <n v="9201.2578264166241"/>
        <n v="14473.36785928909"/>
        <n v="9491.1732604500794"/>
        <n v="16451.97320229766"/>
        <n v="6611.4865248953247"/>
        <n v="7126.2591967822109"/>
        <n v="18177.880535265591"/>
        <n v="30433.681008328349"/>
        <n v="2942.2503777181719"/>
        <n v="11327.17631148022"/>
        <n v="13791.121764228479"/>
        <n v="6800.6182971973294"/>
        <n v="7350.3843901779528"/>
        <n v="29345.639369962439"/>
        <n v="11262.25570237275"/>
        <n v="6205.0381980130633"/>
        <n v="8944.2880382229341"/>
        <n v="9047.6866901654448"/>
        <n v="15462.287158875421"/>
        <n v="24151.516940269619"/>
        <n v="4635.0416271975719"/>
        <n v="2741.7149436655809"/>
        <n v="4584.4751321748618"/>
        <n v="14649.55781955949"/>
        <n v="12827.905221493071"/>
        <n v="31607.38562709633"/>
        <n v="19348.372594342309"/>
        <n v="8041.0102511614468"/>
        <n v="7480.3109785312927"/>
        <n v="4732.7348561935187"/>
        <n v="8560.3038693604121"/>
        <n v="10463.422261694181"/>
        <n v="11100.771891654609"/>
        <n v="14373.870564305171"/>
        <n v="9619.8766067183406"/>
        <n v="24407.06280506925"/>
        <n v="3373.1391067726699"/>
        <n v="6904.9511982316699"/>
        <n v="6639.0841499813369"/>
        <n v="12058.96847960708"/>
        <n v="8363.9322136686078"/>
        <n v="27328.377623197692"/>
        <n v="12653.81318057998"/>
        <n v="23122.412527478151"/>
        <n v="6689.6468288938686"/>
        <n v="24096.004071183019"/>
        <n v="16405.73965597793"/>
        <n v="9118.9867429146707"/>
        <n v="6837.9563887070644"/>
        <n v="24542.234475818452"/>
        <n v="7621.9738810929148"/>
        <n v="5947.5965176069167"/>
        <n v="4096.9334856585938"/>
        <n v="5668.4223981784999"/>
        <n v="10049.236475425099"/>
        <n v="3971.1110652510929"/>
        <n v="13402.352974570509"/>
        <n v="9502.9236079892762"/>
        <n v="14580.958571958639"/>
        <n v="8149.0567502388849"/>
        <n v="5317.4140975876026"/>
        <n v="4585.8983749912568"/>
        <n v="18596.304982258462"/>
        <n v="8047.1318793245464"/>
        <n v="10464.861641971989"/>
        <n v="7413.1474149649684"/>
        <n v="6248.5565390959409"/>
        <n v="11616.50312821861"/>
        <n v="6021.4529011994873"/>
        <n v="13620.125252710281"/>
        <n v="6296.5138758310577"/>
        <n v="19451.13764738206"/>
        <n v="31678.176565939069"/>
        <n v="10357.448700186111"/>
        <n v="29051.36141660417"/>
        <n v="9220.4393430752007"/>
        <n v="4810.3413384285177"/>
        <n v="2725.144427552063"/>
        <n v="16213.94738133624"/>
        <n v="10740.446111179759"/>
        <n v="39476.556935530542"/>
        <n v="18226.29398917485"/>
        <n v="15422.37201936774"/>
        <n v="14204.245043361891"/>
        <n v="22143.075476420821"/>
        <n v="6019.2835534215874"/>
        <n v="14503.935154091499"/>
        <n v="4114.2364490147856"/>
        <n v="6217.2454938380588"/>
        <n v="9182.6521289215325"/>
        <n v="9151.387379092319"/>
        <n v="26852.347302441642"/>
        <n v="14655.62736580186"/>
        <n v="6004.0176285282914"/>
        <n v="12439.25748618535"/>
        <n v="12991.74709183547"/>
        <n v="21839.345079024759"/>
        <n v="7898.9319464932196"/>
        <n v="14510.435805520079"/>
        <n v="4558.4080493422152"/>
        <n v="11871.36973197392"/>
        <n v="18710.19345985345"/>
        <n v="26252.155756029661"/>
        <n v="15088.7841559635"/>
        <n v="14134.43968731032"/>
        <n v="9343.9369239548614"/>
        <n v="9904.691770013691"/>
        <n v="6384.286683944355"/>
        <n v="8423.465170832782"/>
        <n v="11305.624354580221"/>
        <n v="20647.244756677581"/>
        <n v="6229.0360637294079"/>
        <n v="17641.108314991201"/>
        <n v="14137.81335180305"/>
        <n v="33468.2851945121"/>
        <n v="6463.0908093460057"/>
        <n v="14010.439735248699"/>
        <n v="3890.282718848845"/>
        <n v="24024.668125196411"/>
        <n v="11787.90146386674"/>
        <n v="3106.8783519778258"/>
        <n v="7782.4191211726338"/>
        <n v="9448.4065778402855"/>
        <n v="12774.492718995611"/>
        <n v="8582.8017312308803"/>
        <n v="3456.7583770999158"/>
        <n v="12698.231561191789"/>
        <n v="8085.0016981340796"/>
        <n v="20157.316329253899"/>
        <n v="7202.94781744385"/>
        <n v="8599.8186004179533"/>
        <n v="19794.60571522079"/>
        <n v="26579.2743499479"/>
        <n v="3333.3293454948189"/>
        <n v="3169.8406643523481"/>
        <n v="4261.4660331800551"/>
        <n v="16512.452299412442"/>
        <n v="8121.0033479957383"/>
        <n v="9573.3718864855073"/>
        <n v="16950.579179211891"/>
        <n v="6910.355580559687"/>
        <n v="9322.9726110600823"/>
        <n v="14644.63360538907"/>
        <n v="6533.982209946621"/>
        <n v="29271.602930032019"/>
        <n v="11184.350036972201"/>
        <n v="7498.8655740933827"/>
        <n v="16892.03616277214"/>
        <n v="13165.356981485091"/>
        <n v="19719.153359833159"/>
        <n v="19161.56090646797"/>
        <n v="7531.6158611899482"/>
        <n v="6981.8845658095361"/>
        <n v="9930.4365785956343"/>
        <n v="3720.4710648336868"/>
        <n v="11529.672686870021"/>
        <n v="10207.17364074473"/>
        <n v="5317.9461988758567"/>
        <n v="11481.287668579511"/>
        <n v="8208.9301658557924"/>
        <n v="12312.36641306729"/>
        <n v="8034.2126312478558"/>
        <n v="21398.932446626219"/>
        <n v="8239.2175759276361"/>
        <n v="7801.3369683853043"/>
        <n v="3362.9717291726952"/>
        <n v="32056.369250773962"/>
        <n v="11182.83369932944"/>
        <n v="3475.964645233626"/>
        <n v="17566.26893082113"/>
        <n v="16697.215319025559"/>
        <n v="4790.196795602611"/>
        <n v="5013.6997127409213"/>
        <n v="1668.8986315864961"/>
        <n v="13082.64552599524"/>
        <n v="12142.976410575189"/>
        <n v="6328.0276793628454"/>
        <n v="25565.196902431398"/>
        <n v="6797.1954445862493"/>
        <n v="10931.731364111451"/>
        <n v="19313.478226790481"/>
        <n v="6626.7275150654286"/>
        <n v="23096.970783992099"/>
        <n v="16159.587097562469"/>
        <n v="14254.800776284301"/>
        <n v="14112.441753032081"/>
        <n v="14839.13131280671"/>
        <n v="4863.5818019568651"/>
        <n v="10231.680733615531"/>
        <n v="23510.338610918701"/>
        <n v="22604.201696852731"/>
        <n v="17492.15523390047"/>
        <n v="8487.0564859864498"/>
        <n v="29965.777923936541"/>
        <n v="8168.5101476935124"/>
        <n v="10439.67590044208"/>
        <n v="11364.66357466286"/>
        <n v="14629.81284402163"/>
        <n v="16294.606584877371"/>
        <n v="13083.73076644136"/>
        <n v="8470.6749322140186"/>
        <n v="22657.520292407931"/>
        <n v="22565.18041990733"/>
        <n v="5682.3962734312581"/>
        <n v="11035.28280452818"/>
        <n v="8911.2561956793488"/>
        <n v="13952.473062597841"/>
        <n v="22882.80119052884"/>
        <n v="13621.42348132366"/>
        <n v="8951.57076029977"/>
        <n v="19160.54307047516"/>
        <n v="4841.0900408262969"/>
        <n v="32189.224037012351"/>
        <n v="26718.05041691495"/>
        <n v="2629.6539759378288"/>
        <n v="8039.8695857586717"/>
        <n v="22364.90096312256"/>
        <n v="26579.97712983975"/>
        <n v="7401.4194919683359"/>
        <n v="30651.34140865667"/>
        <n v="22718.849731422379"/>
        <n v="17838.602611359831"/>
        <n v="7223.360450763088"/>
        <n v="2540.2700930162"/>
        <n v="2531.6196404951952"/>
        <n v="5798.3282382191801"/>
        <n v="22456.66235202258"/>
        <n v="25544.99603741377"/>
        <n v="29685.351324513511"/>
        <n v="15402.08557033921"/>
        <n v="22977.438085685451"/>
        <n v="8458.440448148147"/>
        <n v="6133.9561854028561"/>
        <n v="8801.3583723868069"/>
        <n v="19032.163451299381"/>
        <n v="10265.998555593689"/>
        <n v="6818.7612652655334"/>
        <n v="7235.3275923775736"/>
        <n v="7275.3470068644228"/>
        <n v="15170.42137336998"/>
        <n v="16709.5693051292"/>
        <n v="8403.4962947301447"/>
      </sharedItems>
    </cacheField>
    <cacheField name="Balance Due" numFmtId="0">
      <sharedItems containsSemiMixedTypes="0" containsString="0" containsNumber="1" minValue="399.62456196333096" maxValue="23246.995928816981"/>
    </cacheField>
    <cacheField name="Readmission Status" numFmtId="0">
      <sharedItems containsSemiMixedTypes="0" containsString="0" containsNumber="1" containsInteger="1" minValue="0" maxValue="1" count="2">
        <n v="0"/>
        <n v="1"/>
      </sharedItems>
    </cacheField>
    <cacheField name="Hospital Bed" numFmtId="0">
      <sharedItems count="4">
        <s v="Private Room"/>
        <s v="ICU"/>
        <s v="Semi-Private Room"/>
        <s v="General Ward"/>
      </sharedItems>
    </cacheField>
    <cacheField name="Quarters" numFmtId="0" databaseField="0">
      <fieldGroup base="9">
        <rangePr groupBy="quarters" startDate="2022-01-01T00:00:00" endDate="2024-12-28T00:00:00"/>
        <groupItems count="6">
          <s v="&lt;01-01-22"/>
          <s v="Qtr1"/>
          <s v="Qtr2"/>
          <s v="Qtr3"/>
          <s v="Qtr4"/>
          <s v="&gt;28-12-24"/>
        </groupItems>
      </fieldGroup>
    </cacheField>
    <cacheField name="Years" numFmtId="0" databaseField="0">
      <fieldGroup base="9">
        <rangePr groupBy="years" startDate="2022-01-01T00:00:00" endDate="2024-12-28T00:00:00"/>
        <groupItems count="5">
          <s v="&lt;01-01-22"/>
          <s v="2022"/>
          <s v="2023"/>
          <s v="2024"/>
          <s v="&gt;28-12-24"/>
        </groupItems>
      </fieldGroup>
    </cacheField>
  </cacheFields>
  <extLst>
    <ext xmlns:x14="http://schemas.microsoft.com/office/spreadsheetml/2009/9/main" uri="{725AE2AE-9491-48be-B2B4-4EB974FC3084}">
      <x14:pivotCacheDefinition pivotCacheId="9005226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an Obodo" refreshedDate="45715.079140740738" createdVersion="7" refreshedVersion="7" minRefreshableVersion="3" recordCount="200" xr:uid="{458C3782-D2E5-49A7-8F1D-53912FF196C5}">
  <cacheSource type="worksheet">
    <worksheetSource name="Medicals"/>
  </cacheSource>
  <cacheFields count="8">
    <cacheField name="Doctor_ID" numFmtId="0">
      <sharedItems containsSemiMixedTypes="0" containsString="0" containsNumber="1" containsInteger="1" minValue="1" maxValue="200"/>
    </cacheField>
    <cacheField name="Doctor_Name" numFmtId="0">
      <sharedItems/>
    </cacheField>
    <cacheField name="Department" numFmtId="0">
      <sharedItems count="6">
        <s v="Orthopedics"/>
        <s v="Oncology"/>
        <s v="Neurology"/>
        <s v="Pediatrics"/>
        <s v="Emergency"/>
        <s v="Cardiology"/>
      </sharedItems>
    </cacheField>
    <cacheField name="Nurse_to_Patient_Ratio" numFmtId="0">
      <sharedItems containsSemiMixedTypes="0" containsString="0" containsNumber="1" containsInteger="1" minValue="5" maxValue="30"/>
    </cacheField>
    <cacheField name="Patient ID" numFmtId="0">
      <sharedItems containsSemiMixedTypes="0" containsString="0" containsNumber="1" containsInteger="1" minValue="2" maxValue="360"/>
    </cacheField>
    <cacheField name="Admission Date" numFmtId="14">
      <sharedItems containsSemiMixedTypes="0" containsNonDate="0" containsDate="1" containsString="0" minDate="2022-01-02T00:00:00" maxDate="2024-12-27T00:00:00" count="109">
        <d v="2022-09-09T00:00:00"/>
        <d v="2022-07-20T00:00:00"/>
        <d v="2022-06-25T00:00:00"/>
        <d v="2022-02-09T00:00:00"/>
        <d v="2022-04-01T00:00:00"/>
        <d v="2022-02-01T00:00:00"/>
        <d v="2022-12-19T00:00:00"/>
        <d v="2023-10-09T00:00:00"/>
        <d v="2023-10-24T00:00:00"/>
        <d v="2022-10-25T00:00:00"/>
        <d v="2022-10-03T00:00:00"/>
        <d v="2022-07-19T00:00:00"/>
        <d v="2022-06-12T00:00:00"/>
        <d v="2023-09-06T00:00:00"/>
        <d v="2022-03-02T00:00:00"/>
        <d v="2022-07-26T00:00:00"/>
        <d v="2022-01-04T00:00:00"/>
        <d v="2022-06-10T00:00:00"/>
        <d v="2024-12-26T00:00:00"/>
        <d v="2022-03-11T00:00:00"/>
        <d v="2022-10-08T00:00:00"/>
        <d v="2022-08-02T00:00:00"/>
        <d v="2023-10-10T00:00:00"/>
        <d v="2023-02-18T00:00:00"/>
        <d v="2023-01-03T00:00:00"/>
        <d v="2022-12-01T00:00:00"/>
        <d v="2022-01-19T00:00:00"/>
        <d v="2023-07-23T00:00:00"/>
        <d v="2023-09-28T00:00:00"/>
        <d v="2023-01-13T00:00:00"/>
        <d v="2024-01-15T00:00:00"/>
        <d v="2022-03-25T00:00:00"/>
        <d v="2022-08-21T00:00:00"/>
        <d v="2024-03-30T00:00:00"/>
        <d v="2022-08-01T00:00:00"/>
        <d v="2022-07-13T00:00:00"/>
        <d v="2022-03-08T00:00:00"/>
        <d v="2022-03-06T00:00:00"/>
        <d v="2022-01-25T00:00:00"/>
        <d v="2023-10-27T00:00:00"/>
        <d v="2022-06-11T00:00:00"/>
        <d v="2022-04-07T00:00:00"/>
        <d v="2022-05-01T00:00:00"/>
        <d v="2022-09-27T00:00:00"/>
        <d v="2023-08-18T00:00:00"/>
        <d v="2022-09-22T00:00:00"/>
        <d v="2022-02-04T00:00:00"/>
        <d v="2022-05-30T00:00:00"/>
        <d v="2022-02-17T00:00:00"/>
        <d v="2022-09-25T00:00:00"/>
        <d v="2022-01-29T00:00:00"/>
        <d v="2022-02-12T00:00:00"/>
        <d v="2023-10-30T00:00:00"/>
        <d v="2022-09-14T00:00:00"/>
        <d v="2023-03-03T00:00:00"/>
        <d v="2023-09-22T00:00:00"/>
        <d v="2022-04-15T00:00:00"/>
        <d v="2022-08-19T00:00:00"/>
        <d v="2022-10-30T00:00:00"/>
        <d v="2023-06-05T00:00:00"/>
        <d v="2023-05-21T00:00:00"/>
        <d v="2022-04-05T00:00:00"/>
        <d v="2022-11-03T00:00:00"/>
        <d v="2022-05-31T00:00:00"/>
        <d v="2022-05-06T00:00:00"/>
        <d v="2022-02-07T00:00:00"/>
        <d v="2022-06-14T00:00:00"/>
        <d v="2022-01-20T00:00:00"/>
        <d v="2023-04-20T00:00:00"/>
        <d v="2022-01-10T00:00:00"/>
        <d v="2022-02-18T00:00:00"/>
        <d v="2022-04-27T00:00:00"/>
        <d v="2022-02-22T00:00:00"/>
        <d v="2022-01-27T00:00:00"/>
        <d v="2023-12-15T00:00:00"/>
        <d v="2023-04-03T00:00:00"/>
        <d v="2022-08-28T00:00:00"/>
        <d v="2022-06-07T00:00:00"/>
        <d v="2022-01-02T00:00:00"/>
        <d v="2022-03-13T00:00:00"/>
        <d v="2023-03-21T00:00:00"/>
        <d v="2022-03-24T00:00:00"/>
        <d v="2022-06-21T00:00:00"/>
        <d v="2022-03-17T00:00:00"/>
        <d v="2023-12-01T00:00:00"/>
        <d v="2022-02-05T00:00:00"/>
        <d v="2022-01-13T00:00:00"/>
        <d v="2023-04-27T00:00:00"/>
        <d v="2023-04-19T00:00:00"/>
        <d v="2022-10-28T00:00:00"/>
        <d v="2022-12-04T00:00:00"/>
        <d v="2022-12-15T00:00:00"/>
        <d v="2022-11-08T00:00:00"/>
        <d v="2024-08-01T00:00:00"/>
        <d v="2022-04-24T00:00:00"/>
        <d v="2022-07-15T00:00:00"/>
        <d v="2022-03-05T00:00:00"/>
        <d v="2022-12-28T00:00:00"/>
        <d v="2022-01-11T00:00:00"/>
        <d v="2023-06-23T00:00:00"/>
        <d v="2024-09-05T00:00:00"/>
        <d v="2022-05-22T00:00:00"/>
        <d v="2022-02-08T00:00:00"/>
        <d v="2022-01-07T00:00:00"/>
        <d v="2023-08-02T00:00:00"/>
        <d v="2022-07-27T00:00:00"/>
        <d v="2022-03-16T00:00:00"/>
        <d v="2022-07-18T00:00:00"/>
        <d v="2024-08-02T00:00:00"/>
      </sharedItems>
      <fieldGroup par="7" base="5">
        <rangePr groupBy="months" startDate="2022-01-02T00:00:00" endDate="2024-12-27T00:00:00"/>
        <groupItems count="14">
          <s v="&lt;02-01-22"/>
          <s v="Jan"/>
          <s v="Feb"/>
          <s v="Mar"/>
          <s v="Apr"/>
          <s v="May"/>
          <s v="Jun"/>
          <s v="Jul"/>
          <s v="Aug"/>
          <s v="Sep"/>
          <s v="Oct"/>
          <s v="Nov"/>
          <s v="Dec"/>
          <s v="&gt;27-12-24"/>
        </groupItems>
      </fieldGroup>
    </cacheField>
    <cacheField name="Quarters" numFmtId="0" databaseField="0">
      <fieldGroup base="5">
        <rangePr groupBy="quarters" startDate="2022-01-02T00:00:00" endDate="2024-12-27T00:00:00"/>
        <groupItems count="6">
          <s v="&lt;02-01-22"/>
          <s v="Qtr1"/>
          <s v="Qtr2"/>
          <s v="Qtr3"/>
          <s v="Qtr4"/>
          <s v="&gt;27-12-24"/>
        </groupItems>
      </fieldGroup>
    </cacheField>
    <cacheField name="Years" numFmtId="0" databaseField="0">
      <fieldGroup base="5">
        <rangePr groupBy="years" startDate="2022-01-02T00:00:00" endDate="2024-12-27T00:00:00"/>
        <groupItems count="5">
          <s v="&lt;02-01-22"/>
          <s v="2022"/>
          <s v="2023"/>
          <s v="2024"/>
          <s v="&gt;27-12-24"/>
        </groupItems>
      </fieldGroup>
    </cacheField>
  </cacheFields>
  <extLst>
    <ext xmlns:x14="http://schemas.microsoft.com/office/spreadsheetml/2009/9/main" uri="{725AE2AE-9491-48be-B2B4-4EB974FC3084}">
      <x14:pivotCacheDefinition pivotCacheId="47383807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an Obodo" refreshedDate="45715.119990509258" createdVersion="7" refreshedVersion="7" minRefreshableVersion="3" recordCount="1500" xr:uid="{B65433CE-6D14-4BE2-89F4-AAFF7490D9FD}">
  <cacheSource type="worksheet">
    <worksheetSource name="Emergency"/>
  </cacheSource>
  <cacheFields count="14">
    <cacheField name="ER_Visit_ID" numFmtId="0">
      <sharedItems containsSemiMixedTypes="0" containsString="0" containsNumber="1" containsInteger="1" minValue="1" maxValue="1500"/>
    </cacheField>
    <cacheField name="Patient_ID" numFmtId="0">
      <sharedItems containsSemiMixedTypes="0" containsString="0" containsNumber="1" containsInteger="1" minValue="1" maxValue="999"/>
    </cacheField>
    <cacheField name="Visit_ID" numFmtId="0">
      <sharedItems containsSemiMixedTypes="0" containsString="0" containsNumber="1" containsInteger="1" minValue="1" maxValue="2998"/>
    </cacheField>
    <cacheField name="Ambulance_Arrival" numFmtId="0">
      <sharedItems count="2">
        <s v="Yes"/>
        <s v="No"/>
      </sharedItems>
    </cacheField>
    <cacheField name="Time_in_ER_Hours" numFmtId="0">
      <sharedItems containsSemiMixedTypes="0" containsString="0" containsNumber="1" containsInteger="1" minValue="1" maxValue="12"/>
    </cacheField>
    <cacheField name="ICU_Admission" numFmtId="0">
      <sharedItems count="2">
        <s v="Yes"/>
        <s v="No"/>
      </sharedItems>
    </cacheField>
    <cacheField name="Total  Bill   Amount" numFmtId="43">
      <sharedItems containsSemiMixedTypes="0" containsString="0" containsNumber="1" containsInteger="1" minValue="3050" maxValue="49933"/>
    </cacheField>
    <cacheField name="Insurance Covered" numFmtId="43">
      <sharedItems containsSemiMixedTypes="0" containsString="0" containsNumber="1" minValue="1576.6097726075579" maxValue="43000.089470691601"/>
    </cacheField>
    <cacheField name="Balance Due" numFmtId="43">
      <sharedItems containsSemiMixedTypes="0" containsString="0" containsNumber="1" minValue="440.16017857852057" maxValue="23246.995928816981"/>
    </cacheField>
    <cacheField name="Admission Date" numFmtId="14">
      <sharedItems containsSemiMixedTypes="0" containsNonDate="0" containsDate="1" containsString="0" minDate="2022-01-02T00:00:00" maxDate="2024-12-30T00:00:00" count="708">
        <d v="2024-10-28T00:00:00"/>
        <d v="2023-06-02T00:00:00"/>
        <d v="2022-09-03T00:00:00"/>
        <d v="2023-06-10T00:00:00"/>
        <d v="2023-03-03T00:00:00"/>
        <d v="2023-05-20T00:00:00"/>
        <d v="2024-12-19T00:00:00"/>
        <d v="2024-12-28T00:00:00"/>
        <d v="2024-03-06T00:00:00"/>
        <d v="2022-01-10T00:00:00"/>
        <d v="2022-08-09T00:00:00"/>
        <d v="2023-01-08T00:00:00"/>
        <d v="2022-12-05T00:00:00"/>
        <d v="2022-01-19T00:00:00"/>
        <d v="2024-09-01T00:00:00"/>
        <d v="2024-12-04T00:00:00"/>
        <d v="2022-03-17T00:00:00"/>
        <d v="2024-06-14T00:00:00"/>
        <d v="2023-11-04T00:00:00"/>
        <d v="2022-12-26T00:00:00"/>
        <d v="2022-10-28T00:00:00"/>
        <d v="2024-08-15T00:00:00"/>
        <d v="2022-06-17T00:00:00"/>
        <d v="2022-03-21T00:00:00"/>
        <d v="2024-03-29T00:00:00"/>
        <d v="2022-10-08T00:00:00"/>
        <d v="2024-05-25T00:00:00"/>
        <d v="2023-11-07T00:00:00"/>
        <d v="2023-04-16T00:00:00"/>
        <d v="2022-04-21T00:00:00"/>
        <d v="2024-01-05T00:00:00"/>
        <d v="2023-12-23T00:00:00"/>
        <d v="2022-11-03T00:00:00"/>
        <d v="2024-10-27T00:00:00"/>
        <d v="2023-11-22T00:00:00"/>
        <d v="2022-05-22T00:00:00"/>
        <d v="2024-10-10T00:00:00"/>
        <d v="2022-02-22T00:00:00"/>
        <d v="2022-06-06T00:00:00"/>
        <d v="2023-03-04T00:00:00"/>
        <d v="2024-11-09T00:00:00"/>
        <d v="2022-06-07T00:00:00"/>
        <d v="2022-11-26T00:00:00"/>
        <d v="2024-05-16T00:00:00"/>
        <d v="2022-02-06T00:00:00"/>
        <d v="2024-11-21T00:00:00"/>
        <d v="2023-12-27T00:00:00"/>
        <d v="2024-11-20T00:00:00"/>
        <d v="2024-11-19T00:00:00"/>
        <d v="2024-08-19T00:00:00"/>
        <d v="2024-04-09T00:00:00"/>
        <d v="2024-04-29T00:00:00"/>
        <d v="2022-03-16T00:00:00"/>
        <d v="2024-06-12T00:00:00"/>
        <d v="2023-05-07T00:00:00"/>
        <d v="2024-06-01T00:00:00"/>
        <d v="2022-02-01T00:00:00"/>
        <d v="2023-08-03T00:00:00"/>
        <d v="2022-11-10T00:00:00"/>
        <d v="2022-07-27T00:00:00"/>
        <d v="2022-06-26T00:00:00"/>
        <d v="2024-12-27T00:00:00"/>
        <d v="2024-02-19T00:00:00"/>
        <d v="2024-07-04T00:00:00"/>
        <d v="2022-11-23T00:00:00"/>
        <d v="2024-07-08T00:00:00"/>
        <d v="2022-10-03T00:00:00"/>
        <d v="2024-09-30T00:00:00"/>
        <d v="2024-03-14T00:00:00"/>
        <d v="2022-09-08T00:00:00"/>
        <d v="2023-12-10T00:00:00"/>
        <d v="2024-08-28T00:00:00"/>
        <d v="2022-09-01T00:00:00"/>
        <d v="2023-03-29T00:00:00"/>
        <d v="2022-07-19T00:00:00"/>
        <d v="2022-12-19T00:00:00"/>
        <d v="2022-11-08T00:00:00"/>
        <d v="2022-01-25T00:00:00"/>
        <d v="2023-11-14T00:00:00"/>
        <d v="2022-08-08T00:00:00"/>
        <d v="2023-05-27T00:00:00"/>
        <d v="2022-02-23T00:00:00"/>
        <d v="2023-12-03T00:00:00"/>
        <d v="2022-09-04T00:00:00"/>
        <d v="2024-02-15T00:00:00"/>
        <d v="2022-05-08T00:00:00"/>
        <d v="2022-08-19T00:00:00"/>
        <d v="2022-12-13T00:00:00"/>
        <d v="2023-02-12T00:00:00"/>
        <d v="2022-10-17T00:00:00"/>
        <d v="2022-05-13T00:00:00"/>
        <d v="2023-10-06T00:00:00"/>
        <d v="2022-05-01T00:00:00"/>
        <d v="2024-09-21T00:00:00"/>
        <d v="2022-04-09T00:00:00"/>
        <d v="2023-08-25T00:00:00"/>
        <d v="2023-02-01T00:00:00"/>
        <d v="2022-11-17T00:00:00"/>
        <d v="2023-08-06T00:00:00"/>
        <d v="2024-04-28T00:00:00"/>
        <d v="2023-03-23T00:00:00"/>
        <d v="2023-01-23T00:00:00"/>
        <d v="2023-05-11T00:00:00"/>
        <d v="2024-06-30T00:00:00"/>
        <d v="2024-03-13T00:00:00"/>
        <d v="2023-10-26T00:00:00"/>
        <d v="2023-04-18T00:00:00"/>
        <d v="2024-06-04T00:00:00"/>
        <d v="2022-05-09T00:00:00"/>
        <d v="2022-04-30T00:00:00"/>
        <d v="2022-07-13T00:00:00"/>
        <d v="2023-09-14T00:00:00"/>
        <d v="2023-09-07T00:00:00"/>
        <d v="2022-11-09T00:00:00"/>
        <d v="2022-11-15T00:00:00"/>
        <d v="2023-05-28T00:00:00"/>
        <d v="2024-11-11T00:00:00"/>
        <d v="2022-02-25T00:00:00"/>
        <d v="2024-06-16T00:00:00"/>
        <d v="2023-03-30T00:00:00"/>
        <d v="2022-06-21T00:00:00"/>
        <d v="2024-11-13T00:00:00"/>
        <d v="2023-10-17T00:00:00"/>
        <d v="2022-05-17T00:00:00"/>
        <d v="2022-08-24T00:00:00"/>
        <d v="2023-06-16T00:00:00"/>
        <d v="2022-12-30T00:00:00"/>
        <d v="2024-01-18T00:00:00"/>
        <d v="2022-10-07T00:00:00"/>
        <d v="2024-11-26T00:00:00"/>
        <d v="2022-04-13T00:00:00"/>
        <d v="2023-06-23T00:00:00"/>
        <d v="2023-09-09T00:00:00"/>
        <d v="2022-12-16T00:00:00"/>
        <d v="2022-07-12T00:00:00"/>
        <d v="2023-10-28T00:00:00"/>
        <d v="2024-09-03T00:00:00"/>
        <d v="2024-02-10T00:00:00"/>
        <d v="2022-02-03T00:00:00"/>
        <d v="2022-07-20T00:00:00"/>
        <d v="2024-08-02T00:00:00"/>
        <d v="2024-11-27T00:00:00"/>
        <d v="2023-07-10T00:00:00"/>
        <d v="2022-03-12T00:00:00"/>
        <d v="2023-03-19T00:00:00"/>
        <d v="2024-04-08T00:00:00"/>
        <d v="2022-11-21T00:00:00"/>
        <d v="2023-02-19T00:00:00"/>
        <d v="2024-11-16T00:00:00"/>
        <d v="2023-02-17T00:00:00"/>
        <d v="2023-01-17T00:00:00"/>
        <d v="2022-01-22T00:00:00"/>
        <d v="2022-08-25T00:00:00"/>
        <d v="2023-08-10T00:00:00"/>
        <d v="2024-10-22T00:00:00"/>
        <d v="2023-09-06T00:00:00"/>
        <d v="2022-01-29T00:00:00"/>
        <d v="2022-03-22T00:00:00"/>
        <d v="2022-03-09T00:00:00"/>
        <d v="2023-02-18T00:00:00"/>
        <d v="2024-03-04T00:00:00"/>
        <d v="2024-10-11T00:00:00"/>
        <d v="2023-02-13T00:00:00"/>
        <d v="2024-07-14T00:00:00"/>
        <d v="2024-04-07T00:00:00"/>
        <d v="2023-04-08T00:00:00"/>
        <d v="2023-02-04T00:00:00"/>
        <d v="2022-06-19T00:00:00"/>
        <d v="2022-12-08T00:00:00"/>
        <d v="2024-02-01T00:00:00"/>
        <d v="2024-01-12T00:00:00"/>
        <d v="2023-12-22T00:00:00"/>
        <d v="2024-03-28T00:00:00"/>
        <d v="2023-07-08T00:00:00"/>
        <d v="2024-12-16T00:00:00"/>
        <d v="2022-05-23T00:00:00"/>
        <d v="2024-02-09T00:00:00"/>
        <d v="2023-07-26T00:00:00"/>
        <d v="2022-04-28T00:00:00"/>
        <d v="2024-10-31T00:00:00"/>
        <d v="2022-10-27T00:00:00"/>
        <d v="2022-08-10T00:00:00"/>
        <d v="2023-01-03T00:00:00"/>
        <d v="2023-02-10T00:00:00"/>
        <d v="2024-06-18T00:00:00"/>
        <d v="2024-02-24T00:00:00"/>
        <d v="2023-10-11T00:00:00"/>
        <d v="2024-11-25T00:00:00"/>
        <d v="2022-05-28T00:00:00"/>
        <d v="2023-03-12T00:00:00"/>
        <d v="2023-02-06T00:00:00"/>
        <d v="2023-07-11T00:00:00"/>
        <d v="2022-08-28T00:00:00"/>
        <d v="2024-02-28T00:00:00"/>
        <d v="2022-07-22T00:00:00"/>
        <d v="2022-10-22T00:00:00"/>
        <d v="2024-03-20T00:00:00"/>
        <d v="2023-08-08T00:00:00"/>
        <d v="2024-05-02T00:00:00"/>
        <d v="2023-07-30T00:00:00"/>
        <d v="2023-01-04T00:00:00"/>
        <d v="2022-04-03T00:00:00"/>
        <d v="2022-03-06T00:00:00"/>
        <d v="2022-10-30T00:00:00"/>
        <d v="2022-05-14T00:00:00"/>
        <d v="2024-04-16T00:00:00"/>
        <d v="2024-10-03T00:00:00"/>
        <d v="2023-10-27T00:00:00"/>
        <d v="2022-10-12T00:00:00"/>
        <d v="2022-03-23T00:00:00"/>
        <d v="2023-01-15T00:00:00"/>
        <d v="2024-10-16T00:00:00"/>
        <d v="2024-08-24T00:00:00"/>
        <d v="2024-07-01T00:00:00"/>
        <d v="2022-08-05T00:00:00"/>
        <d v="2024-10-18T00:00:00"/>
        <d v="2023-06-08T00:00:00"/>
        <d v="2023-09-11T00:00:00"/>
        <d v="2022-02-16T00:00:00"/>
        <d v="2022-04-01T00:00:00"/>
        <d v="2023-02-28T00:00:00"/>
        <d v="2024-11-30T00:00:00"/>
        <d v="2022-10-10T00:00:00"/>
        <d v="2022-12-04T00:00:00"/>
        <d v="2024-12-20T00:00:00"/>
        <d v="2024-01-26T00:00:00"/>
        <d v="2023-01-19T00:00:00"/>
        <d v="2022-07-15T00:00:00"/>
        <d v="2024-04-12T00:00:00"/>
        <d v="2023-04-29T00:00:00"/>
        <d v="2023-06-14T00:00:00"/>
        <d v="2023-12-24T00:00:00"/>
        <d v="2022-03-02T00:00:00"/>
        <d v="2022-11-14T00:00:00"/>
        <d v="2023-10-03T00:00:00"/>
        <d v="2023-12-28T00:00:00"/>
        <d v="2024-03-30T00:00:00"/>
        <d v="2024-05-23T00:00:00"/>
        <d v="2022-10-20T00:00:00"/>
        <d v="2023-06-15T00:00:00"/>
        <d v="2024-06-08T00:00:00"/>
        <d v="2022-04-17T00:00:00"/>
        <d v="2023-11-16T00:00:00"/>
        <d v="2022-11-05T00:00:00"/>
        <d v="2023-01-16T00:00:00"/>
        <d v="2024-05-29T00:00:00"/>
        <d v="2023-04-20T00:00:00"/>
        <d v="2023-09-10T00:00:00"/>
        <d v="2024-07-02T00:00:00"/>
        <d v="2023-07-20T00:00:00"/>
        <d v="2024-04-25T00:00:00"/>
        <d v="2024-02-06T00:00:00"/>
        <d v="2023-03-14T00:00:00"/>
        <d v="2024-01-04T00:00:00"/>
        <d v="2024-03-15T00:00:00"/>
        <d v="2023-12-29T00:00:00"/>
        <d v="2024-06-29T00:00:00"/>
        <d v="2023-08-29T00:00:00"/>
        <d v="2022-08-14T00:00:00"/>
        <d v="2022-11-22T00:00:00"/>
        <d v="2022-09-12T00:00:00"/>
        <d v="2024-11-24T00:00:00"/>
        <d v="2024-11-12T00:00:00"/>
        <d v="2022-01-26T00:00:00"/>
        <d v="2023-04-27T00:00:00"/>
        <d v="2022-01-24T00:00:00"/>
        <d v="2023-12-17T00:00:00"/>
        <d v="2024-10-05T00:00:00"/>
        <d v="2024-07-19T00:00:00"/>
        <d v="2022-05-24T00:00:00"/>
        <d v="2022-05-30T00:00:00"/>
        <d v="2022-03-27T00:00:00"/>
        <d v="2023-09-21T00:00:00"/>
        <d v="2023-07-22T00:00:00"/>
        <d v="2024-02-25T00:00:00"/>
        <d v="2022-11-29T00:00:00"/>
        <d v="2023-12-02T00:00:00"/>
        <d v="2022-04-04T00:00:00"/>
        <d v="2024-04-01T00:00:00"/>
        <d v="2022-11-04T00:00:00"/>
        <d v="2022-10-05T00:00:00"/>
        <d v="2023-09-15T00:00:00"/>
        <d v="2022-10-25T00:00:00"/>
        <d v="2022-08-20T00:00:00"/>
        <d v="2022-01-20T00:00:00"/>
        <d v="2024-03-09T00:00:00"/>
        <d v="2022-09-25T00:00:00"/>
        <d v="2023-04-22T00:00:00"/>
        <d v="2024-04-24T00:00:00"/>
        <d v="2023-10-12T00:00:00"/>
        <d v="2022-12-01T00:00:00"/>
        <d v="2023-04-14T00:00:00"/>
        <d v="2024-08-14T00:00:00"/>
        <d v="2022-07-31T00:00:00"/>
        <d v="2022-05-26T00:00:00"/>
        <d v="2024-08-25T00:00:00"/>
        <d v="2024-12-08T00:00:00"/>
        <d v="2023-08-23T00:00:00"/>
        <d v="2022-08-02T00:00:00"/>
        <d v="2023-05-25T00:00:00"/>
        <d v="2022-09-19T00:00:00"/>
        <d v="2023-05-18T00:00:00"/>
        <d v="2024-09-16T00:00:00"/>
        <d v="2024-06-09T00:00:00"/>
        <d v="2022-06-11T00:00:00"/>
        <d v="2022-06-02T00:00:00"/>
        <d v="2022-02-08T00:00:00"/>
        <d v="2022-10-14T00:00:00"/>
        <d v="2024-06-22T00:00:00"/>
        <d v="2023-12-26T00:00:00"/>
        <d v="2024-08-30T00:00:00"/>
        <d v="2024-01-14T00:00:00"/>
        <d v="2022-08-23T00:00:00"/>
        <d v="2024-03-26T00:00:00"/>
        <d v="2022-03-08T00:00:00"/>
        <d v="2023-04-17T00:00:00"/>
        <d v="2024-06-27T00:00:00"/>
        <d v="2023-12-13T00:00:00"/>
        <d v="2022-09-13T00:00:00"/>
        <d v="2023-03-08T00:00:00"/>
        <d v="2023-10-30T00:00:00"/>
        <d v="2023-04-23T00:00:00"/>
        <d v="2024-07-23T00:00:00"/>
        <d v="2024-08-09T00:00:00"/>
        <d v="2023-03-09T00:00:00"/>
        <d v="2023-10-09T00:00:00"/>
        <d v="2024-10-29T00:00:00"/>
        <d v="2022-11-01T00:00:00"/>
        <d v="2024-04-02T00:00:00"/>
        <d v="2022-12-20T00:00:00"/>
        <d v="2023-05-17T00:00:00"/>
        <d v="2022-10-21T00:00:00"/>
        <d v="2022-09-10T00:00:00"/>
        <d v="2022-11-27T00:00:00"/>
        <d v="2023-09-28T00:00:00"/>
        <d v="2022-09-14T00:00:00"/>
        <d v="2024-08-26T00:00:00"/>
        <d v="2022-08-21T00:00:00"/>
        <d v="2022-08-12T00:00:00"/>
        <d v="2024-05-18T00:00:00"/>
        <d v="2023-12-31T00:00:00"/>
        <d v="2022-09-24T00:00:00"/>
        <d v="2022-10-24T00:00:00"/>
        <d v="2024-10-04T00:00:00"/>
        <d v="2023-04-21T00:00:00"/>
        <d v="2024-09-18T00:00:00"/>
        <d v="2022-07-28T00:00:00"/>
        <d v="2022-05-20T00:00:00"/>
        <d v="2024-10-24T00:00:00"/>
        <d v="2022-12-10T00:00:00"/>
        <d v="2023-06-18T00:00:00"/>
        <d v="2022-09-09T00:00:00"/>
        <d v="2023-08-19T00:00:00"/>
        <d v="2022-03-03T00:00:00"/>
        <d v="2022-03-11T00:00:00"/>
        <d v="2024-09-08T00:00:00"/>
        <d v="2022-09-07T00:00:00"/>
        <d v="2023-04-09T00:00:00"/>
        <d v="2022-06-18T00:00:00"/>
        <d v="2024-08-07T00:00:00"/>
        <d v="2023-06-11T00:00:00"/>
        <d v="2022-03-24T00:00:00"/>
        <d v="2024-08-10T00:00:00"/>
        <d v="2024-11-01T00:00:00"/>
        <d v="2023-06-04T00:00:00"/>
        <d v="2024-06-24T00:00:00"/>
        <d v="2022-05-06T00:00:00"/>
        <d v="2024-11-22T00:00:00"/>
        <d v="2023-12-21T00:00:00"/>
        <d v="2023-01-12T00:00:00"/>
        <d v="2023-05-03T00:00:00"/>
        <d v="2024-12-14T00:00:00"/>
        <d v="2022-07-17T00:00:00"/>
        <d v="2023-11-13T00:00:00"/>
        <d v="2024-05-07T00:00:00"/>
        <d v="2023-11-15T00:00:00"/>
        <d v="2022-09-27T00:00:00"/>
        <d v="2022-07-11T00:00:00"/>
        <d v="2023-01-14T00:00:00"/>
        <d v="2024-12-06T00:00:00"/>
        <d v="2023-04-03T00:00:00"/>
        <d v="2023-05-08T00:00:00"/>
        <d v="2024-11-04T00:00:00"/>
        <d v="2024-04-22T00:00:00"/>
        <d v="2022-04-16T00:00:00"/>
        <d v="2023-10-19T00:00:00"/>
        <d v="2022-03-20T00:00:00"/>
        <d v="2022-08-31T00:00:00"/>
        <d v="2023-01-02T00:00:00"/>
        <d v="2022-04-26T00:00:00"/>
        <d v="2022-07-10T00:00:00"/>
        <d v="2022-10-01T00:00:00"/>
        <d v="2023-09-01T00:00:00"/>
        <d v="2024-05-01T00:00:00"/>
        <d v="2022-04-02T00:00:00"/>
        <d v="2022-06-16T00:00:00"/>
        <d v="2022-02-04T00:00:00"/>
        <d v="2024-01-15T00:00:00"/>
        <d v="2022-03-25T00:00:00"/>
        <d v="2024-03-11T00:00:00"/>
        <d v="2022-08-29T00:00:00"/>
        <d v="2024-04-06T00:00:00"/>
        <d v="2024-10-01T00:00:00"/>
        <d v="2024-09-12T00:00:00"/>
        <d v="2022-11-24T00:00:00"/>
        <d v="2024-07-06T00:00:00"/>
        <d v="2022-12-02T00:00:00"/>
        <d v="2023-09-29T00:00:00"/>
        <d v="2023-04-25T00:00:00"/>
        <d v="2024-08-27T00:00:00"/>
        <d v="2024-07-17T00:00:00"/>
        <d v="2023-02-08T00:00:00"/>
        <d v="2022-05-04T00:00:00"/>
        <d v="2024-03-16T00:00:00"/>
        <d v="2023-03-07T00:00:00"/>
        <d v="2024-01-23T00:00:00"/>
        <d v="2023-07-07T00:00:00"/>
        <d v="2023-03-28T00:00:00"/>
        <d v="2022-01-04T00:00:00"/>
        <d v="2024-12-09T00:00:00"/>
        <d v="2023-01-21T00:00:00"/>
        <d v="2024-01-03T00:00:00"/>
        <d v="2022-11-25T00:00:00"/>
        <d v="2024-01-25T00:00:00"/>
        <d v="2024-11-14T00:00:00"/>
        <d v="2024-05-31T00:00:00"/>
        <d v="2024-07-10T00:00:00"/>
        <d v="2022-09-29T00:00:00"/>
        <d v="2023-09-16T00:00:00"/>
        <d v="2024-01-29T00:00:00"/>
        <d v="2024-06-19T00:00:00"/>
        <d v="2023-03-15T00:00:00"/>
        <d v="2024-11-05T00:00:00"/>
        <d v="2022-10-19T00:00:00"/>
        <d v="2024-05-13T00:00:00"/>
        <d v="2022-07-05T00:00:00"/>
        <d v="2024-10-09T00:00:00"/>
        <d v="2024-04-26T00:00:00"/>
        <d v="2024-10-19T00:00:00"/>
        <d v="2022-02-17T00:00:00"/>
        <d v="2024-07-13T00:00:00"/>
        <d v="2024-12-18T00:00:00"/>
        <d v="2022-05-11T00:00:00"/>
        <d v="2023-09-03T00:00:00"/>
        <d v="2023-01-28T00:00:00"/>
        <d v="2024-09-06T00:00:00"/>
        <d v="2022-07-18T00:00:00"/>
        <d v="2023-07-28T00:00:00"/>
        <d v="2023-09-24T00:00:00"/>
        <d v="2024-09-25T00:00:00"/>
        <d v="2022-10-26T00:00:00"/>
        <d v="2022-06-14T00:00:00"/>
        <d v="2023-09-23T00:00:00"/>
        <d v="2022-11-06T00:00:00"/>
        <d v="2024-06-10T00:00:00"/>
        <d v="2023-05-19T00:00:00"/>
        <d v="2022-12-12T00:00:00"/>
        <d v="2023-11-26T00:00:00"/>
        <d v="2022-10-13T00:00:00"/>
        <d v="2022-06-28T00:00:00"/>
        <d v="2023-02-20T00:00:00"/>
        <d v="2024-11-08T00:00:00"/>
        <d v="2022-05-16T00:00:00"/>
        <d v="2022-07-14T00:00:00"/>
        <d v="2022-06-27T00:00:00"/>
        <d v="2022-05-19T00:00:00"/>
        <d v="2023-12-12T00:00:00"/>
        <d v="2023-10-31T00:00:00"/>
        <d v="2023-01-07T00:00:00"/>
        <d v="2024-06-07T00:00:00"/>
        <d v="2023-08-17T00:00:00"/>
        <d v="2023-02-02T00:00:00"/>
        <d v="2022-02-28T00:00:00"/>
        <d v="2022-12-17T00:00:00"/>
        <d v="2024-11-29T00:00:00"/>
        <d v="2024-01-30T00:00:00"/>
        <d v="2024-10-20T00:00:00"/>
        <d v="2024-12-24T00:00:00"/>
        <d v="2024-09-11T00:00:00"/>
        <d v="2023-07-02T00:00:00"/>
        <d v="2024-11-28T00:00:00"/>
        <d v="2024-01-21T00:00:00"/>
        <d v="2023-12-05T00:00:00"/>
        <d v="2024-02-23T00:00:00"/>
        <d v="2022-11-02T00:00:00"/>
        <d v="2022-04-29T00:00:00"/>
        <d v="2022-11-30T00:00:00"/>
        <d v="2024-07-20T00:00:00"/>
        <d v="2022-07-23T00:00:00"/>
        <d v="2022-05-15T00:00:00"/>
        <d v="2023-01-13T00:00:00"/>
        <d v="2024-04-18T00:00:00"/>
        <d v="2022-02-19T00:00:00"/>
        <d v="2024-08-12T00:00:00"/>
        <d v="2022-10-18T00:00:00"/>
        <d v="2023-06-06T00:00:00"/>
        <d v="2024-02-18T00:00:00"/>
        <d v="2023-01-26T00:00:00"/>
        <d v="2022-08-17T00:00:00"/>
        <d v="2024-05-03T00:00:00"/>
        <d v="2022-12-21T00:00:00"/>
        <d v="2023-09-17T00:00:00"/>
        <d v="2024-04-27T00:00:00"/>
        <d v="2022-05-27T00:00:00"/>
        <d v="2022-12-22T00:00:00"/>
        <d v="2023-01-29T00:00:00"/>
        <d v="2023-02-16T00:00:00"/>
        <d v="2023-11-23T00:00:00"/>
        <d v="2023-03-26T00:00:00"/>
        <d v="2023-11-06T00:00:00"/>
        <d v="2024-09-14T00:00:00"/>
        <d v="2023-09-20T00:00:00"/>
        <d v="2023-06-12T00:00:00"/>
        <d v="2022-02-02T00:00:00"/>
        <d v="2023-08-12T00:00:00"/>
        <d v="2022-12-14T00:00:00"/>
        <d v="2022-04-25T00:00:00"/>
        <d v="2022-10-16T00:00:00"/>
        <d v="2023-06-25T00:00:00"/>
        <d v="2023-02-05T00:00:00"/>
        <d v="2022-10-09T00:00:00"/>
        <d v="2024-01-28T00:00:00"/>
        <d v="2022-08-04T00:00:00"/>
        <d v="2022-12-27T00:00:00"/>
        <d v="2024-01-10T00:00:00"/>
        <d v="2024-09-04T00:00:00"/>
        <d v="2022-12-03T00:00:00"/>
        <d v="2024-07-16T00:00:00"/>
        <d v="2023-08-04T00:00:00"/>
        <d v="2024-10-26T00:00:00"/>
        <d v="2024-07-26T00:00:00"/>
        <d v="2023-10-10T00:00:00"/>
        <d v="2022-11-16T00:00:00"/>
        <d v="2022-06-09T00:00:00"/>
        <d v="2022-03-15T00:00:00"/>
        <d v="2022-09-06T00:00:00"/>
        <d v="2024-07-27T00:00:00"/>
        <d v="2023-07-24T00:00:00"/>
        <d v="2024-04-13T00:00:00"/>
        <d v="2022-02-12T00:00:00"/>
        <d v="2022-07-16T00:00:00"/>
        <d v="2024-11-07T00:00:00"/>
        <d v="2022-01-16T00:00:00"/>
        <d v="2024-12-03T00:00:00"/>
        <d v="2024-05-24T00:00:00"/>
        <d v="2023-07-21T00:00:00"/>
        <d v="2024-01-07T00:00:00"/>
        <d v="2022-01-13T00:00:00"/>
        <d v="2023-08-28T00:00:00"/>
        <d v="2023-07-27T00:00:00"/>
        <d v="2022-08-01T00:00:00"/>
        <d v="2023-11-20T00:00:00"/>
        <d v="2024-01-01T00:00:00"/>
        <d v="2023-12-30T00:00:00"/>
        <d v="2023-12-20T00:00:00"/>
        <d v="2024-07-12T00:00:00"/>
        <d v="2022-03-26T00:00:00"/>
        <d v="2023-04-06T00:00:00"/>
        <d v="2023-08-16T00:00:00"/>
        <d v="2024-01-17T00:00:00"/>
        <d v="2024-12-12T00:00:00"/>
        <d v="2024-06-03T00:00:00"/>
        <d v="2022-09-18T00:00:00"/>
        <d v="2024-01-06T00:00:00"/>
        <d v="2023-12-16T00:00:00"/>
        <d v="2024-12-17T00:00:00"/>
        <d v="2023-10-18T00:00:00"/>
        <d v="2024-08-01T00:00:00"/>
        <d v="2022-02-11T00:00:00"/>
        <d v="2024-08-08T00:00:00"/>
        <d v="2023-06-17T00:00:00"/>
        <d v="2022-06-10T00:00:00"/>
        <d v="2024-05-17T00:00:00"/>
        <d v="2023-11-03T00:00:00"/>
        <d v="2024-07-21T00:00:00"/>
        <d v="2024-09-17T00:00:00"/>
        <d v="2023-04-07T00:00:00"/>
        <d v="2024-07-03T00:00:00"/>
        <d v="2023-08-22T00:00:00"/>
        <d v="2024-12-11T00:00:00"/>
        <d v="2023-02-25T00:00:00"/>
        <d v="2022-07-24T00:00:00"/>
        <d v="2024-01-27T00:00:00"/>
        <d v="2024-02-21T00:00:00"/>
        <d v="2024-08-31T00:00:00"/>
        <d v="2023-01-10T00:00:00"/>
        <d v="2022-02-18T00:00:00"/>
        <d v="2024-01-09T00:00:00"/>
        <d v="2024-05-26T00:00:00"/>
        <d v="2022-09-11T00:00:00"/>
        <d v="2022-09-16T00:00:00"/>
        <d v="2023-05-23T00:00:00"/>
        <d v="2022-12-09T00:00:00"/>
        <d v="2023-11-29T00:00:00"/>
        <d v="2022-06-04T00:00:00"/>
        <d v="2022-01-18T00:00:00"/>
        <d v="2023-12-25T00:00:00"/>
        <d v="2024-08-11T00:00:00"/>
        <d v="2024-06-23T00:00:00"/>
        <d v="2022-02-13T00:00:00"/>
        <d v="2024-03-03T00:00:00"/>
        <d v="2024-06-06T00:00:00"/>
        <d v="2024-03-23T00:00:00"/>
        <d v="2022-02-14T00:00:00"/>
        <d v="2023-10-16T00:00:00"/>
        <d v="2024-07-28T00:00:00"/>
        <d v="2022-08-15T00:00:00"/>
        <d v="2024-02-29T00:00:00"/>
        <d v="2022-05-10T00:00:00"/>
        <d v="2023-04-04T00:00:00"/>
        <d v="2022-01-31T00:00:00"/>
        <d v="2022-10-15T00:00:00"/>
        <d v="2023-05-10T00:00:00"/>
        <d v="2024-12-15T00:00:00"/>
        <d v="2024-02-05T00:00:00"/>
        <d v="2024-11-02T00:00:00"/>
        <d v="2024-09-07T00:00:00"/>
        <d v="2022-06-20T00:00:00"/>
        <d v="2022-09-15T00:00:00"/>
        <d v="2023-06-28T00:00:00"/>
        <d v="2022-06-22T00:00:00"/>
        <d v="2023-04-11T00:00:00"/>
        <d v="2023-07-04T00:00:00"/>
        <d v="2023-12-18T00:00:00"/>
        <d v="2023-08-14T00:00:00"/>
        <d v="2022-06-30T00:00:00"/>
        <d v="2024-12-05T00:00:00"/>
        <d v="2024-09-05T00:00:00"/>
        <d v="2022-11-20T00:00:00"/>
        <d v="2022-03-14T00:00:00"/>
        <d v="2023-11-02T00:00:00"/>
        <d v="2023-11-28T00:00:00"/>
        <d v="2024-05-30T00:00:00"/>
        <d v="2022-01-02T00:00:00"/>
        <d v="2024-01-11T00:00:00"/>
        <d v="2023-01-06T00:00:00"/>
        <d v="2024-05-28T00:00:00"/>
        <d v="2023-03-24T00:00:00"/>
        <d v="2024-02-02T00:00:00"/>
        <d v="2024-04-03T00:00:00"/>
        <d v="2024-01-16T00:00:00"/>
        <d v="2024-08-29T00:00:00"/>
        <d v="2022-01-23T00:00:00"/>
        <d v="2023-07-29T00:00:00"/>
        <d v="2024-04-11T00:00:00"/>
        <d v="2024-05-20T00:00:00"/>
        <d v="2022-02-09T00:00:00"/>
        <d v="2024-10-17T00:00:00"/>
        <d v="2023-05-14T00:00:00"/>
        <d v="2023-07-31T00:00:00"/>
        <d v="2022-01-14T00:00:00"/>
        <d v="2022-06-15T00:00:00"/>
        <d v="2024-09-20T00:00:00"/>
        <d v="2023-11-01T00:00:00"/>
        <d v="2024-06-02T00:00:00"/>
        <d v="2024-03-10T00:00:00"/>
        <d v="2024-08-20T00:00:00"/>
        <d v="2024-05-19T00:00:00"/>
        <d v="2023-02-09T00:00:00"/>
        <d v="2024-08-05T00:00:00"/>
        <d v="2022-02-15T00:00:00"/>
        <d v="2022-08-03T00:00:00"/>
        <d v="2023-01-22T00:00:00"/>
        <d v="2023-09-18T00:00:00"/>
        <d v="2023-10-07T00:00:00"/>
        <d v="2023-07-15T00:00:00"/>
        <d v="2024-03-19T00:00:00"/>
        <d v="2024-03-12T00:00:00"/>
        <d v="2024-05-15T00:00:00"/>
        <d v="2023-05-24T00:00:00"/>
        <d v="2023-11-09T00:00:00"/>
        <d v="2023-08-02T00:00:00"/>
        <d v="2022-02-07T00:00:00"/>
        <d v="2022-04-24T00:00:00"/>
        <d v="2024-08-04T00:00:00"/>
        <d v="2024-05-22T00:00:00"/>
        <d v="2024-12-26T00:00:00"/>
        <d v="2024-02-07T00:00:00"/>
        <d v="2023-05-29T00:00:00"/>
        <d v="2023-03-02T00:00:00"/>
        <d v="2023-03-01T00:00:00"/>
        <d v="2023-11-12T00:00:00"/>
        <d v="2023-12-01T00:00:00"/>
        <d v="2024-07-05T00:00:00"/>
        <d v="2022-12-29T00:00:00"/>
        <d v="2022-05-25T00:00:00"/>
        <d v="2024-03-18T00:00:00"/>
        <d v="2024-12-29T00:00:00"/>
        <d v="2023-11-25T00:00:00"/>
        <d v="2022-12-07T00:00:00"/>
        <d v="2022-04-18T00:00:00"/>
        <d v="2022-02-24T00:00:00"/>
        <d v="2024-03-07T00:00:00"/>
        <d v="2024-10-15T00:00:00"/>
        <d v="2024-01-19T00:00:00"/>
        <d v="2024-10-13T00:00:00"/>
        <d v="2023-07-03T00:00:00"/>
        <d v="2023-10-25T00:00:00"/>
        <d v="2024-01-20T00:00:00"/>
        <d v="2023-06-19T00:00:00"/>
        <d v="2022-02-20T00:00:00"/>
        <d v="2023-08-05T00:00:00"/>
        <d v="2024-08-18T00:00:00"/>
        <d v="2023-04-10T00:00:00"/>
        <d v="2022-08-30T00:00:00"/>
        <d v="2022-01-07T00:00:00"/>
        <d v="2022-03-04T00:00:00"/>
        <d v="2023-03-06T00:00:00"/>
      </sharedItems>
      <fieldGroup par="13" base="9">
        <rangePr groupBy="months" startDate="2022-01-02T00:00:00" endDate="2024-12-30T00:00:00"/>
        <groupItems count="14">
          <s v="&lt;02-01-22"/>
          <s v="Jan"/>
          <s v="Feb"/>
          <s v="Mar"/>
          <s v="Apr"/>
          <s v="May"/>
          <s v="Jun"/>
          <s v="Jul"/>
          <s v="Aug"/>
          <s v="Sep"/>
          <s v="Oct"/>
          <s v="Nov"/>
          <s v="Dec"/>
          <s v="&gt;30-12-24"/>
        </groupItems>
      </fieldGroup>
    </cacheField>
    <cacheField name="Satisfaction Ratings" numFmtId="0">
      <sharedItems containsSemiMixedTypes="0" containsString="0" containsNumber="1" containsInteger="1" minValue="1" maxValue="10"/>
    </cacheField>
    <cacheField name="Departments" numFmtId="0">
      <sharedItems count="7">
        <s v="Pediatrics"/>
        <s v="Oncology"/>
        <e v="#N/A"/>
        <s v="Emergency"/>
        <s v="Orthopedics"/>
        <s v="Neurology"/>
        <s v="Cardiology"/>
      </sharedItems>
    </cacheField>
    <cacheField name="Quarters" numFmtId="0" databaseField="0">
      <fieldGroup base="9">
        <rangePr groupBy="quarters" startDate="2022-01-02T00:00:00" endDate="2024-12-30T00:00:00"/>
        <groupItems count="6">
          <s v="&lt;02-01-22"/>
          <s v="Qtr1"/>
          <s v="Qtr2"/>
          <s v="Qtr3"/>
          <s v="Qtr4"/>
          <s v="&gt;30-12-24"/>
        </groupItems>
      </fieldGroup>
    </cacheField>
    <cacheField name="Years" numFmtId="0" databaseField="0">
      <fieldGroup base="9">
        <rangePr groupBy="years" startDate="2022-01-02T00:00:00" endDate="2024-12-30T00:00:00"/>
        <groupItems count="5">
          <s v="&lt;02-01-22"/>
          <s v="2022"/>
          <s v="2023"/>
          <s v="2024"/>
          <s v="&gt;30-12-24"/>
        </groupItems>
      </fieldGroup>
    </cacheField>
  </cacheFields>
  <extLst>
    <ext xmlns:x14="http://schemas.microsoft.com/office/spreadsheetml/2009/9/main" uri="{725AE2AE-9491-48be-B2B4-4EB974FC3084}">
      <x14:pivotCacheDefinition pivotCacheId="1450504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5">
  <r>
    <n v="2"/>
    <s v="Erin Curry"/>
    <n v="51"/>
    <x v="0"/>
    <x v="0"/>
    <x v="0"/>
    <n v="16.87490420506488"/>
    <n v="5"/>
    <x v="0"/>
    <x v="0"/>
    <d v="2022-11-06T00:00:00"/>
    <n v="3"/>
    <x v="0"/>
    <x v="0"/>
    <n v="19876"/>
    <x v="0"/>
    <n v="2458.3673667474395"/>
    <x v="0"/>
    <x v="0"/>
  </r>
  <r>
    <n v="3"/>
    <s v="Brett Serrano"/>
    <n v="64"/>
    <x v="0"/>
    <x v="1"/>
    <x v="1"/>
    <n v="18.974860903111811"/>
    <n v="1"/>
    <x v="0"/>
    <x v="1"/>
    <d v="2022-12-23T00:00:00"/>
    <n v="4"/>
    <x v="1"/>
    <x v="1"/>
    <n v="9475"/>
    <x v="1"/>
    <n v="2394.128405366886"/>
    <x v="0"/>
    <x v="1"/>
  </r>
  <r>
    <n v="4"/>
    <s v="Matthew Rogers"/>
    <n v="87"/>
    <x v="1"/>
    <x v="0"/>
    <x v="2"/>
    <n v="28.728963587985302"/>
    <n v="2"/>
    <x v="1"/>
    <x v="2"/>
    <d v="2024-09-20T00:00:00"/>
    <n v="15"/>
    <x v="2"/>
    <x v="2"/>
    <n v="6419"/>
    <x v="2"/>
    <n v="1544.9227415028208"/>
    <x v="0"/>
    <x v="0"/>
  </r>
  <r>
    <n v="5"/>
    <s v="Kimberly Wiggins MD"/>
    <n v="28"/>
    <x v="2"/>
    <x v="1"/>
    <x v="3"/>
    <n v="15.82339461427534"/>
    <n v="2"/>
    <x v="2"/>
    <x v="3"/>
    <d v="2024-08-08T00:00:00"/>
    <n v="6"/>
    <x v="3"/>
    <x v="3"/>
    <n v="29713"/>
    <x v="3"/>
    <n v="12133.803591215001"/>
    <x v="0"/>
    <x v="2"/>
  </r>
  <r>
    <n v="6"/>
    <s v="David Fernandez"/>
    <n v="35"/>
    <x v="2"/>
    <x v="0"/>
    <x v="0"/>
    <n v="38.865810040406217"/>
    <n v="3"/>
    <x v="0"/>
    <x v="4"/>
    <d v="2022-08-10T00:00:00"/>
    <n v="8"/>
    <x v="4"/>
    <x v="2"/>
    <n v="4046"/>
    <x v="4"/>
    <n v="1294.7062798146881"/>
    <x v="0"/>
    <x v="3"/>
  </r>
  <r>
    <n v="7"/>
    <s v="Anthony Martinez"/>
    <n v="31"/>
    <x v="2"/>
    <x v="1"/>
    <x v="1"/>
    <n v="33.666066605382369"/>
    <n v="1"/>
    <x v="3"/>
    <x v="5"/>
    <d v="2022-06-26T00:00:00"/>
    <n v="12"/>
    <x v="4"/>
    <x v="2"/>
    <n v="8795"/>
    <x v="5"/>
    <n v="2628.4480768046133"/>
    <x v="0"/>
    <x v="0"/>
  </r>
  <r>
    <n v="8"/>
    <s v="George Fleming"/>
    <n v="45"/>
    <x v="2"/>
    <x v="0"/>
    <x v="2"/>
    <n v="23.13599560440958"/>
    <n v="2"/>
    <x v="4"/>
    <x v="6"/>
    <d v="2022-06-30T00:00:00"/>
    <n v="5"/>
    <x v="5"/>
    <x v="1"/>
    <n v="11163"/>
    <x v="6"/>
    <n v="1633.2410832505975"/>
    <x v="0"/>
    <x v="0"/>
  </r>
  <r>
    <n v="9"/>
    <s v="Michelle West"/>
    <n v="37"/>
    <x v="2"/>
    <x v="1"/>
    <x v="1"/>
    <n v="23.70240617668901"/>
    <n v="2"/>
    <x v="4"/>
    <x v="7"/>
    <d v="2023-06-30T00:00:00"/>
    <n v="7"/>
    <x v="6"/>
    <x v="3"/>
    <n v="13416"/>
    <x v="7"/>
    <n v="1946.1698040784704"/>
    <x v="0"/>
    <x v="0"/>
  </r>
  <r>
    <n v="10"/>
    <s v="Randall Jones"/>
    <n v="23"/>
    <x v="3"/>
    <x v="1"/>
    <x v="2"/>
    <n v="39.344671703761414"/>
    <n v="3"/>
    <x v="5"/>
    <x v="8"/>
    <d v="2022-05-02T00:00:00"/>
    <n v="5"/>
    <x v="0"/>
    <x v="0"/>
    <n v="13834"/>
    <x v="8"/>
    <n v="1469.6743878307298"/>
    <x v="0"/>
    <x v="3"/>
  </r>
  <r>
    <n v="13"/>
    <s v="Cheryl Medina"/>
    <n v="3"/>
    <x v="3"/>
    <x v="1"/>
    <x v="1"/>
    <n v="16.426628205518359"/>
    <n v="5"/>
    <x v="6"/>
    <x v="9"/>
    <d v="2022-10-26T00:00:00"/>
    <n v="1"/>
    <x v="7"/>
    <x v="4"/>
    <n v="20516"/>
    <x v="9"/>
    <n v="6762.0205636633109"/>
    <x v="0"/>
    <x v="0"/>
  </r>
  <r>
    <n v="14"/>
    <s v="Troy Anderson"/>
    <n v="14"/>
    <x v="3"/>
    <x v="0"/>
    <x v="1"/>
    <n v="28.138500772701551"/>
    <n v="5"/>
    <x v="3"/>
    <x v="10"/>
    <d v="2022-06-13T00:00:00"/>
    <n v="3"/>
    <x v="8"/>
    <x v="4"/>
    <n v="5583"/>
    <x v="10"/>
    <n v="713.78773247757181"/>
    <x v="0"/>
    <x v="2"/>
  </r>
  <r>
    <n v="15"/>
    <s v="Nicholas Mendoza"/>
    <n v="64"/>
    <x v="0"/>
    <x v="1"/>
    <x v="1"/>
    <n v="26.386953950993309"/>
    <n v="3"/>
    <x v="7"/>
    <x v="11"/>
    <d v="2022-03-31T00:00:00"/>
    <n v="6"/>
    <x v="2"/>
    <x v="2"/>
    <n v="28961"/>
    <x v="11"/>
    <n v="9075.6894475724512"/>
    <x v="0"/>
    <x v="2"/>
  </r>
  <r>
    <n v="16"/>
    <s v="Pamela Frederick"/>
    <n v="54"/>
    <x v="0"/>
    <x v="0"/>
    <x v="1"/>
    <n v="24.024475727635441"/>
    <n v="4"/>
    <x v="0"/>
    <x v="12"/>
    <d v="2022-02-12T00:00:00"/>
    <n v="3"/>
    <x v="9"/>
    <x v="0"/>
    <n v="29747"/>
    <x v="12"/>
    <n v="13579.71687092112"/>
    <x v="0"/>
    <x v="3"/>
  </r>
  <r>
    <n v="18"/>
    <s v="James Medina"/>
    <n v="45"/>
    <x v="2"/>
    <x v="0"/>
    <x v="3"/>
    <n v="27.170101356885059"/>
    <n v="2"/>
    <x v="5"/>
    <x v="13"/>
    <d v="2022-01-19T00:00:00"/>
    <n v="6"/>
    <x v="2"/>
    <x v="2"/>
    <n v="7305"/>
    <x v="13"/>
    <n v="2786.9018408814127"/>
    <x v="0"/>
    <x v="0"/>
  </r>
  <r>
    <n v="19"/>
    <s v="Mark Weber"/>
    <n v="61"/>
    <x v="0"/>
    <x v="1"/>
    <x v="2"/>
    <n v="18.42475230542475"/>
    <n v="1"/>
    <x v="2"/>
    <x v="14"/>
    <d v="2022-09-29T00:00:00"/>
    <n v="4"/>
    <x v="9"/>
    <x v="0"/>
    <n v="17846"/>
    <x v="14"/>
    <n v="7229.0731574997299"/>
    <x v="0"/>
    <x v="3"/>
  </r>
  <r>
    <n v="20"/>
    <s v="Jessica Martin"/>
    <n v="52"/>
    <x v="0"/>
    <x v="0"/>
    <x v="2"/>
    <n v="19.559166240641741"/>
    <n v="3"/>
    <x v="3"/>
    <x v="15"/>
    <d v="2022-03-07T00:00:00"/>
    <n v="5"/>
    <x v="6"/>
    <x v="3"/>
    <n v="31664"/>
    <x v="15"/>
    <n v="10278.08823191503"/>
    <x v="1"/>
    <x v="0"/>
  </r>
  <r>
    <n v="21"/>
    <s v="Laura Ellis"/>
    <n v="60"/>
    <x v="0"/>
    <x v="0"/>
    <x v="3"/>
    <n v="20.3286251727395"/>
    <n v="5"/>
    <x v="5"/>
    <x v="16"/>
    <d v="2022-05-04T00:00:00"/>
    <n v="3"/>
    <x v="10"/>
    <x v="5"/>
    <n v="47290"/>
    <x v="16"/>
    <n v="14569.5912661576"/>
    <x v="0"/>
    <x v="0"/>
  </r>
  <r>
    <n v="22"/>
    <s v="Brandon Rogers"/>
    <n v="72"/>
    <x v="1"/>
    <x v="1"/>
    <x v="1"/>
    <n v="29.716248407795771"/>
    <n v="1"/>
    <x v="8"/>
    <x v="17"/>
    <d v="2022-01-30T00:00:00"/>
    <n v="5"/>
    <x v="0"/>
    <x v="0"/>
    <n v="26545"/>
    <x v="17"/>
    <n v="12787.704529441889"/>
    <x v="0"/>
    <x v="2"/>
  </r>
  <r>
    <n v="23"/>
    <s v="Christina Maxwell"/>
    <n v="30"/>
    <x v="2"/>
    <x v="0"/>
    <x v="0"/>
    <n v="17.254035135068591"/>
    <n v="1"/>
    <x v="9"/>
    <x v="18"/>
    <d v="2022-04-20T00:00:00"/>
    <n v="13"/>
    <x v="2"/>
    <x v="2"/>
    <n v="20885"/>
    <x v="18"/>
    <n v="4386.3612964986787"/>
    <x v="0"/>
    <x v="1"/>
  </r>
  <r>
    <n v="24"/>
    <s v="Brian Mccarthy"/>
    <n v="39"/>
    <x v="2"/>
    <x v="0"/>
    <x v="3"/>
    <n v="32.394125842354171"/>
    <n v="4"/>
    <x v="5"/>
    <x v="19"/>
    <d v="2023-10-04T00:00:00"/>
    <n v="6"/>
    <x v="8"/>
    <x v="4"/>
    <n v="21553"/>
    <x v="19"/>
    <n v="6575.3263630872298"/>
    <x v="0"/>
    <x v="2"/>
  </r>
  <r>
    <n v="25"/>
    <s v="Joshua Vasquez"/>
    <n v="65"/>
    <x v="0"/>
    <x v="1"/>
    <x v="3"/>
    <n v="16.002249956110649"/>
    <n v="3"/>
    <x v="9"/>
    <x v="20"/>
    <d v="2023-03-11T00:00:00"/>
    <n v="8"/>
    <x v="5"/>
    <x v="1"/>
    <n v="8856"/>
    <x v="20"/>
    <n v="3646.4516004523221"/>
    <x v="0"/>
    <x v="0"/>
  </r>
  <r>
    <n v="26"/>
    <s v="John Mccann"/>
    <n v="43"/>
    <x v="2"/>
    <x v="0"/>
    <x v="1"/>
    <n v="19.260967878380509"/>
    <n v="5"/>
    <x v="6"/>
    <x v="21"/>
    <d v="2022-05-12T00:00:00"/>
    <n v="6"/>
    <x v="5"/>
    <x v="1"/>
    <n v="5977"/>
    <x v="21"/>
    <n v="2274.052730351505"/>
    <x v="0"/>
    <x v="1"/>
  </r>
  <r>
    <n v="27"/>
    <s v="Monica Walker"/>
    <n v="25"/>
    <x v="2"/>
    <x v="1"/>
    <x v="0"/>
    <n v="27.657543726686121"/>
    <n v="1"/>
    <x v="5"/>
    <x v="22"/>
    <d v="2022-04-26T00:00:00"/>
    <n v="2"/>
    <x v="7"/>
    <x v="4"/>
    <n v="12293"/>
    <x v="22"/>
    <n v="4947.1107531356338"/>
    <x v="0"/>
    <x v="2"/>
  </r>
  <r>
    <n v="28"/>
    <s v="Christopher Mclaughlin"/>
    <n v="41"/>
    <x v="2"/>
    <x v="0"/>
    <x v="1"/>
    <n v="29.818040197475771"/>
    <n v="3"/>
    <x v="1"/>
    <x v="23"/>
    <d v="2022-03-29T00:00:00"/>
    <n v="5"/>
    <x v="0"/>
    <x v="0"/>
    <n v="12008"/>
    <x v="23"/>
    <n v="2722.4354604721157"/>
    <x v="1"/>
    <x v="1"/>
  </r>
  <r>
    <n v="30"/>
    <s v="Robert Webster"/>
    <n v="1"/>
    <x v="3"/>
    <x v="1"/>
    <x v="3"/>
    <n v="34.943808605730602"/>
    <n v="5"/>
    <x v="1"/>
    <x v="24"/>
    <d v="2022-12-31T00:00:00"/>
    <n v="3"/>
    <x v="0"/>
    <x v="0"/>
    <n v="14302"/>
    <x v="24"/>
    <n v="5627.8681529762453"/>
    <x v="0"/>
    <x v="1"/>
  </r>
  <r>
    <n v="31"/>
    <s v="Alexis Chen"/>
    <n v="63"/>
    <x v="0"/>
    <x v="1"/>
    <x v="2"/>
    <n v="33.437653344188597"/>
    <n v="3"/>
    <x v="3"/>
    <x v="25"/>
    <d v="2022-05-03T00:00:00"/>
    <n v="18"/>
    <x v="2"/>
    <x v="2"/>
    <n v="23090"/>
    <x v="25"/>
    <n v="4526.1118103165099"/>
    <x v="0"/>
    <x v="0"/>
  </r>
  <r>
    <n v="32"/>
    <s v="Joseph Hawkins"/>
    <n v="75"/>
    <x v="1"/>
    <x v="0"/>
    <x v="3"/>
    <n v="18.358649764074521"/>
    <n v="4"/>
    <x v="0"/>
    <x v="26"/>
    <d v="2022-02-09T00:00:00"/>
    <n v="13"/>
    <x v="4"/>
    <x v="2"/>
    <n v="10027"/>
    <x v="26"/>
    <n v="1168.4184109644957"/>
    <x v="0"/>
    <x v="1"/>
  </r>
  <r>
    <n v="33"/>
    <s v="Anthony Oneill"/>
    <n v="72"/>
    <x v="1"/>
    <x v="1"/>
    <x v="2"/>
    <n v="31.87861179002612"/>
    <n v="2"/>
    <x v="8"/>
    <x v="27"/>
    <d v="2023-09-10T00:00:00"/>
    <n v="4"/>
    <x v="7"/>
    <x v="4"/>
    <n v="5651"/>
    <x v="27"/>
    <n v="2186.9607874485891"/>
    <x v="0"/>
    <x v="2"/>
  </r>
  <r>
    <n v="34"/>
    <s v="Christina Mitchell"/>
    <n v="43"/>
    <x v="2"/>
    <x v="1"/>
    <x v="2"/>
    <n v="37.502820289392993"/>
    <n v="0"/>
    <x v="4"/>
    <x v="28"/>
    <d v="2023-07-28T00:00:00"/>
    <n v="5"/>
    <x v="1"/>
    <x v="1"/>
    <n v="26168"/>
    <x v="28"/>
    <n v="5187.6365547125388"/>
    <x v="1"/>
    <x v="2"/>
  </r>
  <r>
    <n v="35"/>
    <s v="Brittney Holt"/>
    <n v="23"/>
    <x v="3"/>
    <x v="0"/>
    <x v="0"/>
    <n v="21.56577573375241"/>
    <n v="0"/>
    <x v="2"/>
    <x v="29"/>
    <d v="2022-01-18T00:00:00"/>
    <n v="7"/>
    <x v="8"/>
    <x v="4"/>
    <n v="4904"/>
    <x v="29"/>
    <n v="956.931073046866"/>
    <x v="0"/>
    <x v="2"/>
  </r>
  <r>
    <n v="36"/>
    <s v="Sara Johnson"/>
    <n v="83"/>
    <x v="1"/>
    <x v="1"/>
    <x v="0"/>
    <n v="18.864178568869981"/>
    <n v="5"/>
    <x v="8"/>
    <x v="30"/>
    <d v="2022-02-13T00:00:00"/>
    <n v="5"/>
    <x v="0"/>
    <x v="0"/>
    <n v="11066"/>
    <x v="30"/>
    <n v="4531.4155402214701"/>
    <x v="0"/>
    <x v="0"/>
  </r>
  <r>
    <n v="37"/>
    <s v="Sean Chan"/>
    <n v="65"/>
    <x v="0"/>
    <x v="0"/>
    <x v="0"/>
    <n v="26.205291273961119"/>
    <n v="0"/>
    <x v="7"/>
    <x v="31"/>
    <d v="2022-02-05T00:00:00"/>
    <n v="7"/>
    <x v="8"/>
    <x v="4"/>
    <n v="20847"/>
    <x v="31"/>
    <n v="3938.2190176504591"/>
    <x v="1"/>
    <x v="1"/>
  </r>
  <r>
    <n v="38"/>
    <s v="John Baker"/>
    <n v="42"/>
    <x v="2"/>
    <x v="0"/>
    <x v="2"/>
    <n v="16.92024051372389"/>
    <n v="3"/>
    <x v="4"/>
    <x v="32"/>
    <d v="2022-03-11T00:00:00"/>
    <n v="5"/>
    <x v="7"/>
    <x v="4"/>
    <n v="19635"/>
    <x v="32"/>
    <n v="4906.5592207314603"/>
    <x v="0"/>
    <x v="3"/>
  </r>
  <r>
    <n v="39"/>
    <s v="Mark Smith"/>
    <n v="58"/>
    <x v="0"/>
    <x v="1"/>
    <x v="1"/>
    <n v="35.483930511824489"/>
    <n v="4"/>
    <x v="1"/>
    <x v="33"/>
    <d v="2023-11-07T00:00:00"/>
    <n v="8"/>
    <x v="8"/>
    <x v="4"/>
    <n v="14694"/>
    <x v="33"/>
    <n v="6382.0997668289765"/>
    <x v="0"/>
    <x v="2"/>
  </r>
  <r>
    <n v="40"/>
    <s v="Hannah Fox"/>
    <n v="30"/>
    <x v="2"/>
    <x v="0"/>
    <x v="3"/>
    <n v="16.164685233333181"/>
    <n v="1"/>
    <x v="2"/>
    <x v="34"/>
    <d v="2022-11-05T00:00:00"/>
    <n v="6"/>
    <x v="11"/>
    <x v="3"/>
    <n v="21533"/>
    <x v="34"/>
    <n v="4468.5546096746402"/>
    <x v="0"/>
    <x v="1"/>
  </r>
  <r>
    <n v="42"/>
    <s v="Cathy Hooper"/>
    <n v="29"/>
    <x v="2"/>
    <x v="0"/>
    <x v="0"/>
    <n v="32.344340022037322"/>
    <n v="0"/>
    <x v="5"/>
    <x v="32"/>
    <d v="2022-03-08T00:00:00"/>
    <n v="2"/>
    <x v="12"/>
    <x v="5"/>
    <n v="22562"/>
    <x v="35"/>
    <n v="9998.2184882769798"/>
    <x v="0"/>
    <x v="0"/>
  </r>
  <r>
    <n v="43"/>
    <s v="Jacqueline Miles"/>
    <n v="63"/>
    <x v="0"/>
    <x v="0"/>
    <x v="0"/>
    <n v="16.84217232884026"/>
    <n v="2"/>
    <x v="0"/>
    <x v="34"/>
    <d v="2022-11-02T00:00:00"/>
    <n v="3"/>
    <x v="11"/>
    <x v="3"/>
    <n v="5906"/>
    <x v="36"/>
    <n v="2423.1714413111122"/>
    <x v="0"/>
    <x v="2"/>
  </r>
  <r>
    <n v="44"/>
    <s v="Matthew Hartman"/>
    <n v="18"/>
    <x v="3"/>
    <x v="0"/>
    <x v="0"/>
    <n v="19.0580416687793"/>
    <n v="2"/>
    <x v="0"/>
    <x v="35"/>
    <d v="2022-02-09T00:00:00"/>
    <n v="5"/>
    <x v="11"/>
    <x v="3"/>
    <n v="14811"/>
    <x v="37"/>
    <n v="3700.5574282234993"/>
    <x v="1"/>
    <x v="3"/>
  </r>
  <r>
    <n v="46"/>
    <s v="Elizabeth Brandt"/>
    <n v="47"/>
    <x v="0"/>
    <x v="0"/>
    <x v="0"/>
    <n v="28.658667391458419"/>
    <n v="5"/>
    <x v="0"/>
    <x v="13"/>
    <d v="2022-01-20T00:00:00"/>
    <n v="7"/>
    <x v="11"/>
    <x v="3"/>
    <n v="6515"/>
    <x v="38"/>
    <n v="1974.1809520995357"/>
    <x v="1"/>
    <x v="3"/>
  </r>
  <r>
    <n v="47"/>
    <s v="Christina Welch"/>
    <n v="75"/>
    <x v="1"/>
    <x v="1"/>
    <x v="1"/>
    <n v="26.56936966755578"/>
    <n v="2"/>
    <x v="3"/>
    <x v="36"/>
    <d v="2022-04-06T00:00:00"/>
    <n v="1"/>
    <x v="10"/>
    <x v="5"/>
    <n v="10679"/>
    <x v="39"/>
    <n v="4666.3898159844493"/>
    <x v="0"/>
    <x v="0"/>
  </r>
  <r>
    <n v="48"/>
    <s v="David Obrien"/>
    <n v="78"/>
    <x v="1"/>
    <x v="0"/>
    <x v="0"/>
    <n v="23.249481257953288"/>
    <n v="3"/>
    <x v="0"/>
    <x v="37"/>
    <d v="2022-06-17T00:00:00"/>
    <n v="5"/>
    <x v="11"/>
    <x v="3"/>
    <n v="30612"/>
    <x v="40"/>
    <n v="8735.60203474031"/>
    <x v="0"/>
    <x v="3"/>
  </r>
  <r>
    <n v="49"/>
    <s v="Brooke Krause"/>
    <n v="85"/>
    <x v="1"/>
    <x v="0"/>
    <x v="1"/>
    <n v="34.718196845136632"/>
    <n v="1"/>
    <x v="5"/>
    <x v="38"/>
    <d v="2024-01-19T00:00:00"/>
    <n v="4"/>
    <x v="0"/>
    <x v="0"/>
    <n v="5150"/>
    <x v="41"/>
    <n v="1564.5668048232051"/>
    <x v="0"/>
    <x v="0"/>
  </r>
  <r>
    <n v="50"/>
    <s v="Danielle Obrien"/>
    <n v="68"/>
    <x v="0"/>
    <x v="0"/>
    <x v="0"/>
    <n v="37.78963067189683"/>
    <n v="2"/>
    <x v="6"/>
    <x v="39"/>
    <d v="2024-08-11T00:00:00"/>
    <n v="10"/>
    <x v="2"/>
    <x v="2"/>
    <n v="21741"/>
    <x v="42"/>
    <n v="8425.5393597415405"/>
    <x v="0"/>
    <x v="1"/>
  </r>
  <r>
    <n v="51"/>
    <s v="Mark Blair"/>
    <n v="30"/>
    <x v="2"/>
    <x v="0"/>
    <x v="0"/>
    <n v="26.437887094576961"/>
    <n v="3"/>
    <x v="9"/>
    <x v="40"/>
    <d v="2022-12-04T00:00:00"/>
    <n v="3"/>
    <x v="10"/>
    <x v="5"/>
    <n v="18172"/>
    <x v="43"/>
    <n v="4786.0546687142505"/>
    <x v="0"/>
    <x v="2"/>
  </r>
  <r>
    <n v="52"/>
    <s v="Donna Hall"/>
    <n v="52"/>
    <x v="0"/>
    <x v="1"/>
    <x v="2"/>
    <n v="33.001437677707379"/>
    <n v="0"/>
    <x v="2"/>
    <x v="41"/>
    <d v="2022-10-27T00:00:00"/>
    <n v="6"/>
    <x v="5"/>
    <x v="1"/>
    <n v="4622"/>
    <x v="44"/>
    <n v="2185.521070652655"/>
    <x v="0"/>
    <x v="2"/>
  </r>
  <r>
    <n v="53"/>
    <s v="Bryan Lawrence"/>
    <n v="44"/>
    <x v="2"/>
    <x v="1"/>
    <x v="3"/>
    <n v="39.334870576892158"/>
    <n v="1"/>
    <x v="8"/>
    <x v="42"/>
    <d v="2022-02-26T00:00:00"/>
    <n v="8"/>
    <x v="8"/>
    <x v="4"/>
    <n v="16462"/>
    <x v="45"/>
    <n v="4593.6355150562395"/>
    <x v="0"/>
    <x v="1"/>
  </r>
  <r>
    <n v="54"/>
    <s v="Francisco Martin"/>
    <n v="81"/>
    <x v="1"/>
    <x v="0"/>
    <x v="1"/>
    <n v="19.44158512536454"/>
    <n v="0"/>
    <x v="1"/>
    <x v="43"/>
    <d v="2023-01-06T00:00:00"/>
    <n v="3"/>
    <x v="6"/>
    <x v="3"/>
    <n v="8201"/>
    <x v="46"/>
    <n v="3422.3224882156392"/>
    <x v="0"/>
    <x v="0"/>
  </r>
  <r>
    <n v="55"/>
    <s v="Tyler Hernandez"/>
    <n v="6"/>
    <x v="3"/>
    <x v="0"/>
    <x v="1"/>
    <n v="29.240644079872428"/>
    <n v="1"/>
    <x v="6"/>
    <x v="44"/>
    <d v="2022-01-20T00:00:00"/>
    <n v="13"/>
    <x v="4"/>
    <x v="2"/>
    <n v="9375"/>
    <x v="47"/>
    <n v="1852.1894527441373"/>
    <x v="0"/>
    <x v="3"/>
  </r>
  <r>
    <n v="56"/>
    <s v="Henry King"/>
    <n v="30"/>
    <x v="2"/>
    <x v="1"/>
    <x v="0"/>
    <n v="19.402624445033691"/>
    <n v="1"/>
    <x v="7"/>
    <x v="45"/>
    <d v="2022-04-18T00:00:00"/>
    <n v="17"/>
    <x v="2"/>
    <x v="2"/>
    <n v="17384"/>
    <x v="48"/>
    <n v="6282.8822813909592"/>
    <x v="0"/>
    <x v="0"/>
  </r>
  <r>
    <n v="57"/>
    <s v="Robert Cruz"/>
    <n v="41"/>
    <x v="2"/>
    <x v="0"/>
    <x v="0"/>
    <n v="17.546382451322099"/>
    <n v="5"/>
    <x v="0"/>
    <x v="46"/>
    <d v="2023-01-17T00:00:00"/>
    <n v="4"/>
    <x v="5"/>
    <x v="1"/>
    <n v="7590"/>
    <x v="49"/>
    <n v="2656.0430304725842"/>
    <x v="0"/>
    <x v="1"/>
  </r>
  <r>
    <n v="58"/>
    <s v="Jesse Hart"/>
    <n v="62"/>
    <x v="0"/>
    <x v="1"/>
    <x v="3"/>
    <n v="24.428751616715459"/>
    <n v="1"/>
    <x v="1"/>
    <x v="47"/>
    <d v="2022-10-03T00:00:00"/>
    <n v="6"/>
    <x v="5"/>
    <x v="1"/>
    <n v="17228"/>
    <x v="50"/>
    <n v="1913.4280027463192"/>
    <x v="0"/>
    <x v="1"/>
  </r>
  <r>
    <n v="59"/>
    <s v="Mr. Michael Hernandez"/>
    <n v="52"/>
    <x v="0"/>
    <x v="1"/>
    <x v="3"/>
    <n v="16.053840507086061"/>
    <n v="2"/>
    <x v="7"/>
    <x v="48"/>
    <d v="2022-09-24T00:00:00"/>
    <n v="6"/>
    <x v="11"/>
    <x v="3"/>
    <n v="5515"/>
    <x v="51"/>
    <n v="1180.9263776146681"/>
    <x v="0"/>
    <x v="2"/>
  </r>
  <r>
    <n v="60"/>
    <s v="Timothy Wright"/>
    <n v="75"/>
    <x v="1"/>
    <x v="1"/>
    <x v="3"/>
    <n v="27.85968597476916"/>
    <n v="1"/>
    <x v="5"/>
    <x v="49"/>
    <d v="2023-08-05T00:00:00"/>
    <n v="3"/>
    <x v="9"/>
    <x v="0"/>
    <n v="30582"/>
    <x v="52"/>
    <n v="13570.008791437471"/>
    <x v="0"/>
    <x v="2"/>
  </r>
  <r>
    <n v="61"/>
    <s v="Chelsea Young"/>
    <n v="59"/>
    <x v="0"/>
    <x v="0"/>
    <x v="2"/>
    <n v="27.113517513652369"/>
    <n v="4"/>
    <x v="2"/>
    <x v="50"/>
    <d v="2022-08-28T00:00:00"/>
    <n v="7"/>
    <x v="6"/>
    <x v="3"/>
    <n v="7632"/>
    <x v="53"/>
    <n v="1786.8628193996592"/>
    <x v="0"/>
    <x v="3"/>
  </r>
  <r>
    <n v="62"/>
    <s v="Max Brown"/>
    <n v="41"/>
    <x v="2"/>
    <x v="0"/>
    <x v="1"/>
    <n v="22.228149187136609"/>
    <n v="2"/>
    <x v="3"/>
    <x v="51"/>
    <d v="2022-05-12T00:00:00"/>
    <n v="2"/>
    <x v="12"/>
    <x v="5"/>
    <n v="11205"/>
    <x v="54"/>
    <n v="3939.843688529093"/>
    <x v="0"/>
    <x v="0"/>
  </r>
  <r>
    <n v="63"/>
    <s v="Jason Payne"/>
    <n v="29"/>
    <x v="2"/>
    <x v="1"/>
    <x v="2"/>
    <n v="18.88388282302023"/>
    <n v="3"/>
    <x v="8"/>
    <x v="18"/>
    <d v="2022-04-08T00:00:00"/>
    <n v="1"/>
    <x v="10"/>
    <x v="5"/>
    <n v="3821"/>
    <x v="55"/>
    <n v="459.90619154575688"/>
    <x v="1"/>
    <x v="3"/>
  </r>
  <r>
    <n v="64"/>
    <s v="Nicholas Jordan"/>
    <n v="56"/>
    <x v="0"/>
    <x v="0"/>
    <x v="1"/>
    <n v="30.397951978248511"/>
    <n v="1"/>
    <x v="2"/>
    <x v="52"/>
    <d v="2024-03-17T00:00:00"/>
    <n v="1"/>
    <x v="7"/>
    <x v="4"/>
    <n v="28709"/>
    <x v="56"/>
    <n v="7663.3447025794412"/>
    <x v="0"/>
    <x v="2"/>
  </r>
  <r>
    <n v="65"/>
    <s v="Charles Harper"/>
    <n v="87"/>
    <x v="1"/>
    <x v="0"/>
    <x v="1"/>
    <n v="38.952981321974313"/>
    <n v="4"/>
    <x v="9"/>
    <x v="53"/>
    <d v="2022-11-29T00:00:00"/>
    <n v="9"/>
    <x v="2"/>
    <x v="2"/>
    <n v="17570"/>
    <x v="57"/>
    <n v="5912.0171500236102"/>
    <x v="1"/>
    <x v="0"/>
  </r>
  <r>
    <n v="66"/>
    <s v="Frank Bell"/>
    <n v="36"/>
    <x v="2"/>
    <x v="1"/>
    <x v="1"/>
    <n v="39.658508259325977"/>
    <n v="4"/>
    <x v="6"/>
    <x v="54"/>
    <d v="2024-07-26T00:00:00"/>
    <n v="2"/>
    <x v="12"/>
    <x v="5"/>
    <n v="20160"/>
    <x v="58"/>
    <n v="9093.4956633946895"/>
    <x v="0"/>
    <x v="2"/>
  </r>
  <r>
    <n v="67"/>
    <s v="Edward Lopez"/>
    <n v="61"/>
    <x v="0"/>
    <x v="1"/>
    <x v="3"/>
    <n v="29.431267819826569"/>
    <n v="5"/>
    <x v="0"/>
    <x v="55"/>
    <d v="2022-01-11T00:00:00"/>
    <n v="9"/>
    <x v="4"/>
    <x v="2"/>
    <n v="10193"/>
    <x v="59"/>
    <n v="1500.6543328090593"/>
    <x v="1"/>
    <x v="3"/>
  </r>
  <r>
    <n v="68"/>
    <s v="Marvin Adams"/>
    <n v="47"/>
    <x v="0"/>
    <x v="1"/>
    <x v="2"/>
    <n v="25.60386751642638"/>
    <n v="0"/>
    <x v="6"/>
    <x v="56"/>
    <d v="2022-06-20T00:00:00"/>
    <n v="13"/>
    <x v="4"/>
    <x v="2"/>
    <n v="20337"/>
    <x v="60"/>
    <n v="6307.4677434714104"/>
    <x v="1"/>
    <x v="0"/>
  </r>
  <r>
    <n v="69"/>
    <s v="Alison Grant"/>
    <n v="57"/>
    <x v="0"/>
    <x v="0"/>
    <x v="2"/>
    <n v="19.883891892200062"/>
    <n v="5"/>
    <x v="0"/>
    <x v="57"/>
    <d v="2023-06-08T00:00:00"/>
    <n v="3"/>
    <x v="8"/>
    <x v="4"/>
    <n v="9490"/>
    <x v="61"/>
    <n v="3885.0777803310257"/>
    <x v="0"/>
    <x v="1"/>
  </r>
  <r>
    <n v="71"/>
    <s v="Christopher Gilbert"/>
    <n v="19"/>
    <x v="3"/>
    <x v="1"/>
    <x v="1"/>
    <n v="17.893490807035459"/>
    <n v="0"/>
    <x v="4"/>
    <x v="58"/>
    <d v="2023-08-23T00:00:00"/>
    <n v="5"/>
    <x v="9"/>
    <x v="0"/>
    <n v="19947"/>
    <x v="62"/>
    <n v="6729.4781615799893"/>
    <x v="0"/>
    <x v="1"/>
  </r>
  <r>
    <n v="72"/>
    <s v="Rachel Wood"/>
    <n v="90"/>
    <x v="1"/>
    <x v="1"/>
    <x v="1"/>
    <n v="25.444024479863689"/>
    <n v="4"/>
    <x v="3"/>
    <x v="59"/>
    <d v="2023-05-27T00:00:00"/>
    <n v="6"/>
    <x v="11"/>
    <x v="3"/>
    <n v="13613"/>
    <x v="63"/>
    <n v="2913.0645136159492"/>
    <x v="0"/>
    <x v="0"/>
  </r>
  <r>
    <n v="73"/>
    <s v="Peter Torres"/>
    <n v="59"/>
    <x v="0"/>
    <x v="0"/>
    <x v="3"/>
    <n v="33.166416034223737"/>
    <n v="0"/>
    <x v="7"/>
    <x v="60"/>
    <d v="2022-01-07T00:00:00"/>
    <n v="3"/>
    <x v="10"/>
    <x v="5"/>
    <n v="12747"/>
    <x v="64"/>
    <n v="3181.0345844414751"/>
    <x v="0"/>
    <x v="3"/>
  </r>
  <r>
    <n v="74"/>
    <s v="Alicia Trujillo"/>
    <n v="26"/>
    <x v="2"/>
    <x v="1"/>
    <x v="2"/>
    <n v="16.264178580453059"/>
    <n v="2"/>
    <x v="9"/>
    <x v="61"/>
    <d v="2022-03-17T00:00:00"/>
    <n v="1"/>
    <x v="10"/>
    <x v="5"/>
    <n v="36004"/>
    <x v="65"/>
    <n v="15186.11787844725"/>
    <x v="0"/>
    <x v="0"/>
  </r>
  <r>
    <n v="75"/>
    <s v="Lindsay Lee"/>
    <n v="31"/>
    <x v="2"/>
    <x v="1"/>
    <x v="1"/>
    <n v="23.618950675755691"/>
    <n v="1"/>
    <x v="8"/>
    <x v="62"/>
    <d v="2023-10-14T00:00:00"/>
    <n v="5"/>
    <x v="8"/>
    <x v="4"/>
    <n v="17801"/>
    <x v="66"/>
    <n v="7786.9307052944696"/>
    <x v="0"/>
    <x v="2"/>
  </r>
  <r>
    <n v="76"/>
    <s v="Anthony Romero"/>
    <n v="4"/>
    <x v="3"/>
    <x v="1"/>
    <x v="1"/>
    <n v="20.234102627222239"/>
    <n v="0"/>
    <x v="9"/>
    <x v="63"/>
    <d v="2023-05-04T00:00:00"/>
    <n v="7"/>
    <x v="5"/>
    <x v="1"/>
    <n v="9684"/>
    <x v="67"/>
    <n v="2214.7823668630872"/>
    <x v="0"/>
    <x v="0"/>
  </r>
  <r>
    <n v="78"/>
    <s v="Stephanie Richardson"/>
    <n v="8"/>
    <x v="3"/>
    <x v="1"/>
    <x v="2"/>
    <n v="23.442307372109308"/>
    <n v="5"/>
    <x v="5"/>
    <x v="64"/>
    <d v="2022-06-02T00:00:00"/>
    <n v="2"/>
    <x v="10"/>
    <x v="5"/>
    <n v="27927"/>
    <x v="68"/>
    <n v="13769.977829770251"/>
    <x v="0"/>
    <x v="3"/>
  </r>
  <r>
    <n v="79"/>
    <s v="Nicole Hall"/>
    <n v="53"/>
    <x v="0"/>
    <x v="1"/>
    <x v="3"/>
    <n v="32.268464608075988"/>
    <n v="4"/>
    <x v="7"/>
    <x v="65"/>
    <d v="2023-04-30T00:00:00"/>
    <n v="11"/>
    <x v="1"/>
    <x v="1"/>
    <n v="9750"/>
    <x v="69"/>
    <n v="3896.9114038932903"/>
    <x v="0"/>
    <x v="3"/>
  </r>
  <r>
    <n v="80"/>
    <s v="Christian Valentine"/>
    <n v="48"/>
    <x v="0"/>
    <x v="1"/>
    <x v="0"/>
    <n v="18.647634627375069"/>
    <n v="4"/>
    <x v="9"/>
    <x v="66"/>
    <d v="2022-01-20T00:00:00"/>
    <n v="1"/>
    <x v="10"/>
    <x v="5"/>
    <n v="21372"/>
    <x v="70"/>
    <n v="7235.0129750025098"/>
    <x v="0"/>
    <x v="2"/>
  </r>
  <r>
    <n v="81"/>
    <s v="James Morris"/>
    <n v="10"/>
    <x v="3"/>
    <x v="0"/>
    <x v="1"/>
    <n v="25.83242544347188"/>
    <n v="3"/>
    <x v="8"/>
    <x v="67"/>
    <d v="2022-07-29T00:00:00"/>
    <n v="3"/>
    <x v="12"/>
    <x v="5"/>
    <n v="3274"/>
    <x v="71"/>
    <n v="957.50655655313903"/>
    <x v="0"/>
    <x v="3"/>
  </r>
  <r>
    <n v="82"/>
    <s v="Joanna Brown"/>
    <n v="21"/>
    <x v="3"/>
    <x v="0"/>
    <x v="0"/>
    <n v="25.426131976432309"/>
    <n v="1"/>
    <x v="5"/>
    <x v="68"/>
    <d v="2022-07-26T00:00:00"/>
    <n v="7"/>
    <x v="6"/>
    <x v="3"/>
    <n v="5436"/>
    <x v="72"/>
    <n v="1039.9612255248167"/>
    <x v="0"/>
    <x v="2"/>
  </r>
  <r>
    <n v="83"/>
    <s v="Suzanne Greer"/>
    <n v="85"/>
    <x v="1"/>
    <x v="1"/>
    <x v="1"/>
    <n v="31.991129528793621"/>
    <n v="1"/>
    <x v="4"/>
    <x v="1"/>
    <d v="2022-12-27T00:00:00"/>
    <n v="8"/>
    <x v="7"/>
    <x v="4"/>
    <n v="16461"/>
    <x v="73"/>
    <n v="3639.6103982945297"/>
    <x v="0"/>
    <x v="1"/>
  </r>
  <r>
    <n v="84"/>
    <s v="Jason Rodriguez"/>
    <n v="44"/>
    <x v="2"/>
    <x v="1"/>
    <x v="2"/>
    <n v="35.208546894518221"/>
    <n v="1"/>
    <x v="9"/>
    <x v="69"/>
    <d v="2022-12-03T00:00:00"/>
    <n v="6"/>
    <x v="4"/>
    <x v="2"/>
    <n v="5019"/>
    <x v="74"/>
    <n v="1828.5899167388138"/>
    <x v="0"/>
    <x v="0"/>
  </r>
  <r>
    <n v="85"/>
    <s v="Mr. Caleb Middleton"/>
    <n v="59"/>
    <x v="0"/>
    <x v="1"/>
    <x v="1"/>
    <n v="32.921932402788727"/>
    <n v="1"/>
    <x v="8"/>
    <x v="70"/>
    <d v="2022-08-24T00:00:00"/>
    <n v="5"/>
    <x v="5"/>
    <x v="1"/>
    <n v="14340"/>
    <x v="75"/>
    <n v="2060.6508618780299"/>
    <x v="0"/>
    <x v="1"/>
  </r>
  <r>
    <n v="86"/>
    <s v="Dr. Mary Mccormick"/>
    <n v="63"/>
    <x v="0"/>
    <x v="1"/>
    <x v="1"/>
    <n v="17.82498421504577"/>
    <n v="3"/>
    <x v="7"/>
    <x v="71"/>
    <d v="2022-10-16T00:00:00"/>
    <n v="8"/>
    <x v="5"/>
    <x v="1"/>
    <n v="15051"/>
    <x v="76"/>
    <n v="5217.349749395813"/>
    <x v="0"/>
    <x v="2"/>
  </r>
  <r>
    <n v="87"/>
    <s v="David Dennis"/>
    <n v="4"/>
    <x v="3"/>
    <x v="1"/>
    <x v="1"/>
    <n v="23.837537049941179"/>
    <n v="4"/>
    <x v="3"/>
    <x v="72"/>
    <d v="2023-10-31T00:00:00"/>
    <n v="7"/>
    <x v="5"/>
    <x v="1"/>
    <n v="16236"/>
    <x v="77"/>
    <n v="6716.4220317260424"/>
    <x v="0"/>
    <x v="0"/>
  </r>
  <r>
    <n v="89"/>
    <s v="Julie Wilson"/>
    <n v="6"/>
    <x v="3"/>
    <x v="1"/>
    <x v="2"/>
    <n v="24.08603412816456"/>
    <n v="0"/>
    <x v="2"/>
    <x v="30"/>
    <d v="2022-02-18T00:00:00"/>
    <n v="10"/>
    <x v="2"/>
    <x v="2"/>
    <n v="19077"/>
    <x v="78"/>
    <n v="7943.09177289334"/>
    <x v="0"/>
    <x v="0"/>
  </r>
  <r>
    <n v="90"/>
    <s v="William Case"/>
    <n v="31"/>
    <x v="2"/>
    <x v="1"/>
    <x v="1"/>
    <n v="30.360243373875431"/>
    <n v="1"/>
    <x v="4"/>
    <x v="73"/>
    <d v="2022-02-10T00:00:00"/>
    <n v="3"/>
    <x v="8"/>
    <x v="4"/>
    <n v="27712"/>
    <x v="79"/>
    <n v="12000.47817676884"/>
    <x v="0"/>
    <x v="1"/>
  </r>
  <r>
    <n v="91"/>
    <s v="Ryan Carroll"/>
    <n v="83"/>
    <x v="1"/>
    <x v="1"/>
    <x v="3"/>
    <n v="36.62063423922784"/>
    <n v="2"/>
    <x v="4"/>
    <x v="74"/>
    <d v="2022-11-11T00:00:00"/>
    <n v="3"/>
    <x v="6"/>
    <x v="3"/>
    <n v="24597"/>
    <x v="80"/>
    <n v="3493.0966371807008"/>
    <x v="0"/>
    <x v="3"/>
  </r>
  <r>
    <n v="92"/>
    <s v="Brian Norman"/>
    <n v="58"/>
    <x v="0"/>
    <x v="0"/>
    <x v="2"/>
    <n v="29.091677976824641"/>
    <n v="3"/>
    <x v="4"/>
    <x v="75"/>
    <d v="2023-10-04T00:00:00"/>
    <n v="1"/>
    <x v="7"/>
    <x v="4"/>
    <n v="8903"/>
    <x v="81"/>
    <n v="3346.6826463936814"/>
    <x v="0"/>
    <x v="3"/>
  </r>
  <r>
    <n v="93"/>
    <s v="James Wilson"/>
    <n v="16"/>
    <x v="3"/>
    <x v="0"/>
    <x v="0"/>
    <n v="39.204198345666128"/>
    <n v="1"/>
    <x v="5"/>
    <x v="76"/>
    <d v="2022-07-18T00:00:00"/>
    <n v="20"/>
    <x v="2"/>
    <x v="2"/>
    <n v="21170"/>
    <x v="82"/>
    <n v="5796.8902942351106"/>
    <x v="0"/>
    <x v="2"/>
  </r>
  <r>
    <n v="94"/>
    <s v="William Kelley"/>
    <n v="5"/>
    <x v="3"/>
    <x v="1"/>
    <x v="3"/>
    <n v="30.731135197068429"/>
    <n v="0"/>
    <x v="6"/>
    <x v="77"/>
    <d v="2023-04-28T00:00:00"/>
    <n v="8"/>
    <x v="4"/>
    <x v="2"/>
    <n v="27418"/>
    <x v="83"/>
    <n v="9369.4628071468687"/>
    <x v="0"/>
    <x v="1"/>
  </r>
  <r>
    <n v="95"/>
    <s v="Jeremy Gross"/>
    <n v="64"/>
    <x v="0"/>
    <x v="0"/>
    <x v="3"/>
    <n v="15.01763409562542"/>
    <n v="1"/>
    <x v="6"/>
    <x v="78"/>
    <d v="2022-06-15T00:00:00"/>
    <n v="4"/>
    <x v="0"/>
    <x v="0"/>
    <n v="16470"/>
    <x v="84"/>
    <n v="7228.4217159824257"/>
    <x v="0"/>
    <x v="3"/>
  </r>
  <r>
    <n v="96"/>
    <s v="Adrian Nash"/>
    <n v="4"/>
    <x v="3"/>
    <x v="1"/>
    <x v="2"/>
    <n v="17.923300795572349"/>
    <n v="5"/>
    <x v="2"/>
    <x v="79"/>
    <d v="2023-09-06T00:00:00"/>
    <n v="4"/>
    <x v="9"/>
    <x v="0"/>
    <n v="10200"/>
    <x v="85"/>
    <n v="2533.465406199236"/>
    <x v="0"/>
    <x v="2"/>
  </r>
  <r>
    <n v="97"/>
    <s v="Elizabeth Miller"/>
    <n v="28"/>
    <x v="2"/>
    <x v="0"/>
    <x v="0"/>
    <n v="23.398174072736779"/>
    <n v="5"/>
    <x v="6"/>
    <x v="18"/>
    <d v="2022-04-16T00:00:00"/>
    <n v="9"/>
    <x v="7"/>
    <x v="4"/>
    <n v="25621"/>
    <x v="86"/>
    <n v="2686.1057290531608"/>
    <x v="1"/>
    <x v="1"/>
  </r>
  <r>
    <n v="98"/>
    <s v="Gordon Hill"/>
    <n v="11"/>
    <x v="3"/>
    <x v="0"/>
    <x v="1"/>
    <n v="39.307605065448541"/>
    <n v="2"/>
    <x v="6"/>
    <x v="80"/>
    <d v="2023-05-06T00:00:00"/>
    <n v="5"/>
    <x v="0"/>
    <x v="0"/>
    <n v="10475"/>
    <x v="87"/>
    <n v="1492.8870959002688"/>
    <x v="1"/>
    <x v="2"/>
  </r>
  <r>
    <n v="99"/>
    <s v="Evan Walker"/>
    <n v="15"/>
    <x v="3"/>
    <x v="1"/>
    <x v="0"/>
    <n v="15.47106020700542"/>
    <n v="2"/>
    <x v="1"/>
    <x v="81"/>
    <d v="2023-02-24T00:00:00"/>
    <n v="6"/>
    <x v="5"/>
    <x v="1"/>
    <n v="9292"/>
    <x v="88"/>
    <n v="2746.1207010669641"/>
    <x v="0"/>
    <x v="0"/>
  </r>
  <r>
    <n v="101"/>
    <s v="Cheryl Simmons"/>
    <n v="18"/>
    <x v="3"/>
    <x v="0"/>
    <x v="0"/>
    <n v="23.36633812341276"/>
    <n v="3"/>
    <x v="3"/>
    <x v="82"/>
    <d v="2022-09-04T00:00:00"/>
    <n v="2"/>
    <x v="10"/>
    <x v="5"/>
    <n v="10094"/>
    <x v="89"/>
    <n v="2945.60627111751"/>
    <x v="0"/>
    <x v="3"/>
  </r>
  <r>
    <n v="102"/>
    <s v="Andrew Shields"/>
    <n v="7"/>
    <x v="3"/>
    <x v="1"/>
    <x v="3"/>
    <n v="15.8504409871832"/>
    <n v="0"/>
    <x v="8"/>
    <x v="83"/>
    <d v="2023-02-16T00:00:00"/>
    <n v="4"/>
    <x v="5"/>
    <x v="1"/>
    <n v="49933"/>
    <x v="90"/>
    <n v="11314.653426180572"/>
    <x v="0"/>
    <x v="2"/>
  </r>
  <r>
    <n v="104"/>
    <s v="Louis Berry"/>
    <n v="62"/>
    <x v="0"/>
    <x v="0"/>
    <x v="1"/>
    <n v="33.524238127514849"/>
    <n v="0"/>
    <x v="4"/>
    <x v="84"/>
    <d v="2023-03-26T00:00:00"/>
    <n v="6"/>
    <x v="3"/>
    <x v="3"/>
    <n v="12614"/>
    <x v="91"/>
    <n v="5580.3556307853451"/>
    <x v="0"/>
    <x v="3"/>
  </r>
  <r>
    <n v="105"/>
    <s v="Brett Stewart"/>
    <n v="6"/>
    <x v="3"/>
    <x v="1"/>
    <x v="0"/>
    <n v="15.63413682464564"/>
    <n v="3"/>
    <x v="0"/>
    <x v="66"/>
    <d v="2022-01-24T00:00:00"/>
    <n v="5"/>
    <x v="2"/>
    <x v="2"/>
    <n v="16752"/>
    <x v="92"/>
    <n v="2026.0439446693799"/>
    <x v="0"/>
    <x v="3"/>
  </r>
  <r>
    <n v="106"/>
    <s v="Jordan Clark"/>
    <n v="87"/>
    <x v="1"/>
    <x v="1"/>
    <x v="1"/>
    <n v="18.305955274239469"/>
    <n v="1"/>
    <x v="0"/>
    <x v="85"/>
    <d v="2022-12-22T00:00:00"/>
    <n v="7"/>
    <x v="6"/>
    <x v="3"/>
    <n v="7832"/>
    <x v="93"/>
    <n v="2225.8487804497654"/>
    <x v="0"/>
    <x v="3"/>
  </r>
  <r>
    <n v="107"/>
    <s v="John Kennedy"/>
    <n v="63"/>
    <x v="0"/>
    <x v="0"/>
    <x v="1"/>
    <n v="28.150425476234101"/>
    <n v="1"/>
    <x v="2"/>
    <x v="86"/>
    <d v="2023-05-30T00:00:00"/>
    <n v="3"/>
    <x v="12"/>
    <x v="5"/>
    <n v="21361"/>
    <x v="94"/>
    <n v="9605.6421235801208"/>
    <x v="0"/>
    <x v="2"/>
  </r>
  <r>
    <n v="108"/>
    <s v="Katherine Harmon"/>
    <n v="87"/>
    <x v="1"/>
    <x v="0"/>
    <x v="0"/>
    <n v="25.700982663276118"/>
    <n v="4"/>
    <x v="5"/>
    <x v="87"/>
    <d v="2022-03-30T00:00:00"/>
    <n v="3"/>
    <x v="12"/>
    <x v="5"/>
    <n v="17093"/>
    <x v="95"/>
    <n v="5197.1272936819205"/>
    <x v="0"/>
    <x v="2"/>
  </r>
  <r>
    <n v="109"/>
    <s v="Nicole Mosley"/>
    <n v="60"/>
    <x v="0"/>
    <x v="1"/>
    <x v="1"/>
    <n v="25.61474180058017"/>
    <n v="3"/>
    <x v="0"/>
    <x v="61"/>
    <d v="2022-03-27T00:00:00"/>
    <n v="11"/>
    <x v="2"/>
    <x v="2"/>
    <n v="15134"/>
    <x v="96"/>
    <n v="3433.7676979689404"/>
    <x v="0"/>
    <x v="2"/>
  </r>
  <r>
    <n v="110"/>
    <s v="Gina Williams"/>
    <n v="16"/>
    <x v="3"/>
    <x v="0"/>
    <x v="0"/>
    <n v="17.57689110781719"/>
    <n v="2"/>
    <x v="3"/>
    <x v="88"/>
    <d v="2022-07-01T00:00:00"/>
    <n v="8"/>
    <x v="5"/>
    <x v="1"/>
    <n v="8920"/>
    <x v="97"/>
    <n v="2465.784884212444"/>
    <x v="0"/>
    <x v="1"/>
  </r>
  <r>
    <n v="111"/>
    <s v="Erin Thomas"/>
    <n v="18"/>
    <x v="3"/>
    <x v="0"/>
    <x v="1"/>
    <n v="31.673741237842229"/>
    <n v="2"/>
    <x v="2"/>
    <x v="89"/>
    <d v="2022-06-04T00:00:00"/>
    <n v="13"/>
    <x v="4"/>
    <x v="2"/>
    <n v="17417"/>
    <x v="98"/>
    <n v="2019.23105950838"/>
    <x v="0"/>
    <x v="1"/>
  </r>
  <r>
    <n v="112"/>
    <s v="Brendan Clark"/>
    <n v="54"/>
    <x v="0"/>
    <x v="0"/>
    <x v="3"/>
    <n v="19.29577432367925"/>
    <n v="3"/>
    <x v="4"/>
    <x v="90"/>
    <d v="2022-07-29T00:00:00"/>
    <n v="2"/>
    <x v="9"/>
    <x v="0"/>
    <n v="10012"/>
    <x v="99"/>
    <n v="4511.9320340710974"/>
    <x v="0"/>
    <x v="2"/>
  </r>
  <r>
    <n v="113"/>
    <s v="Gregory Miller"/>
    <n v="40"/>
    <x v="2"/>
    <x v="0"/>
    <x v="0"/>
    <n v="15.800961992516861"/>
    <n v="0"/>
    <x v="9"/>
    <x v="91"/>
    <d v="2022-03-11T00:00:00"/>
    <n v="3"/>
    <x v="10"/>
    <x v="5"/>
    <n v="13482"/>
    <x v="100"/>
    <n v="2235.7074962636998"/>
    <x v="0"/>
    <x v="0"/>
  </r>
  <r>
    <n v="114"/>
    <s v="Barry Ashley"/>
    <n v="55"/>
    <x v="0"/>
    <x v="1"/>
    <x v="3"/>
    <n v="32.844162595198441"/>
    <n v="0"/>
    <x v="4"/>
    <x v="92"/>
    <d v="2022-01-15T00:00:00"/>
    <n v="12"/>
    <x v="2"/>
    <x v="2"/>
    <n v="4945"/>
    <x v="101"/>
    <n v="696.10210216939777"/>
    <x v="0"/>
    <x v="0"/>
  </r>
  <r>
    <n v="115"/>
    <s v="Theodore Huerta"/>
    <n v="65"/>
    <x v="0"/>
    <x v="1"/>
    <x v="2"/>
    <n v="31.64213129884963"/>
    <n v="4"/>
    <x v="9"/>
    <x v="93"/>
    <d v="2024-03-28T00:00:00"/>
    <n v="4"/>
    <x v="0"/>
    <x v="0"/>
    <n v="18696"/>
    <x v="102"/>
    <n v="6675.4305466695005"/>
    <x v="0"/>
    <x v="2"/>
  </r>
  <r>
    <n v="116"/>
    <s v="Mr. Paul Scott"/>
    <n v="24"/>
    <x v="2"/>
    <x v="0"/>
    <x v="1"/>
    <n v="20.124818114263089"/>
    <n v="2"/>
    <x v="2"/>
    <x v="94"/>
    <d v="2023-04-18T00:00:00"/>
    <n v="2"/>
    <x v="10"/>
    <x v="5"/>
    <n v="15387"/>
    <x v="103"/>
    <n v="3450.95361924393"/>
    <x v="0"/>
    <x v="2"/>
  </r>
  <r>
    <n v="117"/>
    <s v="Joann Good"/>
    <n v="61"/>
    <x v="0"/>
    <x v="1"/>
    <x v="0"/>
    <n v="38.045479720033342"/>
    <n v="1"/>
    <x v="6"/>
    <x v="95"/>
    <d v="2023-09-29T00:00:00"/>
    <n v="5"/>
    <x v="11"/>
    <x v="3"/>
    <n v="22513"/>
    <x v="104"/>
    <n v="8452.7780051980699"/>
    <x v="0"/>
    <x v="0"/>
  </r>
  <r>
    <n v="118"/>
    <s v="Michael Benton"/>
    <n v="49"/>
    <x v="0"/>
    <x v="1"/>
    <x v="2"/>
    <n v="36.219670614112808"/>
    <n v="2"/>
    <x v="6"/>
    <x v="31"/>
    <d v="2022-01-31T00:00:00"/>
    <n v="2"/>
    <x v="10"/>
    <x v="5"/>
    <n v="9436"/>
    <x v="105"/>
    <n v="1791.7505471263612"/>
    <x v="1"/>
    <x v="0"/>
  </r>
  <r>
    <n v="119"/>
    <s v="Carol Campbell"/>
    <n v="26"/>
    <x v="2"/>
    <x v="1"/>
    <x v="0"/>
    <n v="21.058142005286289"/>
    <n v="4"/>
    <x v="0"/>
    <x v="96"/>
    <d v="2022-11-24T00:00:00"/>
    <n v="3"/>
    <x v="10"/>
    <x v="5"/>
    <n v="41202"/>
    <x v="106"/>
    <n v="11827.593812718998"/>
    <x v="0"/>
    <x v="3"/>
  </r>
  <r>
    <n v="120"/>
    <s v="Stephanie Wilkins"/>
    <n v="16"/>
    <x v="3"/>
    <x v="0"/>
    <x v="3"/>
    <n v="39.063108424271178"/>
    <n v="2"/>
    <x v="7"/>
    <x v="97"/>
    <d v="2022-09-04T00:00:00"/>
    <n v="7"/>
    <x v="5"/>
    <x v="1"/>
    <n v="9540"/>
    <x v="107"/>
    <n v="4592.8531806520004"/>
    <x v="0"/>
    <x v="3"/>
  </r>
  <r>
    <n v="122"/>
    <s v="Lindsey Sullivan"/>
    <n v="13"/>
    <x v="3"/>
    <x v="0"/>
    <x v="3"/>
    <n v="19.67842309748217"/>
    <n v="1"/>
    <x v="9"/>
    <x v="98"/>
    <d v="2022-03-19T00:00:00"/>
    <n v="2"/>
    <x v="12"/>
    <x v="5"/>
    <n v="19197"/>
    <x v="108"/>
    <n v="5240.8105478195703"/>
    <x v="0"/>
    <x v="2"/>
  </r>
  <r>
    <n v="123"/>
    <s v="Gregory Price"/>
    <n v="23"/>
    <x v="3"/>
    <x v="0"/>
    <x v="0"/>
    <n v="23.812205176210181"/>
    <n v="2"/>
    <x v="7"/>
    <x v="99"/>
    <d v="2022-02-09T00:00:00"/>
    <n v="8"/>
    <x v="7"/>
    <x v="4"/>
    <n v="15221"/>
    <x v="109"/>
    <n v="1938.07534685254"/>
    <x v="0"/>
    <x v="2"/>
  </r>
  <r>
    <n v="124"/>
    <s v="Thomas Harris"/>
    <n v="8"/>
    <x v="3"/>
    <x v="0"/>
    <x v="0"/>
    <n v="28.531412922088531"/>
    <n v="2"/>
    <x v="6"/>
    <x v="100"/>
    <d v="2022-07-31T00:00:00"/>
    <n v="16"/>
    <x v="4"/>
    <x v="2"/>
    <n v="6408"/>
    <x v="110"/>
    <n v="673.25544406686913"/>
    <x v="0"/>
    <x v="3"/>
  </r>
  <r>
    <n v="125"/>
    <s v="Mrs. Andrea Fischer"/>
    <n v="81"/>
    <x v="1"/>
    <x v="1"/>
    <x v="3"/>
    <n v="25.04239612240973"/>
    <n v="3"/>
    <x v="2"/>
    <x v="101"/>
    <d v="2022-01-25T00:00:00"/>
    <n v="5"/>
    <x v="9"/>
    <x v="0"/>
    <n v="13717"/>
    <x v="111"/>
    <n v="3405.7329047952007"/>
    <x v="0"/>
    <x v="3"/>
  </r>
  <r>
    <n v="126"/>
    <s v="Shannon Shaffer"/>
    <n v="72"/>
    <x v="1"/>
    <x v="1"/>
    <x v="2"/>
    <n v="28.032271893649821"/>
    <n v="5"/>
    <x v="9"/>
    <x v="102"/>
    <d v="2022-09-16T00:00:00"/>
    <n v="7"/>
    <x v="4"/>
    <x v="2"/>
    <n v="20199"/>
    <x v="112"/>
    <n v="8385.5339801249393"/>
    <x v="1"/>
    <x v="3"/>
  </r>
  <r>
    <n v="127"/>
    <s v="Michelle Hunter"/>
    <n v="75"/>
    <x v="1"/>
    <x v="0"/>
    <x v="3"/>
    <n v="24.351763760836981"/>
    <n v="2"/>
    <x v="9"/>
    <x v="103"/>
    <d v="2022-02-24T00:00:00"/>
    <n v="2"/>
    <x v="9"/>
    <x v="0"/>
    <n v="11591"/>
    <x v="113"/>
    <n v="2678.1409476432164"/>
    <x v="0"/>
    <x v="3"/>
  </r>
  <r>
    <n v="128"/>
    <s v="Charles Martinez"/>
    <n v="59"/>
    <x v="0"/>
    <x v="1"/>
    <x v="2"/>
    <n v="21.86703610026743"/>
    <n v="2"/>
    <x v="4"/>
    <x v="104"/>
    <d v="2022-02-05T00:00:00"/>
    <n v="10"/>
    <x v="2"/>
    <x v="2"/>
    <n v="25257"/>
    <x v="114"/>
    <n v="3481.0749731167198"/>
    <x v="0"/>
    <x v="0"/>
  </r>
  <r>
    <n v="130"/>
    <s v="Tracy Daniel"/>
    <n v="72"/>
    <x v="1"/>
    <x v="0"/>
    <x v="0"/>
    <n v="15.9272405692221"/>
    <n v="0"/>
    <x v="9"/>
    <x v="105"/>
    <d v="2022-07-28T00:00:00"/>
    <n v="10"/>
    <x v="1"/>
    <x v="1"/>
    <n v="32254"/>
    <x v="115"/>
    <n v="7602.8957559236296"/>
    <x v="0"/>
    <x v="3"/>
  </r>
  <r>
    <n v="131"/>
    <s v="Bradley Lynch"/>
    <n v="38"/>
    <x v="2"/>
    <x v="0"/>
    <x v="0"/>
    <n v="29.66261037439839"/>
    <n v="2"/>
    <x v="5"/>
    <x v="106"/>
    <d v="2023-03-27T00:00:00"/>
    <n v="11"/>
    <x v="1"/>
    <x v="1"/>
    <n v="46527"/>
    <x v="116"/>
    <n v="11455.305793638792"/>
    <x v="0"/>
    <x v="3"/>
  </r>
  <r>
    <n v="132"/>
    <s v="Mr. Joseph Owens"/>
    <n v="48"/>
    <x v="0"/>
    <x v="0"/>
    <x v="3"/>
    <n v="33.749650001289872"/>
    <n v="0"/>
    <x v="1"/>
    <x v="107"/>
    <d v="2022-12-14T00:00:00"/>
    <n v="6"/>
    <x v="5"/>
    <x v="1"/>
    <n v="29002"/>
    <x v="117"/>
    <n v="6739.4421312550803"/>
    <x v="0"/>
    <x v="3"/>
  </r>
  <r>
    <n v="133"/>
    <s v="Barbara Sullivan"/>
    <n v="32"/>
    <x v="2"/>
    <x v="1"/>
    <x v="1"/>
    <n v="31.73316556836081"/>
    <n v="1"/>
    <x v="0"/>
    <x v="108"/>
    <d v="2023-04-06T00:00:00"/>
    <n v="5"/>
    <x v="3"/>
    <x v="3"/>
    <n v="21292"/>
    <x v="118"/>
    <n v="9849.6206973032895"/>
    <x v="0"/>
    <x v="2"/>
  </r>
  <r>
    <n v="134"/>
    <s v="Jerome Meza"/>
    <n v="14"/>
    <x v="3"/>
    <x v="0"/>
    <x v="2"/>
    <n v="20.3927238793902"/>
    <n v="3"/>
    <x v="8"/>
    <x v="109"/>
    <d v="2022-12-06T00:00:00"/>
    <n v="2"/>
    <x v="10"/>
    <x v="5"/>
    <n v="23667"/>
    <x v="119"/>
    <n v="5151.726298298021"/>
    <x v="0"/>
    <x v="1"/>
  </r>
  <r>
    <n v="135"/>
    <s v="Douglas Valenzuela Jr."/>
    <n v="4"/>
    <x v="3"/>
    <x v="0"/>
    <x v="3"/>
    <n v="22.6685137822987"/>
    <n v="4"/>
    <x v="2"/>
    <x v="26"/>
    <d v="2022-01-28T00:00:00"/>
    <n v="1"/>
    <x v="12"/>
    <x v="5"/>
    <n v="26656"/>
    <x v="120"/>
    <n v="12424.172602117589"/>
    <x v="0"/>
    <x v="3"/>
  </r>
  <r>
    <n v="139"/>
    <s v="Lauren Short"/>
    <n v="34"/>
    <x v="2"/>
    <x v="0"/>
    <x v="1"/>
    <n v="23.524135768551421"/>
    <n v="2"/>
    <x v="3"/>
    <x v="110"/>
    <d v="2022-06-28T00:00:00"/>
    <n v="7"/>
    <x v="11"/>
    <x v="3"/>
    <n v="15022"/>
    <x v="121"/>
    <n v="2881.44062044374"/>
    <x v="0"/>
    <x v="2"/>
  </r>
  <r>
    <n v="140"/>
    <s v="Timothy Gardner"/>
    <n v="17"/>
    <x v="3"/>
    <x v="0"/>
    <x v="2"/>
    <n v="24.991630250754369"/>
    <n v="4"/>
    <x v="2"/>
    <x v="5"/>
    <d v="2022-06-15T00:00:00"/>
    <n v="1"/>
    <x v="7"/>
    <x v="4"/>
    <n v="29546"/>
    <x v="122"/>
    <n v="4403.6306208214301"/>
    <x v="0"/>
    <x v="0"/>
  </r>
  <r>
    <n v="141"/>
    <s v="Alyssa Hall"/>
    <n v="41"/>
    <x v="2"/>
    <x v="0"/>
    <x v="2"/>
    <n v="20.863849563775041"/>
    <n v="5"/>
    <x v="6"/>
    <x v="111"/>
    <d v="2022-10-07T00:00:00"/>
    <n v="4"/>
    <x v="3"/>
    <x v="3"/>
    <n v="6474"/>
    <x v="123"/>
    <n v="2443.9424897942299"/>
    <x v="0"/>
    <x v="1"/>
  </r>
  <r>
    <n v="142"/>
    <s v="Catherine Evans"/>
    <n v="58"/>
    <x v="0"/>
    <x v="0"/>
    <x v="1"/>
    <n v="27.828312268915919"/>
    <n v="2"/>
    <x v="2"/>
    <x v="112"/>
    <d v="2023-05-18T00:00:00"/>
    <n v="5"/>
    <x v="0"/>
    <x v="0"/>
    <n v="13823"/>
    <x v="124"/>
    <n v="2061.0724264004893"/>
    <x v="0"/>
    <x v="2"/>
  </r>
  <r>
    <n v="143"/>
    <s v="Robert Marshall"/>
    <n v="78"/>
    <x v="1"/>
    <x v="1"/>
    <x v="3"/>
    <n v="32.291647877699688"/>
    <n v="0"/>
    <x v="2"/>
    <x v="101"/>
    <d v="2022-01-24T00:00:00"/>
    <n v="4"/>
    <x v="11"/>
    <x v="3"/>
    <n v="8125"/>
    <x v="125"/>
    <n v="3898.8029541086353"/>
    <x v="0"/>
    <x v="3"/>
  </r>
  <r>
    <n v="144"/>
    <s v="Dylan Newton"/>
    <n v="45"/>
    <x v="2"/>
    <x v="1"/>
    <x v="3"/>
    <n v="20.331349243555849"/>
    <n v="4"/>
    <x v="7"/>
    <x v="113"/>
    <d v="2024-03-13T00:00:00"/>
    <n v="3"/>
    <x v="12"/>
    <x v="5"/>
    <n v="40957"/>
    <x v="126"/>
    <n v="14469.538473362161"/>
    <x v="0"/>
    <x v="1"/>
  </r>
  <r>
    <n v="145"/>
    <s v="Terri Moses"/>
    <n v="10"/>
    <x v="3"/>
    <x v="0"/>
    <x v="0"/>
    <n v="39.014731664863582"/>
    <n v="5"/>
    <x v="6"/>
    <x v="114"/>
    <d v="2022-02-20T00:00:00"/>
    <n v="5"/>
    <x v="4"/>
    <x v="2"/>
    <n v="11954"/>
    <x v="127"/>
    <n v="5791.237609554566"/>
    <x v="0"/>
    <x v="0"/>
  </r>
  <r>
    <n v="146"/>
    <s v="Tina Meyer"/>
    <n v="60"/>
    <x v="0"/>
    <x v="0"/>
    <x v="2"/>
    <n v="16.225001124932721"/>
    <n v="2"/>
    <x v="7"/>
    <x v="115"/>
    <d v="2024-05-26T00:00:00"/>
    <n v="6"/>
    <x v="8"/>
    <x v="4"/>
    <n v="5450"/>
    <x v="128"/>
    <n v="2537.2634320537209"/>
    <x v="0"/>
    <x v="2"/>
  </r>
  <r>
    <n v="147"/>
    <s v="Virginia Carter"/>
    <n v="61"/>
    <x v="0"/>
    <x v="0"/>
    <x v="2"/>
    <n v="33.241439819843549"/>
    <n v="5"/>
    <x v="0"/>
    <x v="17"/>
    <d v="2022-01-26T00:00:00"/>
    <n v="1"/>
    <x v="12"/>
    <x v="5"/>
    <n v="19688"/>
    <x v="129"/>
    <n v="7427.7497638888308"/>
    <x v="0"/>
    <x v="3"/>
  </r>
  <r>
    <n v="148"/>
    <s v="Susan Scott"/>
    <n v="89"/>
    <x v="1"/>
    <x v="0"/>
    <x v="3"/>
    <n v="18.095919747220609"/>
    <n v="2"/>
    <x v="2"/>
    <x v="116"/>
    <d v="2022-09-26T00:00:00"/>
    <n v="12"/>
    <x v="5"/>
    <x v="1"/>
    <n v="18253"/>
    <x v="130"/>
    <n v="5361.4496529872104"/>
    <x v="1"/>
    <x v="1"/>
  </r>
  <r>
    <n v="149"/>
    <s v="Charles Harris"/>
    <n v="89"/>
    <x v="1"/>
    <x v="1"/>
    <x v="1"/>
    <n v="33.977451303817183"/>
    <n v="1"/>
    <x v="9"/>
    <x v="117"/>
    <d v="2024-04-03T00:00:00"/>
    <n v="4"/>
    <x v="9"/>
    <x v="0"/>
    <n v="9880"/>
    <x v="131"/>
    <n v="4037.4032772851133"/>
    <x v="0"/>
    <x v="3"/>
  </r>
  <r>
    <n v="150"/>
    <s v="Lance Nichols"/>
    <n v="84"/>
    <x v="1"/>
    <x v="0"/>
    <x v="1"/>
    <n v="29.50168959403538"/>
    <n v="2"/>
    <x v="9"/>
    <x v="118"/>
    <d v="2023-08-19T00:00:00"/>
    <n v="9"/>
    <x v="5"/>
    <x v="1"/>
    <n v="14601"/>
    <x v="132"/>
    <n v="4236.7268319123596"/>
    <x v="0"/>
    <x v="2"/>
  </r>
  <r>
    <n v="151"/>
    <s v="Kelly Martin"/>
    <n v="44"/>
    <x v="2"/>
    <x v="1"/>
    <x v="2"/>
    <n v="34.79256509655962"/>
    <n v="3"/>
    <x v="9"/>
    <x v="119"/>
    <d v="2022-03-01T00:00:00"/>
    <n v="5"/>
    <x v="5"/>
    <x v="1"/>
    <n v="6695"/>
    <x v="133"/>
    <n v="2410.8298213112676"/>
    <x v="0"/>
    <x v="3"/>
  </r>
  <r>
    <n v="152"/>
    <s v="Sarah Allen"/>
    <n v="33"/>
    <x v="2"/>
    <x v="1"/>
    <x v="3"/>
    <n v="21.045577063181561"/>
    <n v="2"/>
    <x v="4"/>
    <x v="120"/>
    <d v="2024-02-25T00:00:00"/>
    <n v="5"/>
    <x v="0"/>
    <x v="0"/>
    <n v="12581"/>
    <x v="134"/>
    <n v="4217.667308622913"/>
    <x v="0"/>
    <x v="0"/>
  </r>
  <r>
    <n v="153"/>
    <s v="Stacey Howard"/>
    <n v="65"/>
    <x v="0"/>
    <x v="0"/>
    <x v="0"/>
    <n v="20.528321365599052"/>
    <n v="3"/>
    <x v="8"/>
    <x v="121"/>
    <d v="2022-10-15T00:00:00"/>
    <n v="5"/>
    <x v="1"/>
    <x v="1"/>
    <n v="19256"/>
    <x v="135"/>
    <n v="2489.8864725004605"/>
    <x v="0"/>
    <x v="0"/>
  </r>
  <r>
    <n v="154"/>
    <s v="Tonya Brown"/>
    <n v="63"/>
    <x v="0"/>
    <x v="0"/>
    <x v="1"/>
    <n v="29.701490858043481"/>
    <n v="1"/>
    <x v="5"/>
    <x v="122"/>
    <d v="2024-01-08T00:00:00"/>
    <n v="10"/>
    <x v="1"/>
    <x v="1"/>
    <n v="34869"/>
    <x v="136"/>
    <n v="9967.1956071966415"/>
    <x v="0"/>
    <x v="1"/>
  </r>
  <r>
    <n v="155"/>
    <s v="Erik Hernandez"/>
    <n v="5"/>
    <x v="3"/>
    <x v="0"/>
    <x v="3"/>
    <n v="20.623053772293179"/>
    <n v="3"/>
    <x v="6"/>
    <x v="123"/>
    <d v="2023-12-18T00:00:00"/>
    <n v="3"/>
    <x v="12"/>
    <x v="5"/>
    <n v="14371"/>
    <x v="137"/>
    <n v="1600.8503122529892"/>
    <x v="0"/>
    <x v="3"/>
  </r>
  <r>
    <n v="156"/>
    <s v="Justin Fowler"/>
    <n v="38"/>
    <x v="2"/>
    <x v="0"/>
    <x v="2"/>
    <n v="21.27423388888695"/>
    <n v="5"/>
    <x v="1"/>
    <x v="4"/>
    <d v="2022-08-08T00:00:00"/>
    <n v="6"/>
    <x v="3"/>
    <x v="3"/>
    <n v="41152"/>
    <x v="138"/>
    <n v="5030.6043501143286"/>
    <x v="0"/>
    <x v="3"/>
  </r>
  <r>
    <n v="157"/>
    <s v="Stephanie Kelly"/>
    <n v="21"/>
    <x v="3"/>
    <x v="0"/>
    <x v="1"/>
    <n v="26.19219894283567"/>
    <n v="3"/>
    <x v="9"/>
    <x v="124"/>
    <d v="2023-03-24T00:00:00"/>
    <n v="3"/>
    <x v="12"/>
    <x v="5"/>
    <n v="28711"/>
    <x v="139"/>
    <n v="9844.1500396660813"/>
    <x v="0"/>
    <x v="2"/>
  </r>
  <r>
    <n v="158"/>
    <s v="Antonio Montoya"/>
    <n v="58"/>
    <x v="0"/>
    <x v="0"/>
    <x v="3"/>
    <n v="35.678106096013117"/>
    <n v="1"/>
    <x v="0"/>
    <x v="125"/>
    <d v="2023-10-12T00:00:00"/>
    <n v="6"/>
    <x v="2"/>
    <x v="2"/>
    <n v="29536"/>
    <x v="140"/>
    <n v="13191.787583210649"/>
    <x v="0"/>
    <x v="1"/>
  </r>
  <r>
    <n v="159"/>
    <s v="Katherine Copeland"/>
    <n v="14"/>
    <x v="3"/>
    <x v="0"/>
    <x v="0"/>
    <n v="36.425656191894298"/>
    <n v="4"/>
    <x v="3"/>
    <x v="126"/>
    <d v="2022-03-18T00:00:00"/>
    <n v="7"/>
    <x v="11"/>
    <x v="3"/>
    <n v="21812"/>
    <x v="141"/>
    <n v="7569.56635767433"/>
    <x v="0"/>
    <x v="2"/>
  </r>
  <r>
    <n v="160"/>
    <s v="Joy Henry"/>
    <n v="45"/>
    <x v="2"/>
    <x v="1"/>
    <x v="1"/>
    <n v="34.696667241763087"/>
    <n v="1"/>
    <x v="8"/>
    <x v="127"/>
    <d v="2024-12-29T00:00:00"/>
    <n v="3"/>
    <x v="12"/>
    <x v="5"/>
    <n v="12445"/>
    <x v="142"/>
    <n v="1444.1714276848397"/>
    <x v="0"/>
    <x v="3"/>
  </r>
  <r>
    <n v="161"/>
    <s v="Caitlin Gilmore"/>
    <n v="19"/>
    <x v="3"/>
    <x v="1"/>
    <x v="2"/>
    <n v="33.883057908851498"/>
    <n v="4"/>
    <x v="3"/>
    <x v="128"/>
    <d v="2023-07-30T00:00:00"/>
    <n v="4"/>
    <x v="5"/>
    <x v="1"/>
    <n v="22252"/>
    <x v="143"/>
    <n v="4920.9862794534311"/>
    <x v="1"/>
    <x v="2"/>
  </r>
  <r>
    <n v="162"/>
    <s v="David Collins"/>
    <n v="27"/>
    <x v="2"/>
    <x v="0"/>
    <x v="2"/>
    <n v="36.247645324430373"/>
    <n v="5"/>
    <x v="3"/>
    <x v="39"/>
    <d v="2024-08-07T00:00:00"/>
    <n v="6"/>
    <x v="5"/>
    <x v="1"/>
    <n v="35320"/>
    <x v="144"/>
    <n v="10516.06770850025"/>
    <x v="0"/>
    <x v="0"/>
  </r>
  <r>
    <n v="163"/>
    <s v="Joseph Lara"/>
    <n v="39"/>
    <x v="2"/>
    <x v="0"/>
    <x v="3"/>
    <n v="19.35749224383169"/>
    <n v="3"/>
    <x v="2"/>
    <x v="129"/>
    <d v="2023-12-15T00:00:00"/>
    <n v="14"/>
    <x v="4"/>
    <x v="2"/>
    <n v="6013"/>
    <x v="145"/>
    <n v="2118.4621756719689"/>
    <x v="1"/>
    <x v="2"/>
  </r>
  <r>
    <n v="164"/>
    <s v="Erin Gardner"/>
    <n v="81"/>
    <x v="1"/>
    <x v="0"/>
    <x v="2"/>
    <n v="20.318053964792721"/>
    <n v="4"/>
    <x v="1"/>
    <x v="55"/>
    <d v="2022-01-04T00:00:00"/>
    <n v="2"/>
    <x v="7"/>
    <x v="4"/>
    <n v="5109"/>
    <x v="146"/>
    <n v="548.67197013457007"/>
    <x v="0"/>
    <x v="2"/>
  </r>
  <r>
    <n v="165"/>
    <s v="Donald Duncan"/>
    <n v="17"/>
    <x v="3"/>
    <x v="1"/>
    <x v="1"/>
    <n v="23.097638314588611"/>
    <n v="5"/>
    <x v="1"/>
    <x v="130"/>
    <d v="2022-08-24T00:00:00"/>
    <n v="1"/>
    <x v="12"/>
    <x v="5"/>
    <n v="3456"/>
    <x v="147"/>
    <n v="1305.6082197725391"/>
    <x v="0"/>
    <x v="0"/>
  </r>
  <r>
    <n v="166"/>
    <s v="Larry Mayo"/>
    <n v="22"/>
    <x v="3"/>
    <x v="1"/>
    <x v="2"/>
    <n v="24.423374906709039"/>
    <n v="0"/>
    <x v="8"/>
    <x v="131"/>
    <d v="2022-08-11T00:00:00"/>
    <n v="5"/>
    <x v="2"/>
    <x v="2"/>
    <n v="13821"/>
    <x v="148"/>
    <n v="3720.2219131360398"/>
    <x v="0"/>
    <x v="2"/>
  </r>
  <r>
    <n v="167"/>
    <s v="Joshua Arroyo"/>
    <n v="76"/>
    <x v="1"/>
    <x v="0"/>
    <x v="0"/>
    <n v="20.023012960789071"/>
    <n v="4"/>
    <x v="5"/>
    <x v="132"/>
    <d v="2022-02-27T00:00:00"/>
    <n v="7"/>
    <x v="4"/>
    <x v="2"/>
    <n v="16844"/>
    <x v="149"/>
    <n v="7297.0050659561311"/>
    <x v="0"/>
    <x v="0"/>
  </r>
  <r>
    <n v="168"/>
    <s v="Teresa Johnston"/>
    <n v="59"/>
    <x v="0"/>
    <x v="0"/>
    <x v="3"/>
    <n v="35.457002748005337"/>
    <n v="3"/>
    <x v="0"/>
    <x v="133"/>
    <d v="2023-02-11T00:00:00"/>
    <n v="7"/>
    <x v="6"/>
    <x v="3"/>
    <n v="33992"/>
    <x v="150"/>
    <n v="7695.6213404881892"/>
    <x v="0"/>
    <x v="2"/>
  </r>
  <r>
    <n v="169"/>
    <s v="Patrick Arnold"/>
    <n v="90"/>
    <x v="1"/>
    <x v="0"/>
    <x v="3"/>
    <n v="30.352475398864119"/>
    <n v="0"/>
    <x v="3"/>
    <x v="134"/>
    <d v="2022-04-21T00:00:00"/>
    <n v="2"/>
    <x v="10"/>
    <x v="5"/>
    <n v="35652"/>
    <x v="151"/>
    <n v="6107.0785725463684"/>
    <x v="0"/>
    <x v="0"/>
  </r>
  <r>
    <n v="170"/>
    <s v="Joanna Wilson"/>
    <n v="34"/>
    <x v="2"/>
    <x v="1"/>
    <x v="3"/>
    <n v="17.818791306466679"/>
    <n v="0"/>
    <x v="7"/>
    <x v="135"/>
    <d v="2022-07-25T00:00:00"/>
    <n v="12"/>
    <x v="4"/>
    <x v="2"/>
    <n v="9507"/>
    <x v="152"/>
    <n v="3512.5626192762911"/>
    <x v="0"/>
    <x v="2"/>
  </r>
  <r>
    <n v="171"/>
    <s v="Edwin Banks"/>
    <n v="78"/>
    <x v="1"/>
    <x v="0"/>
    <x v="3"/>
    <n v="18.93020014061009"/>
    <n v="5"/>
    <x v="8"/>
    <x v="7"/>
    <d v="2023-07-01T00:00:00"/>
    <n v="8"/>
    <x v="8"/>
    <x v="4"/>
    <n v="47147"/>
    <x v="153"/>
    <n v="22508.669506934599"/>
    <x v="0"/>
    <x v="2"/>
  </r>
  <r>
    <n v="172"/>
    <s v="Ryan Matthews"/>
    <n v="32"/>
    <x v="2"/>
    <x v="1"/>
    <x v="1"/>
    <n v="38.402207765481222"/>
    <n v="4"/>
    <x v="3"/>
    <x v="78"/>
    <d v="2022-06-19T00:00:00"/>
    <n v="8"/>
    <x v="7"/>
    <x v="4"/>
    <n v="11948"/>
    <x v="154"/>
    <n v="2443.3064928799122"/>
    <x v="0"/>
    <x v="3"/>
  </r>
  <r>
    <n v="173"/>
    <s v="Justin Collins"/>
    <n v="5"/>
    <x v="3"/>
    <x v="0"/>
    <x v="1"/>
    <n v="23.928105602602471"/>
    <n v="3"/>
    <x v="7"/>
    <x v="136"/>
    <d v="2022-08-12T00:00:00"/>
    <n v="7"/>
    <x v="4"/>
    <x v="2"/>
    <n v="22850"/>
    <x v="155"/>
    <n v="4219.4322510254788"/>
    <x v="0"/>
    <x v="2"/>
  </r>
  <r>
    <n v="175"/>
    <s v="Dr. Emily Houston MD"/>
    <n v="66"/>
    <x v="0"/>
    <x v="1"/>
    <x v="3"/>
    <n v="33.790705236040459"/>
    <n v="3"/>
    <x v="5"/>
    <x v="137"/>
    <d v="2022-12-29T00:00:00"/>
    <n v="3"/>
    <x v="9"/>
    <x v="0"/>
    <n v="8355"/>
    <x v="156"/>
    <n v="2801.0165137809754"/>
    <x v="0"/>
    <x v="2"/>
  </r>
  <r>
    <n v="176"/>
    <s v="Joseph Diaz"/>
    <n v="44"/>
    <x v="2"/>
    <x v="0"/>
    <x v="1"/>
    <n v="27.133128995907501"/>
    <n v="5"/>
    <x v="8"/>
    <x v="138"/>
    <d v="2022-02-19T00:00:00"/>
    <n v="2"/>
    <x v="7"/>
    <x v="4"/>
    <n v="23621"/>
    <x v="157"/>
    <n v="3098.4794683328291"/>
    <x v="0"/>
    <x v="3"/>
  </r>
  <r>
    <n v="177"/>
    <s v="Drew Ward"/>
    <n v="20"/>
    <x v="3"/>
    <x v="0"/>
    <x v="3"/>
    <n v="37.662266788745782"/>
    <n v="3"/>
    <x v="0"/>
    <x v="45"/>
    <d v="2022-04-09T00:00:00"/>
    <n v="8"/>
    <x v="5"/>
    <x v="1"/>
    <n v="9417"/>
    <x v="158"/>
    <n v="2438.4414303690619"/>
    <x v="0"/>
    <x v="0"/>
  </r>
  <r>
    <n v="178"/>
    <s v="Marissa Lee"/>
    <n v="74"/>
    <x v="1"/>
    <x v="1"/>
    <x v="1"/>
    <n v="28.18165143475564"/>
    <n v="1"/>
    <x v="5"/>
    <x v="139"/>
    <d v="2023-03-14T00:00:00"/>
    <n v="3"/>
    <x v="12"/>
    <x v="5"/>
    <n v="25103"/>
    <x v="159"/>
    <n v="9261.0929117833293"/>
    <x v="0"/>
    <x v="1"/>
  </r>
  <r>
    <n v="179"/>
    <s v="Gail Mcmahon"/>
    <n v="86"/>
    <x v="1"/>
    <x v="1"/>
    <x v="0"/>
    <n v="31.93886904533181"/>
    <n v="4"/>
    <x v="3"/>
    <x v="140"/>
    <d v="2022-09-24T00:00:00"/>
    <n v="19"/>
    <x v="2"/>
    <x v="2"/>
    <n v="7462"/>
    <x v="160"/>
    <n v="1743.9498973046639"/>
    <x v="0"/>
    <x v="1"/>
  </r>
  <r>
    <n v="180"/>
    <s v="Randy Green"/>
    <n v="70"/>
    <x v="1"/>
    <x v="0"/>
    <x v="3"/>
    <n v="20.071410957083259"/>
    <n v="0"/>
    <x v="3"/>
    <x v="141"/>
    <d v="2022-09-15T00:00:00"/>
    <n v="7"/>
    <x v="6"/>
    <x v="3"/>
    <n v="19401"/>
    <x v="161"/>
    <n v="9066.22899454666"/>
    <x v="0"/>
    <x v="3"/>
  </r>
  <r>
    <n v="181"/>
    <s v="Thomas Carey"/>
    <n v="31"/>
    <x v="2"/>
    <x v="1"/>
    <x v="1"/>
    <n v="34.686303422899528"/>
    <n v="0"/>
    <x v="1"/>
    <x v="142"/>
    <d v="2022-02-22T00:00:00"/>
    <n v="3"/>
    <x v="0"/>
    <x v="0"/>
    <n v="9193"/>
    <x v="162"/>
    <n v="3589.8290324083473"/>
    <x v="0"/>
    <x v="2"/>
  </r>
  <r>
    <n v="182"/>
    <s v="Thomas Contreras"/>
    <n v="60"/>
    <x v="0"/>
    <x v="0"/>
    <x v="2"/>
    <n v="33.748825275414973"/>
    <n v="1"/>
    <x v="7"/>
    <x v="143"/>
    <d v="2023-12-31T00:00:00"/>
    <n v="18"/>
    <x v="4"/>
    <x v="2"/>
    <n v="12278"/>
    <x v="163"/>
    <n v="4020.776012708704"/>
    <x v="0"/>
    <x v="1"/>
  </r>
  <r>
    <n v="183"/>
    <s v="Scott Todd"/>
    <n v="4"/>
    <x v="3"/>
    <x v="1"/>
    <x v="0"/>
    <n v="20.82855661151245"/>
    <n v="0"/>
    <x v="1"/>
    <x v="144"/>
    <d v="2022-09-27T00:00:00"/>
    <n v="4"/>
    <x v="11"/>
    <x v="3"/>
    <n v="24145"/>
    <x v="164"/>
    <n v="6176.0005779337516"/>
    <x v="1"/>
    <x v="1"/>
  </r>
  <r>
    <n v="184"/>
    <s v="Cody Washington"/>
    <n v="5"/>
    <x v="3"/>
    <x v="0"/>
    <x v="2"/>
    <n v="16.042884777286979"/>
    <n v="2"/>
    <x v="9"/>
    <x v="145"/>
    <d v="2022-07-27T00:00:00"/>
    <n v="11"/>
    <x v="2"/>
    <x v="2"/>
    <n v="34017"/>
    <x v="165"/>
    <n v="10875.246711815391"/>
    <x v="0"/>
    <x v="0"/>
  </r>
  <r>
    <n v="186"/>
    <s v="Daniel Jones"/>
    <n v="12"/>
    <x v="3"/>
    <x v="0"/>
    <x v="0"/>
    <n v="36.068710652978467"/>
    <n v="2"/>
    <x v="7"/>
    <x v="99"/>
    <d v="2022-02-06T00:00:00"/>
    <n v="5"/>
    <x v="0"/>
    <x v="0"/>
    <n v="20034"/>
    <x v="166"/>
    <n v="7796.4610660716298"/>
    <x v="0"/>
    <x v="0"/>
  </r>
  <r>
    <n v="187"/>
    <s v="Marie Armstrong"/>
    <n v="82"/>
    <x v="1"/>
    <x v="1"/>
    <x v="1"/>
    <n v="37.022483133590427"/>
    <n v="4"/>
    <x v="6"/>
    <x v="146"/>
    <d v="2022-05-02T00:00:00"/>
    <n v="4"/>
    <x v="11"/>
    <x v="3"/>
    <n v="20819"/>
    <x v="167"/>
    <n v="6929.0710235466304"/>
    <x v="0"/>
    <x v="2"/>
  </r>
  <r>
    <n v="188"/>
    <s v="Brenda Aguirre"/>
    <n v="10"/>
    <x v="3"/>
    <x v="0"/>
    <x v="1"/>
    <n v="22.587180689508148"/>
    <n v="5"/>
    <x v="1"/>
    <x v="147"/>
    <d v="2022-03-06T00:00:00"/>
    <n v="6"/>
    <x v="7"/>
    <x v="4"/>
    <n v="17231"/>
    <x v="168"/>
    <n v="8219.2652044187034"/>
    <x v="0"/>
    <x v="0"/>
  </r>
  <r>
    <n v="189"/>
    <s v="Carly Young"/>
    <n v="39"/>
    <x v="2"/>
    <x v="0"/>
    <x v="2"/>
    <n v="37.171816582863563"/>
    <n v="5"/>
    <x v="5"/>
    <x v="148"/>
    <d v="2023-04-29T00:00:00"/>
    <n v="5"/>
    <x v="3"/>
    <x v="3"/>
    <n v="10298"/>
    <x v="169"/>
    <n v="3508.3231711018761"/>
    <x v="0"/>
    <x v="2"/>
  </r>
  <r>
    <n v="190"/>
    <s v="Terry Wallace"/>
    <n v="49"/>
    <x v="0"/>
    <x v="1"/>
    <x v="0"/>
    <n v="39.92091113285209"/>
    <n v="5"/>
    <x v="9"/>
    <x v="149"/>
    <d v="2022-06-24T00:00:00"/>
    <n v="7"/>
    <x v="1"/>
    <x v="1"/>
    <n v="18270"/>
    <x v="170"/>
    <n v="6040.1607405530103"/>
    <x v="0"/>
    <x v="0"/>
  </r>
  <r>
    <n v="191"/>
    <s v="Alicia Ramsey"/>
    <n v="54"/>
    <x v="0"/>
    <x v="0"/>
    <x v="3"/>
    <n v="37.88637276773008"/>
    <n v="3"/>
    <x v="9"/>
    <x v="142"/>
    <d v="2022-02-21T00:00:00"/>
    <n v="2"/>
    <x v="10"/>
    <x v="5"/>
    <n v="29958"/>
    <x v="171"/>
    <n v="11525.73363443261"/>
    <x v="0"/>
    <x v="1"/>
  </r>
  <r>
    <n v="192"/>
    <s v="Matthew Miles"/>
    <n v="71"/>
    <x v="1"/>
    <x v="1"/>
    <x v="3"/>
    <n v="37.409296632677041"/>
    <n v="2"/>
    <x v="2"/>
    <x v="73"/>
    <d v="2022-02-11T00:00:00"/>
    <n v="4"/>
    <x v="8"/>
    <x v="4"/>
    <n v="16660"/>
    <x v="172"/>
    <n v="3666.4899131233706"/>
    <x v="0"/>
    <x v="1"/>
  </r>
  <r>
    <n v="193"/>
    <s v="Colleen Brady"/>
    <n v="2"/>
    <x v="3"/>
    <x v="1"/>
    <x v="2"/>
    <n v="32.397744683660768"/>
    <n v="5"/>
    <x v="8"/>
    <x v="150"/>
    <d v="2022-10-16T00:00:00"/>
    <n v="4"/>
    <x v="7"/>
    <x v="4"/>
    <n v="10434"/>
    <x v="173"/>
    <n v="4468.9141365062706"/>
    <x v="0"/>
    <x v="2"/>
  </r>
  <r>
    <n v="194"/>
    <s v="Patrick Marquez"/>
    <n v="70"/>
    <x v="1"/>
    <x v="1"/>
    <x v="0"/>
    <n v="26.980982713324931"/>
    <n v="5"/>
    <x v="5"/>
    <x v="151"/>
    <d v="2023-02-14T00:00:00"/>
    <n v="5"/>
    <x v="8"/>
    <x v="4"/>
    <n v="33904"/>
    <x v="174"/>
    <n v="10162.71733645066"/>
    <x v="0"/>
    <x v="2"/>
  </r>
  <r>
    <n v="195"/>
    <s v="April Williams"/>
    <n v="90"/>
    <x v="1"/>
    <x v="0"/>
    <x v="0"/>
    <n v="18.23698929780365"/>
    <n v="3"/>
    <x v="9"/>
    <x v="152"/>
    <d v="2022-08-19T00:00:00"/>
    <n v="5"/>
    <x v="9"/>
    <x v="0"/>
    <n v="28692"/>
    <x v="175"/>
    <n v="8086.262966243241"/>
    <x v="0"/>
    <x v="0"/>
  </r>
  <r>
    <n v="197"/>
    <s v="Kristin Padilla"/>
    <n v="7"/>
    <x v="3"/>
    <x v="1"/>
    <x v="3"/>
    <n v="18.024028638297171"/>
    <n v="0"/>
    <x v="5"/>
    <x v="153"/>
    <d v="2022-01-14T00:00:00"/>
    <n v="4"/>
    <x v="1"/>
    <x v="1"/>
    <n v="3056"/>
    <x v="176"/>
    <n v="1479.3902273924421"/>
    <x v="0"/>
    <x v="3"/>
  </r>
  <r>
    <n v="198"/>
    <s v="Cody Schaefer"/>
    <n v="48"/>
    <x v="0"/>
    <x v="0"/>
    <x v="0"/>
    <n v="24.480524772741539"/>
    <n v="3"/>
    <x v="5"/>
    <x v="154"/>
    <d v="2022-02-08T00:00:00"/>
    <n v="3"/>
    <x v="9"/>
    <x v="0"/>
    <n v="13760"/>
    <x v="177"/>
    <n v="6371.7691475276006"/>
    <x v="0"/>
    <x v="3"/>
  </r>
  <r>
    <n v="199"/>
    <s v="Denise Landry"/>
    <n v="73"/>
    <x v="1"/>
    <x v="1"/>
    <x v="2"/>
    <n v="24.605539631290291"/>
    <n v="2"/>
    <x v="7"/>
    <x v="155"/>
    <d v="2022-06-11T00:00:00"/>
    <n v="7"/>
    <x v="5"/>
    <x v="1"/>
    <n v="4214"/>
    <x v="178"/>
    <n v="915.56820355018317"/>
    <x v="0"/>
    <x v="0"/>
  </r>
  <r>
    <n v="200"/>
    <s v="Vincent Hall"/>
    <n v="78"/>
    <x v="1"/>
    <x v="1"/>
    <x v="0"/>
    <n v="15.89348911218014"/>
    <n v="1"/>
    <x v="3"/>
    <x v="156"/>
    <d v="2023-09-24T00:00:00"/>
    <n v="2"/>
    <x v="12"/>
    <x v="5"/>
    <n v="16777"/>
    <x v="179"/>
    <n v="5320.3438594505205"/>
    <x v="0"/>
    <x v="1"/>
  </r>
  <r>
    <n v="201"/>
    <s v="Stephen King DDS"/>
    <n v="85"/>
    <x v="1"/>
    <x v="0"/>
    <x v="2"/>
    <n v="37.806330206262537"/>
    <n v="1"/>
    <x v="7"/>
    <x v="157"/>
    <d v="2023-11-06T00:00:00"/>
    <n v="10"/>
    <x v="2"/>
    <x v="2"/>
    <n v="12639"/>
    <x v="180"/>
    <n v="4861.1758976098208"/>
    <x v="0"/>
    <x v="1"/>
  </r>
  <r>
    <n v="202"/>
    <s v="Tara Garrison"/>
    <n v="14"/>
    <x v="3"/>
    <x v="1"/>
    <x v="0"/>
    <n v="24.837690883790149"/>
    <n v="3"/>
    <x v="5"/>
    <x v="158"/>
    <d v="2022-08-03T00:00:00"/>
    <n v="14"/>
    <x v="4"/>
    <x v="2"/>
    <n v="19209"/>
    <x v="181"/>
    <n v="8192.6031736471105"/>
    <x v="0"/>
    <x v="3"/>
  </r>
  <r>
    <n v="203"/>
    <s v="Adrian Henderson"/>
    <n v="30"/>
    <x v="2"/>
    <x v="1"/>
    <x v="3"/>
    <n v="35.505092637115581"/>
    <n v="0"/>
    <x v="0"/>
    <x v="159"/>
    <d v="2022-11-23T00:00:00"/>
    <n v="1"/>
    <x v="12"/>
    <x v="5"/>
    <n v="14420"/>
    <x v="182"/>
    <n v="4459.749769965314"/>
    <x v="1"/>
    <x v="3"/>
  </r>
  <r>
    <n v="204"/>
    <s v="Cynthia Gordon"/>
    <n v="50"/>
    <x v="0"/>
    <x v="1"/>
    <x v="1"/>
    <n v="17.2335406845629"/>
    <n v="1"/>
    <x v="9"/>
    <x v="160"/>
    <d v="2022-03-15T00:00:00"/>
    <n v="2"/>
    <x v="10"/>
    <x v="5"/>
    <n v="5042"/>
    <x v="183"/>
    <n v="807.34772129675821"/>
    <x v="1"/>
    <x v="2"/>
  </r>
  <r>
    <n v="205"/>
    <s v="Alejandra Rowland"/>
    <n v="35"/>
    <x v="2"/>
    <x v="1"/>
    <x v="0"/>
    <n v="32.718166893697493"/>
    <n v="1"/>
    <x v="7"/>
    <x v="161"/>
    <d v="2023-02-26T00:00:00"/>
    <n v="7"/>
    <x v="5"/>
    <x v="1"/>
    <n v="18988"/>
    <x v="184"/>
    <n v="7753.8488304971106"/>
    <x v="0"/>
    <x v="2"/>
  </r>
  <r>
    <n v="206"/>
    <s v="David Smith"/>
    <n v="75"/>
    <x v="1"/>
    <x v="1"/>
    <x v="3"/>
    <n v="34.479391132620798"/>
    <n v="1"/>
    <x v="2"/>
    <x v="137"/>
    <d v="2023-01-06T00:00:00"/>
    <n v="11"/>
    <x v="5"/>
    <x v="1"/>
    <n v="45537"/>
    <x v="185"/>
    <n v="6669.5626055546236"/>
    <x v="1"/>
    <x v="0"/>
  </r>
  <r>
    <n v="207"/>
    <s v="Susan Schmidt"/>
    <n v="24"/>
    <x v="2"/>
    <x v="1"/>
    <x v="2"/>
    <n v="21.72518765581329"/>
    <n v="0"/>
    <x v="2"/>
    <x v="56"/>
    <d v="2022-06-10T00:00:00"/>
    <n v="3"/>
    <x v="9"/>
    <x v="0"/>
    <n v="33622"/>
    <x v="186"/>
    <n v="10551.21882229513"/>
    <x v="0"/>
    <x v="2"/>
  </r>
  <r>
    <n v="208"/>
    <s v="Matthew Wheeler"/>
    <n v="74"/>
    <x v="1"/>
    <x v="1"/>
    <x v="3"/>
    <n v="31.601613934589182"/>
    <n v="5"/>
    <x v="8"/>
    <x v="162"/>
    <d v="2022-02-16T00:00:00"/>
    <n v="4"/>
    <x v="7"/>
    <x v="4"/>
    <n v="19275"/>
    <x v="187"/>
    <n v="4904.14048958481"/>
    <x v="0"/>
    <x v="3"/>
  </r>
  <r>
    <n v="209"/>
    <s v="Sarah Kelley"/>
    <n v="10"/>
    <x v="3"/>
    <x v="1"/>
    <x v="0"/>
    <n v="39.157665115265672"/>
    <n v="1"/>
    <x v="5"/>
    <x v="163"/>
    <d v="2022-03-25T00:00:00"/>
    <n v="5"/>
    <x v="11"/>
    <x v="3"/>
    <n v="9970"/>
    <x v="188"/>
    <n v="4012.559728116873"/>
    <x v="1"/>
    <x v="0"/>
  </r>
  <r>
    <n v="210"/>
    <s v="Mario Carr"/>
    <n v="21"/>
    <x v="3"/>
    <x v="1"/>
    <x v="1"/>
    <n v="22.59545657822094"/>
    <n v="1"/>
    <x v="4"/>
    <x v="164"/>
    <d v="2023-01-08T00:00:00"/>
    <n v="6"/>
    <x v="4"/>
    <x v="2"/>
    <n v="29403"/>
    <x v="189"/>
    <n v="10164.836129049108"/>
    <x v="0"/>
    <x v="1"/>
  </r>
  <r>
    <n v="211"/>
    <s v="Debbie Cortez"/>
    <n v="25"/>
    <x v="2"/>
    <x v="1"/>
    <x v="0"/>
    <n v="20.588847326828802"/>
    <n v="1"/>
    <x v="3"/>
    <x v="165"/>
    <d v="2023-06-27T00:00:00"/>
    <n v="9"/>
    <x v="7"/>
    <x v="4"/>
    <n v="8286"/>
    <x v="190"/>
    <n v="1544.7163876180621"/>
    <x v="0"/>
    <x v="1"/>
  </r>
  <r>
    <n v="212"/>
    <s v="Ashley Rhodes"/>
    <n v="79"/>
    <x v="1"/>
    <x v="0"/>
    <x v="1"/>
    <n v="37.497240454365013"/>
    <n v="5"/>
    <x v="4"/>
    <x v="61"/>
    <d v="2022-03-20T00:00:00"/>
    <n v="4"/>
    <x v="1"/>
    <x v="1"/>
    <n v="43786"/>
    <x v="191"/>
    <n v="20108.479498514571"/>
    <x v="0"/>
    <x v="0"/>
  </r>
  <r>
    <n v="213"/>
    <s v="Stephanie Young"/>
    <n v="37"/>
    <x v="2"/>
    <x v="0"/>
    <x v="1"/>
    <n v="34.428908933753974"/>
    <n v="1"/>
    <x v="1"/>
    <x v="166"/>
    <d v="2023-01-03T00:00:00"/>
    <n v="7"/>
    <x v="6"/>
    <x v="3"/>
    <n v="5859"/>
    <x v="192"/>
    <n v="1325.4554688557291"/>
    <x v="0"/>
    <x v="1"/>
  </r>
  <r>
    <n v="214"/>
    <s v="Jerome Bartlett"/>
    <n v="26"/>
    <x v="2"/>
    <x v="0"/>
    <x v="3"/>
    <n v="25.754828180028639"/>
    <n v="0"/>
    <x v="4"/>
    <x v="167"/>
    <d v="2022-10-31T00:00:00"/>
    <n v="3"/>
    <x v="3"/>
    <x v="3"/>
    <n v="22125"/>
    <x v="193"/>
    <n v="5185.4373644708685"/>
    <x v="1"/>
    <x v="3"/>
  </r>
  <r>
    <n v="215"/>
    <s v="Kim Lopez"/>
    <n v="75"/>
    <x v="1"/>
    <x v="1"/>
    <x v="3"/>
    <n v="27.851669179330329"/>
    <n v="5"/>
    <x v="6"/>
    <x v="168"/>
    <d v="2022-05-29T00:00:00"/>
    <n v="12"/>
    <x v="5"/>
    <x v="1"/>
    <n v="18955"/>
    <x v="194"/>
    <n v="2999.3134603052404"/>
    <x v="1"/>
    <x v="0"/>
  </r>
  <r>
    <n v="217"/>
    <s v="Allison Thomas"/>
    <n v="32"/>
    <x v="2"/>
    <x v="1"/>
    <x v="1"/>
    <n v="16.928719547151498"/>
    <n v="3"/>
    <x v="2"/>
    <x v="169"/>
    <d v="2022-04-18T00:00:00"/>
    <n v="5"/>
    <x v="9"/>
    <x v="0"/>
    <n v="11171"/>
    <x v="195"/>
    <n v="1799.1012842960736"/>
    <x v="0"/>
    <x v="3"/>
  </r>
  <r>
    <n v="218"/>
    <s v="Melissa Williams"/>
    <n v="61"/>
    <x v="0"/>
    <x v="1"/>
    <x v="0"/>
    <n v="28.92503575228622"/>
    <n v="2"/>
    <x v="4"/>
    <x v="170"/>
    <d v="2022-03-27T00:00:00"/>
    <n v="12"/>
    <x v="5"/>
    <x v="1"/>
    <n v="10248"/>
    <x v="196"/>
    <n v="2423.4785503789444"/>
    <x v="0"/>
    <x v="2"/>
  </r>
  <r>
    <n v="219"/>
    <s v="Angela Boyer"/>
    <n v="25"/>
    <x v="2"/>
    <x v="0"/>
    <x v="0"/>
    <n v="37.877324729195763"/>
    <n v="1"/>
    <x v="0"/>
    <x v="171"/>
    <d v="2022-05-25T00:00:00"/>
    <n v="5"/>
    <x v="3"/>
    <x v="3"/>
    <n v="30355"/>
    <x v="197"/>
    <n v="10411.196436325339"/>
    <x v="1"/>
    <x v="0"/>
  </r>
  <r>
    <n v="220"/>
    <s v="Alexis Cohen"/>
    <n v="54"/>
    <x v="0"/>
    <x v="1"/>
    <x v="1"/>
    <n v="16.256971178023768"/>
    <n v="1"/>
    <x v="1"/>
    <x v="172"/>
    <d v="2023-12-14T00:00:00"/>
    <n v="7"/>
    <x v="7"/>
    <x v="4"/>
    <n v="11285"/>
    <x v="198"/>
    <n v="4212.758930076352"/>
    <x v="0"/>
    <x v="2"/>
  </r>
  <r>
    <n v="221"/>
    <s v="Kristen Davis"/>
    <n v="19"/>
    <x v="3"/>
    <x v="1"/>
    <x v="0"/>
    <n v="15.84766444907021"/>
    <n v="4"/>
    <x v="6"/>
    <x v="170"/>
    <d v="2022-03-22T00:00:00"/>
    <n v="7"/>
    <x v="1"/>
    <x v="1"/>
    <n v="20267"/>
    <x v="199"/>
    <n v="8439.0083168764904"/>
    <x v="0"/>
    <x v="1"/>
  </r>
  <r>
    <n v="222"/>
    <s v="Timothy Andrews"/>
    <n v="15"/>
    <x v="3"/>
    <x v="0"/>
    <x v="2"/>
    <n v="32.611787280167967"/>
    <n v="0"/>
    <x v="8"/>
    <x v="173"/>
    <d v="2022-06-04T00:00:00"/>
    <n v="5"/>
    <x v="2"/>
    <x v="2"/>
    <n v="46516"/>
    <x v="200"/>
    <n v="16604.67216966987"/>
    <x v="0"/>
    <x v="1"/>
  </r>
  <r>
    <n v="223"/>
    <s v="Terry Chavez"/>
    <n v="85"/>
    <x v="1"/>
    <x v="0"/>
    <x v="2"/>
    <n v="16.1294405213287"/>
    <n v="4"/>
    <x v="9"/>
    <x v="42"/>
    <d v="2022-02-21T00:00:00"/>
    <n v="3"/>
    <x v="9"/>
    <x v="0"/>
    <n v="12514"/>
    <x v="201"/>
    <n v="4693.4708441099638"/>
    <x v="0"/>
    <x v="2"/>
  </r>
  <r>
    <n v="224"/>
    <s v="Michael Flynn"/>
    <n v="90"/>
    <x v="1"/>
    <x v="0"/>
    <x v="0"/>
    <n v="26.205169488151171"/>
    <n v="0"/>
    <x v="2"/>
    <x v="56"/>
    <d v="2022-06-17T00:00:00"/>
    <n v="10"/>
    <x v="2"/>
    <x v="2"/>
    <n v="33685"/>
    <x v="202"/>
    <n v="14236.285966681309"/>
    <x v="0"/>
    <x v="1"/>
  </r>
  <r>
    <n v="226"/>
    <s v="Jason Lynn"/>
    <n v="66"/>
    <x v="0"/>
    <x v="0"/>
    <x v="2"/>
    <n v="17.415107451852869"/>
    <n v="2"/>
    <x v="7"/>
    <x v="153"/>
    <d v="2022-01-16T00:00:00"/>
    <n v="6"/>
    <x v="11"/>
    <x v="3"/>
    <n v="11737"/>
    <x v="203"/>
    <n v="1712.7388732345607"/>
    <x v="0"/>
    <x v="0"/>
  </r>
  <r>
    <n v="227"/>
    <s v="Beverly Hall"/>
    <n v="83"/>
    <x v="1"/>
    <x v="0"/>
    <x v="3"/>
    <n v="23.398690980143481"/>
    <n v="5"/>
    <x v="7"/>
    <x v="174"/>
    <d v="2023-10-15T00:00:00"/>
    <n v="5"/>
    <x v="9"/>
    <x v="0"/>
    <n v="32418"/>
    <x v="204"/>
    <n v="9426.4590593030298"/>
    <x v="0"/>
    <x v="3"/>
  </r>
  <r>
    <n v="229"/>
    <s v="Haley Smith"/>
    <n v="47"/>
    <x v="0"/>
    <x v="1"/>
    <x v="2"/>
    <n v="30.373792446386631"/>
    <n v="2"/>
    <x v="3"/>
    <x v="175"/>
    <d v="2022-06-05T00:00:00"/>
    <n v="3"/>
    <x v="9"/>
    <x v="0"/>
    <n v="34609"/>
    <x v="205"/>
    <n v="15741.572460960339"/>
    <x v="0"/>
    <x v="1"/>
  </r>
  <r>
    <n v="230"/>
    <s v="Valerie Walton"/>
    <n v="28"/>
    <x v="2"/>
    <x v="0"/>
    <x v="2"/>
    <n v="31.608847071273921"/>
    <n v="1"/>
    <x v="3"/>
    <x v="176"/>
    <d v="2022-05-17T00:00:00"/>
    <n v="4"/>
    <x v="5"/>
    <x v="1"/>
    <n v="13737"/>
    <x v="206"/>
    <n v="6618.4212518512732"/>
    <x v="0"/>
    <x v="1"/>
  </r>
  <r>
    <n v="231"/>
    <s v="Ashley Ray"/>
    <n v="49"/>
    <x v="0"/>
    <x v="1"/>
    <x v="1"/>
    <n v="19.545317269579691"/>
    <n v="0"/>
    <x v="4"/>
    <x v="177"/>
    <d v="2024-08-27T00:00:00"/>
    <n v="2"/>
    <x v="0"/>
    <x v="0"/>
    <n v="32156"/>
    <x v="207"/>
    <n v="9848.7186298203815"/>
    <x v="0"/>
    <x v="1"/>
  </r>
  <r>
    <n v="232"/>
    <s v="Samuel Franklin"/>
    <n v="71"/>
    <x v="1"/>
    <x v="0"/>
    <x v="0"/>
    <n v="20.25302165503938"/>
    <n v="4"/>
    <x v="8"/>
    <x v="178"/>
    <d v="2022-07-12T00:00:00"/>
    <n v="6"/>
    <x v="4"/>
    <x v="2"/>
    <n v="8910"/>
    <x v="208"/>
    <n v="1216.807845964805"/>
    <x v="0"/>
    <x v="2"/>
  </r>
  <r>
    <n v="234"/>
    <s v="Darrell Alexander"/>
    <n v="24"/>
    <x v="2"/>
    <x v="1"/>
    <x v="2"/>
    <n v="30.609137858229492"/>
    <n v="2"/>
    <x v="7"/>
    <x v="179"/>
    <d v="2022-04-19T00:00:00"/>
    <n v="11"/>
    <x v="1"/>
    <x v="1"/>
    <n v="20232"/>
    <x v="209"/>
    <n v="8514.8885978666203"/>
    <x v="0"/>
    <x v="3"/>
  </r>
  <r>
    <n v="235"/>
    <s v="Diane Malone"/>
    <n v="35"/>
    <x v="2"/>
    <x v="0"/>
    <x v="3"/>
    <n v="34.988768019414678"/>
    <n v="4"/>
    <x v="8"/>
    <x v="180"/>
    <d v="2023-09-23T00:00:00"/>
    <n v="8"/>
    <x v="5"/>
    <x v="1"/>
    <n v="4570"/>
    <x v="210"/>
    <n v="1794.6186560095998"/>
    <x v="0"/>
    <x v="3"/>
  </r>
  <r>
    <n v="236"/>
    <s v="James Bishop"/>
    <n v="62"/>
    <x v="0"/>
    <x v="0"/>
    <x v="0"/>
    <n v="33.084883754291177"/>
    <n v="3"/>
    <x v="9"/>
    <x v="181"/>
    <d v="2023-04-08T00:00:00"/>
    <n v="5"/>
    <x v="2"/>
    <x v="2"/>
    <n v="14348"/>
    <x v="211"/>
    <n v="2431.8033081339599"/>
    <x v="0"/>
    <x v="2"/>
  </r>
  <r>
    <n v="237"/>
    <s v="Lindsey Fisher"/>
    <n v="81"/>
    <x v="1"/>
    <x v="0"/>
    <x v="3"/>
    <n v="15.842689160120949"/>
    <n v="1"/>
    <x v="8"/>
    <x v="83"/>
    <d v="2023-02-20T00:00:00"/>
    <n v="8"/>
    <x v="5"/>
    <x v="1"/>
    <n v="16955"/>
    <x v="212"/>
    <n v="5804.3133674970395"/>
    <x v="0"/>
    <x v="3"/>
  </r>
  <r>
    <n v="238"/>
    <s v="Amber Ray"/>
    <n v="21"/>
    <x v="3"/>
    <x v="1"/>
    <x v="1"/>
    <n v="23.425805489570092"/>
    <n v="1"/>
    <x v="6"/>
    <x v="110"/>
    <d v="2022-06-28T00:00:00"/>
    <n v="7"/>
    <x v="6"/>
    <x v="3"/>
    <n v="19993"/>
    <x v="213"/>
    <n v="5390.3703948164493"/>
    <x v="0"/>
    <x v="1"/>
  </r>
  <r>
    <n v="239"/>
    <s v="Andres Welch"/>
    <n v="19"/>
    <x v="3"/>
    <x v="1"/>
    <x v="1"/>
    <n v="36.017886494479939"/>
    <n v="4"/>
    <x v="3"/>
    <x v="182"/>
    <d v="2023-11-30T00:00:00"/>
    <n v="6"/>
    <x v="5"/>
    <x v="1"/>
    <n v="21923"/>
    <x v="214"/>
    <n v="5415.7503641198891"/>
    <x v="0"/>
    <x v="2"/>
  </r>
  <r>
    <n v="241"/>
    <s v="Margaret Wilkerson"/>
    <n v="21"/>
    <x v="3"/>
    <x v="1"/>
    <x v="2"/>
    <n v="34.395934522217587"/>
    <n v="1"/>
    <x v="9"/>
    <x v="183"/>
    <d v="2022-10-09T00:00:00"/>
    <n v="2"/>
    <x v="10"/>
    <x v="5"/>
    <n v="12910"/>
    <x v="215"/>
    <n v="1796.2866697785903"/>
    <x v="0"/>
    <x v="3"/>
  </r>
  <r>
    <n v="243"/>
    <s v="Sean Solis"/>
    <n v="75"/>
    <x v="1"/>
    <x v="1"/>
    <x v="3"/>
    <n v="25.654132570278371"/>
    <n v="1"/>
    <x v="3"/>
    <x v="114"/>
    <d v="2022-02-16T00:00:00"/>
    <n v="1"/>
    <x v="10"/>
    <x v="5"/>
    <n v="23054"/>
    <x v="216"/>
    <n v="3130.4893654542393"/>
    <x v="0"/>
    <x v="0"/>
  </r>
  <r>
    <n v="244"/>
    <s v="John Charles"/>
    <n v="7"/>
    <x v="3"/>
    <x v="1"/>
    <x v="1"/>
    <n v="24.860224230088019"/>
    <n v="5"/>
    <x v="3"/>
    <x v="184"/>
    <d v="2022-03-11T00:00:00"/>
    <n v="7"/>
    <x v="4"/>
    <x v="2"/>
    <n v="23719"/>
    <x v="217"/>
    <n v="4202.0190086398907"/>
    <x v="0"/>
    <x v="1"/>
  </r>
  <r>
    <n v="245"/>
    <s v="Stephanie Ellis"/>
    <n v="56"/>
    <x v="0"/>
    <x v="0"/>
    <x v="3"/>
    <n v="25.01819946181767"/>
    <n v="3"/>
    <x v="0"/>
    <x v="185"/>
    <d v="2022-11-04T00:00:00"/>
    <n v="8"/>
    <x v="8"/>
    <x v="4"/>
    <n v="11837"/>
    <x v="218"/>
    <n v="4333.4819562481298"/>
    <x v="0"/>
    <x v="2"/>
  </r>
  <r>
    <n v="246"/>
    <s v="Teresa Thomas"/>
    <n v="29"/>
    <x v="2"/>
    <x v="1"/>
    <x v="3"/>
    <n v="22.335820870330789"/>
    <n v="1"/>
    <x v="8"/>
    <x v="117"/>
    <d v="2024-04-16T00:00:00"/>
    <n v="17"/>
    <x v="4"/>
    <x v="2"/>
    <n v="12163"/>
    <x v="219"/>
    <n v="1612.2417568414294"/>
    <x v="0"/>
    <x v="0"/>
  </r>
  <r>
    <n v="247"/>
    <s v="Scott Ward"/>
    <n v="71"/>
    <x v="1"/>
    <x v="0"/>
    <x v="3"/>
    <n v="21.809207500498989"/>
    <n v="5"/>
    <x v="8"/>
    <x v="167"/>
    <d v="2022-10-30T00:00:00"/>
    <n v="2"/>
    <x v="7"/>
    <x v="4"/>
    <n v="8535"/>
    <x v="220"/>
    <n v="2822.136817215458"/>
    <x v="0"/>
    <x v="0"/>
  </r>
  <r>
    <n v="248"/>
    <s v="Kyle Fowler"/>
    <n v="6"/>
    <x v="3"/>
    <x v="0"/>
    <x v="3"/>
    <n v="18.69832241976729"/>
    <n v="4"/>
    <x v="2"/>
    <x v="186"/>
    <d v="2022-05-10T00:00:00"/>
    <n v="3"/>
    <x v="0"/>
    <x v="0"/>
    <n v="18696"/>
    <x v="221"/>
    <n v="2346.5309654655903"/>
    <x v="0"/>
    <x v="1"/>
  </r>
  <r>
    <n v="249"/>
    <s v="Jason Knox"/>
    <n v="54"/>
    <x v="0"/>
    <x v="0"/>
    <x v="1"/>
    <n v="18.351524482966479"/>
    <n v="5"/>
    <x v="7"/>
    <x v="187"/>
    <d v="2022-12-12T00:00:00"/>
    <n v="3"/>
    <x v="11"/>
    <x v="3"/>
    <n v="30220"/>
    <x v="222"/>
    <n v="11727.312428837071"/>
    <x v="0"/>
    <x v="2"/>
  </r>
  <r>
    <n v="251"/>
    <s v="Ronnie Carter"/>
    <n v="23"/>
    <x v="3"/>
    <x v="0"/>
    <x v="1"/>
    <n v="27.53605315792846"/>
    <n v="4"/>
    <x v="1"/>
    <x v="188"/>
    <d v="2022-04-21T00:00:00"/>
    <n v="1"/>
    <x v="10"/>
    <x v="5"/>
    <n v="6483"/>
    <x v="223"/>
    <n v="1988.1703951564396"/>
    <x v="0"/>
    <x v="1"/>
  </r>
  <r>
    <n v="252"/>
    <s v="Jessica Brown"/>
    <n v="28"/>
    <x v="2"/>
    <x v="0"/>
    <x v="1"/>
    <n v="25.91444845262739"/>
    <n v="4"/>
    <x v="5"/>
    <x v="189"/>
    <d v="2022-03-03T00:00:00"/>
    <n v="5"/>
    <x v="4"/>
    <x v="2"/>
    <n v="16518"/>
    <x v="224"/>
    <n v="4547.9704220492604"/>
    <x v="0"/>
    <x v="1"/>
  </r>
  <r>
    <n v="253"/>
    <s v="Eric Holland"/>
    <n v="45"/>
    <x v="2"/>
    <x v="1"/>
    <x v="0"/>
    <n v="20.070846280579229"/>
    <n v="1"/>
    <x v="7"/>
    <x v="190"/>
    <d v="2024-02-24T00:00:00"/>
    <n v="6"/>
    <x v="11"/>
    <x v="3"/>
    <n v="14096"/>
    <x v="225"/>
    <n v="3961.3457297427394"/>
    <x v="0"/>
    <x v="0"/>
  </r>
  <r>
    <n v="254"/>
    <s v="Destiny Patterson"/>
    <n v="21"/>
    <x v="3"/>
    <x v="0"/>
    <x v="0"/>
    <n v="25.695627930701288"/>
    <n v="0"/>
    <x v="1"/>
    <x v="101"/>
    <d v="2022-01-22T00:00:00"/>
    <n v="2"/>
    <x v="9"/>
    <x v="0"/>
    <n v="8609"/>
    <x v="226"/>
    <n v="2921.1111390945471"/>
    <x v="0"/>
    <x v="3"/>
  </r>
  <r>
    <n v="255"/>
    <s v="Robert Bailey"/>
    <n v="38"/>
    <x v="2"/>
    <x v="0"/>
    <x v="1"/>
    <n v="30.862382052750519"/>
    <n v="5"/>
    <x v="5"/>
    <x v="191"/>
    <d v="2023-09-29T00:00:00"/>
    <n v="10"/>
    <x v="2"/>
    <x v="2"/>
    <n v="32284"/>
    <x v="227"/>
    <n v="6628.8707253569482"/>
    <x v="0"/>
    <x v="0"/>
  </r>
  <r>
    <n v="256"/>
    <s v="Jeffrey Ramirez"/>
    <n v="63"/>
    <x v="0"/>
    <x v="1"/>
    <x v="3"/>
    <n v="33.126740327192188"/>
    <n v="4"/>
    <x v="2"/>
    <x v="192"/>
    <d v="2023-02-14T00:00:00"/>
    <n v="4"/>
    <x v="6"/>
    <x v="3"/>
    <n v="20061"/>
    <x v="228"/>
    <n v="3247.8321614435517"/>
    <x v="0"/>
    <x v="0"/>
  </r>
  <r>
    <n v="257"/>
    <s v="Beth Craig"/>
    <n v="35"/>
    <x v="2"/>
    <x v="0"/>
    <x v="2"/>
    <n v="15.03786421654247"/>
    <n v="3"/>
    <x v="3"/>
    <x v="32"/>
    <d v="2022-03-08T00:00:00"/>
    <n v="2"/>
    <x v="9"/>
    <x v="0"/>
    <n v="33317"/>
    <x v="229"/>
    <n v="10574.106630435621"/>
    <x v="0"/>
    <x v="0"/>
  </r>
  <r>
    <n v="259"/>
    <s v="Catherine Lee"/>
    <n v="31"/>
    <x v="2"/>
    <x v="1"/>
    <x v="1"/>
    <n v="33.190374173439423"/>
    <n v="4"/>
    <x v="4"/>
    <x v="193"/>
    <d v="2023-06-12T00:00:00"/>
    <n v="11"/>
    <x v="4"/>
    <x v="2"/>
    <n v="48145"/>
    <x v="230"/>
    <n v="13542.401319435747"/>
    <x v="0"/>
    <x v="1"/>
  </r>
  <r>
    <n v="260"/>
    <s v="Jesus Roberts"/>
    <n v="56"/>
    <x v="0"/>
    <x v="0"/>
    <x v="3"/>
    <n v="38.421534587814847"/>
    <n v="0"/>
    <x v="1"/>
    <x v="194"/>
    <d v="2022-08-05T00:00:00"/>
    <n v="5"/>
    <x v="9"/>
    <x v="0"/>
    <n v="16991"/>
    <x v="231"/>
    <n v="4315.6114529018196"/>
    <x v="0"/>
    <x v="3"/>
  </r>
  <r>
    <n v="261"/>
    <s v="Melissa Rodriguez"/>
    <n v="65"/>
    <x v="0"/>
    <x v="1"/>
    <x v="1"/>
    <n v="31.72995197275268"/>
    <n v="2"/>
    <x v="1"/>
    <x v="195"/>
    <d v="2022-04-08T00:00:00"/>
    <n v="11"/>
    <x v="4"/>
    <x v="2"/>
    <n v="7248"/>
    <x v="232"/>
    <n v="1313.2617500701608"/>
    <x v="0"/>
    <x v="1"/>
  </r>
  <r>
    <n v="262"/>
    <s v="Jeffrey Gray"/>
    <n v="60"/>
    <x v="0"/>
    <x v="0"/>
    <x v="2"/>
    <n v="35.278849194844717"/>
    <n v="5"/>
    <x v="6"/>
    <x v="196"/>
    <d v="2023-01-17T00:00:00"/>
    <n v="3"/>
    <x v="3"/>
    <x v="3"/>
    <n v="35912"/>
    <x v="233"/>
    <n v="17703.20980539938"/>
    <x v="0"/>
    <x v="3"/>
  </r>
  <r>
    <n v="263"/>
    <s v="Daniel Johnston"/>
    <n v="79"/>
    <x v="1"/>
    <x v="1"/>
    <x v="1"/>
    <n v="39.645395128008708"/>
    <n v="0"/>
    <x v="5"/>
    <x v="50"/>
    <d v="2022-08-26T00:00:00"/>
    <n v="5"/>
    <x v="8"/>
    <x v="4"/>
    <n v="6696"/>
    <x v="234"/>
    <n v="2652.1765916869549"/>
    <x v="0"/>
    <x v="0"/>
  </r>
  <r>
    <n v="264"/>
    <s v="Stephen Collins"/>
    <n v="1"/>
    <x v="3"/>
    <x v="0"/>
    <x v="3"/>
    <n v="16.089708028969579"/>
    <n v="3"/>
    <x v="4"/>
    <x v="197"/>
    <d v="2022-12-19T00:00:00"/>
    <n v="9"/>
    <x v="5"/>
    <x v="1"/>
    <n v="11509"/>
    <x v="235"/>
    <n v="4953.1153995275627"/>
    <x v="0"/>
    <x v="0"/>
  </r>
  <r>
    <n v="265"/>
    <s v="Monica Garza"/>
    <n v="66"/>
    <x v="0"/>
    <x v="0"/>
    <x v="2"/>
    <n v="17.34516532715611"/>
    <n v="2"/>
    <x v="5"/>
    <x v="47"/>
    <d v="2022-10-01T00:00:00"/>
    <n v="4"/>
    <x v="3"/>
    <x v="3"/>
    <n v="21946"/>
    <x v="236"/>
    <n v="9397.9867802674999"/>
    <x v="0"/>
    <x v="1"/>
  </r>
  <r>
    <n v="266"/>
    <s v="Debbie Skinner"/>
    <n v="25"/>
    <x v="2"/>
    <x v="1"/>
    <x v="2"/>
    <n v="35.244981697722949"/>
    <n v="2"/>
    <x v="3"/>
    <x v="198"/>
    <d v="2022-09-08T00:00:00"/>
    <n v="7"/>
    <x v="5"/>
    <x v="1"/>
    <n v="13724"/>
    <x v="237"/>
    <n v="5353.8157968228352"/>
    <x v="0"/>
    <x v="3"/>
  </r>
  <r>
    <n v="267"/>
    <s v="Whitney Camacho MD"/>
    <n v="47"/>
    <x v="0"/>
    <x v="1"/>
    <x v="1"/>
    <n v="34.875484150422388"/>
    <n v="3"/>
    <x v="7"/>
    <x v="199"/>
    <d v="2022-05-30T00:00:00"/>
    <n v="3"/>
    <x v="0"/>
    <x v="0"/>
    <n v="7598"/>
    <x v="238"/>
    <n v="1373.0012039593339"/>
    <x v="0"/>
    <x v="2"/>
  </r>
  <r>
    <n v="268"/>
    <s v="Christopher Harris"/>
    <n v="62"/>
    <x v="0"/>
    <x v="1"/>
    <x v="3"/>
    <n v="36.19486800036384"/>
    <n v="4"/>
    <x v="0"/>
    <x v="200"/>
    <d v="2022-10-25T00:00:00"/>
    <n v="7"/>
    <x v="5"/>
    <x v="1"/>
    <n v="18606"/>
    <x v="239"/>
    <n v="2142.8076928829614"/>
    <x v="1"/>
    <x v="0"/>
  </r>
  <r>
    <n v="269"/>
    <s v="Tammy Buck"/>
    <n v="48"/>
    <x v="0"/>
    <x v="0"/>
    <x v="2"/>
    <n v="18.048584655194471"/>
    <n v="5"/>
    <x v="7"/>
    <x v="201"/>
    <d v="2022-08-27T00:00:00"/>
    <n v="3"/>
    <x v="7"/>
    <x v="4"/>
    <n v="16780"/>
    <x v="240"/>
    <n v="4372.6839212248706"/>
    <x v="0"/>
    <x v="0"/>
  </r>
  <r>
    <n v="270"/>
    <s v="Daniel Pace"/>
    <n v="43"/>
    <x v="2"/>
    <x v="0"/>
    <x v="2"/>
    <n v="22.176108107252031"/>
    <n v="5"/>
    <x v="3"/>
    <x v="11"/>
    <d v="2022-04-04T00:00:00"/>
    <n v="10"/>
    <x v="2"/>
    <x v="2"/>
    <n v="18925"/>
    <x v="241"/>
    <n v="5329.7869417941092"/>
    <x v="0"/>
    <x v="1"/>
  </r>
  <r>
    <n v="271"/>
    <s v="William Miller"/>
    <n v="18"/>
    <x v="3"/>
    <x v="0"/>
    <x v="2"/>
    <n v="19.879727341182068"/>
    <n v="2"/>
    <x v="1"/>
    <x v="202"/>
    <d v="2023-03-03T00:00:00"/>
    <n v="11"/>
    <x v="2"/>
    <x v="2"/>
    <n v="9709"/>
    <x v="242"/>
    <n v="1026.4415204910529"/>
    <x v="0"/>
    <x v="0"/>
  </r>
  <r>
    <n v="272"/>
    <s v="Caitlin Adams"/>
    <n v="2"/>
    <x v="3"/>
    <x v="0"/>
    <x v="0"/>
    <n v="38.856881831329943"/>
    <n v="4"/>
    <x v="1"/>
    <x v="203"/>
    <d v="2022-08-22T00:00:00"/>
    <n v="11"/>
    <x v="5"/>
    <x v="1"/>
    <n v="13826"/>
    <x v="243"/>
    <n v="2881.1078888913598"/>
    <x v="0"/>
    <x v="2"/>
  </r>
  <r>
    <n v="273"/>
    <s v="Elizabeth Cunningham"/>
    <n v="1"/>
    <x v="3"/>
    <x v="0"/>
    <x v="2"/>
    <n v="23.95786528312766"/>
    <n v="0"/>
    <x v="0"/>
    <x v="106"/>
    <d v="2023-03-23T00:00:00"/>
    <n v="7"/>
    <x v="7"/>
    <x v="4"/>
    <n v="13682"/>
    <x v="244"/>
    <n v="2194.5744544682293"/>
    <x v="1"/>
    <x v="2"/>
  </r>
  <r>
    <n v="274"/>
    <s v="Chris Lopez"/>
    <n v="88"/>
    <x v="1"/>
    <x v="0"/>
    <x v="3"/>
    <n v="36.601811693667329"/>
    <n v="3"/>
    <x v="0"/>
    <x v="204"/>
    <d v="2023-02-26T00:00:00"/>
    <n v="20"/>
    <x v="2"/>
    <x v="2"/>
    <n v="36499"/>
    <x v="245"/>
    <n v="13890.770872493951"/>
    <x v="0"/>
    <x v="0"/>
  </r>
  <r>
    <n v="275"/>
    <s v="Sherri Day"/>
    <n v="21"/>
    <x v="3"/>
    <x v="0"/>
    <x v="0"/>
    <n v="22.683664409667522"/>
    <n v="1"/>
    <x v="5"/>
    <x v="11"/>
    <d v="2022-03-26T00:00:00"/>
    <n v="1"/>
    <x v="12"/>
    <x v="5"/>
    <n v="15093"/>
    <x v="246"/>
    <n v="3871.3051858549006"/>
    <x v="0"/>
    <x v="0"/>
  </r>
  <r>
    <n v="276"/>
    <s v="Margaret Anderson"/>
    <n v="47"/>
    <x v="0"/>
    <x v="0"/>
    <x v="0"/>
    <n v="21.428537452647021"/>
    <n v="2"/>
    <x v="2"/>
    <x v="187"/>
    <d v="2022-12-10T00:00:00"/>
    <n v="1"/>
    <x v="10"/>
    <x v="5"/>
    <n v="11354"/>
    <x v="247"/>
    <n v="2018.147271612881"/>
    <x v="0"/>
    <x v="2"/>
  </r>
  <r>
    <n v="277"/>
    <s v="John Shaw"/>
    <n v="76"/>
    <x v="1"/>
    <x v="1"/>
    <x v="0"/>
    <n v="21.43822152830424"/>
    <n v="1"/>
    <x v="3"/>
    <x v="205"/>
    <d v="2023-01-21T00:00:00"/>
    <n v="17"/>
    <x v="4"/>
    <x v="2"/>
    <n v="14615"/>
    <x v="248"/>
    <n v="2344.1006157330903"/>
    <x v="0"/>
    <x v="3"/>
  </r>
  <r>
    <n v="278"/>
    <s v="Christian Murray"/>
    <n v="25"/>
    <x v="2"/>
    <x v="1"/>
    <x v="1"/>
    <n v="16.59015142775943"/>
    <n v="5"/>
    <x v="3"/>
    <x v="206"/>
    <d v="2023-09-19T00:00:00"/>
    <n v="2"/>
    <x v="0"/>
    <x v="0"/>
    <n v="17354"/>
    <x v="249"/>
    <n v="7301.2241030019304"/>
    <x v="0"/>
    <x v="3"/>
  </r>
  <r>
    <n v="279"/>
    <s v="Robert Beck"/>
    <n v="53"/>
    <x v="0"/>
    <x v="1"/>
    <x v="0"/>
    <n v="24.094103343520931"/>
    <n v="3"/>
    <x v="8"/>
    <x v="207"/>
    <d v="2022-05-06T00:00:00"/>
    <n v="3"/>
    <x v="6"/>
    <x v="3"/>
    <n v="9527"/>
    <x v="250"/>
    <n v="2091.5272933925889"/>
    <x v="1"/>
    <x v="1"/>
  </r>
  <r>
    <n v="280"/>
    <s v="Jordan King"/>
    <n v="87"/>
    <x v="1"/>
    <x v="1"/>
    <x v="1"/>
    <n v="23.58862941335726"/>
    <n v="3"/>
    <x v="2"/>
    <x v="208"/>
    <d v="2022-04-05T00:00:00"/>
    <n v="3"/>
    <x v="12"/>
    <x v="5"/>
    <n v="18752"/>
    <x v="251"/>
    <n v="3070.0585633927894"/>
    <x v="0"/>
    <x v="0"/>
  </r>
  <r>
    <n v="281"/>
    <s v="Steven Moreno"/>
    <n v="26"/>
    <x v="2"/>
    <x v="1"/>
    <x v="2"/>
    <n v="18.16680439376222"/>
    <n v="3"/>
    <x v="7"/>
    <x v="105"/>
    <d v="2022-07-25T00:00:00"/>
    <n v="7"/>
    <x v="8"/>
    <x v="4"/>
    <n v="20431"/>
    <x v="252"/>
    <n v="9142.1050819300199"/>
    <x v="0"/>
    <x v="0"/>
  </r>
  <r>
    <n v="282"/>
    <s v="Timothy Cole DDS"/>
    <n v="34"/>
    <x v="2"/>
    <x v="1"/>
    <x v="2"/>
    <n v="32.074809025649493"/>
    <n v="1"/>
    <x v="9"/>
    <x v="21"/>
    <d v="2022-05-11T00:00:00"/>
    <n v="5"/>
    <x v="9"/>
    <x v="0"/>
    <n v="14303"/>
    <x v="253"/>
    <n v="3795.20609417374"/>
    <x v="0"/>
    <x v="2"/>
  </r>
  <r>
    <n v="283"/>
    <s v="Kathleen Murillo"/>
    <n v="58"/>
    <x v="0"/>
    <x v="0"/>
    <x v="1"/>
    <n v="36.981831549900953"/>
    <n v="5"/>
    <x v="9"/>
    <x v="209"/>
    <d v="2024-08-26T00:00:00"/>
    <n v="12"/>
    <x v="4"/>
    <x v="2"/>
    <n v="21299"/>
    <x v="254"/>
    <n v="8235.3942264038706"/>
    <x v="1"/>
    <x v="1"/>
  </r>
  <r>
    <n v="284"/>
    <s v="Ryan Lopez"/>
    <n v="38"/>
    <x v="2"/>
    <x v="0"/>
    <x v="2"/>
    <n v="21.07295432447469"/>
    <n v="3"/>
    <x v="9"/>
    <x v="210"/>
    <d v="2022-09-22T00:00:00"/>
    <n v="7"/>
    <x v="8"/>
    <x v="4"/>
    <n v="14672"/>
    <x v="255"/>
    <n v="5989.026456429845"/>
    <x v="0"/>
    <x v="3"/>
  </r>
  <r>
    <n v="285"/>
    <s v="Joshua Roberts"/>
    <n v="48"/>
    <x v="0"/>
    <x v="0"/>
    <x v="2"/>
    <n v="23.800746287840841"/>
    <n v="5"/>
    <x v="7"/>
    <x v="32"/>
    <d v="2022-03-11T00:00:00"/>
    <n v="5"/>
    <x v="6"/>
    <x v="3"/>
    <n v="16181"/>
    <x v="256"/>
    <n v="3305.3182150893808"/>
    <x v="0"/>
    <x v="0"/>
  </r>
  <r>
    <n v="286"/>
    <s v="Heidi Huang"/>
    <n v="84"/>
    <x v="1"/>
    <x v="0"/>
    <x v="1"/>
    <n v="19.846921635491331"/>
    <n v="1"/>
    <x v="4"/>
    <x v="211"/>
    <d v="2023-10-01T00:00:00"/>
    <n v="1"/>
    <x v="12"/>
    <x v="5"/>
    <n v="23994"/>
    <x v="257"/>
    <n v="4436.0110996635194"/>
    <x v="0"/>
    <x v="2"/>
  </r>
  <r>
    <n v="287"/>
    <s v="Pamela Obrien"/>
    <n v="66"/>
    <x v="0"/>
    <x v="1"/>
    <x v="0"/>
    <n v="35.914085188841469"/>
    <n v="1"/>
    <x v="6"/>
    <x v="94"/>
    <d v="2023-04-20T00:00:00"/>
    <n v="4"/>
    <x v="6"/>
    <x v="3"/>
    <n v="4761"/>
    <x v="258"/>
    <n v="1430.418906295301"/>
    <x v="0"/>
    <x v="2"/>
  </r>
  <r>
    <n v="288"/>
    <s v="Paul Brown"/>
    <n v="1"/>
    <x v="3"/>
    <x v="0"/>
    <x v="1"/>
    <n v="24.128158446186809"/>
    <n v="4"/>
    <x v="9"/>
    <x v="5"/>
    <d v="2022-06-26T00:00:00"/>
    <n v="12"/>
    <x v="1"/>
    <x v="1"/>
    <n v="7347"/>
    <x v="259"/>
    <n v="3643.1316207918289"/>
    <x v="0"/>
    <x v="2"/>
  </r>
  <r>
    <n v="289"/>
    <s v="Mrs. Heather Carter"/>
    <n v="38"/>
    <x v="2"/>
    <x v="1"/>
    <x v="1"/>
    <n v="18.212596124095839"/>
    <n v="2"/>
    <x v="6"/>
    <x v="98"/>
    <d v="2022-03-27T00:00:00"/>
    <n v="10"/>
    <x v="4"/>
    <x v="2"/>
    <n v="14523"/>
    <x v="260"/>
    <n v="6428.676815970106"/>
    <x v="0"/>
    <x v="1"/>
  </r>
  <r>
    <n v="290"/>
    <s v="Samuel Jones"/>
    <n v="42"/>
    <x v="2"/>
    <x v="1"/>
    <x v="1"/>
    <n v="39.693722938981139"/>
    <n v="5"/>
    <x v="6"/>
    <x v="60"/>
    <d v="2022-01-09T00:00:00"/>
    <n v="5"/>
    <x v="11"/>
    <x v="3"/>
    <n v="33362"/>
    <x v="261"/>
    <n v="11055.061757228701"/>
    <x v="0"/>
    <x v="3"/>
  </r>
  <r>
    <n v="291"/>
    <s v="Regina Jones"/>
    <n v="85"/>
    <x v="1"/>
    <x v="1"/>
    <x v="3"/>
    <n v="30.936294885003178"/>
    <n v="3"/>
    <x v="6"/>
    <x v="212"/>
    <d v="2022-05-17T00:00:00"/>
    <n v="3"/>
    <x v="12"/>
    <x v="5"/>
    <n v="9892"/>
    <x v="262"/>
    <n v="4820.1663521163318"/>
    <x v="0"/>
    <x v="3"/>
  </r>
  <r>
    <n v="292"/>
    <s v="Makayla Ewing"/>
    <n v="9"/>
    <x v="3"/>
    <x v="1"/>
    <x v="3"/>
    <n v="16.439248318658091"/>
    <n v="3"/>
    <x v="7"/>
    <x v="194"/>
    <d v="2022-08-02T00:00:00"/>
    <n v="2"/>
    <x v="12"/>
    <x v="5"/>
    <n v="4953"/>
    <x v="263"/>
    <n v="1016.3285691167548"/>
    <x v="0"/>
    <x v="1"/>
  </r>
  <r>
    <n v="293"/>
    <s v="Christopher Hines"/>
    <n v="28"/>
    <x v="2"/>
    <x v="0"/>
    <x v="2"/>
    <n v="28.84073866979012"/>
    <n v="5"/>
    <x v="3"/>
    <x v="213"/>
    <d v="2022-03-13T00:00:00"/>
    <n v="1"/>
    <x v="10"/>
    <x v="5"/>
    <n v="29486"/>
    <x v="264"/>
    <n v="5325.4534029908791"/>
    <x v="0"/>
    <x v="0"/>
  </r>
  <r>
    <n v="294"/>
    <s v="Joseph Benson"/>
    <n v="61"/>
    <x v="0"/>
    <x v="1"/>
    <x v="1"/>
    <n v="15.64045742937782"/>
    <n v="0"/>
    <x v="1"/>
    <x v="214"/>
    <d v="2023-11-05T00:00:00"/>
    <n v="2"/>
    <x v="10"/>
    <x v="5"/>
    <n v="17280"/>
    <x v="265"/>
    <n v="3608.5713294645993"/>
    <x v="0"/>
    <x v="0"/>
  </r>
  <r>
    <n v="295"/>
    <s v="Michael Aguilar"/>
    <n v="12"/>
    <x v="3"/>
    <x v="1"/>
    <x v="1"/>
    <n v="38.983513435964042"/>
    <n v="0"/>
    <x v="1"/>
    <x v="87"/>
    <d v="2022-04-03T00:00:00"/>
    <n v="7"/>
    <x v="2"/>
    <x v="2"/>
    <n v="16864"/>
    <x v="266"/>
    <n v="6348.4293522460994"/>
    <x v="0"/>
    <x v="0"/>
  </r>
  <r>
    <n v="296"/>
    <s v="Robert Barrett"/>
    <n v="67"/>
    <x v="0"/>
    <x v="0"/>
    <x v="2"/>
    <n v="15.16386249090713"/>
    <n v="3"/>
    <x v="7"/>
    <x v="215"/>
    <d v="2022-02-12T00:00:00"/>
    <n v="1"/>
    <x v="12"/>
    <x v="5"/>
    <n v="10136"/>
    <x v="267"/>
    <n v="4469.6128966657743"/>
    <x v="0"/>
    <x v="2"/>
  </r>
  <r>
    <n v="297"/>
    <s v="Angela Mays"/>
    <n v="53"/>
    <x v="0"/>
    <x v="1"/>
    <x v="1"/>
    <n v="21.215441874381739"/>
    <n v="2"/>
    <x v="6"/>
    <x v="216"/>
    <d v="2023-04-01T00:00:00"/>
    <n v="3"/>
    <x v="7"/>
    <x v="4"/>
    <n v="11837"/>
    <x v="268"/>
    <n v="2018.7769094552496"/>
    <x v="0"/>
    <x v="2"/>
  </r>
  <r>
    <n v="298"/>
    <s v="Mrs. Teresa Fisher"/>
    <n v="37"/>
    <x v="2"/>
    <x v="0"/>
    <x v="2"/>
    <n v="30.26236464953066"/>
    <n v="1"/>
    <x v="9"/>
    <x v="217"/>
    <d v="2022-07-07T00:00:00"/>
    <n v="7"/>
    <x v="3"/>
    <x v="3"/>
    <n v="22945"/>
    <x v="269"/>
    <n v="4842.8045525245689"/>
    <x v="0"/>
    <x v="0"/>
  </r>
  <r>
    <n v="299"/>
    <s v="Tracy Frank"/>
    <n v="61"/>
    <x v="0"/>
    <x v="0"/>
    <x v="0"/>
    <n v="39.707010554387971"/>
    <n v="3"/>
    <x v="1"/>
    <x v="183"/>
    <d v="2022-10-12T00:00:00"/>
    <n v="5"/>
    <x v="5"/>
    <x v="1"/>
    <n v="26239"/>
    <x v="270"/>
    <n v="7500.3173285597586"/>
    <x v="0"/>
    <x v="3"/>
  </r>
  <r>
    <n v="300"/>
    <s v="Joshua Griffin"/>
    <n v="29"/>
    <x v="2"/>
    <x v="1"/>
    <x v="2"/>
    <n v="36.223746820051652"/>
    <n v="0"/>
    <x v="4"/>
    <x v="218"/>
    <d v="2022-09-01T00:00:00"/>
    <n v="3"/>
    <x v="12"/>
    <x v="5"/>
    <n v="47977"/>
    <x v="271"/>
    <n v="12988.680942100043"/>
    <x v="0"/>
    <x v="3"/>
  </r>
  <r>
    <n v="301"/>
    <s v="Robert Howard"/>
    <n v="20"/>
    <x v="3"/>
    <x v="1"/>
    <x v="0"/>
    <n v="27.372008686683149"/>
    <n v="4"/>
    <x v="3"/>
    <x v="219"/>
    <d v="2022-08-27T00:00:00"/>
    <n v="5"/>
    <x v="9"/>
    <x v="0"/>
    <n v="16348"/>
    <x v="272"/>
    <n v="2462.9903544880199"/>
    <x v="1"/>
    <x v="1"/>
  </r>
  <r>
    <n v="303"/>
    <s v="Jerry Mason"/>
    <n v="29"/>
    <x v="2"/>
    <x v="1"/>
    <x v="2"/>
    <n v="16.761435327295331"/>
    <n v="4"/>
    <x v="3"/>
    <x v="220"/>
    <d v="2023-03-06T00:00:00"/>
    <n v="10"/>
    <x v="8"/>
    <x v="4"/>
    <n v="26622"/>
    <x v="273"/>
    <n v="12629.53598885766"/>
    <x v="0"/>
    <x v="2"/>
  </r>
  <r>
    <n v="304"/>
    <s v="Richard Guerra"/>
    <n v="32"/>
    <x v="2"/>
    <x v="0"/>
    <x v="2"/>
    <n v="28.237253285089611"/>
    <n v="5"/>
    <x v="4"/>
    <x v="221"/>
    <d v="2023-07-02T00:00:00"/>
    <n v="2"/>
    <x v="9"/>
    <x v="0"/>
    <n v="17558"/>
    <x v="274"/>
    <n v="7114.3114985990396"/>
    <x v="0"/>
    <x v="1"/>
  </r>
  <r>
    <n v="305"/>
    <s v="Beth Norris"/>
    <n v="66"/>
    <x v="0"/>
    <x v="0"/>
    <x v="3"/>
    <n v="36.344379370620302"/>
    <n v="2"/>
    <x v="2"/>
    <x v="222"/>
    <d v="2022-12-07T00:00:00"/>
    <n v="1"/>
    <x v="8"/>
    <x v="4"/>
    <n v="47248"/>
    <x v="275"/>
    <n v="15601.29412951037"/>
    <x v="0"/>
    <x v="2"/>
  </r>
  <r>
    <n v="306"/>
    <s v="Todd Webb"/>
    <n v="89"/>
    <x v="1"/>
    <x v="1"/>
    <x v="2"/>
    <n v="32.43338682285647"/>
    <n v="0"/>
    <x v="4"/>
    <x v="171"/>
    <d v="2022-05-22T00:00:00"/>
    <n v="2"/>
    <x v="7"/>
    <x v="4"/>
    <n v="9761"/>
    <x v="276"/>
    <n v="3061.2741182707969"/>
    <x v="0"/>
    <x v="0"/>
  </r>
  <r>
    <n v="307"/>
    <s v="Angela Wright"/>
    <n v="60"/>
    <x v="0"/>
    <x v="1"/>
    <x v="0"/>
    <n v="17.684201823226839"/>
    <n v="1"/>
    <x v="9"/>
    <x v="103"/>
    <d v="2022-02-27T00:00:00"/>
    <n v="5"/>
    <x v="1"/>
    <x v="1"/>
    <n v="18805"/>
    <x v="277"/>
    <n v="4192.03833472527"/>
    <x v="0"/>
    <x v="2"/>
  </r>
  <r>
    <n v="308"/>
    <s v="Joseph Walker"/>
    <n v="30"/>
    <x v="2"/>
    <x v="0"/>
    <x v="1"/>
    <n v="27.56534146301464"/>
    <n v="2"/>
    <x v="9"/>
    <x v="223"/>
    <d v="2023-10-14T00:00:00"/>
    <n v="17"/>
    <x v="4"/>
    <x v="2"/>
    <n v="9010"/>
    <x v="278"/>
    <n v="1998.8127188544559"/>
    <x v="0"/>
    <x v="3"/>
  </r>
  <r>
    <n v="309"/>
    <s v="Kelly Wilson"/>
    <n v="90"/>
    <x v="1"/>
    <x v="1"/>
    <x v="3"/>
    <n v="34.234959166581483"/>
    <n v="1"/>
    <x v="3"/>
    <x v="224"/>
    <d v="2023-07-01T00:00:00"/>
    <n v="6"/>
    <x v="6"/>
    <x v="3"/>
    <n v="10672"/>
    <x v="279"/>
    <n v="1411.4986691348768"/>
    <x v="0"/>
    <x v="3"/>
  </r>
  <r>
    <n v="310"/>
    <s v="Ryan Watson"/>
    <n v="9"/>
    <x v="3"/>
    <x v="0"/>
    <x v="2"/>
    <n v="20.69693533131537"/>
    <n v="1"/>
    <x v="3"/>
    <x v="225"/>
    <d v="2022-06-01T00:00:00"/>
    <n v="9"/>
    <x v="2"/>
    <x v="2"/>
    <n v="27286"/>
    <x v="280"/>
    <n v="11925.036663478169"/>
    <x v="0"/>
    <x v="2"/>
  </r>
  <r>
    <n v="311"/>
    <s v="Stephanie Allen"/>
    <n v="82"/>
    <x v="1"/>
    <x v="1"/>
    <x v="0"/>
    <n v="39.769603811668773"/>
    <n v="3"/>
    <x v="6"/>
    <x v="226"/>
    <d v="2022-03-11T00:00:00"/>
    <n v="4"/>
    <x v="6"/>
    <x v="3"/>
    <n v="10624"/>
    <x v="281"/>
    <n v="4702.560070934036"/>
    <x v="0"/>
    <x v="3"/>
  </r>
  <r>
    <n v="312"/>
    <s v="Jessica Molina"/>
    <n v="64"/>
    <x v="0"/>
    <x v="1"/>
    <x v="0"/>
    <n v="33.035024049779658"/>
    <n v="4"/>
    <x v="9"/>
    <x v="227"/>
    <d v="2023-08-17T00:00:00"/>
    <n v="1"/>
    <x v="12"/>
    <x v="5"/>
    <n v="26108"/>
    <x v="282"/>
    <n v="4534.3962437072296"/>
    <x v="0"/>
    <x v="0"/>
  </r>
  <r>
    <n v="313"/>
    <s v="Mallory Johnson"/>
    <n v="7"/>
    <x v="3"/>
    <x v="0"/>
    <x v="3"/>
    <n v="25.754977699329771"/>
    <n v="2"/>
    <x v="2"/>
    <x v="228"/>
    <d v="2022-03-16T00:00:00"/>
    <n v="7"/>
    <x v="8"/>
    <x v="4"/>
    <n v="7876"/>
    <x v="283"/>
    <n v="3425.2974772956304"/>
    <x v="0"/>
    <x v="0"/>
  </r>
  <r>
    <n v="314"/>
    <s v="Alicia Yates"/>
    <n v="82"/>
    <x v="1"/>
    <x v="1"/>
    <x v="2"/>
    <n v="29.121251670018371"/>
    <n v="1"/>
    <x v="2"/>
    <x v="17"/>
    <d v="2022-01-28T00:00:00"/>
    <n v="3"/>
    <x v="12"/>
    <x v="5"/>
    <n v="10662"/>
    <x v="284"/>
    <n v="2809.4722180798999"/>
    <x v="0"/>
    <x v="2"/>
  </r>
  <r>
    <n v="315"/>
    <s v="Julia Wu"/>
    <n v="69"/>
    <x v="1"/>
    <x v="0"/>
    <x v="3"/>
    <n v="25.188617635112049"/>
    <n v="4"/>
    <x v="4"/>
    <x v="30"/>
    <d v="2022-02-20T00:00:00"/>
    <n v="12"/>
    <x v="5"/>
    <x v="1"/>
    <n v="6648"/>
    <x v="285"/>
    <n v="2528.021777490625"/>
    <x v="0"/>
    <x v="1"/>
  </r>
  <r>
    <n v="316"/>
    <s v="Jonathan Allen"/>
    <n v="4"/>
    <x v="3"/>
    <x v="0"/>
    <x v="0"/>
    <n v="32.294872758545097"/>
    <n v="4"/>
    <x v="2"/>
    <x v="145"/>
    <d v="2022-07-20T00:00:00"/>
    <n v="4"/>
    <x v="7"/>
    <x v="4"/>
    <n v="44324"/>
    <x v="286"/>
    <n v="22001.55284928505"/>
    <x v="0"/>
    <x v="3"/>
  </r>
  <r>
    <n v="317"/>
    <s v="Ashley Erickson"/>
    <n v="70"/>
    <x v="1"/>
    <x v="0"/>
    <x v="3"/>
    <n v="38.932432000533687"/>
    <n v="3"/>
    <x v="2"/>
    <x v="128"/>
    <d v="2023-07-29T00:00:00"/>
    <n v="3"/>
    <x v="0"/>
    <x v="0"/>
    <n v="16543"/>
    <x v="287"/>
    <n v="5583.7106857520594"/>
    <x v="0"/>
    <x v="3"/>
  </r>
  <r>
    <n v="318"/>
    <s v="Amber Scott"/>
    <n v="50"/>
    <x v="0"/>
    <x v="0"/>
    <x v="1"/>
    <n v="26.740353073451129"/>
    <n v="1"/>
    <x v="7"/>
    <x v="229"/>
    <d v="2024-08-09T00:00:00"/>
    <n v="4"/>
    <x v="9"/>
    <x v="0"/>
    <n v="18150"/>
    <x v="288"/>
    <n v="5677.4255914172209"/>
    <x v="0"/>
    <x v="0"/>
  </r>
  <r>
    <n v="319"/>
    <s v="Teresa Stewart"/>
    <n v="27"/>
    <x v="2"/>
    <x v="1"/>
    <x v="1"/>
    <n v="25.85012996673025"/>
    <n v="3"/>
    <x v="5"/>
    <x v="230"/>
    <d v="2023-03-19T00:00:00"/>
    <n v="18"/>
    <x v="2"/>
    <x v="2"/>
    <n v="19132"/>
    <x v="289"/>
    <n v="5556.4392712458703"/>
    <x v="0"/>
    <x v="0"/>
  </r>
  <r>
    <n v="320"/>
    <s v="Taylor Johnson"/>
    <n v="83"/>
    <x v="1"/>
    <x v="1"/>
    <x v="1"/>
    <n v="19.112347499654661"/>
    <n v="1"/>
    <x v="7"/>
    <x v="208"/>
    <d v="2022-04-07T00:00:00"/>
    <n v="5"/>
    <x v="0"/>
    <x v="0"/>
    <n v="7247"/>
    <x v="290"/>
    <n v="2712.8455487736637"/>
    <x v="0"/>
    <x v="2"/>
  </r>
  <r>
    <n v="321"/>
    <s v="Ricky Munoz"/>
    <n v="84"/>
    <x v="1"/>
    <x v="0"/>
    <x v="0"/>
    <n v="39.318685920702009"/>
    <n v="4"/>
    <x v="8"/>
    <x v="231"/>
    <d v="2024-04-12T00:00:00"/>
    <n v="5"/>
    <x v="9"/>
    <x v="0"/>
    <n v="25098"/>
    <x v="291"/>
    <n v="3862.6762222159596"/>
    <x v="0"/>
    <x v="3"/>
  </r>
  <r>
    <n v="322"/>
    <s v="Karla Boyd"/>
    <n v="47"/>
    <x v="0"/>
    <x v="1"/>
    <x v="1"/>
    <n v="17.921819042613979"/>
    <n v="1"/>
    <x v="4"/>
    <x v="225"/>
    <d v="2022-05-28T00:00:00"/>
    <n v="5"/>
    <x v="9"/>
    <x v="0"/>
    <n v="6813"/>
    <x v="292"/>
    <n v="1026.2306530316546"/>
    <x v="0"/>
    <x v="1"/>
  </r>
  <r>
    <n v="323"/>
    <s v="Tiffany Hart"/>
    <n v="31"/>
    <x v="2"/>
    <x v="1"/>
    <x v="0"/>
    <n v="25.34637166054771"/>
    <n v="5"/>
    <x v="1"/>
    <x v="232"/>
    <d v="2022-03-28T00:00:00"/>
    <n v="6"/>
    <x v="8"/>
    <x v="4"/>
    <n v="18447"/>
    <x v="293"/>
    <n v="4344.1035296627597"/>
    <x v="0"/>
    <x v="0"/>
  </r>
  <r>
    <n v="324"/>
    <s v="Richard Miller Jr."/>
    <n v="57"/>
    <x v="0"/>
    <x v="0"/>
    <x v="0"/>
    <n v="33.573731001131577"/>
    <n v="3"/>
    <x v="9"/>
    <x v="36"/>
    <d v="2022-04-09T00:00:00"/>
    <n v="4"/>
    <x v="9"/>
    <x v="0"/>
    <n v="9376"/>
    <x v="294"/>
    <n v="2503.0178323690116"/>
    <x v="0"/>
    <x v="1"/>
  </r>
  <r>
    <n v="325"/>
    <s v="Mark Boyd"/>
    <n v="48"/>
    <x v="0"/>
    <x v="0"/>
    <x v="2"/>
    <n v="19.02834584427713"/>
    <n v="3"/>
    <x v="8"/>
    <x v="233"/>
    <d v="2022-10-12T00:00:00"/>
    <n v="3"/>
    <x v="12"/>
    <x v="5"/>
    <n v="47257"/>
    <x v="295"/>
    <n v="19203.990646328399"/>
    <x v="0"/>
    <x v="3"/>
  </r>
  <r>
    <n v="327"/>
    <s v="Ashley Smith"/>
    <n v="14"/>
    <x v="3"/>
    <x v="0"/>
    <x v="0"/>
    <n v="23.407183314884449"/>
    <n v="2"/>
    <x v="0"/>
    <x v="234"/>
    <d v="2022-04-28T00:00:00"/>
    <n v="3"/>
    <x v="8"/>
    <x v="4"/>
    <n v="38600"/>
    <x v="296"/>
    <n v="10988.24699270933"/>
    <x v="0"/>
    <x v="3"/>
  </r>
  <r>
    <n v="328"/>
    <s v="Elizabeth Torres"/>
    <n v="56"/>
    <x v="0"/>
    <x v="0"/>
    <x v="1"/>
    <n v="21.361049442759271"/>
    <n v="4"/>
    <x v="5"/>
    <x v="200"/>
    <d v="2022-10-23T00:00:00"/>
    <n v="5"/>
    <x v="9"/>
    <x v="0"/>
    <n v="30649"/>
    <x v="297"/>
    <n v="6728.9191338159617"/>
    <x v="0"/>
    <x v="0"/>
  </r>
  <r>
    <n v="329"/>
    <s v="Michelle Melendez"/>
    <n v="24"/>
    <x v="2"/>
    <x v="0"/>
    <x v="2"/>
    <n v="23.25219466829731"/>
    <n v="0"/>
    <x v="4"/>
    <x v="235"/>
    <d v="2022-02-12T00:00:00"/>
    <n v="6"/>
    <x v="11"/>
    <x v="3"/>
    <n v="21766"/>
    <x v="298"/>
    <n v="8951.4963621057195"/>
    <x v="0"/>
    <x v="0"/>
  </r>
  <r>
    <n v="330"/>
    <s v="Mary Brown"/>
    <n v="87"/>
    <x v="1"/>
    <x v="0"/>
    <x v="2"/>
    <n v="20.161733834687471"/>
    <n v="0"/>
    <x v="8"/>
    <x v="236"/>
    <d v="2022-12-08T00:00:00"/>
    <n v="5"/>
    <x v="11"/>
    <x v="3"/>
    <n v="9557"/>
    <x v="299"/>
    <n v="3714.469756918018"/>
    <x v="0"/>
    <x v="2"/>
  </r>
  <r>
    <n v="331"/>
    <s v="Carl Mann"/>
    <n v="14"/>
    <x v="3"/>
    <x v="0"/>
    <x v="1"/>
    <n v="16.246115174307679"/>
    <n v="3"/>
    <x v="9"/>
    <x v="237"/>
    <d v="2022-04-11T00:00:00"/>
    <n v="2"/>
    <x v="9"/>
    <x v="0"/>
    <n v="8915"/>
    <x v="300"/>
    <n v="3287.2529174501924"/>
    <x v="0"/>
    <x v="3"/>
  </r>
  <r>
    <n v="333"/>
    <s v="Jennifer White"/>
    <n v="68"/>
    <x v="0"/>
    <x v="1"/>
    <x v="2"/>
    <n v="37.32434005468253"/>
    <n v="5"/>
    <x v="6"/>
    <x v="238"/>
    <d v="2022-08-20T00:00:00"/>
    <n v="12"/>
    <x v="5"/>
    <x v="1"/>
    <n v="45461"/>
    <x v="301"/>
    <n v="22166.119700221319"/>
    <x v="0"/>
    <x v="3"/>
  </r>
  <r>
    <n v="334"/>
    <s v="Yvette Pennington"/>
    <n v="80"/>
    <x v="1"/>
    <x v="0"/>
    <x v="3"/>
    <n v="32.645211707601327"/>
    <n v="4"/>
    <x v="7"/>
    <x v="239"/>
    <d v="2022-05-25T00:00:00"/>
    <n v="9"/>
    <x v="1"/>
    <x v="1"/>
    <n v="27413"/>
    <x v="302"/>
    <n v="10454.424091281679"/>
    <x v="0"/>
    <x v="1"/>
  </r>
  <r>
    <n v="336"/>
    <s v="Angela Smith"/>
    <n v="84"/>
    <x v="1"/>
    <x v="0"/>
    <x v="3"/>
    <n v="17.357119120554"/>
    <n v="1"/>
    <x v="9"/>
    <x v="240"/>
    <d v="2022-07-23T00:00:00"/>
    <n v="20"/>
    <x v="2"/>
    <x v="2"/>
    <n v="26669"/>
    <x v="303"/>
    <n v="6025.8446634889588"/>
    <x v="0"/>
    <x v="0"/>
  </r>
  <r>
    <n v="337"/>
    <s v="Alex Deleon"/>
    <n v="38"/>
    <x v="2"/>
    <x v="1"/>
    <x v="3"/>
    <n v="36.378447492318358"/>
    <n v="4"/>
    <x v="5"/>
    <x v="241"/>
    <d v="2022-05-26T00:00:00"/>
    <n v="7"/>
    <x v="6"/>
    <x v="3"/>
    <n v="3508"/>
    <x v="304"/>
    <n v="1690.360497441681"/>
    <x v="1"/>
    <x v="0"/>
  </r>
  <r>
    <n v="338"/>
    <s v="Eric Sweeney"/>
    <n v="7"/>
    <x v="3"/>
    <x v="1"/>
    <x v="1"/>
    <n v="24.703374665446258"/>
    <n v="2"/>
    <x v="2"/>
    <x v="242"/>
    <d v="2023-04-28T00:00:00"/>
    <n v="10"/>
    <x v="2"/>
    <x v="2"/>
    <n v="7828"/>
    <x v="305"/>
    <n v="1672.636483826549"/>
    <x v="0"/>
    <x v="0"/>
  </r>
  <r>
    <n v="339"/>
    <s v="John Newman"/>
    <n v="4"/>
    <x v="3"/>
    <x v="0"/>
    <x v="2"/>
    <n v="27.578005553127539"/>
    <n v="5"/>
    <x v="9"/>
    <x v="243"/>
    <d v="2024-04-25T00:00:00"/>
    <n v="2"/>
    <x v="12"/>
    <x v="5"/>
    <n v="22292"/>
    <x v="306"/>
    <n v="4966.7700616857401"/>
    <x v="0"/>
    <x v="0"/>
  </r>
  <r>
    <n v="340"/>
    <s v="Erin Flores"/>
    <n v="11"/>
    <x v="3"/>
    <x v="0"/>
    <x v="3"/>
    <n v="19.343535268744549"/>
    <n v="5"/>
    <x v="7"/>
    <x v="109"/>
    <d v="2022-12-09T00:00:00"/>
    <n v="5"/>
    <x v="3"/>
    <x v="3"/>
    <n v="13736"/>
    <x v="307"/>
    <n v="2328.1637185445506"/>
    <x v="1"/>
    <x v="0"/>
  </r>
  <r>
    <n v="341"/>
    <s v="Alyssa Goodwin"/>
    <n v="53"/>
    <x v="0"/>
    <x v="1"/>
    <x v="0"/>
    <n v="25.831748992169679"/>
    <n v="1"/>
    <x v="1"/>
    <x v="244"/>
    <d v="2023-03-30T00:00:00"/>
    <n v="3"/>
    <x v="10"/>
    <x v="5"/>
    <n v="8809"/>
    <x v="308"/>
    <n v="2547.300465536955"/>
    <x v="0"/>
    <x v="0"/>
  </r>
  <r>
    <n v="344"/>
    <s v="Danielle Martinez"/>
    <n v="75"/>
    <x v="1"/>
    <x v="0"/>
    <x v="1"/>
    <n v="38.263646414612467"/>
    <n v="5"/>
    <x v="1"/>
    <x v="245"/>
    <d v="2022-01-25T00:00:00"/>
    <n v="3"/>
    <x v="0"/>
    <x v="0"/>
    <n v="6577"/>
    <x v="309"/>
    <n v="1799.9575303921247"/>
    <x v="0"/>
    <x v="2"/>
  </r>
  <r>
    <n v="345"/>
    <s v="Mark Wilkinson"/>
    <n v="81"/>
    <x v="1"/>
    <x v="1"/>
    <x v="2"/>
    <n v="34.873332733530383"/>
    <n v="3"/>
    <x v="4"/>
    <x v="246"/>
    <d v="2022-11-24T00:00:00"/>
    <n v="9"/>
    <x v="5"/>
    <x v="1"/>
    <n v="23064"/>
    <x v="310"/>
    <n v="8664.30066238584"/>
    <x v="0"/>
    <x v="2"/>
  </r>
  <r>
    <n v="347"/>
    <s v="Edward Vincent"/>
    <n v="48"/>
    <x v="0"/>
    <x v="1"/>
    <x v="1"/>
    <n v="31.480841911615929"/>
    <n v="4"/>
    <x v="8"/>
    <x v="247"/>
    <d v="2023-02-22T00:00:00"/>
    <n v="6"/>
    <x v="3"/>
    <x v="3"/>
    <n v="11657"/>
    <x v="311"/>
    <n v="1235.9295932943805"/>
    <x v="0"/>
    <x v="1"/>
  </r>
  <r>
    <n v="348"/>
    <s v="Lisa Rollins"/>
    <n v="2"/>
    <x v="3"/>
    <x v="1"/>
    <x v="0"/>
    <n v="15.62443487896468"/>
    <n v="0"/>
    <x v="4"/>
    <x v="248"/>
    <d v="2024-01-06T00:00:00"/>
    <n v="5"/>
    <x v="7"/>
    <x v="4"/>
    <n v="11840"/>
    <x v="312"/>
    <n v="4783.2768899545026"/>
    <x v="0"/>
    <x v="3"/>
  </r>
  <r>
    <n v="349"/>
    <s v="Bryan Soto"/>
    <n v="8"/>
    <x v="3"/>
    <x v="0"/>
    <x v="3"/>
    <n v="39.754844726437433"/>
    <n v="5"/>
    <x v="8"/>
    <x v="249"/>
    <d v="2022-01-27T00:00:00"/>
    <n v="3"/>
    <x v="11"/>
    <x v="3"/>
    <n v="19723"/>
    <x v="313"/>
    <n v="2313.3172440901108"/>
    <x v="0"/>
    <x v="3"/>
  </r>
  <r>
    <n v="350"/>
    <s v="Steven Young"/>
    <n v="42"/>
    <x v="2"/>
    <x v="1"/>
    <x v="1"/>
    <n v="36.390468632345247"/>
    <n v="5"/>
    <x v="6"/>
    <x v="250"/>
    <d v="2023-12-21T00:00:00"/>
    <n v="4"/>
    <x v="9"/>
    <x v="0"/>
    <n v="25835"/>
    <x v="314"/>
    <n v="6924.6090447850293"/>
    <x v="0"/>
    <x v="2"/>
  </r>
  <r>
    <n v="351"/>
    <s v="Tom Rodriguez"/>
    <n v="38"/>
    <x v="2"/>
    <x v="0"/>
    <x v="0"/>
    <n v="33.474103171455567"/>
    <n v="0"/>
    <x v="2"/>
    <x v="145"/>
    <d v="2022-07-25T00:00:00"/>
    <n v="9"/>
    <x v="7"/>
    <x v="4"/>
    <n v="8534"/>
    <x v="315"/>
    <n v="1638.3904403840043"/>
    <x v="0"/>
    <x v="3"/>
  </r>
  <r>
    <n v="352"/>
    <s v="Lynn Gibson"/>
    <n v="54"/>
    <x v="0"/>
    <x v="1"/>
    <x v="2"/>
    <n v="15.328441516355801"/>
    <n v="4"/>
    <x v="4"/>
    <x v="251"/>
    <d v="2023-08-09T00:00:00"/>
    <n v="1"/>
    <x v="12"/>
    <x v="5"/>
    <n v="15238"/>
    <x v="316"/>
    <n v="3362.82178590082"/>
    <x v="0"/>
    <x v="0"/>
  </r>
  <r>
    <n v="353"/>
    <s v="Eric Reynolds"/>
    <n v="58"/>
    <x v="0"/>
    <x v="1"/>
    <x v="0"/>
    <n v="37.664289981388919"/>
    <n v="4"/>
    <x v="3"/>
    <x v="252"/>
    <d v="2023-01-20T00:00:00"/>
    <n v="1"/>
    <x v="8"/>
    <x v="4"/>
    <n v="42366"/>
    <x v="317"/>
    <n v="11320.771814409971"/>
    <x v="0"/>
    <x v="2"/>
  </r>
  <r>
    <n v="354"/>
    <s v="Jody Davidson"/>
    <n v="25"/>
    <x v="2"/>
    <x v="0"/>
    <x v="2"/>
    <n v="38.363119042158807"/>
    <n v="1"/>
    <x v="4"/>
    <x v="176"/>
    <d v="2022-05-16T00:00:00"/>
    <n v="3"/>
    <x v="9"/>
    <x v="0"/>
    <n v="22611"/>
    <x v="318"/>
    <n v="3081.85809373148"/>
    <x v="1"/>
    <x v="3"/>
  </r>
  <r>
    <n v="355"/>
    <s v="Justin Moore"/>
    <n v="58"/>
    <x v="0"/>
    <x v="1"/>
    <x v="1"/>
    <n v="19.715065667032899"/>
    <n v="0"/>
    <x v="0"/>
    <x v="253"/>
    <d v="2022-12-17T00:00:00"/>
    <n v="18"/>
    <x v="4"/>
    <x v="2"/>
    <n v="48178"/>
    <x v="319"/>
    <n v="8478.1769838083128"/>
    <x v="1"/>
    <x v="0"/>
  </r>
  <r>
    <n v="356"/>
    <s v="Mrs. Robin Finley"/>
    <n v="27"/>
    <x v="2"/>
    <x v="0"/>
    <x v="0"/>
    <n v="38.551013074484892"/>
    <n v="3"/>
    <x v="7"/>
    <x v="2"/>
    <d v="2024-09-10T00:00:00"/>
    <n v="5"/>
    <x v="5"/>
    <x v="1"/>
    <n v="14617"/>
    <x v="320"/>
    <n v="2080.2005118421293"/>
    <x v="1"/>
    <x v="1"/>
  </r>
  <r>
    <n v="357"/>
    <s v="Carrie Barnes"/>
    <n v="83"/>
    <x v="1"/>
    <x v="0"/>
    <x v="1"/>
    <n v="26.079395289677318"/>
    <n v="5"/>
    <x v="9"/>
    <x v="254"/>
    <d v="2023-11-26T00:00:00"/>
    <n v="4"/>
    <x v="9"/>
    <x v="0"/>
    <n v="35808"/>
    <x v="321"/>
    <n v="9146.9675904699288"/>
    <x v="0"/>
    <x v="1"/>
  </r>
  <r>
    <n v="359"/>
    <s v="Teresa Davis"/>
    <n v="53"/>
    <x v="0"/>
    <x v="0"/>
    <x v="1"/>
    <n v="23.273968405970511"/>
    <n v="2"/>
    <x v="8"/>
    <x v="121"/>
    <d v="2022-10-13T00:00:00"/>
    <n v="3"/>
    <x v="12"/>
    <x v="5"/>
    <n v="19618"/>
    <x v="322"/>
    <n v="9220.81308619843"/>
    <x v="0"/>
    <x v="1"/>
  </r>
  <r>
    <n v="360"/>
    <s v="Monica Yang"/>
    <n v="75"/>
    <x v="1"/>
    <x v="0"/>
    <x v="0"/>
    <n v="34.62041377554111"/>
    <n v="5"/>
    <x v="3"/>
    <x v="255"/>
    <d v="2022-08-07T00:00:00"/>
    <n v="6"/>
    <x v="1"/>
    <x v="1"/>
    <n v="16097"/>
    <x v="323"/>
    <n v="5614.1146399232894"/>
    <x v="0"/>
    <x v="2"/>
  </r>
  <r>
    <n v="361"/>
    <s v="Laura Smith"/>
    <n v="31"/>
    <x v="2"/>
    <x v="0"/>
    <x v="1"/>
    <n v="32.223212905032881"/>
    <n v="3"/>
    <x v="3"/>
    <x v="107"/>
    <d v="2022-12-19T00:00:00"/>
    <n v="11"/>
    <x v="5"/>
    <x v="1"/>
    <n v="19696"/>
    <x v="324"/>
    <n v="9431.2532444475492"/>
    <x v="0"/>
    <x v="0"/>
  </r>
  <r>
    <n v="362"/>
    <s v="Laura Trujillo"/>
    <n v="76"/>
    <x v="1"/>
    <x v="1"/>
    <x v="2"/>
    <n v="35.493631978452058"/>
    <n v="0"/>
    <x v="1"/>
    <x v="256"/>
    <d v="2023-06-25T00:00:00"/>
    <n v="8"/>
    <x v="7"/>
    <x v="4"/>
    <n v="6968"/>
    <x v="325"/>
    <n v="1719.6857013382096"/>
    <x v="0"/>
    <x v="3"/>
  </r>
  <r>
    <n v="363"/>
    <s v="Kenneth Martinez"/>
    <n v="1"/>
    <x v="3"/>
    <x v="0"/>
    <x v="2"/>
    <n v="35.847090539059138"/>
    <n v="4"/>
    <x v="5"/>
    <x v="257"/>
    <d v="2022-05-27T00:00:00"/>
    <n v="3"/>
    <x v="0"/>
    <x v="0"/>
    <n v="28254"/>
    <x v="326"/>
    <n v="13623.602459898641"/>
    <x v="0"/>
    <x v="3"/>
  </r>
  <r>
    <n v="364"/>
    <s v="Daniel Moore"/>
    <n v="8"/>
    <x v="3"/>
    <x v="0"/>
    <x v="2"/>
    <n v="20.64588650163358"/>
    <n v="1"/>
    <x v="2"/>
    <x v="258"/>
    <d v="2024-10-10T00:00:00"/>
    <n v="7"/>
    <x v="11"/>
    <x v="3"/>
    <n v="5521"/>
    <x v="327"/>
    <n v="1109.1188832329781"/>
    <x v="0"/>
    <x v="0"/>
  </r>
  <r>
    <n v="365"/>
    <s v="Joel Walker"/>
    <n v="6"/>
    <x v="3"/>
    <x v="1"/>
    <x v="0"/>
    <n v="33.600542541421838"/>
    <n v="0"/>
    <x v="4"/>
    <x v="29"/>
    <d v="2022-01-13T00:00:00"/>
    <n v="2"/>
    <x v="10"/>
    <x v="5"/>
    <n v="49579"/>
    <x v="328"/>
    <n v="20689.761459687601"/>
    <x v="0"/>
    <x v="2"/>
  </r>
  <r>
    <n v="366"/>
    <s v="Lynn Lucas"/>
    <n v="49"/>
    <x v="0"/>
    <x v="0"/>
    <x v="1"/>
    <n v="33.04838184340764"/>
    <n v="3"/>
    <x v="1"/>
    <x v="25"/>
    <d v="2022-04-25T00:00:00"/>
    <n v="10"/>
    <x v="7"/>
    <x v="4"/>
    <n v="23947"/>
    <x v="329"/>
    <n v="11896.065296184281"/>
    <x v="0"/>
    <x v="0"/>
  </r>
  <r>
    <n v="367"/>
    <s v="Suzanne Thompson"/>
    <n v="40"/>
    <x v="2"/>
    <x v="1"/>
    <x v="3"/>
    <n v="36.591928773694129"/>
    <n v="2"/>
    <x v="3"/>
    <x v="259"/>
    <d v="2022-02-09T00:00:00"/>
    <n v="10"/>
    <x v="8"/>
    <x v="4"/>
    <n v="26466"/>
    <x v="330"/>
    <n v="5185.0091977268894"/>
    <x v="0"/>
    <x v="0"/>
  </r>
  <r>
    <n v="368"/>
    <s v="Katherine Jones"/>
    <n v="30"/>
    <x v="2"/>
    <x v="0"/>
    <x v="1"/>
    <n v="38.053548646720202"/>
    <n v="0"/>
    <x v="4"/>
    <x v="260"/>
    <d v="2023-10-16T00:00:00"/>
    <n v="4"/>
    <x v="9"/>
    <x v="0"/>
    <n v="7099"/>
    <x v="331"/>
    <n v="1000.228553861617"/>
    <x v="0"/>
    <x v="2"/>
  </r>
  <r>
    <n v="369"/>
    <s v="James Martin"/>
    <n v="35"/>
    <x v="2"/>
    <x v="1"/>
    <x v="1"/>
    <n v="38.527064378788779"/>
    <n v="2"/>
    <x v="7"/>
    <x v="261"/>
    <d v="2022-11-09T00:00:00"/>
    <n v="7"/>
    <x v="8"/>
    <x v="4"/>
    <n v="10285"/>
    <x v="332"/>
    <n v="1301.0083287745656"/>
    <x v="0"/>
    <x v="3"/>
  </r>
  <r>
    <n v="370"/>
    <s v="Amy Johnson"/>
    <n v="39"/>
    <x v="2"/>
    <x v="1"/>
    <x v="2"/>
    <n v="20.20134421878787"/>
    <n v="4"/>
    <x v="1"/>
    <x v="262"/>
    <d v="2023-11-19T00:00:00"/>
    <n v="2"/>
    <x v="0"/>
    <x v="0"/>
    <n v="15396"/>
    <x v="333"/>
    <n v="2850.3204105618497"/>
    <x v="1"/>
    <x v="3"/>
  </r>
  <r>
    <n v="371"/>
    <s v="Sharon Pearson"/>
    <n v="28"/>
    <x v="2"/>
    <x v="1"/>
    <x v="2"/>
    <n v="29.38925392773961"/>
    <n v="0"/>
    <x v="1"/>
    <x v="263"/>
    <d v="2022-05-18T00:00:00"/>
    <n v="9"/>
    <x v="8"/>
    <x v="4"/>
    <n v="32367"/>
    <x v="334"/>
    <n v="8044.0957873445986"/>
    <x v="0"/>
    <x v="0"/>
  </r>
  <r>
    <n v="372"/>
    <s v="Robert Jones"/>
    <n v="68"/>
    <x v="0"/>
    <x v="0"/>
    <x v="3"/>
    <n v="29.997146167700411"/>
    <n v="5"/>
    <x v="4"/>
    <x v="264"/>
    <d v="2022-08-20T00:00:00"/>
    <n v="4"/>
    <x v="8"/>
    <x v="4"/>
    <n v="8691"/>
    <x v="335"/>
    <n v="1289.0873053571586"/>
    <x v="0"/>
    <x v="2"/>
  </r>
  <r>
    <n v="373"/>
    <s v="Sandra Paul"/>
    <n v="3"/>
    <x v="3"/>
    <x v="1"/>
    <x v="2"/>
    <n v="22.938608245566961"/>
    <n v="4"/>
    <x v="4"/>
    <x v="149"/>
    <d v="2022-06-21T00:00:00"/>
    <n v="4"/>
    <x v="0"/>
    <x v="0"/>
    <n v="15451"/>
    <x v="336"/>
    <n v="6573.7440357283995"/>
    <x v="0"/>
    <x v="0"/>
  </r>
  <r>
    <n v="374"/>
    <s v="John Johnson"/>
    <n v="66"/>
    <x v="0"/>
    <x v="1"/>
    <x v="1"/>
    <n v="24.02314049588686"/>
    <n v="3"/>
    <x v="2"/>
    <x v="265"/>
    <d v="2024-12-02T00:00:00"/>
    <n v="8"/>
    <x v="1"/>
    <x v="1"/>
    <n v="26798"/>
    <x v="337"/>
    <n v="7459.9573947104218"/>
    <x v="1"/>
    <x v="1"/>
  </r>
  <r>
    <n v="375"/>
    <s v="David Taylor"/>
    <n v="29"/>
    <x v="2"/>
    <x v="0"/>
    <x v="2"/>
    <n v="23.31082355089735"/>
    <n v="0"/>
    <x v="0"/>
    <x v="60"/>
    <d v="2022-01-07T00:00:00"/>
    <n v="3"/>
    <x v="12"/>
    <x v="5"/>
    <n v="15920"/>
    <x v="338"/>
    <n v="7878.8492823513479"/>
    <x v="0"/>
    <x v="1"/>
  </r>
  <r>
    <n v="376"/>
    <s v="Michelle Huff"/>
    <n v="23"/>
    <x v="3"/>
    <x v="1"/>
    <x v="0"/>
    <n v="37.399370172113819"/>
    <n v="4"/>
    <x v="1"/>
    <x v="266"/>
    <d v="2022-12-17T00:00:00"/>
    <n v="4"/>
    <x v="7"/>
    <x v="4"/>
    <n v="6390"/>
    <x v="339"/>
    <n v="1822.8509914218057"/>
    <x v="0"/>
    <x v="2"/>
  </r>
  <r>
    <n v="377"/>
    <s v="Allen Pope"/>
    <n v="14"/>
    <x v="3"/>
    <x v="1"/>
    <x v="3"/>
    <n v="24.72600563344572"/>
    <n v="3"/>
    <x v="2"/>
    <x v="267"/>
    <d v="2022-04-07T00:00:00"/>
    <n v="3"/>
    <x v="0"/>
    <x v="0"/>
    <n v="23207"/>
    <x v="340"/>
    <n v="10965.194393951209"/>
    <x v="0"/>
    <x v="1"/>
  </r>
  <r>
    <n v="378"/>
    <s v="Marcus Collins"/>
    <n v="51"/>
    <x v="0"/>
    <x v="0"/>
    <x v="2"/>
    <n v="17.20834438667994"/>
    <n v="3"/>
    <x v="5"/>
    <x v="268"/>
    <d v="2022-03-26T00:00:00"/>
    <n v="3"/>
    <x v="9"/>
    <x v="0"/>
    <n v="8456"/>
    <x v="341"/>
    <n v="885.92481446816873"/>
    <x v="0"/>
    <x v="2"/>
  </r>
  <r>
    <n v="379"/>
    <s v="Chloe Carter"/>
    <n v="54"/>
    <x v="0"/>
    <x v="0"/>
    <x v="3"/>
    <n v="32.652786723990033"/>
    <n v="0"/>
    <x v="5"/>
    <x v="176"/>
    <d v="2022-05-16T00:00:00"/>
    <n v="3"/>
    <x v="10"/>
    <x v="5"/>
    <n v="17191"/>
    <x v="342"/>
    <n v="3758.0618243884492"/>
    <x v="0"/>
    <x v="1"/>
  </r>
  <r>
    <n v="380"/>
    <s v="Rebecca Garcia"/>
    <n v="43"/>
    <x v="2"/>
    <x v="1"/>
    <x v="3"/>
    <n v="25.7598197551008"/>
    <n v="4"/>
    <x v="3"/>
    <x v="269"/>
    <d v="2022-08-27T00:00:00"/>
    <n v="2"/>
    <x v="10"/>
    <x v="5"/>
    <n v="18206"/>
    <x v="343"/>
    <n v="3093.6127929038303"/>
    <x v="0"/>
    <x v="0"/>
  </r>
  <r>
    <n v="381"/>
    <s v="Beth Farrell"/>
    <n v="48"/>
    <x v="0"/>
    <x v="1"/>
    <x v="0"/>
    <n v="36.86952701371969"/>
    <n v="5"/>
    <x v="8"/>
    <x v="270"/>
    <d v="2022-09-16T00:00:00"/>
    <n v="3"/>
    <x v="10"/>
    <x v="5"/>
    <n v="3282"/>
    <x v="344"/>
    <n v="1415.712052304546"/>
    <x v="0"/>
    <x v="2"/>
  </r>
  <r>
    <n v="382"/>
    <s v="Gabrielle Wilson"/>
    <n v="7"/>
    <x v="3"/>
    <x v="1"/>
    <x v="3"/>
    <n v="27.25793374955947"/>
    <n v="2"/>
    <x v="1"/>
    <x v="271"/>
    <d v="2022-12-06T00:00:00"/>
    <n v="13"/>
    <x v="4"/>
    <x v="2"/>
    <n v="12114"/>
    <x v="345"/>
    <n v="4953.5442212620192"/>
    <x v="0"/>
    <x v="0"/>
  </r>
  <r>
    <n v="384"/>
    <s v="Stacey Guzman"/>
    <n v="7"/>
    <x v="3"/>
    <x v="1"/>
    <x v="1"/>
    <n v="21.180130345576138"/>
    <n v="1"/>
    <x v="9"/>
    <x v="272"/>
    <d v="2022-08-06T00:00:00"/>
    <n v="7"/>
    <x v="7"/>
    <x v="4"/>
    <n v="9012"/>
    <x v="346"/>
    <n v="1877.07620419677"/>
    <x v="0"/>
    <x v="1"/>
  </r>
  <r>
    <n v="386"/>
    <s v="Jennifer Stevens"/>
    <n v="45"/>
    <x v="2"/>
    <x v="0"/>
    <x v="1"/>
    <n v="25.21198965083973"/>
    <n v="5"/>
    <x v="7"/>
    <x v="273"/>
    <d v="2022-11-13T00:00:00"/>
    <n v="3"/>
    <x v="7"/>
    <x v="4"/>
    <n v="19521"/>
    <x v="347"/>
    <n v="3715.6151137192992"/>
    <x v="0"/>
    <x v="3"/>
  </r>
  <r>
    <n v="387"/>
    <s v="Terry Porter"/>
    <n v="59"/>
    <x v="0"/>
    <x v="0"/>
    <x v="3"/>
    <n v="30.09078569463647"/>
    <n v="4"/>
    <x v="9"/>
    <x v="26"/>
    <d v="2022-01-29T00:00:00"/>
    <n v="2"/>
    <x v="9"/>
    <x v="0"/>
    <n v="12329"/>
    <x v="348"/>
    <n v="3523.5506117229725"/>
    <x v="0"/>
    <x v="3"/>
  </r>
  <r>
    <n v="388"/>
    <s v="Robert Smith"/>
    <n v="66"/>
    <x v="0"/>
    <x v="1"/>
    <x v="0"/>
    <n v="29.985656312153299"/>
    <n v="4"/>
    <x v="1"/>
    <x v="274"/>
    <d v="2024-11-01T00:00:00"/>
    <n v="5"/>
    <x v="9"/>
    <x v="0"/>
    <n v="14124"/>
    <x v="349"/>
    <n v="1936.3772541259805"/>
    <x v="0"/>
    <x v="2"/>
  </r>
  <r>
    <n v="389"/>
    <s v="Rebecca Johnson"/>
    <n v="44"/>
    <x v="2"/>
    <x v="0"/>
    <x v="2"/>
    <n v="17.546410614986179"/>
    <n v="3"/>
    <x v="0"/>
    <x v="69"/>
    <d v="2022-11-30T00:00:00"/>
    <n v="3"/>
    <x v="0"/>
    <x v="0"/>
    <n v="18342"/>
    <x v="350"/>
    <n v="4031.7111334169294"/>
    <x v="0"/>
    <x v="3"/>
  </r>
  <r>
    <n v="390"/>
    <s v="Sandra Haley"/>
    <n v="32"/>
    <x v="2"/>
    <x v="0"/>
    <x v="2"/>
    <n v="20.356431468468411"/>
    <n v="0"/>
    <x v="2"/>
    <x v="275"/>
    <d v="2022-02-04T00:00:00"/>
    <n v="4"/>
    <x v="9"/>
    <x v="0"/>
    <n v="8425"/>
    <x v="351"/>
    <n v="4084.2276388410564"/>
    <x v="0"/>
    <x v="0"/>
  </r>
  <r>
    <n v="391"/>
    <s v="Teresa Gross"/>
    <n v="48"/>
    <x v="0"/>
    <x v="1"/>
    <x v="1"/>
    <n v="17.994543067574039"/>
    <n v="5"/>
    <x v="4"/>
    <x v="175"/>
    <d v="2022-06-20T00:00:00"/>
    <n v="18"/>
    <x v="2"/>
    <x v="2"/>
    <n v="41546"/>
    <x v="352"/>
    <n v="11790.61403250002"/>
    <x v="0"/>
    <x v="2"/>
  </r>
  <r>
    <n v="392"/>
    <s v="Daniel Acosta"/>
    <n v="21"/>
    <x v="3"/>
    <x v="0"/>
    <x v="0"/>
    <n v="20.201588441005899"/>
    <n v="1"/>
    <x v="3"/>
    <x v="276"/>
    <d v="2024-10-28T00:00:00"/>
    <n v="4"/>
    <x v="8"/>
    <x v="4"/>
    <n v="12228"/>
    <x v="353"/>
    <n v="3056.322482059144"/>
    <x v="0"/>
    <x v="2"/>
  </r>
  <r>
    <n v="393"/>
    <s v="Sandra Chen"/>
    <n v="87"/>
    <x v="1"/>
    <x v="1"/>
    <x v="2"/>
    <n v="29.877461352824771"/>
    <n v="4"/>
    <x v="2"/>
    <x v="277"/>
    <d v="2022-05-01T00:00:00"/>
    <n v="10"/>
    <x v="7"/>
    <x v="4"/>
    <n v="6362"/>
    <x v="354"/>
    <n v="2799.749761631263"/>
    <x v="0"/>
    <x v="0"/>
  </r>
  <r>
    <n v="394"/>
    <s v="Mrs. Jean Galloway"/>
    <n v="58"/>
    <x v="0"/>
    <x v="0"/>
    <x v="2"/>
    <n v="30.885552374089581"/>
    <n v="5"/>
    <x v="3"/>
    <x v="278"/>
    <d v="2022-08-04T00:00:00"/>
    <n v="7"/>
    <x v="1"/>
    <x v="1"/>
    <n v="22621"/>
    <x v="355"/>
    <n v="9541.6598841036503"/>
    <x v="0"/>
    <x v="3"/>
  </r>
  <r>
    <n v="395"/>
    <s v="Connie Mcdonald"/>
    <n v="24"/>
    <x v="2"/>
    <x v="0"/>
    <x v="1"/>
    <n v="33.167321770446911"/>
    <n v="0"/>
    <x v="5"/>
    <x v="279"/>
    <d v="2022-02-17T00:00:00"/>
    <n v="4"/>
    <x v="3"/>
    <x v="3"/>
    <n v="16071"/>
    <x v="356"/>
    <n v="1786.0243798522097"/>
    <x v="0"/>
    <x v="3"/>
  </r>
  <r>
    <n v="396"/>
    <s v="Ashley Wilkerson"/>
    <n v="80"/>
    <x v="1"/>
    <x v="1"/>
    <x v="2"/>
    <n v="28.485578845908851"/>
    <n v="1"/>
    <x v="6"/>
    <x v="280"/>
    <d v="2023-08-19T00:00:00"/>
    <n v="2"/>
    <x v="10"/>
    <x v="5"/>
    <n v="7772"/>
    <x v="357"/>
    <n v="3590.1210267630804"/>
    <x v="0"/>
    <x v="2"/>
  </r>
  <r>
    <n v="397"/>
    <s v="Lisa Heath"/>
    <n v="28"/>
    <x v="2"/>
    <x v="0"/>
    <x v="3"/>
    <n v="21.56938731583092"/>
    <n v="4"/>
    <x v="1"/>
    <x v="183"/>
    <d v="2022-10-13T00:00:00"/>
    <n v="6"/>
    <x v="5"/>
    <x v="1"/>
    <n v="40657"/>
    <x v="358"/>
    <n v="6411.0736130890364"/>
    <x v="1"/>
    <x v="1"/>
  </r>
  <r>
    <n v="398"/>
    <s v="Jennifer Castaneda"/>
    <n v="85"/>
    <x v="1"/>
    <x v="1"/>
    <x v="1"/>
    <n v="29.54794415027871"/>
    <n v="0"/>
    <x v="5"/>
    <x v="281"/>
    <d v="2023-12-17T00:00:00"/>
    <n v="5"/>
    <x v="0"/>
    <x v="0"/>
    <n v="12558"/>
    <x v="359"/>
    <n v="2938.6617943550391"/>
    <x v="0"/>
    <x v="3"/>
  </r>
  <r>
    <n v="399"/>
    <s v="Heather Duncan"/>
    <n v="18"/>
    <x v="3"/>
    <x v="1"/>
    <x v="2"/>
    <n v="17.651455263964539"/>
    <n v="3"/>
    <x v="2"/>
    <x v="282"/>
    <d v="2024-10-06T00:00:00"/>
    <n v="5"/>
    <x v="0"/>
    <x v="0"/>
    <n v="10852"/>
    <x v="360"/>
    <n v="1610.2838755202811"/>
    <x v="0"/>
    <x v="2"/>
  </r>
  <r>
    <n v="400"/>
    <s v="Nicole Norris"/>
    <n v="83"/>
    <x v="1"/>
    <x v="1"/>
    <x v="3"/>
    <n v="16.350246706077911"/>
    <n v="4"/>
    <x v="2"/>
    <x v="283"/>
    <d v="2022-07-26T00:00:00"/>
    <n v="2"/>
    <x v="12"/>
    <x v="5"/>
    <n v="21550"/>
    <x v="361"/>
    <n v="2924.8460094446309"/>
    <x v="0"/>
    <x v="2"/>
  </r>
  <r>
    <n v="401"/>
    <s v="Nathan Ramirez"/>
    <n v="36"/>
    <x v="2"/>
    <x v="0"/>
    <x v="2"/>
    <n v="31.58016781744811"/>
    <n v="2"/>
    <x v="0"/>
    <x v="144"/>
    <d v="2022-09-28T00:00:00"/>
    <n v="5"/>
    <x v="9"/>
    <x v="0"/>
    <n v="32242"/>
    <x v="362"/>
    <n v="7973.7198564987593"/>
    <x v="0"/>
    <x v="3"/>
  </r>
  <r>
    <n v="402"/>
    <s v="David Thomas"/>
    <n v="89"/>
    <x v="1"/>
    <x v="1"/>
    <x v="2"/>
    <n v="33.389375150853283"/>
    <n v="5"/>
    <x v="8"/>
    <x v="284"/>
    <d v="2022-08-12T00:00:00"/>
    <n v="3"/>
    <x v="11"/>
    <x v="3"/>
    <n v="33265"/>
    <x v="363"/>
    <n v="11242.20805368503"/>
    <x v="1"/>
    <x v="2"/>
  </r>
  <r>
    <n v="403"/>
    <s v="Nathan Sanders"/>
    <n v="47"/>
    <x v="0"/>
    <x v="1"/>
    <x v="3"/>
    <n v="36.551101699718167"/>
    <n v="1"/>
    <x v="0"/>
    <x v="100"/>
    <d v="2022-07-24T00:00:00"/>
    <n v="9"/>
    <x v="4"/>
    <x v="2"/>
    <n v="13978"/>
    <x v="364"/>
    <n v="5288.0494252694989"/>
    <x v="1"/>
    <x v="0"/>
  </r>
  <r>
    <n v="404"/>
    <s v="Maria Johnson"/>
    <n v="53"/>
    <x v="0"/>
    <x v="1"/>
    <x v="0"/>
    <n v="18.598264649446499"/>
    <n v="0"/>
    <x v="4"/>
    <x v="285"/>
    <d v="2022-10-18T00:00:00"/>
    <n v="19"/>
    <x v="4"/>
    <x v="2"/>
    <n v="5374"/>
    <x v="365"/>
    <n v="1743.9530309118059"/>
    <x v="0"/>
    <x v="2"/>
  </r>
  <r>
    <n v="405"/>
    <s v="Jennifer Morris"/>
    <n v="66"/>
    <x v="0"/>
    <x v="0"/>
    <x v="1"/>
    <n v="27.321743439544608"/>
    <n v="5"/>
    <x v="6"/>
    <x v="286"/>
    <d v="2024-03-28T00:00:00"/>
    <n v="2"/>
    <x v="7"/>
    <x v="4"/>
    <n v="15592"/>
    <x v="366"/>
    <n v="4079.9309523315205"/>
    <x v="0"/>
    <x v="3"/>
  </r>
  <r>
    <n v="406"/>
    <s v="Thomas Powell"/>
    <n v="87"/>
    <x v="1"/>
    <x v="1"/>
    <x v="1"/>
    <n v="21.991894248191969"/>
    <n v="0"/>
    <x v="5"/>
    <x v="287"/>
    <d v="2024-04-12T00:00:00"/>
    <n v="11"/>
    <x v="5"/>
    <x v="1"/>
    <n v="12381"/>
    <x v="367"/>
    <n v="4562.8339365143311"/>
    <x v="0"/>
    <x v="3"/>
  </r>
  <r>
    <n v="407"/>
    <s v="Richard Cox"/>
    <n v="2"/>
    <x v="3"/>
    <x v="1"/>
    <x v="0"/>
    <n v="34.460970102852592"/>
    <n v="0"/>
    <x v="0"/>
    <x v="288"/>
    <d v="2024-03-13T00:00:00"/>
    <n v="4"/>
    <x v="3"/>
    <x v="3"/>
    <n v="15967"/>
    <x v="368"/>
    <n v="3964.5778977587906"/>
    <x v="0"/>
    <x v="3"/>
  </r>
  <r>
    <n v="408"/>
    <s v="Tracy Perkins"/>
    <n v="65"/>
    <x v="0"/>
    <x v="1"/>
    <x v="0"/>
    <n v="16.40636107682564"/>
    <n v="2"/>
    <x v="4"/>
    <x v="91"/>
    <d v="2022-03-12T00:00:00"/>
    <n v="4"/>
    <x v="11"/>
    <x v="3"/>
    <n v="7654"/>
    <x v="369"/>
    <n v="2715.4597335840144"/>
    <x v="1"/>
    <x v="1"/>
  </r>
  <r>
    <n v="409"/>
    <s v="Emily Simon"/>
    <n v="77"/>
    <x v="1"/>
    <x v="0"/>
    <x v="0"/>
    <n v="34.06325384564083"/>
    <n v="0"/>
    <x v="6"/>
    <x v="142"/>
    <d v="2022-03-03T00:00:00"/>
    <n v="12"/>
    <x v="2"/>
    <x v="2"/>
    <n v="10174"/>
    <x v="370"/>
    <n v="3059.937242253528"/>
    <x v="0"/>
    <x v="1"/>
  </r>
  <r>
    <n v="410"/>
    <s v="Stephanie Martinez"/>
    <n v="25"/>
    <x v="2"/>
    <x v="1"/>
    <x v="0"/>
    <n v="33.103595505603153"/>
    <n v="2"/>
    <x v="6"/>
    <x v="289"/>
    <d v="2022-11-21T00:00:00"/>
    <n v="8"/>
    <x v="5"/>
    <x v="1"/>
    <n v="34290"/>
    <x v="371"/>
    <n v="9029.0428190617604"/>
    <x v="0"/>
    <x v="2"/>
  </r>
  <r>
    <n v="411"/>
    <s v="Jason Lin"/>
    <n v="18"/>
    <x v="3"/>
    <x v="1"/>
    <x v="0"/>
    <n v="35.232458086151922"/>
    <n v="3"/>
    <x v="4"/>
    <x v="290"/>
    <d v="2022-07-05T00:00:00"/>
    <n v="3"/>
    <x v="7"/>
    <x v="4"/>
    <n v="10187"/>
    <x v="372"/>
    <n v="3862.057653656766"/>
    <x v="0"/>
    <x v="2"/>
  </r>
  <r>
    <n v="412"/>
    <s v="Kristen Hopkins"/>
    <n v="63"/>
    <x v="0"/>
    <x v="1"/>
    <x v="3"/>
    <n v="35.894513251358781"/>
    <n v="2"/>
    <x v="4"/>
    <x v="291"/>
    <d v="2023-07-06T00:00:00"/>
    <n v="4"/>
    <x v="6"/>
    <x v="3"/>
    <n v="29570"/>
    <x v="373"/>
    <n v="8778.1348259175684"/>
    <x v="0"/>
    <x v="0"/>
  </r>
  <r>
    <n v="413"/>
    <s v="Philip Gomez"/>
    <n v="19"/>
    <x v="3"/>
    <x v="1"/>
    <x v="2"/>
    <n v="26.527838736678159"/>
    <n v="4"/>
    <x v="2"/>
    <x v="111"/>
    <d v="2022-10-08T00:00:00"/>
    <n v="5"/>
    <x v="8"/>
    <x v="4"/>
    <n v="10379"/>
    <x v="374"/>
    <n v="2405.1821463433143"/>
    <x v="1"/>
    <x v="3"/>
  </r>
  <r>
    <n v="414"/>
    <s v="Patrick Weber"/>
    <n v="63"/>
    <x v="0"/>
    <x v="0"/>
    <x v="0"/>
    <n v="29.40205176654203"/>
    <n v="5"/>
    <x v="8"/>
    <x v="200"/>
    <d v="2022-11-03T00:00:00"/>
    <n v="16"/>
    <x v="4"/>
    <x v="2"/>
    <n v="49590"/>
    <x v="375"/>
    <n v="19798.019571475641"/>
    <x v="0"/>
    <x v="2"/>
  </r>
  <r>
    <n v="415"/>
    <s v="Paula Lucas"/>
    <n v="59"/>
    <x v="0"/>
    <x v="1"/>
    <x v="3"/>
    <n v="18.983928636395859"/>
    <n v="0"/>
    <x v="0"/>
    <x v="292"/>
    <d v="2022-05-18T00:00:00"/>
    <n v="3"/>
    <x v="11"/>
    <x v="3"/>
    <n v="24863"/>
    <x v="376"/>
    <n v="12320.04750257567"/>
    <x v="0"/>
    <x v="3"/>
  </r>
  <r>
    <n v="417"/>
    <s v="Autumn Vasquez"/>
    <n v="35"/>
    <x v="2"/>
    <x v="1"/>
    <x v="0"/>
    <n v="18.21526302900546"/>
    <n v="5"/>
    <x v="7"/>
    <x v="293"/>
    <d v="2024-09-10T00:00:00"/>
    <n v="3"/>
    <x v="3"/>
    <x v="3"/>
    <n v="10735"/>
    <x v="377"/>
    <n v="3326.8750139477888"/>
    <x v="0"/>
    <x v="0"/>
  </r>
  <r>
    <n v="418"/>
    <s v="Jennifer Stokes"/>
    <n v="29"/>
    <x v="2"/>
    <x v="1"/>
    <x v="3"/>
    <n v="21.54160795363148"/>
    <n v="4"/>
    <x v="1"/>
    <x v="294"/>
    <d v="2022-01-17T00:00:00"/>
    <n v="5"/>
    <x v="9"/>
    <x v="0"/>
    <n v="33302"/>
    <x v="378"/>
    <n v="13792.4196389887"/>
    <x v="1"/>
    <x v="3"/>
  </r>
  <r>
    <n v="419"/>
    <s v="Vickie Martinez"/>
    <n v="60"/>
    <x v="0"/>
    <x v="0"/>
    <x v="1"/>
    <n v="19.610694742883961"/>
    <n v="2"/>
    <x v="5"/>
    <x v="220"/>
    <d v="2023-02-26T00:00:00"/>
    <n v="2"/>
    <x v="9"/>
    <x v="0"/>
    <n v="9029"/>
    <x v="379"/>
    <n v="1477.3736182260554"/>
    <x v="0"/>
    <x v="3"/>
  </r>
  <r>
    <n v="420"/>
    <s v="Lisa Gonzalez"/>
    <n v="75"/>
    <x v="1"/>
    <x v="1"/>
    <x v="0"/>
    <n v="26.032118382889319"/>
    <n v="3"/>
    <x v="2"/>
    <x v="256"/>
    <d v="2023-06-22T00:00:00"/>
    <n v="5"/>
    <x v="0"/>
    <x v="0"/>
    <n v="11788"/>
    <x v="380"/>
    <n v="2587.6536311739874"/>
    <x v="0"/>
    <x v="3"/>
  </r>
  <r>
    <n v="421"/>
    <s v="Jason Perry"/>
    <n v="53"/>
    <x v="0"/>
    <x v="0"/>
    <x v="2"/>
    <n v="21.41188622375428"/>
    <n v="0"/>
    <x v="9"/>
    <x v="162"/>
    <d v="2022-03-02T00:00:00"/>
    <n v="18"/>
    <x v="2"/>
    <x v="2"/>
    <n v="3318"/>
    <x v="381"/>
    <n v="961.9963234909228"/>
    <x v="0"/>
    <x v="3"/>
  </r>
  <r>
    <n v="423"/>
    <s v="Eric Keller"/>
    <n v="47"/>
    <x v="0"/>
    <x v="1"/>
    <x v="1"/>
    <n v="33.659027329824333"/>
    <n v="0"/>
    <x v="3"/>
    <x v="295"/>
    <d v="2023-03-09T00:00:00"/>
    <n v="2"/>
    <x v="7"/>
    <x v="4"/>
    <n v="17182"/>
    <x v="382"/>
    <n v="5235.4015038177404"/>
    <x v="0"/>
    <x v="0"/>
  </r>
  <r>
    <n v="424"/>
    <s v="Emma Bolton"/>
    <n v="28"/>
    <x v="2"/>
    <x v="1"/>
    <x v="2"/>
    <n v="28.542910911841702"/>
    <n v="1"/>
    <x v="8"/>
    <x v="17"/>
    <d v="2022-02-01T00:00:00"/>
    <n v="7"/>
    <x v="4"/>
    <x v="2"/>
    <n v="5096"/>
    <x v="383"/>
    <n v="1198.7229133101719"/>
    <x v="0"/>
    <x v="0"/>
  </r>
  <r>
    <n v="426"/>
    <s v="Amy Cooper"/>
    <n v="80"/>
    <x v="1"/>
    <x v="1"/>
    <x v="0"/>
    <n v="38.717530972313597"/>
    <n v="3"/>
    <x v="3"/>
    <x v="296"/>
    <d v="2023-07-29T00:00:00"/>
    <n v="2"/>
    <x v="7"/>
    <x v="4"/>
    <n v="10944"/>
    <x v="384"/>
    <n v="4418.0195249298531"/>
    <x v="0"/>
    <x v="3"/>
  </r>
  <r>
    <n v="428"/>
    <s v="Dakota Allen"/>
    <n v="55"/>
    <x v="0"/>
    <x v="0"/>
    <x v="0"/>
    <n v="26.953945227029379"/>
    <n v="0"/>
    <x v="2"/>
    <x v="86"/>
    <d v="2023-06-02T00:00:00"/>
    <n v="6"/>
    <x v="11"/>
    <x v="3"/>
    <n v="32317"/>
    <x v="385"/>
    <n v="11662.130125700951"/>
    <x v="0"/>
    <x v="3"/>
  </r>
  <r>
    <n v="430"/>
    <s v="Stephen Hughes"/>
    <n v="33"/>
    <x v="2"/>
    <x v="0"/>
    <x v="0"/>
    <n v="23.517693857744259"/>
    <n v="0"/>
    <x v="3"/>
    <x v="297"/>
    <d v="2022-03-21T00:00:00"/>
    <n v="2"/>
    <x v="12"/>
    <x v="5"/>
    <n v="8805"/>
    <x v="386"/>
    <n v="3207.4498230295903"/>
    <x v="0"/>
    <x v="2"/>
  </r>
  <r>
    <n v="431"/>
    <s v="Robert Bray"/>
    <n v="11"/>
    <x v="3"/>
    <x v="1"/>
    <x v="1"/>
    <n v="27.202225464273411"/>
    <n v="2"/>
    <x v="7"/>
    <x v="298"/>
    <d v="2023-09-22T00:00:00"/>
    <n v="4"/>
    <x v="8"/>
    <x v="4"/>
    <n v="31467"/>
    <x v="387"/>
    <n v="13998.93250373027"/>
    <x v="0"/>
    <x v="0"/>
  </r>
  <r>
    <n v="432"/>
    <s v="Chase Goodwin"/>
    <n v="84"/>
    <x v="1"/>
    <x v="0"/>
    <x v="2"/>
    <n v="33.510029828779302"/>
    <n v="0"/>
    <x v="5"/>
    <x v="30"/>
    <d v="2022-02-18T00:00:00"/>
    <n v="10"/>
    <x v="7"/>
    <x v="4"/>
    <n v="8694"/>
    <x v="388"/>
    <n v="3549.2852472747318"/>
    <x v="0"/>
    <x v="2"/>
  </r>
  <r>
    <n v="433"/>
    <s v="Patricia Mejia"/>
    <n v="28"/>
    <x v="2"/>
    <x v="0"/>
    <x v="1"/>
    <n v="24.013881522286059"/>
    <n v="2"/>
    <x v="7"/>
    <x v="299"/>
    <d v="2023-01-04T00:00:00"/>
    <n v="6"/>
    <x v="2"/>
    <x v="2"/>
    <n v="17328"/>
    <x v="389"/>
    <n v="7279.2595339766904"/>
    <x v="0"/>
    <x v="2"/>
  </r>
  <r>
    <n v="434"/>
    <s v="David Davis"/>
    <n v="88"/>
    <x v="1"/>
    <x v="1"/>
    <x v="0"/>
    <n v="32.39150892334326"/>
    <n v="1"/>
    <x v="4"/>
    <x v="300"/>
    <d v="2023-04-09T00:00:00"/>
    <n v="4"/>
    <x v="6"/>
    <x v="3"/>
    <n v="6459"/>
    <x v="390"/>
    <n v="1516.2555308547153"/>
    <x v="0"/>
    <x v="2"/>
  </r>
  <r>
    <n v="435"/>
    <s v="Michael Doyle"/>
    <n v="68"/>
    <x v="0"/>
    <x v="0"/>
    <x v="0"/>
    <n v="24.93278790567603"/>
    <n v="3"/>
    <x v="3"/>
    <x v="110"/>
    <d v="2022-06-26T00:00:00"/>
    <n v="5"/>
    <x v="2"/>
    <x v="2"/>
    <n v="25579"/>
    <x v="391"/>
    <n v="8441.3407727122103"/>
    <x v="0"/>
    <x v="3"/>
  </r>
  <r>
    <n v="438"/>
    <s v="Rebecca Fernandez"/>
    <n v="13"/>
    <x v="3"/>
    <x v="0"/>
    <x v="3"/>
    <n v="34.005554321786597"/>
    <n v="4"/>
    <x v="6"/>
    <x v="301"/>
    <d v="2023-09-15T00:00:00"/>
    <n v="3"/>
    <x v="10"/>
    <x v="5"/>
    <n v="13103"/>
    <x v="392"/>
    <n v="5744.3480396951736"/>
    <x v="0"/>
    <x v="1"/>
  </r>
  <r>
    <n v="439"/>
    <s v="Glenda Cruz"/>
    <n v="85"/>
    <x v="1"/>
    <x v="1"/>
    <x v="0"/>
    <n v="17.438835840754692"/>
    <n v="5"/>
    <x v="7"/>
    <x v="302"/>
    <d v="2023-06-19T00:00:00"/>
    <n v="5"/>
    <x v="7"/>
    <x v="4"/>
    <n v="5957"/>
    <x v="393"/>
    <n v="2157.5380255873661"/>
    <x v="0"/>
    <x v="2"/>
  </r>
  <r>
    <n v="440"/>
    <s v="Monica White"/>
    <n v="68"/>
    <x v="0"/>
    <x v="1"/>
    <x v="0"/>
    <n v="35.736565798000328"/>
    <n v="4"/>
    <x v="2"/>
    <x v="103"/>
    <d v="2022-03-01T00:00:00"/>
    <n v="7"/>
    <x v="5"/>
    <x v="1"/>
    <n v="11904"/>
    <x v="394"/>
    <n v="5739.4916631433571"/>
    <x v="0"/>
    <x v="0"/>
  </r>
  <r>
    <n v="441"/>
    <s v="Lisa Park"/>
    <n v="45"/>
    <x v="2"/>
    <x v="0"/>
    <x v="0"/>
    <n v="18.107377879434321"/>
    <n v="4"/>
    <x v="0"/>
    <x v="303"/>
    <d v="2022-08-31T00:00:00"/>
    <n v="4"/>
    <x v="9"/>
    <x v="0"/>
    <n v="30143"/>
    <x v="395"/>
    <n v="4160.3623113964713"/>
    <x v="0"/>
    <x v="0"/>
  </r>
  <r>
    <n v="442"/>
    <s v="Rebecca Ortiz"/>
    <n v="7"/>
    <x v="3"/>
    <x v="0"/>
    <x v="1"/>
    <n v="17.350647089110531"/>
    <n v="2"/>
    <x v="9"/>
    <x v="304"/>
    <d v="2022-05-09T00:00:00"/>
    <n v="10"/>
    <x v="8"/>
    <x v="4"/>
    <n v="8556"/>
    <x v="396"/>
    <n v="1149.8519724318176"/>
    <x v="1"/>
    <x v="1"/>
  </r>
  <r>
    <n v="443"/>
    <s v="Jodi Miles"/>
    <n v="3"/>
    <x v="3"/>
    <x v="1"/>
    <x v="1"/>
    <n v="28.956804862816451"/>
    <n v="0"/>
    <x v="7"/>
    <x v="285"/>
    <d v="2022-10-06T00:00:00"/>
    <n v="7"/>
    <x v="4"/>
    <x v="2"/>
    <n v="20514"/>
    <x v="397"/>
    <n v="3959.3885226120401"/>
    <x v="0"/>
    <x v="3"/>
  </r>
  <r>
    <n v="444"/>
    <s v="Sandra Johnson"/>
    <n v="20"/>
    <x v="3"/>
    <x v="0"/>
    <x v="2"/>
    <n v="39.698488678352888"/>
    <n v="0"/>
    <x v="6"/>
    <x v="99"/>
    <d v="2022-02-09T00:00:00"/>
    <n v="8"/>
    <x v="7"/>
    <x v="4"/>
    <n v="17811"/>
    <x v="398"/>
    <n v="7578.6262488155407"/>
    <x v="0"/>
    <x v="0"/>
  </r>
  <r>
    <n v="445"/>
    <s v="Catherine Cross"/>
    <n v="57"/>
    <x v="0"/>
    <x v="1"/>
    <x v="1"/>
    <n v="15.48922796257026"/>
    <n v="2"/>
    <x v="1"/>
    <x v="155"/>
    <d v="2022-06-08T00:00:00"/>
    <n v="4"/>
    <x v="5"/>
    <x v="1"/>
    <n v="45721"/>
    <x v="399"/>
    <n v="7426.8822645431428"/>
    <x v="0"/>
    <x v="2"/>
  </r>
  <r>
    <n v="446"/>
    <s v="Janet Peters"/>
    <n v="69"/>
    <x v="1"/>
    <x v="0"/>
    <x v="0"/>
    <n v="29.195162025404741"/>
    <n v="3"/>
    <x v="5"/>
    <x v="153"/>
    <d v="2022-01-17T00:00:00"/>
    <n v="7"/>
    <x v="7"/>
    <x v="4"/>
    <n v="5957"/>
    <x v="400"/>
    <n v="946.16383513353958"/>
    <x v="1"/>
    <x v="3"/>
  </r>
  <r>
    <n v="447"/>
    <s v="Gabriel Singh"/>
    <n v="25"/>
    <x v="2"/>
    <x v="0"/>
    <x v="0"/>
    <n v="27.952098542365949"/>
    <n v="0"/>
    <x v="1"/>
    <x v="305"/>
    <d v="2023-12-11T00:00:00"/>
    <n v="3"/>
    <x v="6"/>
    <x v="3"/>
    <n v="39397"/>
    <x v="401"/>
    <n v="8707.7529428736016"/>
    <x v="0"/>
    <x v="0"/>
  </r>
  <r>
    <n v="448"/>
    <s v="Laura Banks"/>
    <n v="44"/>
    <x v="2"/>
    <x v="1"/>
    <x v="3"/>
    <n v="36.027103802984911"/>
    <n v="3"/>
    <x v="0"/>
    <x v="184"/>
    <d v="2022-03-08T00:00:00"/>
    <n v="4"/>
    <x v="6"/>
    <x v="3"/>
    <n v="13515"/>
    <x v="402"/>
    <n v="2522.3115986859902"/>
    <x v="0"/>
    <x v="2"/>
  </r>
  <r>
    <n v="449"/>
    <s v="Christine Simpson"/>
    <n v="6"/>
    <x v="3"/>
    <x v="1"/>
    <x v="2"/>
    <n v="19.468654980598419"/>
    <n v="5"/>
    <x v="9"/>
    <x v="237"/>
    <d v="2022-04-12T00:00:00"/>
    <n v="3"/>
    <x v="12"/>
    <x v="5"/>
    <n v="20329"/>
    <x v="403"/>
    <n v="6973.4450571994803"/>
    <x v="0"/>
    <x v="3"/>
  </r>
  <r>
    <n v="450"/>
    <s v="Ashley Rogers"/>
    <n v="64"/>
    <x v="0"/>
    <x v="0"/>
    <x v="1"/>
    <n v="37.182406689428319"/>
    <n v="3"/>
    <x v="4"/>
    <x v="306"/>
    <d v="2023-05-15T00:00:00"/>
    <n v="4"/>
    <x v="6"/>
    <x v="3"/>
    <n v="7761"/>
    <x v="404"/>
    <n v="1497.7788972328963"/>
    <x v="0"/>
    <x v="0"/>
  </r>
  <r>
    <n v="451"/>
    <s v="Randy Byrd"/>
    <n v="85"/>
    <x v="1"/>
    <x v="0"/>
    <x v="2"/>
    <n v="19.142227541546951"/>
    <n v="0"/>
    <x v="6"/>
    <x v="234"/>
    <d v="2022-04-28T00:00:00"/>
    <n v="3"/>
    <x v="10"/>
    <x v="5"/>
    <n v="47121"/>
    <x v="405"/>
    <n v="19269.508822367599"/>
    <x v="1"/>
    <x v="1"/>
  </r>
  <r>
    <n v="452"/>
    <s v="Lisa Martinez"/>
    <n v="68"/>
    <x v="0"/>
    <x v="0"/>
    <x v="0"/>
    <n v="30.743098486928591"/>
    <n v="2"/>
    <x v="6"/>
    <x v="307"/>
    <d v="2022-03-24T00:00:00"/>
    <n v="10"/>
    <x v="5"/>
    <x v="1"/>
    <n v="16408"/>
    <x v="406"/>
    <n v="2489.3873475076507"/>
    <x v="0"/>
    <x v="1"/>
  </r>
  <r>
    <n v="453"/>
    <s v="William Dixon"/>
    <n v="51"/>
    <x v="0"/>
    <x v="1"/>
    <x v="2"/>
    <n v="31.976056839422721"/>
    <n v="1"/>
    <x v="5"/>
    <x v="308"/>
    <d v="2024-06-26T00:00:00"/>
    <n v="3"/>
    <x v="8"/>
    <x v="4"/>
    <n v="26085"/>
    <x v="407"/>
    <n v="4901.859258922741"/>
    <x v="0"/>
    <x v="1"/>
  </r>
  <r>
    <n v="454"/>
    <s v="Robert Lutz"/>
    <n v="85"/>
    <x v="1"/>
    <x v="1"/>
    <x v="3"/>
    <n v="27.60603029907919"/>
    <n v="3"/>
    <x v="9"/>
    <x v="309"/>
    <d v="2022-09-13T00:00:00"/>
    <n v="1"/>
    <x v="12"/>
    <x v="5"/>
    <n v="23768"/>
    <x v="408"/>
    <n v="10741.763555471271"/>
    <x v="0"/>
    <x v="3"/>
  </r>
  <r>
    <n v="455"/>
    <s v="Ryan Gray"/>
    <n v="63"/>
    <x v="0"/>
    <x v="0"/>
    <x v="2"/>
    <n v="37.069306423788497"/>
    <n v="0"/>
    <x v="3"/>
    <x v="159"/>
    <d v="2022-11-24T00:00:00"/>
    <n v="2"/>
    <x v="10"/>
    <x v="5"/>
    <n v="18230"/>
    <x v="409"/>
    <n v="5892.4555218176993"/>
    <x v="0"/>
    <x v="2"/>
  </r>
  <r>
    <n v="456"/>
    <s v="Jose George"/>
    <n v="77"/>
    <x v="1"/>
    <x v="0"/>
    <x v="3"/>
    <n v="21.822198895785181"/>
    <n v="5"/>
    <x v="2"/>
    <x v="310"/>
    <d v="2022-12-05T00:00:00"/>
    <n v="9"/>
    <x v="5"/>
    <x v="1"/>
    <n v="34043"/>
    <x v="410"/>
    <n v="7655.0086495092692"/>
    <x v="0"/>
    <x v="0"/>
  </r>
  <r>
    <n v="457"/>
    <s v="Eric Lewis"/>
    <n v="62"/>
    <x v="0"/>
    <x v="1"/>
    <x v="0"/>
    <n v="38.234452338520747"/>
    <n v="3"/>
    <x v="3"/>
    <x v="219"/>
    <d v="2022-09-03T00:00:00"/>
    <n v="12"/>
    <x v="1"/>
    <x v="1"/>
    <n v="18155"/>
    <x v="411"/>
    <n v="7995.7643940400394"/>
    <x v="0"/>
    <x v="1"/>
  </r>
  <r>
    <n v="458"/>
    <s v="Lisa Watkins"/>
    <n v="11"/>
    <x v="3"/>
    <x v="1"/>
    <x v="2"/>
    <n v="27.472084628113318"/>
    <n v="0"/>
    <x v="9"/>
    <x v="88"/>
    <d v="2022-06-27T00:00:00"/>
    <n v="4"/>
    <x v="9"/>
    <x v="0"/>
    <n v="23857"/>
    <x v="412"/>
    <n v="6071.8609079447197"/>
    <x v="0"/>
    <x v="0"/>
  </r>
  <r>
    <n v="459"/>
    <s v="William Long"/>
    <n v="35"/>
    <x v="2"/>
    <x v="0"/>
    <x v="3"/>
    <n v="23.424203466955689"/>
    <n v="0"/>
    <x v="8"/>
    <x v="268"/>
    <d v="2022-03-29T00:00:00"/>
    <n v="6"/>
    <x v="2"/>
    <x v="2"/>
    <n v="8309"/>
    <x v="413"/>
    <n v="3623.9104035825067"/>
    <x v="0"/>
    <x v="3"/>
  </r>
  <r>
    <n v="460"/>
    <s v="Megan Beasley"/>
    <n v="63"/>
    <x v="0"/>
    <x v="0"/>
    <x v="3"/>
    <n v="39.479575063842873"/>
    <n v="4"/>
    <x v="4"/>
    <x v="311"/>
    <d v="2022-10-25T00:00:00"/>
    <n v="10"/>
    <x v="1"/>
    <x v="1"/>
    <n v="6116"/>
    <x v="414"/>
    <n v="1293.6248115995058"/>
    <x v="0"/>
    <x v="1"/>
  </r>
  <r>
    <n v="461"/>
    <s v="Karen Guerrero"/>
    <n v="55"/>
    <x v="0"/>
    <x v="0"/>
    <x v="3"/>
    <n v="38.438923844068768"/>
    <n v="3"/>
    <x v="1"/>
    <x v="312"/>
    <d v="2023-03-22T00:00:00"/>
    <n v="3"/>
    <x v="7"/>
    <x v="4"/>
    <n v="11092"/>
    <x v="415"/>
    <n v="1111.4739669288683"/>
    <x v="1"/>
    <x v="0"/>
  </r>
  <r>
    <n v="462"/>
    <s v="Mr. Kevin Norman MD"/>
    <n v="20"/>
    <x v="3"/>
    <x v="0"/>
    <x v="0"/>
    <n v="28.862141984868089"/>
    <n v="2"/>
    <x v="5"/>
    <x v="313"/>
    <d v="2022-02-18T00:00:00"/>
    <n v="4"/>
    <x v="0"/>
    <x v="0"/>
    <n v="6107"/>
    <x v="416"/>
    <n v="796.22908395237027"/>
    <x v="0"/>
    <x v="1"/>
  </r>
  <r>
    <n v="463"/>
    <s v="Drew Martin"/>
    <n v="87"/>
    <x v="1"/>
    <x v="0"/>
    <x v="2"/>
    <n v="24.95122944932082"/>
    <n v="0"/>
    <x v="4"/>
    <x v="26"/>
    <d v="2022-02-04T00:00:00"/>
    <n v="8"/>
    <x v="1"/>
    <x v="1"/>
    <n v="36116"/>
    <x v="417"/>
    <n v="14708.225299228601"/>
    <x v="0"/>
    <x v="2"/>
  </r>
  <r>
    <n v="464"/>
    <s v="Maria Schmitt"/>
    <n v="63"/>
    <x v="0"/>
    <x v="1"/>
    <x v="2"/>
    <n v="16.640772488269238"/>
    <n v="2"/>
    <x v="5"/>
    <x v="314"/>
    <d v="2022-08-14T00:00:00"/>
    <n v="2"/>
    <x v="10"/>
    <x v="5"/>
    <n v="16474"/>
    <x v="418"/>
    <n v="3794.4355016470308"/>
    <x v="1"/>
    <x v="3"/>
  </r>
  <r>
    <n v="465"/>
    <s v="Kyle Ramirez"/>
    <n v="50"/>
    <x v="0"/>
    <x v="0"/>
    <x v="1"/>
    <n v="16.580573721147289"/>
    <n v="1"/>
    <x v="5"/>
    <x v="315"/>
    <d v="2024-09-15T00:00:00"/>
    <n v="6"/>
    <x v="7"/>
    <x v="4"/>
    <n v="16822"/>
    <x v="419"/>
    <n v="5711.4446902315904"/>
    <x v="0"/>
    <x v="1"/>
  </r>
  <r>
    <n v="466"/>
    <s v="Kristen Liu"/>
    <n v="58"/>
    <x v="0"/>
    <x v="0"/>
    <x v="3"/>
    <n v="15.015906174812249"/>
    <n v="0"/>
    <x v="1"/>
    <x v="316"/>
    <d v="2022-02-09T00:00:00"/>
    <n v="7"/>
    <x v="7"/>
    <x v="4"/>
    <n v="4812"/>
    <x v="420"/>
    <n v="2255.873622724519"/>
    <x v="0"/>
    <x v="1"/>
  </r>
  <r>
    <n v="467"/>
    <s v="Daniel Rosario"/>
    <n v="43"/>
    <x v="2"/>
    <x v="1"/>
    <x v="3"/>
    <n v="36.174397694794528"/>
    <n v="2"/>
    <x v="5"/>
    <x v="317"/>
    <d v="2024-02-28T00:00:00"/>
    <n v="13"/>
    <x v="4"/>
    <x v="2"/>
    <n v="6870"/>
    <x v="421"/>
    <n v="1137.2719107278681"/>
    <x v="1"/>
    <x v="1"/>
  </r>
  <r>
    <n v="468"/>
    <s v="Joshua Cox"/>
    <n v="8"/>
    <x v="3"/>
    <x v="0"/>
    <x v="2"/>
    <n v="25.504872954946151"/>
    <n v="0"/>
    <x v="5"/>
    <x v="134"/>
    <d v="2022-04-23T00:00:00"/>
    <n v="4"/>
    <x v="9"/>
    <x v="0"/>
    <n v="49531"/>
    <x v="422"/>
    <n v="14156.029596794702"/>
    <x v="0"/>
    <x v="3"/>
  </r>
  <r>
    <n v="469"/>
    <s v="Justin Andrade"/>
    <n v="28"/>
    <x v="2"/>
    <x v="0"/>
    <x v="2"/>
    <n v="36.10346382166135"/>
    <n v="5"/>
    <x v="8"/>
    <x v="318"/>
    <d v="2023-09-11T00:00:00"/>
    <n v="4"/>
    <x v="11"/>
    <x v="3"/>
    <n v="16117"/>
    <x v="423"/>
    <n v="1808.3142109482997"/>
    <x v="0"/>
    <x v="2"/>
  </r>
  <r>
    <n v="470"/>
    <s v="James Nelson"/>
    <n v="20"/>
    <x v="3"/>
    <x v="1"/>
    <x v="1"/>
    <n v="18.042945305696659"/>
    <n v="5"/>
    <x v="3"/>
    <x v="319"/>
    <d v="2022-05-15T00:00:00"/>
    <n v="10"/>
    <x v="4"/>
    <x v="2"/>
    <n v="12300"/>
    <x v="424"/>
    <n v="2006.3972454606792"/>
    <x v="0"/>
    <x v="0"/>
  </r>
  <r>
    <n v="471"/>
    <s v="Diana Garcia"/>
    <n v="77"/>
    <x v="1"/>
    <x v="0"/>
    <x v="0"/>
    <n v="24.343785931788439"/>
    <n v="0"/>
    <x v="9"/>
    <x v="277"/>
    <d v="2022-04-23T00:00:00"/>
    <n v="2"/>
    <x v="9"/>
    <x v="0"/>
    <n v="42420"/>
    <x v="425"/>
    <n v="6443.0632140851303"/>
    <x v="0"/>
    <x v="2"/>
  </r>
  <r>
    <n v="473"/>
    <s v="Deanna Stewart"/>
    <n v="88"/>
    <x v="1"/>
    <x v="1"/>
    <x v="1"/>
    <n v="21.21021050200541"/>
    <n v="5"/>
    <x v="8"/>
    <x v="320"/>
    <d v="2023-04-26T00:00:00"/>
    <n v="4"/>
    <x v="0"/>
    <x v="0"/>
    <n v="9964"/>
    <x v="426"/>
    <n v="1021.6073160360083"/>
    <x v="0"/>
    <x v="2"/>
  </r>
  <r>
    <n v="474"/>
    <s v="Scott Brooks"/>
    <n v="40"/>
    <x v="2"/>
    <x v="1"/>
    <x v="0"/>
    <n v="30.808420173276769"/>
    <n v="3"/>
    <x v="9"/>
    <x v="321"/>
    <d v="2022-09-24T00:00:00"/>
    <n v="7"/>
    <x v="7"/>
    <x v="4"/>
    <n v="32398"/>
    <x v="427"/>
    <n v="3309.208359439639"/>
    <x v="0"/>
    <x v="0"/>
  </r>
  <r>
    <n v="475"/>
    <s v="Shelby Stewart"/>
    <n v="42"/>
    <x v="2"/>
    <x v="0"/>
    <x v="0"/>
    <n v="31.75204465103036"/>
    <n v="1"/>
    <x v="3"/>
    <x v="173"/>
    <d v="2022-06-03T00:00:00"/>
    <n v="4"/>
    <x v="0"/>
    <x v="0"/>
    <n v="11272"/>
    <x v="428"/>
    <n v="3970.436792815367"/>
    <x v="0"/>
    <x v="0"/>
  </r>
  <r>
    <n v="476"/>
    <s v="Sue Clark"/>
    <n v="71"/>
    <x v="1"/>
    <x v="1"/>
    <x v="1"/>
    <n v="39.842106569406347"/>
    <n v="0"/>
    <x v="7"/>
    <x v="322"/>
    <d v="2022-12-08T00:00:00"/>
    <n v="20"/>
    <x v="4"/>
    <x v="2"/>
    <n v="9460"/>
    <x v="429"/>
    <n v="1804.1041144697901"/>
    <x v="0"/>
    <x v="1"/>
  </r>
  <r>
    <n v="477"/>
    <s v="Jacob Holder"/>
    <n v="58"/>
    <x v="0"/>
    <x v="0"/>
    <x v="1"/>
    <n v="32.566204143628532"/>
    <n v="2"/>
    <x v="2"/>
    <x v="323"/>
    <d v="2022-10-29T00:00:00"/>
    <n v="10"/>
    <x v="2"/>
    <x v="2"/>
    <n v="13781"/>
    <x v="430"/>
    <n v="1547.0350315508695"/>
    <x v="0"/>
    <x v="2"/>
  </r>
  <r>
    <n v="478"/>
    <s v="Martha Murphy"/>
    <n v="90"/>
    <x v="1"/>
    <x v="1"/>
    <x v="3"/>
    <n v="38.345627223283543"/>
    <n v="4"/>
    <x v="9"/>
    <x v="176"/>
    <d v="2022-05-19T00:00:00"/>
    <n v="6"/>
    <x v="4"/>
    <x v="2"/>
    <n v="3287"/>
    <x v="431"/>
    <n v="1002.297271007923"/>
    <x v="0"/>
    <x v="0"/>
  </r>
  <r>
    <n v="479"/>
    <s v="Jerry Blake"/>
    <n v="71"/>
    <x v="1"/>
    <x v="1"/>
    <x v="0"/>
    <n v="33.029232373058598"/>
    <n v="2"/>
    <x v="2"/>
    <x v="91"/>
    <d v="2022-03-11T00:00:00"/>
    <n v="3"/>
    <x v="11"/>
    <x v="3"/>
    <n v="23567"/>
    <x v="432"/>
    <n v="8136.9558845617194"/>
    <x v="1"/>
    <x v="1"/>
  </r>
  <r>
    <n v="480"/>
    <s v="Paul Carpenter"/>
    <n v="61"/>
    <x v="0"/>
    <x v="1"/>
    <x v="2"/>
    <n v="22.080845525137821"/>
    <n v="4"/>
    <x v="6"/>
    <x v="324"/>
    <d v="2022-01-15T00:00:00"/>
    <n v="9"/>
    <x v="8"/>
    <x v="4"/>
    <n v="10832"/>
    <x v="433"/>
    <n v="1227.1534970547546"/>
    <x v="0"/>
    <x v="1"/>
  </r>
  <r>
    <n v="481"/>
    <s v="Nathan Campbell"/>
    <n v="56"/>
    <x v="0"/>
    <x v="1"/>
    <x v="3"/>
    <n v="26.94548558543045"/>
    <n v="5"/>
    <x v="1"/>
    <x v="325"/>
    <d v="2023-06-13T00:00:00"/>
    <n v="1"/>
    <x v="7"/>
    <x v="4"/>
    <n v="9935"/>
    <x v="434"/>
    <n v="3868.8211728706337"/>
    <x v="0"/>
    <x v="0"/>
  </r>
  <r>
    <n v="482"/>
    <s v="Diane Smith"/>
    <n v="61"/>
    <x v="0"/>
    <x v="1"/>
    <x v="1"/>
    <n v="34.91402280076457"/>
    <n v="4"/>
    <x v="7"/>
    <x v="151"/>
    <d v="2023-02-26T00:00:00"/>
    <n v="17"/>
    <x v="4"/>
    <x v="2"/>
    <n v="10420"/>
    <x v="435"/>
    <n v="4991.6743809403561"/>
    <x v="0"/>
    <x v="1"/>
  </r>
  <r>
    <n v="484"/>
    <s v="Jason Martinez"/>
    <n v="23"/>
    <x v="3"/>
    <x v="1"/>
    <x v="3"/>
    <n v="29.873681931706969"/>
    <n v="0"/>
    <x v="6"/>
    <x v="107"/>
    <d v="2022-12-13T00:00:00"/>
    <n v="5"/>
    <x v="9"/>
    <x v="0"/>
    <n v="39238"/>
    <x v="436"/>
    <n v="19168.739614613391"/>
    <x v="0"/>
    <x v="2"/>
  </r>
  <r>
    <n v="485"/>
    <s v="Michael Juarez"/>
    <n v="66"/>
    <x v="0"/>
    <x v="0"/>
    <x v="2"/>
    <n v="37.957779638110267"/>
    <n v="2"/>
    <x v="0"/>
    <x v="134"/>
    <d v="2022-04-21T00:00:00"/>
    <n v="2"/>
    <x v="12"/>
    <x v="5"/>
    <n v="34451"/>
    <x v="437"/>
    <n v="14491.353836272319"/>
    <x v="0"/>
    <x v="0"/>
  </r>
  <r>
    <n v="486"/>
    <s v="Juan Howard"/>
    <n v="11"/>
    <x v="3"/>
    <x v="1"/>
    <x v="0"/>
    <n v="21.755245977765458"/>
    <n v="0"/>
    <x v="8"/>
    <x v="326"/>
    <d v="2023-07-11T00:00:00"/>
    <n v="3"/>
    <x v="6"/>
    <x v="3"/>
    <n v="22254"/>
    <x v="438"/>
    <n v="9991.1832726702705"/>
    <x v="0"/>
    <x v="0"/>
  </r>
  <r>
    <n v="487"/>
    <s v="Michael Miller"/>
    <n v="15"/>
    <x v="3"/>
    <x v="1"/>
    <x v="3"/>
    <n v="15.681224577221551"/>
    <n v="3"/>
    <x v="0"/>
    <x v="327"/>
    <d v="2022-10-26T00:00:00"/>
    <n v="4"/>
    <x v="0"/>
    <x v="0"/>
    <n v="8382"/>
    <x v="439"/>
    <n v="3217.7800531469957"/>
    <x v="0"/>
    <x v="3"/>
  </r>
  <r>
    <n v="488"/>
    <s v="Susan Hughes"/>
    <n v="35"/>
    <x v="2"/>
    <x v="0"/>
    <x v="3"/>
    <n v="29.61902529770229"/>
    <n v="4"/>
    <x v="3"/>
    <x v="328"/>
    <d v="2023-11-09T00:00:00"/>
    <n v="7"/>
    <x v="3"/>
    <x v="3"/>
    <n v="18351"/>
    <x v="440"/>
    <n v="8594.1441801014116"/>
    <x v="0"/>
    <x v="0"/>
  </r>
  <r>
    <n v="489"/>
    <s v="Charles Gonzalez"/>
    <n v="37"/>
    <x v="2"/>
    <x v="0"/>
    <x v="2"/>
    <n v="17.093844458123989"/>
    <n v="4"/>
    <x v="2"/>
    <x v="21"/>
    <d v="2022-05-10T00:00:00"/>
    <n v="4"/>
    <x v="6"/>
    <x v="3"/>
    <n v="3093"/>
    <x v="441"/>
    <n v="1246.2806076692179"/>
    <x v="1"/>
    <x v="0"/>
  </r>
  <r>
    <n v="490"/>
    <s v="Kyle Wells"/>
    <n v="84"/>
    <x v="1"/>
    <x v="0"/>
    <x v="0"/>
    <n v="21.826696180156642"/>
    <n v="5"/>
    <x v="9"/>
    <x v="329"/>
    <d v="2023-12-02T00:00:00"/>
    <n v="12"/>
    <x v="5"/>
    <x v="1"/>
    <n v="16242"/>
    <x v="442"/>
    <n v="7599.3573228245004"/>
    <x v="0"/>
    <x v="2"/>
  </r>
  <r>
    <n v="492"/>
    <s v="Melissa Wood"/>
    <n v="35"/>
    <x v="2"/>
    <x v="1"/>
    <x v="3"/>
    <n v="35.390543989682357"/>
    <n v="3"/>
    <x v="4"/>
    <x v="79"/>
    <d v="2023-09-09T00:00:00"/>
    <n v="7"/>
    <x v="3"/>
    <x v="3"/>
    <n v="15739"/>
    <x v="443"/>
    <n v="5338.5236580117908"/>
    <x v="0"/>
    <x v="0"/>
  </r>
  <r>
    <n v="493"/>
    <s v="Sean Mccann"/>
    <n v="78"/>
    <x v="1"/>
    <x v="1"/>
    <x v="3"/>
    <n v="39.157542664041117"/>
    <n v="2"/>
    <x v="4"/>
    <x v="330"/>
    <d v="2022-05-05T00:00:00"/>
    <n v="5"/>
    <x v="0"/>
    <x v="0"/>
    <n v="14199"/>
    <x v="444"/>
    <n v="6791.7425162151239"/>
    <x v="1"/>
    <x v="1"/>
  </r>
  <r>
    <n v="494"/>
    <s v="Nicholas Garza"/>
    <n v="5"/>
    <x v="3"/>
    <x v="0"/>
    <x v="0"/>
    <n v="26.499672982047191"/>
    <n v="0"/>
    <x v="0"/>
    <x v="331"/>
    <d v="2024-05-16T00:00:00"/>
    <n v="6"/>
    <x v="7"/>
    <x v="4"/>
    <n v="15628"/>
    <x v="445"/>
    <n v="4573.1663011286491"/>
    <x v="0"/>
    <x v="3"/>
  </r>
  <r>
    <n v="495"/>
    <s v="Stephanie Collins"/>
    <n v="7"/>
    <x v="3"/>
    <x v="0"/>
    <x v="0"/>
    <n v="35.104851887484259"/>
    <n v="1"/>
    <x v="9"/>
    <x v="208"/>
    <d v="2022-04-09T00:00:00"/>
    <n v="7"/>
    <x v="6"/>
    <x v="3"/>
    <n v="6758"/>
    <x v="446"/>
    <n v="1355.8399816327801"/>
    <x v="0"/>
    <x v="2"/>
  </r>
  <r>
    <n v="496"/>
    <s v="Randy Hanson"/>
    <n v="22"/>
    <x v="3"/>
    <x v="1"/>
    <x v="3"/>
    <n v="39.528386910551561"/>
    <n v="0"/>
    <x v="7"/>
    <x v="332"/>
    <d v="2023-02-17T00:00:00"/>
    <n v="4"/>
    <x v="7"/>
    <x v="4"/>
    <n v="15220"/>
    <x v="447"/>
    <n v="7057.6812175522391"/>
    <x v="0"/>
    <x v="2"/>
  </r>
  <r>
    <n v="497"/>
    <s v="Craig Davis"/>
    <n v="64"/>
    <x v="0"/>
    <x v="1"/>
    <x v="3"/>
    <n v="33.605614736720867"/>
    <n v="3"/>
    <x v="0"/>
    <x v="234"/>
    <d v="2022-04-29T00:00:00"/>
    <n v="4"/>
    <x v="0"/>
    <x v="0"/>
    <n v="8780"/>
    <x v="448"/>
    <n v="4159.6715452896879"/>
    <x v="0"/>
    <x v="1"/>
  </r>
  <r>
    <n v="498"/>
    <s v="Kendra Friedman"/>
    <n v="67"/>
    <x v="0"/>
    <x v="1"/>
    <x v="0"/>
    <n v="35.44213282376171"/>
    <n v="5"/>
    <x v="8"/>
    <x v="119"/>
    <d v="2022-02-26T00:00:00"/>
    <n v="2"/>
    <x v="0"/>
    <x v="0"/>
    <n v="12776"/>
    <x v="449"/>
    <n v="4123.4274739799439"/>
    <x v="0"/>
    <x v="3"/>
  </r>
  <r>
    <n v="499"/>
    <s v="Brandon Wood"/>
    <n v="62"/>
    <x v="0"/>
    <x v="1"/>
    <x v="3"/>
    <n v="34.664743983211288"/>
    <n v="0"/>
    <x v="6"/>
    <x v="333"/>
    <d v="2024-01-18T00:00:00"/>
    <n v="8"/>
    <x v="5"/>
    <x v="1"/>
    <n v="8140"/>
    <x v="450"/>
    <n v="1408.7754658257127"/>
    <x v="0"/>
    <x v="2"/>
  </r>
  <r>
    <n v="500"/>
    <s v="John Haney"/>
    <n v="24"/>
    <x v="2"/>
    <x v="1"/>
    <x v="2"/>
    <n v="22.995355372695009"/>
    <n v="2"/>
    <x v="5"/>
    <x v="334"/>
    <d v="2022-03-07T00:00:00"/>
    <n v="19"/>
    <x v="4"/>
    <x v="2"/>
    <n v="3474"/>
    <x v="451"/>
    <n v="1503.1300516907099"/>
    <x v="0"/>
    <x v="1"/>
  </r>
  <r>
    <n v="501"/>
    <s v="Andrew Palmer"/>
    <n v="50"/>
    <x v="0"/>
    <x v="1"/>
    <x v="2"/>
    <n v="26.95708229840929"/>
    <n v="5"/>
    <x v="4"/>
    <x v="218"/>
    <d v="2022-08-31T00:00:00"/>
    <n v="2"/>
    <x v="0"/>
    <x v="0"/>
    <n v="34377"/>
    <x v="452"/>
    <n v="5255.7669071790915"/>
    <x v="0"/>
    <x v="0"/>
  </r>
  <r>
    <n v="502"/>
    <s v="Mary Peterson"/>
    <n v="87"/>
    <x v="1"/>
    <x v="0"/>
    <x v="1"/>
    <n v="33.302665791861983"/>
    <n v="2"/>
    <x v="4"/>
    <x v="36"/>
    <d v="2022-04-11T00:00:00"/>
    <n v="6"/>
    <x v="3"/>
    <x v="3"/>
    <n v="3880"/>
    <x v="453"/>
    <n v="399.62456196333096"/>
    <x v="0"/>
    <x v="1"/>
  </r>
  <r>
    <n v="503"/>
    <s v="Seth Johnson"/>
    <n v="18"/>
    <x v="3"/>
    <x v="1"/>
    <x v="0"/>
    <n v="20.191739288707559"/>
    <n v="5"/>
    <x v="9"/>
    <x v="335"/>
    <d v="2024-06-12T00:00:00"/>
    <n v="1"/>
    <x v="12"/>
    <x v="5"/>
    <n v="22866"/>
    <x v="454"/>
    <n v="7016.9652606784093"/>
    <x v="0"/>
    <x v="1"/>
  </r>
  <r>
    <n v="504"/>
    <s v="Lindsay Schneider"/>
    <n v="30"/>
    <x v="2"/>
    <x v="0"/>
    <x v="3"/>
    <n v="17.56352963587495"/>
    <n v="2"/>
    <x v="4"/>
    <x v="313"/>
    <d v="2022-02-16T00:00:00"/>
    <n v="2"/>
    <x v="9"/>
    <x v="0"/>
    <n v="14873"/>
    <x v="455"/>
    <n v="2680.4810108635593"/>
    <x v="0"/>
    <x v="1"/>
  </r>
  <r>
    <n v="505"/>
    <s v="James Dorsey"/>
    <n v="47"/>
    <x v="0"/>
    <x v="0"/>
    <x v="0"/>
    <n v="30.144482140220251"/>
    <n v="3"/>
    <x v="5"/>
    <x v="101"/>
    <d v="2022-01-23T00:00:00"/>
    <n v="3"/>
    <x v="11"/>
    <x v="3"/>
    <n v="13220"/>
    <x v="456"/>
    <n v="3456.2142865718852"/>
    <x v="0"/>
    <x v="1"/>
  </r>
  <r>
    <n v="506"/>
    <s v="Maria Conway"/>
    <n v="43"/>
    <x v="2"/>
    <x v="0"/>
    <x v="3"/>
    <n v="31.288246907996381"/>
    <n v="4"/>
    <x v="7"/>
    <x v="336"/>
    <d v="2022-07-01T00:00:00"/>
    <n v="4"/>
    <x v="0"/>
    <x v="0"/>
    <n v="19973"/>
    <x v="457"/>
    <n v="3741.33954637243"/>
    <x v="0"/>
    <x v="3"/>
  </r>
  <r>
    <n v="507"/>
    <s v="Norman Lopez"/>
    <n v="26"/>
    <x v="2"/>
    <x v="0"/>
    <x v="3"/>
    <n v="15.852247268333841"/>
    <n v="0"/>
    <x v="9"/>
    <x v="173"/>
    <d v="2022-06-01T00:00:00"/>
    <n v="2"/>
    <x v="9"/>
    <x v="0"/>
    <n v="20039"/>
    <x v="458"/>
    <n v="8593.2342152265192"/>
    <x v="0"/>
    <x v="1"/>
  </r>
  <r>
    <n v="508"/>
    <s v="Michael Hall"/>
    <n v="68"/>
    <x v="0"/>
    <x v="0"/>
    <x v="2"/>
    <n v="39.719140460307642"/>
    <n v="4"/>
    <x v="3"/>
    <x v="337"/>
    <d v="2024-10-20T00:00:00"/>
    <n v="2"/>
    <x v="10"/>
    <x v="5"/>
    <n v="47739"/>
    <x v="459"/>
    <n v="19597.27706449301"/>
    <x v="0"/>
    <x v="2"/>
  </r>
  <r>
    <n v="509"/>
    <s v="Mary Moore"/>
    <n v="80"/>
    <x v="1"/>
    <x v="0"/>
    <x v="2"/>
    <n v="34.051101857549973"/>
    <n v="2"/>
    <x v="4"/>
    <x v="338"/>
    <d v="2022-07-20T00:00:00"/>
    <n v="6"/>
    <x v="3"/>
    <x v="3"/>
    <n v="12523"/>
    <x v="460"/>
    <n v="6236.1771245896116"/>
    <x v="0"/>
    <x v="3"/>
  </r>
  <r>
    <n v="510"/>
    <s v="Randy Beck"/>
    <n v="39"/>
    <x v="2"/>
    <x v="1"/>
    <x v="1"/>
    <n v="32.212433551893042"/>
    <n v="1"/>
    <x v="1"/>
    <x v="339"/>
    <d v="2022-02-15T00:00:00"/>
    <n v="18"/>
    <x v="2"/>
    <x v="2"/>
    <n v="25836"/>
    <x v="461"/>
    <n v="2796.9493458343786"/>
    <x v="0"/>
    <x v="2"/>
  </r>
  <r>
    <n v="511"/>
    <s v="Brian Phillips"/>
    <n v="90"/>
    <x v="1"/>
    <x v="0"/>
    <x v="3"/>
    <n v="33.749121404844487"/>
    <n v="5"/>
    <x v="9"/>
    <x v="167"/>
    <d v="2022-11-07T00:00:00"/>
    <n v="10"/>
    <x v="4"/>
    <x v="2"/>
    <n v="20223"/>
    <x v="462"/>
    <n v="4966.5044324985593"/>
    <x v="0"/>
    <x v="3"/>
  </r>
  <r>
    <n v="514"/>
    <s v="Kevin Smith"/>
    <n v="1"/>
    <x v="3"/>
    <x v="0"/>
    <x v="2"/>
    <n v="33.347952844678971"/>
    <n v="3"/>
    <x v="1"/>
    <x v="14"/>
    <d v="2022-09-29T00:00:00"/>
    <n v="4"/>
    <x v="8"/>
    <x v="4"/>
    <n v="3580"/>
    <x v="463"/>
    <n v="1036.7298575893578"/>
    <x v="0"/>
    <x v="2"/>
  </r>
  <r>
    <n v="515"/>
    <s v="Madison Haynes"/>
    <n v="41"/>
    <x v="2"/>
    <x v="0"/>
    <x v="0"/>
    <n v="33.430578682722143"/>
    <n v="0"/>
    <x v="4"/>
    <x v="263"/>
    <d v="2022-05-13T00:00:00"/>
    <n v="4"/>
    <x v="9"/>
    <x v="0"/>
    <n v="16408"/>
    <x v="464"/>
    <n v="7414.5365562869156"/>
    <x v="0"/>
    <x v="1"/>
  </r>
  <r>
    <n v="516"/>
    <s v="Robert Ross"/>
    <n v="2"/>
    <x v="3"/>
    <x v="0"/>
    <x v="2"/>
    <n v="32.450694681625933"/>
    <n v="4"/>
    <x v="4"/>
    <x v="340"/>
    <d v="2023-06-12T00:00:00"/>
    <n v="8"/>
    <x v="7"/>
    <x v="4"/>
    <n v="3940"/>
    <x v="465"/>
    <n v="678.91299674977017"/>
    <x v="0"/>
    <x v="1"/>
  </r>
  <r>
    <n v="517"/>
    <s v="James Roman"/>
    <n v="38"/>
    <x v="2"/>
    <x v="0"/>
    <x v="2"/>
    <n v="27.964298120989"/>
    <n v="0"/>
    <x v="5"/>
    <x v="32"/>
    <d v="2022-03-11T00:00:00"/>
    <n v="5"/>
    <x v="0"/>
    <x v="0"/>
    <n v="42105"/>
    <x v="466"/>
    <n v="16551.496231004719"/>
    <x v="0"/>
    <x v="1"/>
  </r>
  <r>
    <n v="520"/>
    <s v="Valerie Garrett"/>
    <n v="51"/>
    <x v="0"/>
    <x v="0"/>
    <x v="2"/>
    <n v="30.251250743363329"/>
    <n v="0"/>
    <x v="5"/>
    <x v="341"/>
    <d v="2025-01-04T00:00:00"/>
    <n v="8"/>
    <x v="5"/>
    <x v="1"/>
    <n v="18390"/>
    <x v="467"/>
    <n v="3522.9901694905602"/>
    <x v="0"/>
    <x v="1"/>
  </r>
  <r>
    <n v="521"/>
    <s v="William Parker"/>
    <n v="77"/>
    <x v="1"/>
    <x v="0"/>
    <x v="2"/>
    <n v="31.02685282869248"/>
    <n v="0"/>
    <x v="0"/>
    <x v="342"/>
    <d v="2023-05-05T00:00:00"/>
    <n v="9"/>
    <x v="1"/>
    <x v="1"/>
    <n v="7565"/>
    <x v="468"/>
    <n v="3302.6170868885447"/>
    <x v="1"/>
    <x v="1"/>
  </r>
  <r>
    <n v="522"/>
    <s v="Justin Thomas"/>
    <n v="46"/>
    <x v="0"/>
    <x v="1"/>
    <x v="3"/>
    <n v="16.33684040317975"/>
    <n v="4"/>
    <x v="1"/>
    <x v="343"/>
    <d v="2023-09-02T00:00:00"/>
    <n v="4"/>
    <x v="5"/>
    <x v="1"/>
    <n v="24952"/>
    <x v="469"/>
    <n v="3481.5071697681997"/>
    <x v="0"/>
    <x v="2"/>
  </r>
  <r>
    <n v="523"/>
    <s v="Erica Ryan"/>
    <n v="76"/>
    <x v="1"/>
    <x v="1"/>
    <x v="3"/>
    <n v="25.251011407965638"/>
    <n v="4"/>
    <x v="2"/>
    <x v="344"/>
    <d v="2022-09-01T00:00:00"/>
    <n v="1"/>
    <x v="10"/>
    <x v="5"/>
    <n v="9364"/>
    <x v="470"/>
    <n v="1369.8974914096962"/>
    <x v="0"/>
    <x v="3"/>
  </r>
  <r>
    <n v="524"/>
    <s v="Brenda Wilkerson"/>
    <n v="41"/>
    <x v="2"/>
    <x v="0"/>
    <x v="3"/>
    <n v="26.6676969135893"/>
    <n v="4"/>
    <x v="4"/>
    <x v="345"/>
    <d v="2022-06-03T00:00:00"/>
    <n v="6"/>
    <x v="11"/>
    <x v="3"/>
    <n v="27267"/>
    <x v="471"/>
    <n v="6978.1003921500705"/>
    <x v="0"/>
    <x v="3"/>
  </r>
  <r>
    <n v="525"/>
    <s v="Peter Morris"/>
    <n v="14"/>
    <x v="3"/>
    <x v="0"/>
    <x v="0"/>
    <n v="29.915614585898791"/>
    <n v="0"/>
    <x v="0"/>
    <x v="10"/>
    <d v="2022-06-14T00:00:00"/>
    <n v="4"/>
    <x v="11"/>
    <x v="3"/>
    <n v="16500"/>
    <x v="472"/>
    <n v="7449.8555124177074"/>
    <x v="0"/>
    <x v="2"/>
  </r>
  <r>
    <n v="526"/>
    <s v="Holly Oliver"/>
    <n v="7"/>
    <x v="3"/>
    <x v="1"/>
    <x v="3"/>
    <n v="34.978352165758842"/>
    <n v="0"/>
    <x v="5"/>
    <x v="346"/>
    <d v="2022-09-08T00:00:00"/>
    <n v="2"/>
    <x v="7"/>
    <x v="4"/>
    <n v="28966"/>
    <x v="473"/>
    <n v="10387.85327582201"/>
    <x v="0"/>
    <x v="1"/>
  </r>
  <r>
    <n v="527"/>
    <s v="Ariel Sims"/>
    <n v="44"/>
    <x v="2"/>
    <x v="0"/>
    <x v="0"/>
    <n v="21.79239735895883"/>
    <n v="5"/>
    <x v="7"/>
    <x v="17"/>
    <d v="2022-02-02T00:00:00"/>
    <n v="8"/>
    <x v="1"/>
    <x v="1"/>
    <n v="14212"/>
    <x v="474"/>
    <n v="6248.4680185191264"/>
    <x v="0"/>
    <x v="0"/>
  </r>
  <r>
    <n v="528"/>
    <s v="Patricia Brennan"/>
    <n v="23"/>
    <x v="3"/>
    <x v="0"/>
    <x v="3"/>
    <n v="17.615916353826659"/>
    <n v="3"/>
    <x v="3"/>
    <x v="347"/>
    <d v="2022-09-02T00:00:00"/>
    <n v="16"/>
    <x v="4"/>
    <x v="2"/>
    <n v="9015"/>
    <x v="475"/>
    <n v="4398.0938417357766"/>
    <x v="0"/>
    <x v="2"/>
  </r>
  <r>
    <n v="530"/>
    <s v="Grant Boyd"/>
    <n v="33"/>
    <x v="2"/>
    <x v="0"/>
    <x v="0"/>
    <n v="30.228029168108868"/>
    <n v="4"/>
    <x v="5"/>
    <x v="8"/>
    <d v="2022-05-06T00:00:00"/>
    <n v="9"/>
    <x v="5"/>
    <x v="1"/>
    <n v="5498"/>
    <x v="476"/>
    <n v="1114.939439879503"/>
    <x v="0"/>
    <x v="2"/>
  </r>
  <r>
    <n v="531"/>
    <s v="Michael Salazar"/>
    <n v="35"/>
    <x v="2"/>
    <x v="0"/>
    <x v="1"/>
    <n v="37.328097197031347"/>
    <n v="1"/>
    <x v="3"/>
    <x v="98"/>
    <d v="2022-03-23T00:00:00"/>
    <n v="6"/>
    <x v="7"/>
    <x v="4"/>
    <n v="20435"/>
    <x v="477"/>
    <n v="8243.6964422491201"/>
    <x v="0"/>
    <x v="1"/>
  </r>
  <r>
    <n v="533"/>
    <s v="Jason Rojas"/>
    <n v="4"/>
    <x v="3"/>
    <x v="1"/>
    <x v="0"/>
    <n v="20.78251026418193"/>
    <n v="1"/>
    <x v="9"/>
    <x v="314"/>
    <d v="2022-08-14T00:00:00"/>
    <n v="2"/>
    <x v="12"/>
    <x v="5"/>
    <n v="8207"/>
    <x v="478"/>
    <n v="1664.0799094835847"/>
    <x v="0"/>
    <x v="2"/>
  </r>
  <r>
    <n v="534"/>
    <s v="Thomas Hernandez"/>
    <n v="34"/>
    <x v="2"/>
    <x v="1"/>
    <x v="0"/>
    <n v="29.150419670955081"/>
    <n v="5"/>
    <x v="5"/>
    <x v="348"/>
    <d v="2022-07-15T00:00:00"/>
    <n v="8"/>
    <x v="2"/>
    <x v="2"/>
    <n v="12879"/>
    <x v="479"/>
    <n v="2640.8585864070701"/>
    <x v="0"/>
    <x v="1"/>
  </r>
  <r>
    <n v="535"/>
    <s v="Julia Wong"/>
    <n v="42"/>
    <x v="2"/>
    <x v="0"/>
    <x v="1"/>
    <n v="36.794414594825412"/>
    <n v="1"/>
    <x v="4"/>
    <x v="349"/>
    <d v="2022-06-27T00:00:00"/>
    <n v="11"/>
    <x v="1"/>
    <x v="1"/>
    <n v="27656"/>
    <x v="480"/>
    <n v="9189.3897236724006"/>
    <x v="0"/>
    <x v="1"/>
  </r>
  <r>
    <n v="537"/>
    <s v="Angela Holland"/>
    <n v="47"/>
    <x v="0"/>
    <x v="1"/>
    <x v="2"/>
    <n v="21.907642571194501"/>
    <n v="4"/>
    <x v="1"/>
    <x v="338"/>
    <d v="2022-07-22T00:00:00"/>
    <n v="8"/>
    <x v="8"/>
    <x v="4"/>
    <n v="14596"/>
    <x v="481"/>
    <n v="7063.1915419681854"/>
    <x v="0"/>
    <x v="2"/>
  </r>
  <r>
    <n v="539"/>
    <s v="Michael Meyers"/>
    <n v="54"/>
    <x v="0"/>
    <x v="0"/>
    <x v="0"/>
    <n v="28.525167906112081"/>
    <n v="4"/>
    <x v="8"/>
    <x v="18"/>
    <d v="2022-04-14T00:00:00"/>
    <n v="7"/>
    <x v="8"/>
    <x v="4"/>
    <n v="19271"/>
    <x v="482"/>
    <n v="9156.3160703474605"/>
    <x v="0"/>
    <x v="1"/>
  </r>
  <r>
    <n v="540"/>
    <s v="Kenneth Lewis"/>
    <n v="60"/>
    <x v="0"/>
    <x v="1"/>
    <x v="0"/>
    <n v="32.60238304113242"/>
    <n v="1"/>
    <x v="3"/>
    <x v="350"/>
    <d v="2023-01-27T00:00:00"/>
    <n v="7"/>
    <x v="6"/>
    <x v="3"/>
    <n v="28181"/>
    <x v="483"/>
    <n v="9597.6900186002713"/>
    <x v="0"/>
    <x v="3"/>
  </r>
  <r>
    <n v="541"/>
    <s v="Scott Howard"/>
    <n v="15"/>
    <x v="3"/>
    <x v="0"/>
    <x v="1"/>
    <n v="37.893852839627222"/>
    <n v="2"/>
    <x v="0"/>
    <x v="351"/>
    <d v="2022-01-19T00:00:00"/>
    <n v="5"/>
    <x v="6"/>
    <x v="3"/>
    <n v="28942"/>
    <x v="484"/>
    <n v="4298.6233004144487"/>
    <x v="1"/>
    <x v="0"/>
  </r>
  <r>
    <n v="542"/>
    <s v="Amy Sullivan"/>
    <n v="53"/>
    <x v="0"/>
    <x v="1"/>
    <x v="1"/>
    <n v="28.08905150981543"/>
    <n v="0"/>
    <x v="2"/>
    <x v="352"/>
    <d v="2022-12-12T00:00:00"/>
    <n v="5"/>
    <x v="0"/>
    <x v="0"/>
    <n v="6549"/>
    <x v="485"/>
    <n v="2389.0960814665486"/>
    <x v="0"/>
    <x v="0"/>
  </r>
  <r>
    <n v="543"/>
    <s v="Benjamin Ortiz"/>
    <n v="26"/>
    <x v="2"/>
    <x v="0"/>
    <x v="3"/>
    <n v="24.949326141281031"/>
    <n v="5"/>
    <x v="8"/>
    <x v="353"/>
    <d v="2023-12-18T00:00:00"/>
    <n v="8"/>
    <x v="5"/>
    <x v="1"/>
    <n v="17331"/>
    <x v="486"/>
    <n v="4327.5353089106193"/>
    <x v="0"/>
    <x v="0"/>
  </r>
  <r>
    <n v="544"/>
    <s v="Jenna Robertson"/>
    <n v="32"/>
    <x v="2"/>
    <x v="1"/>
    <x v="1"/>
    <n v="39.865890259170527"/>
    <n v="0"/>
    <x v="2"/>
    <x v="354"/>
    <d v="2022-11-15T00:00:00"/>
    <n v="6"/>
    <x v="1"/>
    <x v="1"/>
    <n v="5291"/>
    <x v="487"/>
    <n v="636.93980108554115"/>
    <x v="0"/>
    <x v="3"/>
  </r>
  <r>
    <n v="545"/>
    <s v="Cassandra Ruiz"/>
    <n v="12"/>
    <x v="3"/>
    <x v="1"/>
    <x v="1"/>
    <n v="35.102529455966057"/>
    <n v="4"/>
    <x v="8"/>
    <x v="355"/>
    <d v="2022-08-25T00:00:00"/>
    <n v="10"/>
    <x v="7"/>
    <x v="4"/>
    <n v="32410"/>
    <x v="488"/>
    <n v="16177.68315657003"/>
    <x v="0"/>
    <x v="3"/>
  </r>
  <r>
    <n v="546"/>
    <s v="Aaron Pope"/>
    <n v="22"/>
    <x v="3"/>
    <x v="0"/>
    <x v="2"/>
    <n v="21.912215396210328"/>
    <n v="5"/>
    <x v="0"/>
    <x v="311"/>
    <d v="2022-10-27T00:00:00"/>
    <n v="12"/>
    <x v="1"/>
    <x v="1"/>
    <n v="27627"/>
    <x v="489"/>
    <n v="3413.9889293801098"/>
    <x v="0"/>
    <x v="2"/>
  </r>
  <r>
    <n v="547"/>
    <s v="Rebecca Baird"/>
    <n v="37"/>
    <x v="2"/>
    <x v="0"/>
    <x v="2"/>
    <n v="20.011133938777789"/>
    <n v="2"/>
    <x v="1"/>
    <x v="356"/>
    <d v="2023-04-21T00:00:00"/>
    <n v="6"/>
    <x v="8"/>
    <x v="4"/>
    <n v="19724"/>
    <x v="490"/>
    <n v="8919.64119459414"/>
    <x v="0"/>
    <x v="0"/>
  </r>
  <r>
    <n v="548"/>
    <s v="Mary Hunter"/>
    <n v="50"/>
    <x v="0"/>
    <x v="1"/>
    <x v="0"/>
    <n v="15.607330186851881"/>
    <n v="4"/>
    <x v="7"/>
    <x v="357"/>
    <d v="2024-07-16T00:00:00"/>
    <n v="3"/>
    <x v="3"/>
    <x v="3"/>
    <n v="45750"/>
    <x v="491"/>
    <n v="8340.8323915233923"/>
    <x v="0"/>
    <x v="3"/>
  </r>
  <r>
    <n v="549"/>
    <s v="Tammy Jordan"/>
    <n v="8"/>
    <x v="3"/>
    <x v="1"/>
    <x v="2"/>
    <n v="17.208402467040749"/>
    <n v="2"/>
    <x v="2"/>
    <x v="146"/>
    <d v="2022-05-03T00:00:00"/>
    <n v="5"/>
    <x v="0"/>
    <x v="0"/>
    <n v="25524"/>
    <x v="492"/>
    <n v="4925.5241515918315"/>
    <x v="0"/>
    <x v="0"/>
  </r>
  <r>
    <n v="550"/>
    <s v="Justin Doyle"/>
    <n v="45"/>
    <x v="2"/>
    <x v="1"/>
    <x v="0"/>
    <n v="38.749214587864643"/>
    <n v="1"/>
    <x v="4"/>
    <x v="358"/>
    <d v="2022-07-25T00:00:00"/>
    <n v="2"/>
    <x v="10"/>
    <x v="5"/>
    <n v="25266"/>
    <x v="493"/>
    <n v="6628.1244247441609"/>
    <x v="0"/>
    <x v="3"/>
  </r>
  <r>
    <n v="551"/>
    <s v="Alyssa Bowers"/>
    <n v="50"/>
    <x v="0"/>
    <x v="0"/>
    <x v="0"/>
    <n v="15.843761504077779"/>
    <n v="2"/>
    <x v="4"/>
    <x v="359"/>
    <d v="2024-01-23T00:00:00"/>
    <n v="6"/>
    <x v="6"/>
    <x v="3"/>
    <n v="15271"/>
    <x v="494"/>
    <n v="6599.4440220458619"/>
    <x v="1"/>
    <x v="2"/>
  </r>
  <r>
    <n v="553"/>
    <s v="Phillip Flynn"/>
    <n v="50"/>
    <x v="0"/>
    <x v="1"/>
    <x v="0"/>
    <n v="39.78491122003868"/>
    <n v="0"/>
    <x v="6"/>
    <x v="360"/>
    <d v="2024-05-20T00:00:00"/>
    <n v="6"/>
    <x v="7"/>
    <x v="4"/>
    <n v="22422"/>
    <x v="495"/>
    <n v="9313.8621532376001"/>
    <x v="0"/>
    <x v="2"/>
  </r>
  <r>
    <n v="554"/>
    <s v="Alicia Morales"/>
    <n v="44"/>
    <x v="2"/>
    <x v="0"/>
    <x v="0"/>
    <n v="15.134077940069689"/>
    <n v="5"/>
    <x v="5"/>
    <x v="259"/>
    <d v="2022-02-06T00:00:00"/>
    <n v="7"/>
    <x v="11"/>
    <x v="3"/>
    <n v="21146"/>
    <x v="496"/>
    <n v="8479.6272516191802"/>
    <x v="0"/>
    <x v="2"/>
  </r>
  <r>
    <n v="555"/>
    <s v="Mr. Darren Walker MD"/>
    <n v="58"/>
    <x v="0"/>
    <x v="0"/>
    <x v="0"/>
    <n v="16.250693069560711"/>
    <n v="1"/>
    <x v="6"/>
    <x v="361"/>
    <d v="2022-12-09T00:00:00"/>
    <n v="4"/>
    <x v="11"/>
    <x v="3"/>
    <n v="11053"/>
    <x v="497"/>
    <n v="3124.6324980388972"/>
    <x v="0"/>
    <x v="3"/>
  </r>
  <r>
    <n v="556"/>
    <s v="Michael Barron"/>
    <n v="75"/>
    <x v="1"/>
    <x v="0"/>
    <x v="1"/>
    <n v="26.944339293027991"/>
    <n v="0"/>
    <x v="4"/>
    <x v="189"/>
    <d v="2022-03-01T00:00:00"/>
    <n v="3"/>
    <x v="10"/>
    <x v="5"/>
    <n v="8106"/>
    <x v="498"/>
    <n v="1729.5776746485672"/>
    <x v="0"/>
    <x v="0"/>
  </r>
  <r>
    <n v="557"/>
    <s v="Sandy Morrow"/>
    <n v="36"/>
    <x v="2"/>
    <x v="1"/>
    <x v="1"/>
    <n v="19.861733972229981"/>
    <n v="3"/>
    <x v="4"/>
    <x v="362"/>
    <d v="2022-02-04T00:00:00"/>
    <n v="12"/>
    <x v="5"/>
    <x v="1"/>
    <n v="19324"/>
    <x v="499"/>
    <n v="8149.4056728879204"/>
    <x v="0"/>
    <x v="1"/>
  </r>
  <r>
    <n v="558"/>
    <s v="Sean Ryan"/>
    <n v="58"/>
    <x v="0"/>
    <x v="1"/>
    <x v="2"/>
    <n v="23.365511554807568"/>
    <n v="0"/>
    <x v="7"/>
    <x v="363"/>
    <d v="2022-05-14T00:00:00"/>
    <n v="12"/>
    <x v="2"/>
    <x v="2"/>
    <n v="19924"/>
    <x v="500"/>
    <n v="2100.1328478120195"/>
    <x v="0"/>
    <x v="2"/>
  </r>
  <r>
    <n v="559"/>
    <s v="Tim Clark"/>
    <n v="61"/>
    <x v="0"/>
    <x v="1"/>
    <x v="3"/>
    <n v="25.965520180623749"/>
    <n v="2"/>
    <x v="9"/>
    <x v="364"/>
    <d v="2022-01-18T00:00:00"/>
    <n v="2"/>
    <x v="8"/>
    <x v="4"/>
    <n v="14438"/>
    <x v="501"/>
    <n v="5923.7193302545511"/>
    <x v="0"/>
    <x v="1"/>
  </r>
  <r>
    <n v="561"/>
    <s v="Linda Rodriguez"/>
    <n v="67"/>
    <x v="0"/>
    <x v="0"/>
    <x v="0"/>
    <n v="18.404186900929279"/>
    <n v="4"/>
    <x v="7"/>
    <x v="56"/>
    <d v="2022-06-08T00:00:00"/>
    <n v="1"/>
    <x v="10"/>
    <x v="5"/>
    <n v="14126"/>
    <x v="502"/>
    <n v="5065.1479417247338"/>
    <x v="0"/>
    <x v="1"/>
  </r>
  <r>
    <n v="562"/>
    <s v="Jonathan Fernandez"/>
    <n v="33"/>
    <x v="2"/>
    <x v="0"/>
    <x v="1"/>
    <n v="17.46000442264614"/>
    <n v="0"/>
    <x v="8"/>
    <x v="239"/>
    <d v="2022-05-20T00:00:00"/>
    <n v="4"/>
    <x v="0"/>
    <x v="0"/>
    <n v="35773"/>
    <x v="503"/>
    <n v="6067.9214220743488"/>
    <x v="0"/>
    <x v="2"/>
  </r>
  <r>
    <n v="563"/>
    <s v="Autumn Dorsey"/>
    <n v="17"/>
    <x v="3"/>
    <x v="1"/>
    <x v="1"/>
    <n v="34.835076640566243"/>
    <n v="5"/>
    <x v="3"/>
    <x v="365"/>
    <d v="2022-12-12T00:00:00"/>
    <n v="1"/>
    <x v="10"/>
    <x v="5"/>
    <n v="33972"/>
    <x v="504"/>
    <n v="15832.342045505251"/>
    <x v="0"/>
    <x v="1"/>
  </r>
  <r>
    <n v="564"/>
    <s v="Jordan Joyce"/>
    <n v="36"/>
    <x v="2"/>
    <x v="1"/>
    <x v="2"/>
    <n v="25.21178303301129"/>
    <n v="0"/>
    <x v="0"/>
    <x v="366"/>
    <d v="2022-06-10T00:00:00"/>
    <n v="9"/>
    <x v="7"/>
    <x v="4"/>
    <n v="12517"/>
    <x v="505"/>
    <n v="2966.6264329387686"/>
    <x v="0"/>
    <x v="0"/>
  </r>
  <r>
    <n v="565"/>
    <s v="James Johnson"/>
    <n v="13"/>
    <x v="3"/>
    <x v="1"/>
    <x v="1"/>
    <n v="23.716397651559479"/>
    <n v="3"/>
    <x v="1"/>
    <x v="367"/>
    <d v="2023-06-02T00:00:00"/>
    <n v="2"/>
    <x v="9"/>
    <x v="0"/>
    <n v="8541"/>
    <x v="506"/>
    <n v="1260.7074808850493"/>
    <x v="1"/>
    <x v="2"/>
  </r>
  <r>
    <n v="567"/>
    <s v="Jennifer Reed"/>
    <n v="55"/>
    <x v="0"/>
    <x v="0"/>
    <x v="1"/>
    <n v="20.236424804595789"/>
    <n v="0"/>
    <x v="8"/>
    <x v="368"/>
    <d v="2022-07-04T00:00:00"/>
    <n v="3"/>
    <x v="7"/>
    <x v="4"/>
    <n v="37160"/>
    <x v="507"/>
    <n v="16964.547646894811"/>
    <x v="0"/>
    <x v="0"/>
  </r>
  <r>
    <n v="568"/>
    <s v="Melanie Kim"/>
    <n v="80"/>
    <x v="1"/>
    <x v="0"/>
    <x v="1"/>
    <n v="34.516163171737652"/>
    <n v="5"/>
    <x v="6"/>
    <x v="369"/>
    <d v="2022-11-30T00:00:00"/>
    <n v="5"/>
    <x v="5"/>
    <x v="1"/>
    <n v="18555"/>
    <x v="508"/>
    <n v="8900.0161467756898"/>
    <x v="0"/>
    <x v="2"/>
  </r>
  <r>
    <n v="569"/>
    <s v="Tina Barker"/>
    <n v="3"/>
    <x v="3"/>
    <x v="1"/>
    <x v="1"/>
    <n v="31.32250955681393"/>
    <n v="5"/>
    <x v="9"/>
    <x v="199"/>
    <d v="2022-05-28T00:00:00"/>
    <n v="1"/>
    <x v="10"/>
    <x v="5"/>
    <n v="19332"/>
    <x v="509"/>
    <n v="7205.8604956360905"/>
    <x v="0"/>
    <x v="3"/>
  </r>
  <r>
    <n v="570"/>
    <s v="Marcus Turner"/>
    <n v="78"/>
    <x v="1"/>
    <x v="1"/>
    <x v="1"/>
    <n v="20.985856771939929"/>
    <n v="4"/>
    <x v="7"/>
    <x v="370"/>
    <d v="2022-10-22T00:00:00"/>
    <n v="9"/>
    <x v="5"/>
    <x v="1"/>
    <n v="9382"/>
    <x v="510"/>
    <n v="2486.6278056456322"/>
    <x v="0"/>
    <x v="3"/>
  </r>
  <r>
    <n v="571"/>
    <s v="Mr. Jonathan Stone"/>
    <n v="63"/>
    <x v="0"/>
    <x v="0"/>
    <x v="1"/>
    <n v="28.255398751780891"/>
    <n v="5"/>
    <x v="6"/>
    <x v="371"/>
    <d v="2022-11-15T00:00:00"/>
    <n v="10"/>
    <x v="8"/>
    <x v="4"/>
    <n v="12243"/>
    <x v="511"/>
    <n v="4199.9616045721696"/>
    <x v="0"/>
    <x v="0"/>
  </r>
  <r>
    <n v="572"/>
    <s v="Melinda Riggs"/>
    <n v="9"/>
    <x v="3"/>
    <x v="1"/>
    <x v="1"/>
    <n v="26.282122493126341"/>
    <n v="2"/>
    <x v="5"/>
    <x v="372"/>
    <d v="2022-03-06T00:00:00"/>
    <n v="5"/>
    <x v="0"/>
    <x v="0"/>
    <n v="16218"/>
    <x v="512"/>
    <n v="4934.2812521224405"/>
    <x v="0"/>
    <x v="2"/>
  </r>
  <r>
    <n v="573"/>
    <s v="Michael Mclaughlin"/>
    <n v="30"/>
    <x v="2"/>
    <x v="1"/>
    <x v="1"/>
    <n v="32.922989184250881"/>
    <n v="0"/>
    <x v="5"/>
    <x v="97"/>
    <d v="2022-08-30T00:00:00"/>
    <n v="2"/>
    <x v="12"/>
    <x v="5"/>
    <n v="10782"/>
    <x v="513"/>
    <n v="5348.2111614536507"/>
    <x v="0"/>
    <x v="2"/>
  </r>
  <r>
    <n v="574"/>
    <s v="Morgan Jackson"/>
    <n v="75"/>
    <x v="1"/>
    <x v="1"/>
    <x v="1"/>
    <n v="22.604162273914501"/>
    <n v="4"/>
    <x v="2"/>
    <x v="17"/>
    <d v="2022-02-01T00:00:00"/>
    <n v="7"/>
    <x v="3"/>
    <x v="3"/>
    <n v="8600"/>
    <x v="514"/>
    <n v="2525.6120440049071"/>
    <x v="0"/>
    <x v="0"/>
  </r>
  <r>
    <n v="575"/>
    <s v="Marie Reed"/>
    <n v="47"/>
    <x v="0"/>
    <x v="0"/>
    <x v="0"/>
    <n v="37.766803909101007"/>
    <n v="5"/>
    <x v="9"/>
    <x v="45"/>
    <d v="2022-04-02T00:00:00"/>
    <n v="1"/>
    <x v="12"/>
    <x v="5"/>
    <n v="6741"/>
    <x v="515"/>
    <n v="3248.572359061066"/>
    <x v="0"/>
    <x v="1"/>
  </r>
  <r>
    <n v="576"/>
    <s v="David Silva"/>
    <n v="19"/>
    <x v="3"/>
    <x v="0"/>
    <x v="1"/>
    <n v="37.193687250071591"/>
    <n v="4"/>
    <x v="9"/>
    <x v="373"/>
    <d v="2024-01-22T00:00:00"/>
    <n v="3"/>
    <x v="12"/>
    <x v="5"/>
    <n v="7263"/>
    <x v="516"/>
    <n v="2256.1979208622824"/>
    <x v="0"/>
    <x v="1"/>
  </r>
  <r>
    <n v="577"/>
    <s v="Christine Peterson"/>
    <n v="51"/>
    <x v="0"/>
    <x v="0"/>
    <x v="2"/>
    <n v="39.460184366511029"/>
    <n v="0"/>
    <x v="3"/>
    <x v="374"/>
    <d v="2022-05-30T00:00:00"/>
    <n v="5"/>
    <x v="8"/>
    <x v="4"/>
    <n v="22741"/>
    <x v="517"/>
    <n v="6420.2666536882207"/>
    <x v="0"/>
    <x v="0"/>
  </r>
  <r>
    <n v="578"/>
    <s v="Dave Wilson"/>
    <n v="16"/>
    <x v="3"/>
    <x v="0"/>
    <x v="3"/>
    <n v="27.626477408538161"/>
    <n v="0"/>
    <x v="3"/>
    <x v="375"/>
    <d v="2024-09-03T00:00:00"/>
    <n v="6"/>
    <x v="11"/>
    <x v="3"/>
    <n v="49634"/>
    <x v="518"/>
    <n v="19066.2889351374"/>
    <x v="0"/>
    <x v="1"/>
  </r>
  <r>
    <n v="579"/>
    <s v="Joel Page"/>
    <n v="54"/>
    <x v="0"/>
    <x v="1"/>
    <x v="2"/>
    <n v="35.49517554860526"/>
    <n v="1"/>
    <x v="3"/>
    <x v="249"/>
    <d v="2022-01-26T00:00:00"/>
    <n v="2"/>
    <x v="10"/>
    <x v="5"/>
    <n v="19760"/>
    <x v="519"/>
    <n v="8425.6969687510791"/>
    <x v="0"/>
    <x v="3"/>
  </r>
  <r>
    <n v="580"/>
    <s v="Mindy Johnson"/>
    <n v="79"/>
    <x v="1"/>
    <x v="0"/>
    <x v="0"/>
    <n v="22.01314389260752"/>
    <n v="3"/>
    <x v="0"/>
    <x v="271"/>
    <d v="2022-11-28T00:00:00"/>
    <n v="5"/>
    <x v="5"/>
    <x v="1"/>
    <n v="18738"/>
    <x v="520"/>
    <n v="6621.3288235605105"/>
    <x v="0"/>
    <x v="3"/>
  </r>
  <r>
    <n v="581"/>
    <s v="Juan Erickson"/>
    <n v="9"/>
    <x v="3"/>
    <x v="1"/>
    <x v="3"/>
    <n v="17.826277976666809"/>
    <n v="0"/>
    <x v="0"/>
    <x v="376"/>
    <d v="2022-08-01T00:00:00"/>
    <n v="10"/>
    <x v="7"/>
    <x v="4"/>
    <n v="23942"/>
    <x v="521"/>
    <n v="11299.147982495509"/>
    <x v="0"/>
    <x v="1"/>
  </r>
  <r>
    <n v="582"/>
    <s v="Dawn Hall"/>
    <n v="77"/>
    <x v="1"/>
    <x v="1"/>
    <x v="0"/>
    <n v="34.771809473504582"/>
    <n v="0"/>
    <x v="1"/>
    <x v="299"/>
    <d v="2023-01-03T00:00:00"/>
    <n v="5"/>
    <x v="1"/>
    <x v="1"/>
    <n v="29472"/>
    <x v="522"/>
    <n v="9632.2437705622287"/>
    <x v="0"/>
    <x v="2"/>
  </r>
  <r>
    <n v="583"/>
    <s v="William Lewis"/>
    <n v="39"/>
    <x v="2"/>
    <x v="1"/>
    <x v="2"/>
    <n v="38.840752393233771"/>
    <n v="0"/>
    <x v="5"/>
    <x v="215"/>
    <d v="2022-02-19T00:00:00"/>
    <n v="8"/>
    <x v="7"/>
    <x v="4"/>
    <n v="20911"/>
    <x v="523"/>
    <n v="3713.7792631444208"/>
    <x v="0"/>
    <x v="2"/>
  </r>
  <r>
    <n v="584"/>
    <s v="Joshua Gardner"/>
    <n v="86"/>
    <x v="1"/>
    <x v="0"/>
    <x v="3"/>
    <n v="21.233492506948259"/>
    <n v="4"/>
    <x v="6"/>
    <x v="377"/>
    <d v="2022-10-06T00:00:00"/>
    <n v="2"/>
    <x v="12"/>
    <x v="5"/>
    <n v="15318"/>
    <x v="524"/>
    <n v="2747.6382542254305"/>
    <x v="0"/>
    <x v="3"/>
  </r>
  <r>
    <n v="586"/>
    <s v="Devin Guerrero"/>
    <n v="18"/>
    <x v="3"/>
    <x v="1"/>
    <x v="2"/>
    <n v="22.218796636585338"/>
    <n v="3"/>
    <x v="4"/>
    <x v="378"/>
    <d v="2024-05-24T00:00:00"/>
    <n v="1"/>
    <x v="12"/>
    <x v="5"/>
    <n v="3842"/>
    <x v="525"/>
    <n v="1310.1062777768871"/>
    <x v="1"/>
    <x v="2"/>
  </r>
  <r>
    <n v="587"/>
    <s v="Ian Hughes"/>
    <n v="29"/>
    <x v="2"/>
    <x v="1"/>
    <x v="2"/>
    <n v="19.736352132020532"/>
    <n v="2"/>
    <x v="7"/>
    <x v="379"/>
    <d v="2023-08-24T00:00:00"/>
    <n v="5"/>
    <x v="11"/>
    <x v="3"/>
    <n v="12001"/>
    <x v="526"/>
    <n v="5021.3435859068904"/>
    <x v="0"/>
    <x v="1"/>
  </r>
  <r>
    <n v="588"/>
    <s v="Gabrielle Callahan"/>
    <n v="20"/>
    <x v="3"/>
    <x v="1"/>
    <x v="2"/>
    <n v="20.243489613756829"/>
    <n v="5"/>
    <x v="9"/>
    <x v="228"/>
    <d v="2022-03-20T00:00:00"/>
    <n v="11"/>
    <x v="5"/>
    <x v="1"/>
    <n v="18161"/>
    <x v="527"/>
    <n v="8743.4910500912647"/>
    <x v="0"/>
    <x v="1"/>
  </r>
  <r>
    <n v="589"/>
    <s v="Bethany Sanford"/>
    <n v="6"/>
    <x v="3"/>
    <x v="1"/>
    <x v="2"/>
    <n v="18.211903563346461"/>
    <n v="4"/>
    <x v="6"/>
    <x v="363"/>
    <d v="2022-05-19T00:00:00"/>
    <n v="17"/>
    <x v="2"/>
    <x v="2"/>
    <n v="12615"/>
    <x v="528"/>
    <n v="2586.2054697130297"/>
    <x v="1"/>
    <x v="3"/>
  </r>
  <r>
    <n v="590"/>
    <s v="James Gates"/>
    <n v="6"/>
    <x v="3"/>
    <x v="1"/>
    <x v="1"/>
    <n v="37.572565544678007"/>
    <n v="3"/>
    <x v="3"/>
    <x v="8"/>
    <d v="2022-05-04T00:00:00"/>
    <n v="7"/>
    <x v="2"/>
    <x v="2"/>
    <n v="5132"/>
    <x v="529"/>
    <n v="2438.65106469086"/>
    <x v="0"/>
    <x v="0"/>
  </r>
  <r>
    <n v="591"/>
    <s v="Mathew Ortega"/>
    <n v="23"/>
    <x v="3"/>
    <x v="1"/>
    <x v="0"/>
    <n v="18.604383032550011"/>
    <n v="0"/>
    <x v="6"/>
    <x v="380"/>
    <d v="2022-11-11T00:00:00"/>
    <n v="5"/>
    <x v="7"/>
    <x v="4"/>
    <n v="18434"/>
    <x v="530"/>
    <n v="6975.9086058201901"/>
    <x v="0"/>
    <x v="3"/>
  </r>
  <r>
    <n v="593"/>
    <s v="Jack Carter"/>
    <n v="76"/>
    <x v="1"/>
    <x v="1"/>
    <x v="3"/>
    <n v="21.921982782111979"/>
    <n v="4"/>
    <x v="1"/>
    <x v="381"/>
    <d v="2023-05-03T00:00:00"/>
    <n v="1"/>
    <x v="10"/>
    <x v="5"/>
    <n v="10071"/>
    <x v="531"/>
    <n v="2003.7394751941574"/>
    <x v="0"/>
    <x v="3"/>
  </r>
  <r>
    <n v="594"/>
    <s v="Samantha Peck"/>
    <n v="53"/>
    <x v="0"/>
    <x v="1"/>
    <x v="3"/>
    <n v="24.20208356218475"/>
    <n v="1"/>
    <x v="0"/>
    <x v="372"/>
    <d v="2022-03-03T00:00:00"/>
    <n v="2"/>
    <x v="0"/>
    <x v="0"/>
    <n v="9676"/>
    <x v="532"/>
    <n v="2225.7984109347044"/>
    <x v="0"/>
    <x v="1"/>
  </r>
  <r>
    <n v="595"/>
    <s v="Lindsey Ruiz"/>
    <n v="10"/>
    <x v="3"/>
    <x v="0"/>
    <x v="1"/>
    <n v="38.44082996007878"/>
    <n v="5"/>
    <x v="3"/>
    <x v="239"/>
    <d v="2022-05-18T00:00:00"/>
    <n v="2"/>
    <x v="12"/>
    <x v="5"/>
    <n v="13737"/>
    <x v="533"/>
    <n v="5065.5903905702726"/>
    <x v="0"/>
    <x v="2"/>
  </r>
  <r>
    <n v="596"/>
    <s v="Anthony Sims"/>
    <n v="37"/>
    <x v="2"/>
    <x v="0"/>
    <x v="0"/>
    <n v="39.010723723606773"/>
    <n v="3"/>
    <x v="1"/>
    <x v="382"/>
    <d v="2024-01-03T00:00:00"/>
    <n v="3"/>
    <x v="10"/>
    <x v="5"/>
    <n v="8217"/>
    <x v="534"/>
    <n v="1504.0534742349091"/>
    <x v="1"/>
    <x v="3"/>
  </r>
  <r>
    <n v="597"/>
    <s v="Alan Raymond"/>
    <n v="31"/>
    <x v="2"/>
    <x v="0"/>
    <x v="2"/>
    <n v="18.585605765906781"/>
    <n v="5"/>
    <x v="6"/>
    <x v="383"/>
    <d v="2023-01-11T00:00:00"/>
    <n v="3"/>
    <x v="10"/>
    <x v="5"/>
    <n v="33426"/>
    <x v="535"/>
    <n v="15446.953965266301"/>
    <x v="0"/>
    <x v="3"/>
  </r>
  <r>
    <n v="598"/>
    <s v="Latoya Kelly"/>
    <n v="57"/>
    <x v="0"/>
    <x v="1"/>
    <x v="2"/>
    <n v="26.174878710205931"/>
    <n v="1"/>
    <x v="0"/>
    <x v="384"/>
    <d v="2022-05-14T00:00:00"/>
    <n v="6"/>
    <x v="1"/>
    <x v="1"/>
    <n v="29152"/>
    <x v="536"/>
    <n v="13105.83050039407"/>
    <x v="0"/>
    <x v="1"/>
  </r>
  <r>
    <n v="599"/>
    <s v="Zoe Calhoun"/>
    <n v="41"/>
    <x v="2"/>
    <x v="0"/>
    <x v="2"/>
    <n v="31.920482188447199"/>
    <n v="4"/>
    <x v="1"/>
    <x v="383"/>
    <d v="2023-01-25T00:00:00"/>
    <n v="17"/>
    <x v="2"/>
    <x v="2"/>
    <n v="13949"/>
    <x v="537"/>
    <n v="4428.7460163998567"/>
    <x v="0"/>
    <x v="2"/>
  </r>
  <r>
    <n v="600"/>
    <s v="Yolanda Gutierrez"/>
    <n v="23"/>
    <x v="3"/>
    <x v="0"/>
    <x v="0"/>
    <n v="19.900255038817999"/>
    <n v="4"/>
    <x v="5"/>
    <x v="385"/>
    <d v="2024-03-03T00:00:00"/>
    <n v="7"/>
    <x v="3"/>
    <x v="3"/>
    <n v="23056"/>
    <x v="538"/>
    <n v="8418.7648725505605"/>
    <x v="0"/>
    <x v="1"/>
  </r>
  <r>
    <n v="601"/>
    <s v="Alyssa Horn"/>
    <n v="30"/>
    <x v="2"/>
    <x v="0"/>
    <x v="3"/>
    <n v="35.251983269900151"/>
    <n v="2"/>
    <x v="8"/>
    <x v="101"/>
    <d v="2022-01-23T00:00:00"/>
    <n v="3"/>
    <x v="10"/>
    <x v="5"/>
    <n v="22255"/>
    <x v="539"/>
    <n v="7251.4186340881206"/>
    <x v="0"/>
    <x v="1"/>
  </r>
  <r>
    <n v="602"/>
    <s v="Jessica Diaz"/>
    <n v="65"/>
    <x v="0"/>
    <x v="0"/>
    <x v="3"/>
    <n v="33.537488580595507"/>
    <n v="4"/>
    <x v="1"/>
    <x v="386"/>
    <d v="2023-01-25T00:00:00"/>
    <n v="2"/>
    <x v="12"/>
    <x v="5"/>
    <n v="6526"/>
    <x v="540"/>
    <n v="1623.618145865752"/>
    <x v="0"/>
    <x v="2"/>
  </r>
  <r>
    <n v="603"/>
    <s v="Terry Contreras"/>
    <n v="90"/>
    <x v="1"/>
    <x v="1"/>
    <x v="2"/>
    <n v="25.15939813136648"/>
    <n v="4"/>
    <x v="5"/>
    <x v="383"/>
    <d v="2023-01-17T00:00:00"/>
    <n v="9"/>
    <x v="8"/>
    <x v="4"/>
    <n v="18526"/>
    <x v="541"/>
    <n v="3024.1839584164009"/>
    <x v="0"/>
    <x v="1"/>
  </r>
  <r>
    <n v="604"/>
    <s v="Cindy Moody"/>
    <n v="17"/>
    <x v="3"/>
    <x v="1"/>
    <x v="2"/>
    <n v="26.596897301134771"/>
    <n v="1"/>
    <x v="7"/>
    <x v="387"/>
    <d v="2024-01-18T00:00:00"/>
    <n v="4"/>
    <x v="0"/>
    <x v="0"/>
    <n v="13151"/>
    <x v="542"/>
    <n v="6294.0631467590129"/>
    <x v="0"/>
    <x v="2"/>
  </r>
  <r>
    <n v="605"/>
    <s v="Tiffany Cain"/>
    <n v="56"/>
    <x v="0"/>
    <x v="1"/>
    <x v="0"/>
    <n v="23.537433037654349"/>
    <n v="0"/>
    <x v="6"/>
    <x v="388"/>
    <d v="2023-10-23T00:00:00"/>
    <n v="6"/>
    <x v="1"/>
    <x v="1"/>
    <n v="3218"/>
    <x v="543"/>
    <n v="569.86386418427719"/>
    <x v="0"/>
    <x v="3"/>
  </r>
  <r>
    <n v="607"/>
    <s v="Brian Pham"/>
    <n v="49"/>
    <x v="0"/>
    <x v="1"/>
    <x v="0"/>
    <n v="32.591454436111498"/>
    <n v="1"/>
    <x v="6"/>
    <x v="389"/>
    <d v="2024-07-14T00:00:00"/>
    <n v="5"/>
    <x v="6"/>
    <x v="3"/>
    <n v="13487"/>
    <x v="544"/>
    <n v="5897.9303857603991"/>
    <x v="0"/>
    <x v="2"/>
  </r>
  <r>
    <n v="608"/>
    <s v="Melanie Leon"/>
    <n v="36"/>
    <x v="2"/>
    <x v="0"/>
    <x v="3"/>
    <n v="20.93985121662886"/>
    <n v="0"/>
    <x v="8"/>
    <x v="150"/>
    <d v="2022-10-16T00:00:00"/>
    <n v="4"/>
    <x v="5"/>
    <x v="1"/>
    <n v="8367"/>
    <x v="545"/>
    <n v="3596.479283038735"/>
    <x v="0"/>
    <x v="3"/>
  </r>
  <r>
    <n v="609"/>
    <s v="Mark Soto"/>
    <n v="67"/>
    <x v="0"/>
    <x v="0"/>
    <x v="3"/>
    <n v="33.674179305797907"/>
    <n v="0"/>
    <x v="0"/>
    <x v="238"/>
    <d v="2022-08-14T00:00:00"/>
    <n v="6"/>
    <x v="7"/>
    <x v="4"/>
    <n v="17702"/>
    <x v="546"/>
    <n v="4829.5473837548798"/>
    <x v="0"/>
    <x v="3"/>
  </r>
  <r>
    <n v="610"/>
    <s v="Trevor Davis"/>
    <n v="44"/>
    <x v="2"/>
    <x v="1"/>
    <x v="0"/>
    <n v="37.363774508534213"/>
    <n v="2"/>
    <x v="9"/>
    <x v="153"/>
    <d v="2022-01-17T00:00:00"/>
    <n v="7"/>
    <x v="7"/>
    <x v="4"/>
    <n v="9094"/>
    <x v="547"/>
    <n v="3878.2983371175396"/>
    <x v="0"/>
    <x v="1"/>
  </r>
  <r>
    <n v="611"/>
    <s v="Scott Cook"/>
    <n v="59"/>
    <x v="0"/>
    <x v="0"/>
    <x v="2"/>
    <n v="25.093677288958801"/>
    <n v="4"/>
    <x v="4"/>
    <x v="390"/>
    <d v="2024-03-27T00:00:00"/>
    <n v="2"/>
    <x v="0"/>
    <x v="0"/>
    <n v="12113"/>
    <x v="548"/>
    <n v="5525.4331218105508"/>
    <x v="0"/>
    <x v="0"/>
  </r>
  <r>
    <n v="613"/>
    <s v="Patrick Bradley"/>
    <n v="46"/>
    <x v="0"/>
    <x v="0"/>
    <x v="1"/>
    <n v="17.86785351305895"/>
    <n v="3"/>
    <x v="9"/>
    <x v="323"/>
    <d v="2022-10-21T00:00:00"/>
    <n v="2"/>
    <x v="0"/>
    <x v="0"/>
    <n v="27916"/>
    <x v="549"/>
    <n v="10733.328336326769"/>
    <x v="1"/>
    <x v="3"/>
  </r>
  <r>
    <n v="614"/>
    <s v="Stephanie Hoover"/>
    <n v="74"/>
    <x v="1"/>
    <x v="0"/>
    <x v="2"/>
    <n v="29.369469084888561"/>
    <n v="0"/>
    <x v="6"/>
    <x v="391"/>
    <d v="2022-06-07T00:00:00"/>
    <n v="1"/>
    <x v="10"/>
    <x v="5"/>
    <n v="18005"/>
    <x v="550"/>
    <n v="5203.8890036307203"/>
    <x v="0"/>
    <x v="3"/>
  </r>
  <r>
    <n v="615"/>
    <s v="Jennifer Lee"/>
    <n v="71"/>
    <x v="1"/>
    <x v="1"/>
    <x v="2"/>
    <n v="25.623872767357842"/>
    <n v="2"/>
    <x v="4"/>
    <x v="176"/>
    <d v="2022-05-25T00:00:00"/>
    <n v="12"/>
    <x v="5"/>
    <x v="1"/>
    <n v="27392"/>
    <x v="551"/>
    <n v="6990.4665683358216"/>
    <x v="0"/>
    <x v="2"/>
  </r>
  <r>
    <n v="616"/>
    <s v="Haley Mccarty"/>
    <n v="56"/>
    <x v="0"/>
    <x v="0"/>
    <x v="2"/>
    <n v="15.67437306847053"/>
    <n v="0"/>
    <x v="2"/>
    <x v="392"/>
    <d v="2023-12-17T00:00:00"/>
    <n v="3"/>
    <x v="9"/>
    <x v="0"/>
    <n v="11282"/>
    <x v="552"/>
    <n v="1808.7576022296362"/>
    <x v="0"/>
    <x v="0"/>
  </r>
  <r>
    <n v="617"/>
    <s v="Marc Wright"/>
    <n v="1"/>
    <x v="3"/>
    <x v="1"/>
    <x v="0"/>
    <n v="27.150885288548121"/>
    <n v="0"/>
    <x v="9"/>
    <x v="100"/>
    <d v="2022-07-22T00:00:00"/>
    <n v="7"/>
    <x v="6"/>
    <x v="3"/>
    <n v="7799"/>
    <x v="553"/>
    <n v="3123.7430253883449"/>
    <x v="0"/>
    <x v="3"/>
  </r>
  <r>
    <n v="619"/>
    <s v="Gary Anderson"/>
    <n v="17"/>
    <x v="3"/>
    <x v="1"/>
    <x v="0"/>
    <n v="25.379358254793459"/>
    <n v="2"/>
    <x v="8"/>
    <x v="45"/>
    <d v="2022-04-02T00:00:00"/>
    <n v="1"/>
    <x v="10"/>
    <x v="5"/>
    <n v="14019"/>
    <x v="554"/>
    <n v="5060.3902293119299"/>
    <x v="0"/>
    <x v="2"/>
  </r>
  <r>
    <n v="620"/>
    <s v="Jamie Nguyen"/>
    <n v="51"/>
    <x v="0"/>
    <x v="1"/>
    <x v="2"/>
    <n v="31.31899731155637"/>
    <n v="2"/>
    <x v="0"/>
    <x v="99"/>
    <d v="2022-02-05T00:00:00"/>
    <n v="4"/>
    <x v="11"/>
    <x v="3"/>
    <n v="19427"/>
    <x v="555"/>
    <n v="2522.1670522968707"/>
    <x v="1"/>
    <x v="0"/>
  </r>
  <r>
    <n v="621"/>
    <s v="Brandi Harris"/>
    <n v="83"/>
    <x v="1"/>
    <x v="1"/>
    <x v="0"/>
    <n v="38.466554545897857"/>
    <n v="0"/>
    <x v="2"/>
    <x v="393"/>
    <d v="2023-11-24T00:00:00"/>
    <n v="1"/>
    <x v="7"/>
    <x v="4"/>
    <n v="17328"/>
    <x v="556"/>
    <n v="8522.2955376514874"/>
    <x v="0"/>
    <x v="0"/>
  </r>
  <r>
    <n v="622"/>
    <s v="Denise Rodriguez"/>
    <n v="71"/>
    <x v="1"/>
    <x v="0"/>
    <x v="1"/>
    <n v="15.39084244307211"/>
    <n v="4"/>
    <x v="7"/>
    <x v="319"/>
    <d v="2022-05-10T00:00:00"/>
    <n v="5"/>
    <x v="1"/>
    <x v="1"/>
    <n v="14045"/>
    <x v="557"/>
    <n v="1658.2392583228902"/>
    <x v="0"/>
    <x v="2"/>
  </r>
  <r>
    <n v="623"/>
    <s v="Dana Mitchell"/>
    <n v="20"/>
    <x v="3"/>
    <x v="0"/>
    <x v="2"/>
    <n v="36.724664357820657"/>
    <n v="3"/>
    <x v="7"/>
    <x v="394"/>
    <d v="2022-09-02T00:00:00"/>
    <n v="3"/>
    <x v="8"/>
    <x v="4"/>
    <n v="11332"/>
    <x v="558"/>
    <n v="5300.0731949052188"/>
    <x v="0"/>
    <x v="0"/>
  </r>
  <r>
    <n v="624"/>
    <s v="Richard Green"/>
    <n v="74"/>
    <x v="1"/>
    <x v="0"/>
    <x v="0"/>
    <n v="32.064638020121663"/>
    <n v="4"/>
    <x v="6"/>
    <x v="43"/>
    <d v="2023-01-08T00:00:00"/>
    <n v="5"/>
    <x v="9"/>
    <x v="0"/>
    <n v="14479"/>
    <x v="559"/>
    <n v="3739.0688878400197"/>
    <x v="0"/>
    <x v="0"/>
  </r>
  <r>
    <n v="625"/>
    <s v="Brandy Aguilar"/>
    <n v="54"/>
    <x v="0"/>
    <x v="0"/>
    <x v="1"/>
    <n v="22.982537330551491"/>
    <n v="1"/>
    <x v="6"/>
    <x v="185"/>
    <d v="2022-11-16T00:00:00"/>
    <n v="20"/>
    <x v="2"/>
    <x v="2"/>
    <n v="10037"/>
    <x v="560"/>
    <n v="3216.0058005848987"/>
    <x v="0"/>
    <x v="3"/>
  </r>
  <r>
    <n v="626"/>
    <s v="Sheila Stark"/>
    <n v="40"/>
    <x v="2"/>
    <x v="1"/>
    <x v="3"/>
    <n v="16.009193541102022"/>
    <n v="3"/>
    <x v="3"/>
    <x v="339"/>
    <d v="2022-02-01T00:00:00"/>
    <n v="4"/>
    <x v="0"/>
    <x v="0"/>
    <n v="14800"/>
    <x v="561"/>
    <n v="2071.9084314275697"/>
    <x v="0"/>
    <x v="2"/>
  </r>
  <r>
    <n v="627"/>
    <s v="Matthew Barnes"/>
    <n v="87"/>
    <x v="1"/>
    <x v="1"/>
    <x v="2"/>
    <n v="37.421656439783121"/>
    <n v="5"/>
    <x v="3"/>
    <x v="395"/>
    <d v="2024-04-29T00:00:00"/>
    <n v="7"/>
    <x v="8"/>
    <x v="4"/>
    <n v="14582"/>
    <x v="562"/>
    <n v="2848.4951320810596"/>
    <x v="0"/>
    <x v="0"/>
  </r>
  <r>
    <n v="628"/>
    <s v="Sarah Moore"/>
    <n v="29"/>
    <x v="2"/>
    <x v="1"/>
    <x v="3"/>
    <n v="32.295365416784257"/>
    <n v="0"/>
    <x v="2"/>
    <x v="396"/>
    <d v="2023-10-30T00:00:00"/>
    <n v="14"/>
    <x v="2"/>
    <x v="2"/>
    <n v="18246"/>
    <x v="563"/>
    <n v="7041.2111025458998"/>
    <x v="0"/>
    <x v="2"/>
  </r>
  <r>
    <n v="629"/>
    <s v="Alexandra Mckinney"/>
    <n v="28"/>
    <x v="2"/>
    <x v="1"/>
    <x v="3"/>
    <n v="20.585731115208429"/>
    <n v="4"/>
    <x v="2"/>
    <x v="397"/>
    <d v="2022-04-27T00:00:00"/>
    <n v="1"/>
    <x v="10"/>
    <x v="5"/>
    <n v="5169"/>
    <x v="564"/>
    <n v="2082.1497593475419"/>
    <x v="0"/>
    <x v="3"/>
  </r>
  <r>
    <n v="630"/>
    <s v="Aaron Campbell"/>
    <n v="34"/>
    <x v="2"/>
    <x v="1"/>
    <x v="1"/>
    <n v="17.5362811788732"/>
    <n v="5"/>
    <x v="0"/>
    <x v="398"/>
    <d v="2022-06-13T00:00:00"/>
    <n v="4"/>
    <x v="6"/>
    <x v="3"/>
    <n v="19068"/>
    <x v="565"/>
    <n v="9507.7993513583879"/>
    <x v="0"/>
    <x v="0"/>
  </r>
  <r>
    <n v="631"/>
    <s v="Richard Underwood"/>
    <n v="11"/>
    <x v="3"/>
    <x v="1"/>
    <x v="2"/>
    <n v="27.330624226430722"/>
    <n v="4"/>
    <x v="3"/>
    <x v="351"/>
    <d v="2022-01-21T00:00:00"/>
    <n v="7"/>
    <x v="1"/>
    <x v="1"/>
    <n v="18085"/>
    <x v="566"/>
    <n v="6743.378185472"/>
    <x v="0"/>
    <x v="0"/>
  </r>
  <r>
    <n v="632"/>
    <s v="Keith Collins"/>
    <n v="8"/>
    <x v="3"/>
    <x v="0"/>
    <x v="0"/>
    <n v="30.67231641624814"/>
    <n v="1"/>
    <x v="5"/>
    <x v="399"/>
    <d v="2022-04-22T00:00:00"/>
    <n v="10"/>
    <x v="5"/>
    <x v="1"/>
    <n v="11790"/>
    <x v="567"/>
    <n v="4584.163982247198"/>
    <x v="0"/>
    <x v="1"/>
  </r>
  <r>
    <n v="633"/>
    <s v="Adam Patel"/>
    <n v="59"/>
    <x v="0"/>
    <x v="0"/>
    <x v="1"/>
    <n v="23.74716455643517"/>
    <n v="4"/>
    <x v="5"/>
    <x v="400"/>
    <d v="2023-04-09T00:00:00"/>
    <n v="7"/>
    <x v="3"/>
    <x v="3"/>
    <n v="16321"/>
    <x v="568"/>
    <n v="3750.0307266720902"/>
    <x v="0"/>
    <x v="1"/>
  </r>
  <r>
    <n v="634"/>
    <s v="Robert Moore"/>
    <n v="61"/>
    <x v="0"/>
    <x v="1"/>
    <x v="3"/>
    <n v="26.080683037445009"/>
    <n v="5"/>
    <x v="0"/>
    <x v="401"/>
    <d v="2022-08-06T00:00:00"/>
    <n v="3"/>
    <x v="12"/>
    <x v="5"/>
    <n v="7732"/>
    <x v="569"/>
    <n v="2856.3400735812538"/>
    <x v="0"/>
    <x v="0"/>
  </r>
  <r>
    <n v="635"/>
    <s v="Christopher Perez"/>
    <n v="72"/>
    <x v="1"/>
    <x v="1"/>
    <x v="1"/>
    <n v="19.179030339694592"/>
    <n v="3"/>
    <x v="4"/>
    <x v="187"/>
    <d v="2022-12-15T00:00:00"/>
    <n v="6"/>
    <x v="3"/>
    <x v="3"/>
    <n v="19411"/>
    <x v="570"/>
    <n v="4021.2884891480699"/>
    <x v="0"/>
    <x v="1"/>
  </r>
  <r>
    <n v="636"/>
    <s v="Richard Munoz"/>
    <n v="88"/>
    <x v="1"/>
    <x v="1"/>
    <x v="2"/>
    <n v="29.55305914434695"/>
    <n v="0"/>
    <x v="5"/>
    <x v="70"/>
    <d v="2022-08-22T00:00:00"/>
    <n v="3"/>
    <x v="9"/>
    <x v="0"/>
    <n v="13696"/>
    <x v="571"/>
    <n v="1533.2244196479205"/>
    <x v="0"/>
    <x v="1"/>
  </r>
  <r>
    <n v="637"/>
    <s v="Sarah Sanders"/>
    <n v="70"/>
    <x v="1"/>
    <x v="1"/>
    <x v="2"/>
    <n v="31.218196911413902"/>
    <n v="4"/>
    <x v="3"/>
    <x v="402"/>
    <d v="2023-07-18T00:00:00"/>
    <n v="3"/>
    <x v="0"/>
    <x v="0"/>
    <n v="28313"/>
    <x v="572"/>
    <n v="13768.62848505412"/>
    <x v="0"/>
    <x v="1"/>
  </r>
  <r>
    <n v="638"/>
    <s v="Jesus Campbell"/>
    <n v="53"/>
    <x v="0"/>
    <x v="1"/>
    <x v="1"/>
    <n v="22.491538231183942"/>
    <n v="3"/>
    <x v="8"/>
    <x v="31"/>
    <d v="2022-02-16T00:00:00"/>
    <n v="18"/>
    <x v="2"/>
    <x v="2"/>
    <n v="43290"/>
    <x v="573"/>
    <n v="17808.617388262071"/>
    <x v="0"/>
    <x v="3"/>
  </r>
  <r>
    <n v="639"/>
    <s v="Glen Hayes"/>
    <n v="8"/>
    <x v="3"/>
    <x v="1"/>
    <x v="3"/>
    <n v="39.973273181881098"/>
    <n v="5"/>
    <x v="9"/>
    <x v="403"/>
    <d v="2023-04-11T00:00:00"/>
    <n v="7"/>
    <x v="3"/>
    <x v="3"/>
    <n v="40878"/>
    <x v="574"/>
    <n v="6340.2409774106491"/>
    <x v="0"/>
    <x v="2"/>
  </r>
  <r>
    <n v="640"/>
    <s v="Carrie Anderson"/>
    <n v="70"/>
    <x v="1"/>
    <x v="0"/>
    <x v="2"/>
    <n v="22.767999577625549"/>
    <n v="1"/>
    <x v="6"/>
    <x v="404"/>
    <d v="2024-02-08T00:00:00"/>
    <n v="6"/>
    <x v="7"/>
    <x v="4"/>
    <n v="7326"/>
    <x v="575"/>
    <n v="3075.1731039491979"/>
    <x v="0"/>
    <x v="1"/>
  </r>
  <r>
    <n v="641"/>
    <s v="Ann Green"/>
    <n v="72"/>
    <x v="1"/>
    <x v="0"/>
    <x v="1"/>
    <n v="37.23572752888451"/>
    <n v="2"/>
    <x v="1"/>
    <x v="138"/>
    <d v="2022-02-20T00:00:00"/>
    <n v="3"/>
    <x v="8"/>
    <x v="4"/>
    <n v="13079"/>
    <x v="576"/>
    <n v="1338.08425857154"/>
    <x v="0"/>
    <x v="0"/>
  </r>
  <r>
    <n v="643"/>
    <s v="Zachary Murray"/>
    <n v="22"/>
    <x v="3"/>
    <x v="0"/>
    <x v="1"/>
    <n v="31.551038744872351"/>
    <n v="3"/>
    <x v="8"/>
    <x v="4"/>
    <d v="2022-08-04T00:00:00"/>
    <n v="2"/>
    <x v="9"/>
    <x v="0"/>
    <n v="27391"/>
    <x v="577"/>
    <n v="10534.416030808959"/>
    <x v="0"/>
    <x v="3"/>
  </r>
  <r>
    <n v="644"/>
    <s v="Stacey Smith"/>
    <n v="55"/>
    <x v="0"/>
    <x v="1"/>
    <x v="1"/>
    <n v="25.7413392786838"/>
    <n v="2"/>
    <x v="1"/>
    <x v="283"/>
    <d v="2022-07-26T00:00:00"/>
    <n v="2"/>
    <x v="10"/>
    <x v="5"/>
    <n v="13736"/>
    <x v="578"/>
    <n v="2916.4226152330302"/>
    <x v="0"/>
    <x v="2"/>
  </r>
  <r>
    <n v="645"/>
    <s v="Victoria Gardner MD"/>
    <n v="18"/>
    <x v="3"/>
    <x v="1"/>
    <x v="0"/>
    <n v="22.405069551274359"/>
    <n v="4"/>
    <x v="6"/>
    <x v="208"/>
    <d v="2022-04-11T00:00:00"/>
    <n v="9"/>
    <x v="8"/>
    <x v="4"/>
    <n v="18913"/>
    <x v="579"/>
    <n v="5353.9496165386299"/>
    <x v="0"/>
    <x v="1"/>
  </r>
  <r>
    <n v="646"/>
    <s v="Angie Carrillo"/>
    <n v="27"/>
    <x v="2"/>
    <x v="0"/>
    <x v="0"/>
    <n v="24.840915890191791"/>
    <n v="3"/>
    <x v="7"/>
    <x v="405"/>
    <d v="2023-08-14T00:00:00"/>
    <n v="16"/>
    <x v="2"/>
    <x v="2"/>
    <n v="24541"/>
    <x v="580"/>
    <n v="7429.0623944281906"/>
    <x v="0"/>
    <x v="1"/>
  </r>
  <r>
    <n v="647"/>
    <s v="Jesse Arnold"/>
    <n v="25"/>
    <x v="2"/>
    <x v="0"/>
    <x v="0"/>
    <n v="16.16018024575688"/>
    <n v="4"/>
    <x v="1"/>
    <x v="384"/>
    <d v="2022-05-14T00:00:00"/>
    <n v="6"/>
    <x v="8"/>
    <x v="4"/>
    <n v="14616"/>
    <x v="581"/>
    <n v="1751.5276155136107"/>
    <x v="0"/>
    <x v="3"/>
  </r>
  <r>
    <n v="648"/>
    <s v="Shawn Peterson"/>
    <n v="75"/>
    <x v="1"/>
    <x v="1"/>
    <x v="2"/>
    <n v="30.208103021678159"/>
    <n v="0"/>
    <x v="2"/>
    <x v="212"/>
    <d v="2022-05-24T00:00:00"/>
    <n v="10"/>
    <x v="8"/>
    <x v="4"/>
    <n v="25790"/>
    <x v="582"/>
    <n v="12098.485295815461"/>
    <x v="0"/>
    <x v="3"/>
  </r>
  <r>
    <n v="649"/>
    <s v="Melanie Gilmore"/>
    <n v="49"/>
    <x v="0"/>
    <x v="1"/>
    <x v="1"/>
    <n v="33.414914933640937"/>
    <n v="0"/>
    <x v="7"/>
    <x v="406"/>
    <d v="2023-01-30T00:00:00"/>
    <n v="2"/>
    <x v="10"/>
    <x v="5"/>
    <n v="7156"/>
    <x v="583"/>
    <n v="1018.8567460949744"/>
    <x v="0"/>
    <x v="1"/>
  </r>
  <r>
    <n v="650"/>
    <s v="Daniel Poole"/>
    <n v="26"/>
    <x v="2"/>
    <x v="1"/>
    <x v="0"/>
    <n v="15.005375553350071"/>
    <n v="5"/>
    <x v="1"/>
    <x v="179"/>
    <d v="2022-04-12T00:00:00"/>
    <n v="4"/>
    <x v="1"/>
    <x v="1"/>
    <n v="5366"/>
    <x v="584"/>
    <n v="2025.0571522134628"/>
    <x v="0"/>
    <x v="2"/>
  </r>
  <r>
    <n v="651"/>
    <s v="Randy Stephens"/>
    <n v="5"/>
    <x v="3"/>
    <x v="1"/>
    <x v="3"/>
    <n v="30.124434097175101"/>
    <n v="1"/>
    <x v="9"/>
    <x v="407"/>
    <d v="2022-09-12T00:00:00"/>
    <n v="2"/>
    <x v="0"/>
    <x v="0"/>
    <n v="27955"/>
    <x v="585"/>
    <n v="13577.421658250239"/>
    <x v="0"/>
    <x v="0"/>
  </r>
  <r>
    <n v="652"/>
    <s v="Alyssa Webb"/>
    <n v="63"/>
    <x v="0"/>
    <x v="1"/>
    <x v="1"/>
    <n v="37.233177738737709"/>
    <n v="3"/>
    <x v="3"/>
    <x v="408"/>
    <d v="2022-05-23T00:00:00"/>
    <n v="2"/>
    <x v="0"/>
    <x v="0"/>
    <n v="24970"/>
    <x v="586"/>
    <n v="6723.1587373943403"/>
    <x v="0"/>
    <x v="2"/>
  </r>
  <r>
    <n v="653"/>
    <s v="Melissa Gomez"/>
    <n v="78"/>
    <x v="1"/>
    <x v="1"/>
    <x v="1"/>
    <n v="35.716434354124829"/>
    <n v="4"/>
    <x v="5"/>
    <x v="96"/>
    <d v="2022-12-04T00:00:00"/>
    <n v="13"/>
    <x v="2"/>
    <x v="2"/>
    <n v="39911"/>
    <x v="587"/>
    <n v="19889.520938324011"/>
    <x v="0"/>
    <x v="3"/>
  </r>
  <r>
    <n v="655"/>
    <s v="Mary Barnett"/>
    <n v="12"/>
    <x v="3"/>
    <x v="0"/>
    <x v="3"/>
    <n v="34.15682967832322"/>
    <n v="1"/>
    <x v="4"/>
    <x v="409"/>
    <d v="2023-05-01T00:00:00"/>
    <n v="6"/>
    <x v="3"/>
    <x v="3"/>
    <n v="11934"/>
    <x v="588"/>
    <n v="1356.0313114424698"/>
    <x v="0"/>
    <x v="1"/>
  </r>
  <r>
    <n v="656"/>
    <s v="Matthew Gonzalez"/>
    <n v="40"/>
    <x v="2"/>
    <x v="1"/>
    <x v="1"/>
    <n v="38.521337342154737"/>
    <n v="2"/>
    <x v="9"/>
    <x v="284"/>
    <d v="2022-08-15T00:00:00"/>
    <n v="6"/>
    <x v="6"/>
    <x v="3"/>
    <n v="9815"/>
    <x v="589"/>
    <n v="2317.9032214933659"/>
    <x v="1"/>
    <x v="3"/>
  </r>
  <r>
    <n v="657"/>
    <s v="Lauren Bates"/>
    <n v="16"/>
    <x v="3"/>
    <x v="1"/>
    <x v="0"/>
    <n v="39.530147592726387"/>
    <n v="2"/>
    <x v="7"/>
    <x v="30"/>
    <d v="2022-02-17T00:00:00"/>
    <n v="9"/>
    <x v="5"/>
    <x v="1"/>
    <n v="17034"/>
    <x v="590"/>
    <n v="7596.433295104056"/>
    <x v="0"/>
    <x v="0"/>
  </r>
  <r>
    <n v="658"/>
    <s v="Kelly Harris"/>
    <n v="23"/>
    <x v="3"/>
    <x v="1"/>
    <x v="2"/>
    <n v="18.297051330512879"/>
    <n v="3"/>
    <x v="6"/>
    <x v="12"/>
    <d v="2022-02-15T00:00:00"/>
    <n v="6"/>
    <x v="6"/>
    <x v="3"/>
    <n v="5501"/>
    <x v="591"/>
    <n v="1343.2377396406282"/>
    <x v="0"/>
    <x v="2"/>
  </r>
  <r>
    <n v="659"/>
    <s v="Julie Perkins"/>
    <n v="27"/>
    <x v="2"/>
    <x v="1"/>
    <x v="3"/>
    <n v="26.972509652280859"/>
    <n v="5"/>
    <x v="0"/>
    <x v="236"/>
    <d v="2022-12-07T00:00:00"/>
    <n v="4"/>
    <x v="9"/>
    <x v="0"/>
    <n v="14712"/>
    <x v="592"/>
    <n v="3816.0715833501108"/>
    <x v="0"/>
    <x v="1"/>
  </r>
  <r>
    <n v="660"/>
    <s v="Gregory Munoz"/>
    <n v="31"/>
    <x v="2"/>
    <x v="1"/>
    <x v="3"/>
    <n v="17.1981702619759"/>
    <n v="4"/>
    <x v="9"/>
    <x v="410"/>
    <d v="2022-12-22T00:00:00"/>
    <n v="4"/>
    <x v="1"/>
    <x v="1"/>
    <n v="42054"/>
    <x v="593"/>
    <n v="7839.60370246401"/>
    <x v="0"/>
    <x v="2"/>
  </r>
  <r>
    <n v="661"/>
    <s v="Tracy Hamilton"/>
    <n v="16"/>
    <x v="3"/>
    <x v="1"/>
    <x v="1"/>
    <n v="23.655466956209629"/>
    <n v="2"/>
    <x v="4"/>
    <x v="411"/>
    <d v="2023-12-23T00:00:00"/>
    <n v="3"/>
    <x v="0"/>
    <x v="0"/>
    <n v="14427"/>
    <x v="594"/>
    <n v="5934.831697111631"/>
    <x v="0"/>
    <x v="1"/>
  </r>
  <r>
    <n v="662"/>
    <s v="Danielle Kim"/>
    <n v="8"/>
    <x v="3"/>
    <x v="1"/>
    <x v="3"/>
    <n v="20.664336248351621"/>
    <n v="0"/>
    <x v="5"/>
    <x v="91"/>
    <d v="2022-03-13T00:00:00"/>
    <n v="5"/>
    <x v="11"/>
    <x v="3"/>
    <n v="11981"/>
    <x v="595"/>
    <n v="1427.3861837014902"/>
    <x v="0"/>
    <x v="3"/>
  </r>
  <r>
    <n v="663"/>
    <s v="Carla James"/>
    <n v="5"/>
    <x v="3"/>
    <x v="0"/>
    <x v="0"/>
    <n v="39.576387362827163"/>
    <n v="3"/>
    <x v="5"/>
    <x v="228"/>
    <d v="2022-03-25T00:00:00"/>
    <n v="16"/>
    <x v="4"/>
    <x v="2"/>
    <n v="18405"/>
    <x v="596"/>
    <n v="3004.4921517604398"/>
    <x v="0"/>
    <x v="2"/>
  </r>
  <r>
    <n v="664"/>
    <s v="Jordan Lewis"/>
    <n v="76"/>
    <x v="1"/>
    <x v="0"/>
    <x v="0"/>
    <n v="26.086344811155652"/>
    <n v="1"/>
    <x v="7"/>
    <x v="412"/>
    <d v="2022-04-03T00:00:00"/>
    <n v="4"/>
    <x v="5"/>
    <x v="1"/>
    <n v="24116"/>
    <x v="597"/>
    <n v="10048.90399390512"/>
    <x v="0"/>
    <x v="2"/>
  </r>
  <r>
    <n v="665"/>
    <s v="Brittany Clark"/>
    <n v="20"/>
    <x v="3"/>
    <x v="0"/>
    <x v="0"/>
    <n v="32.149620152090243"/>
    <n v="0"/>
    <x v="6"/>
    <x v="304"/>
    <d v="2022-05-03T00:00:00"/>
    <n v="4"/>
    <x v="9"/>
    <x v="0"/>
    <n v="24934"/>
    <x v="598"/>
    <n v="11651.036851198071"/>
    <x v="1"/>
    <x v="2"/>
  </r>
  <r>
    <n v="666"/>
    <s v="Jeffrey Burke"/>
    <n v="19"/>
    <x v="3"/>
    <x v="1"/>
    <x v="0"/>
    <n v="30.29036637876845"/>
    <n v="4"/>
    <x v="5"/>
    <x v="72"/>
    <d v="2023-10-28T00:00:00"/>
    <n v="4"/>
    <x v="1"/>
    <x v="1"/>
    <n v="18194"/>
    <x v="599"/>
    <n v="8565.2555040520128"/>
    <x v="0"/>
    <x v="0"/>
  </r>
  <r>
    <n v="667"/>
    <s v="Samantha Armstrong"/>
    <n v="42"/>
    <x v="2"/>
    <x v="1"/>
    <x v="2"/>
    <n v="17.025443016331099"/>
    <n v="3"/>
    <x v="6"/>
    <x v="413"/>
    <d v="2022-05-30T00:00:00"/>
    <n v="4"/>
    <x v="11"/>
    <x v="3"/>
    <n v="25433"/>
    <x v="600"/>
    <n v="3833.9240477624298"/>
    <x v="0"/>
    <x v="3"/>
  </r>
  <r>
    <n v="668"/>
    <s v="Samuel Oneill"/>
    <n v="86"/>
    <x v="1"/>
    <x v="1"/>
    <x v="1"/>
    <n v="24.652891012523341"/>
    <n v="2"/>
    <x v="8"/>
    <x v="91"/>
    <d v="2022-03-09T00:00:00"/>
    <n v="1"/>
    <x v="10"/>
    <x v="5"/>
    <n v="7624"/>
    <x v="601"/>
    <n v="1010.0705546197023"/>
    <x v="0"/>
    <x v="3"/>
  </r>
  <r>
    <n v="669"/>
    <s v="Debbie Jimenez"/>
    <n v="3"/>
    <x v="3"/>
    <x v="1"/>
    <x v="1"/>
    <n v="39.670054522338297"/>
    <n v="4"/>
    <x v="1"/>
    <x v="414"/>
    <d v="2023-03-08T00:00:00"/>
    <n v="4"/>
    <x v="6"/>
    <x v="3"/>
    <n v="22467"/>
    <x v="602"/>
    <n v="9400.4763797140695"/>
    <x v="0"/>
    <x v="3"/>
  </r>
  <r>
    <n v="670"/>
    <s v="Robert Black"/>
    <n v="46"/>
    <x v="0"/>
    <x v="0"/>
    <x v="2"/>
    <n v="31.0863537576687"/>
    <n v="1"/>
    <x v="2"/>
    <x v="138"/>
    <d v="2022-02-22T00:00:00"/>
    <n v="5"/>
    <x v="11"/>
    <x v="3"/>
    <n v="28779"/>
    <x v="603"/>
    <n v="11347.80548548845"/>
    <x v="0"/>
    <x v="0"/>
  </r>
  <r>
    <n v="671"/>
    <s v="Scott Baker"/>
    <n v="69"/>
    <x v="1"/>
    <x v="0"/>
    <x v="2"/>
    <n v="24.209482141825521"/>
    <n v="3"/>
    <x v="5"/>
    <x v="415"/>
    <d v="2023-01-24T00:00:00"/>
    <n v="6"/>
    <x v="5"/>
    <x v="1"/>
    <n v="14449"/>
    <x v="604"/>
    <n v="5221.4289031213611"/>
    <x v="0"/>
    <x v="1"/>
  </r>
  <r>
    <n v="673"/>
    <s v="Victoria Cooper"/>
    <n v="81"/>
    <x v="1"/>
    <x v="0"/>
    <x v="2"/>
    <n v="30.355942654950631"/>
    <n v="0"/>
    <x v="2"/>
    <x v="150"/>
    <d v="2022-10-14T00:00:00"/>
    <n v="2"/>
    <x v="12"/>
    <x v="5"/>
    <n v="19163"/>
    <x v="605"/>
    <n v="6084.5842296374594"/>
    <x v="0"/>
    <x v="1"/>
  </r>
  <r>
    <n v="674"/>
    <s v="Mary Velez"/>
    <n v="48"/>
    <x v="0"/>
    <x v="1"/>
    <x v="2"/>
    <n v="22.662161914761139"/>
    <n v="2"/>
    <x v="7"/>
    <x v="232"/>
    <d v="2022-03-29T00:00:00"/>
    <n v="7"/>
    <x v="5"/>
    <x v="1"/>
    <n v="8795"/>
    <x v="606"/>
    <n v="2277.1881505222154"/>
    <x v="0"/>
    <x v="0"/>
  </r>
  <r>
    <n v="675"/>
    <s v="Charlene White"/>
    <n v="19"/>
    <x v="3"/>
    <x v="0"/>
    <x v="0"/>
    <n v="26.104055107197709"/>
    <n v="1"/>
    <x v="5"/>
    <x v="412"/>
    <d v="2022-04-01T00:00:00"/>
    <n v="2"/>
    <x v="12"/>
    <x v="5"/>
    <n v="14628"/>
    <x v="607"/>
    <n v="4211.5553406695508"/>
    <x v="0"/>
    <x v="2"/>
  </r>
  <r>
    <n v="676"/>
    <s v="Elizabeth Taylor"/>
    <n v="4"/>
    <x v="3"/>
    <x v="0"/>
    <x v="0"/>
    <n v="29.42724776899313"/>
    <n v="0"/>
    <x v="4"/>
    <x v="75"/>
    <d v="2023-10-11T00:00:00"/>
    <n v="8"/>
    <x v="7"/>
    <x v="4"/>
    <n v="17202"/>
    <x v="608"/>
    <n v="3520.8773709922607"/>
    <x v="0"/>
    <x v="3"/>
  </r>
  <r>
    <n v="677"/>
    <s v="Allison Rogers"/>
    <n v="85"/>
    <x v="1"/>
    <x v="1"/>
    <x v="3"/>
    <n v="38.19271314432217"/>
    <n v="2"/>
    <x v="4"/>
    <x v="416"/>
    <d v="2024-08-19T00:00:00"/>
    <n v="3"/>
    <x v="11"/>
    <x v="3"/>
    <n v="16948"/>
    <x v="609"/>
    <n v="7475.3466258903118"/>
    <x v="0"/>
    <x v="0"/>
  </r>
  <r>
    <n v="678"/>
    <s v="Darlene Cooper"/>
    <n v="69"/>
    <x v="1"/>
    <x v="1"/>
    <x v="2"/>
    <n v="22.096869809014411"/>
    <n v="5"/>
    <x v="4"/>
    <x v="417"/>
    <d v="2022-03-31T00:00:00"/>
    <n v="10"/>
    <x v="7"/>
    <x v="4"/>
    <n v="34045"/>
    <x v="610"/>
    <n v="10951.028208798369"/>
    <x v="0"/>
    <x v="1"/>
  </r>
  <r>
    <n v="679"/>
    <s v="Amanda Mclean"/>
    <n v="64"/>
    <x v="0"/>
    <x v="0"/>
    <x v="3"/>
    <n v="32.613120260330767"/>
    <n v="1"/>
    <x v="2"/>
    <x v="75"/>
    <d v="2023-10-09T00:00:00"/>
    <n v="6"/>
    <x v="1"/>
    <x v="1"/>
    <n v="27245"/>
    <x v="611"/>
    <n v="4396.3515976726703"/>
    <x v="0"/>
    <x v="2"/>
  </r>
  <r>
    <n v="680"/>
    <s v="James Mueller"/>
    <n v="30"/>
    <x v="2"/>
    <x v="0"/>
    <x v="3"/>
    <n v="38.822583721721557"/>
    <n v="3"/>
    <x v="8"/>
    <x v="418"/>
    <d v="2023-03-14T00:00:00"/>
    <n v="5"/>
    <x v="0"/>
    <x v="0"/>
    <n v="16359"/>
    <x v="612"/>
    <n v="5666.6695232632101"/>
    <x v="0"/>
    <x v="3"/>
  </r>
  <r>
    <n v="681"/>
    <s v="Patricia Barry"/>
    <n v="54"/>
    <x v="0"/>
    <x v="1"/>
    <x v="0"/>
    <n v="15.31775097800606"/>
    <n v="2"/>
    <x v="3"/>
    <x v="112"/>
    <d v="2023-05-17T00:00:00"/>
    <n v="4"/>
    <x v="7"/>
    <x v="4"/>
    <n v="28557"/>
    <x v="613"/>
    <n v="8120.4089738895091"/>
    <x v="0"/>
    <x v="3"/>
  </r>
  <r>
    <n v="682"/>
    <s v="Alexander Long"/>
    <n v="17"/>
    <x v="3"/>
    <x v="1"/>
    <x v="2"/>
    <n v="20.387716675197399"/>
    <n v="2"/>
    <x v="7"/>
    <x v="236"/>
    <d v="2022-12-08T00:00:00"/>
    <n v="5"/>
    <x v="2"/>
    <x v="2"/>
    <n v="16972"/>
    <x v="614"/>
    <n v="5737.0470264917694"/>
    <x v="0"/>
    <x v="3"/>
  </r>
  <r>
    <n v="684"/>
    <s v="Chelsea Medina"/>
    <n v="21"/>
    <x v="3"/>
    <x v="1"/>
    <x v="2"/>
    <n v="27.80128924214792"/>
    <n v="1"/>
    <x v="7"/>
    <x v="419"/>
    <d v="2022-04-23T00:00:00"/>
    <n v="5"/>
    <x v="11"/>
    <x v="3"/>
    <n v="14964"/>
    <x v="615"/>
    <n v="3695.9153947806608"/>
    <x v="0"/>
    <x v="1"/>
  </r>
  <r>
    <n v="685"/>
    <s v="Lance Shaw"/>
    <n v="14"/>
    <x v="3"/>
    <x v="0"/>
    <x v="0"/>
    <n v="33.544058497521888"/>
    <n v="4"/>
    <x v="6"/>
    <x v="420"/>
    <d v="2022-06-28T00:00:00"/>
    <n v="2"/>
    <x v="8"/>
    <x v="4"/>
    <n v="10443"/>
    <x v="616"/>
    <n v="3936.6206829690682"/>
    <x v="1"/>
    <x v="2"/>
  </r>
  <r>
    <n v="686"/>
    <s v="Angela Mcdaniel"/>
    <n v="89"/>
    <x v="1"/>
    <x v="0"/>
    <x v="2"/>
    <n v="20.105415229695119"/>
    <n v="2"/>
    <x v="1"/>
    <x v="421"/>
    <d v="2022-01-03T00:00:00"/>
    <n v="2"/>
    <x v="9"/>
    <x v="0"/>
    <n v="29788"/>
    <x v="617"/>
    <n v="11088.805612828779"/>
    <x v="0"/>
    <x v="3"/>
  </r>
  <r>
    <n v="688"/>
    <s v="Alexis Davis"/>
    <n v="89"/>
    <x v="1"/>
    <x v="0"/>
    <x v="3"/>
    <n v="16.791281440060551"/>
    <n v="0"/>
    <x v="3"/>
    <x v="15"/>
    <d v="2022-03-14T00:00:00"/>
    <n v="12"/>
    <x v="1"/>
    <x v="1"/>
    <n v="26662"/>
    <x v="618"/>
    <n v="12353.587909245891"/>
    <x v="0"/>
    <x v="2"/>
  </r>
  <r>
    <n v="689"/>
    <s v="Anne Miller"/>
    <n v="72"/>
    <x v="1"/>
    <x v="1"/>
    <x v="2"/>
    <n v="23.20507420607429"/>
    <n v="0"/>
    <x v="2"/>
    <x v="108"/>
    <d v="2023-04-21T00:00:00"/>
    <n v="20"/>
    <x v="4"/>
    <x v="2"/>
    <n v="5730"/>
    <x v="619"/>
    <n v="1966.1876354154169"/>
    <x v="0"/>
    <x v="3"/>
  </r>
  <r>
    <n v="690"/>
    <s v="Roy Doyle"/>
    <n v="81"/>
    <x v="1"/>
    <x v="0"/>
    <x v="3"/>
    <n v="38.61374815849166"/>
    <n v="2"/>
    <x v="5"/>
    <x v="419"/>
    <d v="2022-04-20T00:00:00"/>
    <n v="2"/>
    <x v="10"/>
    <x v="5"/>
    <n v="3199"/>
    <x v="620"/>
    <n v="755.99707738779716"/>
    <x v="0"/>
    <x v="3"/>
  </r>
  <r>
    <n v="691"/>
    <s v="Melissa Jenkins"/>
    <n v="57"/>
    <x v="0"/>
    <x v="0"/>
    <x v="3"/>
    <n v="22.971931937175011"/>
    <n v="2"/>
    <x v="8"/>
    <x v="422"/>
    <d v="2022-03-04T00:00:00"/>
    <n v="5"/>
    <x v="8"/>
    <x v="4"/>
    <n v="9849"/>
    <x v="621"/>
    <n v="2590.9109959654006"/>
    <x v="0"/>
    <x v="1"/>
  </r>
  <r>
    <n v="692"/>
    <s v="Tammy Johnson"/>
    <n v="68"/>
    <x v="0"/>
    <x v="1"/>
    <x v="2"/>
    <n v="30.04342113455645"/>
    <n v="0"/>
    <x v="8"/>
    <x v="261"/>
    <d v="2022-11-06T00:00:00"/>
    <n v="4"/>
    <x v="0"/>
    <x v="0"/>
    <n v="12382"/>
    <x v="622"/>
    <n v="5806.44393688741"/>
    <x v="0"/>
    <x v="3"/>
  </r>
  <r>
    <n v="693"/>
    <s v="Melanie King"/>
    <n v="66"/>
    <x v="0"/>
    <x v="1"/>
    <x v="0"/>
    <n v="21.922387154823941"/>
    <n v="0"/>
    <x v="7"/>
    <x v="275"/>
    <d v="2022-02-01T00:00:00"/>
    <n v="1"/>
    <x v="12"/>
    <x v="5"/>
    <n v="18640"/>
    <x v="623"/>
    <n v="9032.1846512929897"/>
    <x v="0"/>
    <x v="2"/>
  </r>
  <r>
    <n v="694"/>
    <s v="Raymond Casey"/>
    <n v="10"/>
    <x v="3"/>
    <x v="0"/>
    <x v="3"/>
    <n v="23.127804746615471"/>
    <n v="4"/>
    <x v="7"/>
    <x v="423"/>
    <d v="2023-05-07T00:00:00"/>
    <n v="7"/>
    <x v="11"/>
    <x v="3"/>
    <n v="17845"/>
    <x v="624"/>
    <n v="5173.7869336261101"/>
    <x v="1"/>
    <x v="2"/>
  </r>
  <r>
    <n v="695"/>
    <s v="Tiffany Cannon"/>
    <n v="75"/>
    <x v="1"/>
    <x v="0"/>
    <x v="3"/>
    <n v="34.195814921734858"/>
    <n v="5"/>
    <x v="3"/>
    <x v="424"/>
    <d v="2024-04-15T00:00:00"/>
    <n v="9"/>
    <x v="4"/>
    <x v="2"/>
    <n v="6096"/>
    <x v="625"/>
    <n v="1670.4268504635402"/>
    <x v="0"/>
    <x v="0"/>
  </r>
  <r>
    <n v="696"/>
    <s v="Robert Le"/>
    <n v="15"/>
    <x v="3"/>
    <x v="1"/>
    <x v="1"/>
    <n v="34.128451345584551"/>
    <n v="3"/>
    <x v="1"/>
    <x v="425"/>
    <d v="2022-06-29T00:00:00"/>
    <n v="7"/>
    <x v="2"/>
    <x v="2"/>
    <n v="10955"/>
    <x v="626"/>
    <n v="3726.8885473857317"/>
    <x v="0"/>
    <x v="3"/>
  </r>
  <r>
    <n v="697"/>
    <s v="Bryan Cooper"/>
    <n v="3"/>
    <x v="3"/>
    <x v="1"/>
    <x v="3"/>
    <n v="17.647733331369359"/>
    <n v="0"/>
    <x v="7"/>
    <x v="294"/>
    <d v="2022-01-19T00:00:00"/>
    <n v="7"/>
    <x v="2"/>
    <x v="2"/>
    <n v="16498"/>
    <x v="627"/>
    <n v="5927.8673352834303"/>
    <x v="0"/>
    <x v="3"/>
  </r>
  <r>
    <n v="698"/>
    <s v="Caitlin Miller"/>
    <n v="31"/>
    <x v="2"/>
    <x v="1"/>
    <x v="0"/>
    <n v="22.664632824263961"/>
    <n v="4"/>
    <x v="3"/>
    <x v="426"/>
    <d v="2022-11-09T00:00:00"/>
    <n v="8"/>
    <x v="5"/>
    <x v="1"/>
    <n v="18096"/>
    <x v="628"/>
    <n v="4204.8972846435299"/>
    <x v="0"/>
    <x v="0"/>
  </r>
  <r>
    <n v="699"/>
    <s v="Janet Edwards"/>
    <n v="31"/>
    <x v="2"/>
    <x v="1"/>
    <x v="0"/>
    <n v="29.615584611298051"/>
    <n v="1"/>
    <x v="6"/>
    <x v="413"/>
    <d v="2022-05-27T00:00:00"/>
    <n v="1"/>
    <x v="12"/>
    <x v="5"/>
    <n v="32818"/>
    <x v="629"/>
    <n v="15985.911502881841"/>
    <x v="0"/>
    <x v="3"/>
  </r>
  <r>
    <n v="700"/>
    <s v="Brandon Peters"/>
    <n v="71"/>
    <x v="1"/>
    <x v="1"/>
    <x v="3"/>
    <n v="34.100267162264068"/>
    <n v="1"/>
    <x v="2"/>
    <x v="160"/>
    <d v="2022-03-17T00:00:00"/>
    <n v="4"/>
    <x v="9"/>
    <x v="0"/>
    <n v="17131"/>
    <x v="630"/>
    <n v="5816.6604030084309"/>
    <x v="0"/>
    <x v="2"/>
  </r>
  <r>
    <n v="701"/>
    <s v="Amy Murray"/>
    <n v="39"/>
    <x v="2"/>
    <x v="0"/>
    <x v="3"/>
    <n v="37.943071752456177"/>
    <n v="3"/>
    <x v="1"/>
    <x v="427"/>
    <d v="2024-01-18T00:00:00"/>
    <n v="5"/>
    <x v="7"/>
    <x v="4"/>
    <n v="22006"/>
    <x v="631"/>
    <n v="10280.029888415191"/>
    <x v="0"/>
    <x v="3"/>
  </r>
  <r>
    <n v="702"/>
    <s v="Linda Brooks"/>
    <n v="29"/>
    <x v="2"/>
    <x v="0"/>
    <x v="0"/>
    <n v="22.552482653809669"/>
    <n v="3"/>
    <x v="3"/>
    <x v="428"/>
    <d v="2022-02-08T00:00:00"/>
    <n v="5"/>
    <x v="0"/>
    <x v="0"/>
    <n v="18279"/>
    <x v="632"/>
    <n v="8630.8864758893615"/>
    <x v="0"/>
    <x v="2"/>
  </r>
  <r>
    <n v="703"/>
    <s v="Jessica Jones"/>
    <n v="90"/>
    <x v="1"/>
    <x v="0"/>
    <x v="0"/>
    <n v="31.728971530769449"/>
    <n v="5"/>
    <x v="9"/>
    <x v="382"/>
    <d v="2024-01-06T00:00:00"/>
    <n v="6"/>
    <x v="11"/>
    <x v="3"/>
    <n v="17684"/>
    <x v="633"/>
    <n v="7187.2766268180494"/>
    <x v="0"/>
    <x v="1"/>
  </r>
  <r>
    <n v="704"/>
    <s v="Donald Delgado"/>
    <n v="3"/>
    <x v="3"/>
    <x v="0"/>
    <x v="0"/>
    <n v="28.322470868282519"/>
    <n v="1"/>
    <x v="8"/>
    <x v="267"/>
    <d v="2022-04-08T00:00:00"/>
    <n v="4"/>
    <x v="9"/>
    <x v="0"/>
    <n v="7664"/>
    <x v="634"/>
    <n v="1816.6388579278282"/>
    <x v="0"/>
    <x v="0"/>
  </r>
  <r>
    <n v="705"/>
    <s v="Joseph Harris"/>
    <n v="54"/>
    <x v="0"/>
    <x v="0"/>
    <x v="0"/>
    <n v="19.52712413860397"/>
    <n v="0"/>
    <x v="2"/>
    <x v="429"/>
    <d v="2024-06-23T00:00:00"/>
    <n v="9"/>
    <x v="2"/>
    <x v="2"/>
    <n v="21609"/>
    <x v="635"/>
    <n v="5401.6293094409702"/>
    <x v="0"/>
    <x v="0"/>
  </r>
  <r>
    <n v="706"/>
    <s v="Taylor King"/>
    <n v="69"/>
    <x v="1"/>
    <x v="0"/>
    <x v="1"/>
    <n v="25.209052902800948"/>
    <n v="3"/>
    <x v="8"/>
    <x v="351"/>
    <d v="2022-01-23T00:00:00"/>
    <n v="9"/>
    <x v="1"/>
    <x v="1"/>
    <n v="20854"/>
    <x v="636"/>
    <n v="9157.2890423001099"/>
    <x v="0"/>
    <x v="3"/>
  </r>
  <r>
    <n v="707"/>
    <s v="Stacey Mann"/>
    <n v="71"/>
    <x v="1"/>
    <x v="0"/>
    <x v="3"/>
    <n v="16.168560403913879"/>
    <n v="1"/>
    <x v="7"/>
    <x v="334"/>
    <d v="2022-02-27T00:00:00"/>
    <n v="11"/>
    <x v="4"/>
    <x v="2"/>
    <n v="19065"/>
    <x v="637"/>
    <n v="4150.4789025766895"/>
    <x v="0"/>
    <x v="1"/>
  </r>
  <r>
    <n v="708"/>
    <s v="Phillip Mora"/>
    <n v="3"/>
    <x v="3"/>
    <x v="1"/>
    <x v="3"/>
    <n v="36.753061943810067"/>
    <n v="3"/>
    <x v="1"/>
    <x v="30"/>
    <d v="2022-02-09T00:00:00"/>
    <n v="1"/>
    <x v="12"/>
    <x v="5"/>
    <n v="28262"/>
    <x v="638"/>
    <n v="6036.985621027361"/>
    <x v="0"/>
    <x v="3"/>
  </r>
  <r>
    <n v="709"/>
    <s v="Lauren Olson"/>
    <n v="56"/>
    <x v="0"/>
    <x v="1"/>
    <x v="3"/>
    <n v="36.921224559998393"/>
    <n v="0"/>
    <x v="4"/>
    <x v="430"/>
    <d v="2022-08-12T00:00:00"/>
    <n v="8"/>
    <x v="8"/>
    <x v="4"/>
    <n v="8942"/>
    <x v="639"/>
    <n v="4232.2348903988104"/>
    <x v="0"/>
    <x v="1"/>
  </r>
  <r>
    <n v="711"/>
    <s v="Michael Diaz"/>
    <n v="60"/>
    <x v="0"/>
    <x v="0"/>
    <x v="0"/>
    <n v="35.673710683984929"/>
    <n v="1"/>
    <x v="2"/>
    <x v="351"/>
    <d v="2022-01-20T00:00:00"/>
    <n v="6"/>
    <x v="1"/>
    <x v="1"/>
    <n v="21827"/>
    <x v="640"/>
    <n v="5866.2965408345408"/>
    <x v="1"/>
    <x v="0"/>
  </r>
  <r>
    <n v="712"/>
    <s v="Jessica Clements"/>
    <n v="39"/>
    <x v="2"/>
    <x v="0"/>
    <x v="3"/>
    <n v="32.784447687133458"/>
    <n v="0"/>
    <x v="8"/>
    <x v="11"/>
    <d v="2022-03-29T00:00:00"/>
    <n v="4"/>
    <x v="9"/>
    <x v="0"/>
    <n v="24259"/>
    <x v="641"/>
    <n v="9602.1299471354796"/>
    <x v="0"/>
    <x v="3"/>
  </r>
  <r>
    <n v="714"/>
    <s v="Nathan Friedman"/>
    <n v="60"/>
    <x v="0"/>
    <x v="0"/>
    <x v="3"/>
    <n v="15.790421186588389"/>
    <n v="5"/>
    <x v="6"/>
    <x v="71"/>
    <d v="2022-10-16T00:00:00"/>
    <n v="8"/>
    <x v="1"/>
    <x v="1"/>
    <n v="8679"/>
    <x v="642"/>
    <n v="3125.9872369828108"/>
    <x v="0"/>
    <x v="0"/>
  </r>
  <r>
    <n v="715"/>
    <s v="Mrs. Andrea Booker"/>
    <n v="1"/>
    <x v="3"/>
    <x v="0"/>
    <x v="3"/>
    <n v="29.32669699310409"/>
    <n v="0"/>
    <x v="1"/>
    <x v="56"/>
    <d v="2022-06-13T00:00:00"/>
    <n v="6"/>
    <x v="5"/>
    <x v="1"/>
    <n v="14319"/>
    <x v="643"/>
    <n v="1849.3216236366698"/>
    <x v="0"/>
    <x v="1"/>
  </r>
  <r>
    <n v="716"/>
    <s v="Michael Bray"/>
    <n v="42"/>
    <x v="2"/>
    <x v="1"/>
    <x v="3"/>
    <n v="23.878747051030182"/>
    <n v="3"/>
    <x v="1"/>
    <x v="44"/>
    <d v="2022-01-14T00:00:00"/>
    <n v="7"/>
    <x v="6"/>
    <x v="3"/>
    <n v="20537"/>
    <x v="644"/>
    <n v="7350.5665906526592"/>
    <x v="0"/>
    <x v="2"/>
  </r>
  <r>
    <n v="718"/>
    <s v="Jonathan Navarro"/>
    <n v="52"/>
    <x v="0"/>
    <x v="0"/>
    <x v="0"/>
    <n v="37.168750609902467"/>
    <n v="2"/>
    <x v="1"/>
    <x v="98"/>
    <d v="2022-03-25T00:00:00"/>
    <n v="8"/>
    <x v="5"/>
    <x v="1"/>
    <n v="10183"/>
    <x v="645"/>
    <n v="4042.4384323898958"/>
    <x v="0"/>
    <x v="0"/>
  </r>
  <r>
    <n v="719"/>
    <s v="Jeffery Meadows"/>
    <n v="10"/>
    <x v="3"/>
    <x v="0"/>
    <x v="0"/>
    <n v="39.267123140814412"/>
    <n v="4"/>
    <x v="3"/>
    <x v="431"/>
    <d v="2024-04-06T00:00:00"/>
    <n v="3"/>
    <x v="3"/>
    <x v="3"/>
    <n v="15612"/>
    <x v="646"/>
    <n v="3873.7843897016992"/>
    <x v="0"/>
    <x v="1"/>
  </r>
  <r>
    <n v="720"/>
    <s v="Patrick Krueger"/>
    <n v="20"/>
    <x v="3"/>
    <x v="1"/>
    <x v="1"/>
    <n v="20.132151360643221"/>
    <n v="4"/>
    <x v="5"/>
    <x v="103"/>
    <d v="2022-02-23T00:00:00"/>
    <n v="1"/>
    <x v="10"/>
    <x v="5"/>
    <n v="8006"/>
    <x v="647"/>
    <n v="1526.1577862004724"/>
    <x v="0"/>
    <x v="0"/>
  </r>
  <r>
    <n v="721"/>
    <s v="William Hernandez"/>
    <n v="7"/>
    <x v="3"/>
    <x v="0"/>
    <x v="1"/>
    <n v="34.529796631755893"/>
    <n v="1"/>
    <x v="3"/>
    <x v="256"/>
    <d v="2023-06-22T00:00:00"/>
    <n v="5"/>
    <x v="4"/>
    <x v="2"/>
    <n v="29661"/>
    <x v="648"/>
    <n v="12266.415817143159"/>
    <x v="1"/>
    <x v="0"/>
  </r>
  <r>
    <n v="722"/>
    <s v="Pamela Thomas"/>
    <n v="82"/>
    <x v="1"/>
    <x v="1"/>
    <x v="3"/>
    <n v="36.344882850876502"/>
    <n v="3"/>
    <x v="5"/>
    <x v="432"/>
    <d v="2023-05-10T00:00:00"/>
    <n v="3"/>
    <x v="10"/>
    <x v="5"/>
    <n v="11810"/>
    <x v="649"/>
    <n v="2494.3461431728956"/>
    <x v="0"/>
    <x v="2"/>
  </r>
  <r>
    <n v="723"/>
    <s v="Steven Collins"/>
    <n v="60"/>
    <x v="0"/>
    <x v="1"/>
    <x v="1"/>
    <n v="26.066964472537219"/>
    <n v="3"/>
    <x v="2"/>
    <x v="153"/>
    <d v="2022-01-13T00:00:00"/>
    <n v="3"/>
    <x v="9"/>
    <x v="0"/>
    <n v="48437"/>
    <x v="650"/>
    <n v="9480.6233615697129"/>
    <x v="0"/>
    <x v="3"/>
  </r>
  <r>
    <n v="724"/>
    <s v="David Bonilla"/>
    <n v="22"/>
    <x v="3"/>
    <x v="1"/>
    <x v="3"/>
    <n v="38.086907510110557"/>
    <n v="3"/>
    <x v="6"/>
    <x v="433"/>
    <d v="2022-03-04T00:00:00"/>
    <n v="7"/>
    <x v="6"/>
    <x v="3"/>
    <n v="31499"/>
    <x v="651"/>
    <n v="15013.78006434597"/>
    <x v="0"/>
    <x v="0"/>
  </r>
  <r>
    <n v="725"/>
    <s v="Kimberly Ibarra"/>
    <n v="32"/>
    <x v="2"/>
    <x v="0"/>
    <x v="0"/>
    <n v="31.745877929526689"/>
    <n v="1"/>
    <x v="9"/>
    <x v="434"/>
    <d v="2022-10-10T00:00:00"/>
    <n v="5"/>
    <x v="9"/>
    <x v="0"/>
    <n v="13594"/>
    <x v="652"/>
    <n v="4979.2598922142424"/>
    <x v="0"/>
    <x v="0"/>
  </r>
  <r>
    <n v="726"/>
    <s v="Steven Vaughn"/>
    <n v="14"/>
    <x v="3"/>
    <x v="1"/>
    <x v="3"/>
    <n v="20.97989088251347"/>
    <n v="3"/>
    <x v="9"/>
    <x v="13"/>
    <d v="2022-01-16T00:00:00"/>
    <n v="3"/>
    <x v="10"/>
    <x v="5"/>
    <n v="27631"/>
    <x v="653"/>
    <n v="8396.5869943895086"/>
    <x v="0"/>
    <x v="2"/>
  </r>
  <r>
    <n v="727"/>
    <s v="Jennifer Hernandez"/>
    <n v="60"/>
    <x v="0"/>
    <x v="0"/>
    <x v="2"/>
    <n v="23.09725200100408"/>
    <n v="1"/>
    <x v="0"/>
    <x v="32"/>
    <d v="2022-03-14T00:00:00"/>
    <n v="8"/>
    <x v="8"/>
    <x v="4"/>
    <n v="14134"/>
    <x v="654"/>
    <n v="4727.3332584583186"/>
    <x v="0"/>
    <x v="3"/>
  </r>
  <r>
    <n v="728"/>
    <s v="Christopher Chan"/>
    <n v="42"/>
    <x v="2"/>
    <x v="1"/>
    <x v="1"/>
    <n v="24.670077953913829"/>
    <n v="3"/>
    <x v="8"/>
    <x v="134"/>
    <d v="2022-04-25T00:00:00"/>
    <n v="6"/>
    <x v="8"/>
    <x v="4"/>
    <n v="22484"/>
    <x v="655"/>
    <n v="7567.3341996992203"/>
    <x v="0"/>
    <x v="1"/>
  </r>
  <r>
    <n v="729"/>
    <s v="Billy Smith"/>
    <n v="60"/>
    <x v="0"/>
    <x v="0"/>
    <x v="0"/>
    <n v="35.193387416334843"/>
    <n v="4"/>
    <x v="8"/>
    <x v="376"/>
    <d v="2022-07-28T00:00:00"/>
    <n v="6"/>
    <x v="7"/>
    <x v="4"/>
    <n v="15693"/>
    <x v="656"/>
    <n v="3596.6973118467904"/>
    <x v="0"/>
    <x v="0"/>
  </r>
  <r>
    <n v="730"/>
    <s v="Tyler Cardenas"/>
    <n v="16"/>
    <x v="3"/>
    <x v="0"/>
    <x v="0"/>
    <n v="33.093914075906909"/>
    <n v="0"/>
    <x v="6"/>
    <x v="435"/>
    <d v="2022-10-16T00:00:00"/>
    <n v="5"/>
    <x v="3"/>
    <x v="3"/>
    <n v="5926"/>
    <x v="657"/>
    <n v="1302.7046696553016"/>
    <x v="0"/>
    <x v="3"/>
  </r>
  <r>
    <n v="732"/>
    <s v="Angelica Davis"/>
    <n v="21"/>
    <x v="3"/>
    <x v="1"/>
    <x v="3"/>
    <n v="16.790466050956411"/>
    <n v="4"/>
    <x v="5"/>
    <x v="436"/>
    <d v="2023-02-07T00:00:00"/>
    <n v="2"/>
    <x v="10"/>
    <x v="5"/>
    <n v="13794"/>
    <x v="658"/>
    <n v="1515.6009064608697"/>
    <x v="0"/>
    <x v="2"/>
  </r>
  <r>
    <n v="733"/>
    <s v="Stacey Patterson"/>
    <n v="22"/>
    <x v="3"/>
    <x v="1"/>
    <x v="1"/>
    <n v="27.449277243151219"/>
    <n v="3"/>
    <x v="4"/>
    <x v="437"/>
    <d v="2022-05-17T00:00:00"/>
    <n v="13"/>
    <x v="4"/>
    <x v="2"/>
    <n v="9514"/>
    <x v="659"/>
    <n v="2339.3843880990207"/>
    <x v="0"/>
    <x v="2"/>
  </r>
  <r>
    <n v="734"/>
    <s v="Jade Carroll"/>
    <n v="90"/>
    <x v="1"/>
    <x v="0"/>
    <x v="1"/>
    <n v="26.77412423066637"/>
    <n v="5"/>
    <x v="1"/>
    <x v="183"/>
    <d v="2022-10-16T00:00:00"/>
    <n v="9"/>
    <x v="8"/>
    <x v="4"/>
    <n v="10826"/>
    <x v="660"/>
    <n v="1983.5735888851032"/>
    <x v="0"/>
    <x v="2"/>
  </r>
  <r>
    <n v="735"/>
    <s v="Karen Day"/>
    <n v="7"/>
    <x v="3"/>
    <x v="0"/>
    <x v="2"/>
    <n v="32.004691733265943"/>
    <n v="2"/>
    <x v="2"/>
    <x v="48"/>
    <d v="2022-09-20T00:00:00"/>
    <n v="2"/>
    <x v="7"/>
    <x v="4"/>
    <n v="28975"/>
    <x v="661"/>
    <n v="8397.1490517820203"/>
    <x v="0"/>
    <x v="1"/>
  </r>
  <r>
    <n v="736"/>
    <s v="Ashley Garza"/>
    <n v="16"/>
    <x v="3"/>
    <x v="1"/>
    <x v="3"/>
    <n v="26.198721318471829"/>
    <n v="0"/>
    <x v="1"/>
    <x v="235"/>
    <d v="2022-02-07T00:00:00"/>
    <n v="1"/>
    <x v="10"/>
    <x v="5"/>
    <n v="10120"/>
    <x v="662"/>
    <n v="2269.8689106805432"/>
    <x v="0"/>
    <x v="2"/>
  </r>
  <r>
    <n v="737"/>
    <s v="Kenneth Hernandez"/>
    <n v="80"/>
    <x v="1"/>
    <x v="0"/>
    <x v="3"/>
    <n v="34.614119427647552"/>
    <n v="4"/>
    <x v="3"/>
    <x v="313"/>
    <d v="2022-02-17T00:00:00"/>
    <n v="3"/>
    <x v="7"/>
    <x v="4"/>
    <n v="11082"/>
    <x v="663"/>
    <n v="1880.7421735833759"/>
    <x v="0"/>
    <x v="1"/>
  </r>
  <r>
    <n v="738"/>
    <s v="Amy Pitts"/>
    <n v="82"/>
    <x v="1"/>
    <x v="1"/>
    <x v="2"/>
    <n v="32.581719371250387"/>
    <n v="5"/>
    <x v="5"/>
    <x v="170"/>
    <d v="2022-03-24T00:00:00"/>
    <n v="9"/>
    <x v="5"/>
    <x v="1"/>
    <n v="28051"/>
    <x v="664"/>
    <n v="13577.63214071091"/>
    <x v="0"/>
    <x v="1"/>
  </r>
  <r>
    <n v="740"/>
    <s v="Jessica Sanchez"/>
    <n v="89"/>
    <x v="1"/>
    <x v="0"/>
    <x v="0"/>
    <n v="27.5005764322547"/>
    <n v="3"/>
    <x v="1"/>
    <x v="32"/>
    <d v="2022-03-16T00:00:00"/>
    <n v="10"/>
    <x v="7"/>
    <x v="4"/>
    <n v="14744"/>
    <x v="665"/>
    <n v="5252.8267395499206"/>
    <x v="0"/>
    <x v="1"/>
  </r>
  <r>
    <n v="741"/>
    <s v="Francisco Taylor"/>
    <n v="58"/>
    <x v="0"/>
    <x v="1"/>
    <x v="0"/>
    <n v="20.457493994923691"/>
    <n v="3"/>
    <x v="1"/>
    <x v="438"/>
    <d v="2022-09-06T00:00:00"/>
    <n v="3"/>
    <x v="12"/>
    <x v="5"/>
    <n v="19794"/>
    <x v="666"/>
    <n v="3342.0267977023395"/>
    <x v="0"/>
    <x v="1"/>
  </r>
  <r>
    <n v="742"/>
    <s v="Jeffrey Bruce"/>
    <n v="47"/>
    <x v="0"/>
    <x v="1"/>
    <x v="3"/>
    <n v="28.730784063970098"/>
    <n v="2"/>
    <x v="7"/>
    <x v="439"/>
    <d v="2024-04-20T00:00:00"/>
    <n v="2"/>
    <x v="7"/>
    <x v="4"/>
    <n v="7707"/>
    <x v="667"/>
    <n v="1095.5134751046753"/>
    <x v="0"/>
    <x v="3"/>
  </r>
  <r>
    <n v="743"/>
    <s v="Sydney Flores"/>
    <n v="34"/>
    <x v="2"/>
    <x v="0"/>
    <x v="0"/>
    <n v="34.972182631186747"/>
    <n v="0"/>
    <x v="0"/>
    <x v="440"/>
    <d v="2024-05-06T00:00:00"/>
    <n v="9"/>
    <x v="7"/>
    <x v="4"/>
    <n v="7968"/>
    <x v="668"/>
    <n v="841.74080321778911"/>
    <x v="0"/>
    <x v="1"/>
  </r>
  <r>
    <n v="745"/>
    <s v="Sara Ford"/>
    <n v="75"/>
    <x v="1"/>
    <x v="1"/>
    <x v="2"/>
    <n v="25.478249740503671"/>
    <n v="4"/>
    <x v="0"/>
    <x v="316"/>
    <d v="2022-02-09T00:00:00"/>
    <n v="7"/>
    <x v="3"/>
    <x v="3"/>
    <n v="22225"/>
    <x v="669"/>
    <n v="4047.1194647344091"/>
    <x v="0"/>
    <x v="2"/>
  </r>
  <r>
    <n v="746"/>
    <s v="Frank Davis"/>
    <n v="69"/>
    <x v="1"/>
    <x v="0"/>
    <x v="1"/>
    <n v="29.4637136723229"/>
    <n v="1"/>
    <x v="1"/>
    <x v="277"/>
    <d v="2022-04-26T00:00:00"/>
    <n v="5"/>
    <x v="2"/>
    <x v="2"/>
    <n v="40475"/>
    <x v="670"/>
    <n v="10041.318991671651"/>
    <x v="0"/>
    <x v="2"/>
  </r>
  <r>
    <n v="747"/>
    <s v="Adam White"/>
    <n v="87"/>
    <x v="1"/>
    <x v="1"/>
    <x v="0"/>
    <n v="16.787934691834959"/>
    <n v="1"/>
    <x v="9"/>
    <x v="441"/>
    <d v="2023-01-02T00:00:00"/>
    <n v="3"/>
    <x v="12"/>
    <x v="5"/>
    <n v="3695"/>
    <x v="671"/>
    <n v="752.74962228182812"/>
    <x v="0"/>
    <x v="3"/>
  </r>
  <r>
    <n v="748"/>
    <s v="Adam Bass"/>
    <n v="19"/>
    <x v="3"/>
    <x v="1"/>
    <x v="2"/>
    <n v="38.262390096987531"/>
    <n v="0"/>
    <x v="7"/>
    <x v="66"/>
    <d v="2022-01-24T00:00:00"/>
    <n v="5"/>
    <x v="6"/>
    <x v="3"/>
    <n v="13119"/>
    <x v="672"/>
    <n v="1791.8236885197803"/>
    <x v="0"/>
    <x v="3"/>
  </r>
  <r>
    <n v="749"/>
    <s v="Daniel Hart"/>
    <n v="33"/>
    <x v="2"/>
    <x v="0"/>
    <x v="2"/>
    <n v="17.27139208885805"/>
    <n v="5"/>
    <x v="8"/>
    <x v="23"/>
    <d v="2022-04-02T00:00:00"/>
    <n v="9"/>
    <x v="8"/>
    <x v="4"/>
    <n v="27479"/>
    <x v="673"/>
    <n v="13687.878235771521"/>
    <x v="0"/>
    <x v="2"/>
  </r>
  <r>
    <n v="750"/>
    <s v="Betty Ford"/>
    <n v="47"/>
    <x v="0"/>
    <x v="0"/>
    <x v="2"/>
    <n v="15.185551617575911"/>
    <n v="3"/>
    <x v="5"/>
    <x v="169"/>
    <d v="2022-04-22T00:00:00"/>
    <n v="9"/>
    <x v="5"/>
    <x v="1"/>
    <n v="9836"/>
    <x v="674"/>
    <n v="3035.3817028026706"/>
    <x v="0"/>
    <x v="2"/>
  </r>
  <r>
    <n v="751"/>
    <s v="Johnny Fletcher"/>
    <n v="44"/>
    <x v="2"/>
    <x v="0"/>
    <x v="1"/>
    <n v="39.874071893121837"/>
    <n v="3"/>
    <x v="0"/>
    <x v="60"/>
    <d v="2022-01-09T00:00:00"/>
    <n v="5"/>
    <x v="6"/>
    <x v="3"/>
    <n v="10447"/>
    <x v="675"/>
    <n v="3096.6156098220472"/>
    <x v="0"/>
    <x v="1"/>
  </r>
  <r>
    <n v="752"/>
    <s v="Michael Jones"/>
    <n v="38"/>
    <x v="2"/>
    <x v="0"/>
    <x v="1"/>
    <n v="15.403971275215749"/>
    <n v="0"/>
    <x v="6"/>
    <x v="417"/>
    <d v="2022-04-02T00:00:00"/>
    <n v="12"/>
    <x v="5"/>
    <x v="1"/>
    <n v="45908"/>
    <x v="676"/>
    <n v="16562.360630037561"/>
    <x v="0"/>
    <x v="3"/>
  </r>
  <r>
    <n v="753"/>
    <s v="Eric Taylor"/>
    <n v="88"/>
    <x v="1"/>
    <x v="0"/>
    <x v="3"/>
    <n v="32.376698488995281"/>
    <n v="0"/>
    <x v="3"/>
    <x v="384"/>
    <d v="2022-05-10T00:00:00"/>
    <n v="2"/>
    <x v="7"/>
    <x v="4"/>
    <n v="12809"/>
    <x v="677"/>
    <n v="1546.7442976272505"/>
    <x v="0"/>
    <x v="3"/>
  </r>
  <r>
    <n v="754"/>
    <s v="Sean Fernandez"/>
    <n v="23"/>
    <x v="3"/>
    <x v="1"/>
    <x v="3"/>
    <n v="29.234678120825031"/>
    <n v="3"/>
    <x v="3"/>
    <x v="372"/>
    <d v="2022-03-04T00:00:00"/>
    <n v="3"/>
    <x v="8"/>
    <x v="4"/>
    <n v="11268"/>
    <x v="678"/>
    <n v="5062.9618019869367"/>
    <x v="0"/>
    <x v="3"/>
  </r>
  <r>
    <n v="755"/>
    <s v="Brandon Brown"/>
    <n v="81"/>
    <x v="1"/>
    <x v="0"/>
    <x v="0"/>
    <n v="31.436447835806799"/>
    <n v="4"/>
    <x v="5"/>
    <x v="167"/>
    <d v="2022-11-06T00:00:00"/>
    <n v="9"/>
    <x v="7"/>
    <x v="4"/>
    <n v="15974"/>
    <x v="679"/>
    <n v="7029.7119617770659"/>
    <x v="0"/>
    <x v="1"/>
  </r>
  <r>
    <n v="756"/>
    <s v="Elizabeth Bean"/>
    <n v="10"/>
    <x v="3"/>
    <x v="0"/>
    <x v="0"/>
    <n v="18.329392388218881"/>
    <n v="4"/>
    <x v="2"/>
    <x v="412"/>
    <d v="2022-04-06T00:00:00"/>
    <n v="7"/>
    <x v="5"/>
    <x v="1"/>
    <n v="15297"/>
    <x v="680"/>
    <n v="6249.3133098345552"/>
    <x v="0"/>
    <x v="3"/>
  </r>
  <r>
    <n v="757"/>
    <s v="Albert Cortez"/>
    <n v="77"/>
    <x v="1"/>
    <x v="0"/>
    <x v="3"/>
    <n v="33.616353496584821"/>
    <n v="4"/>
    <x v="5"/>
    <x v="442"/>
    <d v="2023-08-19T00:00:00"/>
    <n v="6"/>
    <x v="11"/>
    <x v="3"/>
    <n v="18088"/>
    <x v="681"/>
    <n v="2625.7128411245794"/>
    <x v="0"/>
    <x v="0"/>
  </r>
  <r>
    <n v="758"/>
    <s v="Christine Cross"/>
    <n v="36"/>
    <x v="2"/>
    <x v="0"/>
    <x v="2"/>
    <n v="28.633855524580579"/>
    <n v="3"/>
    <x v="2"/>
    <x v="443"/>
    <d v="2022-07-01T00:00:00"/>
    <n v="7"/>
    <x v="7"/>
    <x v="4"/>
    <n v="28010"/>
    <x v="682"/>
    <n v="3858.4830597303808"/>
    <x v="0"/>
    <x v="0"/>
  </r>
  <r>
    <n v="759"/>
    <s v="Michael Jordan"/>
    <n v="48"/>
    <x v="0"/>
    <x v="0"/>
    <x v="0"/>
    <n v="32.445618499010763"/>
    <n v="1"/>
    <x v="3"/>
    <x v="189"/>
    <d v="2022-03-09T00:00:00"/>
    <n v="11"/>
    <x v="5"/>
    <x v="1"/>
    <n v="8740"/>
    <x v="683"/>
    <n v="4104.9583728024281"/>
    <x v="0"/>
    <x v="0"/>
  </r>
  <r>
    <n v="761"/>
    <s v="Eileen Smith"/>
    <n v="64"/>
    <x v="0"/>
    <x v="1"/>
    <x v="1"/>
    <n v="30.598710296375661"/>
    <n v="4"/>
    <x v="9"/>
    <x v="152"/>
    <d v="2022-08-18T00:00:00"/>
    <n v="4"/>
    <x v="0"/>
    <x v="0"/>
    <n v="4347"/>
    <x v="684"/>
    <n v="1605.2850563344191"/>
    <x v="0"/>
    <x v="3"/>
  </r>
  <r>
    <n v="762"/>
    <s v="Heather Hill"/>
    <n v="16"/>
    <x v="3"/>
    <x v="0"/>
    <x v="2"/>
    <n v="39.956667357368907"/>
    <n v="5"/>
    <x v="2"/>
    <x v="444"/>
    <d v="2022-04-24T00:00:00"/>
    <n v="2"/>
    <x v="12"/>
    <x v="5"/>
    <n v="6526"/>
    <x v="685"/>
    <n v="1941.5248678251382"/>
    <x v="0"/>
    <x v="0"/>
  </r>
  <r>
    <n v="763"/>
    <s v="Jeremy Shepherd"/>
    <n v="35"/>
    <x v="2"/>
    <x v="0"/>
    <x v="2"/>
    <n v="31.597736711761669"/>
    <n v="1"/>
    <x v="0"/>
    <x v="411"/>
    <d v="2023-12-27T00:00:00"/>
    <n v="7"/>
    <x v="7"/>
    <x v="4"/>
    <n v="29212"/>
    <x v="686"/>
    <n v="14562.44218044051"/>
    <x v="0"/>
    <x v="1"/>
  </r>
  <r>
    <n v="764"/>
    <s v="Reginald Watson"/>
    <n v="55"/>
    <x v="0"/>
    <x v="1"/>
    <x v="3"/>
    <n v="28.45434574826896"/>
    <n v="1"/>
    <x v="5"/>
    <x v="445"/>
    <d v="2023-01-19T00:00:00"/>
    <n v="2"/>
    <x v="12"/>
    <x v="5"/>
    <n v="24145"/>
    <x v="687"/>
    <n v="11317.094778506929"/>
    <x v="0"/>
    <x v="3"/>
  </r>
  <r>
    <n v="765"/>
    <s v="Scott Rogers"/>
    <n v="22"/>
    <x v="3"/>
    <x v="0"/>
    <x v="3"/>
    <n v="15.424845258328929"/>
    <n v="3"/>
    <x v="1"/>
    <x v="369"/>
    <d v="2022-12-04T00:00:00"/>
    <n v="9"/>
    <x v="7"/>
    <x v="4"/>
    <n v="37298"/>
    <x v="688"/>
    <n v="5690.6143729036703"/>
    <x v="0"/>
    <x v="2"/>
  </r>
  <r>
    <n v="766"/>
    <s v="Megan Baker"/>
    <n v="82"/>
    <x v="1"/>
    <x v="1"/>
    <x v="1"/>
    <n v="23.07341948372477"/>
    <n v="2"/>
    <x v="6"/>
    <x v="217"/>
    <d v="2022-07-04T00:00:00"/>
    <n v="4"/>
    <x v="0"/>
    <x v="0"/>
    <n v="23037"/>
    <x v="689"/>
    <n v="3688.6274056576913"/>
    <x v="1"/>
    <x v="3"/>
  </r>
  <r>
    <n v="767"/>
    <s v="Sarah Hale"/>
    <n v="62"/>
    <x v="0"/>
    <x v="1"/>
    <x v="2"/>
    <n v="29.68758020457085"/>
    <n v="3"/>
    <x v="7"/>
    <x v="109"/>
    <d v="2022-12-14T00:00:00"/>
    <n v="10"/>
    <x v="1"/>
    <x v="1"/>
    <n v="16079"/>
    <x v="690"/>
    <n v="8037.9897488385532"/>
    <x v="0"/>
    <x v="0"/>
  </r>
  <r>
    <n v="768"/>
    <s v="Gabriella Osborne PhD"/>
    <n v="62"/>
    <x v="0"/>
    <x v="0"/>
    <x v="2"/>
    <n v="24.05462158909047"/>
    <n v="5"/>
    <x v="7"/>
    <x v="181"/>
    <d v="2023-04-08T00:00:00"/>
    <n v="5"/>
    <x v="5"/>
    <x v="1"/>
    <n v="14130"/>
    <x v="691"/>
    <n v="6649.6890214687073"/>
    <x v="1"/>
    <x v="0"/>
  </r>
  <r>
    <n v="769"/>
    <s v="Patricia Kelley"/>
    <n v="29"/>
    <x v="2"/>
    <x v="0"/>
    <x v="2"/>
    <n v="36.835415180075351"/>
    <n v="4"/>
    <x v="3"/>
    <x v="0"/>
    <d v="2022-11-05T00:00:00"/>
    <n v="2"/>
    <x v="9"/>
    <x v="0"/>
    <n v="5272"/>
    <x v="692"/>
    <n v="539.26514380648132"/>
    <x v="0"/>
    <x v="1"/>
  </r>
  <r>
    <n v="770"/>
    <s v="Toni Chang"/>
    <n v="76"/>
    <x v="1"/>
    <x v="1"/>
    <x v="1"/>
    <n v="16.756215992894059"/>
    <n v="1"/>
    <x v="4"/>
    <x v="446"/>
    <d v="2024-03-24T00:00:00"/>
    <n v="10"/>
    <x v="5"/>
    <x v="1"/>
    <n v="10664"/>
    <x v="693"/>
    <n v="2103.6961306395879"/>
    <x v="0"/>
    <x v="1"/>
  </r>
  <r>
    <n v="771"/>
    <s v="Melissa Bartlett"/>
    <n v="65"/>
    <x v="0"/>
    <x v="1"/>
    <x v="1"/>
    <n v="37.061032455694082"/>
    <n v="2"/>
    <x v="3"/>
    <x v="447"/>
    <d v="2022-02-02T00:00:00"/>
    <n v="12"/>
    <x v="5"/>
    <x v="1"/>
    <n v="11902"/>
    <x v="694"/>
    <n v="1438.5777383058194"/>
    <x v="0"/>
    <x v="1"/>
  </r>
  <r>
    <n v="772"/>
    <s v="Dawn Acevedo"/>
    <n v="32"/>
    <x v="2"/>
    <x v="1"/>
    <x v="1"/>
    <n v="33.61849933065205"/>
    <n v="4"/>
    <x v="4"/>
    <x v="61"/>
    <d v="2022-03-19T00:00:00"/>
    <n v="3"/>
    <x v="12"/>
    <x v="5"/>
    <n v="17200"/>
    <x v="695"/>
    <n v="6099.2281083453909"/>
    <x v="1"/>
    <x v="3"/>
  </r>
  <r>
    <n v="773"/>
    <s v="Lisa Gaines"/>
    <n v="11"/>
    <x v="3"/>
    <x v="0"/>
    <x v="0"/>
    <n v="31.826325177424071"/>
    <n v="5"/>
    <x v="8"/>
    <x v="97"/>
    <d v="2022-09-04T00:00:00"/>
    <n v="7"/>
    <x v="8"/>
    <x v="4"/>
    <n v="20050"/>
    <x v="696"/>
    <n v="5676.1294356948292"/>
    <x v="0"/>
    <x v="2"/>
  </r>
  <r>
    <n v="774"/>
    <s v="Timothy Perez"/>
    <n v="74"/>
    <x v="1"/>
    <x v="1"/>
    <x v="1"/>
    <n v="35.714446306644881"/>
    <n v="1"/>
    <x v="2"/>
    <x v="150"/>
    <d v="2022-10-13T00:00:00"/>
    <n v="1"/>
    <x v="8"/>
    <x v="4"/>
    <n v="15042"/>
    <x v="697"/>
    <n v="5422.1233932816594"/>
    <x v="0"/>
    <x v="2"/>
  </r>
  <r>
    <n v="775"/>
    <s v="Sarah Wood"/>
    <n v="66"/>
    <x v="0"/>
    <x v="1"/>
    <x v="1"/>
    <n v="24.135150253198699"/>
    <n v="3"/>
    <x v="5"/>
    <x v="300"/>
    <d v="2023-04-15T00:00:00"/>
    <n v="10"/>
    <x v="5"/>
    <x v="1"/>
    <n v="34496"/>
    <x v="698"/>
    <n v="10088.93719493075"/>
    <x v="0"/>
    <x v="3"/>
  </r>
  <r>
    <n v="776"/>
    <s v="Heather Franklin"/>
    <n v="17"/>
    <x v="3"/>
    <x v="0"/>
    <x v="0"/>
    <n v="35.051828640434053"/>
    <n v="3"/>
    <x v="5"/>
    <x v="448"/>
    <d v="2023-06-02T00:00:00"/>
    <n v="5"/>
    <x v="3"/>
    <x v="3"/>
    <n v="4414"/>
    <x v="699"/>
    <n v="1040.8608932273301"/>
    <x v="0"/>
    <x v="0"/>
  </r>
  <r>
    <n v="777"/>
    <s v="Angelica Bauer"/>
    <n v="50"/>
    <x v="0"/>
    <x v="0"/>
    <x v="3"/>
    <n v="17.735546253215631"/>
    <n v="1"/>
    <x v="8"/>
    <x v="126"/>
    <d v="2022-03-16T00:00:00"/>
    <n v="5"/>
    <x v="9"/>
    <x v="0"/>
    <n v="9283"/>
    <x v="700"/>
    <n v="2378.0488017683301"/>
    <x v="0"/>
    <x v="2"/>
  </r>
  <r>
    <n v="778"/>
    <s v="Kelly Huff"/>
    <n v="29"/>
    <x v="2"/>
    <x v="0"/>
    <x v="0"/>
    <n v="25.527206286140888"/>
    <n v="5"/>
    <x v="7"/>
    <x v="449"/>
    <d v="2023-05-07T00:00:00"/>
    <n v="8"/>
    <x v="7"/>
    <x v="4"/>
    <n v="7427"/>
    <x v="701"/>
    <n v="787.91585001866315"/>
    <x v="0"/>
    <x v="2"/>
  </r>
  <r>
    <n v="779"/>
    <s v="Ernest Gomez"/>
    <n v="81"/>
    <x v="1"/>
    <x v="1"/>
    <x v="1"/>
    <n v="36.886562099709877"/>
    <n v="4"/>
    <x v="0"/>
    <x v="450"/>
    <d v="2022-03-27T00:00:00"/>
    <n v="1"/>
    <x v="10"/>
    <x v="5"/>
    <n v="22372"/>
    <x v="702"/>
    <n v="10313.03152039292"/>
    <x v="0"/>
    <x v="2"/>
  </r>
  <r>
    <n v="780"/>
    <s v="Amy Romero"/>
    <n v="48"/>
    <x v="0"/>
    <x v="1"/>
    <x v="3"/>
    <n v="33.087378191277111"/>
    <n v="0"/>
    <x v="1"/>
    <x v="451"/>
    <d v="2023-12-30T00:00:00"/>
    <n v="4"/>
    <x v="11"/>
    <x v="3"/>
    <n v="12903"/>
    <x v="703"/>
    <n v="4539.0677863313922"/>
    <x v="0"/>
    <x v="3"/>
  </r>
  <r>
    <n v="782"/>
    <s v="Gerald Armstrong"/>
    <n v="80"/>
    <x v="1"/>
    <x v="0"/>
    <x v="0"/>
    <n v="31.440146754534101"/>
    <n v="1"/>
    <x v="7"/>
    <x v="452"/>
    <d v="2023-04-26T00:00:00"/>
    <n v="19"/>
    <x v="4"/>
    <x v="2"/>
    <n v="33821"/>
    <x v="704"/>
    <n v="6492.6223768023083"/>
    <x v="0"/>
    <x v="1"/>
  </r>
  <r>
    <n v="783"/>
    <s v="Sherry Cruz"/>
    <n v="79"/>
    <x v="1"/>
    <x v="1"/>
    <x v="2"/>
    <n v="16.841122077074811"/>
    <n v="3"/>
    <x v="7"/>
    <x v="152"/>
    <d v="2022-08-17T00:00:00"/>
    <n v="3"/>
    <x v="0"/>
    <x v="0"/>
    <n v="14823"/>
    <x v="705"/>
    <n v="2169.1868194200197"/>
    <x v="0"/>
    <x v="2"/>
  </r>
  <r>
    <n v="784"/>
    <s v="Jessica Flores"/>
    <n v="47"/>
    <x v="0"/>
    <x v="0"/>
    <x v="2"/>
    <n v="36.538272214418782"/>
    <n v="5"/>
    <x v="8"/>
    <x v="453"/>
    <d v="2024-01-30T00:00:00"/>
    <n v="4"/>
    <x v="3"/>
    <x v="3"/>
    <n v="25996"/>
    <x v="706"/>
    <n v="2873.5874725218491"/>
    <x v="0"/>
    <x v="1"/>
  </r>
  <r>
    <n v="785"/>
    <s v="Mia Graham"/>
    <n v="75"/>
    <x v="1"/>
    <x v="1"/>
    <x v="2"/>
    <n v="31.545749471488989"/>
    <n v="5"/>
    <x v="8"/>
    <x v="454"/>
    <d v="2024-06-13T00:00:00"/>
    <n v="3"/>
    <x v="3"/>
    <x v="3"/>
    <n v="10678"/>
    <x v="707"/>
    <n v="3988.3531711061314"/>
    <x v="1"/>
    <x v="0"/>
  </r>
  <r>
    <n v="786"/>
    <s v="Cheryl Lester"/>
    <n v="89"/>
    <x v="1"/>
    <x v="0"/>
    <x v="0"/>
    <n v="15.38703586092255"/>
    <n v="1"/>
    <x v="3"/>
    <x v="194"/>
    <d v="2022-08-12T00:00:00"/>
    <n v="12"/>
    <x v="2"/>
    <x v="2"/>
    <n v="47343"/>
    <x v="708"/>
    <n v="23246.995928816981"/>
    <x v="0"/>
    <x v="3"/>
  </r>
  <r>
    <n v="787"/>
    <s v="Ashley Cox"/>
    <n v="5"/>
    <x v="3"/>
    <x v="1"/>
    <x v="3"/>
    <n v="19.871415998758049"/>
    <n v="4"/>
    <x v="1"/>
    <x v="455"/>
    <d v="2023-07-29T00:00:00"/>
    <n v="5"/>
    <x v="11"/>
    <x v="3"/>
    <n v="23740"/>
    <x v="709"/>
    <n v="7334.2603440220701"/>
    <x v="0"/>
    <x v="2"/>
  </r>
  <r>
    <n v="788"/>
    <s v="Angela Lopez"/>
    <n v="6"/>
    <x v="3"/>
    <x v="0"/>
    <x v="0"/>
    <n v="27.510025402757691"/>
    <n v="0"/>
    <x v="4"/>
    <x v="456"/>
    <d v="2022-12-26T00:00:00"/>
    <n v="6"/>
    <x v="7"/>
    <x v="4"/>
    <n v="12534"/>
    <x v="710"/>
    <n v="3415.0132570853293"/>
    <x v="0"/>
    <x v="3"/>
  </r>
  <r>
    <n v="789"/>
    <s v="Andrea Williams"/>
    <n v="73"/>
    <x v="1"/>
    <x v="1"/>
    <x v="2"/>
    <n v="23.56171312284215"/>
    <n v="5"/>
    <x v="0"/>
    <x v="457"/>
    <d v="2022-09-23T00:00:00"/>
    <n v="1"/>
    <x v="10"/>
    <x v="5"/>
    <n v="11466"/>
    <x v="711"/>
    <n v="4628.0436112929356"/>
    <x v="0"/>
    <x v="2"/>
  </r>
  <r>
    <n v="790"/>
    <s v="Michael Edwards"/>
    <n v="31"/>
    <x v="2"/>
    <x v="0"/>
    <x v="1"/>
    <n v="19.439893872561779"/>
    <n v="5"/>
    <x v="6"/>
    <x v="458"/>
    <d v="2022-01-10T00:00:00"/>
    <n v="5"/>
    <x v="0"/>
    <x v="0"/>
    <n v="27395"/>
    <x v="712"/>
    <n v="2852.7655241815482"/>
    <x v="0"/>
    <x v="1"/>
  </r>
  <r>
    <n v="791"/>
    <s v="Charles Ward"/>
    <n v="54"/>
    <x v="0"/>
    <x v="1"/>
    <x v="0"/>
    <n v="17.251916354899208"/>
    <n v="4"/>
    <x v="3"/>
    <x v="459"/>
    <d v="2022-07-10T00:00:00"/>
    <n v="2"/>
    <x v="0"/>
    <x v="0"/>
    <n v="12853"/>
    <x v="713"/>
    <n v="5231.0261189070852"/>
    <x v="0"/>
    <x v="2"/>
  </r>
  <r>
    <n v="792"/>
    <s v="Samantha Hernandez"/>
    <n v="12"/>
    <x v="3"/>
    <x v="0"/>
    <x v="2"/>
    <n v="31.797551414649391"/>
    <n v="5"/>
    <x v="1"/>
    <x v="460"/>
    <d v="2024-03-23T00:00:00"/>
    <n v="5"/>
    <x v="9"/>
    <x v="0"/>
    <n v="8364"/>
    <x v="714"/>
    <n v="2416.4034823930833"/>
    <x v="0"/>
    <x v="2"/>
  </r>
  <r>
    <n v="793"/>
    <s v="Kenneth Mcdonald"/>
    <n v="8"/>
    <x v="3"/>
    <x v="0"/>
    <x v="3"/>
    <n v="19.26797202615516"/>
    <n v="1"/>
    <x v="7"/>
    <x v="146"/>
    <d v="2022-05-05T00:00:00"/>
    <n v="7"/>
    <x v="1"/>
    <x v="1"/>
    <n v="5099"/>
    <x v="715"/>
    <n v="1002.0665143414062"/>
    <x v="0"/>
    <x v="1"/>
  </r>
  <r>
    <n v="794"/>
    <s v="Mary Myers"/>
    <n v="85"/>
    <x v="1"/>
    <x v="1"/>
    <x v="3"/>
    <n v="36.014747598773241"/>
    <n v="2"/>
    <x v="1"/>
    <x v="461"/>
    <d v="2024-02-22T00:00:00"/>
    <n v="13"/>
    <x v="2"/>
    <x v="2"/>
    <n v="8936"/>
    <x v="716"/>
    <n v="3267.5776018215001"/>
    <x v="0"/>
    <x v="2"/>
  </r>
  <r>
    <n v="795"/>
    <s v="Laura Drake"/>
    <n v="29"/>
    <x v="2"/>
    <x v="1"/>
    <x v="3"/>
    <n v="17.45993862325534"/>
    <n v="3"/>
    <x v="8"/>
    <x v="127"/>
    <d v="2025-01-02T00:00:00"/>
    <n v="7"/>
    <x v="8"/>
    <x v="4"/>
    <n v="12597"/>
    <x v="717"/>
    <n v="2547.7635245749007"/>
    <x v="0"/>
    <x v="2"/>
  </r>
  <r>
    <n v="796"/>
    <s v="Erica Powers"/>
    <n v="8"/>
    <x v="3"/>
    <x v="0"/>
    <x v="3"/>
    <n v="28.620729583963669"/>
    <n v="4"/>
    <x v="5"/>
    <x v="462"/>
    <d v="2022-04-19T00:00:00"/>
    <n v="8"/>
    <x v="5"/>
    <x v="1"/>
    <n v="5244"/>
    <x v="718"/>
    <n v="1272.8889347489071"/>
    <x v="0"/>
    <x v="0"/>
  </r>
  <r>
    <n v="797"/>
    <s v="Amy Mcguire"/>
    <n v="47"/>
    <x v="0"/>
    <x v="0"/>
    <x v="0"/>
    <n v="39.982116202732293"/>
    <n v="2"/>
    <x v="8"/>
    <x v="60"/>
    <d v="2022-01-07T00:00:00"/>
    <n v="3"/>
    <x v="9"/>
    <x v="0"/>
    <n v="23751"/>
    <x v="719"/>
    <n v="10348.647025429491"/>
    <x v="0"/>
    <x v="3"/>
  </r>
  <r>
    <n v="798"/>
    <s v="Amber Curtis"/>
    <n v="89"/>
    <x v="1"/>
    <x v="0"/>
    <x v="3"/>
    <n v="28.70660694620485"/>
    <n v="5"/>
    <x v="8"/>
    <x v="463"/>
    <d v="2023-06-02T00:00:00"/>
    <n v="13"/>
    <x v="2"/>
    <x v="2"/>
    <n v="10591"/>
    <x v="720"/>
    <n v="1088.0763920107238"/>
    <x v="0"/>
    <x v="0"/>
  </r>
  <r>
    <n v="799"/>
    <s v="Maria Briggs"/>
    <n v="7"/>
    <x v="3"/>
    <x v="0"/>
    <x v="0"/>
    <n v="39.339129604752237"/>
    <n v="3"/>
    <x v="5"/>
    <x v="464"/>
    <d v="2023-01-30T00:00:00"/>
    <n v="4"/>
    <x v="0"/>
    <x v="0"/>
    <n v="16863"/>
    <x v="721"/>
    <n v="2282.0414280413606"/>
    <x v="0"/>
    <x v="0"/>
  </r>
  <r>
    <n v="800"/>
    <s v="Jeffrey Mitchell"/>
    <n v="75"/>
    <x v="1"/>
    <x v="0"/>
    <x v="3"/>
    <n v="29.329858693905859"/>
    <n v="0"/>
    <x v="5"/>
    <x v="105"/>
    <d v="2022-07-21T00:00:00"/>
    <n v="3"/>
    <x v="12"/>
    <x v="5"/>
    <n v="13779"/>
    <x v="722"/>
    <n v="5629.9432497611151"/>
    <x v="0"/>
    <x v="3"/>
  </r>
  <r>
    <n v="801"/>
    <s v="Richard Chung"/>
    <n v="50"/>
    <x v="0"/>
    <x v="0"/>
    <x v="1"/>
    <n v="19.51993812050506"/>
    <n v="1"/>
    <x v="4"/>
    <x v="278"/>
    <d v="2022-08-01T00:00:00"/>
    <n v="4"/>
    <x v="3"/>
    <x v="3"/>
    <n v="9955"/>
    <x v="723"/>
    <n v="4637.5859024123974"/>
    <x v="1"/>
    <x v="3"/>
  </r>
  <r>
    <n v="802"/>
    <s v="Kathy Johnston"/>
    <n v="8"/>
    <x v="3"/>
    <x v="1"/>
    <x v="3"/>
    <n v="37.084196037051967"/>
    <n v="5"/>
    <x v="8"/>
    <x v="153"/>
    <d v="2022-01-13T00:00:00"/>
    <n v="3"/>
    <x v="8"/>
    <x v="4"/>
    <n v="7019"/>
    <x v="724"/>
    <n v="2433.1016250087432"/>
    <x v="0"/>
    <x v="2"/>
  </r>
  <r>
    <n v="803"/>
    <s v="Patrick Avila"/>
    <n v="20"/>
    <x v="3"/>
    <x v="1"/>
    <x v="2"/>
    <n v="35.472002067443007"/>
    <n v="0"/>
    <x v="1"/>
    <x v="465"/>
    <d v="2022-04-07T00:00:00"/>
    <n v="4"/>
    <x v="1"/>
    <x v="1"/>
    <n v="32555"/>
    <x v="725"/>
    <n v="13958.695017741538"/>
    <x v="0"/>
    <x v="3"/>
  </r>
  <r>
    <n v="804"/>
    <s v="James Jackson"/>
    <n v="71"/>
    <x v="1"/>
    <x v="1"/>
    <x v="1"/>
    <n v="17.12115976173807"/>
    <n v="0"/>
    <x v="3"/>
    <x v="466"/>
    <d v="2022-11-02T00:00:00"/>
    <n v="10"/>
    <x v="1"/>
    <x v="1"/>
    <n v="11096"/>
    <x v="726"/>
    <n v="3048.8681206754536"/>
    <x v="0"/>
    <x v="0"/>
  </r>
  <r>
    <n v="805"/>
    <s v="Amber Nelson"/>
    <n v="89"/>
    <x v="1"/>
    <x v="0"/>
    <x v="2"/>
    <n v="37.96366040422194"/>
    <n v="3"/>
    <x v="5"/>
    <x v="98"/>
    <d v="2022-03-22T00:00:00"/>
    <n v="5"/>
    <x v="6"/>
    <x v="3"/>
    <n v="18007"/>
    <x v="727"/>
    <n v="7542.1383580280108"/>
    <x v="0"/>
    <x v="2"/>
  </r>
  <r>
    <n v="806"/>
    <s v="Sarah Thornton"/>
    <n v="68"/>
    <x v="0"/>
    <x v="1"/>
    <x v="0"/>
    <n v="18.8252636450807"/>
    <n v="5"/>
    <x v="2"/>
    <x v="207"/>
    <d v="2022-05-08T00:00:00"/>
    <n v="5"/>
    <x v="7"/>
    <x v="4"/>
    <n v="12650"/>
    <x v="728"/>
    <n v="5236.8525850350316"/>
    <x v="0"/>
    <x v="3"/>
  </r>
  <r>
    <n v="807"/>
    <s v="Bobby Becker"/>
    <n v="48"/>
    <x v="0"/>
    <x v="1"/>
    <x v="1"/>
    <n v="39.116380668856131"/>
    <n v="1"/>
    <x v="8"/>
    <x v="103"/>
    <d v="2022-03-07T00:00:00"/>
    <n v="13"/>
    <x v="4"/>
    <x v="2"/>
    <n v="11124"/>
    <x v="729"/>
    <n v="4875.4434609040591"/>
    <x v="0"/>
    <x v="2"/>
  </r>
  <r>
    <n v="808"/>
    <s v="Ryan Luna"/>
    <n v="68"/>
    <x v="0"/>
    <x v="1"/>
    <x v="3"/>
    <n v="16.11011867531877"/>
    <n v="3"/>
    <x v="1"/>
    <x v="467"/>
    <d v="2022-06-23T00:00:00"/>
    <n v="3"/>
    <x v="12"/>
    <x v="5"/>
    <n v="21779"/>
    <x v="730"/>
    <n v="10162.49687178139"/>
    <x v="0"/>
    <x v="2"/>
  </r>
  <r>
    <n v="809"/>
    <s v="Monica Chambers"/>
    <n v="68"/>
    <x v="0"/>
    <x v="1"/>
    <x v="2"/>
    <n v="17.015141684719971"/>
    <n v="2"/>
    <x v="4"/>
    <x v="468"/>
    <d v="2022-07-28T00:00:00"/>
    <n v="3"/>
    <x v="10"/>
    <x v="5"/>
    <n v="10130"/>
    <x v="731"/>
    <n v="4108.5470988005127"/>
    <x v="0"/>
    <x v="1"/>
  </r>
  <r>
    <n v="810"/>
    <s v="Ryan Robles"/>
    <n v="4"/>
    <x v="3"/>
    <x v="0"/>
    <x v="2"/>
    <n v="38.015291361213031"/>
    <n v="0"/>
    <x v="2"/>
    <x v="469"/>
    <d v="2023-08-09T00:00:00"/>
    <n v="12"/>
    <x v="1"/>
    <x v="1"/>
    <n v="21035"/>
    <x v="732"/>
    <n v="7414.8747472897194"/>
    <x v="0"/>
    <x v="0"/>
  </r>
  <r>
    <n v="811"/>
    <s v="Frank Walker"/>
    <n v="21"/>
    <x v="3"/>
    <x v="0"/>
    <x v="0"/>
    <n v="38.983637309829327"/>
    <n v="5"/>
    <x v="9"/>
    <x v="99"/>
    <d v="2022-02-05T00:00:00"/>
    <n v="4"/>
    <x v="0"/>
    <x v="0"/>
    <n v="7313"/>
    <x v="733"/>
    <n v="1016.4861241689423"/>
    <x v="0"/>
    <x v="3"/>
  </r>
  <r>
    <n v="812"/>
    <s v="Karla Bauer"/>
    <n v="87"/>
    <x v="1"/>
    <x v="1"/>
    <x v="1"/>
    <n v="20.227287368921541"/>
    <n v="2"/>
    <x v="9"/>
    <x v="169"/>
    <d v="2022-04-25T00:00:00"/>
    <n v="12"/>
    <x v="5"/>
    <x v="1"/>
    <n v="28701"/>
    <x v="734"/>
    <n v="9249.8623526179399"/>
    <x v="0"/>
    <x v="0"/>
  </r>
  <r>
    <n v="813"/>
    <s v="Kristin Romero"/>
    <n v="77"/>
    <x v="1"/>
    <x v="0"/>
    <x v="2"/>
    <n v="20.737876495482279"/>
    <n v="3"/>
    <x v="8"/>
    <x v="470"/>
    <d v="2022-09-12T00:00:00"/>
    <n v="5"/>
    <x v="0"/>
    <x v="0"/>
    <n v="46984"/>
    <x v="735"/>
    <n v="15305.823434060931"/>
    <x v="0"/>
    <x v="2"/>
  </r>
  <r>
    <n v="814"/>
    <s v="Nichole Gonzales"/>
    <n v="72"/>
    <x v="1"/>
    <x v="0"/>
    <x v="2"/>
    <n v="22.57536706106012"/>
    <n v="0"/>
    <x v="3"/>
    <x v="403"/>
    <d v="2023-04-10T00:00:00"/>
    <n v="6"/>
    <x v="3"/>
    <x v="3"/>
    <n v="12903"/>
    <x v="736"/>
    <n v="2545.5512998138893"/>
    <x v="0"/>
    <x v="3"/>
  </r>
  <r>
    <n v="815"/>
    <s v="Carolyn Ross"/>
    <n v="36"/>
    <x v="2"/>
    <x v="0"/>
    <x v="2"/>
    <n v="32.905689530236977"/>
    <n v="3"/>
    <x v="1"/>
    <x v="471"/>
    <d v="2022-06-10T00:00:00"/>
    <n v="5"/>
    <x v="0"/>
    <x v="0"/>
    <n v="34507"/>
    <x v="737"/>
    <n v="5455.6385833958302"/>
    <x v="0"/>
    <x v="0"/>
  </r>
  <r>
    <n v="816"/>
    <s v="Brian Rodriguez"/>
    <n v="28"/>
    <x v="2"/>
    <x v="1"/>
    <x v="1"/>
    <n v="25.75875452718163"/>
    <n v="5"/>
    <x v="6"/>
    <x v="325"/>
    <d v="2023-06-17T00:00:00"/>
    <n v="5"/>
    <x v="11"/>
    <x v="3"/>
    <n v="12304"/>
    <x v="738"/>
    <n v="3083.5606569247993"/>
    <x v="0"/>
    <x v="1"/>
  </r>
  <r>
    <n v="817"/>
    <s v="Jennifer Macias"/>
    <n v="72"/>
    <x v="1"/>
    <x v="1"/>
    <x v="3"/>
    <n v="31.521293535297261"/>
    <n v="0"/>
    <x v="2"/>
    <x v="472"/>
    <d v="2022-10-19T00:00:00"/>
    <n v="2"/>
    <x v="9"/>
    <x v="0"/>
    <n v="6526"/>
    <x v="739"/>
    <n v="1715.6586615714823"/>
    <x v="0"/>
    <x v="3"/>
  </r>
  <r>
    <n v="818"/>
    <s v="Joe Kelly"/>
    <n v="13"/>
    <x v="3"/>
    <x v="0"/>
    <x v="0"/>
    <n v="26.758263639581571"/>
    <n v="0"/>
    <x v="3"/>
    <x v="473"/>
    <d v="2023-03-11T00:00:00"/>
    <n v="1"/>
    <x v="10"/>
    <x v="5"/>
    <n v="3727"/>
    <x v="740"/>
    <n v="1001.855572447937"/>
    <x v="0"/>
    <x v="2"/>
  </r>
  <r>
    <n v="819"/>
    <s v="Robert Simpson"/>
    <n v="67"/>
    <x v="0"/>
    <x v="1"/>
    <x v="3"/>
    <n v="24.7585289035645"/>
    <n v="5"/>
    <x v="7"/>
    <x v="169"/>
    <d v="2022-04-16T00:00:00"/>
    <n v="3"/>
    <x v="6"/>
    <x v="3"/>
    <n v="26879"/>
    <x v="741"/>
    <n v="10665.05261866376"/>
    <x v="0"/>
    <x v="0"/>
  </r>
  <r>
    <n v="820"/>
    <s v="Megan Thompson"/>
    <n v="11"/>
    <x v="3"/>
    <x v="1"/>
    <x v="3"/>
    <n v="32.317295928525482"/>
    <n v="4"/>
    <x v="2"/>
    <x v="474"/>
    <d v="2022-04-27T00:00:00"/>
    <n v="10"/>
    <x v="5"/>
    <x v="1"/>
    <n v="17612"/>
    <x v="742"/>
    <n v="6871.5538888202409"/>
    <x v="0"/>
    <x v="0"/>
  </r>
  <r>
    <n v="821"/>
    <s v="Trevor Wong DDS"/>
    <n v="52"/>
    <x v="0"/>
    <x v="1"/>
    <x v="0"/>
    <n v="31.262890341462231"/>
    <n v="3"/>
    <x v="9"/>
    <x v="475"/>
    <d v="2022-07-04T00:00:00"/>
    <n v="5"/>
    <x v="8"/>
    <x v="4"/>
    <n v="44652"/>
    <x v="743"/>
    <n v="5175.4430644694585"/>
    <x v="0"/>
    <x v="1"/>
  </r>
  <r>
    <n v="822"/>
    <s v="Jennifer Camacho"/>
    <n v="9"/>
    <x v="3"/>
    <x v="0"/>
    <x v="1"/>
    <n v="34.922243295045881"/>
    <n v="3"/>
    <x v="3"/>
    <x v="407"/>
    <d v="2022-09-30T00:00:00"/>
    <n v="20"/>
    <x v="2"/>
    <x v="2"/>
    <n v="21101"/>
    <x v="744"/>
    <n v="2874.7060108251499"/>
    <x v="0"/>
    <x v="0"/>
  </r>
  <r>
    <n v="823"/>
    <s v="Megan Gomez"/>
    <n v="14"/>
    <x v="3"/>
    <x v="0"/>
    <x v="1"/>
    <n v="28.633321429329541"/>
    <n v="2"/>
    <x v="0"/>
    <x v="316"/>
    <d v="2022-02-12T00:00:00"/>
    <n v="10"/>
    <x v="8"/>
    <x v="4"/>
    <n v="25143"/>
    <x v="745"/>
    <n v="9720.62798063226"/>
    <x v="1"/>
    <x v="2"/>
  </r>
  <r>
    <n v="824"/>
    <s v="Katie Powell"/>
    <n v="15"/>
    <x v="3"/>
    <x v="0"/>
    <x v="1"/>
    <n v="30.939794324324961"/>
    <n v="3"/>
    <x v="8"/>
    <x v="292"/>
    <d v="2022-05-20T00:00:00"/>
    <n v="5"/>
    <x v="0"/>
    <x v="0"/>
    <n v="20430"/>
    <x v="746"/>
    <n v="6225.7549566381094"/>
    <x v="0"/>
    <x v="2"/>
  </r>
  <r>
    <n v="825"/>
    <s v="Thomas Reed"/>
    <n v="67"/>
    <x v="0"/>
    <x v="1"/>
    <x v="3"/>
    <n v="15.20261638070968"/>
    <n v="3"/>
    <x v="7"/>
    <x v="476"/>
    <d v="2023-02-11T00:00:00"/>
    <n v="3"/>
    <x v="10"/>
    <x v="5"/>
    <n v="28608"/>
    <x v="747"/>
    <n v="6464.9245235791786"/>
    <x v="0"/>
    <x v="0"/>
  </r>
  <r>
    <n v="826"/>
    <s v="Jacqueline Quinn"/>
    <n v="74"/>
    <x v="1"/>
    <x v="0"/>
    <x v="2"/>
    <n v="33.696150363489693"/>
    <n v="2"/>
    <x v="4"/>
    <x v="76"/>
    <d v="2022-06-30T00:00:00"/>
    <n v="2"/>
    <x v="10"/>
    <x v="5"/>
    <n v="7140"/>
    <x v="748"/>
    <n v="1120.7164465784126"/>
    <x v="0"/>
    <x v="3"/>
  </r>
  <r>
    <n v="827"/>
    <s v="Jessica Johnson"/>
    <n v="39"/>
    <x v="2"/>
    <x v="0"/>
    <x v="3"/>
    <n v="24.72092189123709"/>
    <n v="4"/>
    <x v="7"/>
    <x v="477"/>
    <d v="2023-07-16T00:00:00"/>
    <n v="3"/>
    <x v="11"/>
    <x v="3"/>
    <n v="17812"/>
    <x v="749"/>
    <n v="3308.0648459085005"/>
    <x v="0"/>
    <x v="0"/>
  </r>
  <r>
    <n v="828"/>
    <s v="Matthew Brown"/>
    <n v="58"/>
    <x v="0"/>
    <x v="1"/>
    <x v="1"/>
    <n v="15.862450371669141"/>
    <n v="4"/>
    <x v="8"/>
    <x v="78"/>
    <d v="2022-06-16T00:00:00"/>
    <n v="5"/>
    <x v="11"/>
    <x v="3"/>
    <n v="5602"/>
    <x v="750"/>
    <n v="1487.7635509852144"/>
    <x v="0"/>
    <x v="3"/>
  </r>
  <r>
    <n v="829"/>
    <s v="Timothy Lopez"/>
    <n v="71"/>
    <x v="1"/>
    <x v="1"/>
    <x v="2"/>
    <n v="32.094090796811599"/>
    <n v="5"/>
    <x v="3"/>
    <x v="478"/>
    <d v="2023-02-09T00:00:00"/>
    <n v="11"/>
    <x v="4"/>
    <x v="2"/>
    <n v="11378"/>
    <x v="751"/>
    <n v="5160.7545061619412"/>
    <x v="0"/>
    <x v="0"/>
  </r>
  <r>
    <n v="830"/>
    <s v="Annette Hicks"/>
    <n v="28"/>
    <x v="2"/>
    <x v="0"/>
    <x v="1"/>
    <n v="28.498196630212689"/>
    <n v="2"/>
    <x v="7"/>
    <x v="370"/>
    <d v="2022-10-16T00:00:00"/>
    <n v="3"/>
    <x v="6"/>
    <x v="3"/>
    <n v="16525"/>
    <x v="752"/>
    <n v="7342.3478710784675"/>
    <x v="0"/>
    <x v="3"/>
  </r>
  <r>
    <n v="831"/>
    <s v="Lisa Orr"/>
    <n v="66"/>
    <x v="0"/>
    <x v="1"/>
    <x v="2"/>
    <n v="18.193005964289441"/>
    <n v="1"/>
    <x v="5"/>
    <x v="479"/>
    <d v="2024-12-21T00:00:00"/>
    <n v="4"/>
    <x v="6"/>
    <x v="3"/>
    <n v="10304"/>
    <x v="753"/>
    <n v="1152.612620907681"/>
    <x v="0"/>
    <x v="0"/>
  </r>
  <r>
    <n v="832"/>
    <s v="Shannon Huang"/>
    <n v="86"/>
    <x v="1"/>
    <x v="0"/>
    <x v="1"/>
    <n v="35.961781702159229"/>
    <n v="1"/>
    <x v="0"/>
    <x v="362"/>
    <d v="2022-01-25T00:00:00"/>
    <n v="2"/>
    <x v="9"/>
    <x v="0"/>
    <n v="33956"/>
    <x v="754"/>
    <n v="7103.6526975583583"/>
    <x v="1"/>
    <x v="3"/>
  </r>
  <r>
    <n v="833"/>
    <s v="Katelyn Smith"/>
    <n v="4"/>
    <x v="3"/>
    <x v="1"/>
    <x v="0"/>
    <n v="38.384970702387022"/>
    <n v="2"/>
    <x v="4"/>
    <x v="349"/>
    <d v="2022-06-18T00:00:00"/>
    <n v="2"/>
    <x v="9"/>
    <x v="0"/>
    <n v="17063"/>
    <x v="755"/>
    <n v="2407.3726341981401"/>
    <x v="0"/>
    <x v="1"/>
  </r>
  <r>
    <n v="834"/>
    <s v="Kristen Gates"/>
    <n v="85"/>
    <x v="1"/>
    <x v="1"/>
    <x v="2"/>
    <n v="18.611323365254119"/>
    <n v="2"/>
    <x v="6"/>
    <x v="480"/>
    <d v="2022-04-26T00:00:00"/>
    <n v="3"/>
    <x v="3"/>
    <x v="3"/>
    <n v="6684"/>
    <x v="756"/>
    <n v="679.98237147170857"/>
    <x v="0"/>
    <x v="2"/>
  </r>
  <r>
    <n v="835"/>
    <s v="Olivia Davies"/>
    <n v="11"/>
    <x v="3"/>
    <x v="1"/>
    <x v="1"/>
    <n v="24.167894304320281"/>
    <n v="5"/>
    <x v="0"/>
    <x v="481"/>
    <d v="2022-07-10T00:00:00"/>
    <n v="6"/>
    <x v="5"/>
    <x v="1"/>
    <n v="17548"/>
    <x v="757"/>
    <n v="5108.74251381465"/>
    <x v="1"/>
    <x v="2"/>
  </r>
  <r>
    <n v="836"/>
    <s v="Mr. Aaron Perez"/>
    <n v="82"/>
    <x v="1"/>
    <x v="1"/>
    <x v="0"/>
    <n v="22.792817873712959"/>
    <n v="3"/>
    <x v="0"/>
    <x v="482"/>
    <d v="2022-04-22T00:00:00"/>
    <n v="6"/>
    <x v="5"/>
    <x v="1"/>
    <n v="22491"/>
    <x v="758"/>
    <n v="9499.2529081645298"/>
    <x v="0"/>
    <x v="0"/>
  </r>
  <r>
    <n v="838"/>
    <s v="Haley Nelson"/>
    <n v="50"/>
    <x v="0"/>
    <x v="0"/>
    <x v="0"/>
    <n v="25.306060302105578"/>
    <n v="2"/>
    <x v="5"/>
    <x v="483"/>
    <d v="2023-03-30T00:00:00"/>
    <n v="16"/>
    <x v="2"/>
    <x v="2"/>
    <n v="29143"/>
    <x v="759"/>
    <n v="7303.6549209752411"/>
    <x v="0"/>
    <x v="0"/>
  </r>
  <r>
    <n v="839"/>
    <s v="Jonathan Medina"/>
    <n v="8"/>
    <x v="3"/>
    <x v="1"/>
    <x v="1"/>
    <n v="22.278758759329818"/>
    <n v="3"/>
    <x v="7"/>
    <x v="147"/>
    <d v="2022-03-03T00:00:00"/>
    <n v="3"/>
    <x v="3"/>
    <x v="3"/>
    <n v="11755"/>
    <x v="760"/>
    <n v="3856.0680535067804"/>
    <x v="0"/>
    <x v="3"/>
  </r>
  <r>
    <n v="840"/>
    <s v="Eric Little"/>
    <n v="34"/>
    <x v="2"/>
    <x v="1"/>
    <x v="0"/>
    <n v="22.353011359756461"/>
    <n v="5"/>
    <x v="1"/>
    <x v="35"/>
    <d v="2022-02-14T00:00:00"/>
    <n v="10"/>
    <x v="4"/>
    <x v="2"/>
    <n v="25810"/>
    <x v="761"/>
    <n v="11299.564194479921"/>
    <x v="0"/>
    <x v="1"/>
  </r>
  <r>
    <n v="841"/>
    <s v="Michael Williams MD"/>
    <n v="69"/>
    <x v="1"/>
    <x v="0"/>
    <x v="3"/>
    <n v="17.805597987822431"/>
    <n v="0"/>
    <x v="0"/>
    <x v="239"/>
    <d v="2022-05-23T00:00:00"/>
    <n v="7"/>
    <x v="3"/>
    <x v="3"/>
    <n v="7796"/>
    <x v="762"/>
    <n v="3237.5919506577848"/>
    <x v="1"/>
    <x v="1"/>
  </r>
  <r>
    <n v="842"/>
    <s v="Adam Smith"/>
    <n v="68"/>
    <x v="0"/>
    <x v="1"/>
    <x v="1"/>
    <n v="19.812728760867209"/>
    <n v="1"/>
    <x v="7"/>
    <x v="155"/>
    <d v="2022-06-14T00:00:00"/>
    <n v="10"/>
    <x v="5"/>
    <x v="1"/>
    <n v="16977"/>
    <x v="763"/>
    <n v="5105.6302680260796"/>
    <x v="0"/>
    <x v="2"/>
  </r>
  <r>
    <n v="843"/>
    <s v="Mr. Aaron Davis"/>
    <n v="24"/>
    <x v="2"/>
    <x v="1"/>
    <x v="1"/>
    <n v="25.110972288927709"/>
    <n v="0"/>
    <x v="8"/>
    <x v="171"/>
    <d v="2022-06-02T00:00:00"/>
    <n v="13"/>
    <x v="2"/>
    <x v="2"/>
    <n v="28556"/>
    <x v="764"/>
    <n v="9845.8065401465501"/>
    <x v="0"/>
    <x v="0"/>
  </r>
  <r>
    <n v="844"/>
    <s v="Lisa Holmes"/>
    <n v="65"/>
    <x v="0"/>
    <x v="0"/>
    <x v="1"/>
    <n v="38.226345871616033"/>
    <n v="0"/>
    <x v="3"/>
    <x v="408"/>
    <d v="2022-05-26T00:00:00"/>
    <n v="5"/>
    <x v="7"/>
    <x v="4"/>
    <n v="33289"/>
    <x v="765"/>
    <n v="7036.8442439703394"/>
    <x v="0"/>
    <x v="3"/>
  </r>
  <r>
    <n v="845"/>
    <s v="Norman Fernandez"/>
    <n v="75"/>
    <x v="1"/>
    <x v="0"/>
    <x v="0"/>
    <n v="16.771144259934609"/>
    <n v="3"/>
    <x v="0"/>
    <x v="39"/>
    <d v="2024-08-05T00:00:00"/>
    <n v="4"/>
    <x v="3"/>
    <x v="3"/>
    <n v="17663"/>
    <x v="766"/>
    <n v="2574.2158440365001"/>
    <x v="0"/>
    <x v="0"/>
  </r>
  <r>
    <n v="846"/>
    <s v="Adam Patterson"/>
    <n v="59"/>
    <x v="0"/>
    <x v="1"/>
    <x v="3"/>
    <n v="17.501418513425559"/>
    <n v="3"/>
    <x v="8"/>
    <x v="484"/>
    <d v="2022-08-16T00:00:00"/>
    <n v="6"/>
    <x v="1"/>
    <x v="1"/>
    <n v="19511"/>
    <x v="767"/>
    <n v="5376.5603126896804"/>
    <x v="0"/>
    <x v="1"/>
  </r>
  <r>
    <n v="847"/>
    <s v="Dr. George Johnson"/>
    <n v="57"/>
    <x v="0"/>
    <x v="0"/>
    <x v="0"/>
    <n v="35.232205182630487"/>
    <n v="5"/>
    <x v="7"/>
    <x v="370"/>
    <d v="2022-10-16T00:00:00"/>
    <n v="3"/>
    <x v="0"/>
    <x v="0"/>
    <n v="10661"/>
    <x v="768"/>
    <n v="1317.0630760451386"/>
    <x v="0"/>
    <x v="1"/>
  </r>
  <r>
    <n v="848"/>
    <s v="Leah Stokes"/>
    <n v="48"/>
    <x v="0"/>
    <x v="1"/>
    <x v="0"/>
    <n v="29.139840145319351"/>
    <n v="5"/>
    <x v="3"/>
    <x v="55"/>
    <d v="2022-01-10T00:00:00"/>
    <n v="8"/>
    <x v="7"/>
    <x v="4"/>
    <n v="18522"/>
    <x v="769"/>
    <n v="8617.308229986309"/>
    <x v="0"/>
    <x v="1"/>
  </r>
  <r>
    <n v="849"/>
    <s v="Kyle Yang"/>
    <n v="87"/>
    <x v="1"/>
    <x v="0"/>
    <x v="1"/>
    <n v="37.925618832334401"/>
    <n v="2"/>
    <x v="8"/>
    <x v="189"/>
    <d v="2022-03-06T00:00:00"/>
    <n v="8"/>
    <x v="4"/>
    <x v="2"/>
    <n v="9577"/>
    <x v="770"/>
    <n v="3192.713316055645"/>
    <x v="0"/>
    <x v="2"/>
  </r>
  <r>
    <n v="850"/>
    <s v="Shawn Hayes"/>
    <n v="83"/>
    <x v="1"/>
    <x v="0"/>
    <x v="2"/>
    <n v="26.94503530429829"/>
    <n v="1"/>
    <x v="1"/>
    <x v="485"/>
    <d v="2023-07-09T00:00:00"/>
    <n v="6"/>
    <x v="4"/>
    <x v="2"/>
    <n v="11166"/>
    <x v="771"/>
    <n v="2742.534829167218"/>
    <x v="0"/>
    <x v="1"/>
  </r>
  <r>
    <n v="852"/>
    <s v="Mackenzie Edwards"/>
    <n v="67"/>
    <x v="0"/>
    <x v="1"/>
    <x v="3"/>
    <n v="31.95032890266112"/>
    <n v="0"/>
    <x v="1"/>
    <x v="486"/>
    <d v="2023-04-03T00:00:00"/>
    <n v="6"/>
    <x v="11"/>
    <x v="3"/>
    <n v="22006"/>
    <x v="772"/>
    <n v="10700.375645419779"/>
    <x v="0"/>
    <x v="3"/>
  </r>
  <r>
    <n v="853"/>
    <s v="Pamela Le"/>
    <n v="52"/>
    <x v="0"/>
    <x v="0"/>
    <x v="1"/>
    <n v="16.09333436757678"/>
    <n v="5"/>
    <x v="9"/>
    <x v="487"/>
    <d v="2024-10-20T00:00:00"/>
    <n v="9"/>
    <x v="5"/>
    <x v="1"/>
    <n v="29704"/>
    <x v="773"/>
    <n v="9056.7552433224191"/>
    <x v="0"/>
    <x v="2"/>
  </r>
  <r>
    <n v="854"/>
    <s v="Nancy Charles"/>
    <n v="24"/>
    <x v="2"/>
    <x v="0"/>
    <x v="3"/>
    <n v="16.38509404054809"/>
    <n v="1"/>
    <x v="2"/>
    <x v="146"/>
    <d v="2022-05-03T00:00:00"/>
    <n v="5"/>
    <x v="5"/>
    <x v="1"/>
    <n v="9662"/>
    <x v="774"/>
    <n v="3432.9639362705921"/>
    <x v="0"/>
    <x v="1"/>
  </r>
  <r>
    <n v="855"/>
    <s v="Holly Frazier"/>
    <n v="77"/>
    <x v="1"/>
    <x v="0"/>
    <x v="2"/>
    <n v="33.954521586009292"/>
    <n v="1"/>
    <x v="6"/>
    <x v="397"/>
    <d v="2022-04-30T00:00:00"/>
    <n v="4"/>
    <x v="7"/>
    <x v="4"/>
    <n v="21506"/>
    <x v="775"/>
    <n v="3864.891685008799"/>
    <x v="0"/>
    <x v="2"/>
  </r>
  <r>
    <n v="857"/>
    <s v="Tami Roberts"/>
    <n v="71"/>
    <x v="1"/>
    <x v="1"/>
    <x v="3"/>
    <n v="31.156081511674689"/>
    <n v="3"/>
    <x v="2"/>
    <x v="103"/>
    <d v="2022-03-12T00:00:00"/>
    <n v="18"/>
    <x v="4"/>
    <x v="2"/>
    <n v="19801"/>
    <x v="776"/>
    <n v="5663.18664819695"/>
    <x v="0"/>
    <x v="3"/>
  </r>
  <r>
    <n v="858"/>
    <s v="Kathleen Hoover"/>
    <n v="16"/>
    <x v="3"/>
    <x v="0"/>
    <x v="1"/>
    <n v="29.31651461268909"/>
    <n v="3"/>
    <x v="6"/>
    <x v="101"/>
    <d v="2022-01-22T00:00:00"/>
    <n v="2"/>
    <x v="12"/>
    <x v="5"/>
    <n v="41208"/>
    <x v="777"/>
    <n v="7739.7148054878999"/>
    <x v="0"/>
    <x v="1"/>
  </r>
  <r>
    <n v="859"/>
    <s v="John Hines"/>
    <n v="45"/>
    <x v="2"/>
    <x v="1"/>
    <x v="3"/>
    <n v="21.67150904336869"/>
    <n v="0"/>
    <x v="0"/>
    <x v="89"/>
    <d v="2022-05-26T00:00:00"/>
    <n v="4"/>
    <x v="8"/>
    <x v="4"/>
    <n v="8977"/>
    <x v="778"/>
    <n v="2513.9091906539943"/>
    <x v="0"/>
    <x v="2"/>
  </r>
  <r>
    <n v="861"/>
    <s v="Steven Martin"/>
    <n v="73"/>
    <x v="1"/>
    <x v="0"/>
    <x v="0"/>
    <n v="29.050365975636691"/>
    <n v="5"/>
    <x v="9"/>
    <x v="352"/>
    <d v="2022-12-08T00:00:00"/>
    <n v="1"/>
    <x v="7"/>
    <x v="4"/>
    <n v="18226"/>
    <x v="779"/>
    <n v="4215.5602647513006"/>
    <x v="0"/>
    <x v="2"/>
  </r>
  <r>
    <n v="862"/>
    <s v="Amanda Jones"/>
    <n v="20"/>
    <x v="3"/>
    <x v="0"/>
    <x v="2"/>
    <n v="19.71514181418749"/>
    <n v="2"/>
    <x v="5"/>
    <x v="488"/>
    <d v="2022-10-09T00:00:00"/>
    <n v="13"/>
    <x v="2"/>
    <x v="2"/>
    <n v="7534"/>
    <x v="780"/>
    <n v="3643.717281151155"/>
    <x v="0"/>
    <x v="3"/>
  </r>
  <r>
    <n v="863"/>
    <s v="Richard Mitchell"/>
    <n v="46"/>
    <x v="0"/>
    <x v="1"/>
    <x v="3"/>
    <n v="37.878752730437341"/>
    <n v="0"/>
    <x v="8"/>
    <x v="254"/>
    <d v="2023-11-23T00:00:00"/>
    <n v="1"/>
    <x v="10"/>
    <x v="5"/>
    <n v="31607"/>
    <x v="781"/>
    <n v="7582.331874803589"/>
    <x v="0"/>
    <x v="3"/>
  </r>
  <r>
    <n v="864"/>
    <s v="Deborah Smith"/>
    <n v="16"/>
    <x v="3"/>
    <x v="1"/>
    <x v="0"/>
    <n v="34.81097264476405"/>
    <n v="0"/>
    <x v="1"/>
    <x v="96"/>
    <d v="2022-11-24T00:00:00"/>
    <n v="3"/>
    <x v="6"/>
    <x v="3"/>
    <n v="19333"/>
    <x v="782"/>
    <n v="7545.0985361332605"/>
    <x v="0"/>
    <x v="0"/>
  </r>
  <r>
    <n v="865"/>
    <s v="Beth Estrada"/>
    <n v="80"/>
    <x v="1"/>
    <x v="0"/>
    <x v="3"/>
    <n v="29.085898291351899"/>
    <n v="0"/>
    <x v="4"/>
    <x v="489"/>
    <d v="2022-10-16T00:00:00"/>
    <n v="2"/>
    <x v="12"/>
    <x v="5"/>
    <n v="4147"/>
    <x v="783"/>
    <n v="1040.1216480221742"/>
    <x v="0"/>
    <x v="0"/>
  </r>
  <r>
    <n v="866"/>
    <s v="Elizabeth Simmons"/>
    <n v="40"/>
    <x v="2"/>
    <x v="1"/>
    <x v="0"/>
    <n v="34.665458724407969"/>
    <n v="3"/>
    <x v="7"/>
    <x v="78"/>
    <d v="2022-06-15T00:00:00"/>
    <n v="4"/>
    <x v="11"/>
    <x v="3"/>
    <n v="9378"/>
    <x v="784"/>
    <n v="1595.5808788273662"/>
    <x v="0"/>
    <x v="3"/>
  </r>
  <r>
    <n v="867"/>
    <s v="George Massey"/>
    <n v="25"/>
    <x v="2"/>
    <x v="0"/>
    <x v="2"/>
    <n v="33.773164598898958"/>
    <n v="3"/>
    <x v="4"/>
    <x v="490"/>
    <d v="2023-05-20T00:00:00"/>
    <n v="6"/>
    <x v="3"/>
    <x v="3"/>
    <n v="15634"/>
    <x v="785"/>
    <n v="6185.5934221597145"/>
    <x v="0"/>
    <x v="1"/>
  </r>
  <r>
    <n v="868"/>
    <s v="David Wagner"/>
    <n v="69"/>
    <x v="1"/>
    <x v="1"/>
    <x v="2"/>
    <n v="19.773588164670759"/>
    <n v="4"/>
    <x v="7"/>
    <x v="153"/>
    <d v="2022-01-17T00:00:00"/>
    <n v="7"/>
    <x v="6"/>
    <x v="3"/>
    <n v="19448"/>
    <x v="786"/>
    <n v="6673.5072810043894"/>
    <x v="0"/>
    <x v="1"/>
  </r>
  <r>
    <n v="869"/>
    <s v="Michelle Miles"/>
    <n v="6"/>
    <x v="3"/>
    <x v="1"/>
    <x v="2"/>
    <n v="18.739206156956101"/>
    <n v="3"/>
    <x v="4"/>
    <x v="277"/>
    <d v="2022-04-27T00:00:00"/>
    <n v="6"/>
    <x v="8"/>
    <x v="4"/>
    <n v="10841"/>
    <x v="787"/>
    <n v="2258.1982687691197"/>
    <x v="0"/>
    <x v="3"/>
  </r>
  <r>
    <n v="870"/>
    <s v="Rachel Craig"/>
    <n v="72"/>
    <x v="1"/>
    <x v="1"/>
    <x v="0"/>
    <n v="32.085258501568639"/>
    <n v="2"/>
    <x v="6"/>
    <x v="235"/>
    <d v="2022-02-08T00:00:00"/>
    <n v="2"/>
    <x v="12"/>
    <x v="5"/>
    <n v="5048"/>
    <x v="788"/>
    <n v="1591.2416229000842"/>
    <x v="0"/>
    <x v="2"/>
  </r>
  <r>
    <n v="871"/>
    <s v="John Torres"/>
    <n v="67"/>
    <x v="0"/>
    <x v="0"/>
    <x v="2"/>
    <n v="22.222480952812109"/>
    <n v="0"/>
    <x v="0"/>
    <x v="66"/>
    <d v="2022-01-26T00:00:00"/>
    <n v="7"/>
    <x v="1"/>
    <x v="1"/>
    <n v="18519"/>
    <x v="789"/>
    <n v="5820.7684388082107"/>
    <x v="0"/>
    <x v="1"/>
  </r>
  <r>
    <n v="872"/>
    <s v="Roberto Brewer"/>
    <n v="65"/>
    <x v="0"/>
    <x v="0"/>
    <x v="2"/>
    <n v="37.075203944009473"/>
    <n v="2"/>
    <x v="9"/>
    <x v="491"/>
    <d v="2023-12-25T00:00:00"/>
    <n v="1"/>
    <x v="12"/>
    <x v="5"/>
    <n v="11484"/>
    <x v="790"/>
    <n v="3398.9983018659204"/>
    <x v="0"/>
    <x v="2"/>
  </r>
  <r>
    <n v="873"/>
    <s v="Christina Mercer"/>
    <n v="30"/>
    <x v="2"/>
    <x v="1"/>
    <x v="2"/>
    <n v="31.496605392853368"/>
    <n v="2"/>
    <x v="8"/>
    <x v="307"/>
    <d v="2022-03-21T00:00:00"/>
    <n v="7"/>
    <x v="11"/>
    <x v="3"/>
    <n v="23411"/>
    <x v="791"/>
    <n v="3253.6836707461007"/>
    <x v="0"/>
    <x v="1"/>
  </r>
  <r>
    <n v="874"/>
    <s v="Angela Ford"/>
    <n v="81"/>
    <x v="1"/>
    <x v="1"/>
    <x v="1"/>
    <n v="30.46692417443051"/>
    <n v="3"/>
    <x v="6"/>
    <x v="479"/>
    <d v="2024-12-25T00:00:00"/>
    <n v="8"/>
    <x v="8"/>
    <x v="4"/>
    <n v="8011"/>
    <x v="792"/>
    <n v="808.05218255615"/>
    <x v="0"/>
    <x v="2"/>
  </r>
  <r>
    <n v="875"/>
    <s v="Robert Rodriguez"/>
    <n v="83"/>
    <x v="1"/>
    <x v="1"/>
    <x v="1"/>
    <n v="39.664161801622441"/>
    <n v="2"/>
    <x v="4"/>
    <x v="187"/>
    <d v="2022-12-15T00:00:00"/>
    <n v="6"/>
    <x v="7"/>
    <x v="4"/>
    <n v="11209"/>
    <x v="793"/>
    <n v="2609.1813995820467"/>
    <x v="0"/>
    <x v="0"/>
  </r>
  <r>
    <n v="876"/>
    <s v="Douglas Williams"/>
    <n v="56"/>
    <x v="0"/>
    <x v="0"/>
    <x v="3"/>
    <n v="16.199626220060871"/>
    <n v="3"/>
    <x v="7"/>
    <x v="76"/>
    <d v="2022-07-03T00:00:00"/>
    <n v="5"/>
    <x v="11"/>
    <x v="3"/>
    <n v="30621"/>
    <x v="794"/>
    <n v="10826.39428477921"/>
    <x v="0"/>
    <x v="3"/>
  </r>
  <r>
    <n v="877"/>
    <s v="Justin Bautista"/>
    <n v="15"/>
    <x v="3"/>
    <x v="0"/>
    <x v="1"/>
    <n v="21.436210381037121"/>
    <n v="4"/>
    <x v="9"/>
    <x v="316"/>
    <d v="2022-02-06T00:00:00"/>
    <n v="4"/>
    <x v="1"/>
    <x v="1"/>
    <n v="46339"/>
    <x v="795"/>
    <n v="19759.7256500521"/>
    <x v="0"/>
    <x v="2"/>
  </r>
  <r>
    <n v="878"/>
    <s v="Betty Rodgers"/>
    <n v="25"/>
    <x v="2"/>
    <x v="1"/>
    <x v="0"/>
    <n v="33.259781097509489"/>
    <n v="1"/>
    <x v="3"/>
    <x v="126"/>
    <d v="2022-03-15T00:00:00"/>
    <n v="4"/>
    <x v="9"/>
    <x v="0"/>
    <n v="5323"/>
    <x v="796"/>
    <n v="1989.6706545051811"/>
    <x v="0"/>
    <x v="3"/>
  </r>
  <r>
    <n v="879"/>
    <s v="Kevin Thomas"/>
    <n v="56"/>
    <x v="0"/>
    <x v="1"/>
    <x v="3"/>
    <n v="26.949067873141249"/>
    <n v="4"/>
    <x v="7"/>
    <x v="168"/>
    <d v="2022-05-22T00:00:00"/>
    <n v="5"/>
    <x v="5"/>
    <x v="1"/>
    <n v="5144"/>
    <x v="797"/>
    <n v="1974.1593356476519"/>
    <x v="0"/>
    <x v="1"/>
  </r>
  <r>
    <n v="880"/>
    <s v="Bridget Huerta"/>
    <n v="42"/>
    <x v="2"/>
    <x v="0"/>
    <x v="2"/>
    <n v="26.571707312665449"/>
    <n v="3"/>
    <x v="8"/>
    <x v="492"/>
    <d v="2024-01-27T00:00:00"/>
    <n v="7"/>
    <x v="11"/>
    <x v="3"/>
    <n v="5623"/>
    <x v="798"/>
    <n v="1361.5339668199449"/>
    <x v="1"/>
    <x v="1"/>
  </r>
  <r>
    <n v="881"/>
    <s v="Edward Benton"/>
    <n v="27"/>
    <x v="2"/>
    <x v="0"/>
    <x v="0"/>
    <n v="36.500357276651798"/>
    <n v="4"/>
    <x v="7"/>
    <x v="493"/>
    <d v="2023-02-20T00:00:00"/>
    <n v="3"/>
    <x v="8"/>
    <x v="4"/>
    <n v="26964"/>
    <x v="799"/>
    <n v="10451.547700587558"/>
    <x v="0"/>
    <x v="2"/>
  </r>
  <r>
    <n v="882"/>
    <s v="Sandra Gray"/>
    <n v="71"/>
    <x v="1"/>
    <x v="0"/>
    <x v="0"/>
    <n v="17.584135495518829"/>
    <n v="1"/>
    <x v="6"/>
    <x v="494"/>
    <d v="2022-06-23T00:00:00"/>
    <n v="5"/>
    <x v="5"/>
    <x v="1"/>
    <n v="9969"/>
    <x v="800"/>
    <n v="1847.9966520042617"/>
    <x v="0"/>
    <x v="3"/>
  </r>
  <r>
    <n v="883"/>
    <s v="Natalie Horton"/>
    <n v="63"/>
    <x v="0"/>
    <x v="0"/>
    <x v="3"/>
    <n v="23.556558955635321"/>
    <n v="5"/>
    <x v="8"/>
    <x v="495"/>
    <d v="2023-01-12T00:00:00"/>
    <n v="3"/>
    <x v="10"/>
    <x v="5"/>
    <n v="17535"/>
    <x v="801"/>
    <n v="7961.6281135144927"/>
    <x v="0"/>
    <x v="3"/>
  </r>
  <r>
    <n v="884"/>
    <s v="Patty Smith"/>
    <n v="37"/>
    <x v="2"/>
    <x v="0"/>
    <x v="2"/>
    <n v="27.28299235790211"/>
    <n v="1"/>
    <x v="6"/>
    <x v="147"/>
    <d v="2022-03-16T00:00:00"/>
    <n v="16"/>
    <x v="4"/>
    <x v="2"/>
    <n v="23584"/>
    <x v="802"/>
    <n v="6633.4208207881093"/>
    <x v="1"/>
    <x v="2"/>
  </r>
  <r>
    <n v="885"/>
    <s v="Nicolas Williamson"/>
    <n v="59"/>
    <x v="0"/>
    <x v="1"/>
    <x v="0"/>
    <n v="35.420100101075022"/>
    <n v="0"/>
    <x v="3"/>
    <x v="326"/>
    <d v="2023-07-14T00:00:00"/>
    <n v="6"/>
    <x v="6"/>
    <x v="3"/>
    <n v="8139"/>
    <x v="803"/>
    <n v="1228.644419440313"/>
    <x v="0"/>
    <x v="3"/>
  </r>
  <r>
    <n v="886"/>
    <s v="Samuel Perry"/>
    <n v="49"/>
    <x v="0"/>
    <x v="0"/>
    <x v="0"/>
    <n v="28.638441685011941"/>
    <n v="1"/>
    <x v="9"/>
    <x v="496"/>
    <d v="2022-09-22T00:00:00"/>
    <n v="3"/>
    <x v="11"/>
    <x v="3"/>
    <n v="15812"/>
    <x v="804"/>
    <n v="6489.0273889399177"/>
    <x v="0"/>
    <x v="3"/>
  </r>
  <r>
    <n v="887"/>
    <s v="John Patel"/>
    <n v="15"/>
    <x v="3"/>
    <x v="1"/>
    <x v="3"/>
    <n v="35.105056269424068"/>
    <n v="2"/>
    <x v="6"/>
    <x v="496"/>
    <d v="2022-09-22T00:00:00"/>
    <n v="3"/>
    <x v="0"/>
    <x v="0"/>
    <n v="16503"/>
    <x v="805"/>
    <n v="1858.36639461093"/>
    <x v="0"/>
    <x v="2"/>
  </r>
  <r>
    <n v="888"/>
    <s v="Cameron Garcia"/>
    <n v="25"/>
    <x v="2"/>
    <x v="0"/>
    <x v="0"/>
    <n v="30.862022414450848"/>
    <n v="4"/>
    <x v="8"/>
    <x v="245"/>
    <d v="2022-01-27T00:00:00"/>
    <n v="5"/>
    <x v="5"/>
    <x v="1"/>
    <n v="12836"/>
    <x v="806"/>
    <n v="6302.017790053379"/>
    <x v="0"/>
    <x v="2"/>
  </r>
  <r>
    <n v="889"/>
    <s v="Stacie Thomas"/>
    <n v="77"/>
    <x v="1"/>
    <x v="1"/>
    <x v="3"/>
    <n v="20.017285321176871"/>
    <n v="2"/>
    <x v="7"/>
    <x v="76"/>
    <d v="2022-07-05T00:00:00"/>
    <n v="7"/>
    <x v="4"/>
    <x v="2"/>
    <n v="41134"/>
    <x v="807"/>
    <n v="11862.397069967981"/>
    <x v="0"/>
    <x v="2"/>
  </r>
  <r>
    <n v="890"/>
    <s v="Kyle Lopez"/>
    <n v="14"/>
    <x v="3"/>
    <x v="0"/>
    <x v="1"/>
    <n v="31.501185249503209"/>
    <n v="3"/>
    <x v="4"/>
    <x v="329"/>
    <d v="2023-11-22T00:00:00"/>
    <n v="2"/>
    <x v="12"/>
    <x v="5"/>
    <n v="18483"/>
    <x v="808"/>
    <n v="7298.6499630277995"/>
    <x v="0"/>
    <x v="2"/>
  </r>
  <r>
    <n v="891"/>
    <s v="Michaela Woods"/>
    <n v="28"/>
    <x v="2"/>
    <x v="1"/>
    <x v="1"/>
    <n v="25.69354985715184"/>
    <n v="5"/>
    <x v="8"/>
    <x v="497"/>
    <d v="2023-09-04T00:00:00"/>
    <n v="11"/>
    <x v="2"/>
    <x v="2"/>
    <n v="12027"/>
    <x v="809"/>
    <n v="4528.1344259066173"/>
    <x v="0"/>
    <x v="1"/>
  </r>
  <r>
    <n v="892"/>
    <s v="Tracy Hill"/>
    <n v="84"/>
    <x v="1"/>
    <x v="1"/>
    <x v="1"/>
    <n v="26.723205747921408"/>
    <n v="5"/>
    <x v="0"/>
    <x v="344"/>
    <d v="2022-09-04T00:00:00"/>
    <n v="4"/>
    <x v="0"/>
    <x v="0"/>
    <n v="19482"/>
    <x v="810"/>
    <n v="2589.9638372278605"/>
    <x v="1"/>
    <x v="1"/>
  </r>
  <r>
    <n v="893"/>
    <s v="Dr. Brian Lopez"/>
    <n v="53"/>
    <x v="0"/>
    <x v="0"/>
    <x v="0"/>
    <n v="37.779290923057253"/>
    <n v="5"/>
    <x v="5"/>
    <x v="498"/>
    <d v="2022-11-13T00:00:00"/>
    <n v="6"/>
    <x v="1"/>
    <x v="1"/>
    <n v="15931"/>
    <x v="811"/>
    <n v="2765.6430185149093"/>
    <x v="0"/>
    <x v="1"/>
  </r>
  <r>
    <n v="894"/>
    <s v="Jonathan Gentry"/>
    <n v="70"/>
    <x v="1"/>
    <x v="0"/>
    <x v="1"/>
    <n v="34.02479297676345"/>
    <n v="0"/>
    <x v="0"/>
    <x v="352"/>
    <d v="2022-12-11T00:00:00"/>
    <n v="4"/>
    <x v="11"/>
    <x v="3"/>
    <n v="37558"/>
    <x v="812"/>
    <n v="17838.846640166841"/>
    <x v="0"/>
    <x v="2"/>
  </r>
  <r>
    <n v="895"/>
    <s v="Cody Williams"/>
    <n v="71"/>
    <x v="1"/>
    <x v="0"/>
    <x v="3"/>
    <n v="29.293012013423411"/>
    <n v="4"/>
    <x v="9"/>
    <x v="499"/>
    <d v="2024-05-15T00:00:00"/>
    <n v="8"/>
    <x v="4"/>
    <x v="2"/>
    <n v="22014"/>
    <x v="813"/>
    <n v="2852.4390935320298"/>
    <x v="0"/>
    <x v="0"/>
  </r>
  <r>
    <n v="896"/>
    <s v="Victoria Brown"/>
    <n v="45"/>
    <x v="2"/>
    <x v="0"/>
    <x v="0"/>
    <n v="22.044800260441971"/>
    <n v="2"/>
    <x v="0"/>
    <x v="500"/>
    <d v="2022-10-29T00:00:00"/>
    <n v="5"/>
    <x v="2"/>
    <x v="2"/>
    <n v="12706"/>
    <x v="814"/>
    <n v="5174.3841388100518"/>
    <x v="0"/>
    <x v="2"/>
  </r>
  <r>
    <n v="897"/>
    <s v="Jake Sanders"/>
    <n v="53"/>
    <x v="0"/>
    <x v="1"/>
    <x v="1"/>
    <n v="24.884857755282852"/>
    <n v="1"/>
    <x v="2"/>
    <x v="501"/>
    <d v="2023-09-12T00:00:00"/>
    <n v="3"/>
    <x v="11"/>
    <x v="3"/>
    <n v="8122"/>
    <x v="815"/>
    <n v="1140.1154341904639"/>
    <x v="0"/>
    <x v="0"/>
  </r>
  <r>
    <n v="898"/>
    <s v="Mitchell Jenkins"/>
    <n v="3"/>
    <x v="3"/>
    <x v="1"/>
    <x v="3"/>
    <n v="24.05263868311016"/>
    <n v="0"/>
    <x v="8"/>
    <x v="11"/>
    <d v="2022-03-28T00:00:00"/>
    <n v="3"/>
    <x v="12"/>
    <x v="5"/>
    <n v="18650"/>
    <x v="816"/>
    <n v="8719.5634214043657"/>
    <x v="0"/>
    <x v="3"/>
  </r>
  <r>
    <n v="899"/>
    <s v="Brett Archer"/>
    <n v="48"/>
    <x v="0"/>
    <x v="1"/>
    <x v="1"/>
    <n v="19.851594221225579"/>
    <n v="1"/>
    <x v="2"/>
    <x v="101"/>
    <d v="2022-01-23T00:00:00"/>
    <n v="3"/>
    <x v="8"/>
    <x v="4"/>
    <n v="6628"/>
    <x v="817"/>
    <n v="2907.5289351663132"/>
    <x v="0"/>
    <x v="3"/>
  </r>
  <r>
    <n v="900"/>
    <s v="Adam Martinez"/>
    <n v="15"/>
    <x v="3"/>
    <x v="1"/>
    <x v="0"/>
    <n v="35.857564391843333"/>
    <n v="1"/>
    <x v="0"/>
    <x v="502"/>
    <d v="2023-09-15T00:00:00"/>
    <n v="7"/>
    <x v="11"/>
    <x v="3"/>
    <n v="12952"/>
    <x v="818"/>
    <n v="1422.3273131299793"/>
    <x v="0"/>
    <x v="0"/>
  </r>
  <r>
    <n v="901"/>
    <s v="Dawn Simon"/>
    <n v="31"/>
    <x v="2"/>
    <x v="1"/>
    <x v="0"/>
    <n v="23.955842422373099"/>
    <n v="3"/>
    <x v="6"/>
    <x v="255"/>
    <d v="2022-08-10T00:00:00"/>
    <n v="9"/>
    <x v="1"/>
    <x v="1"/>
    <n v="19424"/>
    <x v="819"/>
    <n v="9216.8263592552703"/>
    <x v="0"/>
    <x v="3"/>
  </r>
  <r>
    <n v="902"/>
    <s v="Jeanette Mcneil"/>
    <n v="70"/>
    <x v="1"/>
    <x v="0"/>
    <x v="0"/>
    <n v="38.466392841517212"/>
    <n v="1"/>
    <x v="4"/>
    <x v="503"/>
    <d v="2022-10-22T00:00:00"/>
    <n v="2"/>
    <x v="8"/>
    <x v="4"/>
    <n v="10609"/>
    <x v="820"/>
    <n v="5291.0538011241433"/>
    <x v="0"/>
    <x v="1"/>
  </r>
  <r>
    <n v="903"/>
    <s v="Dustin Martinez"/>
    <n v="6"/>
    <x v="3"/>
    <x v="0"/>
    <x v="0"/>
    <n v="28.76783384909389"/>
    <n v="5"/>
    <x v="6"/>
    <x v="16"/>
    <d v="2022-05-20T00:00:00"/>
    <n v="19"/>
    <x v="4"/>
    <x v="2"/>
    <n v="18598"/>
    <x v="821"/>
    <n v="7116.7123314204891"/>
    <x v="0"/>
    <x v="1"/>
  </r>
  <r>
    <n v="904"/>
    <s v="Lori Coleman"/>
    <n v="37"/>
    <x v="2"/>
    <x v="1"/>
    <x v="0"/>
    <n v="15.585721964211981"/>
    <n v="5"/>
    <x v="0"/>
    <x v="339"/>
    <d v="2022-02-01T00:00:00"/>
    <n v="4"/>
    <x v="8"/>
    <x v="4"/>
    <n v="9209"/>
    <x v="822"/>
    <n v="1000.0698341442076"/>
    <x v="0"/>
    <x v="1"/>
  </r>
  <r>
    <n v="905"/>
    <s v="Mark Marquez"/>
    <n v="54"/>
    <x v="0"/>
    <x v="0"/>
    <x v="1"/>
    <n v="29.6035336065849"/>
    <n v="4"/>
    <x v="7"/>
    <x v="185"/>
    <d v="2022-10-29T00:00:00"/>
    <n v="2"/>
    <x v="10"/>
    <x v="5"/>
    <n v="16794"/>
    <x v="823"/>
    <n v="4481.6335869327104"/>
    <x v="0"/>
    <x v="0"/>
  </r>
  <r>
    <n v="906"/>
    <s v="Cheryl Howell"/>
    <n v="29"/>
    <x v="2"/>
    <x v="1"/>
    <x v="2"/>
    <n v="29.977708640001989"/>
    <n v="1"/>
    <x v="2"/>
    <x v="504"/>
    <d v="2022-06-07T00:00:00"/>
    <n v="4"/>
    <x v="1"/>
    <x v="1"/>
    <n v="9790"/>
    <x v="824"/>
    <n v="1755.7873687521442"/>
    <x v="0"/>
    <x v="0"/>
  </r>
  <r>
    <n v="908"/>
    <s v="Tony Torres"/>
    <n v="79"/>
    <x v="1"/>
    <x v="0"/>
    <x v="0"/>
    <n v="38.779441300416451"/>
    <n v="0"/>
    <x v="5"/>
    <x v="119"/>
    <d v="2022-03-02T00:00:00"/>
    <n v="6"/>
    <x v="7"/>
    <x v="4"/>
    <n v="39009"/>
    <x v="825"/>
    <n v="17610.067553373781"/>
    <x v="0"/>
    <x v="3"/>
  </r>
  <r>
    <n v="909"/>
    <s v="Mitchell Payne"/>
    <n v="69"/>
    <x v="1"/>
    <x v="1"/>
    <x v="1"/>
    <n v="16.039460574958881"/>
    <n v="4"/>
    <x v="7"/>
    <x v="174"/>
    <d v="2023-10-23T00:00:00"/>
    <n v="13"/>
    <x v="2"/>
    <x v="2"/>
    <n v="16058"/>
    <x v="826"/>
    <n v="7818.7824240723639"/>
    <x v="0"/>
    <x v="3"/>
  </r>
  <r>
    <n v="911"/>
    <s v="Lori Campbell"/>
    <n v="1"/>
    <x v="3"/>
    <x v="0"/>
    <x v="1"/>
    <n v="21.03192961788783"/>
    <n v="4"/>
    <x v="9"/>
    <x v="283"/>
    <d v="2022-07-28T00:00:00"/>
    <n v="4"/>
    <x v="11"/>
    <x v="3"/>
    <n v="11548"/>
    <x v="827"/>
    <n v="3746.6630316146957"/>
    <x v="0"/>
    <x v="1"/>
  </r>
  <r>
    <n v="912"/>
    <s v="Nathaniel Becker"/>
    <n v="84"/>
    <x v="1"/>
    <x v="1"/>
    <x v="0"/>
    <n v="33.424138481071992"/>
    <n v="4"/>
    <x v="9"/>
    <x v="289"/>
    <d v="2022-11-16T00:00:00"/>
    <n v="3"/>
    <x v="0"/>
    <x v="0"/>
    <n v="4389"/>
    <x v="828"/>
    <n v="1026.0282708273048"/>
    <x v="0"/>
    <x v="0"/>
  </r>
  <r>
    <n v="913"/>
    <s v="Jacob English"/>
    <n v="59"/>
    <x v="0"/>
    <x v="1"/>
    <x v="2"/>
    <n v="22.819232963055221"/>
    <n v="3"/>
    <x v="6"/>
    <x v="505"/>
    <d v="2024-02-18T00:00:00"/>
    <n v="8"/>
    <x v="8"/>
    <x v="4"/>
    <n v="47506"/>
    <x v="829"/>
    <n v="15449.630749226038"/>
    <x v="0"/>
    <x v="2"/>
  </r>
  <r>
    <n v="914"/>
    <s v="Joshua Lucas MD"/>
    <n v="89"/>
    <x v="1"/>
    <x v="1"/>
    <x v="0"/>
    <n v="38.85663185576896"/>
    <n v="0"/>
    <x v="9"/>
    <x v="101"/>
    <d v="2022-01-23T00:00:00"/>
    <n v="3"/>
    <x v="10"/>
    <x v="5"/>
    <n v="16904"/>
    <x v="830"/>
    <n v="5721.1663006705603"/>
    <x v="0"/>
    <x v="1"/>
  </r>
  <r>
    <n v="915"/>
    <s v="Sarah Brewer"/>
    <n v="77"/>
    <x v="1"/>
    <x v="1"/>
    <x v="0"/>
    <n v="17.883790478574731"/>
    <n v="1"/>
    <x v="8"/>
    <x v="59"/>
    <d v="2023-05-23T00:00:00"/>
    <n v="2"/>
    <x v="12"/>
    <x v="5"/>
    <n v="5231"/>
    <x v="831"/>
    <n v="1755.035354766374"/>
    <x v="0"/>
    <x v="1"/>
  </r>
  <r>
    <n v="916"/>
    <s v="Peter Wilson"/>
    <n v="52"/>
    <x v="0"/>
    <x v="0"/>
    <x v="3"/>
    <n v="31.914397226417542"/>
    <n v="4"/>
    <x v="2"/>
    <x v="285"/>
    <d v="2022-10-19T00:00:00"/>
    <n v="20"/>
    <x v="2"/>
    <x v="2"/>
    <n v="21544"/>
    <x v="832"/>
    <n v="3977.7310691788698"/>
    <x v="0"/>
    <x v="0"/>
  </r>
  <r>
    <n v="917"/>
    <s v="Andrew Smith"/>
    <n v="30"/>
    <x v="2"/>
    <x v="0"/>
    <x v="2"/>
    <n v="27.68923983297973"/>
    <n v="1"/>
    <x v="8"/>
    <x v="99"/>
    <d v="2022-02-12T00:00:00"/>
    <n v="11"/>
    <x v="2"/>
    <x v="2"/>
    <n v="30189"/>
    <x v="833"/>
    <n v="13491.784680974441"/>
    <x v="0"/>
    <x v="3"/>
  </r>
  <r>
    <n v="918"/>
    <s v="Andrea Sanders"/>
    <n v="8"/>
    <x v="3"/>
    <x v="1"/>
    <x v="3"/>
    <n v="33.994532812853393"/>
    <n v="5"/>
    <x v="3"/>
    <x v="364"/>
    <d v="2022-01-19T00:00:00"/>
    <n v="3"/>
    <x v="12"/>
    <x v="5"/>
    <n v="7334"/>
    <x v="834"/>
    <n v="2543.803204397389"/>
    <x v="0"/>
    <x v="1"/>
  </r>
  <r>
    <n v="919"/>
    <s v="Benjamin Clark"/>
    <n v="47"/>
    <x v="0"/>
    <x v="1"/>
    <x v="2"/>
    <n v="30.714725335118711"/>
    <n v="4"/>
    <x v="1"/>
    <x v="506"/>
    <d v="2023-03-30T00:00:00"/>
    <n v="6"/>
    <x v="7"/>
    <x v="4"/>
    <n v="7857"/>
    <x v="835"/>
    <n v="2843.3002872590787"/>
    <x v="0"/>
    <x v="2"/>
  </r>
  <r>
    <n v="920"/>
    <s v="Jonathan Fuentes"/>
    <n v="15"/>
    <x v="3"/>
    <x v="1"/>
    <x v="1"/>
    <n v="20.25743032295064"/>
    <n v="0"/>
    <x v="4"/>
    <x v="507"/>
    <d v="2022-12-03T00:00:00"/>
    <n v="17"/>
    <x v="2"/>
    <x v="2"/>
    <n v="3093"/>
    <x v="836"/>
    <n v="1424.1013684135039"/>
    <x v="0"/>
    <x v="1"/>
  </r>
  <r>
    <n v="921"/>
    <s v="Darlene Higgins"/>
    <n v="49"/>
    <x v="0"/>
    <x v="0"/>
    <x v="2"/>
    <n v="26.9934880147587"/>
    <n v="0"/>
    <x v="3"/>
    <x v="364"/>
    <d v="2022-01-28T00:00:00"/>
    <n v="12"/>
    <x v="4"/>
    <x v="2"/>
    <n v="15379"/>
    <x v="837"/>
    <n v="2296.35447400476"/>
    <x v="0"/>
    <x v="1"/>
  </r>
  <r>
    <n v="922"/>
    <s v="David Cooley"/>
    <n v="46"/>
    <x v="0"/>
    <x v="0"/>
    <x v="3"/>
    <n v="15.409395687020989"/>
    <n v="5"/>
    <x v="6"/>
    <x v="41"/>
    <d v="2022-10-28T00:00:00"/>
    <n v="7"/>
    <x v="7"/>
    <x v="4"/>
    <n v="15247"/>
    <x v="838"/>
    <n v="3104.0235894248108"/>
    <x v="0"/>
    <x v="1"/>
  </r>
  <r>
    <n v="924"/>
    <s v="Jordan Fernandez"/>
    <n v="25"/>
    <x v="2"/>
    <x v="1"/>
    <x v="0"/>
    <n v="33.486155951225477"/>
    <n v="1"/>
    <x v="2"/>
    <x v="508"/>
    <d v="2023-01-28T00:00:00"/>
    <n v="6"/>
    <x v="7"/>
    <x v="4"/>
    <n v="8044"/>
    <x v="839"/>
    <n v="1715.9723206371546"/>
    <x v="0"/>
    <x v="0"/>
  </r>
  <r>
    <n v="926"/>
    <s v="Joshua Wright"/>
    <n v="65"/>
    <x v="0"/>
    <x v="1"/>
    <x v="2"/>
    <n v="32.119144389867003"/>
    <n v="0"/>
    <x v="1"/>
    <x v="401"/>
    <d v="2022-08-08T00:00:00"/>
    <n v="5"/>
    <x v="11"/>
    <x v="3"/>
    <n v="29444"/>
    <x v="840"/>
    <n v="3878.8030975686015"/>
    <x v="0"/>
    <x v="0"/>
  </r>
  <r>
    <n v="927"/>
    <s v="Valerie Wilcox"/>
    <n v="4"/>
    <x v="3"/>
    <x v="1"/>
    <x v="0"/>
    <n v="25.564211591720319"/>
    <n v="3"/>
    <x v="0"/>
    <x v="290"/>
    <d v="2022-07-10T00:00:00"/>
    <n v="8"/>
    <x v="8"/>
    <x v="4"/>
    <n v="7668"/>
    <x v="841"/>
    <n v="870.80455541375068"/>
    <x v="0"/>
    <x v="1"/>
  </r>
  <r>
    <n v="928"/>
    <s v="Mary Howard"/>
    <n v="68"/>
    <x v="0"/>
    <x v="0"/>
    <x v="3"/>
    <n v="23.136630821543569"/>
    <n v="5"/>
    <x v="9"/>
    <x v="359"/>
    <d v="2024-01-20T00:00:00"/>
    <n v="3"/>
    <x v="12"/>
    <x v="5"/>
    <n v="16211"/>
    <x v="842"/>
    <n v="5279.2686358885494"/>
    <x v="0"/>
    <x v="0"/>
  </r>
  <r>
    <n v="929"/>
    <s v="Chad Lozano"/>
    <n v="46"/>
    <x v="0"/>
    <x v="0"/>
    <x v="0"/>
    <n v="24.790235259122198"/>
    <n v="2"/>
    <x v="1"/>
    <x v="509"/>
    <d v="2022-03-25T00:00:00"/>
    <n v="20"/>
    <x v="2"/>
    <x v="2"/>
    <n v="23094"/>
    <x v="843"/>
    <n v="3780.5217732095189"/>
    <x v="0"/>
    <x v="3"/>
  </r>
  <r>
    <n v="930"/>
    <s v="Hannah Miller"/>
    <n v="81"/>
    <x v="1"/>
    <x v="1"/>
    <x v="1"/>
    <n v="36.086658392412133"/>
    <n v="5"/>
    <x v="4"/>
    <x v="189"/>
    <d v="2022-03-14T00:00:00"/>
    <n v="16"/>
    <x v="4"/>
    <x v="2"/>
    <n v="10108"/>
    <x v="844"/>
    <n v="3481.2724849345714"/>
    <x v="0"/>
    <x v="2"/>
  </r>
  <r>
    <n v="931"/>
    <s v="Brandon Travis"/>
    <n v="39"/>
    <x v="2"/>
    <x v="1"/>
    <x v="0"/>
    <n v="18.246270430099749"/>
    <n v="5"/>
    <x v="8"/>
    <x v="213"/>
    <d v="2022-03-20T00:00:00"/>
    <n v="8"/>
    <x v="8"/>
    <x v="4"/>
    <n v="27388"/>
    <x v="845"/>
    <n v="4291.0292160079007"/>
    <x v="0"/>
    <x v="1"/>
  </r>
  <r>
    <n v="932"/>
    <s v="Rachel Hart"/>
    <n v="33"/>
    <x v="2"/>
    <x v="1"/>
    <x v="1"/>
    <n v="23.771534434535159"/>
    <n v="4"/>
    <x v="7"/>
    <x v="418"/>
    <d v="2023-03-14T00:00:00"/>
    <n v="5"/>
    <x v="11"/>
    <x v="3"/>
    <n v="25716"/>
    <x v="846"/>
    <n v="9556.4129024375306"/>
    <x v="0"/>
    <x v="3"/>
  </r>
  <r>
    <n v="933"/>
    <s v="Shirley Ellis"/>
    <n v="35"/>
    <x v="2"/>
    <x v="0"/>
    <x v="0"/>
    <n v="28.068254592499489"/>
    <n v="3"/>
    <x v="6"/>
    <x v="66"/>
    <d v="2022-01-21T00:00:00"/>
    <n v="2"/>
    <x v="9"/>
    <x v="0"/>
    <n v="26749"/>
    <x v="847"/>
    <n v="12494.199223715699"/>
    <x v="0"/>
    <x v="3"/>
  </r>
  <r>
    <n v="934"/>
    <s v="Stephen Berger"/>
    <n v="80"/>
    <x v="1"/>
    <x v="0"/>
    <x v="1"/>
    <n v="15.84706575636385"/>
    <n v="1"/>
    <x v="4"/>
    <x v="457"/>
    <d v="2022-09-27T00:00:00"/>
    <n v="5"/>
    <x v="5"/>
    <x v="1"/>
    <n v="16424"/>
    <x v="848"/>
    <n v="2311.5582469679193"/>
    <x v="0"/>
    <x v="3"/>
  </r>
  <r>
    <n v="935"/>
    <s v="Kelly Tate"/>
    <n v="50"/>
    <x v="0"/>
    <x v="1"/>
    <x v="0"/>
    <n v="34.978717544955089"/>
    <n v="4"/>
    <x v="3"/>
    <x v="401"/>
    <d v="2022-08-07T00:00:00"/>
    <n v="4"/>
    <x v="7"/>
    <x v="4"/>
    <n v="20281"/>
    <x v="849"/>
    <n v="5441.8686871932896"/>
    <x v="1"/>
    <x v="2"/>
  </r>
  <r>
    <n v="936"/>
    <s v="Brandon Mcdaniel"/>
    <n v="20"/>
    <x v="3"/>
    <x v="0"/>
    <x v="3"/>
    <n v="18.18995837143223"/>
    <n v="3"/>
    <x v="9"/>
    <x v="510"/>
    <d v="2024-04-28T00:00:00"/>
    <n v="4"/>
    <x v="7"/>
    <x v="4"/>
    <n v="5814"/>
    <x v="850"/>
    <n v="950.41819804313491"/>
    <x v="0"/>
    <x v="1"/>
  </r>
  <r>
    <n v="937"/>
    <s v="Nichole Bowman"/>
    <n v="2"/>
    <x v="3"/>
    <x v="1"/>
    <x v="3"/>
    <n v="18.607296270660719"/>
    <n v="0"/>
    <x v="9"/>
    <x v="196"/>
    <d v="2023-01-24T00:00:00"/>
    <n v="10"/>
    <x v="8"/>
    <x v="4"/>
    <n v="13437"/>
    <x v="851"/>
    <n v="3205.3192663844693"/>
    <x v="1"/>
    <x v="3"/>
  </r>
  <r>
    <n v="938"/>
    <s v="Debra Curry"/>
    <n v="21"/>
    <x v="3"/>
    <x v="1"/>
    <x v="1"/>
    <n v="36.978240933865663"/>
    <n v="2"/>
    <x v="3"/>
    <x v="511"/>
    <d v="2022-01-21T00:00:00"/>
    <n v="3"/>
    <x v="8"/>
    <x v="4"/>
    <n v="26276"/>
    <x v="852"/>
    <n v="2765.6613890812987"/>
    <x v="0"/>
    <x v="3"/>
  </r>
  <r>
    <n v="939"/>
    <s v="Kevin Cisneros"/>
    <n v="8"/>
    <x v="3"/>
    <x v="0"/>
    <x v="0"/>
    <n v="30.276599668793551"/>
    <n v="5"/>
    <x v="8"/>
    <x v="383"/>
    <d v="2023-01-27T00:00:00"/>
    <n v="19"/>
    <x v="2"/>
    <x v="2"/>
    <n v="25287"/>
    <x v="853"/>
    <n v="2682.7983031472686"/>
    <x v="0"/>
    <x v="0"/>
  </r>
  <r>
    <n v="940"/>
    <s v="Mike Parks"/>
    <n v="1"/>
    <x v="3"/>
    <x v="1"/>
    <x v="1"/>
    <n v="20.672035508397229"/>
    <n v="3"/>
    <x v="3"/>
    <x v="330"/>
    <d v="2022-05-03T00:00:00"/>
    <n v="3"/>
    <x v="3"/>
    <x v="3"/>
    <n v="33982"/>
    <x v="854"/>
    <n v="16489.84476609953"/>
    <x v="1"/>
    <x v="1"/>
  </r>
  <r>
    <n v="941"/>
    <s v="Carolyn Thomas"/>
    <n v="74"/>
    <x v="1"/>
    <x v="0"/>
    <x v="0"/>
    <n v="35.904691629323139"/>
    <n v="3"/>
    <x v="5"/>
    <x v="399"/>
    <d v="2022-04-16T00:00:00"/>
    <n v="4"/>
    <x v="9"/>
    <x v="0"/>
    <n v="10624"/>
    <x v="855"/>
    <n v="2136.9435140135502"/>
    <x v="0"/>
    <x v="2"/>
  </r>
  <r>
    <n v="943"/>
    <s v="Sarah Barker"/>
    <n v="70"/>
    <x v="1"/>
    <x v="1"/>
    <x v="1"/>
    <n v="32.077057283762677"/>
    <n v="0"/>
    <x v="3"/>
    <x v="301"/>
    <d v="2023-09-30T00:00:00"/>
    <n v="18"/>
    <x v="2"/>
    <x v="2"/>
    <n v="37153"/>
    <x v="856"/>
    <n v="7187.2220760634591"/>
    <x v="0"/>
    <x v="0"/>
  </r>
  <r>
    <n v="944"/>
    <s v="Ashley French"/>
    <n v="39"/>
    <x v="2"/>
    <x v="1"/>
    <x v="2"/>
    <n v="29.54771589898284"/>
    <n v="5"/>
    <x v="7"/>
    <x v="60"/>
    <d v="2022-01-08T00:00:00"/>
    <n v="4"/>
    <x v="1"/>
    <x v="1"/>
    <n v="9575"/>
    <x v="857"/>
    <n v="1406.4898523064876"/>
    <x v="0"/>
    <x v="1"/>
  </r>
  <r>
    <n v="945"/>
    <s v="Jordan Porter"/>
    <n v="20"/>
    <x v="3"/>
    <x v="0"/>
    <x v="2"/>
    <n v="33.721149417764153"/>
    <n v="3"/>
    <x v="0"/>
    <x v="512"/>
    <d v="2023-02-11T00:00:00"/>
    <n v="10"/>
    <x v="1"/>
    <x v="1"/>
    <n v="14062"/>
    <x v="858"/>
    <n v="3622.3240995579199"/>
    <x v="0"/>
    <x v="0"/>
  </r>
  <r>
    <n v="946"/>
    <s v="Raymond Newman"/>
    <n v="85"/>
    <x v="1"/>
    <x v="1"/>
    <x v="1"/>
    <n v="21.467345307765189"/>
    <n v="5"/>
    <x v="3"/>
    <x v="332"/>
    <d v="2023-02-26T00:00:00"/>
    <n v="13"/>
    <x v="4"/>
    <x v="2"/>
    <n v="17204"/>
    <x v="859"/>
    <n v="5839.3364253371401"/>
    <x v="1"/>
    <x v="3"/>
  </r>
  <r>
    <n v="948"/>
    <s v="Luis Pruitt"/>
    <n v="88"/>
    <x v="1"/>
    <x v="1"/>
    <x v="2"/>
    <n v="27.06194623233803"/>
    <n v="4"/>
    <x v="2"/>
    <x v="474"/>
    <d v="2022-04-20T00:00:00"/>
    <n v="3"/>
    <x v="0"/>
    <x v="0"/>
    <n v="19623"/>
    <x v="860"/>
    <n v="4993.1871559783704"/>
    <x v="0"/>
    <x v="0"/>
  </r>
  <r>
    <n v="949"/>
    <s v="Stephanie Johnson"/>
    <n v="48"/>
    <x v="0"/>
    <x v="0"/>
    <x v="0"/>
    <n v="16.030159772543399"/>
    <n v="2"/>
    <x v="2"/>
    <x v="423"/>
    <d v="2023-05-16T00:00:00"/>
    <n v="16"/>
    <x v="2"/>
    <x v="2"/>
    <n v="26392"/>
    <x v="861"/>
    <n v="10097.393415122629"/>
    <x v="0"/>
    <x v="2"/>
  </r>
  <r>
    <n v="950"/>
    <s v="Julie Reed"/>
    <n v="55"/>
    <x v="0"/>
    <x v="1"/>
    <x v="1"/>
    <n v="21.205642580559541"/>
    <n v="4"/>
    <x v="8"/>
    <x v="158"/>
    <d v="2022-07-27T00:00:00"/>
    <n v="7"/>
    <x v="1"/>
    <x v="1"/>
    <n v="16889"/>
    <x v="862"/>
    <n v="3805.2692335586398"/>
    <x v="0"/>
    <x v="3"/>
  </r>
  <r>
    <n v="951"/>
    <s v="James Ortiz"/>
    <n v="74"/>
    <x v="1"/>
    <x v="0"/>
    <x v="2"/>
    <n v="39.809338504852448"/>
    <n v="3"/>
    <x v="6"/>
    <x v="513"/>
    <d v="2022-09-27T00:00:00"/>
    <n v="3"/>
    <x v="9"/>
    <x v="0"/>
    <n v="11468"/>
    <x v="863"/>
    <n v="2997.3250677859814"/>
    <x v="0"/>
    <x v="0"/>
  </r>
  <r>
    <n v="952"/>
    <s v="Sarah Guerra"/>
    <n v="17"/>
    <x v="3"/>
    <x v="1"/>
    <x v="2"/>
    <n v="22.51289688395358"/>
    <n v="2"/>
    <x v="8"/>
    <x v="234"/>
    <d v="2022-04-29T00:00:00"/>
    <n v="4"/>
    <x v="0"/>
    <x v="0"/>
    <n v="25994"/>
    <x v="864"/>
    <n v="3336.4797075920687"/>
    <x v="1"/>
    <x v="3"/>
  </r>
  <r>
    <n v="953"/>
    <s v="Nathaniel Clark"/>
    <n v="43"/>
    <x v="2"/>
    <x v="0"/>
    <x v="3"/>
    <n v="25.040486170948309"/>
    <n v="5"/>
    <x v="3"/>
    <x v="482"/>
    <d v="2022-04-26T00:00:00"/>
    <n v="10"/>
    <x v="8"/>
    <x v="4"/>
    <n v="25889"/>
    <x v="865"/>
    <n v="3323.8195800926696"/>
    <x v="1"/>
    <x v="0"/>
  </r>
  <r>
    <n v="954"/>
    <s v="Janet Garrison"/>
    <n v="15"/>
    <x v="3"/>
    <x v="0"/>
    <x v="1"/>
    <n v="25.980198060685019"/>
    <n v="2"/>
    <x v="6"/>
    <x v="27"/>
    <d v="2023-09-07T00:00:00"/>
    <n v="1"/>
    <x v="10"/>
    <x v="5"/>
    <n v="6516"/>
    <x v="866"/>
    <n v="833.60372656874188"/>
    <x v="0"/>
    <x v="1"/>
  </r>
  <r>
    <n v="956"/>
    <s v="Lindsey Carpenter"/>
    <n v="32"/>
    <x v="2"/>
    <x v="0"/>
    <x v="2"/>
    <n v="24.68347935631687"/>
    <n v="2"/>
    <x v="1"/>
    <x v="347"/>
    <d v="2022-08-28T00:00:00"/>
    <n v="11"/>
    <x v="5"/>
    <x v="1"/>
    <n v="14212"/>
    <x v="867"/>
    <n v="3176.7171954718197"/>
    <x v="0"/>
    <x v="0"/>
  </r>
  <r>
    <n v="957"/>
    <s v="Stephanie Cook"/>
    <n v="25"/>
    <x v="2"/>
    <x v="1"/>
    <x v="3"/>
    <n v="34.372085903234037"/>
    <n v="0"/>
    <x v="7"/>
    <x v="235"/>
    <d v="2022-02-25T00:00:00"/>
    <n v="19"/>
    <x v="4"/>
    <x v="2"/>
    <n v="15206"/>
    <x v="868"/>
    <n v="6294.7438043206512"/>
    <x v="0"/>
    <x v="1"/>
  </r>
  <r>
    <n v="958"/>
    <s v="Michael Huber"/>
    <n v="67"/>
    <x v="0"/>
    <x v="0"/>
    <x v="0"/>
    <n v="23.94140358881231"/>
    <n v="3"/>
    <x v="9"/>
    <x v="168"/>
    <d v="2022-06-03T00:00:00"/>
    <n v="17"/>
    <x v="2"/>
    <x v="2"/>
    <n v="26896"/>
    <x v="869"/>
    <n v="12943.526937402159"/>
    <x v="0"/>
    <x v="3"/>
  </r>
  <r>
    <n v="959"/>
    <s v="Thomas Church"/>
    <n v="90"/>
    <x v="1"/>
    <x v="1"/>
    <x v="2"/>
    <n v="35.407757297944947"/>
    <n v="1"/>
    <x v="4"/>
    <x v="213"/>
    <d v="2022-03-24T00:00:00"/>
    <n v="12"/>
    <x v="4"/>
    <x v="2"/>
    <n v="30520"/>
    <x v="870"/>
    <n v="7637.1988094711596"/>
    <x v="0"/>
    <x v="3"/>
  </r>
  <r>
    <n v="960"/>
    <s v="Joseph Jordan Jr."/>
    <n v="88"/>
    <x v="1"/>
    <x v="0"/>
    <x v="0"/>
    <n v="28.032934153313729"/>
    <n v="1"/>
    <x v="2"/>
    <x v="351"/>
    <d v="2022-01-18T00:00:00"/>
    <n v="4"/>
    <x v="3"/>
    <x v="3"/>
    <n v="18089"/>
    <x v="871"/>
    <n v="4467.5765186763401"/>
    <x v="0"/>
    <x v="2"/>
  </r>
  <r>
    <n v="961"/>
    <s v="Randy Wright"/>
    <n v="61"/>
    <x v="0"/>
    <x v="1"/>
    <x v="0"/>
    <n v="18.93486869800822"/>
    <n v="0"/>
    <x v="7"/>
    <x v="338"/>
    <d v="2022-07-24T00:00:00"/>
    <n v="10"/>
    <x v="4"/>
    <x v="2"/>
    <n v="10196"/>
    <x v="872"/>
    <n v="1244.42923970023"/>
    <x v="1"/>
    <x v="1"/>
  </r>
  <r>
    <n v="962"/>
    <s v="Zachary Reynolds"/>
    <n v="34"/>
    <x v="2"/>
    <x v="1"/>
    <x v="2"/>
    <n v="32.206167441159849"/>
    <n v="3"/>
    <x v="8"/>
    <x v="514"/>
    <d v="2022-04-02T00:00:00"/>
    <n v="2"/>
    <x v="10"/>
    <x v="5"/>
    <n v="22520"/>
    <x v="873"/>
    <n v="3359.4569295248402"/>
    <x v="0"/>
    <x v="1"/>
  </r>
  <r>
    <n v="963"/>
    <s v="Scott Hawkins"/>
    <n v="18"/>
    <x v="3"/>
    <x v="0"/>
    <x v="3"/>
    <n v="31.237688119380341"/>
    <n v="4"/>
    <x v="1"/>
    <x v="515"/>
    <d v="2024-10-01T00:00:00"/>
    <n v="11"/>
    <x v="5"/>
    <x v="1"/>
    <n v="8145"/>
    <x v="874"/>
    <n v="3303.9099591737031"/>
    <x v="0"/>
    <x v="1"/>
  </r>
  <r>
    <n v="964"/>
    <s v="Steven Whitehead"/>
    <n v="81"/>
    <x v="1"/>
    <x v="1"/>
    <x v="2"/>
    <n v="28.78989390911148"/>
    <n v="3"/>
    <x v="4"/>
    <x v="249"/>
    <d v="2022-01-28T00:00:00"/>
    <n v="4"/>
    <x v="0"/>
    <x v="0"/>
    <n v="43703"/>
    <x v="875"/>
    <n v="11513.775962987649"/>
    <x v="0"/>
    <x v="0"/>
  </r>
  <r>
    <n v="965"/>
    <s v="Lisa Bush"/>
    <n v="40"/>
    <x v="2"/>
    <x v="1"/>
    <x v="1"/>
    <n v="35.246500016662011"/>
    <n v="4"/>
    <x v="6"/>
    <x v="516"/>
    <d v="2023-03-13T00:00:00"/>
    <n v="5"/>
    <x v="3"/>
    <x v="3"/>
    <n v="39139"/>
    <x v="876"/>
    <n v="12420.94958308505"/>
    <x v="0"/>
    <x v="1"/>
  </r>
  <r>
    <n v="966"/>
    <s v="Jenna Brown"/>
    <n v="24"/>
    <x v="2"/>
    <x v="1"/>
    <x v="1"/>
    <n v="30.125217389138371"/>
    <n v="1"/>
    <x v="1"/>
    <x v="429"/>
    <d v="2024-06-15T00:00:00"/>
    <n v="1"/>
    <x v="10"/>
    <x v="5"/>
    <n v="4801"/>
    <x v="877"/>
    <n v="2171.3460240621712"/>
    <x v="0"/>
    <x v="2"/>
  </r>
  <r>
    <n v="967"/>
    <s v="Catherine Myers"/>
    <n v="4"/>
    <x v="3"/>
    <x v="0"/>
    <x v="0"/>
    <n v="26.404822726965261"/>
    <n v="5"/>
    <x v="0"/>
    <x v="214"/>
    <d v="2023-11-09T00:00:00"/>
    <n v="6"/>
    <x v="11"/>
    <x v="3"/>
    <n v="15445"/>
    <x v="878"/>
    <n v="7405.1304142413283"/>
    <x v="0"/>
    <x v="1"/>
  </r>
  <r>
    <n v="968"/>
    <s v="Andrew Phillips"/>
    <n v="33"/>
    <x v="2"/>
    <x v="1"/>
    <x v="1"/>
    <n v="37.071466112701387"/>
    <n v="0"/>
    <x v="3"/>
    <x v="438"/>
    <d v="2022-09-22T00:00:00"/>
    <n v="19"/>
    <x v="4"/>
    <x v="2"/>
    <n v="30485"/>
    <x v="879"/>
    <n v="8120.0990368774401"/>
    <x v="0"/>
    <x v="1"/>
  </r>
  <r>
    <n v="969"/>
    <s v="Wesley Armstrong"/>
    <n v="79"/>
    <x v="1"/>
    <x v="0"/>
    <x v="1"/>
    <n v="23.0379003972979"/>
    <n v="1"/>
    <x v="7"/>
    <x v="517"/>
    <d v="2023-08-16T00:00:00"/>
    <n v="4"/>
    <x v="3"/>
    <x v="3"/>
    <n v="30727"/>
    <x v="880"/>
    <n v="4147.02287016025"/>
    <x v="0"/>
    <x v="3"/>
  </r>
  <r>
    <n v="970"/>
    <s v="Patrick Mendoza"/>
    <n v="48"/>
    <x v="0"/>
    <x v="1"/>
    <x v="0"/>
    <n v="27.44846063302526"/>
    <n v="5"/>
    <x v="2"/>
    <x v="68"/>
    <d v="2022-07-23T00:00:00"/>
    <n v="4"/>
    <x v="7"/>
    <x v="4"/>
    <n v="8842"/>
    <x v="881"/>
    <n v="1440.5805080316641"/>
    <x v="0"/>
    <x v="0"/>
  </r>
  <r>
    <n v="971"/>
    <s v="Ashley Monroe"/>
    <n v="76"/>
    <x v="1"/>
    <x v="1"/>
    <x v="0"/>
    <n v="16.396777978956091"/>
    <n v="3"/>
    <x v="3"/>
    <x v="518"/>
    <d v="2022-03-05T00:00:00"/>
    <n v="2"/>
    <x v="12"/>
    <x v="5"/>
    <n v="35390"/>
    <x v="882"/>
    <n v="4738.65859134333"/>
    <x v="0"/>
    <x v="0"/>
  </r>
  <r>
    <n v="972"/>
    <s v="Joann Thomas"/>
    <n v="21"/>
    <x v="3"/>
    <x v="1"/>
    <x v="0"/>
    <n v="30.536483526564599"/>
    <n v="4"/>
    <x v="1"/>
    <x v="307"/>
    <d v="2022-03-27T00:00:00"/>
    <n v="13"/>
    <x v="2"/>
    <x v="2"/>
    <n v="26563"/>
    <x v="883"/>
    <n v="3844.1502685776213"/>
    <x v="0"/>
    <x v="1"/>
  </r>
  <r>
    <n v="973"/>
    <s v="Chelsea Bowers"/>
    <n v="53"/>
    <x v="0"/>
    <x v="0"/>
    <x v="0"/>
    <n v="34.519674837856542"/>
    <n v="5"/>
    <x v="3"/>
    <x v="496"/>
    <d v="2022-09-20T00:00:00"/>
    <n v="1"/>
    <x v="12"/>
    <x v="5"/>
    <n v="23525"/>
    <x v="884"/>
    <n v="5686.3973886401691"/>
    <x v="0"/>
    <x v="1"/>
  </r>
  <r>
    <n v="974"/>
    <s v="Patricia Cannon"/>
    <n v="8"/>
    <x v="3"/>
    <x v="1"/>
    <x v="3"/>
    <n v="38.336633455310341"/>
    <n v="5"/>
    <x v="8"/>
    <x v="31"/>
    <d v="2022-02-03T00:00:00"/>
    <n v="5"/>
    <x v="9"/>
    <x v="0"/>
    <n v="8724"/>
    <x v="885"/>
    <n v="1500.639549236912"/>
    <x v="0"/>
    <x v="1"/>
  </r>
  <r>
    <n v="975"/>
    <s v="Jill Foster"/>
    <n v="15"/>
    <x v="3"/>
    <x v="1"/>
    <x v="3"/>
    <n v="17.412165426709471"/>
    <n v="5"/>
    <x v="9"/>
    <x v="56"/>
    <d v="2022-06-14T00:00:00"/>
    <n v="7"/>
    <x v="6"/>
    <x v="3"/>
    <n v="3977"/>
    <x v="886"/>
    <n v="1436.7299069838"/>
    <x v="0"/>
    <x v="2"/>
  </r>
  <r>
    <n v="978"/>
    <s v="Nicole Kelley MD"/>
    <n v="89"/>
    <x v="1"/>
    <x v="1"/>
    <x v="2"/>
    <n v="27.306463369167329"/>
    <n v="0"/>
    <x v="9"/>
    <x v="414"/>
    <d v="2023-03-14T00:00:00"/>
    <n v="10"/>
    <x v="1"/>
    <x v="1"/>
    <n v="3136"/>
    <x v="887"/>
    <n v="604.3803595048048"/>
    <x v="1"/>
    <x v="2"/>
  </r>
  <r>
    <n v="979"/>
    <s v="Kelly Dean"/>
    <n v="84"/>
    <x v="1"/>
    <x v="1"/>
    <x v="1"/>
    <n v="17.126420592125431"/>
    <n v="2"/>
    <x v="9"/>
    <x v="519"/>
    <d v="2024-08-06T00:00:00"/>
    <n v="2"/>
    <x v="12"/>
    <x v="5"/>
    <n v="6906"/>
    <x v="888"/>
    <n v="1107.6717617808199"/>
    <x v="0"/>
    <x v="1"/>
  </r>
  <r>
    <n v="980"/>
    <s v="Patrick Herrera"/>
    <n v="74"/>
    <x v="1"/>
    <x v="1"/>
    <x v="2"/>
    <n v="36.710998115973823"/>
    <n v="4"/>
    <x v="6"/>
    <x v="213"/>
    <d v="2022-03-31T00:00:00"/>
    <n v="19"/>
    <x v="2"/>
    <x v="2"/>
    <n v="33997"/>
    <x v="889"/>
    <n v="11540.33764797742"/>
    <x v="0"/>
    <x v="2"/>
  </r>
  <r>
    <n v="981"/>
    <s v="Gwendolyn Long"/>
    <n v="82"/>
    <x v="1"/>
    <x v="0"/>
    <x v="2"/>
    <n v="31.00665428661517"/>
    <n v="1"/>
    <x v="5"/>
    <x v="520"/>
    <d v="2023-04-09T00:00:00"/>
    <n v="1"/>
    <x v="12"/>
    <x v="5"/>
    <n v="29587"/>
    <x v="890"/>
    <n v="4042.00396258623"/>
    <x v="0"/>
    <x v="2"/>
  </r>
  <r>
    <n v="984"/>
    <s v="Calvin Morris"/>
    <n v="81"/>
    <x v="1"/>
    <x v="0"/>
    <x v="3"/>
    <n v="33.122628431956187"/>
    <n v="2"/>
    <x v="1"/>
    <x v="135"/>
    <d v="2022-07-15T00:00:00"/>
    <n v="2"/>
    <x v="10"/>
    <x v="5"/>
    <n v="34491"/>
    <x v="891"/>
    <n v="4805.6486754864891"/>
    <x v="0"/>
    <x v="0"/>
  </r>
  <r>
    <n v="985"/>
    <s v="Benjamin Gutierrez"/>
    <n v="79"/>
    <x v="1"/>
    <x v="1"/>
    <x v="2"/>
    <n v="38.01056707376231"/>
    <n v="4"/>
    <x v="6"/>
    <x v="168"/>
    <d v="2022-05-26T00:00:00"/>
    <n v="9"/>
    <x v="7"/>
    <x v="4"/>
    <n v="25900"/>
    <x v="892"/>
    <n v="10497.91442966079"/>
    <x v="0"/>
    <x v="1"/>
  </r>
  <r>
    <n v="986"/>
    <s v="Nicholas Mccoy"/>
    <n v="61"/>
    <x v="0"/>
    <x v="0"/>
    <x v="1"/>
    <n v="25.694983604005419"/>
    <n v="3"/>
    <x v="3"/>
    <x v="521"/>
    <d v="2022-04-15T00:00:00"/>
    <n v="5"/>
    <x v="1"/>
    <x v="1"/>
    <n v="27202"/>
    <x v="893"/>
    <n v="4224.5619143145486"/>
    <x v="1"/>
    <x v="3"/>
  </r>
  <r>
    <n v="987"/>
    <s v="Melissa Robinson"/>
    <n v="12"/>
    <x v="3"/>
    <x v="1"/>
    <x v="2"/>
    <n v="18.67724841925391"/>
    <n v="4"/>
    <x v="1"/>
    <x v="522"/>
    <d v="2024-10-31T00:00:00"/>
    <n v="1"/>
    <x v="10"/>
    <x v="5"/>
    <n v="12734"/>
    <x v="894"/>
    <n v="4275.559551851853"/>
    <x v="1"/>
    <x v="0"/>
  </r>
  <r>
    <n v="989"/>
    <s v="Steven Ali"/>
    <n v="45"/>
    <x v="2"/>
    <x v="0"/>
    <x v="1"/>
    <n v="30.50211976059742"/>
    <n v="0"/>
    <x v="9"/>
    <x v="523"/>
    <d v="2023-11-22T00:00:00"/>
    <n v="4"/>
    <x v="3"/>
    <x v="3"/>
    <n v="7027"/>
    <x v="895"/>
    <n v="893.04381459714386"/>
    <x v="0"/>
    <x v="3"/>
  </r>
  <r>
    <n v="991"/>
    <s v="Kenneth Bates"/>
    <n v="90"/>
    <x v="1"/>
    <x v="1"/>
    <x v="3"/>
    <n v="37.778724788392722"/>
    <n v="0"/>
    <x v="1"/>
    <x v="126"/>
    <d v="2022-03-13T00:00:00"/>
    <n v="2"/>
    <x v="9"/>
    <x v="0"/>
    <n v="10318"/>
    <x v="896"/>
    <n v="1516.6416276131931"/>
    <x v="1"/>
    <x v="0"/>
  </r>
  <r>
    <n v="993"/>
    <s v="Christopher Campbell"/>
    <n v="62"/>
    <x v="0"/>
    <x v="1"/>
    <x v="3"/>
    <n v="39.514011803007527"/>
    <n v="0"/>
    <x v="2"/>
    <x v="524"/>
    <d v="2023-04-11T00:00:00"/>
    <n v="2"/>
    <x v="0"/>
    <x v="0"/>
    <n v="22218"/>
    <x v="897"/>
    <n v="3185.8365487006195"/>
    <x v="0"/>
    <x v="3"/>
  </r>
  <r>
    <n v="994"/>
    <s v="Betty Holt"/>
    <n v="56"/>
    <x v="0"/>
    <x v="0"/>
    <x v="3"/>
    <n v="20.1819009408886"/>
    <n v="4"/>
    <x v="5"/>
    <x v="68"/>
    <d v="2022-07-22T00:00:00"/>
    <n v="3"/>
    <x v="9"/>
    <x v="0"/>
    <n v="15215"/>
    <x v="898"/>
    <n v="4949.0014444063108"/>
    <x v="0"/>
    <x v="1"/>
  </r>
  <r>
    <n v="995"/>
    <s v="Shane Hughes"/>
    <n v="2"/>
    <x v="3"/>
    <x v="1"/>
    <x v="1"/>
    <n v="17.628424361268319"/>
    <n v="5"/>
    <x v="0"/>
    <x v="55"/>
    <d v="2022-01-10T00:00:00"/>
    <n v="8"/>
    <x v="1"/>
    <x v="1"/>
    <n v="8424"/>
    <x v="899"/>
    <n v="1605.2387347344666"/>
    <x v="0"/>
    <x v="0"/>
  </r>
  <r>
    <n v="996"/>
    <s v="Robert Barker"/>
    <n v="25"/>
    <x v="2"/>
    <x v="0"/>
    <x v="3"/>
    <n v="20.462415404522879"/>
    <n v="2"/>
    <x v="2"/>
    <x v="30"/>
    <d v="2022-02-13T00:00:00"/>
    <n v="5"/>
    <x v="7"/>
    <x v="4"/>
    <n v="8343"/>
    <x v="900"/>
    <n v="1107.6724076224264"/>
    <x v="0"/>
    <x v="1"/>
  </r>
  <r>
    <n v="997"/>
    <s v="Joanna Mayo"/>
    <n v="25"/>
    <x v="2"/>
    <x v="0"/>
    <x v="2"/>
    <n v="39.523268513228743"/>
    <n v="4"/>
    <x v="7"/>
    <x v="353"/>
    <d v="2023-12-26T00:00:00"/>
    <n v="16"/>
    <x v="4"/>
    <x v="2"/>
    <n v="10320"/>
    <x v="901"/>
    <n v="3044.6529931355772"/>
    <x v="0"/>
    <x v="1"/>
  </r>
  <r>
    <n v="998"/>
    <s v="Robert Petty"/>
    <n v="19"/>
    <x v="3"/>
    <x v="0"/>
    <x v="3"/>
    <n v="18.990861545582309"/>
    <n v="1"/>
    <x v="6"/>
    <x v="247"/>
    <d v="2023-02-23T00:00:00"/>
    <n v="7"/>
    <x v="6"/>
    <x v="3"/>
    <n v="29355"/>
    <x v="902"/>
    <n v="14184.57862663002"/>
    <x v="0"/>
    <x v="1"/>
  </r>
  <r>
    <n v="999"/>
    <s v="Mark Rivera"/>
    <n v="26"/>
    <x v="2"/>
    <x v="0"/>
    <x v="0"/>
    <n v="31.70512816973547"/>
    <n v="0"/>
    <x v="1"/>
    <x v="525"/>
    <d v="2022-09-13T00:00:00"/>
    <n v="2"/>
    <x v="10"/>
    <x v="5"/>
    <n v="20413"/>
    <x v="903"/>
    <n v="3703.4306948707999"/>
    <x v="1"/>
    <x v="0"/>
  </r>
  <r>
    <n v="1000"/>
    <s v="Carol Hamilton"/>
    <n v="52"/>
    <x v="0"/>
    <x v="0"/>
    <x v="0"/>
    <n v="18.205054513497458"/>
    <n v="0"/>
    <x v="2"/>
    <x v="340"/>
    <d v="2023-06-07T00:00:00"/>
    <n v="3"/>
    <x v="9"/>
    <x v="0"/>
    <n v="13600"/>
    <x v="904"/>
    <n v="5196.5037052698553"/>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n v="1"/>
    <s v="Michael Moody"/>
    <x v="0"/>
    <n v="30"/>
    <n v="126"/>
    <x v="0"/>
  </r>
  <r>
    <n v="2"/>
    <s v="Bradley Pearson"/>
    <x v="1"/>
    <n v="18"/>
    <n v="202"/>
    <x v="1"/>
  </r>
  <r>
    <n v="3"/>
    <s v="Eric Cooper Jr."/>
    <x v="2"/>
    <n v="20"/>
    <n v="8"/>
    <x v="2"/>
  </r>
  <r>
    <n v="4"/>
    <s v="John Ibarra"/>
    <x v="3"/>
    <n v="23"/>
    <n v="16"/>
    <x v="3"/>
  </r>
  <r>
    <n v="5"/>
    <s v="John Mclaughlin"/>
    <x v="4"/>
    <n v="10"/>
    <n v="56"/>
    <x v="4"/>
  </r>
  <r>
    <n v="6"/>
    <s v="David Arellano"/>
    <x v="3"/>
    <n v="5"/>
    <n v="45"/>
    <x v="5"/>
  </r>
  <r>
    <n v="7"/>
    <s v="Scott Delgado"/>
    <x v="1"/>
    <n v="20"/>
    <n v="3"/>
    <x v="6"/>
  </r>
  <r>
    <n v="8"/>
    <s v="Anthony Brown"/>
    <x v="4"/>
    <n v="18"/>
    <n v="75"/>
    <x v="7"/>
  </r>
  <r>
    <n v="9"/>
    <s v="Terri Fox"/>
    <x v="0"/>
    <n v="21"/>
    <n v="87"/>
    <x v="8"/>
  </r>
  <r>
    <n v="10"/>
    <s v="Yvonne Mcdonald"/>
    <x v="1"/>
    <n v="10"/>
    <n v="13"/>
    <x v="9"/>
  </r>
  <r>
    <n v="11"/>
    <s v="Joseph Lindsey"/>
    <x v="4"/>
    <n v="11"/>
    <n v="141"/>
    <x v="10"/>
  </r>
  <r>
    <n v="12"/>
    <s v="Thomas Maddox"/>
    <x v="0"/>
    <n v="14"/>
    <n v="82"/>
    <x v="11"/>
  </r>
  <r>
    <n v="13"/>
    <s v="Jody Gonzales"/>
    <x v="0"/>
    <n v="14"/>
    <n v="48"/>
    <x v="12"/>
  </r>
  <r>
    <n v="14"/>
    <s v="Whitney Contreras"/>
    <x v="0"/>
    <n v="15"/>
    <n v="33"/>
    <x v="13"/>
  </r>
  <r>
    <n v="15"/>
    <s v="Allison Lee"/>
    <x v="4"/>
    <n v="12"/>
    <n v="48"/>
    <x v="12"/>
  </r>
  <r>
    <n v="16"/>
    <s v="Lacey Hansen"/>
    <x v="2"/>
    <n v="20"/>
    <n v="8"/>
    <x v="2"/>
  </r>
  <r>
    <n v="17"/>
    <s v="Jennifer Rodriguez"/>
    <x v="2"/>
    <n v="8"/>
    <n v="20"/>
    <x v="14"/>
  </r>
  <r>
    <n v="18"/>
    <s v="Mark Vasquez"/>
    <x v="2"/>
    <n v="22"/>
    <n v="81"/>
    <x v="15"/>
  </r>
  <r>
    <n v="19"/>
    <s v="Todd Burke"/>
    <x v="0"/>
    <n v="12"/>
    <n v="73"/>
    <x v="16"/>
  </r>
  <r>
    <n v="20"/>
    <s v="Amy Long"/>
    <x v="1"/>
    <n v="19"/>
    <n v="56"/>
    <x v="4"/>
  </r>
  <r>
    <n v="21"/>
    <s v="Javier Bennett"/>
    <x v="3"/>
    <n v="24"/>
    <n v="14"/>
    <x v="17"/>
  </r>
  <r>
    <n v="22"/>
    <s v="Hannah Burke"/>
    <x v="2"/>
    <n v="22"/>
    <n v="160"/>
    <x v="18"/>
  </r>
  <r>
    <n v="23"/>
    <s v="Joseph George"/>
    <x v="0"/>
    <n v="12"/>
    <n v="159"/>
    <x v="19"/>
  </r>
  <r>
    <n v="24"/>
    <s v="Scott Curtis"/>
    <x v="3"/>
    <n v="17"/>
    <n v="86"/>
    <x v="20"/>
  </r>
  <r>
    <n v="25"/>
    <s v="Julie Mcclain"/>
    <x v="4"/>
    <n v="9"/>
    <n v="6"/>
    <x v="21"/>
  </r>
  <r>
    <n v="26"/>
    <s v="Mackenzie Michael"/>
    <x v="0"/>
    <n v="5"/>
    <n v="227"/>
    <x v="22"/>
  </r>
  <r>
    <n v="27"/>
    <s v="Richard Duffy"/>
    <x v="1"/>
    <n v="6"/>
    <n v="99"/>
    <x v="23"/>
  </r>
  <r>
    <n v="28"/>
    <s v="Karen Strong"/>
    <x v="4"/>
    <n v="20"/>
    <n v="54"/>
    <x v="24"/>
  </r>
  <r>
    <n v="29"/>
    <s v="Lauren Johnson"/>
    <x v="5"/>
    <n v="16"/>
    <n v="51"/>
    <x v="25"/>
  </r>
  <r>
    <n v="30"/>
    <s v="Craig Butler"/>
    <x v="1"/>
    <n v="22"/>
    <n v="80"/>
    <x v="26"/>
  </r>
  <r>
    <n v="31"/>
    <s v="Tanya Hughes"/>
    <x v="1"/>
    <n v="5"/>
    <n v="34"/>
    <x v="27"/>
  </r>
  <r>
    <n v="32"/>
    <s v="Gregory Underwood"/>
    <x v="2"/>
    <n v="6"/>
    <n v="24"/>
    <x v="28"/>
  </r>
  <r>
    <n v="33"/>
    <s v="Emma Cook"/>
    <x v="3"/>
    <n v="12"/>
    <n v="57"/>
    <x v="29"/>
  </r>
  <r>
    <n v="34"/>
    <s v="Donna Freeman"/>
    <x v="4"/>
    <n v="29"/>
    <n v="49"/>
    <x v="30"/>
  </r>
  <r>
    <n v="35"/>
    <s v="Erin Webb"/>
    <x v="2"/>
    <n v="9"/>
    <n v="15"/>
    <x v="31"/>
  </r>
  <r>
    <n v="36"/>
    <s v="Joseph Brooks"/>
    <x v="1"/>
    <n v="25"/>
    <n v="16"/>
    <x v="3"/>
  </r>
  <r>
    <n v="37"/>
    <s v="Amy Anderson"/>
    <x v="2"/>
    <n v="11"/>
    <n v="61"/>
    <x v="32"/>
  </r>
  <r>
    <n v="38"/>
    <s v="Keith Brown"/>
    <x v="5"/>
    <n v="22"/>
    <n v="149"/>
    <x v="33"/>
  </r>
  <r>
    <n v="39"/>
    <s v="Melinda Owens"/>
    <x v="2"/>
    <n v="7"/>
    <n v="360"/>
    <x v="34"/>
  </r>
  <r>
    <n v="40"/>
    <s v="Jackson Heath DDS"/>
    <x v="0"/>
    <n v="20"/>
    <n v="170"/>
    <x v="35"/>
  </r>
  <r>
    <n v="41"/>
    <s v="Melanie Thompson"/>
    <x v="3"/>
    <n v="30"/>
    <n v="113"/>
    <x v="36"/>
  </r>
  <r>
    <n v="42"/>
    <s v="Brittney Lewis MD"/>
    <x v="3"/>
    <n v="30"/>
    <n v="42"/>
    <x v="37"/>
  </r>
  <r>
    <n v="43"/>
    <s v="Ian Moore"/>
    <x v="3"/>
    <n v="11"/>
    <n v="8"/>
    <x v="2"/>
  </r>
  <r>
    <n v="44"/>
    <s v="Mark Vaughn"/>
    <x v="4"/>
    <n v="23"/>
    <n v="22"/>
    <x v="38"/>
  </r>
  <r>
    <n v="45"/>
    <s v="Michael Miller"/>
    <x v="3"/>
    <n v="27"/>
    <n v="201"/>
    <x v="39"/>
  </r>
  <r>
    <n v="46"/>
    <s v="Eric Boyd"/>
    <x v="0"/>
    <n v="16"/>
    <n v="95"/>
    <x v="40"/>
  </r>
  <r>
    <n v="47"/>
    <s v="Timothy Duran"/>
    <x v="1"/>
    <n v="10"/>
    <n v="63"/>
    <x v="41"/>
  </r>
  <r>
    <n v="48"/>
    <s v="Blake Cox"/>
    <x v="3"/>
    <n v="5"/>
    <n v="95"/>
    <x v="40"/>
  </r>
  <r>
    <n v="49"/>
    <s v="Jessica Jennings"/>
    <x v="1"/>
    <n v="22"/>
    <n v="87"/>
    <x v="8"/>
  </r>
  <r>
    <n v="50"/>
    <s v="Angela Howell"/>
    <x v="0"/>
    <n v="21"/>
    <n v="21"/>
    <x v="42"/>
  </r>
  <r>
    <n v="51"/>
    <s v="Christopher Rodriguez"/>
    <x v="0"/>
    <n v="11"/>
    <n v="58"/>
    <x v="43"/>
  </r>
  <r>
    <n v="52"/>
    <s v="Dennis Morris"/>
    <x v="0"/>
    <n v="30"/>
    <n v="71"/>
    <x v="44"/>
  </r>
  <r>
    <n v="53"/>
    <s v="Mary Valentine"/>
    <x v="3"/>
    <n v="26"/>
    <n v="129"/>
    <x v="45"/>
  </r>
  <r>
    <n v="54"/>
    <s v="Sarah Francis"/>
    <x v="3"/>
    <n v="18"/>
    <n v="83"/>
    <x v="6"/>
  </r>
  <r>
    <n v="55"/>
    <s v="David Kramer"/>
    <x v="5"/>
    <n v="6"/>
    <n v="44"/>
    <x v="46"/>
  </r>
  <r>
    <n v="56"/>
    <s v="Steven Woods"/>
    <x v="4"/>
    <n v="30"/>
    <n v="222"/>
    <x v="47"/>
  </r>
  <r>
    <n v="57"/>
    <s v="Patricia Farmer"/>
    <x v="3"/>
    <n v="7"/>
    <n v="176"/>
    <x v="48"/>
  </r>
  <r>
    <n v="58"/>
    <s v="Wesley Fisher"/>
    <x v="3"/>
    <n v="12"/>
    <n v="19"/>
    <x v="49"/>
  </r>
  <r>
    <n v="59"/>
    <s v="Taylor Cabrera"/>
    <x v="0"/>
    <n v="20"/>
    <n v="37"/>
    <x v="50"/>
  </r>
  <r>
    <n v="60"/>
    <s v="Jordan Gray"/>
    <x v="3"/>
    <n v="8"/>
    <n v="208"/>
    <x v="51"/>
  </r>
  <r>
    <n v="61"/>
    <s v="Patricia Woods"/>
    <x v="1"/>
    <n v="11"/>
    <n v="39"/>
    <x v="52"/>
  </r>
  <r>
    <n v="62"/>
    <s v="Jason Lutz"/>
    <x v="1"/>
    <n v="24"/>
    <n v="44"/>
    <x v="46"/>
  </r>
  <r>
    <n v="63"/>
    <s v="Rebecca Smith"/>
    <x v="1"/>
    <n v="29"/>
    <n v="148"/>
    <x v="53"/>
  </r>
  <r>
    <n v="64"/>
    <s v="Madison Swanson"/>
    <x v="2"/>
    <n v="5"/>
    <n v="25"/>
    <x v="54"/>
  </r>
  <r>
    <n v="65"/>
    <s v="Debra Love"/>
    <x v="1"/>
    <n v="5"/>
    <n v="200"/>
    <x v="55"/>
  </r>
  <r>
    <n v="66"/>
    <s v="Ryan Burgess"/>
    <x v="5"/>
    <n v="19"/>
    <n v="31"/>
    <x v="56"/>
  </r>
  <r>
    <n v="67"/>
    <s v="Katherine Vazquez"/>
    <x v="1"/>
    <n v="24"/>
    <n v="85"/>
    <x v="57"/>
  </r>
  <r>
    <n v="68"/>
    <s v="Sarah Hammond"/>
    <x v="2"/>
    <n v="23"/>
    <n v="40"/>
    <x v="58"/>
  </r>
  <r>
    <n v="69"/>
    <s v="Karen Lamb"/>
    <x v="1"/>
    <n v="9"/>
    <n v="44"/>
    <x v="46"/>
  </r>
  <r>
    <n v="70"/>
    <s v="Karen Jones"/>
    <x v="0"/>
    <n v="19"/>
    <n v="69"/>
    <x v="59"/>
  </r>
  <r>
    <n v="71"/>
    <s v="Victor Johnson"/>
    <x v="4"/>
    <n v="18"/>
    <n v="72"/>
    <x v="60"/>
  </r>
  <r>
    <n v="72"/>
    <s v="Mr. Henry Williams DVM"/>
    <x v="2"/>
    <n v="27"/>
    <n v="47"/>
    <x v="61"/>
  </r>
  <r>
    <n v="73"/>
    <s v="Taylor Jennings"/>
    <x v="2"/>
    <n v="8"/>
    <n v="38"/>
    <x v="37"/>
  </r>
  <r>
    <n v="74"/>
    <s v="Andrew Collier"/>
    <x v="3"/>
    <n v="8"/>
    <n v="2"/>
    <x v="62"/>
  </r>
  <r>
    <n v="75"/>
    <s v="Natalie Ward"/>
    <x v="4"/>
    <n v="10"/>
    <n v="2"/>
    <x v="62"/>
  </r>
  <r>
    <n v="76"/>
    <s v="Holly Wilson"/>
    <x v="2"/>
    <n v="30"/>
    <n v="42"/>
    <x v="37"/>
  </r>
  <r>
    <n v="77"/>
    <s v="Miss Traci Brady"/>
    <x v="1"/>
    <n v="24"/>
    <n v="15"/>
    <x v="31"/>
  </r>
  <r>
    <n v="78"/>
    <s v="Michelle Elliott"/>
    <x v="5"/>
    <n v="11"/>
    <n v="8"/>
    <x v="2"/>
  </r>
  <r>
    <n v="79"/>
    <s v="Cassie Bowers"/>
    <x v="0"/>
    <n v="20"/>
    <n v="3"/>
    <x v="6"/>
  </r>
  <r>
    <n v="80"/>
    <s v="Timothy Ashley"/>
    <x v="0"/>
    <n v="5"/>
    <n v="78"/>
    <x v="63"/>
  </r>
  <r>
    <n v="81"/>
    <s v="Brittany Burton"/>
    <x v="5"/>
    <n v="19"/>
    <n v="26"/>
    <x v="64"/>
  </r>
  <r>
    <n v="82"/>
    <s v="Alyssa Graham"/>
    <x v="4"/>
    <n v="19"/>
    <n v="83"/>
    <x v="6"/>
  </r>
  <r>
    <n v="83"/>
    <s v="Caitlin Patton"/>
    <x v="5"/>
    <n v="23"/>
    <n v="192"/>
    <x v="65"/>
  </r>
  <r>
    <n v="84"/>
    <s v="Ryan Robinson"/>
    <x v="5"/>
    <n v="16"/>
    <n v="16"/>
    <x v="3"/>
  </r>
  <r>
    <n v="85"/>
    <s v="Michelle Costa"/>
    <x v="3"/>
    <n v="21"/>
    <n v="7"/>
    <x v="66"/>
  </r>
  <r>
    <n v="86"/>
    <s v="Kyle Terry"/>
    <x v="5"/>
    <n v="23"/>
    <n v="143"/>
    <x v="67"/>
  </r>
  <r>
    <n v="87"/>
    <s v="Amy Moore"/>
    <x v="4"/>
    <n v="18"/>
    <n v="99"/>
    <x v="23"/>
  </r>
  <r>
    <n v="88"/>
    <s v="Nicole Clark"/>
    <x v="4"/>
    <n v="24"/>
    <n v="94"/>
    <x v="68"/>
  </r>
  <r>
    <n v="89"/>
    <s v="Michelle Contreras"/>
    <x v="3"/>
    <n v="7"/>
    <n v="40"/>
    <x v="58"/>
  </r>
  <r>
    <n v="90"/>
    <s v="Tanya Cole"/>
    <x v="4"/>
    <n v="12"/>
    <n v="38"/>
    <x v="37"/>
  </r>
  <r>
    <n v="91"/>
    <s v="Julia Reed"/>
    <x v="4"/>
    <n v="29"/>
    <n v="197"/>
    <x v="69"/>
  </r>
  <r>
    <n v="92"/>
    <s v="Krystal Burch"/>
    <x v="0"/>
    <n v="27"/>
    <n v="125"/>
    <x v="67"/>
  </r>
  <r>
    <n v="93"/>
    <s v="Denise Martin"/>
    <x v="1"/>
    <n v="18"/>
    <n v="53"/>
    <x v="70"/>
  </r>
  <r>
    <n v="94"/>
    <s v="Matthew Spencer"/>
    <x v="2"/>
    <n v="28"/>
    <n v="73"/>
    <x v="16"/>
  </r>
  <r>
    <n v="95"/>
    <s v="Beth Hart"/>
    <x v="5"/>
    <n v="8"/>
    <n v="39"/>
    <x v="52"/>
  </r>
  <r>
    <n v="96"/>
    <s v="Gerald Eaton"/>
    <x v="5"/>
    <n v="5"/>
    <n v="72"/>
    <x v="60"/>
  </r>
  <r>
    <n v="97"/>
    <s v="Matthew Li"/>
    <x v="4"/>
    <n v="15"/>
    <n v="13"/>
    <x v="9"/>
  </r>
  <r>
    <n v="98"/>
    <s v="Andrea Robertson"/>
    <x v="3"/>
    <n v="5"/>
    <n v="10"/>
    <x v="71"/>
  </r>
  <r>
    <n v="99"/>
    <s v="Raymond Baker"/>
    <x v="3"/>
    <n v="13"/>
    <n v="37"/>
    <x v="50"/>
  </r>
  <r>
    <n v="100"/>
    <s v="Daniel Morrow"/>
    <x v="0"/>
    <n v="14"/>
    <n v="127"/>
    <x v="72"/>
  </r>
  <r>
    <n v="101"/>
    <s v="Susan Martinez"/>
    <x v="1"/>
    <n v="17"/>
    <n v="32"/>
    <x v="73"/>
  </r>
  <r>
    <n v="102"/>
    <s v="Courtney Smith"/>
    <x v="3"/>
    <n v="7"/>
    <n v="10"/>
    <x v="71"/>
  </r>
  <r>
    <n v="103"/>
    <s v="Alexis Miller"/>
    <x v="1"/>
    <n v="30"/>
    <n v="155"/>
    <x v="74"/>
  </r>
  <r>
    <n v="104"/>
    <s v="Shaun Meyers"/>
    <x v="0"/>
    <n v="15"/>
    <n v="236"/>
    <x v="75"/>
  </r>
  <r>
    <n v="105"/>
    <s v="Emily Sims"/>
    <x v="5"/>
    <n v="15"/>
    <n v="73"/>
    <x v="16"/>
  </r>
  <r>
    <n v="106"/>
    <s v="Jamie Rodriguez"/>
    <x v="3"/>
    <n v="21"/>
    <n v="120"/>
    <x v="76"/>
  </r>
  <r>
    <n v="107"/>
    <s v="James Miller"/>
    <x v="2"/>
    <n v="24"/>
    <n v="224"/>
    <x v="77"/>
  </r>
  <r>
    <n v="108"/>
    <s v="Dustin Lee"/>
    <x v="2"/>
    <n v="7"/>
    <n v="67"/>
    <x v="78"/>
  </r>
  <r>
    <n v="109"/>
    <s v="Kelly Newman"/>
    <x v="0"/>
    <n v="13"/>
    <n v="15"/>
    <x v="31"/>
  </r>
  <r>
    <n v="110"/>
    <s v="Matthew Murray"/>
    <x v="2"/>
    <n v="12"/>
    <n v="37"/>
    <x v="50"/>
  </r>
  <r>
    <n v="111"/>
    <s v="Kyle Hanson"/>
    <x v="3"/>
    <n v="21"/>
    <n v="204"/>
    <x v="79"/>
  </r>
  <r>
    <n v="112"/>
    <s v="Lisa Mclean"/>
    <x v="0"/>
    <n v="29"/>
    <n v="13"/>
    <x v="9"/>
  </r>
  <r>
    <n v="113"/>
    <s v="Brian Johnson"/>
    <x v="5"/>
    <n v="16"/>
    <n v="14"/>
    <x v="17"/>
  </r>
  <r>
    <n v="114"/>
    <s v="Ashley Robles"/>
    <x v="0"/>
    <n v="26"/>
    <n v="2"/>
    <x v="62"/>
  </r>
  <r>
    <n v="115"/>
    <s v="Olivia Morrow"/>
    <x v="1"/>
    <n v="12"/>
    <n v="2"/>
    <x v="62"/>
  </r>
  <r>
    <n v="116"/>
    <s v="Paul Scott"/>
    <x v="4"/>
    <n v="19"/>
    <n v="157"/>
    <x v="80"/>
  </r>
  <r>
    <n v="117"/>
    <s v="Melissa Lucas"/>
    <x v="1"/>
    <n v="5"/>
    <n v="43"/>
    <x v="58"/>
  </r>
  <r>
    <n v="118"/>
    <s v="Jesse Lam"/>
    <x v="3"/>
    <n v="20"/>
    <n v="28"/>
    <x v="81"/>
  </r>
  <r>
    <n v="119"/>
    <s v="Billy Johnson"/>
    <x v="4"/>
    <n v="16"/>
    <n v="139"/>
    <x v="82"/>
  </r>
  <r>
    <n v="120"/>
    <s v="Brian Warren"/>
    <x v="0"/>
    <n v="16"/>
    <n v="95"/>
    <x v="40"/>
  </r>
  <r>
    <n v="121"/>
    <s v="Emily Burns"/>
    <x v="3"/>
    <n v="20"/>
    <n v="10"/>
    <x v="71"/>
  </r>
  <r>
    <n v="122"/>
    <s v="Catherine Jones"/>
    <x v="2"/>
    <n v="16"/>
    <n v="122"/>
    <x v="83"/>
  </r>
  <r>
    <n v="123"/>
    <s v="Abigail Mann"/>
    <x v="5"/>
    <n v="5"/>
    <n v="7"/>
    <x v="66"/>
  </r>
  <r>
    <n v="124"/>
    <s v="Marie Salas"/>
    <x v="1"/>
    <n v="6"/>
    <n v="163"/>
    <x v="84"/>
  </r>
  <r>
    <n v="125"/>
    <s v="Stephen Hobbs"/>
    <x v="5"/>
    <n v="27"/>
    <n v="198"/>
    <x v="85"/>
  </r>
  <r>
    <n v="126"/>
    <s v="Glen Lucas"/>
    <x v="5"/>
    <n v="15"/>
    <n v="46"/>
    <x v="86"/>
  </r>
  <r>
    <n v="127"/>
    <s v="Ronnie Chavez"/>
    <x v="0"/>
    <n v="16"/>
    <n v="76"/>
    <x v="87"/>
  </r>
  <r>
    <n v="128"/>
    <s v="Kari Rivera"/>
    <x v="3"/>
    <n v="15"/>
    <n v="86"/>
    <x v="20"/>
  </r>
  <r>
    <n v="129"/>
    <s v="Laura Ford"/>
    <x v="1"/>
    <n v="15"/>
    <n v="18"/>
    <x v="86"/>
  </r>
  <r>
    <n v="130"/>
    <s v="Keith Christian"/>
    <x v="5"/>
    <n v="30"/>
    <n v="81"/>
    <x v="15"/>
  </r>
  <r>
    <n v="131"/>
    <s v="William Church"/>
    <x v="0"/>
    <n v="16"/>
    <n v="3"/>
    <x v="6"/>
  </r>
  <r>
    <n v="132"/>
    <s v="Tyler Strickland"/>
    <x v="4"/>
    <n v="14"/>
    <n v="28"/>
    <x v="81"/>
  </r>
  <r>
    <n v="133"/>
    <s v="Jennifer White"/>
    <x v="4"/>
    <n v="10"/>
    <n v="20"/>
    <x v="14"/>
  </r>
  <r>
    <n v="134"/>
    <s v="Amanda Taylor"/>
    <x v="3"/>
    <n v="18"/>
    <n v="21"/>
    <x v="42"/>
  </r>
  <r>
    <n v="135"/>
    <s v="Bonnie Huynh"/>
    <x v="0"/>
    <n v="23"/>
    <n v="79"/>
    <x v="88"/>
  </r>
  <r>
    <n v="136"/>
    <s v="Jerome Dunn"/>
    <x v="2"/>
    <n v="11"/>
    <n v="214"/>
    <x v="89"/>
  </r>
  <r>
    <n v="137"/>
    <s v="Sabrina Shaw"/>
    <x v="1"/>
    <n v="30"/>
    <n v="68"/>
    <x v="77"/>
  </r>
  <r>
    <n v="138"/>
    <s v="Lauren Hampton"/>
    <x v="5"/>
    <n v="23"/>
    <n v="20"/>
    <x v="14"/>
  </r>
  <r>
    <n v="139"/>
    <s v="Donald Alvarado"/>
    <x v="0"/>
    <n v="26"/>
    <n v="48"/>
    <x v="12"/>
  </r>
  <r>
    <n v="140"/>
    <s v="Mitchell Davenport"/>
    <x v="4"/>
    <n v="9"/>
    <n v="26"/>
    <x v="64"/>
  </r>
  <r>
    <n v="141"/>
    <s v="Suzanne Lopez"/>
    <x v="4"/>
    <n v="7"/>
    <n v="174"/>
    <x v="90"/>
  </r>
  <r>
    <n v="142"/>
    <s v="Steve Castillo"/>
    <x v="0"/>
    <n v="18"/>
    <n v="87"/>
    <x v="8"/>
  </r>
  <r>
    <n v="143"/>
    <s v="Matthew Martinez"/>
    <x v="1"/>
    <n v="8"/>
    <n v="106"/>
    <x v="91"/>
  </r>
  <r>
    <n v="144"/>
    <s v="Michael Coleman"/>
    <x v="4"/>
    <n v="28"/>
    <n v="192"/>
    <x v="65"/>
  </r>
  <r>
    <n v="145"/>
    <s v="Hannah Rosales"/>
    <x v="5"/>
    <n v="24"/>
    <n v="186"/>
    <x v="5"/>
  </r>
  <r>
    <n v="146"/>
    <s v="Michelle Peterson"/>
    <x v="1"/>
    <n v="9"/>
    <n v="91"/>
    <x v="92"/>
  </r>
  <r>
    <n v="147"/>
    <s v="Jennifer Harrison"/>
    <x v="5"/>
    <n v="22"/>
    <n v="50"/>
    <x v="93"/>
  </r>
  <r>
    <n v="148"/>
    <s v="Brandi Briggs"/>
    <x v="1"/>
    <n v="26"/>
    <n v="82"/>
    <x v="11"/>
  </r>
  <r>
    <n v="149"/>
    <s v="Benjamin Johnson"/>
    <x v="1"/>
    <n v="19"/>
    <n v="27"/>
    <x v="94"/>
  </r>
  <r>
    <n v="150"/>
    <s v="Yvonne Rodriguez"/>
    <x v="1"/>
    <n v="5"/>
    <n v="58"/>
    <x v="43"/>
  </r>
  <r>
    <n v="151"/>
    <s v="Stanley Carroll"/>
    <x v="0"/>
    <n v="29"/>
    <n v="13"/>
    <x v="9"/>
  </r>
  <r>
    <n v="152"/>
    <s v="Michelle Ward"/>
    <x v="1"/>
    <n v="14"/>
    <n v="123"/>
    <x v="5"/>
  </r>
  <r>
    <n v="153"/>
    <s v="Sarah Williams"/>
    <x v="2"/>
    <n v="26"/>
    <n v="15"/>
    <x v="31"/>
  </r>
  <r>
    <n v="154"/>
    <s v="Benjamin Alexander"/>
    <x v="3"/>
    <n v="26"/>
    <n v="15"/>
    <x v="31"/>
  </r>
  <r>
    <n v="155"/>
    <s v="Lindsey Williams"/>
    <x v="2"/>
    <n v="12"/>
    <n v="27"/>
    <x v="94"/>
  </r>
  <r>
    <n v="156"/>
    <s v="Colleen Jones"/>
    <x v="0"/>
    <n v="14"/>
    <n v="16"/>
    <x v="3"/>
  </r>
  <r>
    <n v="157"/>
    <s v="Nicole Goodman"/>
    <x v="5"/>
    <n v="26"/>
    <n v="28"/>
    <x v="81"/>
  </r>
  <r>
    <n v="158"/>
    <s v="Jasmin Parker"/>
    <x v="3"/>
    <n v="26"/>
    <n v="37"/>
    <x v="50"/>
  </r>
  <r>
    <n v="159"/>
    <s v="Catherine Watson"/>
    <x v="4"/>
    <n v="18"/>
    <n v="50"/>
    <x v="93"/>
  </r>
  <r>
    <n v="160"/>
    <s v="Emily Sutton"/>
    <x v="4"/>
    <n v="10"/>
    <n v="25"/>
    <x v="54"/>
  </r>
  <r>
    <n v="161"/>
    <s v="Jennifer Gallagher"/>
    <x v="3"/>
    <n v="9"/>
    <n v="83"/>
    <x v="6"/>
  </r>
  <r>
    <n v="162"/>
    <s v="Hayden Yang"/>
    <x v="3"/>
    <n v="7"/>
    <n v="20"/>
    <x v="14"/>
  </r>
  <r>
    <n v="163"/>
    <s v="Jacqueline Watkins"/>
    <x v="0"/>
    <n v="13"/>
    <n v="124"/>
    <x v="95"/>
  </r>
  <r>
    <n v="164"/>
    <s v="Daniel Johnson"/>
    <x v="0"/>
    <n v="7"/>
    <n v="77"/>
    <x v="96"/>
  </r>
  <r>
    <n v="165"/>
    <s v="Renee Williams"/>
    <x v="4"/>
    <n v="17"/>
    <n v="6"/>
    <x v="21"/>
  </r>
  <r>
    <n v="166"/>
    <s v="Cheryl Espinoza"/>
    <x v="0"/>
    <n v="13"/>
    <n v="40"/>
    <x v="58"/>
  </r>
  <r>
    <n v="167"/>
    <s v="Amy Walter"/>
    <x v="2"/>
    <n v="7"/>
    <n v="30"/>
    <x v="97"/>
  </r>
  <r>
    <n v="168"/>
    <s v="Jennifer Robinson"/>
    <x v="2"/>
    <n v="30"/>
    <n v="99"/>
    <x v="23"/>
  </r>
  <r>
    <n v="169"/>
    <s v="Ryan Monroe"/>
    <x v="0"/>
    <n v="12"/>
    <n v="63"/>
    <x v="41"/>
  </r>
  <r>
    <n v="170"/>
    <s v="Carla Pierce"/>
    <x v="5"/>
    <n v="14"/>
    <n v="164"/>
    <x v="78"/>
  </r>
  <r>
    <n v="171"/>
    <s v="Melissa Williams"/>
    <x v="3"/>
    <n v="14"/>
    <n v="35"/>
    <x v="98"/>
  </r>
  <r>
    <n v="172"/>
    <s v="Alexis Reed"/>
    <x v="3"/>
    <n v="10"/>
    <n v="10"/>
    <x v="71"/>
  </r>
  <r>
    <n v="173"/>
    <s v="Cheryl Johnson"/>
    <x v="4"/>
    <n v="17"/>
    <n v="78"/>
    <x v="63"/>
  </r>
  <r>
    <n v="174"/>
    <s v="Jessica Simmons"/>
    <x v="5"/>
    <n v="12"/>
    <n v="6"/>
    <x v="21"/>
  </r>
  <r>
    <n v="175"/>
    <s v="Paul Thomas"/>
    <x v="3"/>
    <n v="21"/>
    <n v="9"/>
    <x v="99"/>
  </r>
  <r>
    <n v="176"/>
    <s v="Michael Campbell"/>
    <x v="3"/>
    <n v="8"/>
    <n v="26"/>
    <x v="64"/>
  </r>
  <r>
    <n v="177"/>
    <s v="Megan Johnston"/>
    <x v="4"/>
    <n v="18"/>
    <n v="4"/>
    <x v="100"/>
  </r>
  <r>
    <n v="178"/>
    <s v="Kimberly Powell"/>
    <x v="2"/>
    <n v="21"/>
    <n v="111"/>
    <x v="101"/>
  </r>
  <r>
    <n v="179"/>
    <s v="Shannon Ortiz"/>
    <x v="2"/>
    <n v="7"/>
    <n v="19"/>
    <x v="49"/>
  </r>
  <r>
    <n v="180"/>
    <s v="Joseph Ross"/>
    <x v="3"/>
    <n v="17"/>
    <n v="89"/>
    <x v="102"/>
  </r>
  <r>
    <n v="181"/>
    <s v="Megan Avila"/>
    <x v="2"/>
    <n v="23"/>
    <n v="55"/>
    <x v="103"/>
  </r>
  <r>
    <n v="182"/>
    <s v="Gail Perkins"/>
    <x v="5"/>
    <n v="12"/>
    <n v="2"/>
    <x v="62"/>
  </r>
  <r>
    <n v="183"/>
    <s v="Antonio Ortiz"/>
    <x v="4"/>
    <n v="30"/>
    <n v="6"/>
    <x v="21"/>
  </r>
  <r>
    <n v="184"/>
    <s v="Grant Munoz"/>
    <x v="1"/>
    <n v="17"/>
    <n v="60"/>
    <x v="104"/>
  </r>
  <r>
    <n v="185"/>
    <s v="Erika Stevenson DVM"/>
    <x v="0"/>
    <n v="21"/>
    <n v="36"/>
    <x v="102"/>
  </r>
  <r>
    <n v="186"/>
    <s v="Stephanie Davidson"/>
    <x v="2"/>
    <n v="12"/>
    <n v="112"/>
    <x v="105"/>
  </r>
  <r>
    <n v="187"/>
    <s v="Micheal Wall"/>
    <x v="0"/>
    <n v="6"/>
    <n v="74"/>
    <x v="106"/>
  </r>
  <r>
    <n v="188"/>
    <s v="John Gibson"/>
    <x v="4"/>
    <n v="8"/>
    <n v="13"/>
    <x v="9"/>
  </r>
  <r>
    <n v="189"/>
    <s v="Phillip Wilson"/>
    <x v="2"/>
    <n v="30"/>
    <n v="106"/>
    <x v="91"/>
  </r>
  <r>
    <n v="190"/>
    <s v="Tracy Johnson"/>
    <x v="2"/>
    <n v="9"/>
    <n v="2"/>
    <x v="62"/>
  </r>
  <r>
    <n v="191"/>
    <s v="Kristina Padilla"/>
    <x v="2"/>
    <n v="28"/>
    <n v="112"/>
    <x v="105"/>
  </r>
  <r>
    <n v="192"/>
    <s v="Adrian Smith"/>
    <x v="4"/>
    <n v="15"/>
    <n v="130"/>
    <x v="107"/>
  </r>
  <r>
    <n v="193"/>
    <s v="Ronald Charles"/>
    <x v="4"/>
    <n v="28"/>
    <n v="18"/>
    <x v="86"/>
  </r>
  <r>
    <n v="194"/>
    <s v="Kimberly Clark"/>
    <x v="1"/>
    <n v="24"/>
    <n v="6"/>
    <x v="21"/>
  </r>
  <r>
    <n v="195"/>
    <s v="Andrea Harris"/>
    <x v="0"/>
    <n v="11"/>
    <n v="30"/>
    <x v="97"/>
  </r>
  <r>
    <n v="196"/>
    <s v="Sarah Jenkins"/>
    <x v="0"/>
    <n v="20"/>
    <n v="68"/>
    <x v="77"/>
  </r>
  <r>
    <n v="197"/>
    <s v="Susan Bell"/>
    <x v="3"/>
    <n v="22"/>
    <n v="16"/>
    <x v="3"/>
  </r>
  <r>
    <n v="198"/>
    <s v="Donald Pitts"/>
    <x v="4"/>
    <n v="26"/>
    <n v="80"/>
    <x v="26"/>
  </r>
  <r>
    <n v="199"/>
    <s v="Joseph Morgan"/>
    <x v="2"/>
    <n v="30"/>
    <n v="21"/>
    <x v="42"/>
  </r>
  <r>
    <n v="200"/>
    <s v="Thomas Huerta"/>
    <x v="0"/>
    <n v="21"/>
    <n v="5"/>
    <x v="10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n v="1"/>
    <n v="10"/>
    <n v="269"/>
    <x v="0"/>
    <n v="6"/>
    <x v="0"/>
    <n v="22491"/>
    <n v="12991.74709183547"/>
    <n v="9499.2529081645262"/>
    <x v="0"/>
    <n v="3"/>
    <x v="0"/>
  </r>
  <r>
    <n v="2"/>
    <n v="3"/>
    <n v="2797"/>
    <x v="1"/>
    <n v="11"/>
    <x v="1"/>
    <n v="6806"/>
    <n v="5543.55752908046"/>
    <n v="1262.44247091954"/>
    <x v="1"/>
    <n v="5"/>
    <x v="1"/>
  </r>
  <r>
    <n v="3"/>
    <n v="853"/>
    <n v="2271"/>
    <x v="0"/>
    <n v="6"/>
    <x v="0"/>
    <n v="10800"/>
    <n v="7136.2510621459269"/>
    <n v="3663.7489378540731"/>
    <x v="2"/>
    <n v="9"/>
    <x v="2"/>
  </r>
  <r>
    <n v="4"/>
    <n v="492"/>
    <n v="2807"/>
    <x v="1"/>
    <n v="3"/>
    <x v="0"/>
    <n v="21460"/>
    <n v="12163.784026867481"/>
    <n v="9296.2159731325191"/>
    <x v="3"/>
    <n v="4"/>
    <x v="2"/>
  </r>
  <r>
    <n v="5"/>
    <n v="511"/>
    <n v="1255"/>
    <x v="0"/>
    <n v="4"/>
    <x v="1"/>
    <n v="26749"/>
    <n v="14254.800776284301"/>
    <n v="12494.199223715699"/>
    <x v="4"/>
    <n v="9"/>
    <x v="2"/>
  </r>
  <r>
    <n v="6"/>
    <n v="897"/>
    <n v="2041"/>
    <x v="0"/>
    <n v="5"/>
    <x v="1"/>
    <n v="17417"/>
    <n v="15397.76894049162"/>
    <n v="2019.23105950838"/>
    <x v="5"/>
    <n v="8"/>
    <x v="2"/>
  </r>
  <r>
    <n v="7"/>
    <n v="640"/>
    <n v="841"/>
    <x v="1"/>
    <n v="2"/>
    <x v="0"/>
    <n v="18344"/>
    <n v="16095.57646819768"/>
    <n v="2248.423531802322"/>
    <x v="6"/>
    <n v="1"/>
    <x v="2"/>
  </r>
  <r>
    <n v="8"/>
    <n v="130"/>
    <n v="2060"/>
    <x v="0"/>
    <n v="2"/>
    <x v="0"/>
    <n v="33698"/>
    <n v="20381.852379577449"/>
    <n v="13316.147620422549"/>
    <x v="7"/>
    <n v="9"/>
    <x v="3"/>
  </r>
  <r>
    <n v="9"/>
    <n v="787"/>
    <n v="890"/>
    <x v="1"/>
    <n v="1"/>
    <x v="0"/>
    <n v="5648"/>
    <n v="3804.7140171742021"/>
    <n v="1843.2859828257981"/>
    <x v="8"/>
    <n v="7"/>
    <x v="2"/>
  </r>
  <r>
    <n v="10"/>
    <n v="181"/>
    <n v="460"/>
    <x v="1"/>
    <n v="8"/>
    <x v="0"/>
    <n v="21553"/>
    <n v="14977.67363691277"/>
    <n v="6575.3263630872261"/>
    <x v="9"/>
    <n v="7"/>
    <x v="2"/>
  </r>
  <r>
    <n v="11"/>
    <n v="60"/>
    <n v="258"/>
    <x v="0"/>
    <n v="8"/>
    <x v="1"/>
    <n v="12534"/>
    <n v="9118.9867429146707"/>
    <n v="3415.0132570853289"/>
    <x v="10"/>
    <n v="3"/>
    <x v="1"/>
  </r>
  <r>
    <n v="12"/>
    <n v="948"/>
    <n v="2897"/>
    <x v="1"/>
    <n v="5"/>
    <x v="0"/>
    <n v="21986"/>
    <n v="16796.105865315101"/>
    <n v="5189.8941346849024"/>
    <x v="8"/>
    <n v="8"/>
    <x v="2"/>
  </r>
  <r>
    <n v="13"/>
    <n v="370"/>
    <n v="1085"/>
    <x v="1"/>
    <n v="10"/>
    <x v="1"/>
    <n v="45164"/>
    <n v="39770.559948250557"/>
    <n v="5393.440051749436"/>
    <x v="11"/>
    <n v="7"/>
    <x v="2"/>
  </r>
  <r>
    <n v="14"/>
    <n v="73"/>
    <n v="1252"/>
    <x v="0"/>
    <n v="4"/>
    <x v="1"/>
    <n v="12850"/>
    <n v="6474.0651060774753"/>
    <n v="6375.9348939225247"/>
    <x v="12"/>
    <n v="10"/>
    <x v="4"/>
  </r>
  <r>
    <n v="15"/>
    <n v="584"/>
    <n v="2187"/>
    <x v="0"/>
    <n v="8"/>
    <x v="1"/>
    <n v="19419"/>
    <n v="9834.5170195568971"/>
    <n v="9584.4829804431029"/>
    <x v="13"/>
    <n v="1"/>
    <x v="2"/>
  </r>
  <r>
    <n v="16"/>
    <n v="15"/>
    <n v="1179"/>
    <x v="0"/>
    <n v="5"/>
    <x v="1"/>
    <n v="17454"/>
    <n v="13834.86179483446"/>
    <n v="3619.1382051655401"/>
    <x v="14"/>
    <n v="10"/>
    <x v="5"/>
  </r>
  <r>
    <n v="17"/>
    <n v="649"/>
    <n v="2676"/>
    <x v="1"/>
    <n v="9"/>
    <x v="1"/>
    <n v="13458"/>
    <n v="9384.7703545658187"/>
    <n v="4073.2296454341808"/>
    <x v="15"/>
    <n v="10"/>
    <x v="2"/>
  </r>
  <r>
    <n v="18"/>
    <n v="477"/>
    <n v="445"/>
    <x v="1"/>
    <n v="10"/>
    <x v="1"/>
    <n v="9676"/>
    <n v="7450.2015890652956"/>
    <n v="2225.798410934704"/>
    <x v="16"/>
    <n v="8"/>
    <x v="2"/>
  </r>
  <r>
    <n v="19"/>
    <n v="60"/>
    <n v="1690"/>
    <x v="1"/>
    <n v="5"/>
    <x v="1"/>
    <n v="13886"/>
    <n v="8655.8500781318508"/>
    <n v="5230.1499218681492"/>
    <x v="17"/>
    <n v="3"/>
    <x v="1"/>
  </r>
  <r>
    <n v="20"/>
    <n v="927"/>
    <n v="1390"/>
    <x v="0"/>
    <n v="8"/>
    <x v="1"/>
    <n v="9631"/>
    <n v="5864.1040522781341"/>
    <n v="3766.8959477218659"/>
    <x v="7"/>
    <n v="5"/>
    <x v="2"/>
  </r>
  <r>
    <n v="21"/>
    <n v="709"/>
    <n v="1699"/>
    <x v="0"/>
    <n v="11"/>
    <x v="1"/>
    <n v="5723"/>
    <n v="3274.4621555622771"/>
    <n v="2448.5378444377229"/>
    <x v="18"/>
    <n v="4"/>
    <x v="2"/>
  </r>
  <r>
    <n v="22"/>
    <n v="311"/>
    <n v="2048"/>
    <x v="0"/>
    <n v="8"/>
    <x v="1"/>
    <n v="20798"/>
    <n v="11400.31452646419"/>
    <n v="9397.6854735358138"/>
    <x v="19"/>
    <n v="1"/>
    <x v="2"/>
  </r>
  <r>
    <n v="23"/>
    <n v="358"/>
    <n v="2555"/>
    <x v="1"/>
    <n v="1"/>
    <x v="1"/>
    <n v="20499"/>
    <n v="14445.878638821699"/>
    <n v="6053.1213611783023"/>
    <x v="20"/>
    <n v="9"/>
    <x v="2"/>
  </r>
  <r>
    <n v="24"/>
    <n v="116"/>
    <n v="2545"/>
    <x v="1"/>
    <n v="5"/>
    <x v="1"/>
    <n v="11296"/>
    <n v="6883.5071645797279"/>
    <n v="4412.4928354202721"/>
    <x v="21"/>
    <n v="8"/>
    <x v="2"/>
  </r>
  <r>
    <n v="25"/>
    <n v="138"/>
    <n v="759"/>
    <x v="1"/>
    <n v="6"/>
    <x v="0"/>
    <n v="19324"/>
    <n v="11174.59432711208"/>
    <n v="8149.4056728879204"/>
    <x v="22"/>
    <n v="9"/>
    <x v="2"/>
  </r>
  <r>
    <n v="26"/>
    <n v="915"/>
    <n v="1713"/>
    <x v="1"/>
    <n v="9"/>
    <x v="0"/>
    <n v="24825"/>
    <n v="14569.24491696959"/>
    <n v="10255.75508303041"/>
    <x v="23"/>
    <n v="6"/>
    <x v="2"/>
  </r>
  <r>
    <n v="27"/>
    <n v="206"/>
    <n v="973"/>
    <x v="1"/>
    <n v="5"/>
    <x v="0"/>
    <n v="6273"/>
    <n v="3848.791008305654"/>
    <n v="2424.208991694346"/>
    <x v="24"/>
    <n v="8"/>
    <x v="2"/>
  </r>
  <r>
    <n v="28"/>
    <n v="639"/>
    <n v="1462"/>
    <x v="0"/>
    <n v="4"/>
    <x v="1"/>
    <n v="25129"/>
    <n v="15416.471238787841"/>
    <n v="9712.5287612121556"/>
    <x v="25"/>
    <n v="9"/>
    <x v="2"/>
  </r>
  <r>
    <n v="29"/>
    <n v="681"/>
    <n v="2967"/>
    <x v="1"/>
    <n v="6"/>
    <x v="0"/>
    <n v="26960"/>
    <n v="16326.898158118"/>
    <n v="10633.101841882"/>
    <x v="26"/>
    <n v="2"/>
    <x v="2"/>
  </r>
  <r>
    <n v="30"/>
    <n v="497"/>
    <n v="31"/>
    <x v="1"/>
    <n v="6"/>
    <x v="1"/>
    <n v="12381"/>
    <n v="7818.1660634856689"/>
    <n v="4562.8339365143311"/>
    <x v="27"/>
    <n v="5"/>
    <x v="2"/>
  </r>
  <r>
    <n v="31"/>
    <n v="641"/>
    <n v="2646"/>
    <x v="0"/>
    <n v="8"/>
    <x v="1"/>
    <n v="6460"/>
    <n v="4457.5508368342416"/>
    <n v="2002.4491631657579"/>
    <x v="28"/>
    <n v="7"/>
    <x v="2"/>
  </r>
  <r>
    <n v="32"/>
    <n v="984"/>
    <n v="696"/>
    <x v="1"/>
    <n v="6"/>
    <x v="1"/>
    <n v="8382"/>
    <n v="5164.2199468530043"/>
    <n v="3217.7800531469961"/>
    <x v="29"/>
    <n v="7"/>
    <x v="2"/>
  </r>
  <r>
    <n v="33"/>
    <n v="218"/>
    <n v="413"/>
    <x v="0"/>
    <n v="2"/>
    <x v="0"/>
    <n v="8258"/>
    <n v="6185.686121663558"/>
    <n v="2072.313878336442"/>
    <x v="30"/>
    <n v="4"/>
    <x v="2"/>
  </r>
  <r>
    <n v="34"/>
    <n v="696"/>
    <n v="1859"/>
    <x v="1"/>
    <n v="10"/>
    <x v="1"/>
    <n v="44453"/>
    <n v="29431.827188636002"/>
    <n v="15021.172811364"/>
    <x v="31"/>
    <n v="7"/>
    <x v="2"/>
  </r>
  <r>
    <n v="35"/>
    <n v="90"/>
    <n v="1743"/>
    <x v="1"/>
    <n v="6"/>
    <x v="0"/>
    <n v="19934"/>
    <n v="10264.244180160291"/>
    <n v="9669.7558198397055"/>
    <x v="32"/>
    <n v="4"/>
    <x v="2"/>
  </r>
  <r>
    <n v="36"/>
    <n v="859"/>
    <n v="1622"/>
    <x v="0"/>
    <n v="10"/>
    <x v="0"/>
    <n v="6895"/>
    <n v="4137.5722426374996"/>
    <n v="2757.4277573625"/>
    <x v="33"/>
    <n v="5"/>
    <x v="2"/>
  </r>
  <r>
    <n v="37"/>
    <n v="198"/>
    <n v="2196"/>
    <x v="0"/>
    <n v="8"/>
    <x v="0"/>
    <n v="19390"/>
    <n v="15809.953375999999"/>
    <n v="3580.0466239999951"/>
    <x v="34"/>
    <n v="3"/>
    <x v="6"/>
  </r>
  <r>
    <n v="38"/>
    <n v="301"/>
    <n v="636"/>
    <x v="0"/>
    <n v="12"/>
    <x v="0"/>
    <n v="8207"/>
    <n v="7174.1369166304803"/>
    <n v="1032.8630833695199"/>
    <x v="35"/>
    <n v="2"/>
    <x v="2"/>
  </r>
  <r>
    <n v="39"/>
    <n v="715"/>
    <n v="1617"/>
    <x v="1"/>
    <n v="1"/>
    <x v="0"/>
    <n v="26100"/>
    <n v="13129.88012918564"/>
    <n v="12970.11987081436"/>
    <x v="0"/>
    <n v="7"/>
    <x v="2"/>
  </r>
  <r>
    <n v="40"/>
    <n v="143"/>
    <n v="1573"/>
    <x v="0"/>
    <n v="12"/>
    <x v="1"/>
    <n v="47417"/>
    <n v="24837.657241095782"/>
    <n v="22579.342758904218"/>
    <x v="36"/>
    <n v="8"/>
    <x v="6"/>
  </r>
  <r>
    <n v="41"/>
    <n v="416"/>
    <n v="2681"/>
    <x v="1"/>
    <n v="2"/>
    <x v="1"/>
    <n v="19097"/>
    <n v="14369.787624203849"/>
    <n v="4727.2123757961508"/>
    <x v="37"/>
    <n v="4"/>
    <x v="2"/>
  </r>
  <r>
    <n v="42"/>
    <n v="117"/>
    <n v="1639"/>
    <x v="1"/>
    <n v="10"/>
    <x v="1"/>
    <n v="26288"/>
    <n v="22592.514179955739"/>
    <n v="3695.4858200442582"/>
    <x v="24"/>
    <n v="1"/>
    <x v="2"/>
  </r>
  <r>
    <n v="43"/>
    <n v="824"/>
    <n v="2786"/>
    <x v="1"/>
    <n v="6"/>
    <x v="1"/>
    <n v="13462"/>
    <n v="7281.0593166772442"/>
    <n v="6180.9406833227558"/>
    <x v="38"/>
    <n v="6"/>
    <x v="2"/>
  </r>
  <r>
    <n v="44"/>
    <n v="506"/>
    <n v="1935"/>
    <x v="1"/>
    <n v="7"/>
    <x v="0"/>
    <n v="30189"/>
    <n v="16697.215319025559"/>
    <n v="13491.784680974441"/>
    <x v="39"/>
    <n v="10"/>
    <x v="2"/>
  </r>
  <r>
    <n v="45"/>
    <n v="437"/>
    <n v="183"/>
    <x v="1"/>
    <n v="5"/>
    <x v="0"/>
    <n v="25045"/>
    <n v="17423.488529906612"/>
    <n v="7621.5114700933882"/>
    <x v="37"/>
    <n v="6"/>
    <x v="2"/>
  </r>
  <r>
    <n v="46"/>
    <n v="821"/>
    <n v="2617"/>
    <x v="0"/>
    <n v="6"/>
    <x v="0"/>
    <n v="10379"/>
    <n v="7973.8178536566857"/>
    <n v="2405.1821463433139"/>
    <x v="40"/>
    <n v="9"/>
    <x v="2"/>
  </r>
  <r>
    <n v="47"/>
    <n v="184"/>
    <n v="299"/>
    <x v="0"/>
    <n v="9"/>
    <x v="0"/>
    <n v="17812"/>
    <n v="14503.935154091499"/>
    <n v="3308.064845908501"/>
    <x v="41"/>
    <n v="9"/>
    <x v="2"/>
  </r>
  <r>
    <n v="48"/>
    <n v="367"/>
    <n v="305"/>
    <x v="1"/>
    <n v="10"/>
    <x v="0"/>
    <n v="16939"/>
    <n v="11606.60337974544"/>
    <n v="5332.3966202545562"/>
    <x v="42"/>
    <n v="2"/>
    <x v="2"/>
  </r>
  <r>
    <n v="49"/>
    <n v="869"/>
    <n v="1814"/>
    <x v="0"/>
    <n v="6"/>
    <x v="0"/>
    <n v="11743"/>
    <n v="10182.98351326661"/>
    <n v="1560.0164867333899"/>
    <x v="43"/>
    <n v="4"/>
    <x v="2"/>
  </r>
  <r>
    <n v="50"/>
    <n v="871"/>
    <n v="1853"/>
    <x v="0"/>
    <n v="12"/>
    <x v="0"/>
    <n v="24034"/>
    <n v="12444.93251680795"/>
    <n v="11589.06748319205"/>
    <x v="44"/>
    <n v="5"/>
    <x v="2"/>
  </r>
  <r>
    <n v="51"/>
    <n v="624"/>
    <n v="1236"/>
    <x v="0"/>
    <n v="5"/>
    <x v="1"/>
    <n v="12394"/>
    <n v="9851.064707153555"/>
    <n v="2542.935292846445"/>
    <x v="45"/>
    <n v="1"/>
    <x v="2"/>
  </r>
  <r>
    <n v="52"/>
    <n v="418"/>
    <n v="719"/>
    <x v="1"/>
    <n v="5"/>
    <x v="0"/>
    <n v="9577"/>
    <n v="6384.286683944355"/>
    <n v="3192.713316055645"/>
    <x v="46"/>
    <n v="7"/>
    <x v="2"/>
  </r>
  <r>
    <n v="53"/>
    <n v="71"/>
    <n v="465"/>
    <x v="0"/>
    <n v="3"/>
    <x v="0"/>
    <n v="9892"/>
    <n v="5071.8336478836682"/>
    <n v="4820.1663521163318"/>
    <x v="47"/>
    <n v="4"/>
    <x v="4"/>
  </r>
  <r>
    <n v="54"/>
    <n v="64"/>
    <n v="2210"/>
    <x v="1"/>
    <n v="2"/>
    <x v="1"/>
    <n v="5450"/>
    <n v="2912.7365679462791"/>
    <n v="2537.2634320537209"/>
    <x v="48"/>
    <n v="8"/>
    <x v="2"/>
  </r>
  <r>
    <n v="55"/>
    <n v="1"/>
    <n v="2474"/>
    <x v="0"/>
    <n v="8"/>
    <x v="1"/>
    <n v="7565"/>
    <n v="6034.8933089908223"/>
    <n v="1530.1066910091779"/>
    <x v="49"/>
    <n v="1"/>
    <x v="2"/>
  </r>
  <r>
    <n v="56"/>
    <n v="528"/>
    <n v="2776"/>
    <x v="0"/>
    <n v="6"/>
    <x v="1"/>
    <n v="28211"/>
    <n v="14306.485320279549"/>
    <n v="13904.514679720451"/>
    <x v="50"/>
    <n v="2"/>
    <x v="2"/>
  </r>
  <r>
    <n v="57"/>
    <n v="601"/>
    <n v="832"/>
    <x v="0"/>
    <n v="2"/>
    <x v="0"/>
    <n v="42054"/>
    <n v="34214.39629753599"/>
    <n v="7839.60370246401"/>
    <x v="51"/>
    <n v="6"/>
    <x v="2"/>
  </r>
  <r>
    <n v="58"/>
    <n v="185"/>
    <n v="2415"/>
    <x v="1"/>
    <n v="9"/>
    <x v="0"/>
    <n v="6549"/>
    <n v="3738.8795361355678"/>
    <n v="2810.1204638644322"/>
    <x v="52"/>
    <n v="1"/>
    <x v="2"/>
  </r>
  <r>
    <n v="59"/>
    <n v="179"/>
    <n v="1328"/>
    <x v="1"/>
    <n v="10"/>
    <x v="0"/>
    <n v="19428"/>
    <n v="13616.430193903379"/>
    <n v="5811.569806096617"/>
    <x v="53"/>
    <n v="2"/>
    <x v="2"/>
  </r>
  <r>
    <n v="60"/>
    <n v="163"/>
    <n v="590"/>
    <x v="0"/>
    <n v="12"/>
    <x v="1"/>
    <n v="6096"/>
    <n v="4425.5731495364598"/>
    <n v="1670.4268504635399"/>
    <x v="54"/>
    <n v="8"/>
    <x v="1"/>
  </r>
  <r>
    <n v="61"/>
    <n v="964"/>
    <n v="387"/>
    <x v="0"/>
    <n v="4"/>
    <x v="0"/>
    <n v="18279"/>
    <n v="9648.1135241106385"/>
    <n v="8630.8864758893615"/>
    <x v="55"/>
    <n v="4"/>
    <x v="2"/>
  </r>
  <r>
    <n v="62"/>
    <n v="135"/>
    <n v="2310"/>
    <x v="1"/>
    <n v="3"/>
    <x v="1"/>
    <n v="29841"/>
    <n v="26738.09564771353"/>
    <n v="3102.904352286474"/>
    <x v="56"/>
    <n v="8"/>
    <x v="2"/>
  </r>
  <r>
    <n v="63"/>
    <n v="720"/>
    <n v="955"/>
    <x v="0"/>
    <n v="9"/>
    <x v="1"/>
    <n v="8903"/>
    <n v="5556.3173536063186"/>
    <n v="3346.6826463936809"/>
    <x v="57"/>
    <n v="3"/>
    <x v="2"/>
  </r>
  <r>
    <n v="64"/>
    <n v="365"/>
    <n v="1453"/>
    <x v="0"/>
    <n v="8"/>
    <x v="1"/>
    <n v="30444"/>
    <n v="22896.169101297972"/>
    <n v="7547.8308987020318"/>
    <x v="58"/>
    <n v="4"/>
    <x v="2"/>
  </r>
  <r>
    <n v="65"/>
    <n v="188"/>
    <n v="810"/>
    <x v="0"/>
    <n v="11"/>
    <x v="1"/>
    <n v="4758"/>
    <n v="3506.4351990995378"/>
    <n v="1251.5648009004619"/>
    <x v="59"/>
    <n v="7"/>
    <x v="2"/>
  </r>
  <r>
    <n v="66"/>
    <n v="754"/>
    <n v="2923"/>
    <x v="0"/>
    <n v="9"/>
    <x v="1"/>
    <n v="29623"/>
    <n v="18962.263706058689"/>
    <n v="10660.736293941311"/>
    <x v="60"/>
    <n v="2"/>
    <x v="2"/>
  </r>
  <r>
    <n v="67"/>
    <n v="626"/>
    <n v="328"/>
    <x v="1"/>
    <n v="8"/>
    <x v="1"/>
    <n v="35773"/>
    <n v="29705.078577925651"/>
    <n v="6067.9214220743524"/>
    <x v="61"/>
    <n v="2"/>
    <x v="2"/>
  </r>
  <r>
    <n v="68"/>
    <n v="800"/>
    <n v="103"/>
    <x v="0"/>
    <n v="8"/>
    <x v="0"/>
    <n v="21550"/>
    <n v="18625.153990555369"/>
    <n v="2924.8460094446309"/>
    <x v="62"/>
    <n v="3"/>
    <x v="2"/>
  </r>
  <r>
    <n v="69"/>
    <n v="929"/>
    <n v="2476"/>
    <x v="1"/>
    <n v="5"/>
    <x v="1"/>
    <n v="19713"/>
    <n v="10083.597228594021"/>
    <n v="9629.4027714059757"/>
    <x v="63"/>
    <n v="7"/>
    <x v="2"/>
  </r>
  <r>
    <n v="70"/>
    <n v="943"/>
    <n v="1829"/>
    <x v="0"/>
    <n v="5"/>
    <x v="1"/>
    <n v="48355"/>
    <n v="28972.372584540171"/>
    <n v="19382.627415459829"/>
    <x v="64"/>
    <n v="2"/>
    <x v="2"/>
  </r>
  <r>
    <n v="71"/>
    <n v="97"/>
    <n v="2048"/>
    <x v="1"/>
    <n v="9"/>
    <x v="0"/>
    <n v="20798"/>
    <n v="11400.31452646419"/>
    <n v="9397.6854735358138"/>
    <x v="19"/>
    <n v="1"/>
    <x v="2"/>
  </r>
  <r>
    <n v="72"/>
    <n v="698"/>
    <n v="498"/>
    <x v="0"/>
    <n v="12"/>
    <x v="0"/>
    <n v="12696"/>
    <n v="10082.2818535518"/>
    <n v="2613.718146448196"/>
    <x v="65"/>
    <n v="2"/>
    <x v="2"/>
  </r>
  <r>
    <n v="73"/>
    <n v="117"/>
    <n v="1116"/>
    <x v="1"/>
    <n v="11"/>
    <x v="0"/>
    <n v="16894"/>
    <n v="10951.901467250271"/>
    <n v="5942.0985327497274"/>
    <x v="66"/>
    <n v="1"/>
    <x v="2"/>
  </r>
  <r>
    <n v="74"/>
    <n v="477"/>
    <n v="1038"/>
    <x v="0"/>
    <n v="10"/>
    <x v="0"/>
    <n v="6855"/>
    <n v="5926.3218477657174"/>
    <n v="928.67815223428261"/>
    <x v="67"/>
    <n v="8"/>
    <x v="2"/>
  </r>
  <r>
    <n v="75"/>
    <n v="78"/>
    <n v="746"/>
    <x v="0"/>
    <n v="6"/>
    <x v="1"/>
    <n v="18696"/>
    <n v="12020.5694533305"/>
    <n v="6675.430546669495"/>
    <x v="68"/>
    <n v="3"/>
    <x v="4"/>
  </r>
  <r>
    <n v="76"/>
    <n v="222"/>
    <n v="443"/>
    <x v="1"/>
    <n v="12"/>
    <x v="0"/>
    <n v="17204"/>
    <n v="11364.66357466286"/>
    <n v="5839.3364253371437"/>
    <x v="69"/>
    <n v="6"/>
    <x v="3"/>
  </r>
  <r>
    <n v="77"/>
    <n v="596"/>
    <n v="1790"/>
    <x v="0"/>
    <n v="12"/>
    <x v="0"/>
    <n v="18005"/>
    <n v="12801.11099636928"/>
    <n v="5203.8890036307221"/>
    <x v="51"/>
    <n v="7"/>
    <x v="2"/>
  </r>
  <r>
    <n v="78"/>
    <n v="75"/>
    <n v="744"/>
    <x v="0"/>
    <n v="2"/>
    <x v="0"/>
    <n v="19794"/>
    <n v="16451.97320229766"/>
    <n v="3342.02679770234"/>
    <x v="70"/>
    <n v="6"/>
    <x v="3"/>
  </r>
  <r>
    <n v="79"/>
    <n v="805"/>
    <n v="1016"/>
    <x v="0"/>
    <n v="9"/>
    <x v="0"/>
    <n v="20847"/>
    <n v="16908.780982349541"/>
    <n v="3938.219017650455"/>
    <x v="71"/>
    <n v="3"/>
    <x v="2"/>
  </r>
  <r>
    <n v="80"/>
    <n v="832"/>
    <n v="637"/>
    <x v="0"/>
    <n v="9"/>
    <x v="0"/>
    <n v="9555"/>
    <n v="6132.0156930718704"/>
    <n v="3422.9843069281301"/>
    <x v="72"/>
    <n v="5"/>
    <x v="2"/>
  </r>
  <r>
    <n v="81"/>
    <n v="30"/>
    <n v="2981"/>
    <x v="0"/>
    <n v="10"/>
    <x v="1"/>
    <n v="17242"/>
    <n v="8666.9700089383223"/>
    <n v="8575.0299910616777"/>
    <x v="73"/>
    <n v="7"/>
    <x v="5"/>
  </r>
  <r>
    <n v="82"/>
    <n v="6"/>
    <n v="2458"/>
    <x v="1"/>
    <n v="6"/>
    <x v="0"/>
    <n v="23968"/>
    <n v="20480.118124126839"/>
    <n v="3487.8818758731609"/>
    <x v="74"/>
    <n v="5"/>
    <x v="3"/>
  </r>
  <r>
    <n v="83"/>
    <n v="325"/>
    <n v="514"/>
    <x v="0"/>
    <n v="4"/>
    <x v="0"/>
    <n v="9277"/>
    <n v="5662.0089015082704"/>
    <n v="3614.9910984917301"/>
    <x v="20"/>
    <n v="6"/>
    <x v="2"/>
  </r>
  <r>
    <n v="84"/>
    <n v="208"/>
    <n v="74"/>
    <x v="1"/>
    <n v="2"/>
    <x v="0"/>
    <n v="15387"/>
    <n v="11936.04638075607"/>
    <n v="3450.95361924393"/>
    <x v="75"/>
    <n v="6"/>
    <x v="0"/>
  </r>
  <r>
    <n v="85"/>
    <n v="509"/>
    <n v="2387"/>
    <x v="1"/>
    <n v="11"/>
    <x v="0"/>
    <n v="9015"/>
    <n v="4616.9061582642234"/>
    <n v="4398.0938417357766"/>
    <x v="76"/>
    <n v="4"/>
    <x v="2"/>
  </r>
  <r>
    <n v="86"/>
    <n v="631"/>
    <n v="501"/>
    <x v="0"/>
    <n v="12"/>
    <x v="0"/>
    <n v="32778"/>
    <n v="19339.793778066269"/>
    <n v="13438.206221933729"/>
    <x v="77"/>
    <n v="2"/>
    <x v="2"/>
  </r>
  <r>
    <n v="87"/>
    <n v="720"/>
    <n v="882"/>
    <x v="0"/>
    <n v="7"/>
    <x v="0"/>
    <n v="15238"/>
    <n v="11875.17821409918"/>
    <n v="3362.8217859008159"/>
    <x v="78"/>
    <n v="3"/>
    <x v="2"/>
  </r>
  <r>
    <n v="88"/>
    <n v="406"/>
    <n v="1372"/>
    <x v="0"/>
    <n v="7"/>
    <x v="0"/>
    <n v="14577"/>
    <n v="11800.84285875444"/>
    <n v="2776.1571412455601"/>
    <x v="79"/>
    <n v="3"/>
    <x v="2"/>
  </r>
  <r>
    <n v="89"/>
    <n v="519"/>
    <n v="1063"/>
    <x v="1"/>
    <n v="1"/>
    <x v="0"/>
    <n v="8897"/>
    <n v="6402.6282078277154"/>
    <n v="2494.371792172285"/>
    <x v="80"/>
    <n v="8"/>
    <x v="2"/>
  </r>
  <r>
    <n v="90"/>
    <n v="217"/>
    <n v="2742"/>
    <x v="1"/>
    <n v="1"/>
    <x v="1"/>
    <n v="17326"/>
    <n v="13879.058359308499"/>
    <n v="3446.9416406914988"/>
    <x v="81"/>
    <n v="8"/>
    <x v="2"/>
  </r>
  <r>
    <n v="91"/>
    <n v="232"/>
    <n v="703"/>
    <x v="0"/>
    <n v="1"/>
    <x v="0"/>
    <n v="22255"/>
    <n v="15003.581365911879"/>
    <n v="7251.4186340881151"/>
    <x v="82"/>
    <n v="6"/>
    <x v="2"/>
  </r>
  <r>
    <n v="92"/>
    <n v="722"/>
    <n v="2165"/>
    <x v="1"/>
    <n v="12"/>
    <x v="1"/>
    <n v="12228"/>
    <n v="9171.677517940856"/>
    <n v="3056.322482059144"/>
    <x v="83"/>
    <n v="3"/>
    <x v="2"/>
  </r>
  <r>
    <n v="93"/>
    <n v="239"/>
    <n v="349"/>
    <x v="0"/>
    <n v="7"/>
    <x v="1"/>
    <n v="16617"/>
    <n v="9937.3042141761616"/>
    <n v="6679.6957858238384"/>
    <x v="84"/>
    <n v="2"/>
    <x v="2"/>
  </r>
  <r>
    <n v="94"/>
    <n v="822"/>
    <n v="1277"/>
    <x v="1"/>
    <n v="2"/>
    <x v="0"/>
    <n v="16125"/>
    <n v="12776.586597906369"/>
    <n v="3348.413402093629"/>
    <x v="85"/>
    <n v="2"/>
    <x v="2"/>
  </r>
  <r>
    <n v="95"/>
    <n v="488"/>
    <n v="375"/>
    <x v="0"/>
    <n v="8"/>
    <x v="0"/>
    <n v="46339"/>
    <n v="26579.2743499479"/>
    <n v="19759.7256500521"/>
    <x v="86"/>
    <n v="2"/>
    <x v="2"/>
  </r>
  <r>
    <n v="96"/>
    <n v="986"/>
    <n v="354"/>
    <x v="0"/>
    <n v="5"/>
    <x v="0"/>
    <n v="34451"/>
    <n v="19959.646163727681"/>
    <n v="14491.353836272319"/>
    <x v="87"/>
    <n v="2"/>
    <x v="2"/>
  </r>
  <r>
    <n v="97"/>
    <n v="329"/>
    <n v="583"/>
    <x v="0"/>
    <n v="5"/>
    <x v="0"/>
    <n v="12293"/>
    <n v="7831.8215927102201"/>
    <n v="4461.1784072897799"/>
    <x v="88"/>
    <n v="4"/>
    <x v="2"/>
  </r>
  <r>
    <n v="98"/>
    <n v="614"/>
    <n v="1783"/>
    <x v="0"/>
    <n v="7"/>
    <x v="0"/>
    <n v="18270"/>
    <n v="12229.83925944699"/>
    <n v="6040.1607405530094"/>
    <x v="43"/>
    <n v="1"/>
    <x v="2"/>
  </r>
  <r>
    <n v="99"/>
    <n v="334"/>
    <n v="1812"/>
    <x v="1"/>
    <n v="1"/>
    <x v="1"/>
    <n v="30834"/>
    <n v="15866.43682431388"/>
    <n v="14967.56317568612"/>
    <x v="89"/>
    <n v="10"/>
    <x v="2"/>
  </r>
  <r>
    <n v="100"/>
    <n v="104"/>
    <n v="1903"/>
    <x v="0"/>
    <n v="10"/>
    <x v="0"/>
    <n v="30725"/>
    <n v="23852.12724280385"/>
    <n v="6872.8727571961499"/>
    <x v="90"/>
    <n v="4"/>
    <x v="2"/>
  </r>
  <r>
    <n v="101"/>
    <n v="344"/>
    <n v="1027"/>
    <x v="0"/>
    <n v="10"/>
    <x v="1"/>
    <n v="6461"/>
    <n v="4427.4073124126171"/>
    <n v="2033.5926875873829"/>
    <x v="91"/>
    <n v="7"/>
    <x v="2"/>
  </r>
  <r>
    <n v="102"/>
    <n v="929"/>
    <n v="836"/>
    <x v="1"/>
    <n v="3"/>
    <x v="1"/>
    <n v="41152"/>
    <n v="36121.395649885671"/>
    <n v="5030.6043501143286"/>
    <x v="92"/>
    <n v="7"/>
    <x v="2"/>
  </r>
  <r>
    <n v="103"/>
    <n v="488"/>
    <n v="316"/>
    <x v="1"/>
    <n v="1"/>
    <x v="0"/>
    <n v="6459"/>
    <n v="4942.7444691452847"/>
    <n v="1516.2555308547151"/>
    <x v="93"/>
    <n v="2"/>
    <x v="2"/>
  </r>
  <r>
    <n v="104"/>
    <n v="823"/>
    <n v="2796"/>
    <x v="0"/>
    <n v="10"/>
    <x v="0"/>
    <n v="28219"/>
    <n v="15593.38233195105"/>
    <n v="12625.61766804895"/>
    <x v="94"/>
    <n v="5"/>
    <x v="2"/>
  </r>
  <r>
    <n v="105"/>
    <n v="822"/>
    <n v="630"/>
    <x v="0"/>
    <n v="11"/>
    <x v="1"/>
    <n v="30143"/>
    <n v="25982.637688603529"/>
    <n v="4160.3623113964713"/>
    <x v="95"/>
    <n v="2"/>
    <x v="2"/>
  </r>
  <r>
    <n v="106"/>
    <n v="623"/>
    <n v="2044"/>
    <x v="0"/>
    <n v="3"/>
    <x v="0"/>
    <n v="26119"/>
    <n v="20090.443837249379"/>
    <n v="6028.5561627506213"/>
    <x v="96"/>
    <n v="10"/>
    <x v="2"/>
  </r>
  <r>
    <n v="107"/>
    <n v="521"/>
    <n v="1795"/>
    <x v="1"/>
    <n v="6"/>
    <x v="1"/>
    <n v="23054"/>
    <n v="19923.510634545761"/>
    <n v="3130.4893654542429"/>
    <x v="97"/>
    <n v="5"/>
    <x v="2"/>
  </r>
  <r>
    <n v="108"/>
    <n v="115"/>
    <n v="2634"/>
    <x v="1"/>
    <n v="6"/>
    <x v="0"/>
    <n v="5409"/>
    <n v="4548.5643955924224"/>
    <n v="860.43560440757847"/>
    <x v="98"/>
    <n v="9"/>
    <x v="2"/>
  </r>
  <r>
    <n v="109"/>
    <n v="395"/>
    <n v="557"/>
    <x v="1"/>
    <n v="11"/>
    <x v="1"/>
    <n v="9143"/>
    <n v="4631.5244365520657"/>
    <n v="4511.4755634479343"/>
    <x v="99"/>
    <n v="3"/>
    <x v="2"/>
  </r>
  <r>
    <n v="110"/>
    <n v="134"/>
    <n v="214"/>
    <x v="1"/>
    <n v="12"/>
    <x v="0"/>
    <n v="9364"/>
    <n v="7994.1025085903038"/>
    <n v="1369.8974914096959"/>
    <x v="100"/>
    <n v="6"/>
    <x v="2"/>
  </r>
  <r>
    <n v="111"/>
    <n v="820"/>
    <n v="1747"/>
    <x v="0"/>
    <n v="10"/>
    <x v="0"/>
    <n v="10705"/>
    <n v="6410.5488577297438"/>
    <n v="4294.4511422702562"/>
    <x v="101"/>
    <n v="8"/>
    <x v="2"/>
  </r>
  <r>
    <n v="112"/>
    <n v="266"/>
    <n v="1388"/>
    <x v="0"/>
    <n v="7"/>
    <x v="0"/>
    <n v="8037"/>
    <n v="5893.2527173156795"/>
    <n v="2143.74728268432"/>
    <x v="102"/>
    <n v="2"/>
    <x v="2"/>
  </r>
  <r>
    <n v="113"/>
    <n v="630"/>
    <n v="585"/>
    <x v="0"/>
    <n v="3"/>
    <x v="0"/>
    <n v="8556"/>
    <n v="7406.1480275681824"/>
    <n v="1149.851972431818"/>
    <x v="103"/>
    <n v="5"/>
    <x v="2"/>
  </r>
  <r>
    <n v="114"/>
    <n v="280"/>
    <n v="2653"/>
    <x v="0"/>
    <n v="12"/>
    <x v="0"/>
    <n v="27829"/>
    <n v="18998.863563252111"/>
    <n v="8830.1364367478891"/>
    <x v="13"/>
    <n v="8"/>
    <x v="2"/>
  </r>
  <r>
    <n v="115"/>
    <n v="181"/>
    <n v="1252"/>
    <x v="0"/>
    <n v="10"/>
    <x v="1"/>
    <n v="12850"/>
    <n v="6474.0651060774753"/>
    <n v="6375.9348939225247"/>
    <x v="12"/>
    <n v="7"/>
    <x v="2"/>
  </r>
  <r>
    <n v="116"/>
    <n v="774"/>
    <n v="2301"/>
    <x v="1"/>
    <n v="5"/>
    <x v="0"/>
    <n v="22961"/>
    <n v="15802.29305665468"/>
    <n v="7158.7069433453216"/>
    <x v="101"/>
    <n v="8"/>
    <x v="2"/>
  </r>
  <r>
    <n v="117"/>
    <n v="714"/>
    <n v="2486"/>
    <x v="1"/>
    <n v="6"/>
    <x v="1"/>
    <n v="29680"/>
    <n v="23677.636094025991"/>
    <n v="6002.363905974009"/>
    <x v="104"/>
    <n v="1"/>
    <x v="2"/>
  </r>
  <r>
    <n v="118"/>
    <n v="656"/>
    <n v="857"/>
    <x v="0"/>
    <n v="1"/>
    <x v="0"/>
    <n v="13555"/>
    <n v="7168.1675307663736"/>
    <n v="6386.8324692336264"/>
    <x v="105"/>
    <n v="9"/>
    <x v="2"/>
  </r>
  <r>
    <n v="119"/>
    <n v="385"/>
    <n v="1712"/>
    <x v="1"/>
    <n v="6"/>
    <x v="1"/>
    <n v="4945"/>
    <n v="4248.8978978306022"/>
    <n v="696.10210216939777"/>
    <x v="106"/>
    <n v="9"/>
    <x v="2"/>
  </r>
  <r>
    <n v="120"/>
    <n v="412"/>
    <n v="1398"/>
    <x v="1"/>
    <n v="5"/>
    <x v="1"/>
    <n v="9684"/>
    <n v="7469.2176331369128"/>
    <n v="2214.7823668630872"/>
    <x v="107"/>
    <n v="4"/>
    <x v="2"/>
  </r>
  <r>
    <n v="121"/>
    <n v="281"/>
    <n v="517"/>
    <x v="1"/>
    <n v="2"/>
    <x v="1"/>
    <n v="32711"/>
    <n v="18551.55122705135"/>
    <n v="14159.44877294865"/>
    <x v="108"/>
    <n v="10"/>
    <x v="2"/>
  </r>
  <r>
    <n v="122"/>
    <n v="863"/>
    <n v="2390"/>
    <x v="1"/>
    <n v="1"/>
    <x v="0"/>
    <n v="8835"/>
    <n v="5671.1986636863658"/>
    <n v="3163.8013363136338"/>
    <x v="109"/>
    <n v="6"/>
    <x v="2"/>
  </r>
  <r>
    <n v="123"/>
    <n v="795"/>
    <n v="1872"/>
    <x v="0"/>
    <n v="9"/>
    <x v="1"/>
    <n v="4356"/>
    <n v="2970.185792211174"/>
    <n v="1385.814207788826"/>
    <x v="110"/>
    <n v="6"/>
    <x v="2"/>
  </r>
  <r>
    <n v="124"/>
    <n v="451"/>
    <n v="571"/>
    <x v="1"/>
    <n v="7"/>
    <x v="0"/>
    <n v="20911"/>
    <n v="17197.220736855579"/>
    <n v="3713.779263144424"/>
    <x v="83"/>
    <n v="1"/>
    <x v="2"/>
  </r>
  <r>
    <n v="125"/>
    <n v="433"/>
    <n v="155"/>
    <x v="0"/>
    <n v="10"/>
    <x v="1"/>
    <n v="7158"/>
    <n v="5081.1309548952304"/>
    <n v="2076.8690451047701"/>
    <x v="111"/>
    <n v="10"/>
    <x v="2"/>
  </r>
  <r>
    <n v="126"/>
    <n v="817"/>
    <n v="596"/>
    <x v="0"/>
    <n v="8"/>
    <x v="1"/>
    <n v="32367"/>
    <n v="24322.904212655401"/>
    <n v="8044.0957873445986"/>
    <x v="112"/>
    <n v="8"/>
    <x v="2"/>
  </r>
  <r>
    <n v="127"/>
    <n v="952"/>
    <n v="2437"/>
    <x v="0"/>
    <n v="1"/>
    <x v="0"/>
    <n v="12165"/>
    <n v="8413.6160869724245"/>
    <n v="3751.383913027576"/>
    <x v="113"/>
    <n v="6"/>
    <x v="2"/>
  </r>
  <r>
    <n v="128"/>
    <n v="347"/>
    <n v="2336"/>
    <x v="0"/>
    <n v="5"/>
    <x v="0"/>
    <n v="23207"/>
    <n v="12241.805606048791"/>
    <n v="10965.194393951209"/>
    <x v="3"/>
    <n v="6"/>
    <x v="2"/>
  </r>
  <r>
    <n v="129"/>
    <n v="910"/>
    <n v="2519"/>
    <x v="1"/>
    <n v="3"/>
    <x v="0"/>
    <n v="21309"/>
    <n v="14710.76268665285"/>
    <n v="6598.2373133471519"/>
    <x v="114"/>
    <n v="2"/>
    <x v="2"/>
  </r>
  <r>
    <n v="130"/>
    <n v="678"/>
    <n v="608"/>
    <x v="0"/>
    <n v="11"/>
    <x v="1"/>
    <n v="19197"/>
    <n v="13956.18945218043"/>
    <n v="5240.8105478195703"/>
    <x v="115"/>
    <n v="4"/>
    <x v="2"/>
  </r>
  <r>
    <n v="131"/>
    <n v="276"/>
    <n v="2241"/>
    <x v="1"/>
    <n v="9"/>
    <x v="0"/>
    <n v="6611"/>
    <n v="5181.4404213889047"/>
    <n v="1429.559578611095"/>
    <x v="80"/>
    <n v="8"/>
    <x v="2"/>
  </r>
  <r>
    <n v="132"/>
    <n v="798"/>
    <n v="1877"/>
    <x v="1"/>
    <n v="1"/>
    <x v="0"/>
    <n v="6784"/>
    <n v="4216.5459734915776"/>
    <n v="2567.454026508422"/>
    <x v="116"/>
    <n v="6"/>
    <x v="2"/>
  </r>
  <r>
    <n v="133"/>
    <n v="748"/>
    <n v="1420"/>
    <x v="1"/>
    <n v="12"/>
    <x v="1"/>
    <n v="33416"/>
    <n v="24575.683429267781"/>
    <n v="8840.3165707322187"/>
    <x v="117"/>
    <n v="10"/>
    <x v="2"/>
  </r>
  <r>
    <n v="134"/>
    <n v="2"/>
    <n v="1673"/>
    <x v="0"/>
    <n v="6"/>
    <x v="0"/>
    <n v="15480"/>
    <n v="11448.161473219139"/>
    <n v="4031.838526780859"/>
    <x v="37"/>
    <n v="5"/>
    <x v="0"/>
  </r>
  <r>
    <n v="135"/>
    <n v="21"/>
    <n v="187"/>
    <x v="1"/>
    <n v="3"/>
    <x v="0"/>
    <n v="15051"/>
    <n v="9833.650250604187"/>
    <n v="5217.349749395813"/>
    <x v="118"/>
    <n v="3"/>
    <x v="4"/>
  </r>
  <r>
    <n v="136"/>
    <n v="689"/>
    <n v="2003"/>
    <x v="1"/>
    <n v="2"/>
    <x v="0"/>
    <n v="9942"/>
    <n v="7562.7824837970647"/>
    <n v="2379.2175162029348"/>
    <x v="119"/>
    <n v="8"/>
    <x v="2"/>
  </r>
  <r>
    <n v="137"/>
    <n v="477"/>
    <n v="546"/>
    <x v="1"/>
    <n v="8"/>
    <x v="1"/>
    <n v="49579"/>
    <n v="28889.238540312399"/>
    <n v="20689.761459687601"/>
    <x v="120"/>
    <n v="8"/>
    <x v="2"/>
  </r>
  <r>
    <n v="138"/>
    <n v="405"/>
    <n v="2095"/>
    <x v="1"/>
    <n v="10"/>
    <x v="1"/>
    <n v="28631"/>
    <n v="15360.944005346901"/>
    <n v="13270.055994653099"/>
    <x v="121"/>
    <n v="1"/>
    <x v="2"/>
  </r>
  <r>
    <n v="139"/>
    <n v="139"/>
    <n v="338"/>
    <x v="1"/>
    <n v="4"/>
    <x v="0"/>
    <n v="17354"/>
    <n v="10052.77589699807"/>
    <n v="7301.2241030019322"/>
    <x v="122"/>
    <n v="2"/>
    <x v="3"/>
  </r>
  <r>
    <n v="140"/>
    <n v="355"/>
    <n v="2991"/>
    <x v="0"/>
    <n v="5"/>
    <x v="1"/>
    <n v="20360"/>
    <n v="11384.486462052781"/>
    <n v="8975.5135379472249"/>
    <x v="123"/>
    <n v="5"/>
    <x v="2"/>
  </r>
  <r>
    <n v="141"/>
    <n v="48"/>
    <n v="1497"/>
    <x v="1"/>
    <n v="5"/>
    <x v="1"/>
    <n v="14638"/>
    <n v="9338.7471696555276"/>
    <n v="5299.2528303444724"/>
    <x v="124"/>
    <n v="5"/>
    <x v="4"/>
  </r>
  <r>
    <n v="142"/>
    <n v="141"/>
    <n v="1680"/>
    <x v="0"/>
    <n v="8"/>
    <x v="1"/>
    <n v="16079"/>
    <n v="8041.0102511614468"/>
    <n v="8037.9897488385532"/>
    <x v="125"/>
    <n v="1"/>
    <x v="3"/>
  </r>
  <r>
    <n v="143"/>
    <n v="963"/>
    <n v="2928"/>
    <x v="0"/>
    <n v="1"/>
    <x v="1"/>
    <n v="14470"/>
    <n v="10128.086171597461"/>
    <n v="4341.913828402543"/>
    <x v="126"/>
    <n v="7"/>
    <x v="2"/>
  </r>
  <r>
    <n v="144"/>
    <n v="965"/>
    <n v="1337"/>
    <x v="0"/>
    <n v="3"/>
    <x v="0"/>
    <n v="35912"/>
    <n v="18208.79019460062"/>
    <n v="17703.20980539938"/>
    <x v="127"/>
    <n v="1"/>
    <x v="2"/>
  </r>
  <r>
    <n v="145"/>
    <n v="695"/>
    <n v="2159"/>
    <x v="1"/>
    <n v="9"/>
    <x v="0"/>
    <n v="34639"/>
    <n v="30671.925923270341"/>
    <n v="3967.0740767296629"/>
    <x v="128"/>
    <n v="2"/>
    <x v="2"/>
  </r>
  <r>
    <n v="146"/>
    <n v="209"/>
    <n v="1624"/>
    <x v="0"/>
    <n v="2"/>
    <x v="1"/>
    <n v="17172"/>
    <n v="14776.60655967944"/>
    <n v="2395.393440320564"/>
    <x v="129"/>
    <n v="3"/>
    <x v="2"/>
  </r>
  <r>
    <n v="147"/>
    <n v="156"/>
    <n v="165"/>
    <x v="0"/>
    <n v="9"/>
    <x v="0"/>
    <n v="3695"/>
    <n v="2942.2503777181719"/>
    <n v="752.74962228182812"/>
    <x v="130"/>
    <n v="7"/>
    <x v="2"/>
  </r>
  <r>
    <n v="148"/>
    <n v="945"/>
    <n v="322"/>
    <x v="1"/>
    <n v="12"/>
    <x v="1"/>
    <n v="13594"/>
    <n v="8614.7401077857576"/>
    <n v="4979.2598922142424"/>
    <x v="131"/>
    <n v="5"/>
    <x v="2"/>
  </r>
  <r>
    <n v="149"/>
    <n v="357"/>
    <n v="883"/>
    <x v="1"/>
    <n v="11"/>
    <x v="1"/>
    <n v="12304"/>
    <n v="9220.4393430752007"/>
    <n v="3083.5606569247989"/>
    <x v="66"/>
    <n v="9"/>
    <x v="2"/>
  </r>
  <r>
    <n v="150"/>
    <n v="322"/>
    <n v="1078"/>
    <x v="0"/>
    <n v="7"/>
    <x v="0"/>
    <n v="19584"/>
    <n v="11339.853773664379"/>
    <n v="8244.1462263356188"/>
    <x v="132"/>
    <n v="4"/>
    <x v="2"/>
  </r>
  <r>
    <n v="151"/>
    <n v="661"/>
    <n v="2472"/>
    <x v="1"/>
    <n v="5"/>
    <x v="0"/>
    <n v="13602"/>
    <n v="10610.04666458992"/>
    <n v="2991.953335410079"/>
    <x v="133"/>
    <n v="4"/>
    <x v="2"/>
  </r>
  <r>
    <n v="152"/>
    <n v="990"/>
    <n v="1995"/>
    <x v="1"/>
    <n v="1"/>
    <x v="1"/>
    <n v="10670"/>
    <n v="6648.6343243638084"/>
    <n v="4021.365675636192"/>
    <x v="134"/>
    <n v="5"/>
    <x v="2"/>
  </r>
  <r>
    <n v="153"/>
    <n v="347"/>
    <n v="1411"/>
    <x v="1"/>
    <n v="9"/>
    <x v="0"/>
    <n v="20248"/>
    <n v="11229.266541416269"/>
    <n v="9018.7334585837252"/>
    <x v="135"/>
    <n v="6"/>
    <x v="2"/>
  </r>
  <r>
    <n v="154"/>
    <n v="86"/>
    <n v="2007"/>
    <x v="1"/>
    <n v="3"/>
    <x v="0"/>
    <n v="21589"/>
    <n v="15716.41136573053"/>
    <n v="5872.5886342694721"/>
    <x v="136"/>
    <n v="10"/>
    <x v="0"/>
  </r>
  <r>
    <n v="155"/>
    <n v="644"/>
    <n v="1923"/>
    <x v="0"/>
    <n v="5"/>
    <x v="0"/>
    <n v="26792"/>
    <n v="19491.79833806555"/>
    <n v="7300.201661934454"/>
    <x v="137"/>
    <n v="7"/>
    <x v="2"/>
  </r>
  <r>
    <n v="156"/>
    <n v="535"/>
    <n v="1662"/>
    <x v="1"/>
    <n v="8"/>
    <x v="1"/>
    <n v="14744"/>
    <n v="9491.1732604500794"/>
    <n v="5252.8267395499206"/>
    <x v="138"/>
    <n v="4"/>
    <x v="2"/>
  </r>
  <r>
    <n v="157"/>
    <n v="417"/>
    <n v="846"/>
    <x v="0"/>
    <n v="8"/>
    <x v="1"/>
    <n v="16348"/>
    <n v="13885.00964551198"/>
    <n v="2462.990354488024"/>
    <x v="139"/>
    <n v="10"/>
    <x v="2"/>
  </r>
  <r>
    <n v="158"/>
    <n v="707"/>
    <n v="2783"/>
    <x v="1"/>
    <n v="3"/>
    <x v="1"/>
    <n v="31627"/>
    <n v="24819.70046617612"/>
    <n v="6807.2995338238834"/>
    <x v="140"/>
    <n v="10"/>
    <x v="2"/>
  </r>
  <r>
    <n v="159"/>
    <n v="96"/>
    <n v="1604"/>
    <x v="0"/>
    <n v="10"/>
    <x v="1"/>
    <n v="25889"/>
    <n v="22565.18041990733"/>
    <n v="3323.819580092666"/>
    <x v="141"/>
    <n v="8"/>
    <x v="2"/>
  </r>
  <r>
    <n v="160"/>
    <n v="811"/>
    <n v="2440"/>
    <x v="0"/>
    <n v="6"/>
    <x v="1"/>
    <n v="11339"/>
    <n v="10020.685166559029"/>
    <n v="1318.3148334409691"/>
    <x v="142"/>
    <n v="9"/>
    <x v="2"/>
  </r>
  <r>
    <n v="161"/>
    <n v="973"/>
    <n v="1035"/>
    <x v="0"/>
    <n v="2"/>
    <x v="0"/>
    <n v="15806"/>
    <n v="11700.153166920671"/>
    <n v="4105.8468330793276"/>
    <x v="143"/>
    <n v="2"/>
    <x v="2"/>
  </r>
  <r>
    <n v="162"/>
    <n v="954"/>
    <n v="1553"/>
    <x v="0"/>
    <n v="3"/>
    <x v="0"/>
    <n v="46251"/>
    <n v="32436.716512524261"/>
    <n v="13814.283487475739"/>
    <x v="144"/>
    <n v="1"/>
    <x v="2"/>
  </r>
  <r>
    <n v="163"/>
    <n v="256"/>
    <n v="902"/>
    <x v="1"/>
    <n v="2"/>
    <x v="0"/>
    <n v="10225"/>
    <n v="6643.8073704179596"/>
    <n v="3581.1926295820399"/>
    <x v="145"/>
    <n v="8"/>
    <x v="2"/>
  </r>
  <r>
    <n v="164"/>
    <n v="629"/>
    <n v="457"/>
    <x v="0"/>
    <n v="3"/>
    <x v="1"/>
    <n v="7080"/>
    <n v="5721.3343351931671"/>
    <n v="1358.6656648068331"/>
    <x v="146"/>
    <n v="8"/>
    <x v="2"/>
  </r>
  <r>
    <n v="165"/>
    <n v="355"/>
    <n v="1814"/>
    <x v="0"/>
    <n v="9"/>
    <x v="1"/>
    <n v="11743"/>
    <n v="10182.98351326661"/>
    <n v="1560.0164867333899"/>
    <x v="43"/>
    <n v="5"/>
    <x v="2"/>
  </r>
  <r>
    <n v="166"/>
    <n v="359"/>
    <n v="2117"/>
    <x v="1"/>
    <n v="11"/>
    <x v="1"/>
    <n v="15290"/>
    <n v="8883.9425703494926"/>
    <n v="6406.0574296505074"/>
    <x v="147"/>
    <n v="6"/>
    <x v="2"/>
  </r>
  <r>
    <n v="167"/>
    <n v="2"/>
    <n v="2645"/>
    <x v="1"/>
    <n v="1"/>
    <x v="1"/>
    <n v="15212"/>
    <n v="11127.6367951549"/>
    <n v="4084.3632048451041"/>
    <x v="148"/>
    <n v="5"/>
    <x v="0"/>
  </r>
  <r>
    <n v="168"/>
    <n v="680"/>
    <n v="849"/>
    <x v="0"/>
    <n v="11"/>
    <x v="0"/>
    <n v="11834"/>
    <n v="8452.2905958611664"/>
    <n v="3381.7094041388341"/>
    <x v="149"/>
    <n v="6"/>
    <x v="2"/>
  </r>
  <r>
    <n v="169"/>
    <n v="755"/>
    <n v="884"/>
    <x v="1"/>
    <n v="2"/>
    <x v="1"/>
    <n v="13059"/>
    <n v="9024.3845817475794"/>
    <n v="4034.615418252421"/>
    <x v="150"/>
    <n v="3"/>
    <x v="2"/>
  </r>
  <r>
    <n v="170"/>
    <n v="664"/>
    <n v="265"/>
    <x v="0"/>
    <n v="5"/>
    <x v="0"/>
    <n v="11268"/>
    <n v="6205.0381980130633"/>
    <n v="5062.9618019869367"/>
    <x v="151"/>
    <n v="10"/>
    <x v="2"/>
  </r>
  <r>
    <n v="171"/>
    <n v="892"/>
    <n v="36"/>
    <x v="1"/>
    <n v="3"/>
    <x v="0"/>
    <n v="28313"/>
    <n v="14544.37151494588"/>
    <n v="13768.62848505412"/>
    <x v="152"/>
    <n v="5"/>
    <x v="2"/>
  </r>
  <r>
    <n v="172"/>
    <n v="917"/>
    <n v="900"/>
    <x v="0"/>
    <n v="11"/>
    <x v="0"/>
    <n v="23740"/>
    <n v="16405.73965597793"/>
    <n v="7334.2603440220664"/>
    <x v="153"/>
    <n v="6"/>
    <x v="2"/>
  </r>
  <r>
    <n v="173"/>
    <n v="656"/>
    <n v="1306"/>
    <x v="0"/>
    <n v="8"/>
    <x v="0"/>
    <n v="8887"/>
    <n v="6667.1536865005764"/>
    <n v="2219.846313499424"/>
    <x v="99"/>
    <n v="9"/>
    <x v="2"/>
  </r>
  <r>
    <n v="174"/>
    <n v="802"/>
    <n v="2365"/>
    <x v="0"/>
    <n v="12"/>
    <x v="0"/>
    <n v="24447"/>
    <n v="12609.78932185345"/>
    <n v="11837.21067814655"/>
    <x v="154"/>
    <n v="6"/>
    <x v="2"/>
  </r>
  <r>
    <n v="175"/>
    <n v="197"/>
    <n v="1938"/>
    <x v="0"/>
    <n v="9"/>
    <x v="0"/>
    <n v="15412"/>
    <n v="8194.1681184724548"/>
    <n v="7217.8318815275452"/>
    <x v="121"/>
    <n v="3"/>
    <x v="3"/>
  </r>
  <r>
    <n v="176"/>
    <n v="466"/>
    <n v="193"/>
    <x v="1"/>
    <n v="12"/>
    <x v="0"/>
    <n v="24116"/>
    <n v="14067.09600609488"/>
    <n v="10048.90399390512"/>
    <x v="155"/>
    <n v="7"/>
    <x v="2"/>
  </r>
  <r>
    <n v="177"/>
    <n v="151"/>
    <n v="1543"/>
    <x v="1"/>
    <n v="11"/>
    <x v="0"/>
    <n v="9154"/>
    <n v="4605.8849875673204"/>
    <n v="4548.1150124326796"/>
    <x v="156"/>
    <n v="9"/>
    <x v="2"/>
  </r>
  <r>
    <n v="178"/>
    <n v="137"/>
    <n v="1669"/>
    <x v="0"/>
    <n v="9"/>
    <x v="0"/>
    <n v="23351"/>
    <n v="15425.535367843389"/>
    <n v="7925.4646321566051"/>
    <x v="157"/>
    <n v="5"/>
    <x v="2"/>
  </r>
  <r>
    <n v="179"/>
    <n v="658"/>
    <n v="2543"/>
    <x v="1"/>
    <n v="3"/>
    <x v="0"/>
    <n v="28943"/>
    <n v="24414.463509806959"/>
    <n v="4528.5364901930443"/>
    <x v="158"/>
    <n v="1"/>
    <x v="2"/>
  </r>
  <r>
    <n v="180"/>
    <n v="168"/>
    <n v="506"/>
    <x v="0"/>
    <n v="7"/>
    <x v="0"/>
    <n v="13834"/>
    <n v="12364.32561216927"/>
    <n v="1469.6743878307259"/>
    <x v="159"/>
    <n v="5"/>
    <x v="2"/>
  </r>
  <r>
    <n v="181"/>
    <n v="823"/>
    <n v="1586"/>
    <x v="0"/>
    <n v="4"/>
    <x v="1"/>
    <n v="31257"/>
    <n v="17446.345409500798"/>
    <n v="13810.6545904992"/>
    <x v="160"/>
    <n v="5"/>
    <x v="2"/>
  </r>
  <r>
    <n v="182"/>
    <n v="148"/>
    <n v="573"/>
    <x v="0"/>
    <n v="12"/>
    <x v="1"/>
    <n v="17073"/>
    <n v="13529.785437611599"/>
    <n v="3543.2145623883989"/>
    <x v="161"/>
    <n v="8"/>
    <x v="1"/>
  </r>
  <r>
    <n v="183"/>
    <n v="752"/>
    <n v="1973"/>
    <x v="1"/>
    <n v="4"/>
    <x v="1"/>
    <n v="18217"/>
    <n v="10555.70242176556"/>
    <n v="7661.297578234442"/>
    <x v="162"/>
    <n v="1"/>
    <x v="2"/>
  </r>
  <r>
    <n v="184"/>
    <n v="250"/>
    <n v="876"/>
    <x v="1"/>
    <n v="4"/>
    <x v="1"/>
    <n v="15623"/>
    <n v="9665.6895541472677"/>
    <n v="5957.3104458527323"/>
    <x v="163"/>
    <n v="7"/>
    <x v="2"/>
  </r>
  <r>
    <n v="185"/>
    <n v="587"/>
    <n v="2818"/>
    <x v="0"/>
    <n v="11"/>
    <x v="1"/>
    <n v="14483"/>
    <n v="9972.5571786751734"/>
    <n v="4510.4428213248266"/>
    <x v="77"/>
    <n v="10"/>
    <x v="2"/>
  </r>
  <r>
    <n v="186"/>
    <n v="399"/>
    <n v="1068"/>
    <x v="1"/>
    <n v="2"/>
    <x v="0"/>
    <n v="35447"/>
    <n v="31740.003497570131"/>
    <n v="3706.9965024298649"/>
    <x v="164"/>
    <n v="8"/>
    <x v="2"/>
  </r>
  <r>
    <n v="187"/>
    <n v="354"/>
    <n v="106"/>
    <x v="1"/>
    <n v="12"/>
    <x v="1"/>
    <n v="18390"/>
    <n v="14867.00983050944"/>
    <n v="3522.990169490557"/>
    <x v="128"/>
    <n v="4"/>
    <x v="2"/>
  </r>
  <r>
    <n v="188"/>
    <n v="104"/>
    <n v="2698"/>
    <x v="1"/>
    <n v="12"/>
    <x v="1"/>
    <n v="13614"/>
    <n v="10002.871146462339"/>
    <n v="3611.1288535376571"/>
    <x v="165"/>
    <n v="4"/>
    <x v="2"/>
  </r>
  <r>
    <n v="189"/>
    <n v="998"/>
    <n v="2718"/>
    <x v="1"/>
    <n v="2"/>
    <x v="0"/>
    <n v="23563"/>
    <n v="13690.44571815559"/>
    <n v="9872.5542818444083"/>
    <x v="166"/>
    <n v="1"/>
    <x v="2"/>
  </r>
  <r>
    <n v="190"/>
    <n v="315"/>
    <n v="2926"/>
    <x v="0"/>
    <n v="9"/>
    <x v="0"/>
    <n v="17383"/>
    <n v="15134.67748571242"/>
    <n v="2248.3225142875758"/>
    <x v="167"/>
    <n v="4"/>
    <x v="2"/>
  </r>
  <r>
    <n v="191"/>
    <n v="929"/>
    <n v="2240"/>
    <x v="1"/>
    <n v="12"/>
    <x v="1"/>
    <n v="20862"/>
    <n v="10852.945035442441"/>
    <n v="10009.054964557559"/>
    <x v="168"/>
    <n v="7"/>
    <x v="2"/>
  </r>
  <r>
    <n v="192"/>
    <n v="323"/>
    <n v="2803"/>
    <x v="1"/>
    <n v="5"/>
    <x v="0"/>
    <n v="18372"/>
    <n v="14761.5396790633"/>
    <n v="3610.460320936696"/>
    <x v="169"/>
    <n v="7"/>
    <x v="2"/>
  </r>
  <r>
    <n v="193"/>
    <n v="338"/>
    <n v="1749"/>
    <x v="1"/>
    <n v="4"/>
    <x v="1"/>
    <n v="28532"/>
    <n v="22669.718067817808"/>
    <n v="5862.281932182188"/>
    <x v="170"/>
    <n v="8"/>
    <x v="2"/>
  </r>
  <r>
    <n v="194"/>
    <n v="884"/>
    <n v="298"/>
    <x v="0"/>
    <n v="12"/>
    <x v="0"/>
    <n v="9517"/>
    <n v="7773.7749441353972"/>
    <n v="1743.2250558646031"/>
    <x v="171"/>
    <n v="1"/>
    <x v="2"/>
  </r>
  <r>
    <n v="195"/>
    <n v="196"/>
    <n v="2272"/>
    <x v="0"/>
    <n v="3"/>
    <x v="0"/>
    <n v="8185"/>
    <n v="4116.5231543026566"/>
    <n v="4068.4768456973429"/>
    <x v="172"/>
    <n v="4"/>
    <x v="2"/>
  </r>
  <r>
    <n v="196"/>
    <n v="342"/>
    <n v="2918"/>
    <x v="1"/>
    <n v="2"/>
    <x v="0"/>
    <n v="10893"/>
    <n v="9210.9002102248705"/>
    <n v="1682.099789775129"/>
    <x v="173"/>
    <n v="3"/>
    <x v="2"/>
  </r>
  <r>
    <n v="197"/>
    <n v="190"/>
    <n v="1913"/>
    <x v="0"/>
    <n v="3"/>
    <x v="0"/>
    <n v="17256"/>
    <n v="10421.787356980371"/>
    <n v="6834.2126430196286"/>
    <x v="174"/>
    <n v="9"/>
    <x v="2"/>
  </r>
  <r>
    <n v="198"/>
    <n v="511"/>
    <n v="838"/>
    <x v="0"/>
    <n v="10"/>
    <x v="1"/>
    <n v="5273"/>
    <n v="3124.960186441725"/>
    <n v="2148.039813558275"/>
    <x v="175"/>
    <n v="9"/>
    <x v="2"/>
  </r>
  <r>
    <n v="199"/>
    <n v="930"/>
    <n v="1949"/>
    <x v="0"/>
    <n v="5"/>
    <x v="0"/>
    <n v="31584"/>
    <n v="22742.482866015409"/>
    <n v="8841.5171339845947"/>
    <x v="176"/>
    <n v="4"/>
    <x v="2"/>
  </r>
  <r>
    <n v="200"/>
    <n v="987"/>
    <n v="1090"/>
    <x v="0"/>
    <n v="9"/>
    <x v="0"/>
    <n v="10938"/>
    <n v="9311.4496739377173"/>
    <n v="1626.5503260622829"/>
    <x v="177"/>
    <n v="7"/>
    <x v="2"/>
  </r>
  <r>
    <n v="201"/>
    <n v="723"/>
    <n v="1951"/>
    <x v="0"/>
    <n v="6"/>
    <x v="1"/>
    <n v="14408"/>
    <n v="11057.3964044778"/>
    <n v="3350.603595522196"/>
    <x v="178"/>
    <n v="8"/>
    <x v="2"/>
  </r>
  <r>
    <n v="202"/>
    <n v="688"/>
    <n v="159"/>
    <x v="1"/>
    <n v="10"/>
    <x v="1"/>
    <n v="4214"/>
    <n v="3298.4317964498168"/>
    <n v="915.56820355018317"/>
    <x v="179"/>
    <n v="2"/>
    <x v="2"/>
  </r>
  <r>
    <n v="203"/>
    <n v="869"/>
    <n v="2174"/>
    <x v="1"/>
    <n v="2"/>
    <x v="0"/>
    <n v="33685"/>
    <n v="19448.714033318691"/>
    <n v="14236.285966681309"/>
    <x v="180"/>
    <n v="4"/>
    <x v="2"/>
  </r>
  <r>
    <n v="204"/>
    <n v="868"/>
    <n v="2007"/>
    <x v="1"/>
    <n v="2"/>
    <x v="1"/>
    <n v="21589"/>
    <n v="15716.41136573053"/>
    <n v="5872.5886342694721"/>
    <x v="136"/>
    <n v="10"/>
    <x v="2"/>
  </r>
  <r>
    <n v="205"/>
    <n v="769"/>
    <n v="1884"/>
    <x v="1"/>
    <n v="5"/>
    <x v="0"/>
    <n v="23719"/>
    <n v="19516.980991360109"/>
    <n v="4202.019008639887"/>
    <x v="181"/>
    <n v="2"/>
    <x v="2"/>
  </r>
  <r>
    <n v="206"/>
    <n v="280"/>
    <n v="65"/>
    <x v="1"/>
    <n v="8"/>
    <x v="0"/>
    <n v="22866"/>
    <n v="15849.034739321591"/>
    <n v="7016.9652606784148"/>
    <x v="146"/>
    <n v="8"/>
    <x v="2"/>
  </r>
  <r>
    <n v="207"/>
    <n v="2"/>
    <n v="451"/>
    <x v="0"/>
    <n v="7"/>
    <x v="1"/>
    <n v="43290"/>
    <n v="25481.382611737929"/>
    <n v="17808.617388262071"/>
    <x v="182"/>
    <n v="5"/>
    <x v="0"/>
  </r>
  <r>
    <n v="208"/>
    <n v="980"/>
    <n v="1908"/>
    <x v="0"/>
    <n v="5"/>
    <x v="0"/>
    <n v="5042"/>
    <n v="4300.8193882454798"/>
    <n v="741.18061175452021"/>
    <x v="183"/>
    <n v="1"/>
    <x v="2"/>
  </r>
  <r>
    <n v="209"/>
    <n v="190"/>
    <n v="2843"/>
    <x v="1"/>
    <n v="8"/>
    <x v="1"/>
    <n v="6319"/>
    <n v="5158.5710175817949"/>
    <n v="1160.4289824182049"/>
    <x v="184"/>
    <n v="9"/>
    <x v="2"/>
  </r>
  <r>
    <n v="210"/>
    <n v="971"/>
    <n v="445"/>
    <x v="0"/>
    <n v="8"/>
    <x v="1"/>
    <n v="9676"/>
    <n v="7450.2015890652956"/>
    <n v="2225.798410934704"/>
    <x v="16"/>
    <n v="2"/>
    <x v="2"/>
  </r>
  <r>
    <n v="211"/>
    <n v="762"/>
    <n v="154"/>
    <x v="0"/>
    <n v="8"/>
    <x v="1"/>
    <n v="11904"/>
    <n v="6164.5083368566429"/>
    <n v="5739.4916631433571"/>
    <x v="185"/>
    <n v="8"/>
    <x v="2"/>
  </r>
  <r>
    <n v="212"/>
    <n v="275"/>
    <n v="905"/>
    <x v="0"/>
    <n v="7"/>
    <x v="0"/>
    <n v="16874"/>
    <n v="11883.991808044269"/>
    <n v="4990.0081919557269"/>
    <x v="186"/>
    <n v="3"/>
    <x v="2"/>
  </r>
  <r>
    <n v="213"/>
    <n v="309"/>
    <n v="1789"/>
    <x v="1"/>
    <n v="5"/>
    <x v="1"/>
    <n v="20988"/>
    <n v="12818.98208940762"/>
    <n v="8169.0179105923826"/>
    <x v="187"/>
    <n v="2"/>
    <x v="2"/>
  </r>
  <r>
    <n v="214"/>
    <n v="885"/>
    <n v="449"/>
    <x v="1"/>
    <n v="12"/>
    <x v="1"/>
    <n v="10518"/>
    <n v="7899.0876815164538"/>
    <n v="2618.9123184835462"/>
    <x v="188"/>
    <n v="2"/>
    <x v="2"/>
  </r>
  <r>
    <n v="215"/>
    <n v="188"/>
    <n v="2709"/>
    <x v="1"/>
    <n v="9"/>
    <x v="0"/>
    <n v="3842"/>
    <n v="2531.8937222231129"/>
    <n v="1310.1062777768871"/>
    <x v="189"/>
    <n v="7"/>
    <x v="2"/>
  </r>
  <r>
    <n v="216"/>
    <n v="762"/>
    <n v="2068"/>
    <x v="1"/>
    <n v="4"/>
    <x v="1"/>
    <n v="19568"/>
    <n v="9863.4617067127019"/>
    <n v="9704.5382932872981"/>
    <x v="190"/>
    <n v="8"/>
    <x v="2"/>
  </r>
  <r>
    <n v="217"/>
    <n v="577"/>
    <n v="962"/>
    <x v="0"/>
    <n v="11"/>
    <x v="1"/>
    <n v="24033"/>
    <n v="20201.901884992669"/>
    <n v="3831.0981150073312"/>
    <x v="191"/>
    <n v="2"/>
    <x v="2"/>
  </r>
  <r>
    <n v="218"/>
    <n v="231"/>
    <n v="1894"/>
    <x v="0"/>
    <n v="9"/>
    <x v="1"/>
    <n v="9874"/>
    <n v="4950.0613813384243"/>
    <n v="4923.9386186615757"/>
    <x v="192"/>
    <n v="4"/>
    <x v="2"/>
  </r>
  <r>
    <n v="219"/>
    <n v="373"/>
    <n v="1320"/>
    <x v="1"/>
    <n v="12"/>
    <x v="0"/>
    <n v="6511"/>
    <n v="3970.786657237039"/>
    <n v="2540.213342762961"/>
    <x v="193"/>
    <n v="4"/>
    <x v="2"/>
  </r>
  <r>
    <n v="220"/>
    <n v="689"/>
    <n v="933"/>
    <x v="0"/>
    <n v="1"/>
    <x v="0"/>
    <n v="22782"/>
    <n v="17095.551791768132"/>
    <n v="5686.4482082318682"/>
    <x v="194"/>
    <n v="8"/>
    <x v="2"/>
  </r>
  <r>
    <n v="221"/>
    <n v="656"/>
    <n v="802"/>
    <x v="1"/>
    <n v="7"/>
    <x v="0"/>
    <n v="16211"/>
    <n v="10931.731364111451"/>
    <n v="5279.2686358885549"/>
    <x v="195"/>
    <n v="9"/>
    <x v="2"/>
  </r>
  <r>
    <n v="222"/>
    <n v="506"/>
    <n v="806"/>
    <x v="1"/>
    <n v="3"/>
    <x v="0"/>
    <n v="36897"/>
    <n v="26199.82158698509"/>
    <n v="10697.17841301491"/>
    <x v="196"/>
    <n v="10"/>
    <x v="2"/>
  </r>
  <r>
    <n v="223"/>
    <n v="637"/>
    <n v="60"/>
    <x v="0"/>
    <n v="12"/>
    <x v="0"/>
    <n v="11509"/>
    <n v="6555.8846004724373"/>
    <n v="4953.1153995275627"/>
    <x v="197"/>
    <n v="2"/>
    <x v="2"/>
  </r>
  <r>
    <n v="224"/>
    <n v="3"/>
    <n v="949"/>
    <x v="0"/>
    <n v="12"/>
    <x v="1"/>
    <n v="32279"/>
    <n v="26187.16088709396"/>
    <n v="6091.8391129060356"/>
    <x v="198"/>
    <n v="5"/>
    <x v="1"/>
  </r>
  <r>
    <n v="225"/>
    <n v="540"/>
    <n v="2366"/>
    <x v="0"/>
    <n v="10"/>
    <x v="1"/>
    <n v="12293"/>
    <n v="7345.8892468643662"/>
    <n v="4947.1107531356338"/>
    <x v="35"/>
    <n v="2"/>
    <x v="2"/>
  </r>
  <r>
    <n v="226"/>
    <n v="435"/>
    <n v="2987"/>
    <x v="0"/>
    <n v="2"/>
    <x v="1"/>
    <n v="24645"/>
    <n v="19049.73632938819"/>
    <n v="5595.2636706118137"/>
    <x v="2"/>
    <n v="2"/>
    <x v="2"/>
  </r>
  <r>
    <n v="227"/>
    <n v="545"/>
    <n v="791"/>
    <x v="0"/>
    <n v="6"/>
    <x v="0"/>
    <n v="10702"/>
    <n v="9129.4134225278394"/>
    <n v="1572.586577472161"/>
    <x v="100"/>
    <n v="6"/>
    <x v="2"/>
  </r>
  <r>
    <n v="228"/>
    <n v="976"/>
    <n v="1567"/>
    <x v="0"/>
    <n v="1"/>
    <x v="1"/>
    <n v="17635"/>
    <n v="15783.4129216613"/>
    <n v="1851.587078338704"/>
    <x v="199"/>
    <n v="6"/>
    <x v="2"/>
  </r>
  <r>
    <n v="229"/>
    <n v="546"/>
    <n v="1519"/>
    <x v="0"/>
    <n v="2"/>
    <x v="1"/>
    <n v="12110"/>
    <n v="7915.0514190479471"/>
    <n v="4194.9485809520529"/>
    <x v="200"/>
    <n v="5"/>
    <x v="2"/>
  </r>
  <r>
    <n v="230"/>
    <n v="971"/>
    <n v="2395"/>
    <x v="1"/>
    <n v="7"/>
    <x v="1"/>
    <n v="5348"/>
    <n v="3896.0787976637821"/>
    <n v="1451.9212023362179"/>
    <x v="201"/>
    <n v="2"/>
    <x v="2"/>
  </r>
  <r>
    <n v="231"/>
    <n v="305"/>
    <n v="2831"/>
    <x v="1"/>
    <n v="1"/>
    <x v="0"/>
    <n v="20171"/>
    <n v="17373.003092461669"/>
    <n v="2797.9969075383342"/>
    <x v="105"/>
    <n v="8"/>
    <x v="2"/>
  </r>
  <r>
    <n v="232"/>
    <n v="43"/>
    <n v="181"/>
    <x v="0"/>
    <n v="12"/>
    <x v="1"/>
    <n v="33388"/>
    <n v="23459.334504721861"/>
    <n v="9928.6654952781428"/>
    <x v="202"/>
    <n v="5"/>
    <x v="1"/>
  </r>
  <r>
    <n v="233"/>
    <n v="678"/>
    <n v="586"/>
    <x v="1"/>
    <n v="12"/>
    <x v="1"/>
    <n v="30485"/>
    <n v="22364.90096312256"/>
    <n v="8120.0990368774364"/>
    <x v="203"/>
    <n v="4"/>
    <x v="2"/>
  </r>
  <r>
    <n v="234"/>
    <n v="708"/>
    <n v="872"/>
    <x v="0"/>
    <n v="5"/>
    <x v="1"/>
    <n v="22539"/>
    <n v="17232.841386877091"/>
    <n v="5306.1586131229124"/>
    <x v="204"/>
    <n v="7"/>
    <x v="2"/>
  </r>
  <r>
    <n v="235"/>
    <n v="85"/>
    <n v="321"/>
    <x v="1"/>
    <n v="3"/>
    <x v="1"/>
    <n v="24360"/>
    <n v="14089.17295364157"/>
    <n v="10270.82704635843"/>
    <x v="205"/>
    <n v="6"/>
    <x v="1"/>
  </r>
  <r>
    <n v="236"/>
    <n v="553"/>
    <n v="296"/>
    <x v="0"/>
    <n v="10"/>
    <x v="1"/>
    <n v="17384"/>
    <n v="11101.117718609041"/>
    <n v="6282.8822813909628"/>
    <x v="206"/>
    <n v="1"/>
    <x v="2"/>
  </r>
  <r>
    <n v="237"/>
    <n v="999"/>
    <n v="2155"/>
    <x v="0"/>
    <n v="5"/>
    <x v="0"/>
    <n v="17953"/>
    <n v="11437.817634508719"/>
    <n v="6515.1823654912769"/>
    <x v="207"/>
    <n v="7"/>
    <x v="2"/>
  </r>
  <r>
    <n v="238"/>
    <n v="146"/>
    <n v="831"/>
    <x v="1"/>
    <n v="9"/>
    <x v="0"/>
    <n v="13791"/>
    <n v="11195.108648846641"/>
    <n v="2595.8913511533628"/>
    <x v="208"/>
    <n v="10"/>
    <x v="2"/>
  </r>
  <r>
    <n v="239"/>
    <n v="212"/>
    <n v="2913"/>
    <x v="1"/>
    <n v="11"/>
    <x v="0"/>
    <n v="12941"/>
    <n v="9180.9696856295013"/>
    <n v="3760.0303143704991"/>
    <x v="39"/>
    <n v="4"/>
    <x v="2"/>
  </r>
  <r>
    <n v="240"/>
    <n v="124"/>
    <n v="999"/>
    <x v="0"/>
    <n v="11"/>
    <x v="0"/>
    <n v="7760"/>
    <n v="4438.9207891904662"/>
    <n v="3321.0792108095338"/>
    <x v="209"/>
    <n v="1"/>
    <x v="4"/>
  </r>
  <r>
    <n v="241"/>
    <n v="403"/>
    <n v="198"/>
    <x v="0"/>
    <n v="2"/>
    <x v="1"/>
    <n v="27656"/>
    <n v="18466.610276327599"/>
    <n v="9189.3897236724006"/>
    <x v="203"/>
    <n v="5"/>
    <x v="2"/>
  </r>
  <r>
    <n v="242"/>
    <n v="169"/>
    <n v="2269"/>
    <x v="1"/>
    <n v="2"/>
    <x v="1"/>
    <n v="11480"/>
    <n v="7141.8728753742625"/>
    <n v="4338.1271246257375"/>
    <x v="210"/>
    <n v="2"/>
    <x v="2"/>
  </r>
  <r>
    <n v="243"/>
    <n v="706"/>
    <n v="592"/>
    <x v="1"/>
    <n v="6"/>
    <x v="1"/>
    <n v="9094"/>
    <n v="5215.7016628824604"/>
    <n v="3878.2983371175401"/>
    <x v="211"/>
    <n v="6"/>
    <x v="2"/>
  </r>
  <r>
    <n v="244"/>
    <n v="522"/>
    <n v="682"/>
    <x v="0"/>
    <n v="7"/>
    <x v="0"/>
    <n v="7596"/>
    <n v="6797.472944934163"/>
    <n v="798.52705506583698"/>
    <x v="212"/>
    <n v="7"/>
    <x v="2"/>
  </r>
  <r>
    <n v="245"/>
    <n v="687"/>
    <n v="2012"/>
    <x v="1"/>
    <n v="6"/>
    <x v="1"/>
    <n v="10084"/>
    <n v="6586.4123938141774"/>
    <n v="3497.587606185823"/>
    <x v="213"/>
    <n v="10"/>
    <x v="2"/>
  </r>
  <r>
    <n v="246"/>
    <n v="555"/>
    <n v="2122"/>
    <x v="0"/>
    <n v="9"/>
    <x v="0"/>
    <n v="16494"/>
    <n v="14741.05363643059"/>
    <n v="1752.9463635694119"/>
    <x v="214"/>
    <n v="1"/>
    <x v="2"/>
  </r>
  <r>
    <n v="247"/>
    <n v="759"/>
    <n v="1458"/>
    <x v="0"/>
    <n v="5"/>
    <x v="0"/>
    <n v="17132"/>
    <n v="8760.5441186126045"/>
    <n v="8371.4558813873955"/>
    <x v="215"/>
    <n v="2"/>
    <x v="2"/>
  </r>
  <r>
    <n v="248"/>
    <n v="933"/>
    <n v="2673"/>
    <x v="0"/>
    <n v="3"/>
    <x v="1"/>
    <n v="45632"/>
    <n v="26378.374140273761"/>
    <n v="19253.625859726239"/>
    <x v="15"/>
    <n v="1"/>
    <x v="2"/>
  </r>
  <r>
    <n v="249"/>
    <n v="981"/>
    <n v="1275"/>
    <x v="1"/>
    <n v="6"/>
    <x v="1"/>
    <n v="14517"/>
    <n v="7275.628102809138"/>
    <n v="7241.371897190862"/>
    <x v="88"/>
    <n v="3"/>
    <x v="2"/>
  </r>
  <r>
    <n v="250"/>
    <n v="83"/>
    <n v="2149"/>
    <x v="0"/>
    <n v="8"/>
    <x v="1"/>
    <n v="12491"/>
    <n v="9372.9719352004777"/>
    <n v="3118.0280647995219"/>
    <x v="216"/>
    <n v="4"/>
    <x v="0"/>
  </r>
  <r>
    <n v="251"/>
    <n v="843"/>
    <n v="1512"/>
    <x v="0"/>
    <n v="4"/>
    <x v="1"/>
    <n v="16141"/>
    <n v="9988.8034975857463"/>
    <n v="6152.1965024142537"/>
    <x v="217"/>
    <n v="6"/>
    <x v="2"/>
  </r>
  <r>
    <n v="252"/>
    <n v="191"/>
    <n v="1971"/>
    <x v="0"/>
    <n v="11"/>
    <x v="0"/>
    <n v="15932"/>
    <n v="13897.49620366711"/>
    <n v="2034.5037963328939"/>
    <x v="218"/>
    <n v="9"/>
    <x v="2"/>
  </r>
  <r>
    <n v="253"/>
    <n v="144"/>
    <n v="881"/>
    <x v="0"/>
    <n v="10"/>
    <x v="0"/>
    <n v="22899"/>
    <n v="15985.75543611892"/>
    <n v="6913.2445638810796"/>
    <x v="219"/>
    <n v="10"/>
    <x v="2"/>
  </r>
  <r>
    <n v="254"/>
    <n v="167"/>
    <n v="2422"/>
    <x v="1"/>
    <n v="2"/>
    <x v="0"/>
    <n v="48978"/>
    <n v="42629.320301039887"/>
    <n v="6348.6796989601125"/>
    <x v="220"/>
    <n v="3"/>
    <x v="2"/>
  </r>
  <r>
    <n v="255"/>
    <n v="665"/>
    <n v="106"/>
    <x v="0"/>
    <n v="1"/>
    <x v="0"/>
    <n v="18390"/>
    <n v="14867.00983050944"/>
    <n v="3522.990169490557"/>
    <x v="128"/>
    <n v="1"/>
    <x v="2"/>
  </r>
  <r>
    <n v="256"/>
    <n v="978"/>
    <n v="1287"/>
    <x v="0"/>
    <n v="9"/>
    <x v="1"/>
    <n v="13978"/>
    <n v="9413.0909435506273"/>
    <n v="4564.9090564493727"/>
    <x v="221"/>
    <n v="9"/>
    <x v="2"/>
  </r>
  <r>
    <n v="257"/>
    <n v="326"/>
    <n v="2579"/>
    <x v="1"/>
    <n v="3"/>
    <x v="0"/>
    <n v="20156"/>
    <n v="15483.46637770802"/>
    <n v="4672.5336222919777"/>
    <x v="222"/>
    <n v="9"/>
    <x v="2"/>
  </r>
  <r>
    <n v="258"/>
    <n v="507"/>
    <n v="1978"/>
    <x v="1"/>
    <n v="7"/>
    <x v="0"/>
    <n v="15548"/>
    <n v="11016.45085829856"/>
    <n v="4531.5491417014437"/>
    <x v="223"/>
    <n v="9"/>
    <x v="2"/>
  </r>
  <r>
    <n v="259"/>
    <n v="156"/>
    <n v="1478"/>
    <x v="0"/>
    <n v="1"/>
    <x v="0"/>
    <n v="29408"/>
    <n v="22984.51804094097"/>
    <n v="6423.4819590590341"/>
    <x v="224"/>
    <n v="7"/>
    <x v="2"/>
  </r>
  <r>
    <n v="260"/>
    <n v="599"/>
    <n v="2777"/>
    <x v="0"/>
    <n v="9"/>
    <x v="1"/>
    <n v="12558"/>
    <n v="10144.729842475361"/>
    <n v="2413.270157524636"/>
    <x v="159"/>
    <n v="7"/>
    <x v="2"/>
  </r>
  <r>
    <n v="261"/>
    <n v="392"/>
    <n v="939"/>
    <x v="1"/>
    <n v="9"/>
    <x v="1"/>
    <n v="15220"/>
    <n v="8162.3187824477609"/>
    <n v="7057.6812175522391"/>
    <x v="225"/>
    <n v="2"/>
    <x v="2"/>
  </r>
  <r>
    <n v="262"/>
    <n v="974"/>
    <n v="1410"/>
    <x v="0"/>
    <n v="12"/>
    <x v="0"/>
    <n v="8915"/>
    <n v="5627.7470825498076"/>
    <n v="3287.2529174501919"/>
    <x v="195"/>
    <n v="6"/>
    <x v="2"/>
  </r>
  <r>
    <n v="263"/>
    <n v="245"/>
    <n v="1626"/>
    <x v="1"/>
    <n v="6"/>
    <x v="0"/>
    <n v="29190"/>
    <n v="17199.431686269159"/>
    <n v="11990.568313730841"/>
    <x v="226"/>
    <n v="5"/>
    <x v="2"/>
  </r>
  <r>
    <n v="264"/>
    <n v="764"/>
    <n v="528"/>
    <x v="0"/>
    <n v="4"/>
    <x v="1"/>
    <n v="3218"/>
    <n v="2648.1361358157228"/>
    <n v="569.86386418427674"/>
    <x v="227"/>
    <n v="3"/>
    <x v="2"/>
  </r>
  <r>
    <n v="265"/>
    <n v="149"/>
    <n v="1920"/>
    <x v="1"/>
    <n v="4"/>
    <x v="1"/>
    <n v="14896"/>
    <n v="12246.504618344379"/>
    <n v="2649.4953816556231"/>
    <x v="228"/>
    <n v="9"/>
    <x v="6"/>
  </r>
  <r>
    <n v="266"/>
    <n v="298"/>
    <n v="836"/>
    <x v="1"/>
    <n v="3"/>
    <x v="1"/>
    <n v="41152"/>
    <n v="36121.395649885671"/>
    <n v="5030.6043501143286"/>
    <x v="92"/>
    <n v="9"/>
    <x v="2"/>
  </r>
  <r>
    <n v="267"/>
    <n v="899"/>
    <n v="1877"/>
    <x v="1"/>
    <n v="6"/>
    <x v="0"/>
    <n v="6784"/>
    <n v="4216.5459734915776"/>
    <n v="2567.454026508422"/>
    <x v="116"/>
    <n v="8"/>
    <x v="2"/>
  </r>
  <r>
    <n v="268"/>
    <n v="333"/>
    <n v="460"/>
    <x v="1"/>
    <n v="2"/>
    <x v="0"/>
    <n v="21553"/>
    <n v="14977.67363691277"/>
    <n v="6575.3263630872261"/>
    <x v="9"/>
    <n v="1"/>
    <x v="2"/>
  </r>
  <r>
    <n v="269"/>
    <n v="873"/>
    <n v="2907"/>
    <x v="0"/>
    <n v="2"/>
    <x v="0"/>
    <n v="19700"/>
    <n v="15811.94316875275"/>
    <n v="3888.056831247246"/>
    <x v="229"/>
    <n v="6"/>
    <x v="2"/>
  </r>
  <r>
    <n v="270"/>
    <n v="112"/>
    <n v="2459"/>
    <x v="0"/>
    <n v="9"/>
    <x v="0"/>
    <n v="10591"/>
    <n v="9502.9236079892762"/>
    <n v="1088.076392010724"/>
    <x v="230"/>
    <n v="4"/>
    <x v="5"/>
  </r>
  <r>
    <n v="271"/>
    <n v="112"/>
    <n v="1454"/>
    <x v="1"/>
    <n v="3"/>
    <x v="1"/>
    <n v="20771"/>
    <n v="16068.474623529421"/>
    <n v="4702.5253764705849"/>
    <x v="231"/>
    <n v="4"/>
    <x v="5"/>
  </r>
  <r>
    <n v="272"/>
    <n v="475"/>
    <n v="1128"/>
    <x v="0"/>
    <n v="2"/>
    <x v="1"/>
    <n v="10358"/>
    <n v="6415.9842762875796"/>
    <n v="3942.0157237124199"/>
    <x v="53"/>
    <n v="2"/>
    <x v="2"/>
  </r>
  <r>
    <n v="273"/>
    <n v="900"/>
    <n v="2991"/>
    <x v="1"/>
    <n v="3"/>
    <x v="0"/>
    <n v="20360"/>
    <n v="11384.486462052781"/>
    <n v="8975.5135379472249"/>
    <x v="123"/>
    <n v="5"/>
    <x v="2"/>
  </r>
  <r>
    <n v="274"/>
    <n v="625"/>
    <n v="2165"/>
    <x v="0"/>
    <n v="2"/>
    <x v="1"/>
    <n v="12228"/>
    <n v="9171.677517940856"/>
    <n v="3056.322482059144"/>
    <x v="83"/>
    <n v="1"/>
    <x v="2"/>
  </r>
  <r>
    <n v="275"/>
    <n v="555"/>
    <n v="675"/>
    <x v="0"/>
    <n v="7"/>
    <x v="1"/>
    <n v="12315"/>
    <n v="9447.3299146872432"/>
    <n v="2867.6700853127568"/>
    <x v="232"/>
    <n v="1"/>
    <x v="2"/>
  </r>
  <r>
    <n v="276"/>
    <n v="51"/>
    <n v="2675"/>
    <x v="0"/>
    <n v="7"/>
    <x v="1"/>
    <n v="24517"/>
    <n v="16849.910712966321"/>
    <n v="7667.0892870336756"/>
    <x v="233"/>
    <n v="9"/>
    <x v="6"/>
  </r>
  <r>
    <n v="277"/>
    <n v="122"/>
    <n v="2054"/>
    <x v="0"/>
    <n v="5"/>
    <x v="1"/>
    <n v="12826"/>
    <n v="8966.9594746271159"/>
    <n v="3859.0405253728841"/>
    <x v="234"/>
    <n v="9"/>
    <x v="5"/>
  </r>
  <r>
    <n v="278"/>
    <n v="137"/>
    <n v="1081"/>
    <x v="0"/>
    <n v="3"/>
    <x v="0"/>
    <n v="13482"/>
    <n v="11246.2925037363"/>
    <n v="2235.7074962636998"/>
    <x v="235"/>
    <n v="5"/>
    <x v="2"/>
  </r>
  <r>
    <n v="279"/>
    <n v="26"/>
    <n v="718"/>
    <x v="1"/>
    <n v="9"/>
    <x v="1"/>
    <n v="13272"/>
    <n v="10797.83737157874"/>
    <n v="2474.1626284212562"/>
    <x v="236"/>
    <n v="1"/>
    <x v="6"/>
  </r>
  <r>
    <n v="280"/>
    <n v="442"/>
    <n v="1747"/>
    <x v="0"/>
    <n v="8"/>
    <x v="1"/>
    <n v="10705"/>
    <n v="6410.5488577297438"/>
    <n v="4294.4511422702562"/>
    <x v="101"/>
    <n v="9"/>
    <x v="2"/>
  </r>
  <r>
    <n v="281"/>
    <n v="355"/>
    <n v="2124"/>
    <x v="1"/>
    <n v="8"/>
    <x v="1"/>
    <n v="15846"/>
    <n v="9831.7616351827019"/>
    <n v="6014.2383648172981"/>
    <x v="237"/>
    <n v="5"/>
    <x v="2"/>
  </r>
  <r>
    <n v="282"/>
    <n v="115"/>
    <n v="384"/>
    <x v="1"/>
    <n v="1"/>
    <x v="1"/>
    <n v="15379"/>
    <n v="13082.64552599524"/>
    <n v="2296.3544740047578"/>
    <x v="238"/>
    <n v="9"/>
    <x v="2"/>
  </r>
  <r>
    <n v="283"/>
    <n v="619"/>
    <n v="1502"/>
    <x v="1"/>
    <n v="12"/>
    <x v="0"/>
    <n v="10944"/>
    <n v="6525.9804750701469"/>
    <n v="4418.0195249298531"/>
    <x v="203"/>
    <n v="6"/>
    <x v="2"/>
  </r>
  <r>
    <n v="284"/>
    <n v="948"/>
    <n v="2264"/>
    <x v="1"/>
    <n v="6"/>
    <x v="1"/>
    <n v="14539"/>
    <n v="8986.0984131499863"/>
    <n v="5552.9015868500137"/>
    <x v="156"/>
    <n v="8"/>
    <x v="2"/>
  </r>
  <r>
    <n v="285"/>
    <n v="273"/>
    <n v="2856"/>
    <x v="1"/>
    <n v="7"/>
    <x v="1"/>
    <n v="15476"/>
    <n v="13509.959715372041"/>
    <n v="1966.040284627958"/>
    <x v="169"/>
    <n v="5"/>
    <x v="2"/>
  </r>
  <r>
    <n v="286"/>
    <n v="241"/>
    <n v="1836"/>
    <x v="0"/>
    <n v="12"/>
    <x v="0"/>
    <n v="5826"/>
    <n v="2973.2721553343872"/>
    <n v="2852.7278446656128"/>
    <x v="239"/>
    <n v="9"/>
    <x v="2"/>
  </r>
  <r>
    <n v="287"/>
    <n v="106"/>
    <n v="2757"/>
    <x v="0"/>
    <n v="1"/>
    <x v="1"/>
    <n v="27257"/>
    <n v="18263.729298227579"/>
    <n v="8993.2707017724242"/>
    <x v="240"/>
    <n v="5"/>
    <x v="1"/>
  </r>
  <r>
    <n v="288"/>
    <n v="603"/>
    <n v="2490"/>
    <x v="1"/>
    <n v="12"/>
    <x v="0"/>
    <n v="19611"/>
    <n v="12475.093353531911"/>
    <n v="7135.9066464680927"/>
    <x v="241"/>
    <n v="3"/>
    <x v="2"/>
  </r>
  <r>
    <n v="289"/>
    <n v="29"/>
    <n v="1422"/>
    <x v="0"/>
    <n v="7"/>
    <x v="1"/>
    <n v="6968"/>
    <n v="5248.3142986617904"/>
    <n v="1719.68570133821"/>
    <x v="242"/>
    <n v="9"/>
    <x v="2"/>
  </r>
  <r>
    <n v="290"/>
    <n v="608"/>
    <n v="726"/>
    <x v="1"/>
    <n v="8"/>
    <x v="1"/>
    <n v="20339"/>
    <n v="17380.674668295749"/>
    <n v="2958.325331704254"/>
    <x v="243"/>
    <n v="6"/>
    <x v="2"/>
  </r>
  <r>
    <n v="291"/>
    <n v="151"/>
    <n v="2247"/>
    <x v="0"/>
    <n v="11"/>
    <x v="0"/>
    <n v="25790"/>
    <n v="13691.514704184539"/>
    <n v="12098.485295815461"/>
    <x v="244"/>
    <n v="9"/>
    <x v="2"/>
  </r>
  <r>
    <n v="292"/>
    <n v="742"/>
    <n v="2440"/>
    <x v="1"/>
    <n v="3"/>
    <x v="1"/>
    <n v="11339"/>
    <n v="10020.685166559029"/>
    <n v="1318.3148334409691"/>
    <x v="142"/>
    <n v="10"/>
    <x v="2"/>
  </r>
  <r>
    <n v="293"/>
    <n v="157"/>
    <n v="523"/>
    <x v="0"/>
    <n v="2"/>
    <x v="0"/>
    <n v="5709"/>
    <n v="5111.0468796369496"/>
    <n v="597.9531203630504"/>
    <x v="78"/>
    <n v="9"/>
    <x v="3"/>
  </r>
  <r>
    <n v="294"/>
    <n v="673"/>
    <n v="2152"/>
    <x v="0"/>
    <n v="7"/>
    <x v="1"/>
    <n v="28069"/>
    <n v="20577.03045377793"/>
    <n v="7491.9695462220734"/>
    <x v="245"/>
    <n v="8"/>
    <x v="2"/>
  </r>
  <r>
    <n v="295"/>
    <n v="829"/>
    <n v="2996"/>
    <x v="1"/>
    <n v="5"/>
    <x v="0"/>
    <n v="8475"/>
    <n v="4512.562487329641"/>
    <n v="3962.437512670359"/>
    <x v="246"/>
    <n v="2"/>
    <x v="2"/>
  </r>
  <r>
    <n v="296"/>
    <n v="352"/>
    <n v="1449"/>
    <x v="1"/>
    <n v="8"/>
    <x v="1"/>
    <n v="4022"/>
    <n v="3300.2828924136038"/>
    <n v="721.7171075863962"/>
    <x v="247"/>
    <n v="4"/>
    <x v="2"/>
  </r>
  <r>
    <n v="297"/>
    <n v="757"/>
    <n v="1905"/>
    <x v="1"/>
    <n v="4"/>
    <x v="0"/>
    <n v="21779"/>
    <n v="11616.50312821861"/>
    <n v="10162.49687178139"/>
    <x v="129"/>
    <n v="3"/>
    <x v="2"/>
  </r>
  <r>
    <n v="298"/>
    <n v="381"/>
    <n v="1762"/>
    <x v="0"/>
    <n v="4"/>
    <x v="0"/>
    <n v="18298"/>
    <n v="12993.277632452749"/>
    <n v="5304.7223675472515"/>
    <x v="165"/>
    <n v="6"/>
    <x v="2"/>
  </r>
  <r>
    <n v="299"/>
    <n v="651"/>
    <n v="2618"/>
    <x v="0"/>
    <n v="9"/>
    <x v="1"/>
    <n v="21612"/>
    <n v="18058.579998656449"/>
    <n v="3553.4200013435511"/>
    <x v="248"/>
    <n v="9"/>
    <x v="2"/>
  </r>
  <r>
    <n v="300"/>
    <n v="814"/>
    <n v="2576"/>
    <x v="0"/>
    <n v="8"/>
    <x v="1"/>
    <n v="20832"/>
    <n v="16748.257311089241"/>
    <n v="4083.742688910756"/>
    <x v="249"/>
    <n v="2"/>
    <x v="2"/>
  </r>
  <r>
    <n v="301"/>
    <n v="235"/>
    <n v="137"/>
    <x v="1"/>
    <n v="12"/>
    <x v="1"/>
    <n v="12027"/>
    <n v="7498.8655740933827"/>
    <n v="4528.1344259066173"/>
    <x v="173"/>
    <n v="6"/>
    <x v="2"/>
  </r>
  <r>
    <n v="302"/>
    <n v="152"/>
    <n v="395"/>
    <x v="0"/>
    <n v="3"/>
    <x v="1"/>
    <n v="4570"/>
    <n v="2775.3813439904002"/>
    <n v="1794.6186560096"/>
    <x v="250"/>
    <n v="4"/>
    <x v="2"/>
  </r>
  <r>
    <n v="303"/>
    <n v="785"/>
    <n v="1576"/>
    <x v="0"/>
    <n v="9"/>
    <x v="1"/>
    <n v="4598"/>
    <n v="2819.3215887752381"/>
    <n v="1778.6784112247619"/>
    <x v="251"/>
    <n v="6"/>
    <x v="2"/>
  </r>
  <r>
    <n v="304"/>
    <n v="398"/>
    <n v="1542"/>
    <x v="1"/>
    <n v="1"/>
    <x v="1"/>
    <n v="20991"/>
    <n v="11666.11779701922"/>
    <n v="9324.8822029807798"/>
    <x v="252"/>
    <n v="3"/>
    <x v="2"/>
  </r>
  <r>
    <n v="305"/>
    <n v="324"/>
    <n v="1890"/>
    <x v="0"/>
    <n v="6"/>
    <x v="1"/>
    <n v="9518"/>
    <n v="7552.018847374191"/>
    <n v="1965.981152625809"/>
    <x v="253"/>
    <n v="9"/>
    <x v="2"/>
  </r>
  <r>
    <n v="306"/>
    <n v="277"/>
    <n v="2814"/>
    <x v="1"/>
    <n v="8"/>
    <x v="0"/>
    <n v="16830"/>
    <n v="9676.606135989603"/>
    <n v="7153.393864010397"/>
    <x v="254"/>
    <n v="2"/>
    <x v="2"/>
  </r>
  <r>
    <n v="307"/>
    <n v="337"/>
    <n v="1605"/>
    <x v="1"/>
    <n v="1"/>
    <x v="1"/>
    <n v="33265"/>
    <n v="22022.79194631497"/>
    <n v="11242.20805368503"/>
    <x v="255"/>
    <n v="3"/>
    <x v="2"/>
  </r>
  <r>
    <n v="308"/>
    <n v="808"/>
    <n v="1764"/>
    <x v="0"/>
    <n v="6"/>
    <x v="1"/>
    <n v="19170"/>
    <n v="11991.551396611831"/>
    <n v="7178.4486033881694"/>
    <x v="22"/>
    <n v="7"/>
    <x v="2"/>
  </r>
  <r>
    <n v="309"/>
    <n v="925"/>
    <n v="1527"/>
    <x v="0"/>
    <n v="12"/>
    <x v="0"/>
    <n v="8887"/>
    <n v="6733.2898619412072"/>
    <n v="2153.7101380587928"/>
    <x v="256"/>
    <n v="4"/>
    <x v="2"/>
  </r>
  <r>
    <n v="310"/>
    <n v="891"/>
    <n v="2730"/>
    <x v="1"/>
    <n v="7"/>
    <x v="1"/>
    <n v="10424"/>
    <n v="7475.5056871912329"/>
    <n v="2948.4943128087671"/>
    <x v="257"/>
    <n v="6"/>
    <x v="2"/>
  </r>
  <r>
    <n v="311"/>
    <n v="563"/>
    <n v="1189"/>
    <x v="0"/>
    <n v="12"/>
    <x v="0"/>
    <n v="7739"/>
    <n v="4929.6617257226644"/>
    <n v="2809.338274277336"/>
    <x v="258"/>
    <n v="2"/>
    <x v="2"/>
  </r>
  <r>
    <n v="312"/>
    <n v="218"/>
    <n v="113"/>
    <x v="0"/>
    <n v="9"/>
    <x v="1"/>
    <n v="17558"/>
    <n v="10443.68850140096"/>
    <n v="7114.311498599036"/>
    <x v="259"/>
    <n v="4"/>
    <x v="2"/>
  </r>
  <r>
    <n v="313"/>
    <n v="210"/>
    <n v="1588"/>
    <x v="0"/>
    <n v="3"/>
    <x v="0"/>
    <n v="3191"/>
    <n v="2584.1817884264719"/>
    <n v="606.81821157352761"/>
    <x v="260"/>
    <n v="4"/>
    <x v="2"/>
  </r>
  <r>
    <n v="314"/>
    <n v="204"/>
    <n v="2249"/>
    <x v="1"/>
    <n v="11"/>
    <x v="0"/>
    <n v="17516"/>
    <n v="9927.5188461347661"/>
    <n v="7588.4811538652339"/>
    <x v="261"/>
    <n v="9"/>
    <x v="0"/>
  </r>
  <r>
    <n v="315"/>
    <n v="327"/>
    <n v="356"/>
    <x v="1"/>
    <n v="11"/>
    <x v="1"/>
    <n v="14479"/>
    <n v="10739.93111215998"/>
    <n v="3739.068887840016"/>
    <x v="262"/>
    <n v="5"/>
    <x v="2"/>
  </r>
  <r>
    <n v="316"/>
    <n v="740"/>
    <n v="1672"/>
    <x v="0"/>
    <n v="10"/>
    <x v="0"/>
    <n v="10858"/>
    <n v="6775.3479855973646"/>
    <n v="4082.6520144026349"/>
    <x v="263"/>
    <n v="7"/>
    <x v="2"/>
  </r>
  <r>
    <n v="317"/>
    <n v="381"/>
    <n v="694"/>
    <x v="1"/>
    <n v="5"/>
    <x v="1"/>
    <n v="21544"/>
    <n v="17566.26893082113"/>
    <n v="3977.7310691788662"/>
    <x v="264"/>
    <n v="6"/>
    <x v="2"/>
  </r>
  <r>
    <n v="318"/>
    <n v="862"/>
    <n v="2192"/>
    <x v="0"/>
    <n v="7"/>
    <x v="0"/>
    <n v="17905"/>
    <n v="10422.31746849551"/>
    <n v="7482.6825315044916"/>
    <x v="265"/>
    <n v="3"/>
    <x v="2"/>
  </r>
  <r>
    <n v="319"/>
    <n v="693"/>
    <n v="1684"/>
    <x v="0"/>
    <n v="11"/>
    <x v="0"/>
    <n v="27150"/>
    <n v="21494.52334982339"/>
    <n v="5655.4766501766062"/>
    <x v="266"/>
    <n v="10"/>
    <x v="2"/>
  </r>
  <r>
    <n v="320"/>
    <n v="127"/>
    <n v="2341"/>
    <x v="1"/>
    <n v="7"/>
    <x v="0"/>
    <n v="8456"/>
    <n v="7570.0751855318313"/>
    <n v="885.92481446816873"/>
    <x v="267"/>
    <n v="9"/>
    <x v="4"/>
  </r>
  <r>
    <n v="321"/>
    <n v="145"/>
    <n v="1097"/>
    <x v="0"/>
    <n v="7"/>
    <x v="0"/>
    <n v="10580"/>
    <n v="7213.5270388202234"/>
    <n v="3366.472961179777"/>
    <x v="268"/>
    <n v="1"/>
    <x v="2"/>
  </r>
  <r>
    <n v="322"/>
    <n v="189"/>
    <n v="1743"/>
    <x v="1"/>
    <n v="2"/>
    <x v="0"/>
    <n v="19934"/>
    <n v="10264.244180160291"/>
    <n v="9669.7558198397055"/>
    <x v="32"/>
    <n v="3"/>
    <x v="2"/>
  </r>
  <r>
    <n v="323"/>
    <n v="356"/>
    <n v="2785"/>
    <x v="0"/>
    <n v="1"/>
    <x v="1"/>
    <n v="13583"/>
    <n v="11102.089567407969"/>
    <n v="2480.910432592033"/>
    <x v="269"/>
    <n v="10"/>
    <x v="2"/>
  </r>
  <r>
    <n v="324"/>
    <n v="342"/>
    <n v="2822"/>
    <x v="1"/>
    <n v="6"/>
    <x v="0"/>
    <n v="12340"/>
    <n v="7064.4529597499213"/>
    <n v="5275.5470402500787"/>
    <x v="270"/>
    <n v="3"/>
    <x v="2"/>
  </r>
  <r>
    <n v="325"/>
    <n v="44"/>
    <n v="1405"/>
    <x v="1"/>
    <n v="12"/>
    <x v="0"/>
    <n v="33652"/>
    <n v="19097.285063709569"/>
    <n v="14554.714936290429"/>
    <x v="148"/>
    <n v="5"/>
    <x v="6"/>
  </r>
  <r>
    <n v="326"/>
    <n v="723"/>
    <n v="2453"/>
    <x v="1"/>
    <n v="9"/>
    <x v="1"/>
    <n v="24093"/>
    <n v="19900.055405234409"/>
    <n v="4192.9445947655877"/>
    <x v="271"/>
    <n v="8"/>
    <x v="2"/>
  </r>
  <r>
    <n v="327"/>
    <n v="690"/>
    <n v="1583"/>
    <x v="0"/>
    <n v="12"/>
    <x v="1"/>
    <n v="40657"/>
    <n v="34245.926386910964"/>
    <n v="6411.0736130890436"/>
    <x v="165"/>
    <n v="3"/>
    <x v="2"/>
  </r>
  <r>
    <n v="328"/>
    <n v="56"/>
    <n v="2660"/>
    <x v="1"/>
    <n v="3"/>
    <x v="1"/>
    <n v="24561"/>
    <n v="20412.469393369149"/>
    <n v="4148.5306066308549"/>
    <x v="189"/>
    <n v="10"/>
    <x v="3"/>
  </r>
  <r>
    <n v="329"/>
    <n v="487"/>
    <n v="470"/>
    <x v="1"/>
    <n v="4"/>
    <x v="1"/>
    <n v="7830"/>
    <n v="6354.6307599136626"/>
    <n v="1475.369240086337"/>
    <x v="272"/>
    <n v="5"/>
    <x v="2"/>
  </r>
  <r>
    <n v="330"/>
    <n v="908"/>
    <n v="199"/>
    <x v="0"/>
    <n v="7"/>
    <x v="1"/>
    <n v="21812"/>
    <n v="14242.43364232567"/>
    <n v="7569.5663576743336"/>
    <x v="271"/>
    <n v="3"/>
    <x v="2"/>
  </r>
  <r>
    <n v="331"/>
    <n v="185"/>
    <n v="1518"/>
    <x v="1"/>
    <n v="11"/>
    <x v="0"/>
    <n v="22837"/>
    <n v="16558.159608754999"/>
    <n v="6278.8403912450049"/>
    <x v="273"/>
    <n v="1"/>
    <x v="2"/>
  </r>
  <r>
    <n v="332"/>
    <n v="945"/>
    <n v="2548"/>
    <x v="1"/>
    <n v="4"/>
    <x v="1"/>
    <n v="29501"/>
    <n v="18221.678459805949"/>
    <n v="11279.321540194051"/>
    <x v="274"/>
    <n v="5"/>
    <x v="2"/>
  </r>
  <r>
    <n v="333"/>
    <n v="348"/>
    <n v="1903"/>
    <x v="0"/>
    <n v="3"/>
    <x v="1"/>
    <n v="30725"/>
    <n v="23852.12724280385"/>
    <n v="6872.8727571961499"/>
    <x v="90"/>
    <n v="4"/>
    <x v="2"/>
  </r>
  <r>
    <n v="334"/>
    <n v="529"/>
    <n v="1477"/>
    <x v="0"/>
    <n v="6"/>
    <x v="0"/>
    <n v="13008"/>
    <n v="9318.6297648360451"/>
    <n v="3689.3702351639549"/>
    <x v="275"/>
    <n v="9"/>
    <x v="2"/>
  </r>
  <r>
    <n v="335"/>
    <n v="792"/>
    <n v="437"/>
    <x v="1"/>
    <n v="3"/>
    <x v="1"/>
    <n v="12853"/>
    <n v="7621.9738810929148"/>
    <n v="5231.0261189070852"/>
    <x v="276"/>
    <n v="7"/>
    <x v="2"/>
  </r>
  <r>
    <n v="336"/>
    <n v="482"/>
    <n v="854"/>
    <x v="1"/>
    <n v="10"/>
    <x v="0"/>
    <n v="22835"/>
    <n v="18938.942759560789"/>
    <n v="3896.0572404392078"/>
    <x v="277"/>
    <n v="10"/>
    <x v="2"/>
  </r>
  <r>
    <n v="337"/>
    <n v="156"/>
    <n v="1504"/>
    <x v="0"/>
    <n v="5"/>
    <x v="0"/>
    <n v="18773"/>
    <n v="9761.3806952817195"/>
    <n v="9011.6193047182805"/>
    <x v="278"/>
    <n v="7"/>
    <x v="2"/>
  </r>
  <r>
    <n v="338"/>
    <n v="404"/>
    <n v="1571"/>
    <x v="0"/>
    <n v="7"/>
    <x v="0"/>
    <n v="16935"/>
    <n v="11532.50991461426"/>
    <n v="5402.4900853857362"/>
    <x v="279"/>
    <n v="4"/>
    <x v="2"/>
  </r>
  <r>
    <n v="339"/>
    <n v="578"/>
    <n v="2413"/>
    <x v="1"/>
    <n v="9"/>
    <x v="1"/>
    <n v="21605"/>
    <n v="15418.3188132914"/>
    <n v="6186.6811867085962"/>
    <x v="38"/>
    <n v="2"/>
    <x v="2"/>
  </r>
  <r>
    <n v="340"/>
    <n v="184"/>
    <n v="2072"/>
    <x v="1"/>
    <n v="10"/>
    <x v="0"/>
    <n v="13850"/>
    <n v="9587.910953426519"/>
    <n v="4262.089046573481"/>
    <x v="280"/>
    <n v="9"/>
    <x v="2"/>
  </r>
  <r>
    <n v="341"/>
    <n v="447"/>
    <n v="1760"/>
    <x v="1"/>
    <n v="3"/>
    <x v="0"/>
    <n v="14124"/>
    <n v="12187.62274587402"/>
    <n v="1936.377254125975"/>
    <x v="281"/>
    <n v="7"/>
    <x v="2"/>
  </r>
  <r>
    <n v="342"/>
    <n v="499"/>
    <n v="2572"/>
    <x v="0"/>
    <n v="8"/>
    <x v="1"/>
    <n v="8884"/>
    <n v="7325.8815019344156"/>
    <n v="1558.1184980655839"/>
    <x v="282"/>
    <n v="1"/>
    <x v="2"/>
  </r>
  <r>
    <n v="343"/>
    <n v="382"/>
    <n v="2886"/>
    <x v="0"/>
    <n v="6"/>
    <x v="0"/>
    <n v="11744"/>
    <n v="10435.804205775839"/>
    <n v="1308.1957942241611"/>
    <x v="283"/>
    <n v="7"/>
    <x v="2"/>
  </r>
  <r>
    <n v="344"/>
    <n v="158"/>
    <n v="1444"/>
    <x v="0"/>
    <n v="4"/>
    <x v="0"/>
    <n v="15768"/>
    <n v="8325.2359105857995"/>
    <n v="7442.7640894141996"/>
    <x v="284"/>
    <n v="5"/>
    <x v="2"/>
  </r>
  <r>
    <n v="345"/>
    <n v="391"/>
    <n v="2570"/>
    <x v="1"/>
    <n v="4"/>
    <x v="0"/>
    <n v="16015"/>
    <n v="12722.98253383171"/>
    <n v="3292.0174661682868"/>
    <x v="285"/>
    <n v="4"/>
    <x v="2"/>
  </r>
  <r>
    <n v="346"/>
    <n v="274"/>
    <n v="2927"/>
    <x v="1"/>
    <n v="12"/>
    <x v="0"/>
    <n v="8723"/>
    <n v="4687.2728775810583"/>
    <n v="4035.7271224189421"/>
    <x v="286"/>
    <n v="5"/>
    <x v="2"/>
  </r>
  <r>
    <n v="347"/>
    <n v="120"/>
    <n v="1800"/>
    <x v="0"/>
    <n v="10"/>
    <x v="1"/>
    <n v="41750"/>
    <n v="35296.41336571359"/>
    <n v="6453.5866342864101"/>
    <x v="287"/>
    <n v="10"/>
    <x v="0"/>
  </r>
  <r>
    <n v="348"/>
    <n v="505"/>
    <n v="627"/>
    <x v="0"/>
    <n v="9"/>
    <x v="0"/>
    <n v="10318"/>
    <n v="8801.3583723868069"/>
    <n v="1516.6416276131929"/>
    <x v="288"/>
    <n v="3"/>
    <x v="2"/>
  </r>
  <r>
    <n v="349"/>
    <n v="91"/>
    <n v="2630"/>
    <x v="1"/>
    <n v="12"/>
    <x v="0"/>
    <n v="10533"/>
    <n v="8707.999499646643"/>
    <n v="1825.000500353357"/>
    <x v="146"/>
    <n v="4"/>
    <x v="1"/>
  </r>
  <r>
    <n v="350"/>
    <n v="414"/>
    <n v="1319"/>
    <x v="1"/>
    <n v="8"/>
    <x v="0"/>
    <n v="23624"/>
    <n v="15413.225116770411"/>
    <n v="8210.7748832295874"/>
    <x v="289"/>
    <n v="6"/>
    <x v="2"/>
  </r>
  <r>
    <n v="351"/>
    <n v="385"/>
    <n v="2212"/>
    <x v="1"/>
    <n v="5"/>
    <x v="1"/>
    <n v="15770"/>
    <n v="8658.6984094393956"/>
    <n v="7111.3015905606044"/>
    <x v="290"/>
    <n v="9"/>
    <x v="2"/>
  </r>
  <r>
    <n v="352"/>
    <n v="778"/>
    <n v="364"/>
    <x v="1"/>
    <n v="8"/>
    <x v="0"/>
    <n v="8139"/>
    <n v="6910.355580559687"/>
    <n v="1228.644419440313"/>
    <x v="238"/>
    <n v="10"/>
    <x v="2"/>
  </r>
  <r>
    <n v="353"/>
    <n v="716"/>
    <n v="181"/>
    <x v="1"/>
    <n v="2"/>
    <x v="1"/>
    <n v="33388"/>
    <n v="23459.334504721861"/>
    <n v="9928.6654952781428"/>
    <x v="202"/>
    <n v="7"/>
    <x v="2"/>
  </r>
  <r>
    <n v="354"/>
    <n v="103"/>
    <n v="2204"/>
    <x v="0"/>
    <n v="2"/>
    <x v="1"/>
    <n v="9787"/>
    <n v="6688.9155010241984"/>
    <n v="3098.084498975802"/>
    <x v="291"/>
    <n v="2"/>
    <x v="2"/>
  </r>
  <r>
    <n v="355"/>
    <n v="691"/>
    <n v="2810"/>
    <x v="0"/>
    <n v="12"/>
    <x v="1"/>
    <n v="11890"/>
    <n v="9835.7993890002235"/>
    <n v="2054.200610999776"/>
    <x v="20"/>
    <n v="6"/>
    <x v="2"/>
  </r>
  <r>
    <n v="356"/>
    <n v="206"/>
    <n v="2520"/>
    <x v="1"/>
    <n v="2"/>
    <x v="0"/>
    <n v="40475"/>
    <n v="30433.681008328349"/>
    <n v="10041.318991671649"/>
    <x v="260"/>
    <n v="8"/>
    <x v="2"/>
  </r>
  <r>
    <n v="357"/>
    <n v="820"/>
    <n v="870"/>
    <x v="0"/>
    <n v="4"/>
    <x v="1"/>
    <n v="13612"/>
    <n v="8352.5100677090995"/>
    <n v="5259.4899322908996"/>
    <x v="292"/>
    <n v="8"/>
    <x v="2"/>
  </r>
  <r>
    <n v="358"/>
    <n v="595"/>
    <n v="691"/>
    <x v="1"/>
    <n v="7"/>
    <x v="1"/>
    <n v="21506"/>
    <n v="17641.108314991201"/>
    <n v="3864.891685008799"/>
    <x v="293"/>
    <n v="2"/>
    <x v="2"/>
  </r>
  <r>
    <n v="359"/>
    <n v="681"/>
    <n v="1856"/>
    <x v="0"/>
    <n v="8"/>
    <x v="0"/>
    <n v="47926"/>
    <n v="43000.089470691601"/>
    <n v="4925.9105293083994"/>
    <x v="294"/>
    <n v="2"/>
    <x v="2"/>
  </r>
  <r>
    <n v="360"/>
    <n v="139"/>
    <n v="1915"/>
    <x v="0"/>
    <n v="11"/>
    <x v="1"/>
    <n v="15976"/>
    <n v="9831.0612383295993"/>
    <n v="6144.9387616704007"/>
    <x v="295"/>
    <n v="2"/>
    <x v="3"/>
  </r>
  <r>
    <n v="361"/>
    <n v="615"/>
    <n v="639"/>
    <x v="0"/>
    <n v="9"/>
    <x v="1"/>
    <n v="8611"/>
    <n v="6489.1610693960711"/>
    <n v="2121.8389306039289"/>
    <x v="296"/>
    <n v="4"/>
    <x v="2"/>
  </r>
  <r>
    <n v="362"/>
    <n v="88"/>
    <n v="723"/>
    <x v="1"/>
    <n v="9"/>
    <x v="0"/>
    <n v="29760"/>
    <n v="19999.430778857939"/>
    <n v="9760.569221142061"/>
    <x v="51"/>
    <n v="10"/>
    <x v="2"/>
  </r>
  <r>
    <n v="363"/>
    <n v="118"/>
    <n v="2973"/>
    <x v="1"/>
    <n v="8"/>
    <x v="0"/>
    <n v="12168"/>
    <n v="10910.14563208843"/>
    <n v="1257.8543679115719"/>
    <x v="297"/>
    <n v="1"/>
    <x v="2"/>
  </r>
  <r>
    <n v="364"/>
    <n v="457"/>
    <n v="2772"/>
    <x v="0"/>
    <n v="8"/>
    <x v="0"/>
    <n v="20606"/>
    <n v="13216.76100759843"/>
    <n v="7389.2389924015733"/>
    <x v="298"/>
    <n v="2"/>
    <x v="2"/>
  </r>
  <r>
    <n v="365"/>
    <n v="892"/>
    <n v="1963"/>
    <x v="1"/>
    <n v="12"/>
    <x v="1"/>
    <n v="17330"/>
    <n v="14400.07682032212"/>
    <n v="2929.9231796778799"/>
    <x v="299"/>
    <n v="5"/>
    <x v="2"/>
  </r>
  <r>
    <n v="366"/>
    <n v="472"/>
    <n v="833"/>
    <x v="0"/>
    <n v="7"/>
    <x v="0"/>
    <n v="14130"/>
    <n v="7480.3109785312927"/>
    <n v="6649.6890214687073"/>
    <x v="300"/>
    <n v="9"/>
    <x v="2"/>
  </r>
  <r>
    <n v="367"/>
    <n v="149"/>
    <n v="532"/>
    <x v="0"/>
    <n v="11"/>
    <x v="0"/>
    <n v="4086"/>
    <n v="2348.6865029781129"/>
    <n v="1737.3134970218871"/>
    <x v="301"/>
    <n v="9"/>
    <x v="6"/>
  </r>
  <r>
    <n v="368"/>
    <n v="778"/>
    <n v="1890"/>
    <x v="0"/>
    <n v="6"/>
    <x v="1"/>
    <n v="9518"/>
    <n v="7552.018847374191"/>
    <n v="1965.981152625809"/>
    <x v="253"/>
    <n v="10"/>
    <x v="2"/>
  </r>
  <r>
    <n v="369"/>
    <n v="203"/>
    <n v="1816"/>
    <x v="0"/>
    <n v="4"/>
    <x v="0"/>
    <n v="5372"/>
    <n v="3736.9059463226122"/>
    <n v="1635.094053677388"/>
    <x v="302"/>
    <n v="5"/>
    <x v="2"/>
  </r>
  <r>
    <n v="370"/>
    <n v="449"/>
    <n v="585"/>
    <x v="1"/>
    <n v="10"/>
    <x v="1"/>
    <n v="8556"/>
    <n v="7406.1480275681824"/>
    <n v="1149.851972431818"/>
    <x v="103"/>
    <n v="9"/>
    <x v="2"/>
  </r>
  <r>
    <n v="371"/>
    <n v="455"/>
    <n v="529"/>
    <x v="1"/>
    <n v="5"/>
    <x v="1"/>
    <n v="22945"/>
    <n v="18102.195447475431"/>
    <n v="4842.8045525245689"/>
    <x v="99"/>
    <n v="2"/>
    <x v="2"/>
  </r>
  <r>
    <n v="372"/>
    <n v="651"/>
    <n v="177"/>
    <x v="1"/>
    <n v="2"/>
    <x v="0"/>
    <n v="21946"/>
    <n v="12548.0132197325"/>
    <n v="9397.9867802675035"/>
    <x v="303"/>
    <n v="9"/>
    <x v="2"/>
  </r>
  <r>
    <n v="373"/>
    <n v="654"/>
    <n v="454"/>
    <x v="0"/>
    <n v="3"/>
    <x v="0"/>
    <n v="21756"/>
    <n v="17352.116976047051"/>
    <n v="4403.8830239529452"/>
    <x v="304"/>
    <n v="9"/>
    <x v="2"/>
  </r>
  <r>
    <n v="374"/>
    <n v="334"/>
    <n v="1303"/>
    <x v="1"/>
    <n v="2"/>
    <x v="0"/>
    <n v="4464"/>
    <n v="3845.1062019527799"/>
    <n v="618.89379804721966"/>
    <x v="219"/>
    <n v="10"/>
    <x v="2"/>
  </r>
  <r>
    <n v="375"/>
    <n v="78"/>
    <n v="1189"/>
    <x v="1"/>
    <n v="8"/>
    <x v="0"/>
    <n v="7739"/>
    <n v="4929.6617257226644"/>
    <n v="2809.338274277336"/>
    <x v="258"/>
    <n v="3"/>
    <x v="4"/>
  </r>
  <r>
    <n v="376"/>
    <n v="529"/>
    <n v="906"/>
    <x v="1"/>
    <n v="8"/>
    <x v="0"/>
    <n v="30412"/>
    <n v="20013.99849792034"/>
    <n v="10398.00150207966"/>
    <x v="305"/>
    <n v="9"/>
    <x v="2"/>
  </r>
  <r>
    <n v="377"/>
    <n v="532"/>
    <n v="1200"/>
    <x v="1"/>
    <n v="1"/>
    <x v="1"/>
    <n v="30234"/>
    <n v="24153.901597760341"/>
    <n v="6080.0984022396624"/>
    <x v="306"/>
    <n v="1"/>
    <x v="2"/>
  </r>
  <r>
    <n v="378"/>
    <n v="401"/>
    <n v="2089"/>
    <x v="0"/>
    <n v="9"/>
    <x v="0"/>
    <n v="5766"/>
    <n v="2980.3186261425049"/>
    <n v="2785.6813738574951"/>
    <x v="207"/>
    <n v="5"/>
    <x v="2"/>
  </r>
  <r>
    <n v="379"/>
    <n v="777"/>
    <n v="2251"/>
    <x v="1"/>
    <n v="12"/>
    <x v="0"/>
    <n v="16360"/>
    <n v="9831.6926169858125"/>
    <n v="6528.3073830141884"/>
    <x v="261"/>
    <n v="6"/>
    <x v="2"/>
  </r>
  <r>
    <n v="380"/>
    <n v="869"/>
    <n v="743"/>
    <x v="0"/>
    <n v="2"/>
    <x v="1"/>
    <n v="20168"/>
    <n v="15448.95828160899"/>
    <n v="4719.0417183910095"/>
    <x v="307"/>
    <n v="4"/>
    <x v="2"/>
  </r>
  <r>
    <n v="381"/>
    <n v="985"/>
    <n v="1308"/>
    <x v="0"/>
    <n v="5"/>
    <x v="0"/>
    <n v="25257"/>
    <n v="21775.92502688328"/>
    <n v="3481.0749731167198"/>
    <x v="308"/>
    <n v="1"/>
    <x v="2"/>
  </r>
  <r>
    <n v="382"/>
    <n v="724"/>
    <n v="1380"/>
    <x v="1"/>
    <n v="4"/>
    <x v="1"/>
    <n v="11197"/>
    <n v="6285.7522232238607"/>
    <n v="4911.2477767761393"/>
    <x v="99"/>
    <n v="1"/>
    <x v="2"/>
  </r>
  <r>
    <n v="383"/>
    <n v="881"/>
    <n v="2067"/>
    <x v="0"/>
    <n v="1"/>
    <x v="1"/>
    <n v="7973"/>
    <n v="6771.3663012536481"/>
    <n v="1201.6336987463519"/>
    <x v="309"/>
    <n v="10"/>
    <x v="2"/>
  </r>
  <r>
    <n v="384"/>
    <n v="129"/>
    <n v="2502"/>
    <x v="0"/>
    <n v="11"/>
    <x v="0"/>
    <n v="23829"/>
    <n v="20112.301259458949"/>
    <n v="3716.6987405410509"/>
    <x v="240"/>
    <n v="3"/>
    <x v="0"/>
  </r>
  <r>
    <n v="385"/>
    <n v="431"/>
    <n v="244"/>
    <x v="1"/>
    <n v="10"/>
    <x v="0"/>
    <n v="8044"/>
    <n v="6328.0276793628454"/>
    <n v="1715.972320637155"/>
    <x v="310"/>
    <n v="10"/>
    <x v="2"/>
  </r>
  <r>
    <n v="386"/>
    <n v="867"/>
    <n v="148"/>
    <x v="1"/>
    <n v="2"/>
    <x v="1"/>
    <n v="8694"/>
    <n v="5144.7147527252682"/>
    <n v="3549.2852472747318"/>
    <x v="48"/>
    <n v="4"/>
    <x v="2"/>
  </r>
  <r>
    <n v="387"/>
    <n v="413"/>
    <n v="1310"/>
    <x v="1"/>
    <n v="6"/>
    <x v="1"/>
    <n v="48269"/>
    <n v="29190.95496169433"/>
    <n v="19078.04503830567"/>
    <x v="57"/>
    <n v="8"/>
    <x v="2"/>
  </r>
  <r>
    <n v="388"/>
    <n v="704"/>
    <n v="2904"/>
    <x v="0"/>
    <n v="8"/>
    <x v="1"/>
    <n v="11295"/>
    <n v="8782.3483392970393"/>
    <n v="2512.6516607029612"/>
    <x v="311"/>
    <n v="6"/>
    <x v="2"/>
  </r>
  <r>
    <n v="389"/>
    <n v="435"/>
    <n v="601"/>
    <x v="0"/>
    <n v="6"/>
    <x v="1"/>
    <n v="7095"/>
    <n v="4763.9742294340022"/>
    <n v="2331.0257705659978"/>
    <x v="312"/>
    <n v="2"/>
    <x v="2"/>
  </r>
  <r>
    <n v="390"/>
    <n v="98"/>
    <n v="2834"/>
    <x v="0"/>
    <n v="10"/>
    <x v="0"/>
    <n v="22514"/>
    <n v="13110.484562763089"/>
    <n v="9403.5154372369088"/>
    <x v="313"/>
    <n v="1"/>
    <x v="2"/>
  </r>
  <r>
    <n v="391"/>
    <n v="711"/>
    <n v="618"/>
    <x v="0"/>
    <n v="2"/>
    <x v="1"/>
    <n v="5657"/>
    <n v="3056.3335051351942"/>
    <n v="2600.6664948648058"/>
    <x v="52"/>
    <n v="8"/>
    <x v="2"/>
  </r>
  <r>
    <n v="392"/>
    <n v="94"/>
    <n v="1953"/>
    <x v="0"/>
    <n v="2"/>
    <x v="1"/>
    <n v="5751"/>
    <n v="3938.6109247260142"/>
    <n v="1812.389075273986"/>
    <x v="314"/>
    <n v="1"/>
    <x v="3"/>
  </r>
  <r>
    <n v="393"/>
    <n v="67"/>
    <n v="2896"/>
    <x v="1"/>
    <n v="7"/>
    <x v="0"/>
    <n v="18360"/>
    <n v="12211.419800272801"/>
    <n v="6148.5801997271992"/>
    <x v="211"/>
    <n v="5"/>
    <x v="5"/>
  </r>
  <r>
    <n v="394"/>
    <n v="446"/>
    <n v="377"/>
    <x v="1"/>
    <n v="4"/>
    <x v="1"/>
    <n v="23621"/>
    <n v="20522.520531667171"/>
    <n v="3098.4794683328291"/>
    <x v="315"/>
    <n v="3"/>
    <x v="2"/>
  </r>
  <r>
    <n v="395"/>
    <n v="684"/>
    <n v="152"/>
    <x v="0"/>
    <n v="5"/>
    <x v="0"/>
    <n v="28328"/>
    <n v="17521.754111500952"/>
    <n v="10806.24588849905"/>
    <x v="316"/>
    <n v="10"/>
    <x v="2"/>
  </r>
  <r>
    <n v="396"/>
    <n v="979"/>
    <n v="418"/>
    <x v="1"/>
    <n v="1"/>
    <x v="1"/>
    <n v="9209"/>
    <n v="8208.9301658557924"/>
    <n v="1000.069834144208"/>
    <x v="317"/>
    <n v="9"/>
    <x v="2"/>
  </r>
  <r>
    <n v="397"/>
    <n v="843"/>
    <n v="2893"/>
    <x v="0"/>
    <n v="12"/>
    <x v="1"/>
    <n v="10619"/>
    <n v="8760.2184557388664"/>
    <n v="1858.7815442611341"/>
    <x v="318"/>
    <n v="6"/>
    <x v="2"/>
  </r>
  <r>
    <n v="398"/>
    <n v="47"/>
    <n v="2180"/>
    <x v="0"/>
    <n v="3"/>
    <x v="0"/>
    <n v="10002"/>
    <n v="8135.2796498837724"/>
    <n v="1866.720350116228"/>
    <x v="319"/>
    <n v="2"/>
    <x v="5"/>
  </r>
  <r>
    <n v="399"/>
    <n v="229"/>
    <n v="817"/>
    <x v="0"/>
    <n v="8"/>
    <x v="1"/>
    <n v="27267"/>
    <n v="20288.899607849929"/>
    <n v="6978.1003921500742"/>
    <x v="320"/>
    <n v="2"/>
    <x v="2"/>
  </r>
  <r>
    <n v="400"/>
    <n v="884"/>
    <n v="728"/>
    <x v="0"/>
    <n v="6"/>
    <x v="1"/>
    <n v="7501"/>
    <n v="5814.396746365087"/>
    <n v="1686.603253634913"/>
    <x v="321"/>
    <n v="1"/>
    <x v="2"/>
  </r>
  <r>
    <n v="401"/>
    <n v="360"/>
    <n v="2967"/>
    <x v="1"/>
    <n v="11"/>
    <x v="1"/>
    <n v="26960"/>
    <n v="16326.898158118"/>
    <n v="10633.101841882"/>
    <x v="26"/>
    <n v="2"/>
    <x v="5"/>
  </r>
  <r>
    <n v="402"/>
    <n v="82"/>
    <n v="1708"/>
    <x v="1"/>
    <n v="12"/>
    <x v="1"/>
    <n v="11075"/>
    <n v="5537.8942942441636"/>
    <n v="5537.1057057558364"/>
    <x v="322"/>
    <n v="3"/>
    <x v="4"/>
  </r>
  <r>
    <n v="403"/>
    <n v="244"/>
    <n v="682"/>
    <x v="0"/>
    <n v="4"/>
    <x v="1"/>
    <n v="7596"/>
    <n v="6797.472944934163"/>
    <n v="798.52705506583698"/>
    <x v="212"/>
    <n v="2"/>
    <x v="2"/>
  </r>
  <r>
    <n v="404"/>
    <n v="875"/>
    <n v="2629"/>
    <x v="0"/>
    <n v="2"/>
    <x v="0"/>
    <n v="4389"/>
    <n v="3362.9717291726952"/>
    <n v="1026.0282708273051"/>
    <x v="323"/>
    <n v="4"/>
    <x v="2"/>
  </r>
  <r>
    <n v="405"/>
    <n v="502"/>
    <n v="1791"/>
    <x v="1"/>
    <n v="5"/>
    <x v="1"/>
    <n v="13736"/>
    <n v="10819.57738476697"/>
    <n v="2916.4226152330298"/>
    <x v="31"/>
    <n v="4"/>
    <x v="2"/>
  </r>
  <r>
    <n v="406"/>
    <n v="897"/>
    <n v="2890"/>
    <x v="0"/>
    <n v="11"/>
    <x v="0"/>
    <n v="14041"/>
    <n v="8733.9800076104038"/>
    <n v="5307.0199923895962"/>
    <x v="324"/>
    <n v="8"/>
    <x v="2"/>
  </r>
  <r>
    <n v="407"/>
    <n v="387"/>
    <n v="1660"/>
    <x v="1"/>
    <n v="4"/>
    <x v="1"/>
    <n v="26397"/>
    <n v="14437.55173613123"/>
    <n v="11959.44826386877"/>
    <x v="325"/>
    <n v="9"/>
    <x v="2"/>
  </r>
  <r>
    <n v="408"/>
    <n v="427"/>
    <n v="2753"/>
    <x v="1"/>
    <n v="3"/>
    <x v="1"/>
    <n v="20399"/>
    <n v="11835.01283636791"/>
    <n v="8563.9871636320913"/>
    <x v="326"/>
    <n v="7"/>
    <x v="2"/>
  </r>
  <r>
    <n v="409"/>
    <n v="585"/>
    <n v="1905"/>
    <x v="0"/>
    <n v="12"/>
    <x v="1"/>
    <n v="21779"/>
    <n v="11616.50312821861"/>
    <n v="10162.49687178139"/>
    <x v="129"/>
    <n v="3"/>
    <x v="2"/>
  </r>
  <r>
    <n v="410"/>
    <n v="176"/>
    <n v="156"/>
    <x v="1"/>
    <n v="7"/>
    <x v="0"/>
    <n v="10081"/>
    <n v="6792.8383610482224"/>
    <n v="3288.1616389517781"/>
    <x v="327"/>
    <n v="6"/>
    <x v="0"/>
  </r>
  <r>
    <n v="411"/>
    <n v="702"/>
    <n v="1557"/>
    <x v="1"/>
    <n v="9"/>
    <x v="1"/>
    <n v="14688"/>
    <n v="10868.47528121524"/>
    <n v="3819.5247187847558"/>
    <x v="328"/>
    <n v="2"/>
    <x v="2"/>
  </r>
  <r>
    <n v="412"/>
    <n v="190"/>
    <n v="2491"/>
    <x v="0"/>
    <n v="6"/>
    <x v="1"/>
    <n v="43131"/>
    <n v="31222.44350427618"/>
    <n v="11908.55649572382"/>
    <x v="329"/>
    <n v="9"/>
    <x v="2"/>
  </r>
  <r>
    <n v="413"/>
    <n v="327"/>
    <n v="1933"/>
    <x v="1"/>
    <n v="6"/>
    <x v="0"/>
    <n v="7608"/>
    <n v="5315.175531758171"/>
    <n v="2292.824468241829"/>
    <x v="330"/>
    <n v="5"/>
    <x v="2"/>
  </r>
  <r>
    <n v="414"/>
    <n v="255"/>
    <n v="823"/>
    <x v="0"/>
    <n v="1"/>
    <x v="0"/>
    <n v="34112"/>
    <n v="30262.90425941888"/>
    <n v="3849.0957405811241"/>
    <x v="331"/>
    <n v="3"/>
    <x v="2"/>
  </r>
  <r>
    <n v="415"/>
    <n v="52"/>
    <n v="375"/>
    <x v="1"/>
    <n v="4"/>
    <x v="1"/>
    <n v="46339"/>
    <n v="26579.2743499479"/>
    <n v="19759.7256500521"/>
    <x v="86"/>
    <n v="8"/>
    <x v="2"/>
  </r>
  <r>
    <n v="416"/>
    <n v="678"/>
    <n v="2225"/>
    <x v="1"/>
    <n v="8"/>
    <x v="0"/>
    <n v="16967"/>
    <n v="13363.69769672284"/>
    <n v="3603.3023032771621"/>
    <x v="11"/>
    <n v="4"/>
    <x v="2"/>
  </r>
  <r>
    <n v="417"/>
    <n v="724"/>
    <n v="735"/>
    <x v="0"/>
    <n v="6"/>
    <x v="1"/>
    <n v="19930"/>
    <n v="17855.89479407921"/>
    <n v="2074.10520592079"/>
    <x v="314"/>
    <n v="1"/>
    <x v="2"/>
  </r>
  <r>
    <n v="418"/>
    <n v="356"/>
    <n v="157"/>
    <x v="0"/>
    <n v="11"/>
    <x v="0"/>
    <n v="6648"/>
    <n v="4119.978222509375"/>
    <n v="2528.021777490625"/>
    <x v="332"/>
    <n v="10"/>
    <x v="2"/>
  </r>
  <r>
    <n v="419"/>
    <n v="491"/>
    <n v="2237"/>
    <x v="1"/>
    <n v="12"/>
    <x v="0"/>
    <n v="16321"/>
    <n v="12570.96927332791"/>
    <n v="3750.0307266720902"/>
    <x v="333"/>
    <n v="2"/>
    <x v="2"/>
  </r>
  <r>
    <n v="420"/>
    <n v="282"/>
    <n v="2304"/>
    <x v="1"/>
    <n v="3"/>
    <x v="1"/>
    <n v="16447"/>
    <n v="9195.2163508981121"/>
    <n v="7251.7836491018879"/>
    <x v="317"/>
    <n v="9"/>
    <x v="2"/>
  </r>
  <r>
    <n v="421"/>
    <n v="882"/>
    <n v="811"/>
    <x v="1"/>
    <n v="7"/>
    <x v="1"/>
    <n v="7305"/>
    <n v="4518.0981591185873"/>
    <n v="2786.9018408814131"/>
    <x v="62"/>
    <n v="1"/>
    <x v="2"/>
  </r>
  <r>
    <n v="422"/>
    <n v="825"/>
    <n v="614"/>
    <x v="0"/>
    <n v="5"/>
    <x v="0"/>
    <n v="12558"/>
    <n v="9997.8108683696883"/>
    <n v="2560.1891316303122"/>
    <x v="334"/>
    <n v="10"/>
    <x v="2"/>
  </r>
  <r>
    <n v="423"/>
    <n v="261"/>
    <n v="2992"/>
    <x v="0"/>
    <n v="5"/>
    <x v="1"/>
    <n v="15594"/>
    <n v="12034.22092329758"/>
    <n v="3559.779076702423"/>
    <x v="335"/>
    <n v="7"/>
    <x v="2"/>
  </r>
  <r>
    <n v="424"/>
    <n v="529"/>
    <n v="778"/>
    <x v="0"/>
    <n v="8"/>
    <x v="1"/>
    <n v="22340"/>
    <n v="16280.443052570319"/>
    <n v="6059.5569474296772"/>
    <x v="1"/>
    <n v="9"/>
    <x v="2"/>
  </r>
  <r>
    <n v="425"/>
    <n v="923"/>
    <n v="121"/>
    <x v="1"/>
    <n v="2"/>
    <x v="1"/>
    <n v="14319"/>
    <n v="12469.67837636333"/>
    <n v="1849.3216236366679"/>
    <x v="294"/>
    <n v="8"/>
    <x v="2"/>
  </r>
  <r>
    <n v="426"/>
    <n v="399"/>
    <n v="2881"/>
    <x v="0"/>
    <n v="7"/>
    <x v="0"/>
    <n v="12505"/>
    <n v="9243.8214271184606"/>
    <n v="3261.1785728815389"/>
    <x v="336"/>
    <n v="8"/>
    <x v="2"/>
  </r>
  <r>
    <n v="427"/>
    <n v="420"/>
    <n v="323"/>
    <x v="0"/>
    <n v="10"/>
    <x v="1"/>
    <n v="19307"/>
    <n v="16157.43287767065"/>
    <n v="3149.567122329348"/>
    <x v="337"/>
    <n v="8"/>
    <x v="2"/>
  </r>
  <r>
    <n v="428"/>
    <n v="256"/>
    <n v="348"/>
    <x v="1"/>
    <n v="2"/>
    <x v="1"/>
    <n v="5043"/>
    <n v="4353.1354240059582"/>
    <n v="689.86457599404184"/>
    <x v="338"/>
    <n v="8"/>
    <x v="2"/>
  </r>
  <r>
    <n v="429"/>
    <n v="229"/>
    <n v="2235"/>
    <x v="1"/>
    <n v="8"/>
    <x v="0"/>
    <n v="22789"/>
    <n v="18140.292069279531"/>
    <n v="4648.7079307204731"/>
    <x v="339"/>
    <n v="2"/>
    <x v="2"/>
  </r>
  <r>
    <n v="430"/>
    <n v="327"/>
    <n v="1826"/>
    <x v="1"/>
    <n v="6"/>
    <x v="1"/>
    <n v="11906"/>
    <n v="8773.4354134913283"/>
    <n v="3132.5645865086722"/>
    <x v="340"/>
    <n v="5"/>
    <x v="2"/>
  </r>
  <r>
    <n v="431"/>
    <n v="456"/>
    <n v="2366"/>
    <x v="1"/>
    <n v="8"/>
    <x v="0"/>
    <n v="12293"/>
    <n v="7345.8892468643662"/>
    <n v="4947.1107531356338"/>
    <x v="35"/>
    <n v="8"/>
    <x v="2"/>
  </r>
  <r>
    <n v="432"/>
    <n v="655"/>
    <n v="1721"/>
    <x v="1"/>
    <n v="12"/>
    <x v="0"/>
    <n v="5030"/>
    <n v="3203.9388275131842"/>
    <n v="1826.0611724868161"/>
    <x v="98"/>
    <n v="4"/>
    <x v="2"/>
  </r>
  <r>
    <n v="433"/>
    <n v="892"/>
    <n v="886"/>
    <x v="1"/>
    <n v="11"/>
    <x v="0"/>
    <n v="17648"/>
    <n v="12612.37505079256"/>
    <n v="5035.6249492074421"/>
    <x v="341"/>
    <n v="5"/>
    <x v="2"/>
  </r>
  <r>
    <n v="434"/>
    <n v="553"/>
    <n v="180"/>
    <x v="0"/>
    <n v="1"/>
    <x v="0"/>
    <n v="13826"/>
    <n v="10944.89211110864"/>
    <n v="2881.107888891358"/>
    <x v="342"/>
    <n v="1"/>
    <x v="2"/>
  </r>
  <r>
    <n v="435"/>
    <n v="290"/>
    <n v="899"/>
    <x v="0"/>
    <n v="10"/>
    <x v="0"/>
    <n v="10664"/>
    <n v="8560.3038693604121"/>
    <n v="2103.6961306395879"/>
    <x v="343"/>
    <n v="1"/>
    <x v="2"/>
  </r>
  <r>
    <n v="436"/>
    <n v="901"/>
    <n v="934"/>
    <x v="1"/>
    <n v="2"/>
    <x v="1"/>
    <n v="31934"/>
    <n v="16758.33434329573"/>
    <n v="15175.66565670427"/>
    <x v="344"/>
    <n v="1"/>
    <x v="2"/>
  </r>
  <r>
    <n v="437"/>
    <n v="162"/>
    <n v="2505"/>
    <x v="1"/>
    <n v="1"/>
    <x v="1"/>
    <n v="6183"/>
    <n v="5372.8476849245117"/>
    <n v="810.15231507548833"/>
    <x v="67"/>
    <n v="2"/>
    <x v="2"/>
  </r>
  <r>
    <n v="438"/>
    <n v="771"/>
    <n v="2464"/>
    <x v="1"/>
    <n v="12"/>
    <x v="1"/>
    <n v="5515"/>
    <n v="4334.0736223853319"/>
    <n v="1180.9263776146679"/>
    <x v="322"/>
    <n v="2"/>
    <x v="2"/>
  </r>
  <r>
    <n v="439"/>
    <n v="460"/>
    <n v="998"/>
    <x v="0"/>
    <n v="8"/>
    <x v="0"/>
    <n v="16255"/>
    <n v="12496.205377604971"/>
    <n v="3758.7946223950289"/>
    <x v="230"/>
    <n v="4"/>
    <x v="2"/>
  </r>
  <r>
    <n v="440"/>
    <n v="813"/>
    <n v="1101"/>
    <x v="0"/>
    <n v="3"/>
    <x v="0"/>
    <n v="33992"/>
    <n v="26296.378659511811"/>
    <n v="7695.6213404881864"/>
    <x v="345"/>
    <n v="6"/>
    <x v="2"/>
  </r>
  <r>
    <n v="441"/>
    <n v="750"/>
    <n v="1765"/>
    <x v="1"/>
    <n v="9"/>
    <x v="1"/>
    <n v="24008"/>
    <n v="21112.745730814921"/>
    <n v="2895.2542691850831"/>
    <x v="129"/>
    <n v="3"/>
    <x v="2"/>
  </r>
  <r>
    <n v="442"/>
    <n v="576"/>
    <n v="2442"/>
    <x v="0"/>
    <n v="6"/>
    <x v="0"/>
    <n v="8191"/>
    <n v="7050.4879649123504"/>
    <n v="1140.51203508765"/>
    <x v="346"/>
    <n v="9"/>
    <x v="2"/>
  </r>
  <r>
    <n v="443"/>
    <n v="489"/>
    <n v="2435"/>
    <x v="1"/>
    <n v="7"/>
    <x v="0"/>
    <n v="6249"/>
    <n v="4370.1054307905661"/>
    <n v="1878.8945692094339"/>
    <x v="347"/>
    <n v="8"/>
    <x v="2"/>
  </r>
  <r>
    <n v="444"/>
    <n v="917"/>
    <n v="362"/>
    <x v="0"/>
    <n v="2"/>
    <x v="1"/>
    <n v="37153"/>
    <n v="29965.777923936541"/>
    <n v="7187.2220760634627"/>
    <x v="348"/>
    <n v="6"/>
    <x v="2"/>
  </r>
  <r>
    <n v="445"/>
    <n v="779"/>
    <n v="1825"/>
    <x v="0"/>
    <n v="3"/>
    <x v="0"/>
    <n v="43917"/>
    <n v="27880.956937765859"/>
    <n v="16036.043062234139"/>
    <x v="349"/>
    <n v="5"/>
    <x v="2"/>
  </r>
  <r>
    <n v="446"/>
    <n v="357"/>
    <n v="2894"/>
    <x v="1"/>
    <n v="3"/>
    <x v="1"/>
    <n v="34300"/>
    <n v="20263.40062435552"/>
    <n v="14036.59937564448"/>
    <x v="348"/>
    <n v="9"/>
    <x v="2"/>
  </r>
  <r>
    <n v="447"/>
    <n v="950"/>
    <n v="1343"/>
    <x v="1"/>
    <n v="9"/>
    <x v="1"/>
    <n v="26470"/>
    <n v="17112.652506432689"/>
    <n v="9357.3474935673075"/>
    <x v="311"/>
    <n v="6"/>
    <x v="2"/>
  </r>
  <r>
    <n v="448"/>
    <n v="423"/>
    <n v="322"/>
    <x v="0"/>
    <n v="1"/>
    <x v="1"/>
    <n v="13594"/>
    <n v="8614.7401077857576"/>
    <n v="4979.2598922142424"/>
    <x v="131"/>
    <n v="2"/>
    <x v="2"/>
  </r>
  <r>
    <n v="449"/>
    <n v="799"/>
    <n v="2306"/>
    <x v="0"/>
    <n v="6"/>
    <x v="0"/>
    <n v="3318"/>
    <n v="2356.0036765090772"/>
    <n v="961.99632349092326"/>
    <x v="350"/>
    <n v="3"/>
    <x v="2"/>
  </r>
  <r>
    <n v="450"/>
    <n v="264"/>
    <n v="1386"/>
    <x v="1"/>
    <n v="12"/>
    <x v="0"/>
    <n v="18756"/>
    <n v="14307.035074853449"/>
    <n v="4448.9649251465507"/>
    <x v="351"/>
    <n v="4"/>
    <x v="2"/>
  </r>
  <r>
    <n v="451"/>
    <n v="53"/>
    <n v="1571"/>
    <x v="0"/>
    <n v="7"/>
    <x v="0"/>
    <n v="16935"/>
    <n v="11532.50991461426"/>
    <n v="5402.4900853857362"/>
    <x v="279"/>
    <n v="6"/>
    <x v="1"/>
  </r>
  <r>
    <n v="452"/>
    <n v="199"/>
    <n v="2921"/>
    <x v="1"/>
    <n v="7"/>
    <x v="0"/>
    <n v="18658"/>
    <n v="12139.107983547679"/>
    <n v="6518.8920164523242"/>
    <x v="337"/>
    <n v="10"/>
    <x v="2"/>
  </r>
  <r>
    <n v="453"/>
    <n v="308"/>
    <n v="2949"/>
    <x v="0"/>
    <n v="9"/>
    <x v="1"/>
    <n v="11953"/>
    <n v="9877.7419927009287"/>
    <n v="2075.2580072990709"/>
    <x v="352"/>
    <n v="9"/>
    <x v="2"/>
  </r>
  <r>
    <n v="454"/>
    <n v="174"/>
    <n v="1144"/>
    <x v="1"/>
    <n v="5"/>
    <x v="1"/>
    <n v="21170"/>
    <n v="15373.109705764889"/>
    <n v="5796.8902942351124"/>
    <x v="353"/>
    <n v="2"/>
    <x v="3"/>
  </r>
  <r>
    <n v="455"/>
    <n v="206"/>
    <n v="2050"/>
    <x v="0"/>
    <n v="2"/>
    <x v="0"/>
    <n v="5623"/>
    <n v="4261.4660331800551"/>
    <n v="1361.5339668199449"/>
    <x v="354"/>
    <n v="8"/>
    <x v="2"/>
  </r>
  <r>
    <n v="456"/>
    <n v="400"/>
    <n v="1128"/>
    <x v="0"/>
    <n v="8"/>
    <x v="1"/>
    <n v="10358"/>
    <n v="6415.9842762875796"/>
    <n v="3942.0157237124199"/>
    <x v="53"/>
    <n v="8"/>
    <x v="2"/>
  </r>
  <r>
    <n v="457"/>
    <n v="781"/>
    <n v="44"/>
    <x v="0"/>
    <n v="7"/>
    <x v="0"/>
    <n v="11066"/>
    <n v="6534.5844597785299"/>
    <n v="4531.4155402214701"/>
    <x v="355"/>
    <n v="1"/>
    <x v="2"/>
  </r>
  <r>
    <n v="458"/>
    <n v="956"/>
    <n v="742"/>
    <x v="0"/>
    <n v="7"/>
    <x v="0"/>
    <n v="28254"/>
    <n v="14630.397540101359"/>
    <n v="13623.602459898641"/>
    <x v="356"/>
    <n v="7"/>
    <x v="2"/>
  </r>
  <r>
    <n v="459"/>
    <n v="283"/>
    <n v="373"/>
    <x v="1"/>
    <n v="2"/>
    <x v="1"/>
    <n v="34043"/>
    <n v="26387.991350490731"/>
    <n v="7655.0086495092728"/>
    <x v="357"/>
    <n v="9"/>
    <x v="2"/>
  </r>
  <r>
    <n v="460"/>
    <n v="70"/>
    <n v="1782"/>
    <x v="1"/>
    <n v="2"/>
    <x v="0"/>
    <n v="18562"/>
    <n v="14582.09237132558"/>
    <n v="3979.9076286744221"/>
    <x v="358"/>
    <n v="1"/>
    <x v="2"/>
  </r>
  <r>
    <n v="461"/>
    <n v="114"/>
    <n v="1891"/>
    <x v="0"/>
    <n v="12"/>
    <x v="0"/>
    <n v="45682"/>
    <n v="30623.796531426509"/>
    <n v="15058.203468573491"/>
    <x v="359"/>
    <n v="4"/>
    <x v="2"/>
  </r>
  <r>
    <n v="462"/>
    <n v="632"/>
    <n v="27"/>
    <x v="1"/>
    <n v="6"/>
    <x v="0"/>
    <n v="39009"/>
    <n v="21398.932446626219"/>
    <n v="17610.067553373781"/>
    <x v="360"/>
    <n v="3"/>
    <x v="2"/>
  </r>
  <r>
    <n v="463"/>
    <n v="179"/>
    <n v="2451"/>
    <x v="1"/>
    <n v="4"/>
    <x v="0"/>
    <n v="28698"/>
    <n v="25575.545927755411"/>
    <n v="3122.454072244589"/>
    <x v="281"/>
    <n v="2"/>
    <x v="2"/>
  </r>
  <r>
    <n v="464"/>
    <n v="825"/>
    <n v="2785"/>
    <x v="0"/>
    <n v="11"/>
    <x v="0"/>
    <n v="13583"/>
    <n v="11102.089567407969"/>
    <n v="2480.910432592033"/>
    <x v="269"/>
    <n v="10"/>
    <x v="2"/>
  </r>
  <r>
    <n v="465"/>
    <n v="576"/>
    <n v="68"/>
    <x v="0"/>
    <n v="4"/>
    <x v="0"/>
    <n v="48437"/>
    <n v="38956.376638430287"/>
    <n v="9480.6233615697129"/>
    <x v="361"/>
    <n v="9"/>
    <x v="2"/>
  </r>
  <r>
    <n v="466"/>
    <n v="321"/>
    <n v="1015"/>
    <x v="0"/>
    <n v="8"/>
    <x v="1"/>
    <n v="10661"/>
    <n v="9343.9369239548614"/>
    <n v="1317.063076045139"/>
    <x v="362"/>
    <n v="6"/>
    <x v="2"/>
  </r>
  <r>
    <n v="467"/>
    <n v="972"/>
    <n v="115"/>
    <x v="0"/>
    <n v="4"/>
    <x v="0"/>
    <n v="32156"/>
    <n v="22307.281370179619"/>
    <n v="9848.7186298203778"/>
    <x v="363"/>
    <n v="7"/>
    <x v="2"/>
  </r>
  <r>
    <n v="468"/>
    <n v="60"/>
    <n v="322"/>
    <x v="0"/>
    <n v="10"/>
    <x v="0"/>
    <n v="13594"/>
    <n v="8614.7401077857576"/>
    <n v="4979.2598922142424"/>
    <x v="131"/>
    <n v="3"/>
    <x v="1"/>
  </r>
  <r>
    <n v="469"/>
    <n v="875"/>
    <n v="561"/>
    <x v="1"/>
    <n v="2"/>
    <x v="1"/>
    <n v="33622"/>
    <n v="23070.78117770487"/>
    <n v="10551.21882229513"/>
    <x v="130"/>
    <n v="4"/>
    <x v="2"/>
  </r>
  <r>
    <n v="470"/>
    <n v="57"/>
    <n v="1569"/>
    <x v="0"/>
    <n v="10"/>
    <x v="1"/>
    <n v="39929"/>
    <n v="24264.423162494491"/>
    <n v="15664.57683750551"/>
    <x v="364"/>
    <n v="5"/>
    <x v="0"/>
  </r>
  <r>
    <n v="471"/>
    <n v="430"/>
    <n v="2202"/>
    <x v="0"/>
    <n v="4"/>
    <x v="0"/>
    <n v="26213"/>
    <n v="18578.33182209577"/>
    <n v="7634.6681779042301"/>
    <x v="365"/>
    <n v="2"/>
    <x v="2"/>
  </r>
  <r>
    <n v="472"/>
    <n v="243"/>
    <n v="713"/>
    <x v="1"/>
    <n v="7"/>
    <x v="0"/>
    <n v="7646"/>
    <n v="4640.8182937362189"/>
    <n v="3005.1817062637811"/>
    <x v="68"/>
    <n v="2"/>
    <x v="2"/>
  </r>
  <r>
    <n v="473"/>
    <n v="261"/>
    <n v="1688"/>
    <x v="0"/>
    <n v="3"/>
    <x v="1"/>
    <n v="9829"/>
    <n v="7146.6531487969378"/>
    <n v="2682.3468512030622"/>
    <x v="366"/>
    <n v="7"/>
    <x v="2"/>
  </r>
  <r>
    <n v="474"/>
    <n v="391"/>
    <n v="473"/>
    <x v="0"/>
    <n v="3"/>
    <x v="1"/>
    <n v="17010"/>
    <n v="9173.9156919725083"/>
    <n v="7836.0843080274917"/>
    <x v="363"/>
    <n v="4"/>
    <x v="2"/>
  </r>
  <r>
    <n v="475"/>
    <n v="754"/>
    <n v="457"/>
    <x v="0"/>
    <n v="3"/>
    <x v="1"/>
    <n v="7080"/>
    <n v="5721.3343351931671"/>
    <n v="1358.6656648068331"/>
    <x v="146"/>
    <n v="2"/>
    <x v="2"/>
  </r>
  <r>
    <n v="476"/>
    <n v="219"/>
    <n v="2519"/>
    <x v="1"/>
    <n v="9"/>
    <x v="1"/>
    <n v="21309"/>
    <n v="14710.76268665285"/>
    <n v="6598.2373133471519"/>
    <x v="114"/>
    <n v="5"/>
    <x v="2"/>
  </r>
  <r>
    <n v="477"/>
    <n v="810"/>
    <n v="2385"/>
    <x v="1"/>
    <n v="2"/>
    <x v="0"/>
    <n v="4504"/>
    <n v="2768.2999467461468"/>
    <n v="1735.700053253853"/>
    <x v="367"/>
    <n v="8"/>
    <x v="2"/>
  </r>
  <r>
    <n v="478"/>
    <n v="750"/>
    <n v="2275"/>
    <x v="1"/>
    <n v="6"/>
    <x v="1"/>
    <n v="19607"/>
    <n v="10592.541475251281"/>
    <n v="9014.458524748723"/>
    <x v="368"/>
    <n v="3"/>
    <x v="2"/>
  </r>
  <r>
    <n v="479"/>
    <n v="269"/>
    <n v="267"/>
    <x v="1"/>
    <n v="1"/>
    <x v="1"/>
    <n v="28942"/>
    <n v="24643.376699585551"/>
    <n v="4298.6233004144487"/>
    <x v="306"/>
    <n v="10"/>
    <x v="2"/>
  </r>
  <r>
    <n v="480"/>
    <n v="594"/>
    <n v="1043"/>
    <x v="1"/>
    <n v="6"/>
    <x v="1"/>
    <n v="19446"/>
    <n v="17169.8707608123"/>
    <n v="2276.1292391877"/>
    <x v="369"/>
    <n v="5"/>
    <x v="2"/>
  </r>
  <r>
    <n v="481"/>
    <n v="131"/>
    <n v="208"/>
    <x v="0"/>
    <n v="1"/>
    <x v="0"/>
    <n v="15104"/>
    <n v="10269.22534343324"/>
    <n v="4834.774656566764"/>
    <x v="370"/>
    <n v="3"/>
    <x v="2"/>
  </r>
  <r>
    <n v="482"/>
    <n v="664"/>
    <n v="1991"/>
    <x v="0"/>
    <n v="11"/>
    <x v="0"/>
    <n v="7250"/>
    <n v="5588.3154004165899"/>
    <n v="1661.6845995834101"/>
    <x v="371"/>
    <n v="10"/>
    <x v="2"/>
  </r>
  <r>
    <n v="483"/>
    <n v="251"/>
    <n v="2556"/>
    <x v="0"/>
    <n v="11"/>
    <x v="1"/>
    <n v="23751"/>
    <n v="13402.352974570509"/>
    <n v="10348.647025429491"/>
    <x v="49"/>
    <n v="7"/>
    <x v="2"/>
  </r>
  <r>
    <n v="484"/>
    <n v="709"/>
    <n v="1698"/>
    <x v="1"/>
    <n v="10"/>
    <x v="1"/>
    <n v="23319"/>
    <n v="15761.162742536701"/>
    <n v="7557.8372574633031"/>
    <x v="43"/>
    <n v="4"/>
    <x v="2"/>
  </r>
  <r>
    <n v="485"/>
    <n v="471"/>
    <n v="2499"/>
    <x v="0"/>
    <n v="1"/>
    <x v="1"/>
    <n v="13572"/>
    <n v="10667.528075198619"/>
    <n v="2904.4719248013748"/>
    <x v="372"/>
    <n v="9"/>
    <x v="2"/>
  </r>
  <r>
    <n v="486"/>
    <n v="105"/>
    <n v="616"/>
    <x v="0"/>
    <n v="10"/>
    <x v="1"/>
    <n v="14212"/>
    <n v="7963.5319814808736"/>
    <n v="6248.4680185191264"/>
    <x v="373"/>
    <n v="5"/>
    <x v="2"/>
  </r>
  <r>
    <n v="487"/>
    <n v="772"/>
    <n v="2223"/>
    <x v="1"/>
    <n v="10"/>
    <x v="0"/>
    <n v="10576"/>
    <n v="8382.4600116834517"/>
    <n v="2193.5399883165478"/>
    <x v="276"/>
    <n v="4"/>
    <x v="2"/>
  </r>
  <r>
    <n v="488"/>
    <n v="723"/>
    <n v="1569"/>
    <x v="0"/>
    <n v="6"/>
    <x v="0"/>
    <n v="39929"/>
    <n v="24264.423162494491"/>
    <n v="15664.57683750551"/>
    <x v="364"/>
    <n v="8"/>
    <x v="2"/>
  </r>
  <r>
    <n v="489"/>
    <n v="667"/>
    <n v="2003"/>
    <x v="0"/>
    <n v="5"/>
    <x v="1"/>
    <n v="9942"/>
    <n v="7562.7824837970647"/>
    <n v="2379.2175162029348"/>
    <x v="119"/>
    <n v="1"/>
    <x v="2"/>
  </r>
  <r>
    <n v="490"/>
    <n v="340"/>
    <n v="2029"/>
    <x v="1"/>
    <n v="5"/>
    <x v="1"/>
    <n v="11354"/>
    <n v="9335.852728387119"/>
    <n v="2018.147271612881"/>
    <x v="374"/>
    <n v="10"/>
    <x v="2"/>
  </r>
  <r>
    <n v="491"/>
    <n v="413"/>
    <n v="678"/>
    <x v="0"/>
    <n v="11"/>
    <x v="1"/>
    <n v="19651"/>
    <n v="11748.453826433601"/>
    <n v="7902.5461735663957"/>
    <x v="375"/>
    <n v="8"/>
    <x v="2"/>
  </r>
  <r>
    <n v="492"/>
    <n v="498"/>
    <n v="2055"/>
    <x v="0"/>
    <n v="8"/>
    <x v="0"/>
    <n v="15574"/>
    <n v="8692.8771846503259"/>
    <n v="6881.1228153496741"/>
    <x v="376"/>
    <n v="6"/>
    <x v="2"/>
  </r>
  <r>
    <n v="493"/>
    <n v="529"/>
    <n v="2885"/>
    <x v="0"/>
    <n v="9"/>
    <x v="0"/>
    <n v="14056"/>
    <n v="8360.59299101945"/>
    <n v="5695.40700898055"/>
    <x v="377"/>
    <n v="9"/>
    <x v="2"/>
  </r>
  <r>
    <n v="494"/>
    <n v="396"/>
    <n v="858"/>
    <x v="1"/>
    <n v="5"/>
    <x v="0"/>
    <n v="23830"/>
    <n v="15947.162659886801"/>
    <n v="7882.8373401131976"/>
    <x v="378"/>
    <n v="1"/>
    <x v="2"/>
  </r>
  <r>
    <n v="495"/>
    <n v="892"/>
    <n v="2323"/>
    <x v="0"/>
    <n v="9"/>
    <x v="0"/>
    <n v="12776"/>
    <n v="8652.5725260200561"/>
    <n v="4123.4274739799439"/>
    <x v="379"/>
    <n v="5"/>
    <x v="2"/>
  </r>
  <r>
    <n v="496"/>
    <n v="940"/>
    <n v="1201"/>
    <x v="1"/>
    <n v="7"/>
    <x v="0"/>
    <n v="8367"/>
    <n v="4770.520716961265"/>
    <n v="3596.479283038735"/>
    <x v="262"/>
    <n v="2"/>
    <x v="2"/>
  </r>
  <r>
    <n v="497"/>
    <n v="626"/>
    <n v="1445"/>
    <x v="0"/>
    <n v="4"/>
    <x v="0"/>
    <n v="6419"/>
    <n v="4874.0772584971792"/>
    <n v="1544.9227415028211"/>
    <x v="277"/>
    <n v="2"/>
    <x v="2"/>
  </r>
  <r>
    <n v="498"/>
    <n v="359"/>
    <n v="1452"/>
    <x v="0"/>
    <n v="9"/>
    <x v="0"/>
    <n v="18895"/>
    <n v="10510.6452730685"/>
    <n v="8384.3547269315004"/>
    <x v="165"/>
    <n v="6"/>
    <x v="2"/>
  </r>
  <r>
    <n v="499"/>
    <n v="57"/>
    <n v="1109"/>
    <x v="1"/>
    <n v="11"/>
    <x v="1"/>
    <n v="36641"/>
    <n v="29190.957005432119"/>
    <n v="7450.042994567877"/>
    <x v="230"/>
    <n v="5"/>
    <x v="0"/>
  </r>
  <r>
    <n v="500"/>
    <n v="912"/>
    <n v="817"/>
    <x v="0"/>
    <n v="2"/>
    <x v="1"/>
    <n v="27267"/>
    <n v="20288.899607849929"/>
    <n v="6978.1003921500742"/>
    <x v="320"/>
    <n v="9"/>
    <x v="2"/>
  </r>
  <r>
    <n v="501"/>
    <n v="61"/>
    <n v="2339"/>
    <x v="0"/>
    <n v="5"/>
    <x v="0"/>
    <n v="28642"/>
    <n v="22248.57063155487"/>
    <n v="6393.4293684451259"/>
    <x v="380"/>
    <n v="8"/>
    <x v="5"/>
  </r>
  <r>
    <n v="502"/>
    <n v="545"/>
    <n v="2035"/>
    <x v="0"/>
    <n v="8"/>
    <x v="1"/>
    <n v="10557"/>
    <n v="8878.4516467531594"/>
    <n v="1678.5483532468411"/>
    <x v="381"/>
    <n v="6"/>
    <x v="2"/>
  </r>
  <r>
    <n v="503"/>
    <n v="434"/>
    <n v="130"/>
    <x v="1"/>
    <n v="9"/>
    <x v="0"/>
    <n v="5150"/>
    <n v="3585.4331951767949"/>
    <n v="1564.5668048232051"/>
    <x v="382"/>
    <n v="4"/>
    <x v="2"/>
  </r>
  <r>
    <n v="504"/>
    <n v="969"/>
    <n v="1246"/>
    <x v="0"/>
    <n v="4"/>
    <x v="0"/>
    <n v="12789"/>
    <n v="8424.4300431413321"/>
    <n v="4364.5699568586679"/>
    <x v="383"/>
    <n v="10"/>
    <x v="2"/>
  </r>
  <r>
    <n v="505"/>
    <n v="413"/>
    <n v="2053"/>
    <x v="0"/>
    <n v="6"/>
    <x v="1"/>
    <n v="8679"/>
    <n v="5553.0127630171892"/>
    <n v="3125.9872369828108"/>
    <x v="384"/>
    <n v="8"/>
    <x v="2"/>
  </r>
  <r>
    <n v="506"/>
    <n v="369"/>
    <n v="2672"/>
    <x v="1"/>
    <n v="11"/>
    <x v="0"/>
    <n v="14624"/>
    <n v="12435.582071678909"/>
    <n v="2188.417928321091"/>
    <x v="11"/>
    <n v="10"/>
    <x v="2"/>
  </r>
  <r>
    <n v="507"/>
    <n v="114"/>
    <n v="2305"/>
    <x v="0"/>
    <n v="10"/>
    <x v="0"/>
    <n v="29536"/>
    <n v="16344.212416789351"/>
    <n v="13191.787583210649"/>
    <x v="305"/>
    <n v="4"/>
    <x v="2"/>
  </r>
  <r>
    <n v="508"/>
    <n v="765"/>
    <n v="216"/>
    <x v="0"/>
    <n v="5"/>
    <x v="1"/>
    <n v="11985"/>
    <n v="9522.5365694776428"/>
    <n v="2462.4634305223572"/>
    <x v="335"/>
    <n v="7"/>
    <x v="2"/>
  </r>
  <r>
    <n v="509"/>
    <n v="986"/>
    <n v="265"/>
    <x v="1"/>
    <n v="5"/>
    <x v="1"/>
    <n v="11268"/>
    <n v="6205.0381980130633"/>
    <n v="5062.9618019869367"/>
    <x v="151"/>
    <n v="2"/>
    <x v="2"/>
  </r>
  <r>
    <n v="510"/>
    <n v="895"/>
    <n v="2509"/>
    <x v="0"/>
    <n v="11"/>
    <x v="1"/>
    <n v="22372"/>
    <n v="12058.96847960708"/>
    <n v="10313.03152039292"/>
    <x v="130"/>
    <n v="9"/>
    <x v="2"/>
  </r>
  <r>
    <n v="511"/>
    <n v="797"/>
    <n v="1911"/>
    <x v="1"/>
    <n v="4"/>
    <x v="1"/>
    <n v="7494"/>
    <n v="5988.3426490929451"/>
    <n v="1505.6573509070549"/>
    <x v="137"/>
    <n v="6"/>
    <x v="2"/>
  </r>
  <r>
    <n v="512"/>
    <n v="49"/>
    <n v="2395"/>
    <x v="0"/>
    <n v="4"/>
    <x v="0"/>
    <n v="5348"/>
    <n v="3896.0787976637821"/>
    <n v="1451.9212023362179"/>
    <x v="201"/>
    <n v="3"/>
    <x v="3"/>
  </r>
  <r>
    <n v="513"/>
    <n v="149"/>
    <n v="832"/>
    <x v="0"/>
    <n v="10"/>
    <x v="1"/>
    <n v="42054"/>
    <n v="34214.39629753599"/>
    <n v="7839.60370246401"/>
    <x v="51"/>
    <n v="9"/>
    <x v="6"/>
  </r>
  <r>
    <n v="514"/>
    <n v="316"/>
    <n v="87"/>
    <x v="0"/>
    <n v="4"/>
    <x v="1"/>
    <n v="7626"/>
    <n v="5823.4051776232373"/>
    <n v="1802.594822376763"/>
    <x v="385"/>
    <n v="8"/>
    <x v="2"/>
  </r>
  <r>
    <n v="515"/>
    <n v="217"/>
    <n v="1839"/>
    <x v="0"/>
    <n v="10"/>
    <x v="0"/>
    <n v="16691"/>
    <n v="12210.94450339069"/>
    <n v="4480.0554966093132"/>
    <x v="260"/>
    <n v="8"/>
    <x v="2"/>
  </r>
  <r>
    <n v="516"/>
    <n v="210"/>
    <n v="1575"/>
    <x v="1"/>
    <n v="4"/>
    <x v="0"/>
    <n v="28692"/>
    <n v="20605.737033756759"/>
    <n v="8086.262966243241"/>
    <x v="292"/>
    <n v="4"/>
    <x v="2"/>
  </r>
  <r>
    <n v="517"/>
    <n v="441"/>
    <n v="2952"/>
    <x v="1"/>
    <n v="2"/>
    <x v="0"/>
    <n v="16671"/>
    <n v="8743.9216430207744"/>
    <n v="7927.0783569792256"/>
    <x v="386"/>
    <n v="5"/>
    <x v="2"/>
  </r>
  <r>
    <n v="518"/>
    <n v="531"/>
    <n v="1311"/>
    <x v="1"/>
    <n v="12"/>
    <x v="1"/>
    <n v="7862"/>
    <n v="5854.0705780769376"/>
    <n v="2007.9294219230619"/>
    <x v="387"/>
    <n v="2"/>
    <x v="2"/>
  </r>
  <r>
    <n v="519"/>
    <n v="997"/>
    <n v="1915"/>
    <x v="0"/>
    <n v="11"/>
    <x v="1"/>
    <n v="15976"/>
    <n v="9831.0612383295993"/>
    <n v="6144.9387616704007"/>
    <x v="295"/>
    <n v="10"/>
    <x v="2"/>
  </r>
  <r>
    <n v="520"/>
    <n v="351"/>
    <n v="591"/>
    <x v="1"/>
    <n v="2"/>
    <x v="1"/>
    <n v="22523"/>
    <n v="18481.788099439349"/>
    <n v="4041.2119005606551"/>
    <x v="388"/>
    <n v="8"/>
    <x v="2"/>
  </r>
  <r>
    <n v="521"/>
    <n v="284"/>
    <n v="2758"/>
    <x v="0"/>
    <n v="7"/>
    <x v="1"/>
    <n v="23502"/>
    <n v="16824.549023306459"/>
    <n v="6677.4509766935371"/>
    <x v="389"/>
    <n v="9"/>
    <x v="2"/>
  </r>
  <r>
    <n v="522"/>
    <n v="57"/>
    <n v="1983"/>
    <x v="1"/>
    <n v="5"/>
    <x v="0"/>
    <n v="28181"/>
    <n v="18583.309981399729"/>
    <n v="9597.6900186002713"/>
    <x v="390"/>
    <n v="5"/>
    <x v="0"/>
  </r>
  <r>
    <n v="523"/>
    <n v="366"/>
    <n v="1700"/>
    <x v="0"/>
    <n v="9"/>
    <x v="0"/>
    <n v="15148"/>
    <n v="9150.218851636826"/>
    <n v="5997.781148363174"/>
    <x v="391"/>
    <n v="7"/>
    <x v="2"/>
  </r>
  <r>
    <n v="524"/>
    <n v="522"/>
    <n v="2334"/>
    <x v="1"/>
    <n v="12"/>
    <x v="1"/>
    <n v="29068"/>
    <n v="24990.525055008009"/>
    <n v="4077.474944991995"/>
    <x v="170"/>
    <n v="7"/>
    <x v="2"/>
  </r>
  <r>
    <n v="525"/>
    <n v="409"/>
    <n v="2375"/>
    <x v="0"/>
    <n v="6"/>
    <x v="1"/>
    <n v="7409"/>
    <n v="6415.6333613489296"/>
    <n v="993.36663865107039"/>
    <x v="392"/>
    <n v="1"/>
    <x v="2"/>
  </r>
  <r>
    <n v="526"/>
    <n v="179"/>
    <n v="1406"/>
    <x v="1"/>
    <n v="1"/>
    <x v="1"/>
    <n v="13696"/>
    <n v="12162.775580352079"/>
    <n v="1533.2244196479189"/>
    <x v="393"/>
    <n v="2"/>
    <x v="2"/>
  </r>
  <r>
    <n v="527"/>
    <n v="519"/>
    <n v="618"/>
    <x v="1"/>
    <n v="3"/>
    <x v="1"/>
    <n v="5657"/>
    <n v="3056.3335051351942"/>
    <n v="2600.6664948648058"/>
    <x v="52"/>
    <n v="8"/>
    <x v="2"/>
  </r>
  <r>
    <n v="528"/>
    <n v="417"/>
    <n v="1960"/>
    <x v="0"/>
    <n v="2"/>
    <x v="0"/>
    <n v="45106"/>
    <n v="24103.362466992319"/>
    <n v="21002.637533007681"/>
    <x v="381"/>
    <n v="10"/>
    <x v="2"/>
  </r>
  <r>
    <n v="529"/>
    <n v="348"/>
    <n v="1654"/>
    <x v="0"/>
    <n v="1"/>
    <x v="0"/>
    <n v="16542"/>
    <n v="11784.112155491581"/>
    <n v="4757.887844508421"/>
    <x v="394"/>
    <n v="4"/>
    <x v="2"/>
  </r>
  <r>
    <n v="530"/>
    <n v="929"/>
    <n v="1317"/>
    <x v="1"/>
    <n v="12"/>
    <x v="1"/>
    <n v="44136"/>
    <n v="37651.384386947342"/>
    <n v="6484.6156130526579"/>
    <x v="84"/>
    <n v="7"/>
    <x v="2"/>
  </r>
  <r>
    <n v="531"/>
    <n v="767"/>
    <n v="2722"/>
    <x v="1"/>
    <n v="8"/>
    <x v="0"/>
    <n v="13618"/>
    <n v="11222.926427513181"/>
    <n v="2395.0735724868168"/>
    <x v="395"/>
    <n v="10"/>
    <x v="2"/>
  </r>
  <r>
    <n v="532"/>
    <n v="605"/>
    <n v="348"/>
    <x v="0"/>
    <n v="11"/>
    <x v="1"/>
    <n v="5043"/>
    <n v="4353.1354240059582"/>
    <n v="689.86457599404184"/>
    <x v="338"/>
    <n v="1"/>
    <x v="2"/>
  </r>
  <r>
    <n v="533"/>
    <n v="210"/>
    <n v="651"/>
    <x v="1"/>
    <n v="10"/>
    <x v="1"/>
    <n v="3681"/>
    <n v="2114.90032236559"/>
    <n v="1566.09967763441"/>
    <x v="396"/>
    <n v="4"/>
    <x v="2"/>
  </r>
  <r>
    <n v="534"/>
    <n v="509"/>
    <n v="2654"/>
    <x v="0"/>
    <n v="9"/>
    <x v="1"/>
    <n v="3920"/>
    <n v="2650.6980396494268"/>
    <n v="1269.3019603505729"/>
    <x v="397"/>
    <n v="4"/>
    <x v="2"/>
  </r>
  <r>
    <n v="535"/>
    <n v="941"/>
    <n v="630"/>
    <x v="1"/>
    <n v="8"/>
    <x v="1"/>
    <n v="30143"/>
    <n v="25982.637688603529"/>
    <n v="4160.3623113964713"/>
    <x v="95"/>
    <n v="3"/>
    <x v="2"/>
  </r>
  <r>
    <n v="536"/>
    <n v="417"/>
    <n v="2703"/>
    <x v="1"/>
    <n v="10"/>
    <x v="1"/>
    <n v="10451"/>
    <n v="5324.656214856097"/>
    <n v="5126.343785143903"/>
    <x v="243"/>
    <n v="10"/>
    <x v="2"/>
  </r>
  <r>
    <n v="537"/>
    <n v="176"/>
    <n v="1737"/>
    <x v="0"/>
    <n v="1"/>
    <x v="0"/>
    <n v="12930"/>
    <n v="9810.919460455003"/>
    <n v="3119.080539544997"/>
    <x v="29"/>
    <n v="6"/>
    <x v="0"/>
  </r>
  <r>
    <n v="538"/>
    <n v="206"/>
    <n v="1631"/>
    <x v="0"/>
    <n v="2"/>
    <x v="0"/>
    <n v="23478"/>
    <n v="16373.92080663283"/>
    <n v="7104.0791933671699"/>
    <x v="398"/>
    <n v="8"/>
    <x v="2"/>
  </r>
  <r>
    <n v="539"/>
    <n v="354"/>
    <n v="2672"/>
    <x v="1"/>
    <n v="7"/>
    <x v="0"/>
    <n v="14624"/>
    <n v="12435.582071678909"/>
    <n v="2188.417928321091"/>
    <x v="11"/>
    <n v="4"/>
    <x v="2"/>
  </r>
  <r>
    <n v="540"/>
    <n v="26"/>
    <n v="1164"/>
    <x v="1"/>
    <n v="10"/>
    <x v="1"/>
    <n v="3580"/>
    <n v="2543.2701424106422"/>
    <n v="1036.7298575893581"/>
    <x v="399"/>
    <n v="1"/>
    <x v="6"/>
  </r>
  <r>
    <n v="541"/>
    <n v="180"/>
    <n v="478"/>
    <x v="1"/>
    <n v="3"/>
    <x v="0"/>
    <n v="6263"/>
    <n v="3609.0799753514848"/>
    <n v="2653.9200246485152"/>
    <x v="400"/>
    <n v="2"/>
    <x v="2"/>
  </r>
  <r>
    <n v="542"/>
    <n v="799"/>
    <n v="202"/>
    <x v="0"/>
    <n v="1"/>
    <x v="0"/>
    <n v="18839"/>
    <n v="11267.6467525977"/>
    <n v="7571.3532474023013"/>
    <x v="129"/>
    <n v="3"/>
    <x v="2"/>
  </r>
  <r>
    <n v="543"/>
    <n v="44"/>
    <n v="2854"/>
    <x v="1"/>
    <n v="2"/>
    <x v="0"/>
    <n v="7878"/>
    <n v="5474.2873941378293"/>
    <n v="2403.7126058621711"/>
    <x v="401"/>
    <n v="5"/>
    <x v="6"/>
  </r>
  <r>
    <n v="544"/>
    <n v="844"/>
    <n v="2155"/>
    <x v="1"/>
    <n v="10"/>
    <x v="1"/>
    <n v="17953"/>
    <n v="11437.817634508719"/>
    <n v="6515.1823654912769"/>
    <x v="207"/>
    <n v="2"/>
    <x v="2"/>
  </r>
  <r>
    <n v="545"/>
    <n v="200"/>
    <n v="2898"/>
    <x v="0"/>
    <n v="5"/>
    <x v="0"/>
    <n v="16042"/>
    <n v="10795.43940319037"/>
    <n v="5246.5605968096261"/>
    <x v="402"/>
    <n v="2"/>
    <x v="1"/>
  </r>
  <r>
    <n v="546"/>
    <n v="890"/>
    <n v="214"/>
    <x v="0"/>
    <n v="9"/>
    <x v="0"/>
    <n v="9364"/>
    <n v="7994.1025085903038"/>
    <n v="1369.8974914096959"/>
    <x v="100"/>
    <n v="4"/>
    <x v="2"/>
  </r>
  <r>
    <n v="547"/>
    <n v="51"/>
    <n v="1952"/>
    <x v="0"/>
    <n v="4"/>
    <x v="1"/>
    <n v="14940"/>
    <n v="11951.427761339461"/>
    <n v="2988.5722386605448"/>
    <x v="141"/>
    <n v="9"/>
    <x v="6"/>
  </r>
  <r>
    <n v="548"/>
    <n v="657"/>
    <n v="1389"/>
    <x v="1"/>
    <n v="3"/>
    <x v="0"/>
    <n v="14980"/>
    <n v="10494.868692845899"/>
    <n v="4485.131307154099"/>
    <x v="403"/>
    <n v="10"/>
    <x v="2"/>
  </r>
  <r>
    <n v="549"/>
    <n v="781"/>
    <n v="1575"/>
    <x v="0"/>
    <n v="11"/>
    <x v="1"/>
    <n v="28692"/>
    <n v="20605.737033756759"/>
    <n v="8086.262966243241"/>
    <x v="292"/>
    <n v="1"/>
    <x v="2"/>
  </r>
  <r>
    <n v="550"/>
    <n v="513"/>
    <n v="305"/>
    <x v="1"/>
    <n v="7"/>
    <x v="1"/>
    <n v="16939"/>
    <n v="11606.60337974544"/>
    <n v="5332.3966202545562"/>
    <x v="42"/>
    <n v="7"/>
    <x v="2"/>
  </r>
  <r>
    <n v="551"/>
    <n v="878"/>
    <n v="862"/>
    <x v="0"/>
    <n v="7"/>
    <x v="0"/>
    <n v="26720"/>
    <n v="14166.92802734906"/>
    <n v="12553.07197265094"/>
    <x v="132"/>
    <n v="2"/>
    <x v="2"/>
  </r>
  <r>
    <n v="552"/>
    <n v="170"/>
    <n v="450"/>
    <x v="0"/>
    <n v="2"/>
    <x v="0"/>
    <n v="19618"/>
    <n v="10397.18691380157"/>
    <n v="9220.8130861984337"/>
    <x v="404"/>
    <n v="10"/>
    <x v="4"/>
  </r>
  <r>
    <n v="553"/>
    <n v="67"/>
    <n v="1088"/>
    <x v="0"/>
    <n v="3"/>
    <x v="0"/>
    <n v="7154"/>
    <n v="5731.4836683694166"/>
    <n v="1422.516331630583"/>
    <x v="127"/>
    <n v="5"/>
    <x v="5"/>
  </r>
  <r>
    <n v="554"/>
    <n v="961"/>
    <n v="1204"/>
    <x v="1"/>
    <n v="7"/>
    <x v="0"/>
    <n v="29355"/>
    <n v="15170.42137336998"/>
    <n v="14184.57862663002"/>
    <x v="97"/>
    <n v="10"/>
    <x v="2"/>
  </r>
  <r>
    <n v="555"/>
    <n v="642"/>
    <n v="2082"/>
    <x v="1"/>
    <n v="10"/>
    <x v="1"/>
    <n v="11681"/>
    <n v="5904.5517921442733"/>
    <n v="5776.4482078557267"/>
    <x v="405"/>
    <n v="3"/>
    <x v="2"/>
  </r>
  <r>
    <n v="556"/>
    <n v="974"/>
    <n v="1730"/>
    <x v="0"/>
    <n v="1"/>
    <x v="1"/>
    <n v="14818"/>
    <n v="12095.542146063561"/>
    <n v="2722.4578539364388"/>
    <x v="406"/>
    <n v="6"/>
    <x v="2"/>
  </r>
  <r>
    <n v="557"/>
    <n v="851"/>
    <n v="1067"/>
    <x v="1"/>
    <n v="10"/>
    <x v="1"/>
    <n v="9921"/>
    <n v="6397.7069339149484"/>
    <n v="3523.293066085052"/>
    <x v="407"/>
    <n v="3"/>
    <x v="2"/>
  </r>
  <r>
    <n v="558"/>
    <n v="762"/>
    <n v="1721"/>
    <x v="1"/>
    <n v="5"/>
    <x v="0"/>
    <n v="5030"/>
    <n v="3203.9388275131842"/>
    <n v="1826.0611724868161"/>
    <x v="98"/>
    <n v="8"/>
    <x v="2"/>
  </r>
  <r>
    <n v="559"/>
    <n v="958"/>
    <n v="1021"/>
    <x v="1"/>
    <n v="4"/>
    <x v="0"/>
    <n v="43918"/>
    <n v="34489.970456875191"/>
    <n v="9428.0295431248087"/>
    <x v="365"/>
    <n v="9"/>
    <x v="2"/>
  </r>
  <r>
    <n v="560"/>
    <n v="746"/>
    <n v="1093"/>
    <x v="1"/>
    <n v="4"/>
    <x v="0"/>
    <n v="9750"/>
    <n v="5853.0885961067097"/>
    <n v="3896.9114038932898"/>
    <x v="408"/>
    <n v="7"/>
    <x v="2"/>
  </r>
  <r>
    <n v="561"/>
    <n v="452"/>
    <n v="1201"/>
    <x v="1"/>
    <n v="7"/>
    <x v="1"/>
    <n v="8367"/>
    <n v="4770.520716961265"/>
    <n v="3596.479283038735"/>
    <x v="262"/>
    <n v="1"/>
    <x v="2"/>
  </r>
  <r>
    <n v="562"/>
    <n v="632"/>
    <n v="1996"/>
    <x v="1"/>
    <n v="6"/>
    <x v="1"/>
    <n v="12263"/>
    <n v="8517.5818034489639"/>
    <n v="3745.4181965510361"/>
    <x v="409"/>
    <n v="3"/>
    <x v="2"/>
  </r>
  <r>
    <n v="563"/>
    <n v="788"/>
    <n v="2986"/>
    <x v="0"/>
    <n v="3"/>
    <x v="0"/>
    <n v="13832"/>
    <n v="11909.158289303479"/>
    <n v="1922.841710696521"/>
    <x v="74"/>
    <n v="4"/>
    <x v="2"/>
  </r>
  <r>
    <n v="564"/>
    <n v="159"/>
    <n v="2392"/>
    <x v="1"/>
    <n v="10"/>
    <x v="1"/>
    <n v="18361"/>
    <n v="9590.0989512901324"/>
    <n v="8770.9010487098676"/>
    <x v="222"/>
    <n v="2"/>
    <x v="4"/>
  </r>
  <r>
    <n v="565"/>
    <n v="700"/>
    <n v="68"/>
    <x v="1"/>
    <n v="2"/>
    <x v="1"/>
    <n v="48437"/>
    <n v="38956.376638430287"/>
    <n v="9480.6233615697129"/>
    <x v="361"/>
    <n v="8"/>
    <x v="2"/>
  </r>
  <r>
    <n v="566"/>
    <n v="485"/>
    <n v="361"/>
    <x v="0"/>
    <n v="2"/>
    <x v="1"/>
    <n v="43920"/>
    <n v="37904.765532741192"/>
    <n v="6015.2344672588079"/>
    <x v="225"/>
    <n v="5"/>
    <x v="2"/>
  </r>
  <r>
    <n v="567"/>
    <n v="819"/>
    <n v="2524"/>
    <x v="0"/>
    <n v="6"/>
    <x v="0"/>
    <n v="10714"/>
    <n v="6254.2577360595924"/>
    <n v="4459.7422639404076"/>
    <x v="410"/>
    <n v="10"/>
    <x v="2"/>
  </r>
  <r>
    <n v="568"/>
    <n v="785"/>
    <n v="1346"/>
    <x v="0"/>
    <n v="8"/>
    <x v="1"/>
    <n v="21653"/>
    <n v="13259.180963809869"/>
    <n v="8393.8190361901343"/>
    <x v="121"/>
    <n v="6"/>
    <x v="2"/>
  </r>
  <r>
    <n v="569"/>
    <n v="509"/>
    <n v="2374"/>
    <x v="0"/>
    <n v="12"/>
    <x v="1"/>
    <n v="27836"/>
    <n v="17066.27971364561"/>
    <n v="10769.72028635439"/>
    <x v="13"/>
    <n v="4"/>
    <x v="2"/>
  </r>
  <r>
    <n v="570"/>
    <n v="389"/>
    <n v="1116"/>
    <x v="1"/>
    <n v="12"/>
    <x v="0"/>
    <n v="16894"/>
    <n v="10951.901467250271"/>
    <n v="5942.0985327497274"/>
    <x v="66"/>
    <n v="5"/>
    <x v="2"/>
  </r>
  <r>
    <n v="571"/>
    <n v="219"/>
    <n v="2881"/>
    <x v="0"/>
    <n v="7"/>
    <x v="0"/>
    <n v="12505"/>
    <n v="9243.8214271184606"/>
    <n v="3261.1785728815389"/>
    <x v="336"/>
    <n v="5"/>
    <x v="2"/>
  </r>
  <r>
    <n v="572"/>
    <n v="798"/>
    <n v="409"/>
    <x v="1"/>
    <n v="9"/>
    <x v="1"/>
    <n v="36362"/>
    <n v="22814.746320398659"/>
    <n v="13547.253679601339"/>
    <x v="411"/>
    <n v="6"/>
    <x v="2"/>
  </r>
  <r>
    <n v="573"/>
    <n v="855"/>
    <n v="410"/>
    <x v="0"/>
    <n v="7"/>
    <x v="0"/>
    <n v="28966"/>
    <n v="18578.14672417799"/>
    <n v="10387.85327582201"/>
    <x v="412"/>
    <n v="1"/>
    <x v="2"/>
  </r>
  <r>
    <n v="574"/>
    <n v="240"/>
    <n v="429"/>
    <x v="1"/>
    <n v="9"/>
    <x v="0"/>
    <n v="3525"/>
    <n v="2969.7882044430071"/>
    <n v="555.21179555699291"/>
    <x v="122"/>
    <n v="8"/>
    <x v="2"/>
  </r>
  <r>
    <n v="575"/>
    <n v="735"/>
    <n v="2655"/>
    <x v="1"/>
    <n v="12"/>
    <x v="1"/>
    <n v="16904"/>
    <n v="11182.83369932944"/>
    <n v="5721.1663006705603"/>
    <x v="413"/>
    <n v="8"/>
    <x v="2"/>
  </r>
  <r>
    <n v="576"/>
    <n v="687"/>
    <n v="2590"/>
    <x v="1"/>
    <n v="2"/>
    <x v="0"/>
    <n v="19682"/>
    <n v="17347.074879389809"/>
    <n v="2334.9251206101872"/>
    <x v="414"/>
    <n v="10"/>
    <x v="2"/>
  </r>
  <r>
    <n v="577"/>
    <n v="362"/>
    <n v="679"/>
    <x v="0"/>
    <n v="11"/>
    <x v="1"/>
    <n v="20267"/>
    <n v="11827.99168312351"/>
    <n v="8439.0083168764886"/>
    <x v="415"/>
    <n v="7"/>
    <x v="2"/>
  </r>
  <r>
    <n v="578"/>
    <n v="955"/>
    <n v="2986"/>
    <x v="0"/>
    <n v="3"/>
    <x v="1"/>
    <n v="13832"/>
    <n v="11909.158289303479"/>
    <n v="1922.841710696521"/>
    <x v="74"/>
    <n v="2"/>
    <x v="2"/>
  </r>
  <r>
    <n v="579"/>
    <n v="497"/>
    <n v="1538"/>
    <x v="1"/>
    <n v="1"/>
    <x v="1"/>
    <n v="20489"/>
    <n v="10296.4039599688"/>
    <n v="10192.5960400312"/>
    <x v="416"/>
    <n v="5"/>
    <x v="2"/>
  </r>
  <r>
    <n v="580"/>
    <n v="131"/>
    <n v="2731"/>
    <x v="1"/>
    <n v="10"/>
    <x v="0"/>
    <n v="14533"/>
    <n v="11961.533382542169"/>
    <n v="2571.4666174578269"/>
    <x v="284"/>
    <n v="3"/>
    <x v="2"/>
  </r>
  <r>
    <n v="581"/>
    <n v="342"/>
    <n v="274"/>
    <x v="1"/>
    <n v="1"/>
    <x v="0"/>
    <n v="8207"/>
    <n v="6542.9200905164153"/>
    <n v="1664.079909483585"/>
    <x v="417"/>
    <n v="3"/>
    <x v="2"/>
  </r>
  <r>
    <n v="582"/>
    <n v="470"/>
    <n v="1557"/>
    <x v="1"/>
    <n v="2"/>
    <x v="0"/>
    <n v="14688"/>
    <n v="10868.47528121524"/>
    <n v="3819.5247187847558"/>
    <x v="328"/>
    <n v="2"/>
    <x v="2"/>
  </r>
  <r>
    <n v="583"/>
    <n v="209"/>
    <n v="1826"/>
    <x v="0"/>
    <n v="3"/>
    <x v="1"/>
    <n v="11906"/>
    <n v="8773.4354134913283"/>
    <n v="3132.5645865086722"/>
    <x v="340"/>
    <n v="3"/>
    <x v="2"/>
  </r>
  <r>
    <n v="584"/>
    <n v="918"/>
    <n v="2760"/>
    <x v="1"/>
    <n v="12"/>
    <x v="1"/>
    <n v="17491"/>
    <n v="15074.818778347801"/>
    <n v="2416.181221652198"/>
    <x v="418"/>
    <n v="2"/>
    <x v="2"/>
  </r>
  <r>
    <n v="585"/>
    <n v="408"/>
    <n v="755"/>
    <x v="1"/>
    <n v="9"/>
    <x v="0"/>
    <n v="21485"/>
    <n v="12314.93072770344"/>
    <n v="9170.0692722965632"/>
    <x v="419"/>
    <n v="4"/>
    <x v="2"/>
  </r>
  <r>
    <n v="586"/>
    <n v="238"/>
    <n v="1775"/>
    <x v="1"/>
    <n v="9"/>
    <x v="1"/>
    <n v="32426"/>
    <n v="22513.136315429059"/>
    <n v="9912.863684570937"/>
    <x v="420"/>
    <n v="1"/>
    <x v="2"/>
  </r>
  <r>
    <n v="587"/>
    <n v="248"/>
    <n v="1524"/>
    <x v="0"/>
    <n v="1"/>
    <x v="1"/>
    <n v="16972"/>
    <n v="11234.952973508231"/>
    <n v="5737.0470264917694"/>
    <x v="358"/>
    <n v="8"/>
    <x v="2"/>
  </r>
  <r>
    <n v="588"/>
    <n v="441"/>
    <n v="10"/>
    <x v="0"/>
    <n v="5"/>
    <x v="0"/>
    <n v="22225"/>
    <n v="18177.880535265591"/>
    <n v="4047.119464734405"/>
    <x v="421"/>
    <n v="5"/>
    <x v="2"/>
  </r>
  <r>
    <n v="589"/>
    <n v="853"/>
    <n v="1852"/>
    <x v="0"/>
    <n v="12"/>
    <x v="1"/>
    <n v="22006"/>
    <n v="11725.970111584809"/>
    <n v="10280.029888415191"/>
    <x v="109"/>
    <n v="9"/>
    <x v="2"/>
  </r>
  <r>
    <n v="590"/>
    <n v="984"/>
    <n v="1961"/>
    <x v="0"/>
    <n v="12"/>
    <x v="0"/>
    <n v="18606"/>
    <n v="11028.0609943329"/>
    <n v="7577.9390056671018"/>
    <x v="39"/>
    <n v="7"/>
    <x v="2"/>
  </r>
  <r>
    <n v="591"/>
    <n v="263"/>
    <n v="176"/>
    <x v="1"/>
    <n v="11"/>
    <x v="0"/>
    <n v="12114"/>
    <n v="7160.4557787379808"/>
    <n v="4953.5442212620192"/>
    <x v="422"/>
    <n v="3"/>
    <x v="2"/>
  </r>
  <r>
    <n v="592"/>
    <n v="672"/>
    <n v="1346"/>
    <x v="0"/>
    <n v="1"/>
    <x v="1"/>
    <n v="21653"/>
    <n v="13259.180963809869"/>
    <n v="8393.8190361901343"/>
    <x v="121"/>
    <n v="10"/>
    <x v="2"/>
  </r>
  <r>
    <n v="593"/>
    <n v="463"/>
    <n v="2306"/>
    <x v="1"/>
    <n v="7"/>
    <x v="0"/>
    <n v="3318"/>
    <n v="2356.0036765090772"/>
    <n v="961.99632349092326"/>
    <x v="350"/>
    <n v="4"/>
    <x v="2"/>
  </r>
  <r>
    <n v="594"/>
    <n v="908"/>
    <n v="347"/>
    <x v="0"/>
    <n v="10"/>
    <x v="0"/>
    <n v="19448"/>
    <n v="12774.492718995611"/>
    <n v="6673.5072810043912"/>
    <x v="423"/>
    <n v="3"/>
    <x v="2"/>
  </r>
  <r>
    <n v="595"/>
    <n v="5"/>
    <n v="2307"/>
    <x v="1"/>
    <n v="3"/>
    <x v="1"/>
    <n v="17560"/>
    <n v="15539.27048708549"/>
    <n v="2020.729512914513"/>
    <x v="332"/>
    <n v="8"/>
    <x v="4"/>
  </r>
  <r>
    <n v="596"/>
    <n v="782"/>
    <n v="385"/>
    <x v="0"/>
    <n v="9"/>
    <x v="1"/>
    <n v="11285"/>
    <n v="7072.241069923648"/>
    <n v="4212.758930076352"/>
    <x v="424"/>
    <n v="10"/>
    <x v="2"/>
  </r>
  <r>
    <n v="597"/>
    <n v="782"/>
    <n v="395"/>
    <x v="1"/>
    <n v="9"/>
    <x v="1"/>
    <n v="4570"/>
    <n v="2775.3813439904002"/>
    <n v="1794.6186560096"/>
    <x v="250"/>
    <n v="10"/>
    <x v="2"/>
  </r>
  <r>
    <n v="598"/>
    <n v="908"/>
    <n v="1640"/>
    <x v="1"/>
    <n v="3"/>
    <x v="1"/>
    <n v="8610"/>
    <n v="6139.4367862452209"/>
    <n v="2470.5632137547791"/>
    <x v="425"/>
    <n v="3"/>
    <x v="2"/>
  </r>
  <r>
    <n v="599"/>
    <n v="512"/>
    <n v="706"/>
    <x v="1"/>
    <n v="3"/>
    <x v="1"/>
    <n v="16048"/>
    <n v="13696.81963466693"/>
    <n v="2351.1803653330699"/>
    <x v="148"/>
    <n v="10"/>
    <x v="2"/>
  </r>
  <r>
    <n v="600"/>
    <n v="885"/>
    <n v="2016"/>
    <x v="1"/>
    <n v="8"/>
    <x v="0"/>
    <n v="17650"/>
    <n v="10235.983766101241"/>
    <n v="7414.0162338987648"/>
    <x v="272"/>
    <n v="2"/>
    <x v="2"/>
  </r>
  <r>
    <n v="601"/>
    <n v="656"/>
    <n v="1189"/>
    <x v="0"/>
    <n v="5"/>
    <x v="1"/>
    <n v="7739"/>
    <n v="4929.6617257226644"/>
    <n v="2809.338274277336"/>
    <x v="258"/>
    <n v="9"/>
    <x v="2"/>
  </r>
  <r>
    <n v="602"/>
    <n v="639"/>
    <n v="2045"/>
    <x v="0"/>
    <n v="11"/>
    <x v="0"/>
    <n v="20737"/>
    <n v="11396.15367172237"/>
    <n v="9340.8463282776302"/>
    <x v="426"/>
    <n v="9"/>
    <x v="2"/>
  </r>
  <r>
    <n v="603"/>
    <n v="670"/>
    <n v="806"/>
    <x v="0"/>
    <n v="2"/>
    <x v="0"/>
    <n v="36897"/>
    <n v="26199.82158698509"/>
    <n v="10697.17841301491"/>
    <x v="196"/>
    <n v="8"/>
    <x v="2"/>
  </r>
  <r>
    <n v="604"/>
    <n v="418"/>
    <n v="1274"/>
    <x v="0"/>
    <n v="2"/>
    <x v="0"/>
    <n v="8439"/>
    <n v="5205.9009424641972"/>
    <n v="3233.0990575358028"/>
    <x v="427"/>
    <n v="7"/>
    <x v="2"/>
  </r>
  <r>
    <n v="605"/>
    <n v="665"/>
    <n v="514"/>
    <x v="0"/>
    <n v="12"/>
    <x v="1"/>
    <n v="9277"/>
    <n v="5662.0089015082704"/>
    <n v="3614.9910984917301"/>
    <x v="20"/>
    <n v="1"/>
    <x v="2"/>
  </r>
  <r>
    <n v="606"/>
    <n v="633"/>
    <n v="394"/>
    <x v="0"/>
    <n v="11"/>
    <x v="1"/>
    <n v="18750"/>
    <n v="10071.529298283131"/>
    <n v="8678.4707017168712"/>
    <x v="428"/>
    <n v="3"/>
    <x v="2"/>
  </r>
  <r>
    <n v="607"/>
    <n v="844"/>
    <n v="2419"/>
    <x v="0"/>
    <n v="4"/>
    <x v="0"/>
    <n v="31377"/>
    <n v="15736.567280706309"/>
    <n v="15640.432719293691"/>
    <x v="429"/>
    <n v="2"/>
    <x v="2"/>
  </r>
  <r>
    <n v="608"/>
    <n v="307"/>
    <n v="27"/>
    <x v="1"/>
    <n v="3"/>
    <x v="1"/>
    <n v="39009"/>
    <n v="21398.932446626219"/>
    <n v="17610.067553373781"/>
    <x v="360"/>
    <n v="9"/>
    <x v="2"/>
  </r>
  <r>
    <n v="609"/>
    <n v="557"/>
    <n v="1637"/>
    <x v="0"/>
    <n v="7"/>
    <x v="1"/>
    <n v="9237"/>
    <n v="8174.0833543888248"/>
    <n v="1062.916645611175"/>
    <x v="430"/>
    <n v="4"/>
    <x v="2"/>
  </r>
  <r>
    <n v="610"/>
    <n v="875"/>
    <n v="2169"/>
    <x v="0"/>
    <n v="8"/>
    <x v="0"/>
    <n v="3749"/>
    <n v="2962.192930644097"/>
    <n v="786.80706935590251"/>
    <x v="16"/>
    <n v="4"/>
    <x v="2"/>
  </r>
  <r>
    <n v="611"/>
    <n v="955"/>
    <n v="2396"/>
    <x v="1"/>
    <n v="7"/>
    <x v="0"/>
    <n v="19655"/>
    <n v="11058.326876607831"/>
    <n v="8596.6731233921673"/>
    <x v="292"/>
    <n v="2"/>
    <x v="2"/>
  </r>
  <r>
    <n v="612"/>
    <n v="561"/>
    <n v="1805"/>
    <x v="1"/>
    <n v="5"/>
    <x v="0"/>
    <n v="27391"/>
    <n v="13880.57406565925"/>
    <n v="13510.42593434075"/>
    <x v="183"/>
    <n v="10"/>
    <x v="2"/>
  </r>
  <r>
    <n v="613"/>
    <n v="619"/>
    <n v="2268"/>
    <x v="0"/>
    <n v="6"/>
    <x v="1"/>
    <n v="14910"/>
    <n v="12409.34373382712"/>
    <n v="2500.6562661728772"/>
    <x v="431"/>
    <n v="6"/>
    <x v="2"/>
  </r>
  <r>
    <n v="614"/>
    <n v="444"/>
    <n v="2433"/>
    <x v="0"/>
    <n v="7"/>
    <x v="0"/>
    <n v="7565"/>
    <n v="4262.3829131114553"/>
    <n v="3302.6170868885451"/>
    <x v="432"/>
    <n v="1"/>
    <x v="2"/>
  </r>
  <r>
    <n v="615"/>
    <n v="536"/>
    <n v="540"/>
    <x v="1"/>
    <n v="10"/>
    <x v="1"/>
    <n v="7732"/>
    <n v="4875.6599264187462"/>
    <n v="2856.3400735812538"/>
    <x v="433"/>
    <n v="9"/>
    <x v="2"/>
  </r>
  <r>
    <n v="616"/>
    <n v="502"/>
    <n v="1703"/>
    <x v="1"/>
    <n v="12"/>
    <x v="1"/>
    <n v="25621"/>
    <n v="22934.894270946839"/>
    <n v="2686.1057290531571"/>
    <x v="434"/>
    <n v="4"/>
    <x v="2"/>
  </r>
  <r>
    <n v="617"/>
    <n v="970"/>
    <n v="629"/>
    <x v="0"/>
    <n v="1"/>
    <x v="0"/>
    <n v="11123"/>
    <n v="7996.3634326083366"/>
    <n v="3126.636567391663"/>
    <x v="362"/>
    <n v="8"/>
    <x v="2"/>
  </r>
  <r>
    <n v="618"/>
    <n v="470"/>
    <n v="2156"/>
    <x v="1"/>
    <n v="9"/>
    <x v="1"/>
    <n v="9595"/>
    <n v="5323.2875192634301"/>
    <n v="4271.7124807365699"/>
    <x v="435"/>
    <n v="2"/>
    <x v="2"/>
  </r>
  <r>
    <n v="619"/>
    <n v="580"/>
    <n v="973"/>
    <x v="1"/>
    <n v="3"/>
    <x v="1"/>
    <n v="6273"/>
    <n v="3848.791008305654"/>
    <n v="2424.208991694346"/>
    <x v="24"/>
    <n v="5"/>
    <x v="2"/>
  </r>
  <r>
    <n v="620"/>
    <n v="134"/>
    <n v="2187"/>
    <x v="0"/>
    <n v="12"/>
    <x v="1"/>
    <n v="19419"/>
    <n v="9834.5170195568971"/>
    <n v="9584.4829804431029"/>
    <x v="13"/>
    <n v="6"/>
    <x v="2"/>
  </r>
  <r>
    <n v="621"/>
    <n v="361"/>
    <n v="2570"/>
    <x v="1"/>
    <n v="7"/>
    <x v="1"/>
    <n v="16015"/>
    <n v="12722.98253383171"/>
    <n v="3292.0174661682868"/>
    <x v="285"/>
    <n v="2"/>
    <x v="2"/>
  </r>
  <r>
    <n v="622"/>
    <n v="609"/>
    <n v="2505"/>
    <x v="1"/>
    <n v="10"/>
    <x v="0"/>
    <n v="6183"/>
    <n v="5372.8476849245117"/>
    <n v="810.15231507548833"/>
    <x v="67"/>
    <n v="5"/>
    <x v="2"/>
  </r>
  <r>
    <n v="623"/>
    <n v="300"/>
    <n v="2599"/>
    <x v="0"/>
    <n v="10"/>
    <x v="1"/>
    <n v="4610"/>
    <n v="2311.8034854094089"/>
    <n v="2298.1965145905911"/>
    <x v="31"/>
    <n v="4"/>
    <x v="2"/>
  </r>
  <r>
    <n v="624"/>
    <n v="706"/>
    <n v="1398"/>
    <x v="0"/>
    <n v="12"/>
    <x v="1"/>
    <n v="9684"/>
    <n v="7469.2176331369128"/>
    <n v="2214.7823668630872"/>
    <x v="107"/>
    <n v="6"/>
    <x v="2"/>
  </r>
  <r>
    <n v="625"/>
    <n v="376"/>
    <n v="2960"/>
    <x v="0"/>
    <n v="12"/>
    <x v="0"/>
    <n v="19073"/>
    <n v="9959.5466562267793"/>
    <n v="9113.4533437732207"/>
    <x v="436"/>
    <n v="7"/>
    <x v="2"/>
  </r>
  <r>
    <n v="626"/>
    <n v="745"/>
    <n v="2782"/>
    <x v="1"/>
    <n v="3"/>
    <x v="0"/>
    <n v="7912"/>
    <n v="5022.0094172590352"/>
    <n v="2889.9905827409648"/>
    <x v="437"/>
    <n v="5"/>
    <x v="2"/>
  </r>
  <r>
    <n v="627"/>
    <n v="834"/>
    <n v="202"/>
    <x v="1"/>
    <n v="3"/>
    <x v="1"/>
    <n v="18839"/>
    <n v="11267.6467525977"/>
    <n v="7571.3532474023013"/>
    <x v="129"/>
    <n v="1"/>
    <x v="2"/>
  </r>
  <r>
    <n v="628"/>
    <n v="715"/>
    <n v="507"/>
    <x v="0"/>
    <n v="8"/>
    <x v="1"/>
    <n v="12517"/>
    <n v="9550.3735670612314"/>
    <n v="2966.6264329387691"/>
    <x v="438"/>
    <n v="7"/>
    <x v="2"/>
  </r>
  <r>
    <n v="629"/>
    <n v="249"/>
    <n v="2150"/>
    <x v="0"/>
    <n v="8"/>
    <x v="1"/>
    <n v="23368"/>
    <n v="18235.271785667661"/>
    <n v="5132.7282143323428"/>
    <x v="439"/>
    <n v="10"/>
    <x v="2"/>
  </r>
  <r>
    <n v="630"/>
    <n v="717"/>
    <n v="2761"/>
    <x v="1"/>
    <n v="10"/>
    <x v="0"/>
    <n v="47343"/>
    <n v="24096.004071183019"/>
    <n v="23246.995928816981"/>
    <x v="440"/>
    <n v="9"/>
    <x v="2"/>
  </r>
  <r>
    <n v="631"/>
    <n v="633"/>
    <n v="2016"/>
    <x v="1"/>
    <n v="6"/>
    <x v="1"/>
    <n v="17650"/>
    <n v="10235.983766101241"/>
    <n v="7414.0162338987648"/>
    <x v="272"/>
    <n v="3"/>
    <x v="2"/>
  </r>
  <r>
    <n v="632"/>
    <n v="826"/>
    <n v="1652"/>
    <x v="0"/>
    <n v="4"/>
    <x v="0"/>
    <n v="7341"/>
    <n v="4026.5731545271142"/>
    <n v="3314.4268454728858"/>
    <x v="441"/>
    <n v="4"/>
    <x v="2"/>
  </r>
  <r>
    <n v="633"/>
    <n v="80"/>
    <n v="1017"/>
    <x v="0"/>
    <n v="4"/>
    <x v="0"/>
    <n v="23275"/>
    <n v="14668.431508406249"/>
    <n v="8606.5684915937545"/>
    <x v="378"/>
    <n v="9"/>
    <x v="1"/>
  </r>
  <r>
    <n v="634"/>
    <n v="829"/>
    <n v="2482"/>
    <x v="0"/>
    <n v="4"/>
    <x v="0"/>
    <n v="24761"/>
    <n v="12964.6852585299"/>
    <n v="11796.3147414701"/>
    <x v="133"/>
    <n v="2"/>
    <x v="2"/>
  </r>
  <r>
    <n v="635"/>
    <n v="46"/>
    <n v="2742"/>
    <x v="0"/>
    <n v="10"/>
    <x v="0"/>
    <n v="17326"/>
    <n v="13879.058359308499"/>
    <n v="3446.9416406914988"/>
    <x v="81"/>
    <n v="5"/>
    <x v="6"/>
  </r>
  <r>
    <n v="636"/>
    <n v="988"/>
    <n v="1428"/>
    <x v="1"/>
    <n v="12"/>
    <x v="1"/>
    <n v="13807"/>
    <n v="10068.207392660241"/>
    <n v="3738.792607339758"/>
    <x v="442"/>
    <n v="7"/>
    <x v="2"/>
  </r>
  <r>
    <n v="637"/>
    <n v="607"/>
    <n v="824"/>
    <x v="1"/>
    <n v="7"/>
    <x v="0"/>
    <n v="9849"/>
    <n v="7258.0890040345994"/>
    <n v="2590.9109959654011"/>
    <x v="443"/>
    <n v="1"/>
    <x v="2"/>
  </r>
  <r>
    <n v="638"/>
    <n v="517"/>
    <n v="1157"/>
    <x v="1"/>
    <n v="7"/>
    <x v="1"/>
    <n v="4471"/>
    <n v="2813.1541879928582"/>
    <n v="1657.8458120071421"/>
    <x v="140"/>
    <n v="3"/>
    <x v="2"/>
  </r>
  <r>
    <n v="639"/>
    <n v="941"/>
    <n v="1734"/>
    <x v="1"/>
    <n v="7"/>
    <x v="0"/>
    <n v="19150"/>
    <n v="15730.938512277529"/>
    <n v="3419.0614877224689"/>
    <x v="444"/>
    <n v="3"/>
    <x v="2"/>
  </r>
  <r>
    <n v="640"/>
    <n v="436"/>
    <n v="1282"/>
    <x v="0"/>
    <n v="11"/>
    <x v="0"/>
    <n v="17427"/>
    <n v="9782.7890752074836"/>
    <n v="7644.2109247925164"/>
    <x v="445"/>
    <n v="7"/>
    <x v="2"/>
  </r>
  <r>
    <n v="641"/>
    <n v="153"/>
    <n v="2883"/>
    <x v="1"/>
    <n v="12"/>
    <x v="0"/>
    <n v="29838"/>
    <n v="22979.664921990501"/>
    <n v="6858.3350780094988"/>
    <x v="446"/>
    <n v="6"/>
    <x v="2"/>
  </r>
  <r>
    <n v="642"/>
    <n v="131"/>
    <n v="2701"/>
    <x v="1"/>
    <n v="2"/>
    <x v="1"/>
    <n v="9328"/>
    <n v="4889.5399970251556"/>
    <n v="4438.4600029748444"/>
    <x v="447"/>
    <n v="3"/>
    <x v="2"/>
  </r>
  <r>
    <n v="643"/>
    <n v="756"/>
    <n v="2456"/>
    <x v="0"/>
    <n v="10"/>
    <x v="0"/>
    <n v="15047"/>
    <n v="11965.930339750281"/>
    <n v="3081.0696602497169"/>
    <x v="448"/>
    <n v="8"/>
    <x v="2"/>
  </r>
  <r>
    <n v="644"/>
    <n v="571"/>
    <n v="2778"/>
    <x v="0"/>
    <n v="11"/>
    <x v="1"/>
    <n v="22959"/>
    <n v="16404.541793470959"/>
    <n v="6554.4582065290406"/>
    <x v="449"/>
    <n v="1"/>
    <x v="2"/>
  </r>
  <r>
    <n v="645"/>
    <n v="719"/>
    <n v="849"/>
    <x v="1"/>
    <n v="2"/>
    <x v="1"/>
    <n v="11834"/>
    <n v="8452.2905958611664"/>
    <n v="3381.7094041388341"/>
    <x v="149"/>
    <n v="2"/>
    <x v="2"/>
  </r>
  <r>
    <n v="646"/>
    <n v="888"/>
    <n v="1187"/>
    <x v="1"/>
    <n v="8"/>
    <x v="0"/>
    <n v="23937"/>
    <n v="20826.250498959431"/>
    <n v="3110.7495010405728"/>
    <x v="143"/>
    <n v="6"/>
    <x v="2"/>
  </r>
  <r>
    <n v="647"/>
    <n v="548"/>
    <n v="2140"/>
    <x v="1"/>
    <n v="12"/>
    <x v="1"/>
    <n v="8928"/>
    <n v="6174.206508088464"/>
    <n v="2753.793491911536"/>
    <x v="193"/>
    <n v="10"/>
    <x v="2"/>
  </r>
  <r>
    <n v="648"/>
    <n v="710"/>
    <n v="2048"/>
    <x v="0"/>
    <n v="10"/>
    <x v="0"/>
    <n v="20798"/>
    <n v="11400.31452646419"/>
    <n v="9397.6854735358138"/>
    <x v="19"/>
    <n v="8"/>
    <x v="2"/>
  </r>
  <r>
    <n v="649"/>
    <n v="336"/>
    <n v="719"/>
    <x v="0"/>
    <n v="9"/>
    <x v="0"/>
    <n v="9577"/>
    <n v="6384.286683944355"/>
    <n v="3192.713316055645"/>
    <x v="46"/>
    <n v="9"/>
    <x v="2"/>
  </r>
  <r>
    <n v="650"/>
    <n v="514"/>
    <n v="2905"/>
    <x v="0"/>
    <n v="12"/>
    <x v="1"/>
    <n v="10870"/>
    <n v="6950.1823523658804"/>
    <n v="3919.81764763412"/>
    <x v="365"/>
    <n v="7"/>
    <x v="2"/>
  </r>
  <r>
    <n v="651"/>
    <n v="99"/>
    <n v="2329"/>
    <x v="1"/>
    <n v="12"/>
    <x v="0"/>
    <n v="19857"/>
    <n v="10349.37203953415"/>
    <n v="9507.6279604658539"/>
    <x v="450"/>
    <n v="7"/>
    <x v="1"/>
  </r>
  <r>
    <n v="652"/>
    <n v="527"/>
    <n v="1705"/>
    <x v="0"/>
    <n v="7"/>
    <x v="1"/>
    <n v="27704"/>
    <n v="19245.332507233219"/>
    <n v="8458.6674927667809"/>
    <x v="451"/>
    <n v="10"/>
    <x v="2"/>
  </r>
  <r>
    <n v="653"/>
    <n v="643"/>
    <n v="1486"/>
    <x v="0"/>
    <n v="10"/>
    <x v="0"/>
    <n v="22611"/>
    <n v="19529.14190626852"/>
    <n v="3081.8580937314841"/>
    <x v="165"/>
    <n v="6"/>
    <x v="2"/>
  </r>
  <r>
    <n v="654"/>
    <n v="427"/>
    <n v="1010"/>
    <x v="1"/>
    <n v="2"/>
    <x v="0"/>
    <n v="7362"/>
    <n v="6004.3050051844284"/>
    <n v="1357.694994815572"/>
    <x v="452"/>
    <n v="7"/>
    <x v="2"/>
  </r>
  <r>
    <n v="655"/>
    <n v="920"/>
    <n v="1539"/>
    <x v="0"/>
    <n v="1"/>
    <x v="1"/>
    <n v="26027"/>
    <n v="22101.090046686339"/>
    <n v="3925.9099533136582"/>
    <x v="453"/>
    <n v="4"/>
    <x v="2"/>
  </r>
  <r>
    <n v="656"/>
    <n v="810"/>
    <n v="1243"/>
    <x v="0"/>
    <n v="2"/>
    <x v="0"/>
    <n v="6053"/>
    <n v="5441.246903514274"/>
    <n v="611.75309648572602"/>
    <x v="454"/>
    <n v="8"/>
    <x v="2"/>
  </r>
  <r>
    <n v="657"/>
    <n v="153"/>
    <n v="1933"/>
    <x v="1"/>
    <n v="9"/>
    <x v="1"/>
    <n v="7608"/>
    <n v="5315.175531758171"/>
    <n v="2292.824468241829"/>
    <x v="330"/>
    <n v="6"/>
    <x v="2"/>
  </r>
  <r>
    <n v="658"/>
    <n v="107"/>
    <n v="1909"/>
    <x v="1"/>
    <n v="7"/>
    <x v="0"/>
    <n v="8194"/>
    <n v="7297.512835788777"/>
    <n v="896.48716421122299"/>
    <x v="455"/>
    <n v="8"/>
    <x v="2"/>
  </r>
  <r>
    <n v="659"/>
    <n v="219"/>
    <n v="2729"/>
    <x v="1"/>
    <n v="2"/>
    <x v="0"/>
    <n v="46052"/>
    <n v="30831.461067261938"/>
    <n v="15220.53893273806"/>
    <x v="66"/>
    <n v="5"/>
    <x v="2"/>
  </r>
  <r>
    <n v="660"/>
    <n v="657"/>
    <n v="1961"/>
    <x v="0"/>
    <n v="2"/>
    <x v="1"/>
    <n v="18606"/>
    <n v="11028.0609943329"/>
    <n v="7577.9390056671018"/>
    <x v="39"/>
    <n v="10"/>
    <x v="2"/>
  </r>
  <r>
    <n v="661"/>
    <n v="996"/>
    <n v="347"/>
    <x v="1"/>
    <n v="4"/>
    <x v="0"/>
    <n v="19448"/>
    <n v="12774.492718995611"/>
    <n v="6673.5072810043912"/>
    <x v="423"/>
    <n v="8"/>
    <x v="2"/>
  </r>
  <r>
    <n v="662"/>
    <n v="873"/>
    <n v="1315"/>
    <x v="1"/>
    <n v="7"/>
    <x v="0"/>
    <n v="17093"/>
    <n v="11895.87270631808"/>
    <n v="5197.1272936819241"/>
    <x v="456"/>
    <n v="6"/>
    <x v="2"/>
  </r>
  <r>
    <n v="663"/>
    <n v="24"/>
    <n v="1213"/>
    <x v="0"/>
    <n v="8"/>
    <x v="1"/>
    <n v="4904"/>
    <n v="3947.068926953134"/>
    <n v="956.93107304686555"/>
    <x v="340"/>
    <n v="3"/>
    <x v="5"/>
  </r>
  <r>
    <n v="664"/>
    <n v="592"/>
    <n v="198"/>
    <x v="0"/>
    <n v="11"/>
    <x v="1"/>
    <n v="27656"/>
    <n v="18466.610276327599"/>
    <n v="9189.3897236724006"/>
    <x v="203"/>
    <n v="6"/>
    <x v="2"/>
  </r>
  <r>
    <n v="665"/>
    <n v="467"/>
    <n v="36"/>
    <x v="1"/>
    <n v="8"/>
    <x v="0"/>
    <n v="28313"/>
    <n v="14544.37151494588"/>
    <n v="13768.62848505412"/>
    <x v="152"/>
    <n v="3"/>
    <x v="2"/>
  </r>
  <r>
    <n v="666"/>
    <n v="137"/>
    <n v="1674"/>
    <x v="0"/>
    <n v="4"/>
    <x v="0"/>
    <n v="4434"/>
    <n v="2978.8536406191779"/>
    <n v="1455.1463593808221"/>
    <x v="191"/>
    <n v="5"/>
    <x v="2"/>
  </r>
  <r>
    <n v="667"/>
    <n v="52"/>
    <n v="992"/>
    <x v="0"/>
    <n v="11"/>
    <x v="0"/>
    <n v="30146"/>
    <n v="24649.131414024359"/>
    <n v="5496.8685859756442"/>
    <x v="47"/>
    <n v="8"/>
    <x v="2"/>
  </r>
  <r>
    <n v="668"/>
    <n v="351"/>
    <n v="2212"/>
    <x v="0"/>
    <n v="6"/>
    <x v="1"/>
    <n v="15770"/>
    <n v="8658.6984094393956"/>
    <n v="7111.3015905606044"/>
    <x v="290"/>
    <n v="8"/>
    <x v="2"/>
  </r>
  <r>
    <n v="669"/>
    <n v="576"/>
    <n v="1801"/>
    <x v="0"/>
    <n v="2"/>
    <x v="0"/>
    <n v="10500"/>
    <n v="5431.574382497095"/>
    <n v="5068.425617502905"/>
    <x v="457"/>
    <n v="9"/>
    <x v="2"/>
  </r>
  <r>
    <n v="670"/>
    <n v="8"/>
    <n v="2298"/>
    <x v="0"/>
    <n v="12"/>
    <x v="1"/>
    <n v="8182"/>
    <n v="6464.1060232816299"/>
    <n v="1717.8939767183699"/>
    <x v="439"/>
    <n v="4"/>
    <x v="5"/>
  </r>
  <r>
    <n v="671"/>
    <n v="567"/>
    <n v="1142"/>
    <x v="1"/>
    <n v="10"/>
    <x v="0"/>
    <n v="20885"/>
    <n v="16498.638703501321"/>
    <n v="4386.3612964986787"/>
    <x v="168"/>
    <n v="6"/>
    <x v="2"/>
  </r>
  <r>
    <n v="672"/>
    <n v="123"/>
    <n v="2289"/>
    <x v="0"/>
    <n v="3"/>
    <x v="1"/>
    <n v="28833"/>
    <n v="17614.534716991991"/>
    <n v="11218.46528300801"/>
    <x v="458"/>
    <n v="10"/>
    <x v="1"/>
  </r>
  <r>
    <n v="673"/>
    <n v="796"/>
    <n v="1608"/>
    <x v="0"/>
    <n v="6"/>
    <x v="0"/>
    <n v="5706"/>
    <n v="5065.5822258208646"/>
    <n v="640.41777417913545"/>
    <x v="459"/>
    <n v="3"/>
    <x v="2"/>
  </r>
  <r>
    <n v="674"/>
    <n v="914"/>
    <n v="1204"/>
    <x v="0"/>
    <n v="5"/>
    <x v="0"/>
    <n v="29355"/>
    <n v="15170.42137336998"/>
    <n v="14184.57862663002"/>
    <x v="97"/>
    <n v="9"/>
    <x v="2"/>
  </r>
  <r>
    <n v="675"/>
    <n v="256"/>
    <n v="1403"/>
    <x v="0"/>
    <n v="7"/>
    <x v="1"/>
    <n v="13049"/>
    <n v="10757.9092107246"/>
    <n v="2291.0907892754021"/>
    <x v="460"/>
    <n v="8"/>
    <x v="2"/>
  </r>
  <r>
    <n v="676"/>
    <n v="895"/>
    <n v="1105"/>
    <x v="0"/>
    <n v="7"/>
    <x v="1"/>
    <n v="31165"/>
    <n v="20094.483337687059"/>
    <n v="11070.516662312941"/>
    <x v="461"/>
    <n v="9"/>
    <x v="2"/>
  </r>
  <r>
    <n v="677"/>
    <n v="264"/>
    <n v="1520"/>
    <x v="1"/>
    <n v="12"/>
    <x v="0"/>
    <n v="9125"/>
    <n v="4960.1159433546609"/>
    <n v="4164.8840566453391"/>
    <x v="340"/>
    <n v="4"/>
    <x v="2"/>
  </r>
  <r>
    <n v="678"/>
    <n v="180"/>
    <n v="14"/>
    <x v="0"/>
    <n v="8"/>
    <x v="1"/>
    <n v="7876"/>
    <n v="4450.7025227043696"/>
    <n v="3425.29747729563"/>
    <x v="462"/>
    <n v="2"/>
    <x v="2"/>
  </r>
  <r>
    <n v="679"/>
    <n v="435"/>
    <n v="1553"/>
    <x v="1"/>
    <n v="3"/>
    <x v="1"/>
    <n v="46251"/>
    <n v="32436.716512524261"/>
    <n v="13814.283487475739"/>
    <x v="144"/>
    <n v="2"/>
    <x v="2"/>
  </r>
  <r>
    <n v="680"/>
    <n v="376"/>
    <n v="2216"/>
    <x v="1"/>
    <n v="6"/>
    <x v="0"/>
    <n v="16244"/>
    <n v="13302.614439453961"/>
    <n v="2941.3855605460358"/>
    <x v="36"/>
    <n v="7"/>
    <x v="2"/>
  </r>
  <r>
    <n v="681"/>
    <n v="957"/>
    <n v="2400"/>
    <x v="0"/>
    <n v="7"/>
    <x v="0"/>
    <n v="11843"/>
    <n v="6695.5454928305253"/>
    <n v="5147.4545071694747"/>
    <x v="463"/>
    <n v="10"/>
    <x v="2"/>
  </r>
  <r>
    <n v="682"/>
    <n v="601"/>
    <n v="1969"/>
    <x v="1"/>
    <n v="8"/>
    <x v="0"/>
    <n v="24995"/>
    <n v="12930.389620441059"/>
    <n v="12064.610379558941"/>
    <x v="464"/>
    <n v="6"/>
    <x v="2"/>
  </r>
  <r>
    <n v="683"/>
    <n v="787"/>
    <n v="733"/>
    <x v="0"/>
    <n v="3"/>
    <x v="0"/>
    <n v="14823"/>
    <n v="12653.81318057998"/>
    <n v="2169.1868194200179"/>
    <x v="465"/>
    <n v="7"/>
    <x v="2"/>
  </r>
  <r>
    <n v="684"/>
    <n v="718"/>
    <n v="2781"/>
    <x v="0"/>
    <n v="8"/>
    <x v="0"/>
    <n v="15179"/>
    <n v="9280.4246009299404"/>
    <n v="5898.5753990700596"/>
    <x v="348"/>
    <n v="7"/>
    <x v="2"/>
  </r>
  <r>
    <n v="685"/>
    <n v="654"/>
    <n v="2633"/>
    <x v="1"/>
    <n v="4"/>
    <x v="0"/>
    <n v="27434"/>
    <n v="19575.134126313918"/>
    <n v="7858.8658736860816"/>
    <x v="466"/>
    <n v="9"/>
    <x v="2"/>
  </r>
  <r>
    <n v="686"/>
    <n v="859"/>
    <n v="2722"/>
    <x v="1"/>
    <n v="10"/>
    <x v="1"/>
    <n v="13618"/>
    <n v="11222.926427513181"/>
    <n v="2395.0735724868168"/>
    <x v="395"/>
    <n v="5"/>
    <x v="2"/>
  </r>
  <r>
    <n v="687"/>
    <n v="755"/>
    <n v="2065"/>
    <x v="1"/>
    <n v="7"/>
    <x v="1"/>
    <n v="7811"/>
    <n v="4045.5949027920929"/>
    <n v="3765.4050972079071"/>
    <x v="467"/>
    <n v="3"/>
    <x v="2"/>
  </r>
  <r>
    <n v="688"/>
    <n v="107"/>
    <n v="1292"/>
    <x v="1"/>
    <n v="9"/>
    <x v="1"/>
    <n v="14697"/>
    <n v="7989.2324797227147"/>
    <n v="6707.7675202772853"/>
    <x v="468"/>
    <n v="8"/>
    <x v="2"/>
  </r>
  <r>
    <n v="689"/>
    <n v="146"/>
    <n v="2992"/>
    <x v="1"/>
    <n v="5"/>
    <x v="0"/>
    <n v="15594"/>
    <n v="12034.22092329758"/>
    <n v="3559.779076702423"/>
    <x v="335"/>
    <n v="10"/>
    <x v="2"/>
  </r>
  <r>
    <n v="690"/>
    <n v="567"/>
    <n v="1606"/>
    <x v="1"/>
    <n v="6"/>
    <x v="1"/>
    <n v="29020"/>
    <n v="20354.10873757334"/>
    <n v="8665.8912624266559"/>
    <x v="469"/>
    <n v="6"/>
    <x v="2"/>
  </r>
  <r>
    <n v="691"/>
    <n v="950"/>
    <n v="2282"/>
    <x v="0"/>
    <n v="2"/>
    <x v="0"/>
    <n v="19331"/>
    <n v="9837.6106665087354"/>
    <n v="9493.3893334912646"/>
    <x v="470"/>
    <n v="6"/>
    <x v="2"/>
  </r>
  <r>
    <n v="692"/>
    <n v="633"/>
    <n v="2546"/>
    <x v="0"/>
    <n v="3"/>
    <x v="1"/>
    <n v="25835"/>
    <n v="18910.390955214971"/>
    <n v="6924.6090447850293"/>
    <x v="471"/>
    <n v="3"/>
    <x v="2"/>
  </r>
  <r>
    <n v="693"/>
    <n v="309"/>
    <n v="616"/>
    <x v="0"/>
    <n v="3"/>
    <x v="0"/>
    <n v="14212"/>
    <n v="7963.5319814808736"/>
    <n v="6248.4680185191264"/>
    <x v="373"/>
    <n v="2"/>
    <x v="2"/>
  </r>
  <r>
    <n v="694"/>
    <n v="877"/>
    <n v="2071"/>
    <x v="0"/>
    <n v="3"/>
    <x v="1"/>
    <n v="21960"/>
    <n v="15849.54959834721"/>
    <n v="6110.4504016527881"/>
    <x v="472"/>
    <n v="9"/>
    <x v="2"/>
  </r>
  <r>
    <n v="695"/>
    <n v="917"/>
    <n v="1192"/>
    <x v="0"/>
    <n v="1"/>
    <x v="1"/>
    <n v="9964"/>
    <n v="8942.3926839639917"/>
    <n v="1021.607316036008"/>
    <x v="473"/>
    <n v="6"/>
    <x v="2"/>
  </r>
  <r>
    <n v="696"/>
    <n v="6"/>
    <n v="204"/>
    <x v="0"/>
    <n v="7"/>
    <x v="1"/>
    <n v="8122"/>
    <n v="6981.8845658095361"/>
    <n v="1140.1154341904639"/>
    <x v="474"/>
    <n v="5"/>
    <x v="3"/>
  </r>
  <r>
    <n v="697"/>
    <n v="590"/>
    <n v="332"/>
    <x v="1"/>
    <n v="7"/>
    <x v="0"/>
    <n v="19924"/>
    <n v="17823.867152187981"/>
    <n v="2100.1328478120231"/>
    <x v="403"/>
    <n v="2"/>
    <x v="2"/>
  </r>
  <r>
    <n v="698"/>
    <n v="627"/>
    <n v="53"/>
    <x v="0"/>
    <n v="12"/>
    <x v="1"/>
    <n v="8809"/>
    <n v="6261.699534463045"/>
    <n v="2547.300465536955"/>
    <x v="475"/>
    <n v="2"/>
    <x v="2"/>
  </r>
  <r>
    <n v="699"/>
    <n v="669"/>
    <n v="1652"/>
    <x v="1"/>
    <n v="11"/>
    <x v="1"/>
    <n v="7341"/>
    <n v="4026.5731545271142"/>
    <n v="3314.4268454728858"/>
    <x v="441"/>
    <n v="7"/>
    <x v="2"/>
  </r>
  <r>
    <n v="700"/>
    <n v="517"/>
    <n v="2182"/>
    <x v="1"/>
    <n v="4"/>
    <x v="1"/>
    <n v="24684"/>
    <n v="21771.710896586101"/>
    <n v="2912.2891034138961"/>
    <x v="476"/>
    <n v="3"/>
    <x v="2"/>
  </r>
  <r>
    <n v="701"/>
    <n v="53"/>
    <n v="18"/>
    <x v="1"/>
    <n v="2"/>
    <x v="0"/>
    <n v="25994"/>
    <n v="22657.520292407931"/>
    <n v="3336.4797075920651"/>
    <x v="477"/>
    <n v="6"/>
    <x v="1"/>
  </r>
  <r>
    <n v="702"/>
    <n v="883"/>
    <n v="1572"/>
    <x v="1"/>
    <n v="5"/>
    <x v="0"/>
    <n v="23360"/>
    <n v="12168.384602978351"/>
    <n v="11191.615397021649"/>
    <x v="478"/>
    <n v="6"/>
    <x v="2"/>
  </r>
  <r>
    <n v="703"/>
    <n v="801"/>
    <n v="294"/>
    <x v="0"/>
    <n v="2"/>
    <x v="0"/>
    <n v="5272"/>
    <n v="4732.7348561935187"/>
    <n v="539.26514380648132"/>
    <x v="479"/>
    <n v="4"/>
    <x v="2"/>
  </r>
  <r>
    <n v="704"/>
    <n v="187"/>
    <n v="2602"/>
    <x v="0"/>
    <n v="7"/>
    <x v="0"/>
    <n v="7420"/>
    <n v="3974.8811322985412"/>
    <n v="3445.1188677014588"/>
    <x v="207"/>
    <n v="1"/>
    <x v="2"/>
  </r>
  <r>
    <n v="705"/>
    <n v="923"/>
    <n v="2128"/>
    <x v="1"/>
    <n v="3"/>
    <x v="1"/>
    <n v="22204"/>
    <n v="15370.437215266429"/>
    <n v="6833.5627847335727"/>
    <x v="186"/>
    <n v="8"/>
    <x v="2"/>
  </r>
  <r>
    <n v="706"/>
    <n v="813"/>
    <n v="808"/>
    <x v="0"/>
    <n v="8"/>
    <x v="0"/>
    <n v="14387"/>
    <n v="12315.551861411959"/>
    <n v="2071.4481385880408"/>
    <x v="480"/>
    <n v="6"/>
    <x v="2"/>
  </r>
  <r>
    <n v="707"/>
    <n v="585"/>
    <n v="726"/>
    <x v="0"/>
    <n v="7"/>
    <x v="1"/>
    <n v="20339"/>
    <n v="17380.674668295749"/>
    <n v="2958.325331704254"/>
    <x v="243"/>
    <n v="3"/>
    <x v="2"/>
  </r>
  <r>
    <n v="708"/>
    <n v="493"/>
    <n v="2286"/>
    <x v="0"/>
    <n v="10"/>
    <x v="0"/>
    <n v="29387"/>
    <n v="15119.743005302749"/>
    <n v="14267.256994697251"/>
    <x v="317"/>
    <n v="4"/>
    <x v="2"/>
  </r>
  <r>
    <n v="709"/>
    <n v="461"/>
    <n v="2761"/>
    <x v="0"/>
    <n v="12"/>
    <x v="1"/>
    <n v="47343"/>
    <n v="24096.004071183019"/>
    <n v="23246.995928816981"/>
    <x v="440"/>
    <n v="7"/>
    <x v="2"/>
  </r>
  <r>
    <n v="710"/>
    <n v="390"/>
    <n v="2766"/>
    <x v="1"/>
    <n v="8"/>
    <x v="0"/>
    <n v="5860"/>
    <n v="5082.0450008058533"/>
    <n v="777.95499919414669"/>
    <x v="481"/>
    <n v="8"/>
    <x v="2"/>
  </r>
  <r>
    <n v="711"/>
    <n v="262"/>
    <n v="784"/>
    <x v="1"/>
    <n v="6"/>
    <x v="0"/>
    <n v="7326"/>
    <n v="4250.8268960508021"/>
    <n v="3075.1731039491979"/>
    <x v="482"/>
    <n v="1"/>
    <x v="2"/>
  </r>
  <r>
    <n v="712"/>
    <n v="745"/>
    <n v="1661"/>
    <x v="1"/>
    <n v="6"/>
    <x v="1"/>
    <n v="17034"/>
    <n v="10758.841753942521"/>
    <n v="6275.1582460574773"/>
    <x v="178"/>
    <n v="5"/>
    <x v="2"/>
  </r>
  <r>
    <n v="713"/>
    <n v="549"/>
    <n v="2573"/>
    <x v="0"/>
    <n v="10"/>
    <x v="0"/>
    <n v="22393"/>
    <n v="14225.393998839611"/>
    <n v="8167.6060011603886"/>
    <x v="25"/>
    <n v="8"/>
    <x v="2"/>
  </r>
  <r>
    <n v="714"/>
    <n v="71"/>
    <n v="1186"/>
    <x v="1"/>
    <n v="10"/>
    <x v="1"/>
    <n v="7913"/>
    <n v="4934.0071297972954"/>
    <n v="2978.992870202705"/>
    <x v="89"/>
    <n v="4"/>
    <x v="4"/>
  </r>
  <r>
    <n v="715"/>
    <n v="982"/>
    <n v="2055"/>
    <x v="1"/>
    <n v="3"/>
    <x v="0"/>
    <n v="15574"/>
    <n v="8692.8771846503259"/>
    <n v="6881.1228153496741"/>
    <x v="376"/>
    <n v="3"/>
    <x v="2"/>
  </r>
  <r>
    <n v="716"/>
    <n v="978"/>
    <n v="1726"/>
    <x v="0"/>
    <n v="12"/>
    <x v="1"/>
    <n v="19336"/>
    <n v="16330.97126536319"/>
    <n v="3005.0287346368132"/>
    <x v="483"/>
    <n v="9"/>
    <x v="2"/>
  </r>
  <r>
    <n v="717"/>
    <n v="953"/>
    <n v="514"/>
    <x v="0"/>
    <n v="3"/>
    <x v="0"/>
    <n v="9277"/>
    <n v="5662.0089015082704"/>
    <n v="3614.9910984917301"/>
    <x v="20"/>
    <n v="2"/>
    <x v="2"/>
  </r>
  <r>
    <n v="718"/>
    <n v="374"/>
    <n v="1370"/>
    <x v="1"/>
    <n v="7"/>
    <x v="1"/>
    <n v="27877"/>
    <n v="24814.09483220831"/>
    <n v="3062.90516779169"/>
    <x v="484"/>
    <n v="8"/>
    <x v="2"/>
  </r>
  <r>
    <n v="719"/>
    <n v="844"/>
    <n v="2204"/>
    <x v="0"/>
    <n v="8"/>
    <x v="0"/>
    <n v="9787"/>
    <n v="6688.9155010241984"/>
    <n v="3098.084498975802"/>
    <x v="291"/>
    <n v="2"/>
    <x v="2"/>
  </r>
  <r>
    <n v="720"/>
    <n v="137"/>
    <n v="2315"/>
    <x v="1"/>
    <n v="3"/>
    <x v="0"/>
    <n v="12903"/>
    <n v="8363.9322136686078"/>
    <n v="4539.0677863313922"/>
    <x v="485"/>
    <n v="5"/>
    <x v="2"/>
  </r>
  <r>
    <n v="721"/>
    <n v="276"/>
    <n v="1625"/>
    <x v="0"/>
    <n v="2"/>
    <x v="1"/>
    <n v="21827"/>
    <n v="15960.703459165459"/>
    <n v="5866.2965408345426"/>
    <x v="413"/>
    <n v="8"/>
    <x v="2"/>
  </r>
  <r>
    <n v="722"/>
    <n v="19"/>
    <n v="2798"/>
    <x v="0"/>
    <n v="10"/>
    <x v="1"/>
    <n v="13237"/>
    <n v="9269.8540571487192"/>
    <n v="3967.1459428512808"/>
    <x v="486"/>
    <n v="8"/>
    <x v="0"/>
  </r>
  <r>
    <n v="723"/>
    <n v="971"/>
    <n v="2430"/>
    <x v="0"/>
    <n v="11"/>
    <x v="1"/>
    <n v="7325"/>
    <n v="6260.7305921751931"/>
    <n v="1064.2694078248071"/>
    <x v="54"/>
    <n v="2"/>
    <x v="2"/>
  </r>
  <r>
    <n v="724"/>
    <n v="803"/>
    <n v="559"/>
    <x v="1"/>
    <n v="3"/>
    <x v="1"/>
    <n v="11205"/>
    <n v="7265.156311470907"/>
    <n v="3939.843688529093"/>
    <x v="128"/>
    <n v="7"/>
    <x v="2"/>
  </r>
  <r>
    <n v="725"/>
    <n v="890"/>
    <n v="1256"/>
    <x v="0"/>
    <n v="12"/>
    <x v="1"/>
    <n v="5906"/>
    <n v="3737.682878246047"/>
    <n v="2168.317121753953"/>
    <x v="366"/>
    <n v="4"/>
    <x v="2"/>
  </r>
  <r>
    <n v="726"/>
    <n v="493"/>
    <n v="2115"/>
    <x v="0"/>
    <n v="12"/>
    <x v="0"/>
    <n v="21786"/>
    <n v="19522.40762034967"/>
    <n v="2263.5923796503271"/>
    <x v="487"/>
    <n v="4"/>
    <x v="2"/>
  </r>
  <r>
    <n v="727"/>
    <n v="23"/>
    <n v="87"/>
    <x v="1"/>
    <n v="4"/>
    <x v="0"/>
    <n v="7626"/>
    <n v="5823.4051776232373"/>
    <n v="1802.594822376763"/>
    <x v="385"/>
    <n v="9"/>
    <x v="2"/>
  </r>
  <r>
    <n v="728"/>
    <n v="3"/>
    <n v="1112"/>
    <x v="1"/>
    <n v="3"/>
    <x v="0"/>
    <n v="6674"/>
    <n v="5174.9932185499774"/>
    <n v="1499.006781450023"/>
    <x v="3"/>
    <n v="5"/>
    <x v="1"/>
  </r>
  <r>
    <n v="729"/>
    <n v="18"/>
    <n v="957"/>
    <x v="1"/>
    <n v="11"/>
    <x v="1"/>
    <n v="10991"/>
    <n v="7711.6257460113557"/>
    <n v="3279.3742539886439"/>
    <x v="488"/>
    <n v="3"/>
    <x v="1"/>
  </r>
  <r>
    <n v="730"/>
    <n v="36"/>
    <n v="804"/>
    <x v="0"/>
    <n v="9"/>
    <x v="1"/>
    <n v="19623"/>
    <n v="14629.81284402163"/>
    <n v="4993.1871559783704"/>
    <x v="489"/>
    <n v="6"/>
    <x v="4"/>
  </r>
  <r>
    <n v="731"/>
    <n v="944"/>
    <n v="1162"/>
    <x v="0"/>
    <n v="4"/>
    <x v="0"/>
    <n v="11568"/>
    <n v="7627.5411627066269"/>
    <n v="3940.4588372933731"/>
    <x v="178"/>
    <n v="10"/>
    <x v="2"/>
  </r>
  <r>
    <n v="732"/>
    <n v="29"/>
    <n v="640"/>
    <x v="1"/>
    <n v="7"/>
    <x v="0"/>
    <n v="27413"/>
    <n v="16958.575908718321"/>
    <n v="10454.42409128168"/>
    <x v="490"/>
    <n v="9"/>
    <x v="2"/>
  </r>
  <r>
    <n v="733"/>
    <n v="248"/>
    <n v="1165"/>
    <x v="1"/>
    <n v="4"/>
    <x v="0"/>
    <n v="10651"/>
    <n v="8824.3041224958397"/>
    <n v="1826.6958775041601"/>
    <x v="491"/>
    <n v="8"/>
    <x v="2"/>
  </r>
  <r>
    <n v="734"/>
    <n v="749"/>
    <n v="130"/>
    <x v="1"/>
    <n v="7"/>
    <x v="1"/>
    <n v="5150"/>
    <n v="3585.4331951767949"/>
    <n v="1564.5668048232051"/>
    <x v="382"/>
    <n v="6"/>
    <x v="2"/>
  </r>
  <r>
    <n v="735"/>
    <n v="793"/>
    <n v="1625"/>
    <x v="1"/>
    <n v="5"/>
    <x v="0"/>
    <n v="21827"/>
    <n v="15960.703459165459"/>
    <n v="5866.2965408345426"/>
    <x v="413"/>
    <n v="10"/>
    <x v="2"/>
  </r>
  <r>
    <n v="736"/>
    <n v="895"/>
    <n v="1128"/>
    <x v="1"/>
    <n v="8"/>
    <x v="1"/>
    <n v="10358"/>
    <n v="6415.9842762875796"/>
    <n v="3942.0157237124199"/>
    <x v="53"/>
    <n v="9"/>
    <x v="2"/>
  </r>
  <r>
    <n v="737"/>
    <n v="162"/>
    <n v="2630"/>
    <x v="1"/>
    <n v="6"/>
    <x v="0"/>
    <n v="10533"/>
    <n v="8707.999499646643"/>
    <n v="1825.000500353357"/>
    <x v="146"/>
    <n v="2"/>
    <x v="2"/>
  </r>
  <r>
    <n v="738"/>
    <n v="110"/>
    <n v="2253"/>
    <x v="0"/>
    <n v="9"/>
    <x v="1"/>
    <n v="24985"/>
    <n v="15491.1646200004"/>
    <n v="9493.8353799995966"/>
    <x v="492"/>
    <n v="2"/>
    <x v="2"/>
  </r>
  <r>
    <n v="739"/>
    <n v="912"/>
    <n v="1240"/>
    <x v="0"/>
    <n v="4"/>
    <x v="0"/>
    <n v="10978"/>
    <n v="7634.2245084822334"/>
    <n v="3343.775491517767"/>
    <x v="80"/>
    <n v="9"/>
    <x v="2"/>
  </r>
  <r>
    <n v="740"/>
    <n v="222"/>
    <n v="1920"/>
    <x v="1"/>
    <n v="2"/>
    <x v="0"/>
    <n v="14896"/>
    <n v="12246.504618344379"/>
    <n v="2649.4953816556231"/>
    <x v="228"/>
    <n v="6"/>
    <x v="3"/>
  </r>
  <r>
    <n v="741"/>
    <n v="305"/>
    <n v="1679"/>
    <x v="1"/>
    <n v="8"/>
    <x v="0"/>
    <n v="47485"/>
    <n v="33474.123488144483"/>
    <n v="14010.87651185552"/>
    <x v="36"/>
    <n v="8"/>
    <x v="2"/>
  </r>
  <r>
    <n v="742"/>
    <n v="774"/>
    <n v="2777"/>
    <x v="1"/>
    <n v="7"/>
    <x v="1"/>
    <n v="12558"/>
    <n v="10144.729842475361"/>
    <n v="2413.270157524636"/>
    <x v="159"/>
    <n v="8"/>
    <x v="2"/>
  </r>
  <r>
    <n v="743"/>
    <n v="197"/>
    <n v="2460"/>
    <x v="1"/>
    <n v="2"/>
    <x v="1"/>
    <n v="25747"/>
    <n v="19887.2395635678"/>
    <n v="5859.760436432196"/>
    <x v="270"/>
    <n v="3"/>
    <x v="3"/>
  </r>
  <r>
    <n v="744"/>
    <n v="857"/>
    <n v="354"/>
    <x v="0"/>
    <n v="4"/>
    <x v="1"/>
    <n v="34451"/>
    <n v="19959.646163727681"/>
    <n v="14491.353836272319"/>
    <x v="87"/>
    <n v="8"/>
    <x v="2"/>
  </r>
  <r>
    <n v="745"/>
    <n v="446"/>
    <n v="1435"/>
    <x v="1"/>
    <n v="1"/>
    <x v="1"/>
    <n v="12647"/>
    <n v="11175.635206628611"/>
    <n v="1471.364793371391"/>
    <x v="493"/>
    <n v="3"/>
    <x v="2"/>
  </r>
  <r>
    <n v="746"/>
    <n v="28"/>
    <n v="2748"/>
    <x v="1"/>
    <n v="12"/>
    <x v="1"/>
    <n v="15098"/>
    <n v="9769.2706699709033"/>
    <n v="5328.7293300290967"/>
    <x v="494"/>
    <n v="7"/>
    <x v="0"/>
  </r>
  <r>
    <n v="747"/>
    <n v="139"/>
    <n v="496"/>
    <x v="1"/>
    <n v="9"/>
    <x v="0"/>
    <n v="3508"/>
    <n v="1817.639502558319"/>
    <n v="1690.360497441681"/>
    <x v="495"/>
    <n v="2"/>
    <x v="3"/>
  </r>
  <r>
    <n v="748"/>
    <n v="39"/>
    <n v="2194"/>
    <x v="0"/>
    <n v="7"/>
    <x v="1"/>
    <n v="3315"/>
    <n v="2679.692579225537"/>
    <n v="635.30742077446257"/>
    <x v="297"/>
    <n v="7"/>
    <x v="1"/>
  </r>
  <r>
    <n v="749"/>
    <n v="41"/>
    <n v="1744"/>
    <x v="0"/>
    <n v="9"/>
    <x v="1"/>
    <n v="9033"/>
    <n v="6854.46869721444"/>
    <n v="2178.53130278556"/>
    <x v="289"/>
    <n v="4"/>
    <x v="2"/>
  </r>
  <r>
    <n v="750"/>
    <n v="127"/>
    <n v="1853"/>
    <x v="0"/>
    <n v="11"/>
    <x v="1"/>
    <n v="24034"/>
    <n v="12444.93251680795"/>
    <n v="11589.06748319205"/>
    <x v="44"/>
    <n v="9"/>
    <x v="4"/>
  </r>
  <r>
    <n v="751"/>
    <n v="560"/>
    <n v="2445"/>
    <x v="1"/>
    <n v="9"/>
    <x v="1"/>
    <n v="12501"/>
    <n v="10847.48406738525"/>
    <n v="1653.5159326147509"/>
    <x v="496"/>
    <n v="9"/>
    <x v="2"/>
  </r>
  <r>
    <n v="752"/>
    <n v="277"/>
    <n v="1353"/>
    <x v="1"/>
    <n v="7"/>
    <x v="0"/>
    <n v="26392"/>
    <n v="16294.606584877371"/>
    <n v="10097.393415122629"/>
    <x v="248"/>
    <n v="2"/>
    <x v="2"/>
  </r>
  <r>
    <n v="753"/>
    <n v="337"/>
    <n v="449"/>
    <x v="1"/>
    <n v="11"/>
    <x v="0"/>
    <n v="10518"/>
    <n v="7899.0876815164538"/>
    <n v="2618.9123184835462"/>
    <x v="188"/>
    <n v="3"/>
    <x v="2"/>
  </r>
  <r>
    <n v="754"/>
    <n v="362"/>
    <n v="395"/>
    <x v="1"/>
    <n v="3"/>
    <x v="0"/>
    <n v="4570"/>
    <n v="2775.3813439904002"/>
    <n v="1794.6186560096"/>
    <x v="250"/>
    <n v="7"/>
    <x v="2"/>
  </r>
  <r>
    <n v="755"/>
    <n v="421"/>
    <n v="1475"/>
    <x v="0"/>
    <n v="7"/>
    <x v="0"/>
    <n v="11006"/>
    <n v="8829.7229744264005"/>
    <n v="2176.2770255736"/>
    <x v="497"/>
    <n v="9"/>
    <x v="2"/>
  </r>
  <r>
    <n v="756"/>
    <n v="728"/>
    <n v="2769"/>
    <x v="1"/>
    <n v="2"/>
    <x v="1"/>
    <n v="7208"/>
    <n v="4284.4705741126536"/>
    <n v="2923.529425887346"/>
    <x v="498"/>
    <n v="6"/>
    <x v="2"/>
  </r>
  <r>
    <n v="757"/>
    <n v="800"/>
    <n v="1887"/>
    <x v="1"/>
    <n v="5"/>
    <x v="1"/>
    <n v="12734"/>
    <n v="8458.440448148147"/>
    <n v="4275.559551851853"/>
    <x v="209"/>
    <n v="3"/>
    <x v="2"/>
  </r>
  <r>
    <n v="758"/>
    <n v="48"/>
    <n v="2639"/>
    <x v="1"/>
    <n v="10"/>
    <x v="1"/>
    <n v="28166"/>
    <n v="16270.055718239069"/>
    <n v="11895.944281760931"/>
    <x v="443"/>
    <n v="5"/>
    <x v="4"/>
  </r>
  <r>
    <n v="759"/>
    <n v="994"/>
    <n v="178"/>
    <x v="0"/>
    <n v="10"/>
    <x v="0"/>
    <n v="8600"/>
    <n v="6074.3879559950929"/>
    <n v="2525.6120440049071"/>
    <x v="499"/>
    <n v="3"/>
    <x v="2"/>
  </r>
  <r>
    <n v="760"/>
    <n v="115"/>
    <n v="1918"/>
    <x v="0"/>
    <n v="2"/>
    <x v="0"/>
    <n v="15823"/>
    <n v="8505.8234106785221"/>
    <n v="7317.1765893214779"/>
    <x v="9"/>
    <n v="9"/>
    <x v="2"/>
  </r>
  <r>
    <n v="761"/>
    <n v="939"/>
    <n v="1062"/>
    <x v="0"/>
    <n v="4"/>
    <x v="0"/>
    <n v="24164"/>
    <n v="13376.37177126604"/>
    <n v="10787.62822873396"/>
    <x v="16"/>
    <n v="6"/>
    <x v="2"/>
  </r>
  <r>
    <n v="762"/>
    <n v="809"/>
    <n v="605"/>
    <x v="0"/>
    <n v="3"/>
    <x v="0"/>
    <n v="46704"/>
    <n v="34841.563045359588"/>
    <n v="11862.43695464041"/>
    <x v="500"/>
    <n v="4"/>
    <x v="2"/>
  </r>
  <r>
    <n v="763"/>
    <n v="810"/>
    <n v="424"/>
    <x v="0"/>
    <n v="6"/>
    <x v="1"/>
    <n v="14289"/>
    <n v="12027.167011044899"/>
    <n v="2261.8329889550951"/>
    <x v="501"/>
    <n v="8"/>
    <x v="2"/>
  </r>
  <r>
    <n v="764"/>
    <n v="861"/>
    <n v="1583"/>
    <x v="0"/>
    <n v="3"/>
    <x v="1"/>
    <n v="40657"/>
    <n v="34245.926386910964"/>
    <n v="6411.0736130890436"/>
    <x v="165"/>
    <n v="9"/>
    <x v="2"/>
  </r>
  <r>
    <n v="765"/>
    <n v="636"/>
    <n v="685"/>
    <x v="1"/>
    <n v="10"/>
    <x v="0"/>
    <n v="39139"/>
    <n v="26718.05041691495"/>
    <n v="12420.94958308505"/>
    <x v="34"/>
    <n v="3"/>
    <x v="2"/>
  </r>
  <r>
    <n v="766"/>
    <n v="765"/>
    <n v="2432"/>
    <x v="0"/>
    <n v="3"/>
    <x v="0"/>
    <n v="14946"/>
    <n v="12824.87525552258"/>
    <n v="2121.1247444774222"/>
    <x v="176"/>
    <n v="7"/>
    <x v="2"/>
  </r>
  <r>
    <n v="767"/>
    <n v="700"/>
    <n v="1410"/>
    <x v="1"/>
    <n v="10"/>
    <x v="1"/>
    <n v="8915"/>
    <n v="5627.7470825498076"/>
    <n v="3287.2529174501919"/>
    <x v="195"/>
    <n v="8"/>
    <x v="2"/>
  </r>
  <r>
    <n v="768"/>
    <n v="488"/>
    <n v="1882"/>
    <x v="1"/>
    <n v="6"/>
    <x v="1"/>
    <n v="17285"/>
    <n v="8930.9975974550089"/>
    <n v="8354.0024025449911"/>
    <x v="39"/>
    <n v="2"/>
    <x v="2"/>
  </r>
  <r>
    <n v="769"/>
    <n v="371"/>
    <n v="2347"/>
    <x v="0"/>
    <n v="12"/>
    <x v="0"/>
    <n v="19517"/>
    <n v="11083.87397864109"/>
    <n v="8433.1260213589067"/>
    <x v="36"/>
    <n v="7"/>
    <x v="2"/>
  </r>
  <r>
    <n v="770"/>
    <n v="893"/>
    <n v="1338"/>
    <x v="1"/>
    <n v="8"/>
    <x v="1"/>
    <n v="13229"/>
    <n v="11334.61146882725"/>
    <n v="1894.388531172754"/>
    <x v="39"/>
    <n v="3"/>
    <x v="2"/>
  </r>
  <r>
    <n v="771"/>
    <n v="79"/>
    <n v="747"/>
    <x v="1"/>
    <n v="11"/>
    <x v="1"/>
    <n v="7968"/>
    <n v="7126.2591967822109"/>
    <n v="841.74080321778911"/>
    <x v="502"/>
    <n v="10"/>
    <x v="4"/>
  </r>
  <r>
    <n v="772"/>
    <n v="963"/>
    <n v="2649"/>
    <x v="1"/>
    <n v="3"/>
    <x v="0"/>
    <n v="29661"/>
    <n v="17394.584182856841"/>
    <n v="12266.415817143161"/>
    <x v="503"/>
    <n v="7"/>
    <x v="2"/>
  </r>
  <r>
    <n v="773"/>
    <n v="905"/>
    <n v="1246"/>
    <x v="0"/>
    <n v="10"/>
    <x v="1"/>
    <n v="12789"/>
    <n v="8424.4300431413321"/>
    <n v="4364.5699568586679"/>
    <x v="383"/>
    <n v="10"/>
    <x v="2"/>
  </r>
  <r>
    <n v="774"/>
    <n v="862"/>
    <n v="232"/>
    <x v="0"/>
    <n v="9"/>
    <x v="1"/>
    <n v="9181"/>
    <n v="7660.3678705517304"/>
    <n v="1520.63212944827"/>
    <x v="504"/>
    <n v="3"/>
    <x v="2"/>
  </r>
  <r>
    <n v="775"/>
    <n v="510"/>
    <n v="1264"/>
    <x v="1"/>
    <n v="11"/>
    <x v="1"/>
    <n v="16176"/>
    <n v="11711.21053926387"/>
    <n v="4464.7894607361341"/>
    <x v="120"/>
    <n v="7"/>
    <x v="2"/>
  </r>
  <r>
    <n v="776"/>
    <n v="393"/>
    <n v="1279"/>
    <x v="1"/>
    <n v="6"/>
    <x v="0"/>
    <n v="10064"/>
    <n v="5313.5212065459846"/>
    <n v="4750.4787934540154"/>
    <x v="437"/>
    <n v="8"/>
    <x v="2"/>
  </r>
  <r>
    <n v="777"/>
    <n v="171"/>
    <n v="2359"/>
    <x v="0"/>
    <n v="2"/>
    <x v="0"/>
    <n v="3858"/>
    <n v="2934.493757832508"/>
    <n v="923.50624216749202"/>
    <x v="505"/>
    <n v="6"/>
    <x v="2"/>
  </r>
  <r>
    <n v="778"/>
    <n v="365"/>
    <n v="1648"/>
    <x v="0"/>
    <n v="3"/>
    <x v="1"/>
    <n v="15974"/>
    <n v="8944.2880382229341"/>
    <n v="7029.7119617770659"/>
    <x v="506"/>
    <n v="4"/>
    <x v="2"/>
  </r>
  <r>
    <n v="779"/>
    <n v="336"/>
    <n v="1607"/>
    <x v="0"/>
    <n v="2"/>
    <x v="1"/>
    <n v="27178"/>
    <n v="21317.624348513709"/>
    <n v="5860.3756514862944"/>
    <x v="507"/>
    <n v="9"/>
    <x v="2"/>
  </r>
  <r>
    <n v="780"/>
    <n v="847"/>
    <n v="438"/>
    <x v="0"/>
    <n v="11"/>
    <x v="0"/>
    <n v="6741"/>
    <n v="3492.427640938934"/>
    <n v="3248.572359061066"/>
    <x v="85"/>
    <n v="10"/>
    <x v="2"/>
  </r>
  <r>
    <n v="781"/>
    <n v="267"/>
    <n v="2539"/>
    <x v="1"/>
    <n v="9"/>
    <x v="1"/>
    <n v="19133"/>
    <n v="15717.143179117789"/>
    <n v="3415.8568208822048"/>
    <x v="508"/>
    <n v="10"/>
    <x v="2"/>
  </r>
  <r>
    <n v="782"/>
    <n v="321"/>
    <n v="345"/>
    <x v="1"/>
    <n v="5"/>
    <x v="0"/>
    <n v="41134"/>
    <n v="29271.602930032019"/>
    <n v="11862.397069967979"/>
    <x v="509"/>
    <n v="6"/>
    <x v="2"/>
  </r>
  <r>
    <n v="783"/>
    <n v="701"/>
    <n v="2460"/>
    <x v="0"/>
    <n v="8"/>
    <x v="1"/>
    <n v="25747"/>
    <n v="19887.2395635678"/>
    <n v="5859.760436432196"/>
    <x v="270"/>
    <n v="7"/>
    <x v="2"/>
  </r>
  <r>
    <n v="784"/>
    <n v="426"/>
    <n v="2392"/>
    <x v="1"/>
    <n v="5"/>
    <x v="0"/>
    <n v="18361"/>
    <n v="9590.0989512901324"/>
    <n v="8770.9010487098676"/>
    <x v="222"/>
    <n v="2"/>
    <x v="2"/>
  </r>
  <r>
    <n v="785"/>
    <n v="271"/>
    <n v="485"/>
    <x v="1"/>
    <n v="3"/>
    <x v="1"/>
    <n v="8112"/>
    <n v="4058.3189217739118"/>
    <n v="4053.6810782260882"/>
    <x v="510"/>
    <n v="7"/>
    <x v="2"/>
  </r>
  <r>
    <n v="786"/>
    <n v="695"/>
    <n v="1804"/>
    <x v="1"/>
    <n v="2"/>
    <x v="0"/>
    <n v="17593"/>
    <n v="12854.78108914503"/>
    <n v="4738.2189108549737"/>
    <x v="356"/>
    <n v="2"/>
    <x v="2"/>
  </r>
  <r>
    <n v="787"/>
    <n v="134"/>
    <n v="2752"/>
    <x v="1"/>
    <n v="11"/>
    <x v="1"/>
    <n v="15006"/>
    <n v="9260.8610715267387"/>
    <n v="5745.1389284732613"/>
    <x v="166"/>
    <n v="6"/>
    <x v="2"/>
  </r>
  <r>
    <n v="788"/>
    <n v="154"/>
    <n v="1160"/>
    <x v="0"/>
    <n v="7"/>
    <x v="0"/>
    <n v="4595"/>
    <n v="3058.1239602082078"/>
    <n v="1536.876039791792"/>
    <x v="511"/>
    <n v="3"/>
    <x v="2"/>
  </r>
  <r>
    <n v="789"/>
    <n v="81"/>
    <n v="2594"/>
    <x v="0"/>
    <n v="2"/>
    <x v="1"/>
    <n v="9460"/>
    <n v="7655.8958855302099"/>
    <n v="1804.1041144697899"/>
    <x v="270"/>
    <n v="6"/>
    <x v="5"/>
  </r>
  <r>
    <n v="790"/>
    <n v="822"/>
    <n v="2468"/>
    <x v="0"/>
    <n v="11"/>
    <x v="1"/>
    <n v="28916"/>
    <n v="18390.892314828419"/>
    <n v="10525.107685171581"/>
    <x v="512"/>
    <n v="2"/>
    <x v="2"/>
  </r>
  <r>
    <n v="791"/>
    <n v="488"/>
    <n v="491"/>
    <x v="1"/>
    <n v="9"/>
    <x v="1"/>
    <n v="47739"/>
    <n v="34392.553810900259"/>
    <n v="13346.446189099741"/>
    <x v="422"/>
    <n v="2"/>
    <x v="2"/>
  </r>
  <r>
    <n v="792"/>
    <n v="340"/>
    <n v="500"/>
    <x v="1"/>
    <n v="3"/>
    <x v="1"/>
    <n v="17191"/>
    <n v="13432.938175611551"/>
    <n v="3758.0618243884469"/>
    <x v="137"/>
    <n v="10"/>
    <x v="2"/>
  </r>
  <r>
    <n v="793"/>
    <n v="464"/>
    <n v="1950"/>
    <x v="0"/>
    <n v="3"/>
    <x v="0"/>
    <n v="36533"/>
    <n v="25194.12188718707"/>
    <n v="11338.87811281293"/>
    <x v="513"/>
    <n v="3"/>
    <x v="2"/>
  </r>
  <r>
    <n v="794"/>
    <n v="839"/>
    <n v="1285"/>
    <x v="1"/>
    <n v="11"/>
    <x v="0"/>
    <n v="14012"/>
    <n v="8390.7214836020667"/>
    <n v="5621.2785163979333"/>
    <x v="514"/>
    <n v="10"/>
    <x v="2"/>
  </r>
  <r>
    <n v="795"/>
    <n v="11"/>
    <n v="2638"/>
    <x v="0"/>
    <n v="3"/>
    <x v="0"/>
    <n v="5085"/>
    <n v="4205.6695167937696"/>
    <n v="879.33048320623038"/>
    <x v="515"/>
    <n v="4"/>
    <x v="2"/>
  </r>
  <r>
    <n v="796"/>
    <n v="213"/>
    <n v="1680"/>
    <x v="1"/>
    <n v="6"/>
    <x v="0"/>
    <n v="16079"/>
    <n v="8041.0102511614468"/>
    <n v="8037.9897488385532"/>
    <x v="125"/>
    <n v="7"/>
    <x v="2"/>
  </r>
  <r>
    <n v="797"/>
    <n v="708"/>
    <n v="1810"/>
    <x v="1"/>
    <n v="7"/>
    <x v="0"/>
    <n v="11373"/>
    <n v="6507.5191557257494"/>
    <n v="4865.4808442742506"/>
    <x v="516"/>
    <n v="7"/>
    <x v="2"/>
  </r>
  <r>
    <n v="798"/>
    <n v="407"/>
    <n v="784"/>
    <x v="1"/>
    <n v="7"/>
    <x v="0"/>
    <n v="7326"/>
    <n v="4250.8268960508021"/>
    <n v="3075.1731039491979"/>
    <x v="482"/>
    <n v="5"/>
    <x v="2"/>
  </r>
  <r>
    <n v="799"/>
    <n v="335"/>
    <n v="1095"/>
    <x v="1"/>
    <n v="8"/>
    <x v="0"/>
    <n v="30652"/>
    <n v="18143.18501867375"/>
    <n v="12508.81498132625"/>
    <x v="517"/>
    <n v="2"/>
    <x v="2"/>
  </r>
  <r>
    <n v="800"/>
    <n v="364"/>
    <n v="200"/>
    <x v="0"/>
    <n v="6"/>
    <x v="0"/>
    <n v="10183"/>
    <n v="6140.5615676101042"/>
    <n v="4042.4384323898962"/>
    <x v="518"/>
    <n v="8"/>
    <x v="2"/>
  </r>
  <r>
    <n v="801"/>
    <n v="926"/>
    <n v="2533"/>
    <x v="0"/>
    <n v="12"/>
    <x v="1"/>
    <n v="14480"/>
    <n v="11280.391535318329"/>
    <n v="3199.6084646816739"/>
    <x v="519"/>
    <n v="7"/>
    <x v="2"/>
  </r>
  <r>
    <n v="802"/>
    <n v="639"/>
    <n v="885"/>
    <x v="1"/>
    <n v="1"/>
    <x v="0"/>
    <n v="19199"/>
    <n v="13932.316432895401"/>
    <n v="5266.6835671045974"/>
    <x v="507"/>
    <n v="9"/>
    <x v="2"/>
  </r>
  <r>
    <n v="803"/>
    <n v="406"/>
    <n v="1524"/>
    <x v="0"/>
    <n v="11"/>
    <x v="0"/>
    <n v="16972"/>
    <n v="11234.952973508231"/>
    <n v="5737.0470264917694"/>
    <x v="358"/>
    <n v="3"/>
    <x v="2"/>
  </r>
  <r>
    <n v="804"/>
    <n v="225"/>
    <n v="1505"/>
    <x v="1"/>
    <n v="9"/>
    <x v="1"/>
    <n v="17734"/>
    <n v="10128.615640171"/>
    <n v="7605.3843598289986"/>
    <x v="65"/>
    <n v="2"/>
    <x v="2"/>
  </r>
  <r>
    <n v="805"/>
    <n v="289"/>
    <n v="635"/>
    <x v="1"/>
    <n v="6"/>
    <x v="1"/>
    <n v="25699"/>
    <n v="13126.356485673599"/>
    <n v="12572.643514326401"/>
    <x v="116"/>
    <n v="1"/>
    <x v="2"/>
  </r>
  <r>
    <n v="806"/>
    <n v="403"/>
    <n v="2825"/>
    <x v="1"/>
    <n v="8"/>
    <x v="0"/>
    <n v="13492"/>
    <n v="7758.1367561509051"/>
    <n v="5733.8632438490949"/>
    <x v="161"/>
    <n v="5"/>
    <x v="2"/>
  </r>
  <r>
    <n v="807"/>
    <n v="783"/>
    <n v="205"/>
    <x v="0"/>
    <n v="5"/>
    <x v="1"/>
    <n v="20223"/>
    <n v="15256.495567501441"/>
    <n v="4966.5044324985611"/>
    <x v="406"/>
    <n v="10"/>
    <x v="2"/>
  </r>
  <r>
    <n v="808"/>
    <n v="628"/>
    <n v="640"/>
    <x v="0"/>
    <n v="8"/>
    <x v="1"/>
    <n v="27413"/>
    <n v="16958.575908718321"/>
    <n v="10454.42409128168"/>
    <x v="490"/>
    <n v="8"/>
    <x v="2"/>
  </r>
  <r>
    <n v="809"/>
    <n v="915"/>
    <n v="1355"/>
    <x v="0"/>
    <n v="9"/>
    <x v="0"/>
    <n v="26622"/>
    <n v="13992.46401114234"/>
    <n v="12629.53598885766"/>
    <x v="290"/>
    <n v="6"/>
    <x v="2"/>
  </r>
  <r>
    <n v="810"/>
    <n v="645"/>
    <n v="1055"/>
    <x v="0"/>
    <n v="10"/>
    <x v="0"/>
    <n v="29094"/>
    <n v="22844.667661015141"/>
    <n v="6249.3323389848629"/>
    <x v="115"/>
    <n v="1"/>
    <x v="2"/>
  </r>
  <r>
    <n v="811"/>
    <n v="905"/>
    <n v="2816"/>
    <x v="1"/>
    <n v="2"/>
    <x v="1"/>
    <n v="23864"/>
    <n v="14784.64604260855"/>
    <n v="9079.353957391455"/>
    <x v="214"/>
    <n v="10"/>
    <x v="2"/>
  </r>
  <r>
    <n v="812"/>
    <n v="586"/>
    <n v="2101"/>
    <x v="1"/>
    <n v="7"/>
    <x v="0"/>
    <n v="24638"/>
    <n v="14705.2471694382"/>
    <n v="9932.7528305618016"/>
    <x v="46"/>
    <n v="4"/>
    <x v="2"/>
  </r>
  <r>
    <n v="813"/>
    <n v="159"/>
    <n v="909"/>
    <x v="1"/>
    <n v="10"/>
    <x v="0"/>
    <n v="26085"/>
    <n v="21183.140741077259"/>
    <n v="4901.8592589227374"/>
    <x v="507"/>
    <n v="2"/>
    <x v="4"/>
  </r>
  <r>
    <n v="814"/>
    <n v="48"/>
    <n v="902"/>
    <x v="0"/>
    <n v="1"/>
    <x v="1"/>
    <n v="10225"/>
    <n v="6643.8073704179596"/>
    <n v="3581.1926295820399"/>
    <x v="145"/>
    <n v="5"/>
    <x v="4"/>
  </r>
  <r>
    <n v="815"/>
    <n v="877"/>
    <n v="481"/>
    <x v="0"/>
    <n v="9"/>
    <x v="1"/>
    <n v="17812"/>
    <n v="9672.7820513849565"/>
    <n v="8139.2179486150426"/>
    <x v="520"/>
    <n v="9"/>
    <x v="2"/>
  </r>
  <r>
    <n v="816"/>
    <n v="274"/>
    <n v="49"/>
    <x v="0"/>
    <n v="9"/>
    <x v="1"/>
    <n v="6116"/>
    <n v="4822.3751884004942"/>
    <n v="1293.6248115995061"/>
    <x v="521"/>
    <n v="5"/>
    <x v="2"/>
  </r>
  <r>
    <n v="817"/>
    <n v="166"/>
    <n v="2639"/>
    <x v="1"/>
    <n v="1"/>
    <x v="0"/>
    <n v="28166"/>
    <n v="16270.055718239069"/>
    <n v="11895.944281760931"/>
    <x v="443"/>
    <n v="6"/>
    <x v="2"/>
  </r>
  <r>
    <n v="818"/>
    <n v="281"/>
    <n v="67"/>
    <x v="0"/>
    <n v="2"/>
    <x v="0"/>
    <n v="11096"/>
    <n v="8047.1318793245464"/>
    <n v="3048.8681206754541"/>
    <x v="314"/>
    <n v="10"/>
    <x v="2"/>
  </r>
  <r>
    <n v="819"/>
    <n v="440"/>
    <n v="2500"/>
    <x v="0"/>
    <n v="11"/>
    <x v="1"/>
    <n v="42133"/>
    <n v="24950.220376817761"/>
    <n v="17182.779623182239"/>
    <x v="165"/>
    <n v="8"/>
    <x v="2"/>
  </r>
  <r>
    <n v="820"/>
    <n v="583"/>
    <n v="551"/>
    <x v="0"/>
    <n v="12"/>
    <x v="1"/>
    <n v="26240"/>
    <n v="18762.645089818881"/>
    <n v="7477.3549101811186"/>
    <x v="522"/>
    <n v="3"/>
    <x v="2"/>
  </r>
  <r>
    <n v="821"/>
    <n v="545"/>
    <n v="1469"/>
    <x v="0"/>
    <n v="8"/>
    <x v="1"/>
    <n v="10834"/>
    <n v="9370.0307836190223"/>
    <n v="1463.969216380978"/>
    <x v="363"/>
    <n v="6"/>
    <x v="2"/>
  </r>
  <r>
    <n v="822"/>
    <n v="906"/>
    <n v="2361"/>
    <x v="1"/>
    <n v="3"/>
    <x v="1"/>
    <n v="5426"/>
    <n v="3775.3659081758419"/>
    <n v="1650.6340918241581"/>
    <x v="234"/>
    <n v="8"/>
    <x v="2"/>
  </r>
  <r>
    <n v="823"/>
    <n v="331"/>
    <n v="2135"/>
    <x v="1"/>
    <n v="5"/>
    <x v="0"/>
    <n v="23112"/>
    <n v="18117.858841388301"/>
    <n v="4994.1411586116992"/>
    <x v="523"/>
    <n v="9"/>
    <x v="2"/>
  </r>
  <r>
    <n v="824"/>
    <n v="430"/>
    <n v="2998"/>
    <x v="0"/>
    <n v="3"/>
    <x v="1"/>
    <n v="14299"/>
    <n v="11244.55072170283"/>
    <n v="3054.4492782971702"/>
    <x v="359"/>
    <n v="2"/>
    <x v="2"/>
  </r>
  <r>
    <n v="825"/>
    <n v="125"/>
    <n v="154"/>
    <x v="0"/>
    <n v="7"/>
    <x v="1"/>
    <n v="11904"/>
    <n v="6164.5083368566429"/>
    <n v="5739.4916631433571"/>
    <x v="185"/>
    <n v="8"/>
    <x v="4"/>
  </r>
  <r>
    <n v="826"/>
    <n v="334"/>
    <n v="97"/>
    <x v="1"/>
    <n v="3"/>
    <x v="0"/>
    <n v="23942"/>
    <n v="12642.852017504491"/>
    <n v="11299.147982495509"/>
    <x v="524"/>
    <n v="10"/>
    <x v="2"/>
  </r>
  <r>
    <n v="827"/>
    <n v="823"/>
    <n v="2543"/>
    <x v="1"/>
    <n v="10"/>
    <x v="0"/>
    <n v="28943"/>
    <n v="24414.463509806959"/>
    <n v="4528.5364901930443"/>
    <x v="158"/>
    <n v="5"/>
    <x v="2"/>
  </r>
  <r>
    <n v="828"/>
    <n v="193"/>
    <n v="1371"/>
    <x v="0"/>
    <n v="12"/>
    <x v="0"/>
    <n v="34990"/>
    <n v="19529.70581449302"/>
    <n v="15460.29418550698"/>
    <x v="525"/>
    <n v="6"/>
    <x v="2"/>
  </r>
  <r>
    <n v="829"/>
    <n v="781"/>
    <n v="1356"/>
    <x v="0"/>
    <n v="9"/>
    <x v="1"/>
    <n v="22207"/>
    <n v="19545.391143669342"/>
    <n v="2661.608856330658"/>
    <x v="526"/>
    <n v="1"/>
    <x v="2"/>
  </r>
  <r>
    <n v="830"/>
    <n v="551"/>
    <n v="101"/>
    <x v="0"/>
    <n v="5"/>
    <x v="1"/>
    <n v="9634"/>
    <n v="5040.7774059960648"/>
    <n v="4593.2225940039352"/>
    <x v="527"/>
    <n v="4"/>
    <x v="2"/>
  </r>
  <r>
    <n v="831"/>
    <n v="88"/>
    <n v="1682"/>
    <x v="1"/>
    <n v="3"/>
    <x v="0"/>
    <n v="14123"/>
    <n v="9370.0855553997681"/>
    <n v="4752.9144446002319"/>
    <x v="528"/>
    <n v="10"/>
    <x v="2"/>
  </r>
  <r>
    <n v="832"/>
    <n v="593"/>
    <n v="803"/>
    <x v="1"/>
    <n v="5"/>
    <x v="1"/>
    <n v="16474"/>
    <n v="12679.564498352969"/>
    <n v="3794.435501647029"/>
    <x v="529"/>
    <n v="7"/>
    <x v="2"/>
  </r>
  <r>
    <n v="833"/>
    <n v="324"/>
    <n v="140"/>
    <x v="1"/>
    <n v="6"/>
    <x v="1"/>
    <n v="19724"/>
    <n v="10804.35880540586"/>
    <n v="8919.6411945941381"/>
    <x v="530"/>
    <n v="9"/>
    <x v="2"/>
  </r>
  <r>
    <n v="834"/>
    <n v="710"/>
    <n v="2619"/>
    <x v="1"/>
    <n v="10"/>
    <x v="1"/>
    <n v="26753"/>
    <n v="17263.93596480825"/>
    <n v="9489.06403519175"/>
    <x v="152"/>
    <n v="8"/>
    <x v="2"/>
  </r>
  <r>
    <n v="835"/>
    <n v="700"/>
    <n v="2779"/>
    <x v="0"/>
    <n v="8"/>
    <x v="1"/>
    <n v="16520"/>
    <n v="8784.7053189395065"/>
    <n v="7735.2946810604944"/>
    <x v="222"/>
    <n v="8"/>
    <x v="2"/>
  </r>
  <r>
    <n v="836"/>
    <n v="961"/>
    <n v="167"/>
    <x v="1"/>
    <n v="2"/>
    <x v="0"/>
    <n v="12615"/>
    <n v="10028.79453028697"/>
    <n v="2586.205469713032"/>
    <x v="531"/>
    <n v="10"/>
    <x v="2"/>
  </r>
  <r>
    <n v="837"/>
    <n v="690"/>
    <n v="59"/>
    <x v="1"/>
    <n v="12"/>
    <x v="1"/>
    <n v="13914"/>
    <n v="7431.600192648958"/>
    <n v="6482.399807351042"/>
    <x v="271"/>
    <n v="3"/>
    <x v="2"/>
  </r>
  <r>
    <n v="838"/>
    <n v="856"/>
    <n v="1506"/>
    <x v="1"/>
    <n v="9"/>
    <x v="0"/>
    <n v="22829"/>
    <n v="14541.126807578339"/>
    <n v="8287.8731924216554"/>
    <x v="168"/>
    <n v="1"/>
    <x v="2"/>
  </r>
  <r>
    <n v="839"/>
    <n v="738"/>
    <n v="63"/>
    <x v="1"/>
    <n v="6"/>
    <x v="0"/>
    <n v="25836"/>
    <n v="23039.050654165621"/>
    <n v="2796.9493458343791"/>
    <x v="128"/>
    <n v="3"/>
    <x v="2"/>
  </r>
  <r>
    <n v="840"/>
    <n v="376"/>
    <n v="893"/>
    <x v="0"/>
    <n v="10"/>
    <x v="0"/>
    <n v="27654"/>
    <n v="15440.508849209309"/>
    <n v="12213.491150790691"/>
    <x v="409"/>
    <n v="7"/>
    <x v="2"/>
  </r>
  <r>
    <n v="841"/>
    <n v="92"/>
    <n v="1947"/>
    <x v="1"/>
    <n v="8"/>
    <x v="1"/>
    <n v="18887"/>
    <n v="10176.870260256799"/>
    <n v="8710.1297397431972"/>
    <x v="532"/>
    <n v="4"/>
    <x v="2"/>
  </r>
  <r>
    <n v="842"/>
    <n v="139"/>
    <n v="1106"/>
    <x v="0"/>
    <n v="7"/>
    <x v="0"/>
    <n v="8425"/>
    <n v="4340.7723611589436"/>
    <n v="4084.227638841056"/>
    <x v="533"/>
    <n v="2"/>
    <x v="3"/>
  </r>
  <r>
    <n v="843"/>
    <n v="530"/>
    <n v="2756"/>
    <x v="1"/>
    <n v="7"/>
    <x v="0"/>
    <n v="34261"/>
    <n v="19340.057208469891"/>
    <n v="14920.942791530109"/>
    <x v="534"/>
    <n v="3"/>
    <x v="2"/>
  </r>
  <r>
    <n v="844"/>
    <n v="830"/>
    <n v="2303"/>
    <x v="1"/>
    <n v="11"/>
    <x v="0"/>
    <n v="13115"/>
    <n v="10203.016453223239"/>
    <n v="2911.9835467767548"/>
    <x v="502"/>
    <n v="10"/>
    <x v="2"/>
  </r>
  <r>
    <n v="845"/>
    <n v="317"/>
    <n v="1756"/>
    <x v="1"/>
    <n v="9"/>
    <x v="0"/>
    <n v="10285"/>
    <n v="8983.9916712254344"/>
    <n v="1301.0083287745661"/>
    <x v="535"/>
    <n v="8"/>
    <x v="2"/>
  </r>
  <r>
    <n v="846"/>
    <n v="626"/>
    <n v="351"/>
    <x v="0"/>
    <n v="11"/>
    <x v="1"/>
    <n v="6813"/>
    <n v="5786.7693469683454"/>
    <n v="1026.230653031655"/>
    <x v="16"/>
    <n v="2"/>
    <x v="2"/>
  </r>
  <r>
    <n v="847"/>
    <n v="219"/>
    <n v="647"/>
    <x v="1"/>
    <n v="7"/>
    <x v="0"/>
    <n v="9096"/>
    <n v="8019.1854945118248"/>
    <n v="1076.814505488175"/>
    <x v="266"/>
    <n v="5"/>
    <x v="2"/>
  </r>
  <r>
    <n v="848"/>
    <n v="273"/>
    <n v="478"/>
    <x v="0"/>
    <n v="7"/>
    <x v="1"/>
    <n v="6263"/>
    <n v="3609.0799753514848"/>
    <n v="2653.9200246485152"/>
    <x v="400"/>
    <n v="5"/>
    <x v="2"/>
  </r>
  <r>
    <n v="849"/>
    <n v="496"/>
    <n v="639"/>
    <x v="0"/>
    <n v="4"/>
    <x v="0"/>
    <n v="8611"/>
    <n v="6489.1610693960711"/>
    <n v="2121.8389306039289"/>
    <x v="296"/>
    <n v="10"/>
    <x v="2"/>
  </r>
  <r>
    <n v="850"/>
    <n v="897"/>
    <n v="617"/>
    <x v="1"/>
    <n v="5"/>
    <x v="0"/>
    <n v="15242"/>
    <n v="8479.172355018427"/>
    <n v="6762.827644981573"/>
    <x v="86"/>
    <n v="8"/>
    <x v="2"/>
  </r>
  <r>
    <n v="851"/>
    <n v="491"/>
    <n v="942"/>
    <x v="0"/>
    <n v="2"/>
    <x v="0"/>
    <n v="10953"/>
    <n v="8034.5980964335286"/>
    <n v="2918.401903566471"/>
    <x v="536"/>
    <n v="2"/>
    <x v="2"/>
  </r>
  <r>
    <n v="852"/>
    <n v="628"/>
    <n v="516"/>
    <x v="0"/>
    <n v="12"/>
    <x v="1"/>
    <n v="8601"/>
    <n v="4910.9525031167259"/>
    <n v="3690.0474968832741"/>
    <x v="19"/>
    <n v="8"/>
    <x v="2"/>
  </r>
  <r>
    <n v="853"/>
    <n v="660"/>
    <n v="848"/>
    <x v="1"/>
    <n v="2"/>
    <x v="1"/>
    <n v="16889"/>
    <n v="13083.73076644136"/>
    <n v="3805.269233558638"/>
    <x v="537"/>
    <n v="9"/>
    <x v="2"/>
  </r>
  <r>
    <n v="854"/>
    <n v="623"/>
    <n v="2433"/>
    <x v="1"/>
    <n v="5"/>
    <x v="1"/>
    <n v="7565"/>
    <n v="4262.3829131114553"/>
    <n v="3302.6170868885451"/>
    <x v="432"/>
    <n v="10"/>
    <x v="2"/>
  </r>
  <r>
    <n v="855"/>
    <n v="174"/>
    <n v="87"/>
    <x v="1"/>
    <n v="3"/>
    <x v="0"/>
    <n v="7626"/>
    <n v="5823.4051776232373"/>
    <n v="1802.594822376763"/>
    <x v="385"/>
    <n v="2"/>
    <x v="3"/>
  </r>
  <r>
    <n v="856"/>
    <n v="506"/>
    <n v="1511"/>
    <x v="1"/>
    <n v="4"/>
    <x v="1"/>
    <n v="10683"/>
    <n v="9204.1775704673273"/>
    <n v="1478.8224295326729"/>
    <x v="538"/>
    <n v="10"/>
    <x v="2"/>
  </r>
  <r>
    <n v="857"/>
    <n v="248"/>
    <n v="1559"/>
    <x v="1"/>
    <n v="2"/>
    <x v="0"/>
    <n v="22252"/>
    <n v="17331.013720546569"/>
    <n v="4920.9862794534347"/>
    <x v="539"/>
    <n v="8"/>
    <x v="2"/>
  </r>
  <r>
    <n v="858"/>
    <n v="818"/>
    <n v="929"/>
    <x v="0"/>
    <n v="10"/>
    <x v="0"/>
    <n v="22841"/>
    <n v="16852.7640085727"/>
    <n v="5988.2359914273038"/>
    <x v="540"/>
    <n v="2"/>
    <x v="2"/>
  </r>
  <r>
    <n v="859"/>
    <n v="895"/>
    <n v="2803"/>
    <x v="1"/>
    <n v="9"/>
    <x v="1"/>
    <n v="18372"/>
    <n v="14761.5396790633"/>
    <n v="3610.460320936696"/>
    <x v="169"/>
    <n v="9"/>
    <x v="2"/>
  </r>
  <r>
    <n v="860"/>
    <n v="832"/>
    <n v="2408"/>
    <x v="1"/>
    <n v="2"/>
    <x v="1"/>
    <n v="20232"/>
    <n v="11717.11140213338"/>
    <n v="8514.8885978666221"/>
    <x v="541"/>
    <n v="5"/>
    <x v="2"/>
  </r>
  <r>
    <n v="861"/>
    <n v="686"/>
    <n v="223"/>
    <x v="0"/>
    <n v="6"/>
    <x v="0"/>
    <n v="31499"/>
    <n v="16485.21993565403"/>
    <n v="15013.78006434597"/>
    <x v="542"/>
    <n v="7"/>
    <x v="2"/>
  </r>
  <r>
    <n v="862"/>
    <n v="681"/>
    <n v="222"/>
    <x v="1"/>
    <n v="1"/>
    <x v="1"/>
    <n v="11837"/>
    <n v="7503.5180437518702"/>
    <n v="4333.4819562481298"/>
    <x v="56"/>
    <n v="2"/>
    <x v="2"/>
  </r>
  <r>
    <n v="863"/>
    <n v="853"/>
    <n v="2569"/>
    <x v="1"/>
    <n v="12"/>
    <x v="0"/>
    <n v="19036"/>
    <n v="13590.37559310936"/>
    <n v="5445.6244068906362"/>
    <x v="543"/>
    <n v="9"/>
    <x v="2"/>
  </r>
  <r>
    <n v="864"/>
    <n v="851"/>
    <n v="2337"/>
    <x v="1"/>
    <n v="7"/>
    <x v="0"/>
    <n v="20442"/>
    <n v="11170.564295247301"/>
    <n v="9271.4357047526992"/>
    <x v="285"/>
    <n v="3"/>
    <x v="2"/>
  </r>
  <r>
    <n v="865"/>
    <n v="175"/>
    <n v="1362"/>
    <x v="0"/>
    <n v="7"/>
    <x v="1"/>
    <n v="5315"/>
    <n v="3579.676005558249"/>
    <n v="1735.323994441751"/>
    <x v="544"/>
    <n v="3"/>
    <x v="2"/>
  </r>
  <r>
    <n v="866"/>
    <n v="837"/>
    <n v="903"/>
    <x v="0"/>
    <n v="11"/>
    <x v="1"/>
    <n v="49307"/>
    <n v="27112.5895876502"/>
    <n v="22194.4104123498"/>
    <x v="545"/>
    <n v="9"/>
    <x v="2"/>
  </r>
  <r>
    <n v="867"/>
    <n v="792"/>
    <n v="1165"/>
    <x v="1"/>
    <n v="11"/>
    <x v="1"/>
    <n v="10651"/>
    <n v="8824.3041224958397"/>
    <n v="1826.6958775041601"/>
    <x v="491"/>
    <n v="7"/>
    <x v="2"/>
  </r>
  <r>
    <n v="868"/>
    <n v="942"/>
    <n v="648"/>
    <x v="0"/>
    <n v="5"/>
    <x v="0"/>
    <n v="15202"/>
    <n v="9054.267779454347"/>
    <n v="6147.732220545653"/>
    <x v="304"/>
    <n v="5"/>
    <x v="2"/>
  </r>
  <r>
    <n v="869"/>
    <n v="591"/>
    <n v="2941"/>
    <x v="1"/>
    <n v="2"/>
    <x v="0"/>
    <n v="7215"/>
    <n v="5593.3489828597649"/>
    <n v="1621.6510171402349"/>
    <x v="206"/>
    <n v="1"/>
    <x v="2"/>
  </r>
  <r>
    <n v="870"/>
    <n v="10"/>
    <n v="395"/>
    <x v="1"/>
    <n v="11"/>
    <x v="0"/>
    <n v="4570"/>
    <n v="2775.3813439904002"/>
    <n v="1794.6186560096"/>
    <x v="250"/>
    <n v="3"/>
    <x v="0"/>
  </r>
  <r>
    <n v="871"/>
    <n v="381"/>
    <n v="399"/>
    <x v="0"/>
    <n v="2"/>
    <x v="1"/>
    <n v="11261"/>
    <n v="8082.862752446058"/>
    <n v="3178.137247553942"/>
    <x v="532"/>
    <n v="6"/>
    <x v="2"/>
  </r>
  <r>
    <n v="872"/>
    <n v="400"/>
    <n v="378"/>
    <x v="0"/>
    <n v="1"/>
    <x v="1"/>
    <n v="22741"/>
    <n v="16320.733346311779"/>
    <n v="6420.266653688217"/>
    <x v="460"/>
    <n v="8"/>
    <x v="2"/>
  </r>
  <r>
    <n v="873"/>
    <n v="556"/>
    <n v="1091"/>
    <x v="1"/>
    <n v="1"/>
    <x v="0"/>
    <n v="20486"/>
    <n v="16005.899733206061"/>
    <n v="4480.1002667939392"/>
    <x v="546"/>
    <n v="4"/>
    <x v="2"/>
  </r>
  <r>
    <n v="874"/>
    <n v="831"/>
    <n v="2846"/>
    <x v="1"/>
    <n v="11"/>
    <x v="0"/>
    <n v="35808"/>
    <n v="26661.032409530071"/>
    <n v="9146.9675904699288"/>
    <x v="531"/>
    <n v="3"/>
    <x v="2"/>
  </r>
  <r>
    <n v="875"/>
    <n v="426"/>
    <n v="19"/>
    <x v="1"/>
    <n v="4"/>
    <x v="1"/>
    <n v="30582"/>
    <n v="17011.991208562529"/>
    <n v="13570.008791437471"/>
    <x v="547"/>
    <n v="2"/>
    <x v="2"/>
  </r>
  <r>
    <n v="876"/>
    <n v="867"/>
    <n v="247"/>
    <x v="0"/>
    <n v="4"/>
    <x v="0"/>
    <n v="33972"/>
    <n v="18139.657954494749"/>
    <n v="15832.342045505249"/>
    <x v="548"/>
    <n v="4"/>
    <x v="2"/>
  </r>
  <r>
    <n v="877"/>
    <n v="391"/>
    <n v="2287"/>
    <x v="0"/>
    <n v="6"/>
    <x v="1"/>
    <n v="14271"/>
    <n v="12766.470019832121"/>
    <n v="1504.529980167878"/>
    <x v="175"/>
    <n v="4"/>
    <x v="2"/>
  </r>
  <r>
    <n v="878"/>
    <n v="380"/>
    <n v="723"/>
    <x v="1"/>
    <n v="3"/>
    <x v="0"/>
    <n v="29760"/>
    <n v="19999.430778857939"/>
    <n v="9760.569221142061"/>
    <x v="51"/>
    <n v="2"/>
    <x v="2"/>
  </r>
  <r>
    <n v="879"/>
    <n v="18"/>
    <n v="1560"/>
    <x v="1"/>
    <n v="9"/>
    <x v="1"/>
    <n v="12581"/>
    <n v="8363.332691377087"/>
    <n v="4217.667308622913"/>
    <x v="549"/>
    <n v="3"/>
    <x v="1"/>
  </r>
  <r>
    <n v="880"/>
    <n v="632"/>
    <n v="1914"/>
    <x v="1"/>
    <n v="3"/>
    <x v="1"/>
    <n v="11954"/>
    <n v="6162.762390445434"/>
    <n v="5791.237609554566"/>
    <x v="89"/>
    <n v="3"/>
    <x v="2"/>
  </r>
  <r>
    <n v="881"/>
    <n v="326"/>
    <n v="2878"/>
    <x v="0"/>
    <n v="6"/>
    <x v="0"/>
    <n v="38578"/>
    <n v="24931.961923206909"/>
    <n v="13646.038076793089"/>
    <x v="550"/>
    <n v="9"/>
    <x v="2"/>
  </r>
  <r>
    <n v="882"/>
    <n v="331"/>
    <n v="2259"/>
    <x v="0"/>
    <n v="7"/>
    <x v="1"/>
    <n v="4046"/>
    <n v="2751.2937201853119"/>
    <n v="1294.7062798146881"/>
    <x v="430"/>
    <n v="9"/>
    <x v="2"/>
  </r>
  <r>
    <n v="883"/>
    <n v="659"/>
    <n v="2353"/>
    <x v="1"/>
    <n v="5"/>
    <x v="0"/>
    <n v="48686"/>
    <n v="37130.093644805958"/>
    <n v="11555.90635519404"/>
    <x v="551"/>
    <n v="5"/>
    <x v="2"/>
  </r>
  <r>
    <n v="884"/>
    <n v="948"/>
    <n v="2418"/>
    <x v="0"/>
    <n v="6"/>
    <x v="1"/>
    <n v="19028"/>
    <n v="13655.5223744387"/>
    <n v="5372.4776255613033"/>
    <x v="552"/>
    <n v="8"/>
    <x v="2"/>
  </r>
  <r>
    <n v="885"/>
    <n v="661"/>
    <n v="1382"/>
    <x v="0"/>
    <n v="2"/>
    <x v="1"/>
    <n v="19356"/>
    <n v="14997.1902189474"/>
    <n v="4358.8097810525996"/>
    <x v="553"/>
    <n v="4"/>
    <x v="2"/>
  </r>
  <r>
    <n v="886"/>
    <n v="762"/>
    <n v="623"/>
    <x v="1"/>
    <n v="11"/>
    <x v="0"/>
    <n v="15467"/>
    <n v="8485.8391003384386"/>
    <n v="6981.1608996615614"/>
    <x v="554"/>
    <n v="8"/>
    <x v="2"/>
  </r>
  <r>
    <n v="887"/>
    <n v="22"/>
    <n v="2282"/>
    <x v="1"/>
    <n v="11"/>
    <x v="0"/>
    <n v="19331"/>
    <n v="9837.6106665087354"/>
    <n v="9493.3893334912646"/>
    <x v="470"/>
    <n v="6"/>
    <x v="3"/>
  </r>
  <r>
    <n v="888"/>
    <n v="448"/>
    <n v="38"/>
    <x v="1"/>
    <n v="4"/>
    <x v="0"/>
    <n v="13437"/>
    <n v="10231.680733615531"/>
    <n v="3205.3192663844688"/>
    <x v="555"/>
    <n v="5"/>
    <x v="2"/>
  </r>
  <r>
    <n v="889"/>
    <n v="903"/>
    <n v="1303"/>
    <x v="1"/>
    <n v="10"/>
    <x v="1"/>
    <n v="4464"/>
    <n v="3845.1062019527799"/>
    <n v="618.89379804721966"/>
    <x v="219"/>
    <n v="1"/>
    <x v="2"/>
  </r>
  <r>
    <n v="890"/>
    <n v="781"/>
    <n v="2594"/>
    <x v="0"/>
    <n v="3"/>
    <x v="0"/>
    <n v="9460"/>
    <n v="7655.8958855302099"/>
    <n v="1804.1041144697899"/>
    <x v="270"/>
    <n v="1"/>
    <x v="2"/>
  </r>
  <r>
    <n v="891"/>
    <n v="427"/>
    <n v="1828"/>
    <x v="0"/>
    <n v="12"/>
    <x v="1"/>
    <n v="29451"/>
    <n v="19119.615606095562"/>
    <n v="10331.38439390444"/>
    <x v="528"/>
    <n v="7"/>
    <x v="2"/>
  </r>
  <r>
    <n v="892"/>
    <n v="639"/>
    <n v="327"/>
    <x v="1"/>
    <n v="1"/>
    <x v="1"/>
    <n v="29553"/>
    <n v="24830.36244546936"/>
    <n v="4722.6375545306437"/>
    <x v="140"/>
    <n v="9"/>
    <x v="2"/>
  </r>
  <r>
    <n v="893"/>
    <n v="349"/>
    <n v="2274"/>
    <x v="1"/>
    <n v="1"/>
    <x v="1"/>
    <n v="8180"/>
    <n v="6365.0133762961468"/>
    <n v="1814.986623703853"/>
    <x v="530"/>
    <n v="6"/>
    <x v="2"/>
  </r>
  <r>
    <n v="894"/>
    <n v="188"/>
    <n v="822"/>
    <x v="0"/>
    <n v="7"/>
    <x v="0"/>
    <n v="20395"/>
    <n v="14627.516965111001"/>
    <n v="5767.4830348889946"/>
    <x v="208"/>
    <n v="7"/>
    <x v="2"/>
  </r>
  <r>
    <n v="895"/>
    <n v="260"/>
    <n v="2763"/>
    <x v="0"/>
    <n v="2"/>
    <x v="1"/>
    <n v="20982"/>
    <n v="15477.3470006964"/>
    <n v="5504.6529993036038"/>
    <x v="556"/>
    <n v="7"/>
    <x v="2"/>
  </r>
  <r>
    <n v="896"/>
    <n v="141"/>
    <n v="2655"/>
    <x v="0"/>
    <n v="2"/>
    <x v="0"/>
    <n v="16904"/>
    <n v="11182.83369932944"/>
    <n v="5721.1663006705603"/>
    <x v="413"/>
    <n v="1"/>
    <x v="3"/>
  </r>
  <r>
    <n v="897"/>
    <n v="260"/>
    <n v="1399"/>
    <x v="1"/>
    <n v="8"/>
    <x v="0"/>
    <n v="8140"/>
    <n v="7245.8303307564447"/>
    <n v="894.16966924355529"/>
    <x v="557"/>
    <n v="7"/>
    <x v="2"/>
  </r>
  <r>
    <n v="898"/>
    <n v="530"/>
    <n v="1151"/>
    <x v="1"/>
    <n v="6"/>
    <x v="1"/>
    <n v="24863"/>
    <n v="12542.95249742433"/>
    <n v="12320.04750257567"/>
    <x v="261"/>
    <n v="3"/>
    <x v="2"/>
  </r>
  <r>
    <n v="899"/>
    <n v="930"/>
    <n v="1669"/>
    <x v="1"/>
    <n v="2"/>
    <x v="0"/>
    <n v="23351"/>
    <n v="15425.535367843389"/>
    <n v="7925.4646321566051"/>
    <x v="157"/>
    <n v="4"/>
    <x v="2"/>
  </r>
  <r>
    <n v="900"/>
    <n v="333"/>
    <n v="360"/>
    <x v="1"/>
    <n v="12"/>
    <x v="0"/>
    <n v="30355"/>
    <n v="19943.803563674661"/>
    <n v="10411.196436325339"/>
    <x v="182"/>
    <n v="1"/>
    <x v="2"/>
  </r>
  <r>
    <n v="901"/>
    <n v="369"/>
    <n v="2666"/>
    <x v="0"/>
    <n v="12"/>
    <x v="1"/>
    <n v="5255"/>
    <n v="3474.1231727997401"/>
    <n v="1780.8768272002601"/>
    <x v="558"/>
    <n v="10"/>
    <x v="2"/>
  </r>
  <r>
    <n v="902"/>
    <n v="124"/>
    <n v="1857"/>
    <x v="0"/>
    <n v="9"/>
    <x v="1"/>
    <n v="7609"/>
    <n v="6121.3993171419452"/>
    <n v="1487.6006828580551"/>
    <x v="442"/>
    <n v="1"/>
    <x v="4"/>
  </r>
  <r>
    <n v="903"/>
    <n v="130"/>
    <n v="1710"/>
    <x v="1"/>
    <n v="10"/>
    <x v="1"/>
    <n v="27427"/>
    <n v="14735.46747525924"/>
    <n v="12691.53252474076"/>
    <x v="178"/>
    <n v="9"/>
    <x v="3"/>
  </r>
  <r>
    <n v="904"/>
    <n v="446"/>
    <n v="2935"/>
    <x v="1"/>
    <n v="8"/>
    <x v="1"/>
    <n v="46644"/>
    <n v="28416.801129507701"/>
    <n v="18227.198870492299"/>
    <x v="293"/>
    <n v="3"/>
    <x v="2"/>
  </r>
  <r>
    <n v="905"/>
    <n v="434"/>
    <n v="162"/>
    <x v="1"/>
    <n v="12"/>
    <x v="0"/>
    <n v="27392"/>
    <n v="20401.533431664178"/>
    <n v="6990.4665683358216"/>
    <x v="559"/>
    <n v="4"/>
    <x v="2"/>
  </r>
  <r>
    <n v="906"/>
    <n v="883"/>
    <n v="2676"/>
    <x v="1"/>
    <n v="2"/>
    <x v="1"/>
    <n v="13458"/>
    <n v="9384.7703545658187"/>
    <n v="4073.2296454341808"/>
    <x v="15"/>
    <n v="6"/>
    <x v="2"/>
  </r>
  <r>
    <n v="907"/>
    <n v="113"/>
    <n v="1084"/>
    <x v="0"/>
    <n v="10"/>
    <x v="1"/>
    <n v="15388"/>
    <n v="9832.4809175125556"/>
    <n v="5555.5190824874444"/>
    <x v="560"/>
    <n v="9"/>
    <x v="0"/>
  </r>
  <r>
    <n v="908"/>
    <n v="695"/>
    <n v="1679"/>
    <x v="1"/>
    <n v="11"/>
    <x v="0"/>
    <n v="47485"/>
    <n v="33474.123488144483"/>
    <n v="14010.87651185552"/>
    <x v="36"/>
    <n v="2"/>
    <x v="2"/>
  </r>
  <r>
    <n v="909"/>
    <n v="969"/>
    <n v="1345"/>
    <x v="1"/>
    <n v="7"/>
    <x v="0"/>
    <n v="32152"/>
    <n v="18590.56587157309"/>
    <n v="13561.43412842691"/>
    <x v="55"/>
    <n v="10"/>
    <x v="2"/>
  </r>
  <r>
    <n v="910"/>
    <n v="527"/>
    <n v="807"/>
    <x v="0"/>
    <n v="6"/>
    <x v="0"/>
    <n v="6516"/>
    <n v="5682.3962734312581"/>
    <n v="833.60372656874188"/>
    <x v="561"/>
    <n v="10"/>
    <x v="2"/>
  </r>
  <r>
    <n v="911"/>
    <n v="631"/>
    <n v="1817"/>
    <x v="0"/>
    <n v="6"/>
    <x v="1"/>
    <n v="12639"/>
    <n v="7777.8241023901792"/>
    <n v="4861.1758976098208"/>
    <x v="562"/>
    <n v="2"/>
    <x v="2"/>
  </r>
  <r>
    <n v="912"/>
    <n v="822"/>
    <n v="1289"/>
    <x v="1"/>
    <n v="11"/>
    <x v="1"/>
    <n v="9102"/>
    <n v="8141.4592374385275"/>
    <n v="960.54076256147346"/>
    <x v="559"/>
    <n v="2"/>
    <x v="2"/>
  </r>
  <r>
    <n v="913"/>
    <n v="22"/>
    <n v="2603"/>
    <x v="1"/>
    <n v="5"/>
    <x v="0"/>
    <n v="9009"/>
    <n v="6509.175451907784"/>
    <n v="2499.824548092216"/>
    <x v="492"/>
    <n v="6"/>
    <x v="3"/>
  </r>
  <r>
    <n v="914"/>
    <n v="155"/>
    <n v="2160"/>
    <x v="1"/>
    <n v="3"/>
    <x v="0"/>
    <n v="20418"/>
    <n v="15400.855199696731"/>
    <n v="5017.1448003032656"/>
    <x v="395"/>
    <n v="1"/>
    <x v="1"/>
  </r>
  <r>
    <n v="915"/>
    <n v="840"/>
    <n v="2338"/>
    <x v="1"/>
    <n v="4"/>
    <x v="1"/>
    <n v="39595"/>
    <n v="25064.79213692476"/>
    <n v="14530.20786307524"/>
    <x v="520"/>
    <n v="7"/>
    <x v="2"/>
  </r>
  <r>
    <n v="916"/>
    <n v="997"/>
    <n v="1861"/>
    <x v="0"/>
    <n v="2"/>
    <x v="0"/>
    <n v="19189"/>
    <n v="14072.6867243948"/>
    <n v="5116.3132756052"/>
    <x v="563"/>
    <n v="10"/>
    <x v="2"/>
  </r>
  <r>
    <n v="917"/>
    <n v="82"/>
    <n v="2940"/>
    <x v="0"/>
    <n v="11"/>
    <x v="1"/>
    <n v="15709"/>
    <n v="9055.1002842722119"/>
    <n v="6653.8997157277881"/>
    <x v="564"/>
    <n v="3"/>
    <x v="4"/>
  </r>
  <r>
    <n v="918"/>
    <n v="413"/>
    <n v="2912"/>
    <x v="1"/>
    <n v="9"/>
    <x v="0"/>
    <n v="28900"/>
    <n v="18140.72508177246"/>
    <n v="10759.27491822754"/>
    <x v="156"/>
    <n v="8"/>
    <x v="2"/>
  </r>
  <r>
    <n v="919"/>
    <n v="792"/>
    <n v="1875"/>
    <x v="1"/>
    <n v="9"/>
    <x v="0"/>
    <n v="14424"/>
    <n v="11909.14851661182"/>
    <n v="2514.85148338818"/>
    <x v="53"/>
    <n v="7"/>
    <x v="2"/>
  </r>
  <r>
    <n v="920"/>
    <n v="851"/>
    <n v="2667"/>
    <x v="0"/>
    <n v="7"/>
    <x v="0"/>
    <n v="11790"/>
    <n v="7205.836017752802"/>
    <n v="4584.163982247198"/>
    <x v="121"/>
    <n v="3"/>
    <x v="2"/>
  </r>
  <r>
    <n v="921"/>
    <n v="534"/>
    <n v="791"/>
    <x v="0"/>
    <n v="12"/>
    <x v="1"/>
    <n v="10702"/>
    <n v="9129.4134225278394"/>
    <n v="1572.586577472161"/>
    <x v="100"/>
    <n v="3"/>
    <x v="2"/>
  </r>
  <r>
    <n v="922"/>
    <n v="887"/>
    <n v="714"/>
    <x v="0"/>
    <n v="5"/>
    <x v="0"/>
    <n v="8798"/>
    <n v="5565.2166355492418"/>
    <n v="3232.7833644507582"/>
    <x v="296"/>
    <n v="1"/>
    <x v="2"/>
  </r>
  <r>
    <n v="923"/>
    <n v="360"/>
    <n v="2161"/>
    <x v="0"/>
    <n v="6"/>
    <x v="0"/>
    <n v="20190"/>
    <n v="16779.957067618849"/>
    <n v="3410.042932381155"/>
    <x v="350"/>
    <n v="2"/>
    <x v="5"/>
  </r>
  <r>
    <n v="924"/>
    <n v="904"/>
    <n v="1851"/>
    <x v="1"/>
    <n v="2"/>
    <x v="1"/>
    <n v="13118"/>
    <n v="9642.6975294131571"/>
    <n v="3475.3024705868429"/>
    <x v="418"/>
    <n v="5"/>
    <x v="2"/>
  </r>
  <r>
    <n v="925"/>
    <n v="709"/>
    <n v="684"/>
    <x v="0"/>
    <n v="5"/>
    <x v="0"/>
    <n v="17202"/>
    <n v="13681.122629007739"/>
    <n v="3520.877370992263"/>
    <x v="145"/>
    <n v="4"/>
    <x v="2"/>
  </r>
  <r>
    <n v="926"/>
    <n v="336"/>
    <n v="2148"/>
    <x v="0"/>
    <n v="8"/>
    <x v="0"/>
    <n v="21809"/>
    <n v="16113.22114804904"/>
    <n v="5695.778851950965"/>
    <x v="565"/>
    <n v="9"/>
    <x v="2"/>
  </r>
  <r>
    <n v="927"/>
    <n v="555"/>
    <n v="1225"/>
    <x v="1"/>
    <n v="9"/>
    <x v="0"/>
    <n v="10121"/>
    <n v="8977.9619371176759"/>
    <n v="1143.0380628823241"/>
    <x v="566"/>
    <n v="1"/>
    <x v="2"/>
  </r>
  <r>
    <n v="928"/>
    <n v="234"/>
    <n v="2919"/>
    <x v="0"/>
    <n v="2"/>
    <x v="1"/>
    <n v="7367"/>
    <n v="6599.9327371399886"/>
    <n v="767.0672628600114"/>
    <x v="495"/>
    <n v="10"/>
    <x v="2"/>
  </r>
  <r>
    <n v="929"/>
    <n v="654"/>
    <n v="260"/>
    <x v="0"/>
    <n v="11"/>
    <x v="1"/>
    <n v="7334"/>
    <n v="4790.196795602611"/>
    <n v="2543.803204397389"/>
    <x v="567"/>
    <n v="9"/>
    <x v="2"/>
  </r>
  <r>
    <n v="930"/>
    <n v="185"/>
    <n v="1471"/>
    <x v="0"/>
    <n v="8"/>
    <x v="1"/>
    <n v="38189"/>
    <n v="23941.672909008739"/>
    <n v="14247.327090991261"/>
    <x v="568"/>
    <n v="1"/>
    <x v="2"/>
  </r>
  <r>
    <n v="931"/>
    <n v="583"/>
    <n v="841"/>
    <x v="0"/>
    <n v="11"/>
    <x v="1"/>
    <n v="18344"/>
    <n v="16095.57646819768"/>
    <n v="2248.423531802322"/>
    <x v="6"/>
    <n v="3"/>
    <x v="2"/>
  </r>
  <r>
    <n v="932"/>
    <n v="421"/>
    <n v="1036"/>
    <x v="1"/>
    <n v="2"/>
    <x v="1"/>
    <n v="17718"/>
    <n v="10181.549051130971"/>
    <n v="7536.4509488690346"/>
    <x v="253"/>
    <n v="9"/>
    <x v="2"/>
  </r>
  <r>
    <n v="933"/>
    <n v="726"/>
    <n v="319"/>
    <x v="0"/>
    <n v="3"/>
    <x v="1"/>
    <n v="10782"/>
    <n v="5433.7888385463493"/>
    <n v="5348.2111614536507"/>
    <x v="569"/>
    <n v="9"/>
    <x v="2"/>
  </r>
  <r>
    <n v="934"/>
    <n v="727"/>
    <n v="1574"/>
    <x v="0"/>
    <n v="4"/>
    <x v="1"/>
    <n v="16022"/>
    <n v="12975.74565072091"/>
    <n v="3046.2543492790901"/>
    <x v="214"/>
    <n v="5"/>
    <x v="2"/>
  </r>
  <r>
    <n v="935"/>
    <n v="899"/>
    <n v="73"/>
    <x v="1"/>
    <n v="9"/>
    <x v="1"/>
    <n v="3056"/>
    <n v="1576.6097726075579"/>
    <n v="1479.3902273924421"/>
    <x v="43"/>
    <n v="8"/>
    <x v="2"/>
  </r>
  <r>
    <n v="936"/>
    <n v="807"/>
    <n v="1091"/>
    <x v="0"/>
    <n v="2"/>
    <x v="0"/>
    <n v="20486"/>
    <n v="16005.899733206061"/>
    <n v="4480.1002667939392"/>
    <x v="546"/>
    <n v="6"/>
    <x v="2"/>
  </r>
  <r>
    <n v="937"/>
    <n v="436"/>
    <n v="1624"/>
    <x v="1"/>
    <n v="11"/>
    <x v="1"/>
    <n v="17172"/>
    <n v="14776.60655967944"/>
    <n v="2395.393440320564"/>
    <x v="129"/>
    <n v="7"/>
    <x v="2"/>
  </r>
  <r>
    <n v="938"/>
    <n v="286"/>
    <n v="967"/>
    <x v="0"/>
    <n v="3"/>
    <x v="0"/>
    <n v="18348"/>
    <n v="12766.841965071249"/>
    <n v="5581.1580349287487"/>
    <x v="570"/>
    <n v="4"/>
    <x v="2"/>
  </r>
  <r>
    <n v="939"/>
    <n v="95"/>
    <n v="1344"/>
    <x v="1"/>
    <n v="7"/>
    <x v="0"/>
    <n v="12019"/>
    <n v="8358.6764581710795"/>
    <n v="3660.32354182892"/>
    <x v="461"/>
    <n v="1"/>
    <x v="4"/>
  </r>
  <r>
    <n v="940"/>
    <n v="509"/>
    <n v="2796"/>
    <x v="0"/>
    <n v="3"/>
    <x v="0"/>
    <n v="28219"/>
    <n v="15593.38233195105"/>
    <n v="12625.61766804895"/>
    <x v="94"/>
    <n v="4"/>
    <x v="2"/>
  </r>
  <r>
    <n v="941"/>
    <n v="395"/>
    <n v="752"/>
    <x v="0"/>
    <n v="11"/>
    <x v="1"/>
    <n v="21609"/>
    <n v="16207.37069055903"/>
    <n v="5401.6293094409721"/>
    <x v="571"/>
    <n v="3"/>
    <x v="2"/>
  </r>
  <r>
    <n v="942"/>
    <n v="367"/>
    <n v="1048"/>
    <x v="0"/>
    <n v="7"/>
    <x v="0"/>
    <n v="33887"/>
    <n v="26901.420439034431"/>
    <n v="6985.5795609655725"/>
    <x v="572"/>
    <n v="2"/>
    <x v="2"/>
  </r>
  <r>
    <n v="943"/>
    <n v="852"/>
    <n v="2497"/>
    <x v="1"/>
    <n v="1"/>
    <x v="0"/>
    <n v="16330"/>
    <n v="9678.0802000660042"/>
    <n v="6651.9197999339958"/>
    <x v="317"/>
    <n v="7"/>
    <x v="2"/>
  </r>
  <r>
    <n v="944"/>
    <n v="499"/>
    <n v="767"/>
    <x v="0"/>
    <n v="7"/>
    <x v="0"/>
    <n v="30804"/>
    <n v="19017.226046740529"/>
    <n v="11786.77395325947"/>
    <x v="573"/>
    <n v="1"/>
    <x v="2"/>
  </r>
  <r>
    <n v="945"/>
    <n v="432"/>
    <n v="814"/>
    <x v="0"/>
    <n v="5"/>
    <x v="1"/>
    <n v="14596"/>
    <n v="7532.8084580318146"/>
    <n v="7063.1915419681854"/>
    <x v="77"/>
    <n v="3"/>
    <x v="2"/>
  </r>
  <r>
    <n v="946"/>
    <n v="84"/>
    <n v="1436"/>
    <x v="1"/>
    <n v="3"/>
    <x v="0"/>
    <n v="10406"/>
    <n v="8337.9381526029811"/>
    <n v="2068.0618473970189"/>
    <x v="317"/>
    <n v="9"/>
    <x v="2"/>
  </r>
  <r>
    <n v="947"/>
    <n v="81"/>
    <n v="1632"/>
    <x v="1"/>
    <n v="4"/>
    <x v="0"/>
    <n v="18936"/>
    <n v="14989.42952810594"/>
    <n v="3946.5704718940628"/>
    <x v="574"/>
    <n v="6"/>
    <x v="5"/>
  </r>
  <r>
    <n v="948"/>
    <n v="750"/>
    <n v="2475"/>
    <x v="0"/>
    <n v="12"/>
    <x v="0"/>
    <n v="22586"/>
    <n v="12532.071339715339"/>
    <n v="10053.928660284661"/>
    <x v="570"/>
    <n v="3"/>
    <x v="2"/>
  </r>
  <r>
    <n v="949"/>
    <n v="110"/>
    <n v="764"/>
    <x v="0"/>
    <n v="9"/>
    <x v="0"/>
    <n v="21612"/>
    <n v="16099.853113203681"/>
    <n v="5512.1468867963213"/>
    <x v="575"/>
    <n v="2"/>
    <x v="2"/>
  </r>
  <r>
    <n v="950"/>
    <n v="254"/>
    <n v="2920"/>
    <x v="1"/>
    <n v="6"/>
    <x v="0"/>
    <n v="30220"/>
    <n v="25992.866792949149"/>
    <n v="4227.1332070508506"/>
    <x v="383"/>
    <n v="7"/>
    <x v="2"/>
  </r>
  <r>
    <n v="951"/>
    <n v="519"/>
    <n v="2735"/>
    <x v="0"/>
    <n v="7"/>
    <x v="1"/>
    <n v="18151"/>
    <n v="13969.09103086918"/>
    <n v="4181.9089691308163"/>
    <x v="575"/>
    <n v="8"/>
    <x v="2"/>
  </r>
  <r>
    <n v="952"/>
    <n v="979"/>
    <n v="172"/>
    <x v="1"/>
    <n v="3"/>
    <x v="0"/>
    <n v="24025"/>
    <n v="12336.359060858031"/>
    <n v="11688.640939141969"/>
    <x v="307"/>
    <n v="9"/>
    <x v="2"/>
  </r>
  <r>
    <n v="953"/>
    <n v="868"/>
    <n v="2458"/>
    <x v="0"/>
    <n v="3"/>
    <x v="1"/>
    <n v="23968"/>
    <n v="20480.118124126839"/>
    <n v="3487.8818758731609"/>
    <x v="74"/>
    <n v="10"/>
    <x v="2"/>
  </r>
  <r>
    <n v="954"/>
    <n v="921"/>
    <n v="1563"/>
    <x v="1"/>
    <n v="10"/>
    <x v="1"/>
    <n v="19427"/>
    <n v="16904.832947703129"/>
    <n v="2522.1670522968711"/>
    <x v="64"/>
    <n v="2"/>
    <x v="2"/>
  </r>
  <r>
    <n v="955"/>
    <n v="395"/>
    <n v="2203"/>
    <x v="0"/>
    <n v="8"/>
    <x v="1"/>
    <n v="48364"/>
    <n v="40353.982138732019"/>
    <n v="8010.0178612679811"/>
    <x v="576"/>
    <n v="3"/>
    <x v="2"/>
  </r>
  <r>
    <n v="956"/>
    <n v="94"/>
    <n v="1211"/>
    <x v="0"/>
    <n v="6"/>
    <x v="1"/>
    <n v="11378"/>
    <n v="6217.2454938380588"/>
    <n v="5160.7545061619412"/>
    <x v="50"/>
    <n v="1"/>
    <x v="3"/>
  </r>
  <r>
    <n v="957"/>
    <n v="983"/>
    <n v="2373"/>
    <x v="0"/>
    <n v="8"/>
    <x v="1"/>
    <n v="16558"/>
    <n v="11834.51040132752"/>
    <n v="4723.4895986724841"/>
    <x v="276"/>
    <n v="6"/>
    <x v="2"/>
  </r>
  <r>
    <n v="958"/>
    <n v="991"/>
    <n v="2985"/>
    <x v="0"/>
    <n v="10"/>
    <x v="0"/>
    <n v="14916"/>
    <n v="8851.1538893727811"/>
    <n v="6064.8461106272189"/>
    <x v="577"/>
    <n v="7"/>
    <x v="2"/>
  </r>
  <r>
    <n v="959"/>
    <n v="670"/>
    <n v="2305"/>
    <x v="1"/>
    <n v="12"/>
    <x v="1"/>
    <n v="29536"/>
    <n v="16344.212416789351"/>
    <n v="13191.787583210649"/>
    <x v="305"/>
    <n v="8"/>
    <x v="2"/>
  </r>
  <r>
    <n v="960"/>
    <n v="81"/>
    <n v="665"/>
    <x v="0"/>
    <n v="3"/>
    <x v="1"/>
    <n v="11092"/>
    <n v="9980.5260330711317"/>
    <n v="1111.4739669288681"/>
    <x v="382"/>
    <n v="6"/>
    <x v="5"/>
  </r>
  <r>
    <n v="961"/>
    <n v="909"/>
    <n v="633"/>
    <x v="1"/>
    <n v="12"/>
    <x v="1"/>
    <n v="34869"/>
    <n v="24901.804392803358"/>
    <n v="9967.1956071966415"/>
    <x v="64"/>
    <n v="10"/>
    <x v="2"/>
  </r>
  <r>
    <n v="962"/>
    <n v="681"/>
    <n v="2615"/>
    <x v="0"/>
    <n v="10"/>
    <x v="0"/>
    <n v="48487"/>
    <n v="35824.25869532545"/>
    <n v="12662.74130467455"/>
    <x v="512"/>
    <n v="2"/>
    <x v="2"/>
  </r>
  <r>
    <n v="963"/>
    <n v="485"/>
    <n v="462"/>
    <x v="0"/>
    <n v="6"/>
    <x v="0"/>
    <n v="9292"/>
    <n v="6545.8792989330359"/>
    <n v="2746.1207010669641"/>
    <x v="267"/>
    <n v="5"/>
    <x v="2"/>
  </r>
  <r>
    <n v="964"/>
    <n v="239"/>
    <n v="1763"/>
    <x v="1"/>
    <n v="9"/>
    <x v="1"/>
    <n v="21299"/>
    <n v="13063.605773596129"/>
    <n v="8235.3942264038669"/>
    <x v="578"/>
    <n v="2"/>
    <x v="2"/>
  </r>
  <r>
    <n v="965"/>
    <n v="9"/>
    <n v="751"/>
    <x v="1"/>
    <n v="4"/>
    <x v="0"/>
    <n v="29704"/>
    <n v="20647.244756677581"/>
    <n v="9056.7552433224191"/>
    <x v="175"/>
    <n v="4"/>
    <x v="0"/>
  </r>
  <r>
    <n v="966"/>
    <n v="736"/>
    <n v="118"/>
    <x v="0"/>
    <n v="10"/>
    <x v="0"/>
    <n v="20819"/>
    <n v="13889.92897645337"/>
    <n v="6929.0710235466322"/>
    <x v="579"/>
    <n v="7"/>
    <x v="2"/>
  </r>
  <r>
    <n v="967"/>
    <n v="208"/>
    <n v="2086"/>
    <x v="1"/>
    <n v="1"/>
    <x v="0"/>
    <n v="11086"/>
    <n v="5816.432355523254"/>
    <n v="5269.567644476746"/>
    <x v="32"/>
    <n v="6"/>
    <x v="0"/>
  </r>
  <r>
    <n v="968"/>
    <n v="293"/>
    <n v="2692"/>
    <x v="1"/>
    <n v="8"/>
    <x v="1"/>
    <n v="17171"/>
    <n v="11078.52125643623"/>
    <n v="6092.4787435637736"/>
    <x v="580"/>
    <n v="2"/>
    <x v="2"/>
  </r>
  <r>
    <n v="969"/>
    <n v="351"/>
    <n v="1604"/>
    <x v="0"/>
    <n v="8"/>
    <x v="1"/>
    <n v="25889"/>
    <n v="22565.18041990733"/>
    <n v="3323.819580092666"/>
    <x v="141"/>
    <n v="8"/>
    <x v="2"/>
  </r>
  <r>
    <n v="970"/>
    <n v="34"/>
    <n v="1373"/>
    <x v="1"/>
    <n v="7"/>
    <x v="0"/>
    <n v="33153"/>
    <n v="28136.872428076051"/>
    <n v="5016.1275719239457"/>
    <x v="401"/>
    <n v="4"/>
    <x v="1"/>
  </r>
  <r>
    <n v="971"/>
    <n v="837"/>
    <n v="1613"/>
    <x v="0"/>
    <n v="9"/>
    <x v="1"/>
    <n v="31994"/>
    <n v="28069.66918025236"/>
    <n v="3924.3308197476399"/>
    <x v="449"/>
    <n v="9"/>
    <x v="2"/>
  </r>
  <r>
    <n v="972"/>
    <n v="585"/>
    <n v="2696"/>
    <x v="0"/>
    <n v="9"/>
    <x v="0"/>
    <n v="8344"/>
    <n v="5764.2705996239993"/>
    <n v="2579.7294003760012"/>
    <x v="57"/>
    <n v="3"/>
    <x v="2"/>
  </r>
  <r>
    <n v="973"/>
    <n v="58"/>
    <n v="144"/>
    <x v="0"/>
    <n v="6"/>
    <x v="0"/>
    <n v="39379"/>
    <n v="20617.646789191251"/>
    <n v="18761.353210808749"/>
    <x v="581"/>
    <n v="7"/>
    <x v="4"/>
  </r>
  <r>
    <n v="974"/>
    <n v="28"/>
    <n v="2071"/>
    <x v="0"/>
    <n v="3"/>
    <x v="1"/>
    <n v="21960"/>
    <n v="15849.54959834721"/>
    <n v="6110.4504016527881"/>
    <x v="472"/>
    <n v="7"/>
    <x v="0"/>
  </r>
  <r>
    <n v="975"/>
    <n v="382"/>
    <n v="2347"/>
    <x v="0"/>
    <n v="5"/>
    <x v="0"/>
    <n v="19517"/>
    <n v="11083.87397864109"/>
    <n v="8433.1260213589067"/>
    <x v="36"/>
    <n v="7"/>
    <x v="2"/>
  </r>
  <r>
    <n v="976"/>
    <n v="660"/>
    <n v="1372"/>
    <x v="1"/>
    <n v="4"/>
    <x v="0"/>
    <n v="14577"/>
    <n v="11800.84285875444"/>
    <n v="2776.1571412455601"/>
    <x v="79"/>
    <n v="9"/>
    <x v="2"/>
  </r>
  <r>
    <n v="977"/>
    <n v="959"/>
    <n v="1899"/>
    <x v="0"/>
    <n v="4"/>
    <x v="0"/>
    <n v="14620"/>
    <n v="12521.39215782702"/>
    <n v="2098.6078421729781"/>
    <x v="322"/>
    <n v="4"/>
    <x v="2"/>
  </r>
  <r>
    <n v="978"/>
    <n v="320"/>
    <n v="2363"/>
    <x v="1"/>
    <n v="4"/>
    <x v="0"/>
    <n v="28152"/>
    <n v="20103.908162156789"/>
    <n v="8048.091837843207"/>
    <x v="162"/>
    <n v="10"/>
    <x v="2"/>
  </r>
  <r>
    <n v="979"/>
    <n v="213"/>
    <n v="1761"/>
    <x v="1"/>
    <n v="2"/>
    <x v="0"/>
    <n v="28901"/>
    <n v="16760.680425043811"/>
    <n v="12140.319574956189"/>
    <x v="582"/>
    <n v="7"/>
    <x v="2"/>
  </r>
  <r>
    <n v="980"/>
    <n v="730"/>
    <n v="1537"/>
    <x v="1"/>
    <n v="5"/>
    <x v="0"/>
    <n v="22682"/>
    <n v="16260.53831254766"/>
    <n v="6421.4616874523363"/>
    <x v="483"/>
    <n v="1"/>
    <x v="2"/>
  </r>
  <r>
    <n v="981"/>
    <n v="327"/>
    <n v="829"/>
    <x v="1"/>
    <n v="8"/>
    <x v="1"/>
    <n v="17231"/>
    <n v="9011.7347955812966"/>
    <n v="8219.2652044187034"/>
    <x v="295"/>
    <n v="5"/>
    <x v="2"/>
  </r>
  <r>
    <n v="982"/>
    <n v="15"/>
    <n v="1578"/>
    <x v="0"/>
    <n v="3"/>
    <x v="0"/>
    <n v="17006"/>
    <n v="13287.04762335449"/>
    <n v="3718.9523766455059"/>
    <x v="217"/>
    <n v="10"/>
    <x v="5"/>
  </r>
  <r>
    <n v="983"/>
    <n v="26"/>
    <n v="618"/>
    <x v="1"/>
    <n v="8"/>
    <x v="1"/>
    <n v="5657"/>
    <n v="3056.3335051351942"/>
    <n v="2600.6664948648058"/>
    <x v="52"/>
    <n v="1"/>
    <x v="6"/>
  </r>
  <r>
    <n v="984"/>
    <n v="69"/>
    <n v="2245"/>
    <x v="0"/>
    <n v="7"/>
    <x v="1"/>
    <n v="18650"/>
    <n v="12484.1092657913"/>
    <n v="6165.8907342087041"/>
    <x v="78"/>
    <n v="5"/>
    <x v="4"/>
  </r>
  <r>
    <n v="985"/>
    <n v="55"/>
    <n v="2300"/>
    <x v="0"/>
    <n v="5"/>
    <x v="1"/>
    <n v="26711"/>
    <n v="20272.382598871671"/>
    <n v="6438.6174011283292"/>
    <x v="583"/>
    <n v="1"/>
    <x v="5"/>
  </r>
  <r>
    <n v="986"/>
    <n v="271"/>
    <n v="2272"/>
    <x v="0"/>
    <n v="7"/>
    <x v="1"/>
    <n v="8185"/>
    <n v="4116.5231543026566"/>
    <n v="4068.4768456973429"/>
    <x v="172"/>
    <n v="7"/>
    <x v="2"/>
  </r>
  <r>
    <n v="987"/>
    <n v="188"/>
    <n v="899"/>
    <x v="1"/>
    <n v="3"/>
    <x v="0"/>
    <n v="10664"/>
    <n v="8560.3038693604121"/>
    <n v="2103.6961306395879"/>
    <x v="343"/>
    <n v="7"/>
    <x v="2"/>
  </r>
  <r>
    <n v="988"/>
    <n v="251"/>
    <n v="873"/>
    <x v="0"/>
    <n v="4"/>
    <x v="0"/>
    <n v="29958"/>
    <n v="18432.26636556739"/>
    <n v="11525.73363443261"/>
    <x v="156"/>
    <n v="7"/>
    <x v="2"/>
  </r>
  <r>
    <n v="989"/>
    <n v="109"/>
    <n v="265"/>
    <x v="0"/>
    <n v="8"/>
    <x v="0"/>
    <n v="11268"/>
    <n v="6205.0381980130633"/>
    <n v="5062.9618019869367"/>
    <x v="151"/>
    <n v="5"/>
    <x v="2"/>
  </r>
  <r>
    <n v="990"/>
    <n v="813"/>
    <n v="247"/>
    <x v="1"/>
    <n v="8"/>
    <x v="0"/>
    <n v="33972"/>
    <n v="18139.657954494749"/>
    <n v="15832.342045505249"/>
    <x v="548"/>
    <n v="6"/>
    <x v="2"/>
  </r>
  <r>
    <n v="991"/>
    <n v="973"/>
    <n v="983"/>
    <x v="0"/>
    <n v="11"/>
    <x v="0"/>
    <n v="18752"/>
    <n v="15681.941436607211"/>
    <n v="3070.0585633927949"/>
    <x v="584"/>
    <n v="2"/>
    <x v="2"/>
  </r>
  <r>
    <n v="992"/>
    <n v="739"/>
    <n v="2995"/>
    <x v="1"/>
    <n v="5"/>
    <x v="0"/>
    <n v="10220"/>
    <n v="6367.9995950585253"/>
    <n v="3852.0004049414752"/>
    <x v="585"/>
    <n v="6"/>
    <x v="2"/>
  </r>
  <r>
    <n v="993"/>
    <n v="956"/>
    <n v="788"/>
    <x v="1"/>
    <n v="10"/>
    <x v="1"/>
    <n v="24541"/>
    <n v="17111.937605571809"/>
    <n v="7429.062394428187"/>
    <x v="586"/>
    <n v="7"/>
    <x v="2"/>
  </r>
  <r>
    <n v="994"/>
    <n v="570"/>
    <n v="194"/>
    <x v="1"/>
    <n v="9"/>
    <x v="0"/>
    <n v="3940"/>
    <n v="3261.0870032502298"/>
    <n v="678.91299674976972"/>
    <x v="587"/>
    <n v="10"/>
    <x v="2"/>
  </r>
  <r>
    <n v="995"/>
    <n v="848"/>
    <n v="2663"/>
    <x v="1"/>
    <n v="9"/>
    <x v="0"/>
    <n v="18203"/>
    <n v="15134.615708707919"/>
    <n v="3068.3842912920768"/>
    <x v="302"/>
    <n v="2"/>
    <x v="2"/>
  </r>
  <r>
    <n v="996"/>
    <n v="659"/>
    <n v="333"/>
    <x v="1"/>
    <n v="7"/>
    <x v="1"/>
    <n v="19592"/>
    <n v="14676.02334344221"/>
    <n v="4915.9766565577902"/>
    <x v="588"/>
    <n v="5"/>
    <x v="2"/>
  </r>
  <r>
    <n v="997"/>
    <n v="706"/>
    <n v="2276"/>
    <x v="0"/>
    <n v="9"/>
    <x v="1"/>
    <n v="6564"/>
    <n v="4459.39550416363"/>
    <n v="2104.60449583637"/>
    <x v="320"/>
    <n v="6"/>
    <x v="2"/>
  </r>
  <r>
    <n v="998"/>
    <n v="455"/>
    <n v="2230"/>
    <x v="1"/>
    <n v="6"/>
    <x v="1"/>
    <n v="47379"/>
    <n v="40422.867744626587"/>
    <n v="6956.1322553734126"/>
    <x v="154"/>
    <n v="2"/>
    <x v="2"/>
  </r>
  <r>
    <n v="999"/>
    <n v="958"/>
    <n v="778"/>
    <x v="1"/>
    <n v="10"/>
    <x v="0"/>
    <n v="22340"/>
    <n v="16280.443052570319"/>
    <n v="6059.5569474296772"/>
    <x v="1"/>
    <n v="9"/>
    <x v="2"/>
  </r>
  <r>
    <n v="1000"/>
    <n v="944"/>
    <n v="2611"/>
    <x v="0"/>
    <n v="2"/>
    <x v="0"/>
    <n v="31091"/>
    <n v="16504.70524707888"/>
    <n v="14586.29475292112"/>
    <x v="589"/>
    <n v="10"/>
    <x v="2"/>
  </r>
  <r>
    <n v="1001"/>
    <n v="297"/>
    <n v="1954"/>
    <x v="0"/>
    <n v="3"/>
    <x v="0"/>
    <n v="31954"/>
    <n v="27971.95382170684"/>
    <n v="3982.0461782931561"/>
    <x v="157"/>
    <n v="1"/>
    <x v="2"/>
  </r>
  <r>
    <n v="1002"/>
    <n v="63"/>
    <n v="2314"/>
    <x v="0"/>
    <n v="2"/>
    <x v="0"/>
    <n v="10808"/>
    <n v="8845.0454154822546"/>
    <n v="1962.9545845177449"/>
    <x v="223"/>
    <n v="6"/>
    <x v="1"/>
  </r>
  <r>
    <n v="1003"/>
    <n v="977"/>
    <n v="2501"/>
    <x v="1"/>
    <n v="8"/>
    <x v="0"/>
    <n v="20565"/>
    <n v="17281.835863057891"/>
    <n v="3283.1641369421118"/>
    <x v="590"/>
    <n v="4"/>
    <x v="2"/>
  </r>
  <r>
    <n v="1004"/>
    <n v="910"/>
    <n v="2382"/>
    <x v="0"/>
    <n v="8"/>
    <x v="0"/>
    <n v="6747"/>
    <n v="4811.0772882225092"/>
    <n v="1935.922711777491"/>
    <x v="591"/>
    <n v="2"/>
    <x v="2"/>
  </r>
  <r>
    <n v="1005"/>
    <n v="598"/>
    <n v="2506"/>
    <x v="0"/>
    <n v="2"/>
    <x v="1"/>
    <n v="27645"/>
    <n v="23523.56898904133"/>
    <n v="4121.4310109586704"/>
    <x v="73"/>
    <n v="5"/>
    <x v="2"/>
  </r>
  <r>
    <n v="1006"/>
    <n v="231"/>
    <n v="1550"/>
    <x v="0"/>
    <n v="11"/>
    <x v="1"/>
    <n v="33632"/>
    <n v="19158.0996383946"/>
    <n v="14473.9003616054"/>
    <x v="516"/>
    <n v="4"/>
    <x v="2"/>
  </r>
  <r>
    <n v="1007"/>
    <n v="427"/>
    <n v="2056"/>
    <x v="1"/>
    <n v="6"/>
    <x v="1"/>
    <n v="15451"/>
    <n v="10219.47756904665"/>
    <n v="5231.5224309533533"/>
    <x v="44"/>
    <n v="7"/>
    <x v="2"/>
  </r>
  <r>
    <n v="1008"/>
    <n v="278"/>
    <n v="2892"/>
    <x v="1"/>
    <n v="6"/>
    <x v="0"/>
    <n v="35450"/>
    <n v="28871.770909340099"/>
    <n v="6578.2290906598973"/>
    <x v="177"/>
    <n v="2"/>
    <x v="2"/>
  </r>
  <r>
    <n v="1009"/>
    <n v="802"/>
    <n v="213"/>
    <x v="0"/>
    <n v="12"/>
    <x v="1"/>
    <n v="7027"/>
    <n v="6133.9561854028561"/>
    <n v="893.04381459714386"/>
    <x v="592"/>
    <n v="6"/>
    <x v="2"/>
  </r>
  <r>
    <n v="1010"/>
    <n v="573"/>
    <n v="2759"/>
    <x v="0"/>
    <n v="8"/>
    <x v="0"/>
    <n v="8421"/>
    <n v="6627.6208309082267"/>
    <n v="1793.3791690917731"/>
    <x v="593"/>
    <n v="3"/>
    <x v="2"/>
  </r>
  <r>
    <n v="1011"/>
    <n v="617"/>
    <n v="1902"/>
    <x v="0"/>
    <n v="1"/>
    <x v="0"/>
    <n v="8002"/>
    <n v="4172.2978226195164"/>
    <n v="3829.702177380484"/>
    <x v="594"/>
    <n v="9"/>
    <x v="2"/>
  </r>
  <r>
    <n v="1012"/>
    <n v="698"/>
    <n v="1601"/>
    <x v="1"/>
    <n v="4"/>
    <x v="0"/>
    <n v="15215"/>
    <n v="10265.998555593689"/>
    <n v="4949.001444406309"/>
    <x v="595"/>
    <n v="2"/>
    <x v="2"/>
  </r>
  <r>
    <n v="1013"/>
    <n v="159"/>
    <n v="981"/>
    <x v="1"/>
    <n v="2"/>
    <x v="1"/>
    <n v="47091"/>
    <n v="38983.73096941394"/>
    <n v="8107.2690305860597"/>
    <x v="596"/>
    <n v="2"/>
    <x v="4"/>
  </r>
  <r>
    <n v="1014"/>
    <n v="238"/>
    <n v="1355"/>
    <x v="0"/>
    <n v="1"/>
    <x v="1"/>
    <n v="26622"/>
    <n v="13992.46401114234"/>
    <n v="12629.53598885766"/>
    <x v="290"/>
    <n v="1"/>
    <x v="2"/>
  </r>
  <r>
    <n v="1015"/>
    <n v="919"/>
    <n v="1728"/>
    <x v="0"/>
    <n v="8"/>
    <x v="1"/>
    <n v="17223"/>
    <n v="11727.42388856489"/>
    <n v="5495.5761114351062"/>
    <x v="597"/>
    <n v="7"/>
    <x v="2"/>
  </r>
  <r>
    <n v="1016"/>
    <n v="80"/>
    <n v="1069"/>
    <x v="1"/>
    <n v="8"/>
    <x v="0"/>
    <n v="25523"/>
    <n v="17638.136458254739"/>
    <n v="7884.8635417452606"/>
    <x v="598"/>
    <n v="9"/>
    <x v="1"/>
  </r>
  <r>
    <n v="1017"/>
    <n v="868"/>
    <n v="2067"/>
    <x v="0"/>
    <n v="8"/>
    <x v="1"/>
    <n v="7973"/>
    <n v="6771.3663012536481"/>
    <n v="1201.6336987463519"/>
    <x v="309"/>
    <n v="10"/>
    <x v="2"/>
  </r>
  <r>
    <n v="1018"/>
    <n v="57"/>
    <n v="1815"/>
    <x v="1"/>
    <n v="1"/>
    <x v="0"/>
    <n v="11650"/>
    <n v="8825.0756301855017"/>
    <n v="2824.9243698144978"/>
    <x v="503"/>
    <n v="5"/>
    <x v="0"/>
  </r>
  <r>
    <n v="1019"/>
    <n v="114"/>
    <n v="1491"/>
    <x v="1"/>
    <n v="2"/>
    <x v="0"/>
    <n v="6181"/>
    <n v="3448.9458687159372"/>
    <n v="2732.0541312840628"/>
    <x v="599"/>
    <n v="4"/>
    <x v="2"/>
  </r>
  <r>
    <n v="1020"/>
    <n v="726"/>
    <n v="1604"/>
    <x v="0"/>
    <n v="7"/>
    <x v="1"/>
    <n v="25889"/>
    <n v="22565.18041990733"/>
    <n v="3323.819580092666"/>
    <x v="141"/>
    <n v="9"/>
    <x v="2"/>
  </r>
  <r>
    <n v="1021"/>
    <n v="944"/>
    <n v="2419"/>
    <x v="0"/>
    <n v="7"/>
    <x v="0"/>
    <n v="31377"/>
    <n v="15736.567280706309"/>
    <n v="15640.432719293691"/>
    <x v="429"/>
    <n v="10"/>
    <x v="2"/>
  </r>
  <r>
    <n v="1022"/>
    <n v="457"/>
    <n v="90"/>
    <x v="1"/>
    <n v="7"/>
    <x v="1"/>
    <n v="23584"/>
    <n v="16950.579179211891"/>
    <n v="6633.4208207881056"/>
    <x v="600"/>
    <n v="2"/>
    <x v="2"/>
  </r>
  <r>
    <n v="1023"/>
    <n v="392"/>
    <n v="1647"/>
    <x v="0"/>
    <n v="8"/>
    <x v="1"/>
    <n v="30900"/>
    <n v="21840.972964756809"/>
    <n v="9059.0270352431944"/>
    <x v="601"/>
    <n v="2"/>
    <x v="2"/>
  </r>
  <r>
    <n v="1024"/>
    <n v="958"/>
    <n v="182"/>
    <x v="0"/>
    <n v="5"/>
    <x v="1"/>
    <n v="6577"/>
    <n v="4777.0424696078753"/>
    <n v="1799.9575303921249"/>
    <x v="602"/>
    <n v="9"/>
    <x v="2"/>
  </r>
  <r>
    <n v="1025"/>
    <n v="43"/>
    <n v="2867"/>
    <x v="1"/>
    <n v="8"/>
    <x v="0"/>
    <n v="8609"/>
    <n v="7579.7541730592111"/>
    <n v="1029.2458269407889"/>
    <x v="514"/>
    <n v="5"/>
    <x v="1"/>
  </r>
  <r>
    <n v="1026"/>
    <n v="633"/>
    <n v="1302"/>
    <x v="0"/>
    <n v="2"/>
    <x v="1"/>
    <n v="20674"/>
    <n v="17823.85776131977"/>
    <n v="2850.142238680226"/>
    <x v="497"/>
    <n v="3"/>
    <x v="2"/>
  </r>
  <r>
    <n v="1027"/>
    <n v="409"/>
    <n v="1897"/>
    <x v="1"/>
    <n v="10"/>
    <x v="0"/>
    <n v="15930"/>
    <n v="11490.61891115083"/>
    <n v="4439.3810888491662"/>
    <x v="603"/>
    <n v="1"/>
    <x v="2"/>
  </r>
  <r>
    <n v="1028"/>
    <n v="757"/>
    <n v="1860"/>
    <x v="0"/>
    <n v="1"/>
    <x v="0"/>
    <n v="22422"/>
    <n v="13108.1378467624"/>
    <n v="9313.8621532376037"/>
    <x v="394"/>
    <n v="3"/>
    <x v="2"/>
  </r>
  <r>
    <n v="1029"/>
    <n v="182"/>
    <n v="438"/>
    <x v="0"/>
    <n v="2"/>
    <x v="0"/>
    <n v="6741"/>
    <n v="3492.427640938934"/>
    <n v="3248.572359061066"/>
    <x v="85"/>
    <n v="10"/>
    <x v="2"/>
  </r>
  <r>
    <n v="1030"/>
    <n v="329"/>
    <n v="1979"/>
    <x v="1"/>
    <n v="2"/>
    <x v="0"/>
    <n v="17027"/>
    <n v="10122.53619528058"/>
    <n v="6904.4638047194203"/>
    <x v="158"/>
    <n v="4"/>
    <x v="2"/>
  </r>
  <r>
    <n v="1031"/>
    <n v="234"/>
    <n v="2491"/>
    <x v="1"/>
    <n v="7"/>
    <x v="1"/>
    <n v="43131"/>
    <n v="31222.44350427618"/>
    <n v="11908.55649572382"/>
    <x v="329"/>
    <n v="10"/>
    <x v="2"/>
  </r>
  <r>
    <n v="1032"/>
    <n v="799"/>
    <n v="1632"/>
    <x v="0"/>
    <n v="3"/>
    <x v="0"/>
    <n v="18936"/>
    <n v="14989.42952810594"/>
    <n v="3946.5704718940628"/>
    <x v="574"/>
    <n v="3"/>
    <x v="2"/>
  </r>
  <r>
    <n v="1033"/>
    <n v="22"/>
    <n v="815"/>
    <x v="1"/>
    <n v="5"/>
    <x v="1"/>
    <n v="3225"/>
    <n v="2784.839821421479"/>
    <n v="440.16017857852057"/>
    <x v="604"/>
    <n v="6"/>
    <x v="3"/>
  </r>
  <r>
    <n v="1034"/>
    <n v="114"/>
    <n v="2613"/>
    <x v="0"/>
    <n v="10"/>
    <x v="1"/>
    <n v="28078"/>
    <n v="19052.476464532829"/>
    <n v="9025.5235354671677"/>
    <x v="479"/>
    <n v="4"/>
    <x v="2"/>
  </r>
  <r>
    <n v="1035"/>
    <n v="471"/>
    <n v="1768"/>
    <x v="1"/>
    <n v="11"/>
    <x v="1"/>
    <n v="24805"/>
    <n v="15276.87683917934"/>
    <n v="9528.1231608206617"/>
    <x v="72"/>
    <n v="9"/>
    <x v="2"/>
  </r>
  <r>
    <n v="1036"/>
    <n v="760"/>
    <n v="2276"/>
    <x v="1"/>
    <n v="3"/>
    <x v="1"/>
    <n v="6564"/>
    <n v="4459.39550416363"/>
    <n v="2104.60449583637"/>
    <x v="320"/>
    <n v="2"/>
    <x v="2"/>
  </r>
  <r>
    <n v="1037"/>
    <n v="660"/>
    <n v="343"/>
    <x v="0"/>
    <n v="10"/>
    <x v="1"/>
    <n v="17702"/>
    <n v="12872.45261624512"/>
    <n v="4829.5473837548798"/>
    <x v="523"/>
    <n v="9"/>
    <x v="2"/>
  </r>
  <r>
    <n v="1038"/>
    <n v="755"/>
    <n v="2249"/>
    <x v="0"/>
    <n v="5"/>
    <x v="1"/>
    <n v="17516"/>
    <n v="9927.5188461347661"/>
    <n v="7588.4811538652339"/>
    <x v="261"/>
    <n v="3"/>
    <x v="2"/>
  </r>
  <r>
    <n v="1039"/>
    <n v="385"/>
    <n v="548"/>
    <x v="1"/>
    <n v="12"/>
    <x v="0"/>
    <n v="3727"/>
    <n v="2725.144427552063"/>
    <n v="1001.855572447937"/>
    <x v="281"/>
    <n v="9"/>
    <x v="2"/>
  </r>
  <r>
    <n v="1040"/>
    <n v="349"/>
    <n v="155"/>
    <x v="1"/>
    <n v="12"/>
    <x v="0"/>
    <n v="7158"/>
    <n v="5081.1309548952304"/>
    <n v="2076.8690451047701"/>
    <x v="111"/>
    <n v="6"/>
    <x v="2"/>
  </r>
  <r>
    <n v="1041"/>
    <n v="880"/>
    <n v="666"/>
    <x v="1"/>
    <n v="9"/>
    <x v="0"/>
    <n v="14667"/>
    <n v="11455.251299329841"/>
    <n v="3211.7487006701558"/>
    <x v="52"/>
    <n v="6"/>
    <x v="2"/>
  </r>
  <r>
    <n v="1042"/>
    <n v="852"/>
    <n v="1714"/>
    <x v="0"/>
    <n v="9"/>
    <x v="0"/>
    <n v="10767"/>
    <n v="5651.2217718098364"/>
    <n v="5115.7782281901636"/>
    <x v="605"/>
    <n v="7"/>
    <x v="2"/>
  </r>
  <r>
    <n v="1043"/>
    <n v="17"/>
    <n v="2947"/>
    <x v="1"/>
    <n v="2"/>
    <x v="0"/>
    <n v="7948"/>
    <n v="5227.5987961478013"/>
    <n v="2720.4012038521992"/>
    <x v="118"/>
    <n v="2"/>
    <x v="2"/>
  </r>
  <r>
    <n v="1044"/>
    <n v="332"/>
    <n v="1554"/>
    <x v="0"/>
    <n v="10"/>
    <x v="1"/>
    <n v="9761"/>
    <n v="6699.7258817292031"/>
    <n v="3061.2741182707969"/>
    <x v="606"/>
    <n v="6"/>
    <x v="2"/>
  </r>
  <r>
    <n v="1045"/>
    <n v="51"/>
    <n v="1936"/>
    <x v="1"/>
    <n v="2"/>
    <x v="1"/>
    <n v="46802"/>
    <n v="35820.024850652568"/>
    <n v="10981.97514934743"/>
    <x v="607"/>
    <n v="9"/>
    <x v="6"/>
  </r>
  <r>
    <n v="1046"/>
    <n v="547"/>
    <n v="1115"/>
    <x v="1"/>
    <n v="3"/>
    <x v="0"/>
    <n v="5708"/>
    <n v="4862.4144876794608"/>
    <n v="845.58551232053924"/>
    <x v="608"/>
    <n v="7"/>
    <x v="2"/>
  </r>
  <r>
    <n v="1047"/>
    <n v="671"/>
    <n v="1077"/>
    <x v="1"/>
    <n v="9"/>
    <x v="0"/>
    <n v="19946"/>
    <n v="16610.18713182339"/>
    <n v="3335.8128681766102"/>
    <x v="609"/>
    <n v="3"/>
    <x v="2"/>
  </r>
  <r>
    <n v="1048"/>
    <n v="370"/>
    <n v="1586"/>
    <x v="0"/>
    <n v="9"/>
    <x v="0"/>
    <n v="31257"/>
    <n v="17446.345409500798"/>
    <n v="13810.6545904992"/>
    <x v="160"/>
    <n v="7"/>
    <x v="2"/>
  </r>
  <r>
    <n v="1049"/>
    <n v="373"/>
    <n v="1838"/>
    <x v="1"/>
    <n v="5"/>
    <x v="0"/>
    <n v="3050"/>
    <n v="2432.3302961947379"/>
    <n v="617.66970380526209"/>
    <x v="500"/>
    <n v="4"/>
    <x v="2"/>
  </r>
  <r>
    <n v="1050"/>
    <n v="195"/>
    <n v="1009"/>
    <x v="0"/>
    <n v="11"/>
    <x v="1"/>
    <n v="20884"/>
    <n v="16179.71076431093"/>
    <n v="4704.2892356890734"/>
    <x v="491"/>
    <n v="9"/>
    <x v="2"/>
  </r>
  <r>
    <n v="1051"/>
    <n v="182"/>
    <n v="2923"/>
    <x v="1"/>
    <n v="7"/>
    <x v="0"/>
    <n v="29623"/>
    <n v="18962.263706058689"/>
    <n v="10660.736293941311"/>
    <x v="60"/>
    <n v="10"/>
    <x v="2"/>
  </r>
  <r>
    <n v="1052"/>
    <n v="819"/>
    <n v="564"/>
    <x v="0"/>
    <n v="11"/>
    <x v="0"/>
    <n v="16373"/>
    <n v="13983.385165879559"/>
    <n v="2389.6148341204412"/>
    <x v="35"/>
    <n v="10"/>
    <x v="2"/>
  </r>
  <r>
    <n v="1053"/>
    <n v="140"/>
    <n v="483"/>
    <x v="0"/>
    <n v="6"/>
    <x v="0"/>
    <n v="8805"/>
    <n v="5597.5501769704097"/>
    <n v="3207.4498230295899"/>
    <x v="107"/>
    <n v="8"/>
    <x v="2"/>
  </r>
  <r>
    <n v="1054"/>
    <n v="557"/>
    <n v="861"/>
    <x v="1"/>
    <n v="8"/>
    <x v="0"/>
    <n v="19801"/>
    <n v="14137.81335180305"/>
    <n v="5663.1866481969519"/>
    <x v="123"/>
    <n v="4"/>
    <x v="2"/>
  </r>
  <r>
    <n v="1055"/>
    <n v="619"/>
    <n v="1199"/>
    <x v="1"/>
    <n v="12"/>
    <x v="1"/>
    <n v="28439"/>
    <n v="14888.35846709474"/>
    <n v="13550.64153290526"/>
    <x v="74"/>
    <n v="6"/>
    <x v="2"/>
  </r>
  <r>
    <n v="1056"/>
    <n v="809"/>
    <n v="738"/>
    <x v="1"/>
    <n v="10"/>
    <x v="0"/>
    <n v="48508"/>
    <n v="42056.109467327653"/>
    <n v="6451.8905326723543"/>
    <x v="202"/>
    <n v="4"/>
    <x v="2"/>
  </r>
  <r>
    <n v="1057"/>
    <n v="419"/>
    <n v="2021"/>
    <x v="1"/>
    <n v="4"/>
    <x v="1"/>
    <n v="8121"/>
    <n v="5937.0123625036904"/>
    <n v="2183.9876374963101"/>
    <x v="610"/>
    <n v="3"/>
    <x v="2"/>
  </r>
  <r>
    <n v="1058"/>
    <n v="670"/>
    <n v="995"/>
    <x v="1"/>
    <n v="10"/>
    <x v="0"/>
    <n v="37558"/>
    <n v="19719.153359833159"/>
    <n v="17838.846640166841"/>
    <x v="611"/>
    <n v="8"/>
    <x v="2"/>
  </r>
  <r>
    <n v="1059"/>
    <n v="632"/>
    <n v="2042"/>
    <x v="1"/>
    <n v="3"/>
    <x v="1"/>
    <n v="8631"/>
    <n v="4628.0720505972749"/>
    <n v="4002.9279494027251"/>
    <x v="11"/>
    <n v="3"/>
    <x v="2"/>
  </r>
  <r>
    <n v="1060"/>
    <n v="748"/>
    <n v="2510"/>
    <x v="1"/>
    <n v="5"/>
    <x v="1"/>
    <n v="35844"/>
    <n v="23960.26644757322"/>
    <n v="11883.73355242678"/>
    <x v="612"/>
    <n v="10"/>
    <x v="2"/>
  </r>
  <r>
    <n v="1061"/>
    <n v="803"/>
    <n v="2080"/>
    <x v="1"/>
    <n v="6"/>
    <x v="0"/>
    <n v="11035"/>
    <n v="9590.5157267912218"/>
    <n v="1444.4842732087779"/>
    <x v="613"/>
    <n v="7"/>
    <x v="2"/>
  </r>
  <r>
    <n v="1062"/>
    <n v="219"/>
    <n v="1307"/>
    <x v="1"/>
    <n v="10"/>
    <x v="0"/>
    <n v="46984"/>
    <n v="31678.176565939069"/>
    <n v="15305.823434060931"/>
    <x v="614"/>
    <n v="5"/>
    <x v="2"/>
  </r>
  <r>
    <n v="1063"/>
    <n v="845"/>
    <n v="1180"/>
    <x v="1"/>
    <n v="1"/>
    <x v="1"/>
    <n v="17535"/>
    <n v="9573.3718864855073"/>
    <n v="7961.6281135144927"/>
    <x v="292"/>
    <n v="5"/>
    <x v="2"/>
  </r>
  <r>
    <n v="1064"/>
    <n v="311"/>
    <n v="2228"/>
    <x v="1"/>
    <n v="6"/>
    <x v="1"/>
    <n v="16030"/>
    <n v="12543.431193601309"/>
    <n v="3486.5688063986909"/>
    <x v="615"/>
    <n v="1"/>
    <x v="2"/>
  </r>
  <r>
    <n v="1065"/>
    <n v="436"/>
    <n v="2836"/>
    <x v="0"/>
    <n v="10"/>
    <x v="1"/>
    <n v="12569"/>
    <n v="6427.374768227919"/>
    <n v="6141.625231772081"/>
    <x v="278"/>
    <n v="7"/>
    <x v="2"/>
  </r>
  <r>
    <n v="1066"/>
    <n v="3"/>
    <n v="424"/>
    <x v="0"/>
    <n v="7"/>
    <x v="0"/>
    <n v="14289"/>
    <n v="12027.167011044899"/>
    <n v="2261.8329889550951"/>
    <x v="501"/>
    <n v="5"/>
    <x v="1"/>
  </r>
  <r>
    <n v="1067"/>
    <n v="458"/>
    <n v="2315"/>
    <x v="1"/>
    <n v="1"/>
    <x v="1"/>
    <n v="12903"/>
    <n v="8363.9322136686078"/>
    <n v="4539.0677863313922"/>
    <x v="485"/>
    <n v="9"/>
    <x v="2"/>
  </r>
  <r>
    <n v="1068"/>
    <n v="186"/>
    <n v="1543"/>
    <x v="0"/>
    <n v="3"/>
    <x v="0"/>
    <n v="9154"/>
    <n v="4605.8849875673204"/>
    <n v="4548.1150124326796"/>
    <x v="156"/>
    <n v="10"/>
    <x v="6"/>
  </r>
  <r>
    <n v="1069"/>
    <n v="539"/>
    <n v="1084"/>
    <x v="0"/>
    <n v="10"/>
    <x v="0"/>
    <n v="15388"/>
    <n v="9832.4809175125556"/>
    <n v="5555.5190824874444"/>
    <x v="560"/>
    <n v="6"/>
    <x v="2"/>
  </r>
  <r>
    <n v="1070"/>
    <n v="806"/>
    <n v="1201"/>
    <x v="1"/>
    <n v="1"/>
    <x v="0"/>
    <n v="8367"/>
    <n v="4770.520716961265"/>
    <n v="3596.479283038735"/>
    <x v="262"/>
    <n v="8"/>
    <x v="2"/>
  </r>
  <r>
    <n v="1071"/>
    <n v="546"/>
    <n v="2012"/>
    <x v="1"/>
    <n v="10"/>
    <x v="0"/>
    <n v="10084"/>
    <n v="6586.4123938141774"/>
    <n v="3497.587606185823"/>
    <x v="213"/>
    <n v="5"/>
    <x v="2"/>
  </r>
  <r>
    <n v="1072"/>
    <n v="929"/>
    <n v="2674"/>
    <x v="1"/>
    <n v="7"/>
    <x v="0"/>
    <n v="14062"/>
    <n v="10439.67590044208"/>
    <n v="3622.3240995579158"/>
    <x v="616"/>
    <n v="7"/>
    <x v="2"/>
  </r>
  <r>
    <n v="1073"/>
    <n v="952"/>
    <n v="1343"/>
    <x v="0"/>
    <n v="3"/>
    <x v="1"/>
    <n v="26470"/>
    <n v="17112.652506432689"/>
    <n v="9357.3474935673075"/>
    <x v="311"/>
    <n v="6"/>
    <x v="2"/>
  </r>
  <r>
    <n v="1074"/>
    <n v="161"/>
    <n v="2541"/>
    <x v="0"/>
    <n v="6"/>
    <x v="1"/>
    <n v="5596"/>
    <n v="3216.3876054301991"/>
    <n v="2379.6123945698009"/>
    <x v="275"/>
    <n v="2"/>
    <x v="2"/>
  </r>
  <r>
    <n v="1075"/>
    <n v="65"/>
    <n v="1285"/>
    <x v="1"/>
    <n v="7"/>
    <x v="0"/>
    <n v="14012"/>
    <n v="8390.7214836020667"/>
    <n v="5621.2785163979333"/>
    <x v="514"/>
    <n v="9"/>
    <x v="2"/>
  </r>
  <r>
    <n v="1076"/>
    <n v="898"/>
    <n v="1389"/>
    <x v="0"/>
    <n v="3"/>
    <x v="0"/>
    <n v="14980"/>
    <n v="10494.868692845899"/>
    <n v="4485.131307154099"/>
    <x v="403"/>
    <n v="6"/>
    <x v="2"/>
  </r>
  <r>
    <n v="1077"/>
    <n v="663"/>
    <n v="873"/>
    <x v="0"/>
    <n v="10"/>
    <x v="1"/>
    <n v="29958"/>
    <n v="18432.26636556739"/>
    <n v="11525.73363443261"/>
    <x v="156"/>
    <n v="3"/>
    <x v="2"/>
  </r>
  <r>
    <n v="1078"/>
    <n v="218"/>
    <n v="166"/>
    <x v="1"/>
    <n v="12"/>
    <x v="1"/>
    <n v="13794"/>
    <n v="12278.39909353913"/>
    <n v="1515.600906460872"/>
    <x v="324"/>
    <n v="4"/>
    <x v="2"/>
  </r>
  <r>
    <n v="1079"/>
    <n v="903"/>
    <n v="2519"/>
    <x v="0"/>
    <n v="3"/>
    <x v="0"/>
    <n v="21309"/>
    <n v="14710.76268665285"/>
    <n v="6598.2373133471519"/>
    <x v="114"/>
    <n v="1"/>
    <x v="2"/>
  </r>
  <r>
    <n v="1080"/>
    <n v="641"/>
    <n v="717"/>
    <x v="0"/>
    <n v="4"/>
    <x v="1"/>
    <n v="29369"/>
    <n v="20917.64010706827"/>
    <n v="8451.3598929317268"/>
    <x v="617"/>
    <n v="7"/>
    <x v="2"/>
  </r>
  <r>
    <n v="1081"/>
    <n v="644"/>
    <n v="338"/>
    <x v="1"/>
    <n v="1"/>
    <x v="0"/>
    <n v="17354"/>
    <n v="10052.77589699807"/>
    <n v="7301.2241030019322"/>
    <x v="122"/>
    <n v="7"/>
    <x v="2"/>
  </r>
  <r>
    <n v="1082"/>
    <n v="681"/>
    <n v="1532"/>
    <x v="1"/>
    <n v="8"/>
    <x v="1"/>
    <n v="5926"/>
    <n v="4623.2953303446984"/>
    <n v="1302.704669655302"/>
    <x v="199"/>
    <n v="2"/>
    <x v="2"/>
  </r>
  <r>
    <n v="1083"/>
    <n v="645"/>
    <n v="1139"/>
    <x v="1"/>
    <n v="2"/>
    <x v="0"/>
    <n v="12243"/>
    <n v="8043.0383954278304"/>
    <n v="4199.9616045721696"/>
    <x v="618"/>
    <n v="1"/>
    <x v="2"/>
  </r>
  <r>
    <n v="1084"/>
    <n v="933"/>
    <n v="2752"/>
    <x v="0"/>
    <n v="9"/>
    <x v="1"/>
    <n v="15006"/>
    <n v="9260.8610715267387"/>
    <n v="5745.1389284732613"/>
    <x v="166"/>
    <n v="1"/>
    <x v="2"/>
  </r>
  <r>
    <n v="1085"/>
    <n v="298"/>
    <n v="224"/>
    <x v="0"/>
    <n v="7"/>
    <x v="1"/>
    <n v="8217"/>
    <n v="6712.9465257650909"/>
    <n v="1504.0534742349089"/>
    <x v="90"/>
    <n v="9"/>
    <x v="2"/>
  </r>
  <r>
    <n v="1086"/>
    <n v="715"/>
    <n v="2490"/>
    <x v="1"/>
    <n v="3"/>
    <x v="1"/>
    <n v="19611"/>
    <n v="12475.093353531911"/>
    <n v="7135.9066464680927"/>
    <x v="241"/>
    <n v="7"/>
    <x v="2"/>
  </r>
  <r>
    <n v="1087"/>
    <n v="278"/>
    <n v="1054"/>
    <x v="0"/>
    <n v="3"/>
    <x v="0"/>
    <n v="40246"/>
    <n v="29980.633537960181"/>
    <n v="10265.366462039819"/>
    <x v="258"/>
    <n v="2"/>
    <x v="2"/>
  </r>
  <r>
    <n v="1088"/>
    <n v="30"/>
    <n v="1475"/>
    <x v="1"/>
    <n v="6"/>
    <x v="0"/>
    <n v="11006"/>
    <n v="8829.7229744264005"/>
    <n v="2176.2770255736"/>
    <x v="497"/>
    <n v="7"/>
    <x v="5"/>
  </r>
  <r>
    <n v="1089"/>
    <n v="346"/>
    <n v="178"/>
    <x v="0"/>
    <n v="2"/>
    <x v="0"/>
    <n v="8600"/>
    <n v="6074.3879559950929"/>
    <n v="2525.6120440049071"/>
    <x v="499"/>
    <n v="1"/>
    <x v="2"/>
  </r>
  <r>
    <n v="1090"/>
    <n v="596"/>
    <n v="716"/>
    <x v="0"/>
    <n v="3"/>
    <x v="0"/>
    <n v="30745"/>
    <n v="26876.562546074871"/>
    <n v="3868.437453925133"/>
    <x v="42"/>
    <n v="7"/>
    <x v="2"/>
  </r>
  <r>
    <n v="1091"/>
    <n v="102"/>
    <n v="75"/>
    <x v="1"/>
    <n v="3"/>
    <x v="0"/>
    <n v="11294"/>
    <n v="7321.5455386094318"/>
    <n v="3972.4544613905682"/>
    <x v="115"/>
    <n v="6"/>
    <x v="2"/>
  </r>
  <r>
    <n v="1092"/>
    <n v="106"/>
    <n v="827"/>
    <x v="1"/>
    <n v="10"/>
    <x v="1"/>
    <n v="26062"/>
    <n v="21896.036502602969"/>
    <n v="4165.9634973970306"/>
    <x v="619"/>
    <n v="5"/>
    <x v="1"/>
  </r>
  <r>
    <n v="1093"/>
    <n v="680"/>
    <n v="679"/>
    <x v="1"/>
    <n v="12"/>
    <x v="0"/>
    <n v="20267"/>
    <n v="11827.99168312351"/>
    <n v="8439.0083168764886"/>
    <x v="415"/>
    <n v="6"/>
    <x v="2"/>
  </r>
  <r>
    <n v="1094"/>
    <n v="485"/>
    <n v="363"/>
    <x v="1"/>
    <n v="9"/>
    <x v="0"/>
    <n v="22850"/>
    <n v="18630.567748974521"/>
    <n v="4219.4322510254788"/>
    <x v="330"/>
    <n v="5"/>
    <x v="2"/>
  </r>
  <r>
    <n v="1095"/>
    <n v="406"/>
    <n v="1353"/>
    <x v="0"/>
    <n v="1"/>
    <x v="0"/>
    <n v="26392"/>
    <n v="16294.606584877371"/>
    <n v="10097.393415122629"/>
    <x v="248"/>
    <n v="3"/>
    <x v="2"/>
  </r>
  <r>
    <n v="1096"/>
    <n v="908"/>
    <n v="1469"/>
    <x v="1"/>
    <n v="8"/>
    <x v="1"/>
    <n v="10834"/>
    <n v="9370.0307836190223"/>
    <n v="1463.969216380978"/>
    <x v="363"/>
    <n v="3"/>
    <x v="2"/>
  </r>
  <r>
    <n v="1097"/>
    <n v="200"/>
    <n v="2873"/>
    <x v="0"/>
    <n v="6"/>
    <x v="1"/>
    <n v="18149"/>
    <n v="10904.64692614211"/>
    <n v="7244.353073857892"/>
    <x v="620"/>
    <n v="2"/>
    <x v="1"/>
  </r>
  <r>
    <n v="1098"/>
    <n v="366"/>
    <n v="1259"/>
    <x v="0"/>
    <n v="6"/>
    <x v="0"/>
    <n v="17013"/>
    <n v="8963.122933640585"/>
    <n v="8049.877066359415"/>
    <x v="621"/>
    <n v="7"/>
    <x v="2"/>
  </r>
  <r>
    <n v="1099"/>
    <n v="707"/>
    <n v="691"/>
    <x v="0"/>
    <n v="10"/>
    <x v="1"/>
    <n v="21506"/>
    <n v="17641.108314991201"/>
    <n v="3864.891685008799"/>
    <x v="293"/>
    <n v="10"/>
    <x v="2"/>
  </r>
  <r>
    <n v="1100"/>
    <n v="992"/>
    <n v="1644"/>
    <x v="0"/>
    <n v="12"/>
    <x v="1"/>
    <n v="25076"/>
    <n v="14176.24948764625"/>
    <n v="10899.75051235375"/>
    <x v="462"/>
    <n v="6"/>
    <x v="2"/>
  </r>
  <r>
    <n v="1101"/>
    <n v="288"/>
    <n v="1299"/>
    <x v="1"/>
    <n v="1"/>
    <x v="1"/>
    <n v="21057"/>
    <n v="13950.91805732431"/>
    <n v="7106.0819426756898"/>
    <x v="533"/>
    <n v="9"/>
    <x v="2"/>
  </r>
  <r>
    <n v="1102"/>
    <n v="814"/>
    <n v="1036"/>
    <x v="0"/>
    <n v="8"/>
    <x v="1"/>
    <n v="17718"/>
    <n v="10181.549051130971"/>
    <n v="7536.4509488690346"/>
    <x v="253"/>
    <n v="2"/>
    <x v="2"/>
  </r>
  <r>
    <n v="1103"/>
    <n v="66"/>
    <n v="851"/>
    <x v="0"/>
    <n v="4"/>
    <x v="1"/>
    <n v="5843"/>
    <n v="3716.5283390249119"/>
    <n v="2126.4716609750881"/>
    <x v="105"/>
    <n v="1"/>
    <x v="2"/>
  </r>
  <r>
    <n v="1104"/>
    <n v="425"/>
    <n v="384"/>
    <x v="1"/>
    <n v="10"/>
    <x v="1"/>
    <n v="15379"/>
    <n v="13082.64552599524"/>
    <n v="2296.3544740047578"/>
    <x v="238"/>
    <n v="3"/>
    <x v="2"/>
  </r>
  <r>
    <n v="1105"/>
    <n v="354"/>
    <n v="2720"/>
    <x v="0"/>
    <n v="8"/>
    <x v="0"/>
    <n v="19864"/>
    <n v="11433.923947079989"/>
    <n v="8430.0760529200106"/>
    <x v="395"/>
    <n v="4"/>
    <x v="2"/>
  </r>
  <r>
    <n v="1106"/>
    <n v="400"/>
    <n v="1794"/>
    <x v="1"/>
    <n v="4"/>
    <x v="0"/>
    <n v="16470"/>
    <n v="9241.5782840175743"/>
    <n v="7228.4217159824257"/>
    <x v="200"/>
    <n v="8"/>
    <x v="2"/>
  </r>
  <r>
    <n v="1107"/>
    <n v="619"/>
    <n v="1210"/>
    <x v="0"/>
    <n v="1"/>
    <x v="1"/>
    <n v="6628"/>
    <n v="3720.4710648336868"/>
    <n v="2907.5289351663132"/>
    <x v="215"/>
    <n v="6"/>
    <x v="2"/>
  </r>
  <r>
    <n v="1108"/>
    <n v="76"/>
    <n v="857"/>
    <x v="1"/>
    <n v="2"/>
    <x v="0"/>
    <n v="13555"/>
    <n v="7168.1675307663736"/>
    <n v="6386.8324692336264"/>
    <x v="105"/>
    <n v="9"/>
    <x v="4"/>
  </r>
  <r>
    <n v="1109"/>
    <n v="91"/>
    <n v="1662"/>
    <x v="0"/>
    <n v="11"/>
    <x v="1"/>
    <n v="14744"/>
    <n v="9491.1732604500794"/>
    <n v="5252.8267395499206"/>
    <x v="138"/>
    <n v="4"/>
    <x v="1"/>
  </r>
  <r>
    <n v="1110"/>
    <n v="719"/>
    <n v="902"/>
    <x v="1"/>
    <n v="8"/>
    <x v="1"/>
    <n v="10225"/>
    <n v="6643.8073704179596"/>
    <n v="3581.1926295820399"/>
    <x v="145"/>
    <n v="2"/>
    <x v="2"/>
  </r>
  <r>
    <n v="1111"/>
    <n v="689"/>
    <n v="2495"/>
    <x v="1"/>
    <n v="5"/>
    <x v="0"/>
    <n v="5400"/>
    <n v="3687.6803194452159"/>
    <n v="1712.3196805547841"/>
    <x v="622"/>
    <n v="8"/>
    <x v="2"/>
  </r>
  <r>
    <n v="1112"/>
    <n v="538"/>
    <n v="223"/>
    <x v="1"/>
    <n v="12"/>
    <x v="1"/>
    <n v="31499"/>
    <n v="16485.21993565403"/>
    <n v="15013.78006434597"/>
    <x v="542"/>
    <n v="7"/>
    <x v="2"/>
  </r>
  <r>
    <n v="1113"/>
    <n v="295"/>
    <n v="2854"/>
    <x v="0"/>
    <n v="1"/>
    <x v="1"/>
    <n v="7878"/>
    <n v="5474.2873941378293"/>
    <n v="2403.7126058621711"/>
    <x v="401"/>
    <n v="7"/>
    <x v="2"/>
  </r>
  <r>
    <n v="1114"/>
    <n v="47"/>
    <n v="1641"/>
    <x v="0"/>
    <n v="12"/>
    <x v="1"/>
    <n v="23363"/>
    <n v="12113.451792391979"/>
    <n v="11249.548207608021"/>
    <x v="594"/>
    <n v="2"/>
    <x v="5"/>
  </r>
  <r>
    <n v="1115"/>
    <n v="95"/>
    <n v="2390"/>
    <x v="1"/>
    <n v="11"/>
    <x v="0"/>
    <n v="8835"/>
    <n v="5671.1986636863658"/>
    <n v="3163.8013363136338"/>
    <x v="109"/>
    <n v="1"/>
    <x v="4"/>
  </r>
  <r>
    <n v="1116"/>
    <n v="247"/>
    <n v="2040"/>
    <x v="1"/>
    <n v="3"/>
    <x v="0"/>
    <n v="11179"/>
    <n v="9865.1430478348957"/>
    <n v="1313.8569521651041"/>
    <x v="536"/>
    <n v="6"/>
    <x v="2"/>
  </r>
  <r>
    <n v="1117"/>
    <n v="150"/>
    <n v="1016"/>
    <x v="1"/>
    <n v="1"/>
    <x v="1"/>
    <n v="20847"/>
    <n v="16908.780982349541"/>
    <n v="3938.219017650455"/>
    <x v="71"/>
    <n v="9"/>
    <x v="2"/>
  </r>
  <r>
    <n v="1118"/>
    <n v="478"/>
    <n v="442"/>
    <x v="1"/>
    <n v="2"/>
    <x v="0"/>
    <n v="30608"/>
    <n v="26345.12877911509"/>
    <n v="4262.8712208849074"/>
    <x v="623"/>
    <n v="9"/>
    <x v="2"/>
  </r>
  <r>
    <n v="1119"/>
    <n v="264"/>
    <n v="490"/>
    <x v="1"/>
    <n v="4"/>
    <x v="0"/>
    <n v="15762"/>
    <n v="9073.5141193097152"/>
    <n v="6688.4858806902848"/>
    <x v="209"/>
    <n v="4"/>
    <x v="2"/>
  </r>
  <r>
    <n v="1120"/>
    <n v="851"/>
    <n v="2768"/>
    <x v="1"/>
    <n v="6"/>
    <x v="1"/>
    <n v="32095"/>
    <n v="28012.055011489269"/>
    <n v="4082.9449885107279"/>
    <x v="624"/>
    <n v="3"/>
    <x v="2"/>
  </r>
  <r>
    <n v="1121"/>
    <n v="183"/>
    <n v="281"/>
    <x v="0"/>
    <n v="11"/>
    <x v="0"/>
    <n v="15798"/>
    <n v="8973.4709697502167"/>
    <n v="6824.5290302497833"/>
    <x v="625"/>
    <n v="7"/>
    <x v="2"/>
  </r>
  <r>
    <n v="1122"/>
    <n v="724"/>
    <n v="1025"/>
    <x v="1"/>
    <n v="12"/>
    <x v="1"/>
    <n v="33096"/>
    <n v="27054.28353142261"/>
    <n v="6041.7164685773932"/>
    <x v="626"/>
    <n v="1"/>
    <x v="2"/>
  </r>
  <r>
    <n v="1123"/>
    <n v="647"/>
    <n v="1919"/>
    <x v="0"/>
    <n v="2"/>
    <x v="0"/>
    <n v="9954"/>
    <n v="7261.76443804459"/>
    <n v="2692.23556195541"/>
    <x v="627"/>
    <n v="7"/>
    <x v="2"/>
  </r>
  <r>
    <n v="1124"/>
    <n v="174"/>
    <n v="1076"/>
    <x v="0"/>
    <n v="2"/>
    <x v="1"/>
    <n v="19488"/>
    <n v="14516.41613747317"/>
    <n v="4971.5838625268334"/>
    <x v="628"/>
    <n v="2"/>
    <x v="3"/>
  </r>
  <r>
    <n v="1125"/>
    <n v="607"/>
    <n v="2184"/>
    <x v="1"/>
    <n v="10"/>
    <x v="0"/>
    <n v="14774"/>
    <n v="9615.7444284296889"/>
    <n v="5158.2555715703111"/>
    <x v="629"/>
    <n v="1"/>
    <x v="2"/>
  </r>
  <r>
    <n v="1126"/>
    <n v="598"/>
    <n v="2060"/>
    <x v="1"/>
    <n v="7"/>
    <x v="0"/>
    <n v="33698"/>
    <n v="20381.852379577449"/>
    <n v="13316.147620422549"/>
    <x v="7"/>
    <n v="5"/>
    <x v="2"/>
  </r>
  <r>
    <n v="1127"/>
    <n v="473"/>
    <n v="1794"/>
    <x v="0"/>
    <n v="3"/>
    <x v="0"/>
    <n v="16470"/>
    <n v="9241.5782840175743"/>
    <n v="7228.4217159824257"/>
    <x v="200"/>
    <n v="6"/>
    <x v="2"/>
  </r>
  <r>
    <n v="1128"/>
    <n v="26"/>
    <n v="2501"/>
    <x v="1"/>
    <n v="8"/>
    <x v="0"/>
    <n v="20565"/>
    <n v="17281.835863057891"/>
    <n v="3283.1641369421118"/>
    <x v="590"/>
    <n v="1"/>
    <x v="6"/>
  </r>
  <r>
    <n v="1129"/>
    <n v="63"/>
    <n v="398"/>
    <x v="1"/>
    <n v="12"/>
    <x v="1"/>
    <n v="10420"/>
    <n v="5428.3256190596439"/>
    <n v="4991.6743809403561"/>
    <x v="583"/>
    <n v="6"/>
    <x v="1"/>
  </r>
  <r>
    <n v="1130"/>
    <n v="779"/>
    <n v="203"/>
    <x v="0"/>
    <n v="7"/>
    <x v="1"/>
    <n v="16844"/>
    <n v="9546.9949340438689"/>
    <n v="7297.0050659561311"/>
    <x v="438"/>
    <n v="5"/>
    <x v="2"/>
  </r>
  <r>
    <n v="1131"/>
    <n v="647"/>
    <n v="533"/>
    <x v="0"/>
    <n v="2"/>
    <x v="0"/>
    <n v="23279"/>
    <n v="17910.4195889687"/>
    <n v="5368.5804110312974"/>
    <x v="397"/>
    <n v="7"/>
    <x v="2"/>
  </r>
  <r>
    <n v="1132"/>
    <n v="156"/>
    <n v="2892"/>
    <x v="0"/>
    <n v="8"/>
    <x v="0"/>
    <n v="35450"/>
    <n v="28871.770909340099"/>
    <n v="6578.2290906598973"/>
    <x v="177"/>
    <n v="7"/>
    <x v="2"/>
  </r>
  <r>
    <n v="1133"/>
    <n v="88"/>
    <n v="308"/>
    <x v="0"/>
    <n v="4"/>
    <x v="0"/>
    <n v="16461"/>
    <n v="12821.38960170547"/>
    <n v="3639.6103982945328"/>
    <x v="527"/>
    <n v="10"/>
    <x v="2"/>
  </r>
  <r>
    <n v="1134"/>
    <n v="981"/>
    <n v="1605"/>
    <x v="0"/>
    <n v="9"/>
    <x v="1"/>
    <n v="33265"/>
    <n v="22022.79194631497"/>
    <n v="11242.20805368503"/>
    <x v="255"/>
    <n v="3"/>
    <x v="2"/>
  </r>
  <r>
    <n v="1135"/>
    <n v="626"/>
    <n v="1176"/>
    <x v="1"/>
    <n v="12"/>
    <x v="1"/>
    <n v="43991"/>
    <n v="31056.649334257501"/>
    <n v="12934.3506657425"/>
    <x v="630"/>
    <n v="2"/>
    <x v="2"/>
  </r>
  <r>
    <n v="1136"/>
    <n v="210"/>
    <n v="57"/>
    <x v="1"/>
    <n v="5"/>
    <x v="1"/>
    <n v="47121"/>
    <n v="27851.491177632401"/>
    <n v="19269.508822367599"/>
    <x v="383"/>
    <n v="4"/>
    <x v="2"/>
  </r>
  <r>
    <n v="1137"/>
    <n v="989"/>
    <n v="2855"/>
    <x v="1"/>
    <n v="11"/>
    <x v="1"/>
    <n v="13091"/>
    <n v="10218.518869002381"/>
    <n v="2872.4811309976189"/>
    <x v="123"/>
    <n v="9"/>
    <x v="2"/>
  </r>
  <r>
    <n v="1138"/>
    <n v="816"/>
    <n v="2621"/>
    <x v="0"/>
    <n v="8"/>
    <x v="1"/>
    <n v="18699"/>
    <n v="11694.83209060226"/>
    <n v="7004.1679093977418"/>
    <x v="168"/>
    <n v="1"/>
    <x v="2"/>
  </r>
  <r>
    <n v="1139"/>
    <n v="453"/>
    <n v="2365"/>
    <x v="0"/>
    <n v="11"/>
    <x v="0"/>
    <n v="24447"/>
    <n v="12609.78932185345"/>
    <n v="11837.21067814655"/>
    <x v="154"/>
    <n v="3"/>
    <x v="2"/>
  </r>
  <r>
    <n v="1140"/>
    <n v="898"/>
    <n v="1147"/>
    <x v="0"/>
    <n v="8"/>
    <x v="0"/>
    <n v="42469"/>
    <n v="24429.95766289231"/>
    <n v="18039.04233710769"/>
    <x v="631"/>
    <n v="6"/>
    <x v="2"/>
  </r>
  <r>
    <n v="1141"/>
    <n v="182"/>
    <n v="221"/>
    <x v="0"/>
    <n v="8"/>
    <x v="0"/>
    <n v="33982"/>
    <n v="17492.15523390047"/>
    <n v="16489.84476609953"/>
    <x v="632"/>
    <n v="10"/>
    <x v="2"/>
  </r>
  <r>
    <n v="1142"/>
    <n v="706"/>
    <n v="2400"/>
    <x v="0"/>
    <n v="6"/>
    <x v="1"/>
    <n v="11843"/>
    <n v="6695.5454928305253"/>
    <n v="5147.4545071694747"/>
    <x v="463"/>
    <n v="6"/>
    <x v="2"/>
  </r>
  <r>
    <n v="1143"/>
    <n v="830"/>
    <n v="809"/>
    <x v="0"/>
    <n v="9"/>
    <x v="0"/>
    <n v="22609"/>
    <n v="13426.45662596572"/>
    <n v="9182.5433740342833"/>
    <x v="377"/>
    <n v="10"/>
    <x v="2"/>
  </r>
  <r>
    <n v="1144"/>
    <n v="31"/>
    <n v="1887"/>
    <x v="0"/>
    <n v="9"/>
    <x v="1"/>
    <n v="12734"/>
    <n v="8458.440448148147"/>
    <n v="4275.559551851853"/>
    <x v="209"/>
    <n v="2"/>
    <x v="6"/>
  </r>
  <r>
    <n v="1145"/>
    <n v="543"/>
    <n v="245"/>
    <x v="0"/>
    <n v="1"/>
    <x v="0"/>
    <n v="5132"/>
    <n v="2693.34893530914"/>
    <n v="2438.65106469086"/>
    <x v="633"/>
    <n v="6"/>
    <x v="2"/>
  </r>
  <r>
    <n v="1146"/>
    <n v="959"/>
    <n v="243"/>
    <x v="0"/>
    <n v="7"/>
    <x v="1"/>
    <n v="24018"/>
    <n v="16671.866764099941"/>
    <n v="7346.1332359000626"/>
    <x v="634"/>
    <n v="4"/>
    <x v="2"/>
  </r>
  <r>
    <n v="1147"/>
    <n v="240"/>
    <n v="39"/>
    <x v="0"/>
    <n v="7"/>
    <x v="1"/>
    <n v="15221"/>
    <n v="13282.92465314746"/>
    <n v="1938.07534685254"/>
    <x v="100"/>
    <n v="8"/>
    <x v="2"/>
  </r>
  <r>
    <n v="1148"/>
    <n v="803"/>
    <n v="2673"/>
    <x v="1"/>
    <n v="9"/>
    <x v="1"/>
    <n v="45632"/>
    <n v="26378.374140273761"/>
    <n v="19253.625859726239"/>
    <x v="15"/>
    <n v="7"/>
    <x v="2"/>
  </r>
  <r>
    <n v="1149"/>
    <n v="630"/>
    <n v="1258"/>
    <x v="0"/>
    <n v="2"/>
    <x v="1"/>
    <n v="28593"/>
    <n v="23925.30096009019"/>
    <n v="4667.6990399098067"/>
    <x v="518"/>
    <n v="5"/>
    <x v="2"/>
  </r>
  <r>
    <n v="1150"/>
    <n v="214"/>
    <n v="2780"/>
    <x v="0"/>
    <n v="6"/>
    <x v="0"/>
    <n v="11801"/>
    <n v="6010.5082628480477"/>
    <n v="5790.4917371519523"/>
    <x v="19"/>
    <n v="4"/>
    <x v="5"/>
  </r>
  <r>
    <n v="1151"/>
    <n v="203"/>
    <n v="2336"/>
    <x v="1"/>
    <n v="3"/>
    <x v="0"/>
    <n v="23207"/>
    <n v="12241.805606048791"/>
    <n v="10965.194393951209"/>
    <x v="3"/>
    <n v="5"/>
    <x v="2"/>
  </r>
  <r>
    <n v="1152"/>
    <n v="839"/>
    <n v="2759"/>
    <x v="1"/>
    <n v="1"/>
    <x v="0"/>
    <n v="8421"/>
    <n v="6627.6208309082267"/>
    <n v="1793.3791690917731"/>
    <x v="593"/>
    <n v="10"/>
    <x v="2"/>
  </r>
  <r>
    <n v="1153"/>
    <n v="252"/>
    <n v="1874"/>
    <x v="1"/>
    <n v="7"/>
    <x v="0"/>
    <n v="9134"/>
    <n v="6369.9726137605066"/>
    <n v="2764.0273862394929"/>
    <x v="366"/>
    <n v="3"/>
    <x v="2"/>
  </r>
  <r>
    <n v="1154"/>
    <n v="551"/>
    <n v="568"/>
    <x v="1"/>
    <n v="2"/>
    <x v="1"/>
    <n v="15901"/>
    <n v="12058.37855357318"/>
    <n v="3842.621446426816"/>
    <x v="635"/>
    <n v="4"/>
    <x v="2"/>
  </r>
  <r>
    <n v="1155"/>
    <n v="210"/>
    <n v="687"/>
    <x v="0"/>
    <n v="7"/>
    <x v="0"/>
    <n v="3282"/>
    <n v="1866.287947695454"/>
    <n v="1415.712052304546"/>
    <x v="197"/>
    <n v="4"/>
    <x v="2"/>
  </r>
  <r>
    <n v="1156"/>
    <n v="628"/>
    <n v="682"/>
    <x v="1"/>
    <n v="1"/>
    <x v="1"/>
    <n v="7596"/>
    <n v="6797.472944934163"/>
    <n v="798.52705506583698"/>
    <x v="212"/>
    <n v="8"/>
    <x v="2"/>
  </r>
  <r>
    <n v="1157"/>
    <n v="766"/>
    <n v="907"/>
    <x v="1"/>
    <n v="12"/>
    <x v="1"/>
    <n v="6588"/>
    <n v="5798.4230856949316"/>
    <n v="789.57691430506839"/>
    <x v="111"/>
    <n v="1"/>
    <x v="2"/>
  </r>
  <r>
    <n v="1158"/>
    <n v="552"/>
    <n v="1315"/>
    <x v="1"/>
    <n v="2"/>
    <x v="1"/>
    <n v="17093"/>
    <n v="11895.87270631808"/>
    <n v="5197.1272936819241"/>
    <x v="456"/>
    <n v="8"/>
    <x v="2"/>
  </r>
  <r>
    <n v="1159"/>
    <n v="178"/>
    <n v="1201"/>
    <x v="1"/>
    <n v="5"/>
    <x v="0"/>
    <n v="8367"/>
    <n v="4770.520716961265"/>
    <n v="3596.479283038735"/>
    <x v="262"/>
    <n v="3"/>
    <x v="2"/>
  </r>
  <r>
    <n v="1160"/>
    <n v="913"/>
    <n v="1752"/>
    <x v="1"/>
    <n v="9"/>
    <x v="0"/>
    <n v="22275"/>
    <n v="13270.274117355"/>
    <n v="9004.7258826449997"/>
    <x v="138"/>
    <n v="1"/>
    <x v="2"/>
  </r>
  <r>
    <n v="1161"/>
    <n v="582"/>
    <n v="683"/>
    <x v="0"/>
    <n v="1"/>
    <x v="0"/>
    <n v="14964"/>
    <n v="11268.084605219339"/>
    <n v="3695.9153947806572"/>
    <x v="578"/>
    <n v="7"/>
    <x v="2"/>
  </r>
  <r>
    <n v="1162"/>
    <n v="176"/>
    <n v="719"/>
    <x v="1"/>
    <n v="8"/>
    <x v="1"/>
    <n v="9577"/>
    <n v="6384.286683944355"/>
    <n v="3192.713316055645"/>
    <x v="46"/>
    <n v="6"/>
    <x v="0"/>
  </r>
  <r>
    <n v="1163"/>
    <n v="372"/>
    <n v="1031"/>
    <x v="0"/>
    <n v="11"/>
    <x v="0"/>
    <n v="14303"/>
    <n v="10507.79390582626"/>
    <n v="3795.2060941737441"/>
    <x v="636"/>
    <n v="4"/>
    <x v="2"/>
  </r>
  <r>
    <n v="1164"/>
    <n v="451"/>
    <n v="2640"/>
    <x v="0"/>
    <n v="3"/>
    <x v="0"/>
    <n v="20651"/>
    <n v="12334.616990206479"/>
    <n v="8316.3830097935206"/>
    <x v="151"/>
    <n v="1"/>
    <x v="2"/>
  </r>
  <r>
    <n v="1165"/>
    <n v="432"/>
    <n v="248"/>
    <x v="1"/>
    <n v="5"/>
    <x v="0"/>
    <n v="11902"/>
    <n v="10463.422261694181"/>
    <n v="1438.577738305823"/>
    <x v="352"/>
    <n v="3"/>
    <x v="2"/>
  </r>
  <r>
    <n v="1166"/>
    <n v="510"/>
    <n v="815"/>
    <x v="0"/>
    <n v="2"/>
    <x v="0"/>
    <n v="3225"/>
    <n v="2784.839821421479"/>
    <n v="440.16017857852057"/>
    <x v="604"/>
    <n v="7"/>
    <x v="2"/>
  </r>
  <r>
    <n v="1167"/>
    <n v="480"/>
    <n v="2363"/>
    <x v="1"/>
    <n v="11"/>
    <x v="0"/>
    <n v="28152"/>
    <n v="20103.908162156789"/>
    <n v="8048.091837843207"/>
    <x v="162"/>
    <n v="1"/>
    <x v="2"/>
  </r>
  <r>
    <n v="1168"/>
    <n v="323"/>
    <n v="2375"/>
    <x v="1"/>
    <n v="12"/>
    <x v="0"/>
    <n v="7409"/>
    <n v="6415.6333613489296"/>
    <n v="993.36663865107039"/>
    <x v="392"/>
    <n v="7"/>
    <x v="2"/>
  </r>
  <r>
    <n v="1169"/>
    <n v="402"/>
    <n v="2641"/>
    <x v="1"/>
    <n v="7"/>
    <x v="0"/>
    <n v="15121"/>
    <n v="8171.7123245793064"/>
    <n v="6949.2876754206936"/>
    <x v="367"/>
    <n v="6"/>
    <x v="2"/>
  </r>
  <r>
    <n v="1170"/>
    <n v="749"/>
    <n v="2699"/>
    <x v="1"/>
    <n v="4"/>
    <x v="0"/>
    <n v="24360"/>
    <n v="13036.170593205559"/>
    <n v="11323.829406794441"/>
    <x v="576"/>
    <n v="6"/>
    <x v="2"/>
  </r>
  <r>
    <n v="1171"/>
    <n v="190"/>
    <n v="777"/>
    <x v="0"/>
    <n v="5"/>
    <x v="0"/>
    <n v="10063"/>
    <n v="8868.5783198681238"/>
    <n v="1194.421680131876"/>
    <x v="637"/>
    <n v="9"/>
    <x v="2"/>
  </r>
  <r>
    <n v="1172"/>
    <n v="464"/>
    <n v="2122"/>
    <x v="1"/>
    <n v="3"/>
    <x v="0"/>
    <n v="16494"/>
    <n v="14741.05363643059"/>
    <n v="1752.9463635694119"/>
    <x v="214"/>
    <n v="3"/>
    <x v="2"/>
  </r>
  <r>
    <n v="1173"/>
    <n v="587"/>
    <n v="1194"/>
    <x v="1"/>
    <n v="6"/>
    <x v="1"/>
    <n v="29844"/>
    <n v="23889.440467651471"/>
    <n v="5954.5595323485322"/>
    <x v="638"/>
    <n v="10"/>
    <x v="2"/>
  </r>
  <r>
    <n v="1174"/>
    <n v="877"/>
    <n v="2907"/>
    <x v="0"/>
    <n v="12"/>
    <x v="1"/>
    <n v="19700"/>
    <n v="15811.94316875275"/>
    <n v="3888.056831247246"/>
    <x v="229"/>
    <n v="9"/>
    <x v="2"/>
  </r>
  <r>
    <n v="1175"/>
    <n v="632"/>
    <n v="1825"/>
    <x v="0"/>
    <n v="1"/>
    <x v="0"/>
    <n v="43917"/>
    <n v="27880.956937765859"/>
    <n v="16036.043062234139"/>
    <x v="349"/>
    <n v="3"/>
    <x v="2"/>
  </r>
  <r>
    <n v="1176"/>
    <n v="148"/>
    <n v="2042"/>
    <x v="1"/>
    <n v="3"/>
    <x v="1"/>
    <n v="8631"/>
    <n v="4628.0720505972749"/>
    <n v="4002.9279494027251"/>
    <x v="11"/>
    <n v="8"/>
    <x v="1"/>
  </r>
  <r>
    <n v="1177"/>
    <n v="7"/>
    <n v="420"/>
    <x v="1"/>
    <n v="11"/>
    <x v="1"/>
    <n v="7761"/>
    <n v="6263.2211027671037"/>
    <n v="1497.778897232896"/>
    <x v="639"/>
    <n v="2"/>
    <x v="0"/>
  </r>
  <r>
    <n v="1178"/>
    <n v="247"/>
    <n v="1303"/>
    <x v="0"/>
    <n v="4"/>
    <x v="1"/>
    <n v="4464"/>
    <n v="3845.1062019527799"/>
    <n v="618.89379804721966"/>
    <x v="219"/>
    <n v="6"/>
    <x v="2"/>
  </r>
  <r>
    <n v="1179"/>
    <n v="995"/>
    <n v="2653"/>
    <x v="1"/>
    <n v="8"/>
    <x v="1"/>
    <n v="27829"/>
    <n v="18998.863563252111"/>
    <n v="8830.1364367478891"/>
    <x v="13"/>
    <n v="5"/>
    <x v="2"/>
  </r>
  <r>
    <n v="1180"/>
    <n v="207"/>
    <n v="1467"/>
    <x v="0"/>
    <n v="8"/>
    <x v="0"/>
    <n v="23057"/>
    <n v="19270.7005121252"/>
    <n v="3786.2994878748032"/>
    <x v="369"/>
    <n v="8"/>
    <x v="2"/>
  </r>
  <r>
    <n v="1181"/>
    <n v="69"/>
    <n v="2117"/>
    <x v="1"/>
    <n v="12"/>
    <x v="1"/>
    <n v="15290"/>
    <n v="8883.9425703494926"/>
    <n v="6406.0574296505074"/>
    <x v="147"/>
    <n v="5"/>
    <x v="4"/>
  </r>
  <r>
    <n v="1182"/>
    <n v="617"/>
    <n v="1102"/>
    <x v="0"/>
    <n v="1"/>
    <x v="0"/>
    <n v="9475"/>
    <n v="7080.871594633114"/>
    <n v="2394.128405366886"/>
    <x v="640"/>
    <n v="9"/>
    <x v="2"/>
  </r>
  <r>
    <n v="1183"/>
    <n v="508"/>
    <n v="753"/>
    <x v="1"/>
    <n v="8"/>
    <x v="1"/>
    <n v="9080"/>
    <n v="6992.4508520115669"/>
    <n v="2087.5491479884331"/>
    <x v="168"/>
    <n v="2"/>
    <x v="2"/>
  </r>
  <r>
    <n v="1184"/>
    <n v="132"/>
    <n v="1879"/>
    <x v="1"/>
    <n v="1"/>
    <x v="1"/>
    <n v="15108"/>
    <n v="8833.6827174679765"/>
    <n v="6274.3172825320225"/>
    <x v="641"/>
    <n v="7"/>
    <x v="2"/>
  </r>
  <r>
    <n v="1185"/>
    <n v="274"/>
    <n v="1518"/>
    <x v="0"/>
    <n v="9"/>
    <x v="0"/>
    <n v="22837"/>
    <n v="16558.159608754999"/>
    <n v="6278.8403912450049"/>
    <x v="273"/>
    <n v="5"/>
    <x v="2"/>
  </r>
  <r>
    <n v="1186"/>
    <n v="606"/>
    <n v="1889"/>
    <x v="1"/>
    <n v="7"/>
    <x v="1"/>
    <n v="19043"/>
    <n v="14895.45326865443"/>
    <n v="4147.5467313455674"/>
    <x v="642"/>
    <n v="2"/>
    <x v="2"/>
  </r>
  <r>
    <n v="1187"/>
    <n v="529"/>
    <n v="1715"/>
    <x v="1"/>
    <n v="5"/>
    <x v="1"/>
    <n v="17988"/>
    <n v="14881.156034823611"/>
    <n v="3106.843965176387"/>
    <x v="643"/>
    <n v="9"/>
    <x v="2"/>
  </r>
  <r>
    <n v="1188"/>
    <n v="173"/>
    <n v="996"/>
    <x v="1"/>
    <n v="11"/>
    <x v="1"/>
    <n v="25266"/>
    <n v="18637.875575255839"/>
    <n v="6628.1244247441573"/>
    <x v="644"/>
    <n v="10"/>
    <x v="2"/>
  </r>
  <r>
    <n v="1189"/>
    <n v="145"/>
    <n v="1178"/>
    <x v="1"/>
    <n v="4"/>
    <x v="0"/>
    <n v="8587"/>
    <n v="5299.5595430737121"/>
    <n v="3287.4404569262879"/>
    <x v="228"/>
    <n v="1"/>
    <x v="2"/>
  </r>
  <r>
    <n v="1190"/>
    <n v="703"/>
    <n v="589"/>
    <x v="0"/>
    <n v="12"/>
    <x v="0"/>
    <n v="46527"/>
    <n v="35071.694206361208"/>
    <n v="11455.30579363879"/>
    <x v="645"/>
    <n v="9"/>
    <x v="2"/>
  </r>
  <r>
    <n v="1191"/>
    <n v="591"/>
    <n v="2375"/>
    <x v="1"/>
    <n v="5"/>
    <x v="1"/>
    <n v="7409"/>
    <n v="6415.6333613489296"/>
    <n v="993.36663865107039"/>
    <x v="392"/>
    <n v="1"/>
    <x v="2"/>
  </r>
  <r>
    <n v="1192"/>
    <n v="599"/>
    <n v="2233"/>
    <x v="0"/>
    <n v="12"/>
    <x v="1"/>
    <n v="18981"/>
    <n v="11119.278350633251"/>
    <n v="7861.7216493667493"/>
    <x v="621"/>
    <n v="7"/>
    <x v="2"/>
  </r>
  <r>
    <n v="1193"/>
    <n v="63"/>
    <n v="1697"/>
    <x v="0"/>
    <n v="8"/>
    <x v="1"/>
    <n v="9010"/>
    <n v="7011.1872811455441"/>
    <n v="1998.8127188544561"/>
    <x v="176"/>
    <n v="6"/>
    <x v="1"/>
  </r>
  <r>
    <n v="1194"/>
    <n v="847"/>
    <n v="1724"/>
    <x v="1"/>
    <n v="2"/>
    <x v="0"/>
    <n v="20393"/>
    <n v="17327.34693838712"/>
    <n v="3065.6530616128771"/>
    <x v="646"/>
    <n v="10"/>
    <x v="2"/>
  </r>
  <r>
    <n v="1195"/>
    <n v="775"/>
    <n v="1611"/>
    <x v="0"/>
    <n v="7"/>
    <x v="1"/>
    <n v="4911"/>
    <n v="2650.1669771356978"/>
    <n v="2260.8330228643022"/>
    <x v="345"/>
    <n v="3"/>
    <x v="2"/>
  </r>
  <r>
    <n v="1196"/>
    <n v="116"/>
    <n v="1585"/>
    <x v="0"/>
    <n v="11"/>
    <x v="1"/>
    <n v="13756"/>
    <n v="10951.93302057933"/>
    <n v="2804.0669794206678"/>
    <x v="605"/>
    <n v="8"/>
    <x v="2"/>
  </r>
  <r>
    <n v="1197"/>
    <n v="516"/>
    <n v="2420"/>
    <x v="1"/>
    <n v="4"/>
    <x v="0"/>
    <n v="15941"/>
    <n v="11594.21372443879"/>
    <n v="4346.7862755612077"/>
    <x v="179"/>
    <n v="4"/>
    <x v="2"/>
  </r>
  <r>
    <n v="1198"/>
    <n v="476"/>
    <n v="1310"/>
    <x v="1"/>
    <n v="8"/>
    <x v="0"/>
    <n v="48269"/>
    <n v="29190.95496169433"/>
    <n v="19078.04503830567"/>
    <x v="57"/>
    <n v="10"/>
    <x v="2"/>
  </r>
  <r>
    <n v="1199"/>
    <n v="152"/>
    <n v="389"/>
    <x v="0"/>
    <n v="4"/>
    <x v="0"/>
    <n v="15883"/>
    <n v="12837.23114140763"/>
    <n v="3045.7688585923679"/>
    <x v="102"/>
    <n v="4"/>
    <x v="2"/>
  </r>
  <r>
    <n v="1200"/>
    <n v="281"/>
    <n v="2615"/>
    <x v="0"/>
    <n v="1"/>
    <x v="1"/>
    <n v="48487"/>
    <n v="35824.25869532545"/>
    <n v="12662.74130467455"/>
    <x v="512"/>
    <n v="10"/>
    <x v="2"/>
  </r>
  <r>
    <n v="1201"/>
    <n v="163"/>
    <n v="186"/>
    <x v="0"/>
    <n v="7"/>
    <x v="1"/>
    <n v="11209"/>
    <n v="8599.8186004179533"/>
    <n v="2609.1813995820471"/>
    <x v="647"/>
    <n v="8"/>
    <x v="1"/>
  </r>
  <r>
    <n v="1202"/>
    <n v="505"/>
    <n v="2734"/>
    <x v="1"/>
    <n v="1"/>
    <x v="0"/>
    <n v="10581"/>
    <n v="8048.6745020730286"/>
    <n v="2532.3254979269709"/>
    <x v="91"/>
    <n v="3"/>
    <x v="2"/>
  </r>
  <r>
    <n v="1203"/>
    <n v="314"/>
    <n v="2639"/>
    <x v="1"/>
    <n v="11"/>
    <x v="0"/>
    <n v="28166"/>
    <n v="16270.055718239069"/>
    <n v="11895.944281760931"/>
    <x v="443"/>
    <n v="8"/>
    <x v="2"/>
  </r>
  <r>
    <n v="1204"/>
    <n v="742"/>
    <n v="503"/>
    <x v="1"/>
    <n v="4"/>
    <x v="1"/>
    <n v="12514"/>
    <n v="7820.5291558900362"/>
    <n v="4693.4708441099638"/>
    <x v="321"/>
    <n v="10"/>
    <x v="2"/>
  </r>
  <r>
    <n v="1205"/>
    <n v="959"/>
    <n v="1266"/>
    <x v="1"/>
    <n v="8"/>
    <x v="0"/>
    <n v="4255"/>
    <n v="3325.9636330354838"/>
    <n v="929.03636696451622"/>
    <x v="381"/>
    <n v="4"/>
    <x v="2"/>
  </r>
  <r>
    <n v="1206"/>
    <n v="713"/>
    <n v="2178"/>
    <x v="1"/>
    <n v="4"/>
    <x v="1"/>
    <n v="7707"/>
    <n v="6611.4865248953247"/>
    <n v="1095.5134751046751"/>
    <x v="333"/>
    <n v="3"/>
    <x v="2"/>
  </r>
  <r>
    <n v="1207"/>
    <n v="938"/>
    <n v="2466"/>
    <x v="1"/>
    <n v="7"/>
    <x v="1"/>
    <n v="15328"/>
    <n v="13282.27106823696"/>
    <n v="2045.7289317630371"/>
    <x v="648"/>
    <n v="2"/>
    <x v="2"/>
  </r>
  <r>
    <n v="1208"/>
    <n v="824"/>
    <n v="29"/>
    <x v="0"/>
    <n v="11"/>
    <x v="1"/>
    <n v="24952"/>
    <n v="21470.4928302318"/>
    <n v="3481.5071697682029"/>
    <x v="87"/>
    <n v="6"/>
    <x v="2"/>
  </r>
  <r>
    <n v="1209"/>
    <n v="434"/>
    <n v="1266"/>
    <x v="0"/>
    <n v="4"/>
    <x v="0"/>
    <n v="4255"/>
    <n v="3325.9636330354838"/>
    <n v="929.03636696451622"/>
    <x v="381"/>
    <n v="4"/>
    <x v="2"/>
  </r>
  <r>
    <n v="1210"/>
    <n v="223"/>
    <n v="2984"/>
    <x v="0"/>
    <n v="2"/>
    <x v="0"/>
    <n v="21502"/>
    <n v="14803.73068276063"/>
    <n v="6698.2693172393701"/>
    <x v="200"/>
    <n v="9"/>
    <x v="2"/>
  </r>
  <r>
    <n v="1211"/>
    <n v="548"/>
    <n v="52"/>
    <x v="0"/>
    <n v="12"/>
    <x v="0"/>
    <n v="5323"/>
    <n v="3333.3293454948189"/>
    <n v="1989.6706545051809"/>
    <x v="290"/>
    <n v="10"/>
    <x v="2"/>
  </r>
  <r>
    <n v="1212"/>
    <n v="714"/>
    <n v="463"/>
    <x v="1"/>
    <n v="3"/>
    <x v="1"/>
    <n v="8106"/>
    <n v="6376.4223253514328"/>
    <n v="1729.5776746485669"/>
    <x v="284"/>
    <n v="1"/>
    <x v="2"/>
  </r>
  <r>
    <n v="1213"/>
    <n v="11"/>
    <n v="2601"/>
    <x v="0"/>
    <n v="6"/>
    <x v="0"/>
    <n v="6049"/>
    <n v="3239.1664459597341"/>
    <n v="2809.8335540402659"/>
    <x v="79"/>
    <n v="4"/>
    <x v="2"/>
  </r>
  <r>
    <n v="1214"/>
    <n v="724"/>
    <n v="2106"/>
    <x v="0"/>
    <n v="11"/>
    <x v="1"/>
    <n v="5213"/>
    <n v="2757.4845904892941"/>
    <n v="2455.5154095107059"/>
    <x v="176"/>
    <n v="1"/>
    <x v="2"/>
  </r>
  <r>
    <n v="1215"/>
    <n v="200"/>
    <n v="2441"/>
    <x v="1"/>
    <n v="7"/>
    <x v="1"/>
    <n v="22596"/>
    <n v="15836.327546283939"/>
    <n v="6759.6724537160626"/>
    <x v="649"/>
    <n v="2"/>
    <x v="1"/>
  </r>
  <r>
    <n v="1216"/>
    <n v="524"/>
    <n v="795"/>
    <x v="0"/>
    <n v="9"/>
    <x v="0"/>
    <n v="36499"/>
    <n v="22608.229127506049"/>
    <n v="13890.770872493949"/>
    <x v="70"/>
    <n v="4"/>
    <x v="2"/>
  </r>
  <r>
    <n v="1217"/>
    <n v="217"/>
    <n v="1478"/>
    <x v="1"/>
    <n v="8"/>
    <x v="1"/>
    <n v="29408"/>
    <n v="22984.51804094097"/>
    <n v="6423.4819590590341"/>
    <x v="224"/>
    <n v="8"/>
    <x v="2"/>
  </r>
  <r>
    <n v="1218"/>
    <n v="450"/>
    <n v="771"/>
    <x v="0"/>
    <n v="9"/>
    <x v="0"/>
    <n v="10841"/>
    <n v="8582.8017312308803"/>
    <n v="2258.1982687691202"/>
    <x v="477"/>
    <n v="4"/>
    <x v="2"/>
  </r>
  <r>
    <n v="1219"/>
    <n v="107"/>
    <n v="2715"/>
    <x v="1"/>
    <n v="7"/>
    <x v="1"/>
    <n v="9746"/>
    <n v="6068.0455919339838"/>
    <n v="3677.9544080660162"/>
    <x v="495"/>
    <n v="8"/>
    <x v="2"/>
  </r>
  <r>
    <n v="1220"/>
    <n v="318"/>
    <n v="1302"/>
    <x v="1"/>
    <n v="5"/>
    <x v="0"/>
    <n v="20674"/>
    <n v="17823.85776131977"/>
    <n v="2850.142238680226"/>
    <x v="497"/>
    <n v="10"/>
    <x v="2"/>
  </r>
  <r>
    <n v="1221"/>
    <n v="251"/>
    <n v="1332"/>
    <x v="1"/>
    <n v="12"/>
    <x v="1"/>
    <n v="15125"/>
    <n v="9365.6317346798223"/>
    <n v="5759.3682653201777"/>
    <x v="190"/>
    <n v="7"/>
    <x v="2"/>
  </r>
  <r>
    <n v="1222"/>
    <n v="377"/>
    <n v="2530"/>
    <x v="1"/>
    <n v="7"/>
    <x v="0"/>
    <n v="24691"/>
    <n v="19119.624887674981"/>
    <n v="5571.3751123250186"/>
    <x v="195"/>
    <n v="8"/>
    <x v="2"/>
  </r>
  <r>
    <n v="1223"/>
    <n v="272"/>
    <n v="2809"/>
    <x v="0"/>
    <n v="9"/>
    <x v="0"/>
    <n v="36119"/>
    <n v="28821.64229439398"/>
    <n v="7297.3577056060203"/>
    <x v="650"/>
    <n v="7"/>
    <x v="2"/>
  </r>
  <r>
    <n v="1224"/>
    <n v="957"/>
    <n v="1552"/>
    <x v="0"/>
    <n v="1"/>
    <x v="1"/>
    <n v="34295"/>
    <n v="17533.287536845481"/>
    <n v="16761.712463154519"/>
    <x v="13"/>
    <n v="10"/>
    <x v="2"/>
  </r>
  <r>
    <n v="1225"/>
    <n v="421"/>
    <n v="1486"/>
    <x v="0"/>
    <n v="2"/>
    <x v="1"/>
    <n v="22611"/>
    <n v="19529.14190626852"/>
    <n v="3081.8580937314841"/>
    <x v="165"/>
    <n v="9"/>
    <x v="2"/>
  </r>
  <r>
    <n v="1226"/>
    <n v="329"/>
    <n v="783"/>
    <x v="1"/>
    <n v="12"/>
    <x v="1"/>
    <n v="19888"/>
    <n v="14817.27020487351"/>
    <n v="5070.7297951264918"/>
    <x v="632"/>
    <n v="4"/>
    <x v="2"/>
  </r>
  <r>
    <n v="1227"/>
    <n v="864"/>
    <n v="2838"/>
    <x v="0"/>
    <n v="12"/>
    <x v="0"/>
    <n v="18278"/>
    <n v="12928.817639271479"/>
    <n v="5349.1823607285214"/>
    <x v="651"/>
    <n v="7"/>
    <x v="2"/>
  </r>
  <r>
    <n v="1228"/>
    <n v="458"/>
    <n v="2949"/>
    <x v="1"/>
    <n v="12"/>
    <x v="0"/>
    <n v="11953"/>
    <n v="9877.7419927009287"/>
    <n v="2075.2580072990709"/>
    <x v="352"/>
    <n v="9"/>
    <x v="2"/>
  </r>
  <r>
    <n v="1229"/>
    <n v="242"/>
    <n v="607"/>
    <x v="0"/>
    <n v="7"/>
    <x v="0"/>
    <n v="46310"/>
    <n v="39604.675416105463"/>
    <n v="6705.324583894544"/>
    <x v="652"/>
    <n v="10"/>
    <x v="2"/>
  </r>
  <r>
    <n v="1230"/>
    <n v="707"/>
    <n v="1668"/>
    <x v="1"/>
    <n v="10"/>
    <x v="0"/>
    <n v="30360"/>
    <n v="23949.736053740791"/>
    <n v="6410.2639462592051"/>
    <x v="339"/>
    <n v="10"/>
    <x v="2"/>
  </r>
  <r>
    <n v="1231"/>
    <n v="993"/>
    <n v="604"/>
    <x v="0"/>
    <n v="12"/>
    <x v="0"/>
    <n v="24508"/>
    <n v="21245.53681782927"/>
    <n v="3262.4631821707262"/>
    <x v="562"/>
    <n v="8"/>
    <x v="2"/>
  </r>
  <r>
    <n v="1232"/>
    <n v="522"/>
    <n v="1896"/>
    <x v="1"/>
    <n v="12"/>
    <x v="1"/>
    <n v="11227"/>
    <n v="9894.2629045237427"/>
    <n v="1332.7370954762571"/>
    <x v="653"/>
    <n v="7"/>
    <x v="2"/>
  </r>
  <r>
    <n v="1233"/>
    <n v="755"/>
    <n v="203"/>
    <x v="0"/>
    <n v="11"/>
    <x v="0"/>
    <n v="16844"/>
    <n v="9546.9949340438689"/>
    <n v="7297.0050659561311"/>
    <x v="438"/>
    <n v="3"/>
    <x v="2"/>
  </r>
  <r>
    <n v="1234"/>
    <n v="173"/>
    <n v="2799"/>
    <x v="0"/>
    <n v="10"/>
    <x v="0"/>
    <n v="10159"/>
    <n v="8852.4079402497155"/>
    <n v="1306.592059750285"/>
    <x v="69"/>
    <n v="10"/>
    <x v="2"/>
  </r>
  <r>
    <n v="1235"/>
    <n v="841"/>
    <n v="1150"/>
    <x v="1"/>
    <n v="7"/>
    <x v="0"/>
    <n v="16518"/>
    <n v="11970.02957795074"/>
    <n v="4547.970422049264"/>
    <x v="366"/>
    <n v="5"/>
    <x v="2"/>
  </r>
  <r>
    <n v="1236"/>
    <n v="371"/>
    <n v="2965"/>
    <x v="0"/>
    <n v="10"/>
    <x v="0"/>
    <n v="6700"/>
    <n v="4814.6404374549966"/>
    <n v="1885.359562545003"/>
    <x v="241"/>
    <n v="7"/>
    <x v="2"/>
  </r>
  <r>
    <n v="1237"/>
    <n v="727"/>
    <n v="1605"/>
    <x v="0"/>
    <n v="9"/>
    <x v="1"/>
    <n v="33265"/>
    <n v="22022.79194631497"/>
    <n v="11242.20805368503"/>
    <x v="255"/>
    <n v="5"/>
    <x v="2"/>
  </r>
  <r>
    <n v="1238"/>
    <n v="394"/>
    <n v="205"/>
    <x v="1"/>
    <n v="2"/>
    <x v="1"/>
    <n v="20223"/>
    <n v="15256.495567501441"/>
    <n v="4966.5044324985611"/>
    <x v="406"/>
    <n v="2"/>
    <x v="2"/>
  </r>
  <r>
    <n v="1239"/>
    <n v="998"/>
    <n v="1927"/>
    <x v="0"/>
    <n v="11"/>
    <x v="0"/>
    <n v="7869"/>
    <n v="4966.4009529784953"/>
    <n v="2902.5990470215052"/>
    <x v="654"/>
    <n v="1"/>
    <x v="2"/>
  </r>
  <r>
    <n v="1240"/>
    <n v="646"/>
    <n v="606"/>
    <x v="1"/>
    <n v="2"/>
    <x v="0"/>
    <n v="49762"/>
    <n v="42021.660034930333"/>
    <n v="7740.3399650696674"/>
    <x v="258"/>
    <n v="10"/>
    <x v="2"/>
  </r>
  <r>
    <n v="1241"/>
    <n v="930"/>
    <n v="967"/>
    <x v="1"/>
    <n v="10"/>
    <x v="1"/>
    <n v="18348"/>
    <n v="12766.841965071249"/>
    <n v="5581.1580349287487"/>
    <x v="570"/>
    <n v="4"/>
    <x v="2"/>
  </r>
  <r>
    <n v="1242"/>
    <n v="154"/>
    <n v="530"/>
    <x v="1"/>
    <n v="12"/>
    <x v="0"/>
    <n v="5773"/>
    <n v="5068.9990572056913"/>
    <n v="704.00094279430868"/>
    <x v="350"/>
    <n v="3"/>
    <x v="2"/>
  </r>
  <r>
    <n v="1243"/>
    <n v="842"/>
    <n v="2760"/>
    <x v="1"/>
    <n v="7"/>
    <x v="1"/>
    <n v="17491"/>
    <n v="15074.818778347801"/>
    <n v="2416.181221652198"/>
    <x v="418"/>
    <n v="10"/>
    <x v="2"/>
  </r>
  <r>
    <n v="1244"/>
    <n v="588"/>
    <n v="2799"/>
    <x v="1"/>
    <n v="12"/>
    <x v="1"/>
    <n v="10159"/>
    <n v="8852.4079402497155"/>
    <n v="1306.592059750285"/>
    <x v="69"/>
    <n v="9"/>
    <x v="2"/>
  </r>
  <r>
    <n v="1245"/>
    <n v="325"/>
    <n v="2529"/>
    <x v="0"/>
    <n v="7"/>
    <x v="1"/>
    <n v="27208"/>
    <n v="14555.41946191701"/>
    <n v="12652.58053808299"/>
    <x v="655"/>
    <n v="6"/>
    <x v="2"/>
  </r>
  <r>
    <n v="1246"/>
    <n v="672"/>
    <n v="659"/>
    <x v="1"/>
    <n v="1"/>
    <x v="1"/>
    <n v="14628"/>
    <n v="10041.677584327541"/>
    <n v="4586.3224156724546"/>
    <x v="644"/>
    <n v="10"/>
    <x v="2"/>
  </r>
  <r>
    <n v="1247"/>
    <n v="783"/>
    <n v="1555"/>
    <x v="1"/>
    <n v="2"/>
    <x v="0"/>
    <n v="8838"/>
    <n v="7080.49913573086"/>
    <n v="1757.50086426914"/>
    <x v="303"/>
    <n v="10"/>
    <x v="2"/>
  </r>
  <r>
    <n v="1248"/>
    <n v="924"/>
    <n v="1443"/>
    <x v="1"/>
    <n v="4"/>
    <x v="0"/>
    <n v="13243"/>
    <n v="8665.9714956372936"/>
    <n v="4577.0285043627064"/>
    <x v="413"/>
    <n v="8"/>
    <x v="2"/>
  </r>
  <r>
    <n v="1249"/>
    <n v="295"/>
    <n v="1271"/>
    <x v="0"/>
    <n v="8"/>
    <x v="1"/>
    <n v="20669"/>
    <n v="11915.82408598909"/>
    <n v="8753.1759140109134"/>
    <x v="656"/>
    <n v="7"/>
    <x v="2"/>
  </r>
  <r>
    <n v="1250"/>
    <n v="930"/>
    <n v="2813"/>
    <x v="1"/>
    <n v="1"/>
    <x v="1"/>
    <n v="20605"/>
    <n v="13458.16815269908"/>
    <n v="7146.8318473009222"/>
    <x v="281"/>
    <n v="4"/>
    <x v="2"/>
  </r>
  <r>
    <n v="1251"/>
    <n v="969"/>
    <n v="1095"/>
    <x v="0"/>
    <n v="2"/>
    <x v="1"/>
    <n v="30652"/>
    <n v="18143.18501867375"/>
    <n v="12508.81498132625"/>
    <x v="517"/>
    <n v="10"/>
    <x v="2"/>
  </r>
  <r>
    <n v="1252"/>
    <n v="705"/>
    <n v="1"/>
    <x v="1"/>
    <n v="1"/>
    <x v="0"/>
    <n v="10304"/>
    <n v="9151.387379092319"/>
    <n v="1152.612620907681"/>
    <x v="320"/>
    <n v="8"/>
    <x v="2"/>
  </r>
  <r>
    <n v="1253"/>
    <n v="250"/>
    <n v="1455"/>
    <x v="0"/>
    <n v="3"/>
    <x v="1"/>
    <n v="20659"/>
    <n v="14161.457003567841"/>
    <n v="6497.5429964321556"/>
    <x v="98"/>
    <n v="7"/>
    <x v="2"/>
  </r>
  <r>
    <n v="1254"/>
    <n v="921"/>
    <n v="1001"/>
    <x v="1"/>
    <n v="5"/>
    <x v="1"/>
    <n v="23212"/>
    <n v="14707.81266240468"/>
    <n v="8504.1873375953237"/>
    <x v="292"/>
    <n v="2"/>
    <x v="2"/>
  </r>
  <r>
    <n v="1255"/>
    <n v="93"/>
    <n v="1123"/>
    <x v="0"/>
    <n v="8"/>
    <x v="1"/>
    <n v="3456"/>
    <n v="2150.3917802274609"/>
    <n v="1305.6082197725391"/>
    <x v="446"/>
    <n v="3"/>
    <x v="2"/>
  </r>
  <r>
    <n v="1256"/>
    <n v="315"/>
    <n v="1526"/>
    <x v="1"/>
    <n v="10"/>
    <x v="1"/>
    <n v="7796"/>
    <n v="4558.4080493422152"/>
    <n v="3237.5919506577852"/>
    <x v="657"/>
    <n v="4"/>
    <x v="2"/>
  </r>
  <r>
    <n v="1257"/>
    <n v="598"/>
    <n v="2567"/>
    <x v="0"/>
    <n v="9"/>
    <x v="1"/>
    <n v="12390"/>
    <n v="7052.7890392521149"/>
    <n v="5337.2109607478851"/>
    <x v="37"/>
    <n v="5"/>
    <x v="2"/>
  </r>
  <r>
    <n v="1258"/>
    <n v="911"/>
    <n v="771"/>
    <x v="0"/>
    <n v="5"/>
    <x v="1"/>
    <n v="10841"/>
    <n v="8582.8017312308803"/>
    <n v="2258.1982687691202"/>
    <x v="477"/>
    <n v="9"/>
    <x v="2"/>
  </r>
  <r>
    <n v="1259"/>
    <n v="570"/>
    <n v="1117"/>
    <x v="0"/>
    <n v="7"/>
    <x v="0"/>
    <n v="4761"/>
    <n v="3330.581093704699"/>
    <n v="1430.418906295301"/>
    <x v="188"/>
    <n v="10"/>
    <x v="2"/>
  </r>
  <r>
    <n v="1260"/>
    <n v="775"/>
    <n v="1546"/>
    <x v="0"/>
    <n v="7"/>
    <x v="1"/>
    <n v="31878"/>
    <n v="28253.326242508479"/>
    <n v="3624.6737574915242"/>
    <x v="215"/>
    <n v="3"/>
    <x v="2"/>
  </r>
  <r>
    <n v="1261"/>
    <n v="691"/>
    <n v="2486"/>
    <x v="0"/>
    <n v="1"/>
    <x v="0"/>
    <n v="29680"/>
    <n v="23677.636094025991"/>
    <n v="6002.363905974009"/>
    <x v="104"/>
    <n v="6"/>
    <x v="2"/>
  </r>
  <r>
    <n v="1262"/>
    <n v="280"/>
    <n v="2656"/>
    <x v="0"/>
    <n v="3"/>
    <x v="0"/>
    <n v="20292"/>
    <n v="15068.683948968601"/>
    <n v="5223.3160510313955"/>
    <x v="658"/>
    <n v="8"/>
    <x v="2"/>
  </r>
  <r>
    <n v="1263"/>
    <n v="757"/>
    <n v="1420"/>
    <x v="0"/>
    <n v="4"/>
    <x v="0"/>
    <n v="33416"/>
    <n v="24575.683429267781"/>
    <n v="8840.3165707322187"/>
    <x v="117"/>
    <n v="3"/>
    <x v="2"/>
  </r>
  <r>
    <n v="1264"/>
    <n v="783"/>
    <n v="2893"/>
    <x v="0"/>
    <n v="8"/>
    <x v="0"/>
    <n v="10619"/>
    <n v="8760.2184557388664"/>
    <n v="1858.7815442611341"/>
    <x v="318"/>
    <n v="10"/>
    <x v="2"/>
  </r>
  <r>
    <n v="1265"/>
    <n v="46"/>
    <n v="1686"/>
    <x v="0"/>
    <n v="12"/>
    <x v="1"/>
    <n v="4941"/>
    <n v="4378.9653764714722"/>
    <n v="562.03462352852785"/>
    <x v="557"/>
    <n v="5"/>
    <x v="6"/>
  </r>
  <r>
    <n v="1266"/>
    <n v="16"/>
    <n v="453"/>
    <x v="0"/>
    <n v="7"/>
    <x v="0"/>
    <n v="8942"/>
    <n v="4709.7651096011896"/>
    <n v="4232.2348903988104"/>
    <x v="161"/>
    <n v="5"/>
    <x v="0"/>
  </r>
  <r>
    <n v="1267"/>
    <n v="597"/>
    <n v="2480"/>
    <x v="1"/>
    <n v="7"/>
    <x v="0"/>
    <n v="7954"/>
    <n v="7097.0500293480754"/>
    <n v="856.94997065192547"/>
    <x v="63"/>
    <n v="1"/>
    <x v="2"/>
  </r>
  <r>
    <n v="1268"/>
    <n v="30"/>
    <n v="521"/>
    <x v="1"/>
    <n v="12"/>
    <x v="1"/>
    <n v="11082"/>
    <n v="9201.2578264166241"/>
    <n v="1880.7421735833759"/>
    <x v="659"/>
    <n v="7"/>
    <x v="5"/>
  </r>
  <r>
    <n v="1269"/>
    <n v="874"/>
    <n v="681"/>
    <x v="0"/>
    <n v="3"/>
    <x v="0"/>
    <n v="4147"/>
    <n v="3106.8783519778258"/>
    <n v="1040.121648022174"/>
    <x v="531"/>
    <n v="1"/>
    <x v="2"/>
  </r>
  <r>
    <n v="1270"/>
    <n v="22"/>
    <n v="1725"/>
    <x v="0"/>
    <n v="8"/>
    <x v="1"/>
    <n v="9126"/>
    <n v="7655.3964421537676"/>
    <n v="1470.603557846232"/>
    <x v="660"/>
    <n v="6"/>
    <x v="3"/>
  </r>
  <r>
    <n v="1271"/>
    <n v="677"/>
    <n v="1838"/>
    <x v="1"/>
    <n v="3"/>
    <x v="0"/>
    <n v="3050"/>
    <n v="2432.3302961947379"/>
    <n v="617.66970380526209"/>
    <x v="500"/>
    <n v="4"/>
    <x v="2"/>
  </r>
  <r>
    <n v="1272"/>
    <n v="975"/>
    <n v="1922"/>
    <x v="1"/>
    <n v="5"/>
    <x v="1"/>
    <n v="19887"/>
    <n v="15248.56180072737"/>
    <n v="4638.4381992726303"/>
    <x v="90"/>
    <n v="9"/>
    <x v="2"/>
  </r>
  <r>
    <n v="1273"/>
    <n v="472"/>
    <n v="1712"/>
    <x v="0"/>
    <n v="7"/>
    <x v="1"/>
    <n v="4945"/>
    <n v="4248.8978978306022"/>
    <n v="696.10210216939777"/>
    <x v="106"/>
    <n v="9"/>
    <x v="2"/>
  </r>
  <r>
    <n v="1274"/>
    <n v="455"/>
    <n v="1209"/>
    <x v="1"/>
    <n v="10"/>
    <x v="1"/>
    <n v="23785"/>
    <n v="14190.469164488761"/>
    <n v="9594.5308355112429"/>
    <x v="275"/>
    <n v="2"/>
    <x v="2"/>
  </r>
  <r>
    <n v="1275"/>
    <n v="639"/>
    <n v="2161"/>
    <x v="1"/>
    <n v="3"/>
    <x v="1"/>
    <n v="20190"/>
    <n v="16779.957067618849"/>
    <n v="3410.042932381155"/>
    <x v="350"/>
    <n v="9"/>
    <x v="2"/>
  </r>
  <r>
    <n v="1276"/>
    <n v="890"/>
    <n v="944"/>
    <x v="1"/>
    <n v="11"/>
    <x v="1"/>
    <n v="19065"/>
    <n v="14914.52109742331"/>
    <n v="4150.4789025766931"/>
    <x v="436"/>
    <n v="4"/>
    <x v="2"/>
  </r>
  <r>
    <n v="1277"/>
    <n v="580"/>
    <n v="1632"/>
    <x v="1"/>
    <n v="9"/>
    <x v="1"/>
    <n v="18936"/>
    <n v="14989.42952810594"/>
    <n v="3946.5704718940628"/>
    <x v="574"/>
    <n v="5"/>
    <x v="2"/>
  </r>
  <r>
    <n v="1278"/>
    <n v="410"/>
    <n v="1740"/>
    <x v="1"/>
    <n v="11"/>
    <x v="0"/>
    <n v="8914"/>
    <n v="5699.2897942829413"/>
    <n v="3214.7102057170591"/>
    <x v="417"/>
    <n v="1"/>
    <x v="2"/>
  </r>
  <r>
    <n v="1279"/>
    <n v="595"/>
    <n v="996"/>
    <x v="0"/>
    <n v="4"/>
    <x v="1"/>
    <n v="25266"/>
    <n v="18637.875575255839"/>
    <n v="6628.1244247441573"/>
    <x v="644"/>
    <n v="2"/>
    <x v="2"/>
  </r>
  <r>
    <n v="1280"/>
    <n v="376"/>
    <n v="1007"/>
    <x v="1"/>
    <n v="5"/>
    <x v="1"/>
    <n v="16359"/>
    <n v="10692.33047673679"/>
    <n v="5666.6695232632101"/>
    <x v="303"/>
    <n v="7"/>
    <x v="2"/>
  </r>
  <r>
    <n v="1281"/>
    <n v="81"/>
    <n v="47"/>
    <x v="0"/>
    <n v="1"/>
    <x v="1"/>
    <n v="11282"/>
    <n v="9473.2423977703638"/>
    <n v="1808.7576022296359"/>
    <x v="140"/>
    <n v="6"/>
    <x v="5"/>
  </r>
  <r>
    <n v="1282"/>
    <n v="588"/>
    <n v="955"/>
    <x v="0"/>
    <n v="10"/>
    <x v="0"/>
    <n v="8903"/>
    <n v="5556.3173536063186"/>
    <n v="3346.6826463936809"/>
    <x v="57"/>
    <n v="9"/>
    <x v="2"/>
  </r>
  <r>
    <n v="1283"/>
    <n v="239"/>
    <n v="2503"/>
    <x v="1"/>
    <n v="11"/>
    <x v="0"/>
    <n v="19488"/>
    <n v="17402.040686391341"/>
    <n v="2085.9593136086551"/>
    <x v="434"/>
    <n v="2"/>
    <x v="2"/>
  </r>
  <r>
    <n v="1284"/>
    <n v="780"/>
    <n v="1672"/>
    <x v="1"/>
    <n v="8"/>
    <x v="1"/>
    <n v="10858"/>
    <n v="6775.3479855973646"/>
    <n v="4082.6520144026349"/>
    <x v="263"/>
    <n v="7"/>
    <x v="2"/>
  </r>
  <r>
    <n v="1285"/>
    <n v="791"/>
    <n v="119"/>
    <x v="0"/>
    <n v="8"/>
    <x v="1"/>
    <n v="28779"/>
    <n v="17431.19451451155"/>
    <n v="11347.80548548845"/>
    <x v="162"/>
    <n v="2"/>
    <x v="2"/>
  </r>
  <r>
    <n v="1286"/>
    <n v="455"/>
    <n v="1862"/>
    <x v="1"/>
    <n v="2"/>
    <x v="0"/>
    <n v="46621"/>
    <n v="34529.40077384904"/>
    <n v="12091.59922615096"/>
    <x v="264"/>
    <n v="2"/>
    <x v="2"/>
  </r>
  <r>
    <n v="1287"/>
    <n v="343"/>
    <n v="1877"/>
    <x v="1"/>
    <n v="3"/>
    <x v="0"/>
    <n v="6784"/>
    <n v="4216.5459734915776"/>
    <n v="2567.454026508422"/>
    <x v="116"/>
    <n v="7"/>
    <x v="2"/>
  </r>
  <r>
    <n v="1288"/>
    <n v="253"/>
    <n v="1312"/>
    <x v="0"/>
    <n v="6"/>
    <x v="1"/>
    <n v="10269"/>
    <n v="7442.1249428961337"/>
    <n v="2826.8750571038659"/>
    <x v="238"/>
    <n v="10"/>
    <x v="2"/>
  </r>
  <r>
    <n v="1289"/>
    <n v="450"/>
    <n v="1191"/>
    <x v="1"/>
    <n v="3"/>
    <x v="0"/>
    <n v="22491"/>
    <n v="17756.328933333469"/>
    <n v="4734.6710666665313"/>
    <x v="661"/>
    <n v="4"/>
    <x v="2"/>
  </r>
  <r>
    <n v="1290"/>
    <n v="433"/>
    <n v="2498"/>
    <x v="0"/>
    <n v="3"/>
    <x v="1"/>
    <n v="13688"/>
    <n v="9907.6144798760361"/>
    <n v="3780.3855201239639"/>
    <x v="662"/>
    <n v="10"/>
    <x v="2"/>
  </r>
  <r>
    <n v="1291"/>
    <n v="234"/>
    <n v="620"/>
    <x v="1"/>
    <n v="8"/>
    <x v="1"/>
    <n v="13934"/>
    <n v="10480.29026486554"/>
    <n v="3453.7097351344601"/>
    <x v="535"/>
    <n v="10"/>
    <x v="2"/>
  </r>
  <r>
    <n v="1292"/>
    <n v="396"/>
    <n v="1411"/>
    <x v="0"/>
    <n v="10"/>
    <x v="0"/>
    <n v="20248"/>
    <n v="11229.266541416269"/>
    <n v="9018.7334585837252"/>
    <x v="135"/>
    <n v="1"/>
    <x v="2"/>
  </r>
  <r>
    <n v="1293"/>
    <n v="199"/>
    <n v="2325"/>
    <x v="1"/>
    <n v="8"/>
    <x v="0"/>
    <n v="3760"/>
    <n v="3028.6895112747029"/>
    <n v="731.31048872529709"/>
    <x v="405"/>
    <n v="10"/>
    <x v="2"/>
  </r>
  <r>
    <n v="1294"/>
    <n v="553"/>
    <n v="1003"/>
    <x v="1"/>
    <n v="10"/>
    <x v="0"/>
    <n v="10439"/>
    <n v="8968.7731329429989"/>
    <n v="1470.2268670570011"/>
    <x v="645"/>
    <n v="1"/>
    <x v="2"/>
  </r>
  <r>
    <n v="1295"/>
    <n v="683"/>
    <n v="2675"/>
    <x v="0"/>
    <n v="12"/>
    <x v="1"/>
    <n v="24517"/>
    <n v="16849.910712966321"/>
    <n v="7667.0892870336756"/>
    <x v="233"/>
    <n v="7"/>
    <x v="2"/>
  </r>
  <r>
    <n v="1296"/>
    <n v="975"/>
    <n v="2774"/>
    <x v="0"/>
    <n v="1"/>
    <x v="0"/>
    <n v="12300"/>
    <n v="10293.602754539321"/>
    <n v="2006.397245460681"/>
    <x v="326"/>
    <n v="9"/>
    <x v="2"/>
  </r>
  <r>
    <n v="1297"/>
    <n v="652"/>
    <n v="1800"/>
    <x v="1"/>
    <n v="4"/>
    <x v="1"/>
    <n v="41750"/>
    <n v="35296.41336571359"/>
    <n v="6453.5866342864101"/>
    <x v="287"/>
    <n v="2"/>
    <x v="2"/>
  </r>
  <r>
    <n v="1298"/>
    <n v="341"/>
    <n v="2158"/>
    <x v="1"/>
    <n v="4"/>
    <x v="0"/>
    <n v="18853"/>
    <n v="13599.832673484379"/>
    <n v="5253.1673265156169"/>
    <x v="280"/>
    <n v="7"/>
    <x v="2"/>
  </r>
  <r>
    <n v="1299"/>
    <n v="380"/>
    <n v="722"/>
    <x v="1"/>
    <n v="2"/>
    <x v="0"/>
    <n v="10747"/>
    <n v="7311.3241433957128"/>
    <n v="3435.6758566042872"/>
    <x v="172"/>
    <n v="2"/>
    <x v="2"/>
  </r>
  <r>
    <n v="1300"/>
    <n v="921"/>
    <n v="980"/>
    <x v="1"/>
    <n v="1"/>
    <x v="1"/>
    <n v="5087"/>
    <n v="4474.8958890634676"/>
    <n v="612.10411093653238"/>
    <x v="663"/>
    <n v="2"/>
    <x v="2"/>
  </r>
  <r>
    <n v="1301"/>
    <n v="736"/>
    <n v="1651"/>
    <x v="1"/>
    <n v="11"/>
    <x v="1"/>
    <n v="5144"/>
    <n v="3169.8406643523481"/>
    <n v="1974.1593356476519"/>
    <x v="422"/>
    <n v="7"/>
    <x v="2"/>
  </r>
  <r>
    <n v="1302"/>
    <n v="586"/>
    <n v="1973"/>
    <x v="0"/>
    <n v="2"/>
    <x v="1"/>
    <n v="18217"/>
    <n v="10555.70242176556"/>
    <n v="7661.297578234442"/>
    <x v="162"/>
    <n v="4"/>
    <x v="2"/>
  </r>
  <r>
    <n v="1303"/>
    <n v="204"/>
    <n v="1936"/>
    <x v="1"/>
    <n v="12"/>
    <x v="0"/>
    <n v="46802"/>
    <n v="35820.024850652568"/>
    <n v="10981.97514934743"/>
    <x v="607"/>
    <n v="9"/>
    <x v="0"/>
  </r>
  <r>
    <n v="1304"/>
    <n v="158"/>
    <n v="852"/>
    <x v="1"/>
    <n v="1"/>
    <x v="1"/>
    <n v="8936"/>
    <n v="5668.4223981784999"/>
    <n v="3267.5776018215001"/>
    <x v="366"/>
    <n v="5"/>
    <x v="2"/>
  </r>
  <r>
    <n v="1305"/>
    <n v="694"/>
    <n v="138"/>
    <x v="1"/>
    <n v="8"/>
    <x v="1"/>
    <n v="10136"/>
    <n v="5666.3871033342257"/>
    <n v="4469.6128966657743"/>
    <x v="403"/>
    <n v="10"/>
    <x v="2"/>
  </r>
  <r>
    <n v="1306"/>
    <n v="213"/>
    <n v="2493"/>
    <x v="0"/>
    <n v="2"/>
    <x v="1"/>
    <n v="8970"/>
    <n v="6901.2036060423234"/>
    <n v="2068.7963939576771"/>
    <x v="664"/>
    <n v="7"/>
    <x v="2"/>
  </r>
  <r>
    <n v="1307"/>
    <n v="955"/>
    <n v="1601"/>
    <x v="0"/>
    <n v="6"/>
    <x v="0"/>
    <n v="15215"/>
    <n v="10265.998555593689"/>
    <n v="4949.001444406309"/>
    <x v="595"/>
    <n v="2"/>
    <x v="2"/>
  </r>
  <r>
    <n v="1308"/>
    <n v="687"/>
    <n v="2389"/>
    <x v="0"/>
    <n v="2"/>
    <x v="0"/>
    <n v="27685"/>
    <n v="15692.26562861222"/>
    <n v="11992.73437138778"/>
    <x v="64"/>
    <n v="10"/>
    <x v="2"/>
  </r>
  <r>
    <n v="1309"/>
    <n v="279"/>
    <n v="2752"/>
    <x v="0"/>
    <n v="11"/>
    <x v="1"/>
    <n v="15006"/>
    <n v="9260.8610715267387"/>
    <n v="5745.1389284732613"/>
    <x v="166"/>
    <n v="6"/>
    <x v="2"/>
  </r>
  <r>
    <n v="1310"/>
    <n v="60"/>
    <n v="836"/>
    <x v="1"/>
    <n v="12"/>
    <x v="1"/>
    <n v="41152"/>
    <n v="36121.395649885671"/>
    <n v="5030.6043501143286"/>
    <x v="92"/>
    <n v="3"/>
    <x v="1"/>
  </r>
  <r>
    <n v="1311"/>
    <n v="494"/>
    <n v="336"/>
    <x v="1"/>
    <n v="4"/>
    <x v="0"/>
    <n v="7857"/>
    <n v="5013.6997127409213"/>
    <n v="2843.3002872590791"/>
    <x v="640"/>
    <n v="5"/>
    <x v="2"/>
  </r>
  <r>
    <n v="1312"/>
    <n v="476"/>
    <n v="981"/>
    <x v="1"/>
    <n v="5"/>
    <x v="1"/>
    <n v="47091"/>
    <n v="38983.73096941394"/>
    <n v="8107.2690305860597"/>
    <x v="596"/>
    <n v="10"/>
    <x v="2"/>
  </r>
  <r>
    <n v="1313"/>
    <n v="293"/>
    <n v="2006"/>
    <x v="0"/>
    <n v="3"/>
    <x v="1"/>
    <n v="42181"/>
    <n v="24318.71822381005"/>
    <n v="17862.28177618995"/>
    <x v="200"/>
    <n v="2"/>
    <x v="2"/>
  </r>
  <r>
    <n v="1314"/>
    <n v="460"/>
    <n v="1189"/>
    <x v="0"/>
    <n v="4"/>
    <x v="0"/>
    <n v="7739"/>
    <n v="4929.6617257226644"/>
    <n v="2809.338274277336"/>
    <x v="258"/>
    <n v="4"/>
    <x v="2"/>
  </r>
  <r>
    <n v="1315"/>
    <n v="157"/>
    <n v="163"/>
    <x v="0"/>
    <n v="1"/>
    <x v="0"/>
    <n v="5498"/>
    <n v="4383.060560120497"/>
    <n v="1114.939439879503"/>
    <x v="349"/>
    <n v="9"/>
    <x v="3"/>
  </r>
  <r>
    <n v="1316"/>
    <n v="196"/>
    <n v="700"/>
    <x v="1"/>
    <n v="6"/>
    <x v="0"/>
    <n v="5977"/>
    <n v="3702.947269648495"/>
    <n v="2274.052730351505"/>
    <x v="665"/>
    <n v="4"/>
    <x v="2"/>
  </r>
  <r>
    <n v="1317"/>
    <n v="479"/>
    <n v="2821"/>
    <x v="0"/>
    <n v="6"/>
    <x v="1"/>
    <n v="35426"/>
    <n v="29707.870438728689"/>
    <n v="5718.1295612713147"/>
    <x v="56"/>
    <n v="8"/>
    <x v="2"/>
  </r>
  <r>
    <n v="1318"/>
    <n v="722"/>
    <n v="2260"/>
    <x v="1"/>
    <n v="11"/>
    <x v="1"/>
    <n v="3181"/>
    <n v="2064.4950322043428"/>
    <n v="1116.504967795657"/>
    <x v="301"/>
    <n v="3"/>
    <x v="2"/>
  </r>
  <r>
    <n v="1319"/>
    <n v="67"/>
    <n v="2344"/>
    <x v="0"/>
    <n v="7"/>
    <x v="1"/>
    <n v="23101"/>
    <n v="19267.534188076879"/>
    <n v="3833.4658119231208"/>
    <x v="531"/>
    <n v="5"/>
    <x v="5"/>
  </r>
  <r>
    <n v="1320"/>
    <n v="189"/>
    <n v="1661"/>
    <x v="0"/>
    <n v="4"/>
    <x v="1"/>
    <n v="17034"/>
    <n v="10758.841753942521"/>
    <n v="6275.1582460574773"/>
    <x v="178"/>
    <n v="3"/>
    <x v="2"/>
  </r>
  <r>
    <n v="1321"/>
    <n v="426"/>
    <n v="677"/>
    <x v="1"/>
    <n v="5"/>
    <x v="1"/>
    <n v="8691"/>
    <n v="7401.9126946428414"/>
    <n v="1289.087305357159"/>
    <x v="666"/>
    <n v="2"/>
    <x v="2"/>
  </r>
  <r>
    <n v="1322"/>
    <n v="385"/>
    <n v="2702"/>
    <x v="1"/>
    <n v="3"/>
    <x v="1"/>
    <n v="40147"/>
    <n v="34989.150792400484"/>
    <n v="5157.8492075995164"/>
    <x v="473"/>
    <n v="9"/>
    <x v="2"/>
  </r>
  <r>
    <n v="1323"/>
    <n v="619"/>
    <n v="410"/>
    <x v="1"/>
    <n v="5"/>
    <x v="0"/>
    <n v="28966"/>
    <n v="18578.14672417799"/>
    <n v="10387.85327582201"/>
    <x v="412"/>
    <n v="6"/>
    <x v="2"/>
  </r>
  <r>
    <n v="1324"/>
    <n v="489"/>
    <n v="637"/>
    <x v="0"/>
    <n v="8"/>
    <x v="0"/>
    <n v="9555"/>
    <n v="6132.0156930718704"/>
    <n v="3422.9843069281301"/>
    <x v="72"/>
    <n v="8"/>
    <x v="2"/>
  </r>
  <r>
    <n v="1325"/>
    <n v="6"/>
    <n v="1397"/>
    <x v="0"/>
    <n v="8"/>
    <x v="1"/>
    <n v="7066"/>
    <n v="4496.0926626286091"/>
    <n v="2569.9073373713909"/>
    <x v="62"/>
    <n v="5"/>
    <x v="3"/>
  </r>
  <r>
    <n v="1326"/>
    <n v="335"/>
    <n v="141"/>
    <x v="1"/>
    <n v="7"/>
    <x v="1"/>
    <n v="19132"/>
    <n v="13575.56072875413"/>
    <n v="5556.4392712458666"/>
    <x v="48"/>
    <n v="2"/>
    <x v="2"/>
  </r>
  <r>
    <n v="1327"/>
    <n v="220"/>
    <n v="869"/>
    <x v="1"/>
    <n v="3"/>
    <x v="0"/>
    <n v="5304"/>
    <n v="4699.1788506858593"/>
    <n v="604.82114931414071"/>
    <x v="254"/>
    <n v="7"/>
    <x v="2"/>
  </r>
  <r>
    <n v="1328"/>
    <n v="958"/>
    <n v="1299"/>
    <x v="0"/>
    <n v="5"/>
    <x v="0"/>
    <n v="21057"/>
    <n v="13950.91805732431"/>
    <n v="7106.0819426756898"/>
    <x v="533"/>
    <n v="9"/>
    <x v="2"/>
  </r>
  <r>
    <n v="1329"/>
    <n v="856"/>
    <n v="875"/>
    <x v="0"/>
    <n v="7"/>
    <x v="0"/>
    <n v="6012"/>
    <n v="5267.8282537393998"/>
    <n v="744.17174626060023"/>
    <x v="667"/>
    <n v="1"/>
    <x v="2"/>
  </r>
  <r>
    <n v="1330"/>
    <n v="301"/>
    <n v="2219"/>
    <x v="1"/>
    <n v="12"/>
    <x v="1"/>
    <n v="21687"/>
    <n v="18438.07504821548"/>
    <n v="3248.9249517845242"/>
    <x v="246"/>
    <n v="2"/>
    <x v="2"/>
  </r>
  <r>
    <n v="1331"/>
    <n v="739"/>
    <n v="265"/>
    <x v="1"/>
    <n v="11"/>
    <x v="1"/>
    <n v="11268"/>
    <n v="6205.0381980130633"/>
    <n v="5062.9618019869367"/>
    <x v="151"/>
    <n v="6"/>
    <x v="2"/>
  </r>
  <r>
    <n v="1332"/>
    <n v="769"/>
    <n v="672"/>
    <x v="1"/>
    <n v="1"/>
    <x v="0"/>
    <n v="5042"/>
    <n v="4234.6522787032418"/>
    <n v="807.34772129675821"/>
    <x v="668"/>
    <n v="2"/>
    <x v="2"/>
  </r>
  <r>
    <n v="1333"/>
    <n v="325"/>
    <n v="383"/>
    <x v="1"/>
    <n v="7"/>
    <x v="1"/>
    <n v="20388"/>
    <n v="13572.0330725357"/>
    <n v="6815.9669274642984"/>
    <x v="143"/>
    <n v="6"/>
    <x v="2"/>
  </r>
  <r>
    <n v="1334"/>
    <n v="580"/>
    <n v="2579"/>
    <x v="0"/>
    <n v="2"/>
    <x v="0"/>
    <n v="20156"/>
    <n v="15483.46637770802"/>
    <n v="4672.5336222919777"/>
    <x v="222"/>
    <n v="5"/>
    <x v="2"/>
  </r>
  <r>
    <n v="1335"/>
    <n v="931"/>
    <n v="41"/>
    <x v="1"/>
    <n v="4"/>
    <x v="0"/>
    <n v="18088"/>
    <n v="15462.287158875421"/>
    <n v="2625.7128411245758"/>
    <x v="635"/>
    <n v="6"/>
    <x v="2"/>
  </r>
  <r>
    <n v="1336"/>
    <n v="287"/>
    <n v="1759"/>
    <x v="1"/>
    <n v="6"/>
    <x v="0"/>
    <n v="25646"/>
    <n v="14992.94898814603"/>
    <n v="10653.05101185397"/>
    <x v="627"/>
    <n v="1"/>
    <x v="2"/>
  </r>
  <r>
    <n v="1337"/>
    <n v="757"/>
    <n v="2876"/>
    <x v="1"/>
    <n v="1"/>
    <x v="1"/>
    <n v="18844"/>
    <n v="15882.054759569821"/>
    <n v="2961.9452404301769"/>
    <x v="321"/>
    <n v="3"/>
    <x v="2"/>
  </r>
  <r>
    <n v="1338"/>
    <n v="993"/>
    <n v="2020"/>
    <x v="1"/>
    <n v="8"/>
    <x v="0"/>
    <n v="12265"/>
    <n v="9770.6731374673764"/>
    <n v="2494.3268625326241"/>
    <x v="669"/>
    <n v="8"/>
    <x v="2"/>
  </r>
  <r>
    <n v="1339"/>
    <n v="493"/>
    <n v="2508"/>
    <x v="0"/>
    <n v="1"/>
    <x v="0"/>
    <n v="5599"/>
    <n v="4386.9821052624739"/>
    <n v="1212.0178947375259"/>
    <x v="670"/>
    <n v="4"/>
    <x v="2"/>
  </r>
  <r>
    <n v="1340"/>
    <n v="743"/>
    <n v="742"/>
    <x v="1"/>
    <n v="2"/>
    <x v="0"/>
    <n v="28254"/>
    <n v="14630.397540101359"/>
    <n v="13623.602459898641"/>
    <x v="356"/>
    <n v="5"/>
    <x v="2"/>
  </r>
  <r>
    <n v="1341"/>
    <n v="990"/>
    <n v="621"/>
    <x v="0"/>
    <n v="11"/>
    <x v="1"/>
    <n v="49933"/>
    <n v="38618.346573819428"/>
    <n v="11314.65342618057"/>
    <x v="216"/>
    <n v="5"/>
    <x v="2"/>
  </r>
  <r>
    <n v="1342"/>
    <n v="50"/>
    <n v="1841"/>
    <x v="0"/>
    <n v="11"/>
    <x v="1"/>
    <n v="15045"/>
    <n v="10372.869682939579"/>
    <n v="4672.1303170604224"/>
    <x v="140"/>
    <n v="1"/>
    <x v="6"/>
  </r>
  <r>
    <n v="1343"/>
    <n v="369"/>
    <n v="1032"/>
    <x v="0"/>
    <n v="10"/>
    <x v="1"/>
    <n v="22125"/>
    <n v="16939.562635529132"/>
    <n v="5185.4373644708721"/>
    <x v="76"/>
    <n v="10"/>
    <x v="2"/>
  </r>
  <r>
    <n v="1344"/>
    <n v="765"/>
    <n v="1723"/>
    <x v="1"/>
    <n v="7"/>
    <x v="1"/>
    <n v="7510"/>
    <n v="3796.467382358358"/>
    <n v="3713.532617641642"/>
    <x v="274"/>
    <n v="7"/>
    <x v="2"/>
  </r>
  <r>
    <n v="1345"/>
    <n v="423"/>
    <n v="2989"/>
    <x v="1"/>
    <n v="1"/>
    <x v="1"/>
    <n v="8143"/>
    <n v="4462.422319309464"/>
    <n v="3680.577680690536"/>
    <x v="176"/>
    <n v="2"/>
    <x v="2"/>
  </r>
  <r>
    <n v="1346"/>
    <n v="671"/>
    <n v="2689"/>
    <x v="0"/>
    <n v="7"/>
    <x v="0"/>
    <n v="7235"/>
    <n v="4594.8454362702678"/>
    <n v="2640.1545637297322"/>
    <x v="671"/>
    <n v="3"/>
    <x v="2"/>
  </r>
  <r>
    <n v="1347"/>
    <n v="134"/>
    <n v="1103"/>
    <x v="0"/>
    <n v="6"/>
    <x v="1"/>
    <n v="49456"/>
    <n v="34583.296126484791"/>
    <n v="14872.703873515209"/>
    <x v="229"/>
    <n v="6"/>
    <x v="2"/>
  </r>
  <r>
    <n v="1348"/>
    <n v="105"/>
    <n v="76"/>
    <x v="0"/>
    <n v="3"/>
    <x v="1"/>
    <n v="24339"/>
    <n v="21274.878000648368"/>
    <n v="3064.121999351632"/>
    <x v="150"/>
    <n v="5"/>
    <x v="2"/>
  </r>
  <r>
    <n v="1349"/>
    <n v="248"/>
    <n v="1907"/>
    <x v="0"/>
    <n v="7"/>
    <x v="1"/>
    <n v="11713"/>
    <n v="6630.7683170513274"/>
    <n v="5082.2316829486726"/>
    <x v="223"/>
    <n v="8"/>
    <x v="2"/>
  </r>
  <r>
    <n v="1350"/>
    <n v="794"/>
    <n v="2540"/>
    <x v="1"/>
    <n v="8"/>
    <x v="1"/>
    <n v="9120"/>
    <n v="5995.7550550146416"/>
    <n v="3124.244944985358"/>
    <x v="672"/>
    <n v="7"/>
    <x v="2"/>
  </r>
  <r>
    <n v="1351"/>
    <n v="921"/>
    <n v="2582"/>
    <x v="1"/>
    <n v="4"/>
    <x v="1"/>
    <n v="19206"/>
    <n v="11616.04270945451"/>
    <n v="7589.9572905454934"/>
    <x v="673"/>
    <n v="2"/>
    <x v="2"/>
  </r>
  <r>
    <n v="1352"/>
    <n v="7"/>
    <n v="2746"/>
    <x v="1"/>
    <n v="9"/>
    <x v="1"/>
    <n v="23780"/>
    <n v="19152.337245718511"/>
    <n v="4627.6627542814858"/>
    <x v="674"/>
    <n v="2"/>
    <x v="0"/>
  </r>
  <r>
    <n v="1353"/>
    <n v="404"/>
    <n v="1355"/>
    <x v="1"/>
    <n v="9"/>
    <x v="0"/>
    <n v="26622"/>
    <n v="13992.46401114234"/>
    <n v="12629.53598885766"/>
    <x v="290"/>
    <n v="4"/>
    <x v="2"/>
  </r>
  <r>
    <n v="1354"/>
    <n v="662"/>
    <n v="1818"/>
    <x v="0"/>
    <n v="6"/>
    <x v="0"/>
    <n v="48402"/>
    <n v="38463.015215617801"/>
    <n v="9938.984784382199"/>
    <x v="675"/>
    <n v="3"/>
    <x v="2"/>
  </r>
  <r>
    <n v="1355"/>
    <n v="799"/>
    <n v="331"/>
    <x v="0"/>
    <n v="9"/>
    <x v="0"/>
    <n v="18155"/>
    <n v="10159.235605959961"/>
    <n v="7995.764394040043"/>
    <x v="478"/>
    <n v="3"/>
    <x v="2"/>
  </r>
  <r>
    <n v="1356"/>
    <n v="257"/>
    <n v="659"/>
    <x v="0"/>
    <n v="12"/>
    <x v="1"/>
    <n v="14628"/>
    <n v="10041.677584327541"/>
    <n v="4586.3224156724546"/>
    <x v="644"/>
    <n v="2"/>
    <x v="2"/>
  </r>
  <r>
    <n v="1357"/>
    <n v="323"/>
    <n v="1482"/>
    <x v="0"/>
    <n v="10"/>
    <x v="1"/>
    <n v="19521"/>
    <n v="12080.48618619584"/>
    <n v="7440.5138138041602"/>
    <x v="162"/>
    <n v="7"/>
    <x v="2"/>
  </r>
  <r>
    <n v="1358"/>
    <n v="28"/>
    <n v="1144"/>
    <x v="1"/>
    <n v="9"/>
    <x v="1"/>
    <n v="21170"/>
    <n v="15373.109705764889"/>
    <n v="5796.8902942351124"/>
    <x v="353"/>
    <n v="7"/>
    <x v="0"/>
  </r>
  <r>
    <n v="1359"/>
    <n v="251"/>
    <n v="1592"/>
    <x v="0"/>
    <n v="1"/>
    <x v="1"/>
    <n v="25535"/>
    <n v="20184.56625847605"/>
    <n v="5350.4337415239497"/>
    <x v="490"/>
    <n v="7"/>
    <x v="2"/>
  </r>
  <r>
    <n v="1360"/>
    <n v="596"/>
    <n v="2698"/>
    <x v="1"/>
    <n v="10"/>
    <x v="0"/>
    <n v="13614"/>
    <n v="10002.871146462339"/>
    <n v="3611.1288535376571"/>
    <x v="165"/>
    <n v="7"/>
    <x v="2"/>
  </r>
  <r>
    <n v="1361"/>
    <n v="923"/>
    <n v="827"/>
    <x v="1"/>
    <n v="10"/>
    <x v="1"/>
    <n v="26062"/>
    <n v="21896.036502602969"/>
    <n v="4165.9634973970306"/>
    <x v="619"/>
    <n v="8"/>
    <x v="2"/>
  </r>
  <r>
    <n v="1362"/>
    <n v="907"/>
    <n v="173"/>
    <x v="0"/>
    <n v="10"/>
    <x v="0"/>
    <n v="13736"/>
    <n v="11407.836281455449"/>
    <n v="2328.1637185445488"/>
    <x v="148"/>
    <n v="7"/>
    <x v="2"/>
  </r>
  <r>
    <n v="1363"/>
    <n v="114"/>
    <n v="188"/>
    <x v="0"/>
    <n v="4"/>
    <x v="0"/>
    <n v="10130"/>
    <n v="6021.4529011994873"/>
    <n v="4108.5470988005127"/>
    <x v="676"/>
    <n v="4"/>
    <x v="2"/>
  </r>
  <r>
    <n v="1364"/>
    <n v="630"/>
    <n v="1409"/>
    <x v="0"/>
    <n v="7"/>
    <x v="0"/>
    <n v="22396"/>
    <n v="14321.965898775161"/>
    <n v="8074.0341012248373"/>
    <x v="565"/>
    <n v="5"/>
    <x v="2"/>
  </r>
  <r>
    <n v="1365"/>
    <n v="76"/>
    <n v="902"/>
    <x v="1"/>
    <n v="9"/>
    <x v="0"/>
    <n v="10225"/>
    <n v="6643.8073704179596"/>
    <n v="3581.1926295820399"/>
    <x v="145"/>
    <n v="9"/>
    <x v="4"/>
  </r>
  <r>
    <n v="1366"/>
    <n v="945"/>
    <n v="835"/>
    <x v="0"/>
    <n v="3"/>
    <x v="1"/>
    <n v="32862"/>
    <n v="24566.637039075391"/>
    <n v="8295.3629609246127"/>
    <x v="677"/>
    <n v="5"/>
    <x v="2"/>
  </r>
  <r>
    <n v="1367"/>
    <n v="368"/>
    <n v="1867"/>
    <x v="1"/>
    <n v="11"/>
    <x v="1"/>
    <n v="9262"/>
    <n v="5109.116572420131"/>
    <n v="4152.883427579869"/>
    <x v="100"/>
    <n v="4"/>
    <x v="2"/>
  </r>
  <r>
    <n v="1368"/>
    <n v="234"/>
    <n v="1762"/>
    <x v="1"/>
    <n v="10"/>
    <x v="0"/>
    <n v="18298"/>
    <n v="12993.277632452749"/>
    <n v="5304.7223675472515"/>
    <x v="165"/>
    <n v="10"/>
    <x v="2"/>
  </r>
  <r>
    <n v="1369"/>
    <n v="36"/>
    <n v="1631"/>
    <x v="1"/>
    <n v="5"/>
    <x v="0"/>
    <n v="23478"/>
    <n v="16373.92080663283"/>
    <n v="7104.0791933671699"/>
    <x v="398"/>
    <n v="6"/>
    <x v="4"/>
  </r>
  <r>
    <n v="1370"/>
    <n v="529"/>
    <n v="958"/>
    <x v="1"/>
    <n v="10"/>
    <x v="0"/>
    <n v="23459"/>
    <n v="15555.36259635943"/>
    <n v="7903.6374036405687"/>
    <x v="91"/>
    <n v="9"/>
    <x v="2"/>
  </r>
  <r>
    <n v="1371"/>
    <n v="531"/>
    <n v="571"/>
    <x v="1"/>
    <n v="6"/>
    <x v="1"/>
    <n v="20911"/>
    <n v="17197.220736855579"/>
    <n v="3713.779263144424"/>
    <x v="83"/>
    <n v="2"/>
    <x v="2"/>
  </r>
  <r>
    <n v="1372"/>
    <n v="224"/>
    <n v="831"/>
    <x v="0"/>
    <n v="4"/>
    <x v="1"/>
    <n v="13791"/>
    <n v="11195.108648846641"/>
    <n v="2595.8913511533628"/>
    <x v="208"/>
    <n v="8"/>
    <x v="5"/>
  </r>
  <r>
    <n v="1373"/>
    <n v="978"/>
    <n v="2254"/>
    <x v="1"/>
    <n v="10"/>
    <x v="1"/>
    <n v="37794"/>
    <n v="19623.68588397295"/>
    <n v="18170.31411602705"/>
    <x v="678"/>
    <n v="9"/>
    <x v="2"/>
  </r>
  <r>
    <n v="1374"/>
    <n v="181"/>
    <n v="324"/>
    <x v="1"/>
    <n v="12"/>
    <x v="1"/>
    <n v="29570"/>
    <n v="20791.865174082432"/>
    <n v="8778.1348259175684"/>
    <x v="246"/>
    <n v="7"/>
    <x v="2"/>
  </r>
  <r>
    <n v="1375"/>
    <n v="592"/>
    <n v="1547"/>
    <x v="0"/>
    <n v="8"/>
    <x v="0"/>
    <n v="11507"/>
    <n v="10329.302527962411"/>
    <n v="1177.6974720375861"/>
    <x v="679"/>
    <n v="6"/>
    <x v="2"/>
  </r>
  <r>
    <n v="1376"/>
    <n v="141"/>
    <n v="295"/>
    <x v="1"/>
    <n v="3"/>
    <x v="1"/>
    <n v="10679"/>
    <n v="6012.6101840155507"/>
    <n v="4666.3898159844493"/>
    <x v="211"/>
    <n v="1"/>
    <x v="3"/>
  </r>
  <r>
    <n v="1377"/>
    <n v="786"/>
    <n v="679"/>
    <x v="0"/>
    <n v="1"/>
    <x v="0"/>
    <n v="20267"/>
    <n v="11827.99168312351"/>
    <n v="8439.0083168764886"/>
    <x v="415"/>
    <n v="2"/>
    <x v="2"/>
  </r>
  <r>
    <n v="1378"/>
    <n v="399"/>
    <n v="1574"/>
    <x v="1"/>
    <n v="7"/>
    <x v="0"/>
    <n v="16022"/>
    <n v="12975.74565072091"/>
    <n v="3046.2543492790901"/>
    <x v="214"/>
    <n v="8"/>
    <x v="2"/>
  </r>
  <r>
    <n v="1379"/>
    <n v="621"/>
    <n v="2022"/>
    <x v="1"/>
    <n v="7"/>
    <x v="0"/>
    <n v="19609"/>
    <n v="9844.4837221818398"/>
    <n v="9764.5162778181602"/>
    <x v="60"/>
    <n v="8"/>
    <x v="2"/>
  </r>
  <r>
    <n v="1380"/>
    <n v="940"/>
    <n v="1075"/>
    <x v="1"/>
    <n v="9"/>
    <x v="0"/>
    <n v="10196"/>
    <n v="8951.57076029977"/>
    <n v="1244.42923970023"/>
    <x v="680"/>
    <n v="2"/>
    <x v="2"/>
  </r>
  <r>
    <n v="1381"/>
    <n v="517"/>
    <n v="1334"/>
    <x v="1"/>
    <n v="4"/>
    <x v="0"/>
    <n v="49132"/>
    <n v="29685.98644282329"/>
    <n v="19446.01355717671"/>
    <x v="681"/>
    <n v="3"/>
    <x v="2"/>
  </r>
  <r>
    <n v="1382"/>
    <n v="761"/>
    <n v="172"/>
    <x v="1"/>
    <n v="2"/>
    <x v="0"/>
    <n v="24025"/>
    <n v="12336.359060858031"/>
    <n v="11688.640939141969"/>
    <x v="307"/>
    <n v="9"/>
    <x v="2"/>
  </r>
  <r>
    <n v="1383"/>
    <n v="769"/>
    <n v="35"/>
    <x v="1"/>
    <n v="11"/>
    <x v="1"/>
    <n v="22562"/>
    <n v="12563.78151172302"/>
    <n v="9998.218488276978"/>
    <x v="95"/>
    <n v="2"/>
    <x v="2"/>
  </r>
  <r>
    <n v="1384"/>
    <n v="46"/>
    <n v="859"/>
    <x v="1"/>
    <n v="4"/>
    <x v="1"/>
    <n v="12278"/>
    <n v="8257.223987291296"/>
    <n v="4020.776012708704"/>
    <x v="682"/>
    <n v="5"/>
    <x v="6"/>
  </r>
  <r>
    <n v="1385"/>
    <n v="887"/>
    <n v="1833"/>
    <x v="1"/>
    <n v="12"/>
    <x v="0"/>
    <n v="19416"/>
    <n v="13309.38574917462"/>
    <n v="6106.6142508253797"/>
    <x v="50"/>
    <n v="1"/>
    <x v="2"/>
  </r>
  <r>
    <n v="1386"/>
    <n v="307"/>
    <n v="629"/>
    <x v="0"/>
    <n v="12"/>
    <x v="1"/>
    <n v="11123"/>
    <n v="7996.3634326083366"/>
    <n v="3126.636567391663"/>
    <x v="362"/>
    <n v="9"/>
    <x v="2"/>
  </r>
  <r>
    <n v="1387"/>
    <n v="876"/>
    <n v="1615"/>
    <x v="0"/>
    <n v="2"/>
    <x v="0"/>
    <n v="6832"/>
    <n v="5786.5797565490784"/>
    <n v="1045.420243450922"/>
    <x v="683"/>
    <n v="10"/>
    <x v="2"/>
  </r>
  <r>
    <n v="1388"/>
    <n v="713"/>
    <n v="2345"/>
    <x v="1"/>
    <n v="7"/>
    <x v="0"/>
    <n v="20682"/>
    <n v="14232.823384684771"/>
    <n v="6449.1766153152348"/>
    <x v="684"/>
    <n v="3"/>
    <x v="2"/>
  </r>
  <r>
    <n v="1389"/>
    <n v="46"/>
    <n v="1322"/>
    <x v="1"/>
    <n v="10"/>
    <x v="0"/>
    <n v="16097"/>
    <n v="10482.885360076711"/>
    <n v="5614.1146399232912"/>
    <x v="685"/>
    <n v="5"/>
    <x v="6"/>
  </r>
  <r>
    <n v="1390"/>
    <n v="200"/>
    <n v="1272"/>
    <x v="1"/>
    <n v="7"/>
    <x v="1"/>
    <n v="8910"/>
    <n v="7650.1204513692373"/>
    <n v="1259.8795486307631"/>
    <x v="58"/>
    <n v="2"/>
    <x v="1"/>
  </r>
  <r>
    <n v="1391"/>
    <n v="454"/>
    <n v="397"/>
    <x v="0"/>
    <n v="9"/>
    <x v="1"/>
    <n v="20854"/>
    <n v="11696.71095769989"/>
    <n v="9157.2890423001081"/>
    <x v="213"/>
    <n v="9"/>
    <x v="2"/>
  </r>
  <r>
    <n v="1392"/>
    <n v="396"/>
    <n v="1297"/>
    <x v="0"/>
    <n v="6"/>
    <x v="1"/>
    <n v="14582"/>
    <n v="11733.50486791894"/>
    <n v="2848.4951320810628"/>
    <x v="686"/>
    <n v="1"/>
    <x v="2"/>
  </r>
  <r>
    <n v="1393"/>
    <n v="121"/>
    <n v="2630"/>
    <x v="0"/>
    <n v="6"/>
    <x v="1"/>
    <n v="10533"/>
    <n v="8707.999499646643"/>
    <n v="1825.000500353357"/>
    <x v="146"/>
    <n v="1"/>
    <x v="2"/>
  </r>
  <r>
    <n v="1394"/>
    <n v="298"/>
    <n v="2298"/>
    <x v="1"/>
    <n v="3"/>
    <x v="1"/>
    <n v="8182"/>
    <n v="6464.1060232816299"/>
    <n v="1717.8939767183699"/>
    <x v="439"/>
    <n v="9"/>
    <x v="2"/>
  </r>
  <r>
    <n v="1395"/>
    <n v="856"/>
    <n v="56"/>
    <x v="1"/>
    <n v="8"/>
    <x v="1"/>
    <n v="25810"/>
    <n v="14510.435805520079"/>
    <n v="11299.564194479921"/>
    <x v="298"/>
    <n v="1"/>
    <x v="2"/>
  </r>
  <r>
    <n v="1396"/>
    <n v="654"/>
    <n v="1035"/>
    <x v="1"/>
    <n v="1"/>
    <x v="1"/>
    <n v="15806"/>
    <n v="11700.153166920671"/>
    <n v="4105.8468330793276"/>
    <x v="143"/>
    <n v="9"/>
    <x v="2"/>
  </r>
  <r>
    <n v="1397"/>
    <n v="150"/>
    <n v="1785"/>
    <x v="1"/>
    <n v="6"/>
    <x v="0"/>
    <n v="20900"/>
    <n v="14118.255372177349"/>
    <n v="6781.7446278226453"/>
    <x v="687"/>
    <n v="9"/>
    <x v="2"/>
  </r>
  <r>
    <n v="1398"/>
    <n v="437"/>
    <n v="108"/>
    <x v="1"/>
    <n v="6"/>
    <x v="0"/>
    <n v="3274"/>
    <n v="2316.493443446861"/>
    <n v="957.50655655313903"/>
    <x v="688"/>
    <n v="6"/>
    <x v="2"/>
  </r>
  <r>
    <n v="1399"/>
    <n v="825"/>
    <n v="820"/>
    <x v="1"/>
    <n v="5"/>
    <x v="1"/>
    <n v="27821"/>
    <n v="14163.531760733251"/>
    <n v="13657.468239266749"/>
    <x v="689"/>
    <n v="10"/>
    <x v="2"/>
  </r>
  <r>
    <n v="1400"/>
    <n v="130"/>
    <n v="2808"/>
    <x v="0"/>
    <n v="3"/>
    <x v="0"/>
    <n v="13743"/>
    <n v="9886.9728156017809"/>
    <n v="3856.0271843982191"/>
    <x v="363"/>
    <n v="9"/>
    <x v="3"/>
  </r>
  <r>
    <n v="1401"/>
    <n v="886"/>
    <n v="671"/>
    <x v="1"/>
    <n v="12"/>
    <x v="0"/>
    <n v="19521"/>
    <n v="15805.384886280701"/>
    <n v="3715.615113719296"/>
    <x v="80"/>
    <n v="9"/>
    <x v="2"/>
  </r>
  <r>
    <n v="1402"/>
    <n v="959"/>
    <n v="854"/>
    <x v="1"/>
    <n v="5"/>
    <x v="1"/>
    <n v="22835"/>
    <n v="18938.942759560789"/>
    <n v="3896.0572404392078"/>
    <x v="277"/>
    <n v="4"/>
    <x v="2"/>
  </r>
  <r>
    <n v="1403"/>
    <n v="847"/>
    <n v="61"/>
    <x v="1"/>
    <n v="9"/>
    <x v="1"/>
    <n v="19424"/>
    <n v="10207.17364074473"/>
    <n v="9216.8263592552685"/>
    <x v="550"/>
    <n v="10"/>
    <x v="2"/>
  </r>
  <r>
    <n v="1404"/>
    <n v="490"/>
    <n v="98"/>
    <x v="1"/>
    <n v="2"/>
    <x v="1"/>
    <n v="27479"/>
    <n v="13791.121764228479"/>
    <n v="13687.878235771521"/>
    <x v="288"/>
    <n v="9"/>
    <x v="2"/>
  </r>
  <r>
    <n v="1405"/>
    <n v="658"/>
    <n v="1638"/>
    <x v="0"/>
    <n v="11"/>
    <x v="0"/>
    <n v="10866"/>
    <n v="7976.2154594903614"/>
    <n v="2889.7845405096391"/>
    <x v="690"/>
    <n v="1"/>
    <x v="2"/>
  </r>
  <r>
    <n v="1406"/>
    <n v="900"/>
    <n v="1202"/>
    <x v="0"/>
    <n v="11"/>
    <x v="0"/>
    <n v="19608"/>
    <n v="10676.211276648181"/>
    <n v="8931.7887233518159"/>
    <x v="29"/>
    <n v="5"/>
    <x v="2"/>
  </r>
  <r>
    <n v="1407"/>
    <n v="300"/>
    <n v="2225"/>
    <x v="0"/>
    <n v="9"/>
    <x v="0"/>
    <n v="16967"/>
    <n v="13363.69769672284"/>
    <n v="3603.3023032771621"/>
    <x v="11"/>
    <n v="4"/>
    <x v="2"/>
  </r>
  <r>
    <n v="1408"/>
    <n v="977"/>
    <n v="1101"/>
    <x v="1"/>
    <n v="1"/>
    <x v="1"/>
    <n v="33992"/>
    <n v="26296.378659511811"/>
    <n v="7695.6213404881864"/>
    <x v="345"/>
    <n v="4"/>
    <x v="2"/>
  </r>
  <r>
    <n v="1409"/>
    <n v="262"/>
    <n v="2993"/>
    <x v="0"/>
    <n v="7"/>
    <x v="0"/>
    <n v="43048"/>
    <n v="36642.929587081082"/>
    <n v="6405.070412918918"/>
    <x v="28"/>
    <n v="1"/>
    <x v="2"/>
  </r>
  <r>
    <n v="1410"/>
    <n v="539"/>
    <n v="1374"/>
    <x v="1"/>
    <n v="9"/>
    <x v="1"/>
    <n v="3888"/>
    <n v="2513.409457698569"/>
    <n v="1374.590542301431"/>
    <x v="691"/>
    <n v="6"/>
    <x v="2"/>
  </r>
  <r>
    <n v="1411"/>
    <n v="236"/>
    <n v="704"/>
    <x v="1"/>
    <n v="5"/>
    <x v="0"/>
    <n v="9072"/>
    <n v="7788.6626973402044"/>
    <n v="1283.337302659796"/>
    <x v="110"/>
    <n v="9"/>
    <x v="4"/>
  </r>
  <r>
    <n v="1412"/>
    <n v="729"/>
    <n v="2044"/>
    <x v="1"/>
    <n v="12"/>
    <x v="0"/>
    <n v="26119"/>
    <n v="20090.443837249379"/>
    <n v="6028.5561627506213"/>
    <x v="96"/>
    <n v="6"/>
    <x v="2"/>
  </r>
  <r>
    <n v="1413"/>
    <n v="30"/>
    <n v="1900"/>
    <x v="1"/>
    <n v="6"/>
    <x v="1"/>
    <n v="15752"/>
    <n v="12630.129412788279"/>
    <n v="3121.8705872117171"/>
    <x v="194"/>
    <n v="7"/>
    <x v="5"/>
  </r>
  <r>
    <n v="1414"/>
    <n v="995"/>
    <n v="41"/>
    <x v="0"/>
    <n v="10"/>
    <x v="1"/>
    <n v="18088"/>
    <n v="15462.287158875421"/>
    <n v="2625.7128411245758"/>
    <x v="635"/>
    <n v="5"/>
    <x v="2"/>
  </r>
  <r>
    <n v="1415"/>
    <n v="894"/>
    <n v="1962"/>
    <x v="0"/>
    <n v="12"/>
    <x v="0"/>
    <n v="19303"/>
    <n v="12154.411768355951"/>
    <n v="7148.5882316440466"/>
    <x v="205"/>
    <n v="5"/>
    <x v="2"/>
  </r>
  <r>
    <n v="1416"/>
    <n v="450"/>
    <n v="1554"/>
    <x v="0"/>
    <n v="1"/>
    <x v="0"/>
    <n v="9761"/>
    <n v="6699.7258817292031"/>
    <n v="3061.2741182707969"/>
    <x v="606"/>
    <n v="4"/>
    <x v="2"/>
  </r>
  <r>
    <n v="1417"/>
    <n v="428"/>
    <n v="785"/>
    <x v="0"/>
    <n v="5"/>
    <x v="0"/>
    <n v="15808"/>
    <n v="13535.34802642732"/>
    <n v="2272.6519735726802"/>
    <x v="692"/>
    <n v="8"/>
    <x v="2"/>
  </r>
  <r>
    <n v="1418"/>
    <n v="797"/>
    <n v="1782"/>
    <x v="1"/>
    <n v="3"/>
    <x v="0"/>
    <n v="18562"/>
    <n v="14582.09237132558"/>
    <n v="3979.9076286744221"/>
    <x v="358"/>
    <n v="6"/>
    <x v="2"/>
  </r>
  <r>
    <n v="1419"/>
    <n v="391"/>
    <n v="2449"/>
    <x v="0"/>
    <n v="9"/>
    <x v="1"/>
    <n v="11013"/>
    <n v="7481.2469059795276"/>
    <n v="3531.753094020472"/>
    <x v="417"/>
    <n v="4"/>
    <x v="2"/>
  </r>
  <r>
    <n v="1420"/>
    <n v="727"/>
    <n v="1474"/>
    <x v="1"/>
    <n v="4"/>
    <x v="1"/>
    <n v="14420"/>
    <n v="9960.250230034686"/>
    <n v="4459.749769965314"/>
    <x v="693"/>
    <n v="5"/>
    <x v="2"/>
  </r>
  <r>
    <n v="1421"/>
    <n v="714"/>
    <n v="1150"/>
    <x v="1"/>
    <n v="2"/>
    <x v="1"/>
    <n v="16518"/>
    <n v="11970.02957795074"/>
    <n v="4547.970422049264"/>
    <x v="366"/>
    <n v="1"/>
    <x v="2"/>
  </r>
  <r>
    <n v="1422"/>
    <n v="897"/>
    <n v="2647"/>
    <x v="0"/>
    <n v="1"/>
    <x v="1"/>
    <n v="11378"/>
    <n v="8618.9743922635662"/>
    <n v="2759.0256077364338"/>
    <x v="428"/>
    <n v="8"/>
    <x v="2"/>
  </r>
  <r>
    <n v="1423"/>
    <n v="494"/>
    <n v="2060"/>
    <x v="1"/>
    <n v="8"/>
    <x v="0"/>
    <n v="33698"/>
    <n v="20381.852379577449"/>
    <n v="13316.147620422549"/>
    <x v="7"/>
    <n v="5"/>
    <x v="2"/>
  </r>
  <r>
    <n v="1424"/>
    <n v="938"/>
    <n v="1"/>
    <x v="0"/>
    <n v="10"/>
    <x v="0"/>
    <n v="10304"/>
    <n v="9151.387379092319"/>
    <n v="1152.612620907681"/>
    <x v="320"/>
    <n v="2"/>
    <x v="2"/>
  </r>
  <r>
    <n v="1425"/>
    <n v="31"/>
    <n v="1407"/>
    <x v="1"/>
    <n v="12"/>
    <x v="1"/>
    <n v="5859"/>
    <n v="4533.5445311442709"/>
    <n v="1325.4554688557289"/>
    <x v="272"/>
    <n v="2"/>
    <x v="6"/>
  </r>
  <r>
    <n v="1426"/>
    <n v="263"/>
    <n v="588"/>
    <x v="1"/>
    <n v="4"/>
    <x v="0"/>
    <n v="13724"/>
    <n v="8370.1842031771648"/>
    <n v="5353.8157968228352"/>
    <x v="694"/>
    <n v="3"/>
    <x v="2"/>
  </r>
  <r>
    <n v="1427"/>
    <n v="361"/>
    <n v="253"/>
    <x v="1"/>
    <n v="12"/>
    <x v="1"/>
    <n v="39682"/>
    <n v="25324.784304310549"/>
    <n v="14357.215695689451"/>
    <x v="618"/>
    <n v="2"/>
    <x v="2"/>
  </r>
  <r>
    <n v="1428"/>
    <n v="361"/>
    <n v="1982"/>
    <x v="0"/>
    <n v="2"/>
    <x v="1"/>
    <n v="12644"/>
    <n v="10996.51864783734"/>
    <n v="1647.4813521626579"/>
    <x v="695"/>
    <n v="2"/>
    <x v="2"/>
  </r>
  <r>
    <n v="1429"/>
    <n v="934"/>
    <n v="1760"/>
    <x v="1"/>
    <n v="3"/>
    <x v="0"/>
    <n v="14124"/>
    <n v="12187.62274587402"/>
    <n v="1936.377254125975"/>
    <x v="281"/>
    <n v="4"/>
    <x v="2"/>
  </r>
  <r>
    <n v="1430"/>
    <n v="526"/>
    <n v="1979"/>
    <x v="0"/>
    <n v="1"/>
    <x v="0"/>
    <n v="17027"/>
    <n v="10122.53619528058"/>
    <n v="6904.4638047194203"/>
    <x v="158"/>
    <n v="3"/>
    <x v="2"/>
  </r>
  <r>
    <n v="1431"/>
    <n v="707"/>
    <n v="2606"/>
    <x v="0"/>
    <n v="6"/>
    <x v="1"/>
    <n v="22762"/>
    <n v="14292.823917644741"/>
    <n v="8469.1760823552631"/>
    <x v="696"/>
    <n v="10"/>
    <x v="2"/>
  </r>
  <r>
    <n v="1432"/>
    <n v="314"/>
    <n v="1041"/>
    <x v="0"/>
    <n v="6"/>
    <x v="1"/>
    <n v="12008"/>
    <n v="9285.5645395278843"/>
    <n v="2722.4354604721161"/>
    <x v="118"/>
    <n v="8"/>
    <x v="2"/>
  </r>
  <r>
    <n v="1433"/>
    <n v="410"/>
    <n v="1742"/>
    <x v="0"/>
    <n v="11"/>
    <x v="0"/>
    <n v="25630"/>
    <n v="19727.5804558481"/>
    <n v="5902.4195441518996"/>
    <x v="697"/>
    <n v="1"/>
    <x v="2"/>
  </r>
  <r>
    <n v="1434"/>
    <n v="63"/>
    <n v="1345"/>
    <x v="0"/>
    <n v="3"/>
    <x v="0"/>
    <n v="32152"/>
    <n v="18590.56587157309"/>
    <n v="13561.43412842691"/>
    <x v="55"/>
    <n v="6"/>
    <x v="1"/>
  </r>
  <r>
    <n v="1435"/>
    <n v="343"/>
    <n v="2505"/>
    <x v="1"/>
    <n v="11"/>
    <x v="1"/>
    <n v="6183"/>
    <n v="5372.8476849245117"/>
    <n v="810.15231507548833"/>
    <x v="67"/>
    <n v="7"/>
    <x v="2"/>
  </r>
  <r>
    <n v="1436"/>
    <n v="325"/>
    <n v="1890"/>
    <x v="0"/>
    <n v="7"/>
    <x v="1"/>
    <n v="9518"/>
    <n v="7552.018847374191"/>
    <n v="1965.981152625809"/>
    <x v="253"/>
    <n v="6"/>
    <x v="2"/>
  </r>
  <r>
    <n v="1437"/>
    <n v="217"/>
    <n v="2822"/>
    <x v="1"/>
    <n v="9"/>
    <x v="0"/>
    <n v="12340"/>
    <n v="7064.4529597499213"/>
    <n v="5275.5470402500787"/>
    <x v="270"/>
    <n v="8"/>
    <x v="2"/>
  </r>
  <r>
    <n v="1438"/>
    <n v="468"/>
    <n v="525"/>
    <x v="0"/>
    <n v="5"/>
    <x v="1"/>
    <n v="47977"/>
    <n v="34988.319057899957"/>
    <n v="12988.68094210004"/>
    <x v="577"/>
    <n v="3"/>
    <x v="2"/>
  </r>
  <r>
    <n v="1439"/>
    <n v="490"/>
    <n v="2850"/>
    <x v="1"/>
    <n v="6"/>
    <x v="0"/>
    <n v="8894"/>
    <n v="7070.948065463097"/>
    <n v="1823.051934536903"/>
    <x v="91"/>
    <n v="9"/>
    <x v="2"/>
  </r>
  <r>
    <n v="1440"/>
    <n v="498"/>
    <n v="1381"/>
    <x v="0"/>
    <n v="8"/>
    <x v="0"/>
    <n v="10819"/>
    <n v="5630.933860800008"/>
    <n v="5188.066139199992"/>
    <x v="191"/>
    <n v="6"/>
    <x v="2"/>
  </r>
  <r>
    <n v="1441"/>
    <n v="517"/>
    <n v="1528"/>
    <x v="1"/>
    <n v="6"/>
    <x v="1"/>
    <n v="7772"/>
    <n v="4181.8789732369196"/>
    <n v="3590.12102676308"/>
    <x v="249"/>
    <n v="3"/>
    <x v="2"/>
  </r>
  <r>
    <n v="1442"/>
    <n v="555"/>
    <n v="2568"/>
    <x v="0"/>
    <n v="12"/>
    <x v="1"/>
    <n v="25872"/>
    <n v="13528.74779086439"/>
    <n v="12343.25220913561"/>
    <x v="698"/>
    <n v="1"/>
    <x v="2"/>
  </r>
  <r>
    <n v="1443"/>
    <n v="321"/>
    <n v="1432"/>
    <x v="0"/>
    <n v="5"/>
    <x v="0"/>
    <n v="34950"/>
    <n v="20497.585976471739"/>
    <n v="14452.414023528259"/>
    <x v="597"/>
    <n v="6"/>
    <x v="2"/>
  </r>
  <r>
    <n v="1444"/>
    <n v="984"/>
    <n v="1284"/>
    <x v="1"/>
    <n v="6"/>
    <x v="1"/>
    <n v="23957"/>
    <n v="15551.100388567191"/>
    <n v="8405.8996114328056"/>
    <x v="298"/>
    <n v="7"/>
    <x v="2"/>
  </r>
  <r>
    <n v="1445"/>
    <n v="313"/>
    <n v="1087"/>
    <x v="1"/>
    <n v="7"/>
    <x v="1"/>
    <n v="19346"/>
    <n v="13128.01244511511"/>
    <n v="6217.9875548848941"/>
    <x v="682"/>
    <n v="8"/>
    <x v="2"/>
  </r>
  <r>
    <n v="1446"/>
    <n v="206"/>
    <n v="1151"/>
    <x v="0"/>
    <n v="2"/>
    <x v="0"/>
    <n v="24863"/>
    <n v="12542.95249742433"/>
    <n v="12320.04750257567"/>
    <x v="261"/>
    <n v="8"/>
    <x v="2"/>
  </r>
  <r>
    <n v="1447"/>
    <n v="203"/>
    <n v="1220"/>
    <x v="0"/>
    <n v="10"/>
    <x v="0"/>
    <n v="15122"/>
    <n v="9622.5225860079954"/>
    <n v="5499.4774139920046"/>
    <x v="497"/>
    <n v="5"/>
    <x v="2"/>
  </r>
  <r>
    <n v="1448"/>
    <n v="864"/>
    <n v="394"/>
    <x v="1"/>
    <n v="8"/>
    <x v="1"/>
    <n v="18750"/>
    <n v="10071.529298283131"/>
    <n v="8678.4707017168712"/>
    <x v="428"/>
    <n v="7"/>
    <x v="2"/>
  </r>
  <r>
    <n v="1449"/>
    <n v="840"/>
    <n v="940"/>
    <x v="1"/>
    <n v="3"/>
    <x v="1"/>
    <n v="20070"/>
    <n v="11866.354441802659"/>
    <n v="8203.645558197335"/>
    <x v="379"/>
    <n v="7"/>
    <x v="2"/>
  </r>
  <r>
    <n v="1450"/>
    <n v="692"/>
    <n v="911"/>
    <x v="1"/>
    <n v="3"/>
    <x v="0"/>
    <n v="18805"/>
    <n v="14612.96166527473"/>
    <n v="4192.0383347252719"/>
    <x v="37"/>
    <n v="6"/>
    <x v="2"/>
  </r>
  <r>
    <n v="1451"/>
    <n v="893"/>
    <n v="308"/>
    <x v="1"/>
    <n v="1"/>
    <x v="0"/>
    <n v="16461"/>
    <n v="12821.38960170547"/>
    <n v="3639.6103982945328"/>
    <x v="527"/>
    <n v="3"/>
    <x v="2"/>
  </r>
  <r>
    <n v="1452"/>
    <n v="107"/>
    <n v="1644"/>
    <x v="0"/>
    <n v="12"/>
    <x v="0"/>
    <n v="25076"/>
    <n v="14176.24948764625"/>
    <n v="10899.75051235375"/>
    <x v="462"/>
    <n v="8"/>
    <x v="2"/>
  </r>
  <r>
    <n v="1453"/>
    <n v="729"/>
    <n v="2318"/>
    <x v="0"/>
    <n v="11"/>
    <x v="0"/>
    <n v="42272"/>
    <n v="25899.10319427912"/>
    <n v="16372.89680572088"/>
    <x v="699"/>
    <n v="6"/>
    <x v="2"/>
  </r>
  <r>
    <n v="1454"/>
    <n v="670"/>
    <n v="2632"/>
    <x v="0"/>
    <n v="11"/>
    <x v="1"/>
    <n v="44384"/>
    <n v="24052.091480845931"/>
    <n v="20331.908519154069"/>
    <x v="700"/>
    <n v="8"/>
    <x v="2"/>
  </r>
  <r>
    <n v="1455"/>
    <n v="860"/>
    <n v="1255"/>
    <x v="0"/>
    <n v="10"/>
    <x v="0"/>
    <n v="26749"/>
    <n v="14254.800776284301"/>
    <n v="12494.199223715699"/>
    <x v="4"/>
    <n v="10"/>
    <x v="2"/>
  </r>
  <r>
    <n v="1456"/>
    <n v="887"/>
    <n v="533"/>
    <x v="0"/>
    <n v="2"/>
    <x v="1"/>
    <n v="23279"/>
    <n v="17910.4195889687"/>
    <n v="5368.5804110312974"/>
    <x v="397"/>
    <n v="1"/>
    <x v="2"/>
  </r>
  <r>
    <n v="1457"/>
    <n v="332"/>
    <n v="2184"/>
    <x v="0"/>
    <n v="4"/>
    <x v="0"/>
    <n v="14774"/>
    <n v="9615.7444284296889"/>
    <n v="5158.2555715703111"/>
    <x v="629"/>
    <n v="6"/>
    <x v="2"/>
  </r>
  <r>
    <n v="1458"/>
    <n v="128"/>
    <n v="2363"/>
    <x v="0"/>
    <n v="11"/>
    <x v="0"/>
    <n v="28152"/>
    <n v="20103.908162156789"/>
    <n v="8048.091837843207"/>
    <x v="162"/>
    <n v="4"/>
    <x v="2"/>
  </r>
  <r>
    <n v="1459"/>
    <n v="176"/>
    <n v="1629"/>
    <x v="1"/>
    <n v="3"/>
    <x v="0"/>
    <n v="23121"/>
    <n v="17456.442376199419"/>
    <n v="5664.5576238005806"/>
    <x v="58"/>
    <n v="6"/>
    <x v="0"/>
  </r>
  <r>
    <n v="1460"/>
    <n v="968"/>
    <n v="316"/>
    <x v="1"/>
    <n v="9"/>
    <x v="0"/>
    <n v="6459"/>
    <n v="4942.7444691452847"/>
    <n v="1516.2555308547151"/>
    <x v="93"/>
    <n v="2"/>
    <x v="2"/>
  </r>
  <r>
    <n v="1461"/>
    <n v="225"/>
    <n v="742"/>
    <x v="1"/>
    <n v="2"/>
    <x v="0"/>
    <n v="28254"/>
    <n v="14630.397540101359"/>
    <n v="13623.602459898641"/>
    <x v="356"/>
    <n v="2"/>
    <x v="2"/>
  </r>
  <r>
    <n v="1462"/>
    <n v="534"/>
    <n v="128"/>
    <x v="0"/>
    <n v="2"/>
    <x v="0"/>
    <n v="16236"/>
    <n v="9519.5779682739576"/>
    <n v="6716.4220317260424"/>
    <x v="29"/>
    <n v="3"/>
    <x v="2"/>
  </r>
  <r>
    <n v="1463"/>
    <n v="913"/>
    <n v="963"/>
    <x v="0"/>
    <n v="10"/>
    <x v="1"/>
    <n v="29152"/>
    <n v="16046.16949960593"/>
    <n v="13105.83050039407"/>
    <x v="670"/>
    <n v="1"/>
    <x v="2"/>
  </r>
  <r>
    <n v="1464"/>
    <n v="51"/>
    <n v="2508"/>
    <x v="0"/>
    <n v="3"/>
    <x v="1"/>
    <n v="5599"/>
    <n v="4386.9821052624739"/>
    <n v="1212.0178947375259"/>
    <x v="670"/>
    <n v="9"/>
    <x v="6"/>
  </r>
  <r>
    <n v="1465"/>
    <n v="12"/>
    <n v="650"/>
    <x v="0"/>
    <n v="10"/>
    <x v="0"/>
    <n v="8106"/>
    <n v="5089.4875047534551"/>
    <n v="3016.5124952465449"/>
    <x v="154"/>
    <n v="6"/>
    <x v="2"/>
  </r>
  <r>
    <n v="1466"/>
    <n v="183"/>
    <n v="2686"/>
    <x v="1"/>
    <n v="7"/>
    <x v="0"/>
    <n v="18818"/>
    <n v="11141.989313003331"/>
    <n v="7676.0106869966676"/>
    <x v="159"/>
    <n v="7"/>
    <x v="2"/>
  </r>
  <r>
    <n v="1467"/>
    <n v="177"/>
    <n v="2862"/>
    <x v="1"/>
    <n v="5"/>
    <x v="0"/>
    <n v="33799"/>
    <n v="29531.09693320276"/>
    <n v="4267.9030667972402"/>
    <x v="701"/>
    <n v="5"/>
    <x v="2"/>
  </r>
  <r>
    <n v="1468"/>
    <n v="317"/>
    <n v="738"/>
    <x v="1"/>
    <n v="1"/>
    <x v="1"/>
    <n v="48508"/>
    <n v="42056.109467327653"/>
    <n v="6451.8905326723543"/>
    <x v="202"/>
    <n v="8"/>
    <x v="2"/>
  </r>
  <r>
    <n v="1469"/>
    <n v="288"/>
    <n v="1860"/>
    <x v="1"/>
    <n v="7"/>
    <x v="1"/>
    <n v="22422"/>
    <n v="13108.1378467624"/>
    <n v="9313.8621532376037"/>
    <x v="394"/>
    <n v="9"/>
    <x v="2"/>
  </r>
  <r>
    <n v="1470"/>
    <n v="162"/>
    <n v="1803"/>
    <x v="1"/>
    <n v="9"/>
    <x v="0"/>
    <n v="26161"/>
    <n v="21020.613941278159"/>
    <n v="5140.3860587218414"/>
    <x v="702"/>
    <n v="2"/>
    <x v="2"/>
  </r>
  <r>
    <n v="1471"/>
    <n v="790"/>
    <n v="491"/>
    <x v="0"/>
    <n v="1"/>
    <x v="1"/>
    <n v="47739"/>
    <n v="34392.553810900259"/>
    <n v="13346.446189099741"/>
    <x v="422"/>
    <n v="1"/>
    <x v="2"/>
  </r>
  <r>
    <n v="1472"/>
    <n v="11"/>
    <n v="1464"/>
    <x v="0"/>
    <n v="3"/>
    <x v="1"/>
    <n v="33531"/>
    <n v="25829.86408167769"/>
    <n v="7701.135918322314"/>
    <x v="202"/>
    <n v="4"/>
    <x v="2"/>
  </r>
  <r>
    <n v="1473"/>
    <n v="245"/>
    <n v="2336"/>
    <x v="0"/>
    <n v="9"/>
    <x v="0"/>
    <n v="23207"/>
    <n v="12241.805606048791"/>
    <n v="10965.194393951209"/>
    <x v="3"/>
    <n v="5"/>
    <x v="2"/>
  </r>
  <r>
    <n v="1474"/>
    <n v="510"/>
    <n v="2266"/>
    <x v="1"/>
    <n v="3"/>
    <x v="1"/>
    <n v="6100"/>
    <n v="3506.1330019053962"/>
    <n v="2593.8669980946038"/>
    <x v="672"/>
    <n v="7"/>
    <x v="2"/>
  </r>
  <r>
    <n v="1475"/>
    <n v="234"/>
    <n v="2043"/>
    <x v="0"/>
    <n v="1"/>
    <x v="1"/>
    <n v="38381"/>
    <n v="33900.499560045893"/>
    <n v="4480.5004399541067"/>
    <x v="531"/>
    <n v="10"/>
    <x v="2"/>
  </r>
  <r>
    <n v="1476"/>
    <n v="79"/>
    <n v="652"/>
    <x v="1"/>
    <n v="11"/>
    <x v="0"/>
    <n v="3977"/>
    <n v="2540.2700930162"/>
    <n v="1436.7299069838"/>
    <x v="246"/>
    <n v="10"/>
    <x v="4"/>
  </r>
  <r>
    <n v="1477"/>
    <n v="208"/>
    <n v="560"/>
    <x v="0"/>
    <n v="4"/>
    <x v="1"/>
    <n v="18351"/>
    <n v="9756.8558198985884"/>
    <n v="8594.1441801014116"/>
    <x v="554"/>
    <n v="6"/>
    <x v="0"/>
  </r>
  <r>
    <n v="1478"/>
    <n v="355"/>
    <n v="2896"/>
    <x v="0"/>
    <n v="12"/>
    <x v="0"/>
    <n v="18360"/>
    <n v="12211.419800272801"/>
    <n v="6148.5801997271992"/>
    <x v="211"/>
    <n v="5"/>
    <x v="2"/>
  </r>
  <r>
    <n v="1479"/>
    <n v="859"/>
    <n v="321"/>
    <x v="1"/>
    <n v="2"/>
    <x v="0"/>
    <n v="24360"/>
    <n v="14089.17295364157"/>
    <n v="10270.82704635843"/>
    <x v="205"/>
    <n v="5"/>
    <x v="2"/>
  </r>
  <r>
    <n v="1480"/>
    <n v="155"/>
    <n v="684"/>
    <x v="1"/>
    <n v="11"/>
    <x v="0"/>
    <n v="17202"/>
    <n v="13681.122629007739"/>
    <n v="3520.877370992263"/>
    <x v="145"/>
    <n v="1"/>
    <x v="1"/>
  </r>
  <r>
    <n v="1481"/>
    <n v="204"/>
    <n v="363"/>
    <x v="1"/>
    <n v="1"/>
    <x v="0"/>
    <n v="22850"/>
    <n v="18630.567748974521"/>
    <n v="4219.4322510254788"/>
    <x v="330"/>
    <n v="9"/>
    <x v="0"/>
  </r>
  <r>
    <n v="1482"/>
    <n v="373"/>
    <n v="1002"/>
    <x v="1"/>
    <n v="5"/>
    <x v="1"/>
    <n v="10622"/>
    <n v="5822.9315461450551"/>
    <n v="4799.0684538549449"/>
    <x v="703"/>
    <n v="4"/>
    <x v="2"/>
  </r>
  <r>
    <n v="1483"/>
    <n v="733"/>
    <n v="1995"/>
    <x v="1"/>
    <n v="1"/>
    <x v="0"/>
    <n v="10670"/>
    <n v="6648.6343243638084"/>
    <n v="4021.365675636192"/>
    <x v="134"/>
    <n v="4"/>
    <x v="2"/>
  </r>
  <r>
    <n v="1484"/>
    <n v="470"/>
    <n v="1762"/>
    <x v="1"/>
    <n v="9"/>
    <x v="1"/>
    <n v="18298"/>
    <n v="12993.277632452749"/>
    <n v="5304.7223675472515"/>
    <x v="165"/>
    <n v="2"/>
    <x v="2"/>
  </r>
  <r>
    <n v="1485"/>
    <n v="683"/>
    <n v="2842"/>
    <x v="0"/>
    <n v="8"/>
    <x v="0"/>
    <n v="21931"/>
    <n v="17011.789107184261"/>
    <n v="4919.2108928157431"/>
    <x v="704"/>
    <n v="7"/>
    <x v="2"/>
  </r>
  <r>
    <n v="1486"/>
    <n v="192"/>
    <n v="2530"/>
    <x v="0"/>
    <n v="1"/>
    <x v="0"/>
    <n v="24691"/>
    <n v="19119.624887674981"/>
    <n v="5571.3751123250186"/>
    <x v="195"/>
    <n v="8"/>
    <x v="6"/>
  </r>
  <r>
    <n v="1487"/>
    <n v="686"/>
    <n v="1385"/>
    <x v="1"/>
    <n v="1"/>
    <x v="1"/>
    <n v="18760"/>
    <n v="12535.60681730113"/>
    <n v="6224.3931826988683"/>
    <x v="569"/>
    <n v="7"/>
    <x v="2"/>
  </r>
  <r>
    <n v="1488"/>
    <n v="559"/>
    <n v="663"/>
    <x v="0"/>
    <n v="4"/>
    <x v="1"/>
    <n v="23914"/>
    <n v="12691.681572134739"/>
    <n v="11222.318427865261"/>
    <x v="107"/>
    <n v="9"/>
    <x v="2"/>
  </r>
  <r>
    <n v="1489"/>
    <n v="536"/>
    <n v="1102"/>
    <x v="0"/>
    <n v="7"/>
    <x v="0"/>
    <n v="9475"/>
    <n v="7080.871594633114"/>
    <n v="2394.128405366886"/>
    <x v="640"/>
    <n v="9"/>
    <x v="2"/>
  </r>
  <r>
    <n v="1490"/>
    <n v="110"/>
    <n v="2427"/>
    <x v="0"/>
    <n v="10"/>
    <x v="0"/>
    <n v="10193"/>
    <n v="8692.3456671909407"/>
    <n v="1500.654332809059"/>
    <x v="705"/>
    <n v="2"/>
    <x v="2"/>
  </r>
  <r>
    <n v="1491"/>
    <n v="184"/>
    <n v="1527"/>
    <x v="1"/>
    <n v="12"/>
    <x v="1"/>
    <n v="8887"/>
    <n v="6733.2898619412072"/>
    <n v="2153.7101380587928"/>
    <x v="256"/>
    <n v="9"/>
    <x v="2"/>
  </r>
  <r>
    <n v="1492"/>
    <n v="484"/>
    <n v="2047"/>
    <x v="0"/>
    <n v="8"/>
    <x v="0"/>
    <n v="22713"/>
    <n v="16215.21156335804"/>
    <n v="6497.7884366419603"/>
    <x v="706"/>
    <n v="1"/>
    <x v="2"/>
  </r>
  <r>
    <n v="1493"/>
    <n v="954"/>
    <n v="561"/>
    <x v="0"/>
    <n v="9"/>
    <x v="0"/>
    <n v="33622"/>
    <n v="23070.78117770487"/>
    <n v="10551.21882229513"/>
    <x v="130"/>
    <n v="1"/>
    <x v="2"/>
  </r>
  <r>
    <n v="1494"/>
    <n v="861"/>
    <n v="1631"/>
    <x v="0"/>
    <n v="10"/>
    <x v="1"/>
    <n v="23478"/>
    <n v="16373.92080663283"/>
    <n v="7104.0791933671699"/>
    <x v="398"/>
    <n v="9"/>
    <x v="2"/>
  </r>
  <r>
    <n v="1495"/>
    <n v="707"/>
    <n v="157"/>
    <x v="1"/>
    <n v="11"/>
    <x v="0"/>
    <n v="6648"/>
    <n v="4119.978222509375"/>
    <n v="2528.021777490625"/>
    <x v="332"/>
    <n v="10"/>
    <x v="2"/>
  </r>
  <r>
    <n v="1496"/>
    <n v="188"/>
    <n v="1807"/>
    <x v="0"/>
    <n v="12"/>
    <x v="0"/>
    <n v="6635"/>
    <n v="4206.4630086830612"/>
    <n v="2428.5369913169388"/>
    <x v="350"/>
    <n v="7"/>
    <x v="2"/>
  </r>
  <r>
    <n v="1497"/>
    <n v="391"/>
    <n v="2726"/>
    <x v="0"/>
    <n v="9"/>
    <x v="1"/>
    <n v="6624"/>
    <n v="5434.0244533860923"/>
    <n v="1189.9755466139079"/>
    <x v="14"/>
    <n v="4"/>
    <x v="2"/>
  </r>
  <r>
    <n v="1498"/>
    <n v="878"/>
    <n v="1121"/>
    <x v="1"/>
    <n v="12"/>
    <x v="1"/>
    <n v="3093"/>
    <n v="1846.7193923307821"/>
    <n v="1246.2806076692179"/>
    <x v="482"/>
    <n v="2"/>
    <x v="2"/>
  </r>
  <r>
    <n v="1499"/>
    <n v="978"/>
    <n v="1232"/>
    <x v="1"/>
    <n v="3"/>
    <x v="0"/>
    <n v="9077"/>
    <n v="5566.800923470717"/>
    <n v="3510.199076529283"/>
    <x v="707"/>
    <n v="9"/>
    <x v="2"/>
  </r>
  <r>
    <n v="1500"/>
    <n v="903"/>
    <n v="1427"/>
    <x v="0"/>
    <n v="9"/>
    <x v="0"/>
    <n v="25794"/>
    <n v="15484.79938019084"/>
    <n v="10309.20061980916"/>
    <x v="498"/>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07FCBB-9DD3-4ADF-94BF-9DDD0920A743}" name="PivotTable14"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30:O34" firstHeaderRow="1" firstDataRow="1" firstDataCol="1"/>
  <pivotFields count="21">
    <pivotField showAll="0"/>
    <pivotField showAll="0"/>
    <pivotField showAll="0"/>
    <pivotField showAll="0"/>
    <pivotField showAll="0"/>
    <pivotField showAll="0"/>
    <pivotField numFmtId="2" showAll="0"/>
    <pivotField showAll="0"/>
    <pivotField showAll="0"/>
    <pivotField numFmtId="14" showAll="0"/>
    <pivotField numFmtId="14" showAll="0"/>
    <pivotField dataField="1" showAll="0"/>
    <pivotField showAll="0"/>
    <pivotField showAll="0"/>
    <pivotField numFmtId="164" showAll="0"/>
    <pivotField showAll="0"/>
    <pivotField showAll="0"/>
    <pivotField showAll="0"/>
    <pivotField showAll="0"/>
    <pivotField showAll="0" defaultSubtotal="0"/>
    <pivotField axis="axisRow" showAll="0" defaultSubtotal="0">
      <items count="5">
        <item x="0"/>
        <item x="1"/>
        <item x="2"/>
        <item x="3"/>
        <item x="4"/>
      </items>
    </pivotField>
  </pivotFields>
  <rowFields count="1">
    <field x="20"/>
  </rowFields>
  <rowItems count="4">
    <i>
      <x v="1"/>
    </i>
    <i>
      <x v="2"/>
    </i>
    <i>
      <x v="3"/>
    </i>
    <i t="grand">
      <x/>
    </i>
  </rowItems>
  <colItems count="1">
    <i/>
  </colItems>
  <dataFields count="1">
    <dataField name="Average of Length of Days" fld="11" subtotal="average" baseField="20" baseItem="1" numFmtId="2"/>
  </dataFields>
  <formats count="1">
    <format dxfId="8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D6696A-22FD-49EA-832D-5AA571546B88}" name="PivotTable3"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3:L10" firstHeaderRow="1" firstDataRow="1" firstDataCol="1"/>
  <pivotFields count="21">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pivotField showAll="0"/>
    <pivotField axis="axisRow" showAll="0" sortType="descending">
      <items count="7">
        <item x="3"/>
        <item x="4"/>
        <item x="1"/>
        <item x="2"/>
        <item x="0"/>
        <item x="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13"/>
  </rowFields>
  <rowItems count="7">
    <i>
      <x v="1"/>
    </i>
    <i>
      <x/>
    </i>
    <i>
      <x v="4"/>
    </i>
    <i>
      <x v="2"/>
    </i>
    <i>
      <x v="3"/>
    </i>
    <i>
      <x v="5"/>
    </i>
    <i t="grand">
      <x/>
    </i>
  </rowItems>
  <colItems count="1">
    <i/>
  </colItems>
  <dataFields count="1">
    <dataField name="Sum of Total  Bill Amount" fld="14" baseField="0" baseItem="0" numFmtId="164"/>
  </dataFields>
  <formats count="1">
    <format dxfId="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D078C38-373B-4548-9CBF-5CB30850C76C}" name="PivotTable16"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79:B85" firstHeaderRow="1" firstDataRow="1" firstDataCol="1"/>
  <pivotFields count="21">
    <pivotField showAll="0"/>
    <pivotField showAll="0"/>
    <pivotField showAll="0"/>
    <pivotField showAll="0"/>
    <pivotField showAll="0"/>
    <pivotField showAll="0"/>
    <pivotField numFmtId="2" showAll="0"/>
    <pivotField showAll="0"/>
    <pivotField showAll="0">
      <items count="11">
        <item x="6"/>
        <item x="3"/>
        <item x="5"/>
        <item x="4"/>
        <item x="0"/>
        <item x="8"/>
        <item x="1"/>
        <item x="2"/>
        <item x="9"/>
        <item x="7"/>
        <item t="default"/>
      </items>
    </pivotField>
    <pivotField numFmtId="14" showAll="0"/>
    <pivotField numFmtId="14" showAll="0"/>
    <pivotField dataField="1" showAll="0"/>
    <pivotField axis="axisRow" showAll="0" measureFilter="1">
      <items count="15">
        <item x="10"/>
        <item x="9"/>
        <item x="12"/>
        <item x="2"/>
        <item x="0"/>
        <item x="3"/>
        <item x="6"/>
        <item x="11"/>
        <item x="8"/>
        <item x="1"/>
        <item x="7"/>
        <item x="5"/>
        <item x="4"/>
        <item m="1" x="13"/>
        <item t="default"/>
      </items>
    </pivotField>
    <pivotField showAll="0"/>
    <pivotField numFmtId="164" showAll="0"/>
    <pivotField showAll="0"/>
    <pivotField showAll="0"/>
    <pivotField showAll="0"/>
    <pivotField showAll="0"/>
    <pivotField showAll="0" defaultSubtotal="0"/>
    <pivotField showAll="0" defaultSubtotal="0">
      <items count="5">
        <item x="0"/>
        <item x="1"/>
        <item x="2"/>
        <item x="3"/>
        <item x="4"/>
      </items>
    </pivotField>
  </pivotFields>
  <rowFields count="1">
    <field x="12"/>
  </rowFields>
  <rowItems count="6">
    <i>
      <x v="3"/>
    </i>
    <i>
      <x v="8"/>
    </i>
    <i>
      <x v="9"/>
    </i>
    <i>
      <x v="11"/>
    </i>
    <i>
      <x v="12"/>
    </i>
    <i t="grand">
      <x/>
    </i>
  </rowItems>
  <colItems count="1">
    <i/>
  </colItems>
  <dataFields count="1">
    <dataField name="Average of Length of Days" fld="11" subtotal="average" baseField="12" baseItem="0"/>
  </dataFields>
  <formats count="1">
    <format dxfId="80">
      <pivotArea collapsedLevelsAreSubtotals="1" fieldPosition="0">
        <references count="1">
          <reference field="12" count="5">
            <x v="3"/>
            <x v="8"/>
            <x v="9"/>
            <x v="11"/>
            <x v="12"/>
          </reference>
        </references>
      </pivotArea>
    </format>
  </formats>
  <pivotTableStyleInfo name="PivotStyleLight16" showRowHeaders="1" showColHeaders="1" showRowStripes="0" showColStripes="0" showLastColumn="1"/>
  <filters count="1">
    <filter fld="1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DE9A9A-081F-480A-B03E-202EC726B6DC}" name="PivotTable17"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0:B35" firstHeaderRow="1" firstDataRow="1" firstDataCol="1"/>
  <pivotFields count="21">
    <pivotField showAll="0"/>
    <pivotField showAll="0"/>
    <pivotField showAll="0"/>
    <pivotField axis="axisRow" showAll="0" sortType="ascending">
      <items count="9">
        <item m="1" x="6"/>
        <item m="1" x="5"/>
        <item m="1" x="7"/>
        <item m="1" x="4"/>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numFmtId="2" showAll="0"/>
    <pivotField dataField="1"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numFmtId="164" showAll="0"/>
    <pivotField showAll="0"/>
    <pivotField showAll="0"/>
    <pivotField showAll="0"/>
    <pivotField showAll="0"/>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1">
    <field x="3"/>
  </rowFields>
  <rowItems count="5">
    <i>
      <x v="5"/>
    </i>
    <i>
      <x v="6"/>
    </i>
    <i>
      <x v="7"/>
    </i>
    <i>
      <x v="4"/>
    </i>
    <i t="grand">
      <x/>
    </i>
  </rowItems>
  <colItems count="1">
    <i/>
  </colItems>
  <dataFields count="1">
    <dataField name="Count of Chronic_Conditions" fld="7" subtotal="count" showDataAs="percentOfTotal" baseField="3"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CD4AC45-FB0D-4081-A7CC-C7C2BCC62275}" name="PivotTable5"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23:L28" firstHeaderRow="1" firstDataRow="1" firstDataCol="1"/>
  <pivotFields count="21">
    <pivotField showAll="0"/>
    <pivotField showAll="0"/>
    <pivotField showAll="0"/>
    <pivotField showAll="0"/>
    <pivotField showAll="0"/>
    <pivotField axis="axisRow" showAll="0" sortType="descending">
      <items count="5">
        <item x="0"/>
        <item x="3"/>
        <item x="1"/>
        <item x="2"/>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numFmtId="164" showAll="0"/>
    <pivotField dataField="1" showAll="0">
      <items count="906">
        <item x="176"/>
        <item x="836"/>
        <item x="304"/>
        <item x="441"/>
        <item x="344"/>
        <item x="451"/>
        <item x="147"/>
        <item x="431"/>
        <item x="71"/>
        <item x="381"/>
        <item x="44"/>
        <item x="620"/>
        <item x="887"/>
        <item x="525"/>
        <item x="886"/>
        <item x="463"/>
        <item x="420"/>
        <item x="877"/>
        <item x="543"/>
        <item x="529"/>
        <item x="740"/>
        <item x="684"/>
        <item x="4"/>
        <item x="210"/>
        <item x="128"/>
        <item x="671"/>
        <item x="564"/>
        <item x="783"/>
        <item x="797"/>
        <item x="74"/>
        <item x="465"/>
        <item x="178"/>
        <item x="258"/>
        <item x="796"/>
        <item x="584"/>
        <item x="55"/>
        <item x="828"/>
        <item x="699"/>
        <item x="788"/>
        <item x="27"/>
        <item x="831"/>
        <item x="453"/>
        <item x="36"/>
        <item x="515"/>
        <item x="354"/>
        <item x="41"/>
        <item x="365"/>
        <item x="21"/>
        <item x="259"/>
        <item x="817"/>
        <item x="619"/>
        <item x="393"/>
        <item x="780"/>
        <item x="145"/>
        <item x="383"/>
        <item x="263"/>
        <item x="29"/>
        <item x="718"/>
        <item x="123"/>
        <item x="234"/>
        <item x="715"/>
        <item x="750"/>
        <item x="285"/>
        <item x="591"/>
        <item x="485"/>
        <item x="357"/>
        <item x="125"/>
        <item x="183"/>
        <item x="101"/>
        <item x="575"/>
        <item x="798"/>
        <item x="468"/>
        <item x="133"/>
        <item x="51"/>
        <item x="351"/>
        <item x="476"/>
        <item x="72"/>
        <item x="327"/>
        <item x="625"/>
        <item x="283"/>
        <item x="223"/>
        <item x="13"/>
        <item x="192"/>
        <item x="290"/>
        <item x="38"/>
        <item x="762"/>
        <item x="146"/>
        <item x="339"/>
        <item x="685"/>
        <item x="724"/>
        <item x="475"/>
        <item x="448"/>
        <item x="657"/>
        <item x="683"/>
        <item x="487"/>
        <item x="553"/>
        <item x="413"/>
        <item x="639"/>
        <item x="692"/>
        <item x="545"/>
        <item x="309"/>
        <item x="46"/>
        <item x="834"/>
        <item x="739"/>
        <item x="414"/>
        <item x="874"/>
        <item x="850"/>
        <item x="10"/>
        <item x="2"/>
        <item x="569"/>
        <item x="540"/>
        <item x="49"/>
        <item x="369"/>
        <item x="390"/>
        <item x="107"/>
        <item x="516"/>
        <item x="400"/>
        <item x="835"/>
        <item x="262"/>
        <item x="388"/>
        <item x="439"/>
        <item x="20"/>
        <item x="547"/>
        <item x="325"/>
        <item x="416"/>
        <item x="723"/>
        <item x="820"/>
        <item x="446"/>
        <item x="435"/>
        <item x="513"/>
        <item x="99"/>
        <item x="642"/>
        <item x="156"/>
        <item x="81"/>
        <item x="386"/>
        <item x="162"/>
        <item x="61"/>
        <item x="93"/>
        <item x="300"/>
        <item x="267"/>
        <item x="716"/>
        <item x="866"/>
        <item x="226"/>
        <item x="220"/>
        <item x="160"/>
        <item x="421"/>
        <item x="110"/>
        <item x="292"/>
        <item x="888"/>
        <item x="299"/>
        <item x="131"/>
        <item x="53"/>
        <item x="634"/>
        <item x="69"/>
        <item x="281"/>
        <item x="232"/>
        <item x="714"/>
        <item x="188"/>
        <item x="173"/>
        <item x="152"/>
        <item x="756"/>
        <item x="39"/>
        <item x="748"/>
        <item x="731"/>
        <item x="558"/>
        <item x="434"/>
        <item x="514"/>
        <item x="331"/>
        <item x="895"/>
        <item x="583"/>
        <item x="645"/>
        <item x="305"/>
        <item x="127"/>
        <item x="394"/>
        <item x="5"/>
        <item x="678"/>
        <item x="751"/>
        <item x="238"/>
        <item x="774"/>
        <item x="729"/>
        <item x="308"/>
        <item x="404"/>
        <item x="460"/>
        <item x="733"/>
        <item x="372"/>
        <item x="839"/>
        <item x="498"/>
        <item x="770"/>
        <item x="97"/>
        <item x="778"/>
        <item x="647"/>
        <item x="616"/>
        <item x="606"/>
        <item x="384"/>
        <item x="806"/>
        <item x="30"/>
        <item x="478"/>
        <item x="88"/>
        <item x="235"/>
        <item x="622"/>
        <item x="548"/>
        <item x="667"/>
        <item x="601"/>
        <item x="844"/>
        <item x="701"/>
        <item x="707"/>
        <item x="276"/>
        <item x="534"/>
        <item x="450"/>
        <item x="190"/>
        <item x="169"/>
        <item x="841"/>
        <item x="674"/>
        <item x="899"/>
        <item x="560"/>
        <item x="711"/>
        <item x="542"/>
        <item x="294"/>
        <item x="510"/>
        <item x="315"/>
        <item x="700"/>
        <item x="803"/>
        <item x="158"/>
        <item x="526"/>
        <item x="815"/>
        <item x="278"/>
        <item x="91"/>
        <item x="312"/>
        <item x="198"/>
        <item x="1"/>
        <item x="370"/>
        <item x="206"/>
        <item x="668"/>
        <item x="346"/>
        <item x="89"/>
        <item x="345"/>
        <item x="659"/>
        <item x="792"/>
        <item x="567"/>
        <item x="885"/>
        <item x="626"/>
        <item x="900"/>
        <item x="621"/>
        <item x="54"/>
        <item x="901"/>
        <item x="506"/>
        <item x="428"/>
        <item x="22"/>
        <item x="675"/>
        <item x="392"/>
        <item x="177"/>
        <item x="881"/>
        <item x="335"/>
        <item x="396"/>
        <item x="444"/>
        <item x="377"/>
        <item x="728"/>
        <item x="250"/>
        <item x="532"/>
        <item x="67"/>
        <item x="691"/>
        <item x="589"/>
        <item x="809"/>
        <item x="218"/>
        <item x="47"/>
        <item x="814"/>
        <item x="481"/>
        <item x="379"/>
        <item x="341"/>
        <item x="544"/>
        <item x="713"/>
        <item x="105"/>
        <item x="429"/>
        <item x="85"/>
        <item x="208"/>
        <item x="180"/>
        <item x="784"/>
        <item x="827"/>
        <item x="367"/>
        <item x="201"/>
        <item x="196"/>
        <item x="662"/>
        <item x="284"/>
        <item x="760"/>
        <item x="497"/>
        <item x="474"/>
        <item x="374"/>
        <item x="470"/>
        <item x="824"/>
        <item x="878"/>
        <item x="690"/>
        <item x="338"/>
        <item x="511"/>
        <item x="726"/>
        <item x="531"/>
        <item x="790"/>
        <item x="260"/>
        <item x="800"/>
        <item x="722"/>
        <item x="447"/>
        <item x="857"/>
        <item x="822"/>
        <item x="826"/>
        <item x="163"/>
        <item x="33"/>
        <item x="134"/>
        <item x="703"/>
        <item x="237"/>
        <item x="904"/>
        <item x="771"/>
        <item x="894"/>
        <item x="863"/>
        <item x="855"/>
        <item x="594"/>
        <item x="501"/>
        <item x="693"/>
        <item x="787"/>
        <item x="793"/>
        <item x="652"/>
        <item x="442"/>
        <item x="449"/>
        <item x="533"/>
        <item x="494"/>
        <item x="24"/>
        <item x="242"/>
        <item x="255"/>
        <item x="364"/>
        <item x="59"/>
        <item x="896"/>
        <item x="348"/>
        <item x="556"/>
        <item x="660"/>
        <item x="26"/>
        <item x="336"/>
        <item x="868"/>
        <item x="113"/>
        <item x="426"/>
        <item x="679"/>
        <item x="872"/>
        <item x="554"/>
        <item x="87"/>
        <item x="332"/>
        <item x="464"/>
        <item x="168"/>
        <item x="680"/>
        <item x="472"/>
        <item x="502"/>
        <item x="710"/>
        <item x="753"/>
        <item x="353"/>
        <item x="752"/>
        <item x="380"/>
        <item x="663"/>
        <item x="738"/>
        <item x="604"/>
        <item x="84"/>
        <item x="360"/>
        <item x="279"/>
        <item x="23"/>
        <item x="649"/>
        <item x="804"/>
        <item x="247"/>
        <item x="768"/>
        <item x="195"/>
        <item x="654"/>
        <item x="527"/>
        <item x="590"/>
        <item x="785"/>
        <item x="609"/>
        <item x="552"/>
        <item x="665"/>
        <item x="720"/>
        <item x="154"/>
        <item x="77"/>
        <item x="537"/>
        <item x="6"/>
        <item x="149"/>
        <item x="505"/>
        <item x="565"/>
        <item x="64"/>
        <item x="801"/>
        <item x="433"/>
        <item x="623"/>
        <item x="359"/>
        <item x="697"/>
        <item x="599"/>
        <item x="632"/>
        <item x="508"/>
        <item x="440"/>
        <item x="456"/>
        <item x="268"/>
        <item x="76"/>
        <item x="769"/>
        <item x="816"/>
        <item x="182"/>
        <item x="415"/>
        <item x="66"/>
        <item x="203"/>
        <item x="528"/>
        <item x="389"/>
        <item x="717"/>
        <item x="249"/>
        <item x="148"/>
        <item x="482"/>
        <item x="225"/>
        <item x="411"/>
        <item x="819"/>
        <item x="851"/>
        <item x="398"/>
        <item x="479"/>
        <item x="324"/>
        <item x="898"/>
        <item x="424"/>
        <item x="111"/>
        <item x="161"/>
        <item x="736"/>
        <item x="132"/>
        <item x="322"/>
        <item x="443"/>
        <item x="607"/>
        <item x="311"/>
        <item x="858"/>
        <item x="274"/>
        <item x="694"/>
        <item x="727"/>
        <item x="323"/>
        <item x="633"/>
        <item x="253"/>
        <item x="266"/>
        <item x="219"/>
        <item x="595"/>
        <item x="627"/>
        <item x="588"/>
        <item x="14"/>
        <item x="612"/>
        <item x="63"/>
        <item x="559"/>
        <item x="742"/>
        <item x="490"/>
        <item x="578"/>
        <item x="592"/>
        <item x="842"/>
        <item x="243"/>
        <item x="287"/>
        <item x="402"/>
        <item x="142"/>
        <item x="181"/>
        <item x="867"/>
        <item x="445"/>
        <item x="58"/>
        <item x="695"/>
        <item x="48"/>
        <item x="37"/>
        <item x="419"/>
        <item x="215"/>
        <item x="78"/>
        <item x="212"/>
        <item x="499"/>
        <item x="830"/>
        <item x="808"/>
        <item x="563"/>
        <item x="246"/>
        <item x="184"/>
        <item x="614"/>
        <item x="100"/>
        <item x="677"/>
        <item x="615"/>
        <item x="512"/>
        <item x="252"/>
        <item x="772"/>
        <item x="630"/>
        <item x="672"/>
        <item x="519"/>
        <item x="566"/>
        <item x="859"/>
        <item x="307"/>
        <item x="118"/>
        <item x="458"/>
        <item x="179"/>
        <item x="530"/>
        <item x="7"/>
        <item x="821"/>
        <item x="244"/>
        <item x="366"/>
        <item x="818"/>
        <item x="730"/>
        <item x="57"/>
        <item x="636"/>
        <item x="96"/>
        <item x="209"/>
        <item x="631"/>
        <item x="562"/>
        <item x="646"/>
        <item x="576"/>
        <item x="94"/>
        <item x="124"/>
        <item x="782"/>
        <item x="112"/>
        <item x="199"/>
        <item x="45"/>
        <item x="763"/>
        <item x="316"/>
        <item x="95"/>
        <item x="211"/>
        <item x="103"/>
        <item x="382"/>
        <item x="224"/>
        <item x="368"/>
        <item x="102"/>
        <item x="329"/>
        <item x="702"/>
        <item x="656"/>
        <item x="520"/>
        <item x="509"/>
        <item x="121"/>
        <item x="838"/>
        <item x="571"/>
        <item x="349"/>
        <item x="477"/>
        <item x="455"/>
        <item x="170"/>
        <item x="430"/>
        <item x="166"/>
        <item x="340"/>
        <item x="129"/>
        <item x="438"/>
        <item x="248"/>
        <item x="658"/>
        <item x="75"/>
        <item x="823"/>
        <item x="409"/>
        <item x="8"/>
        <item x="557"/>
        <item x="240"/>
        <item x="757"/>
        <item x="643"/>
        <item x="288"/>
        <item x="320"/>
        <item x="376"/>
        <item x="333"/>
        <item x="236"/>
        <item x="35"/>
        <item x="524"/>
        <item x="568"/>
        <item x="521"/>
        <item x="705"/>
        <item x="496"/>
        <item x="624"/>
        <item x="231"/>
        <item x="418"/>
        <item x="789"/>
        <item x="561"/>
        <item x="137"/>
        <item x="786"/>
        <item x="550"/>
        <item x="298"/>
        <item x="73"/>
        <item x="687"/>
        <item x="581"/>
        <item x="546"/>
        <item x="256"/>
        <item x="130"/>
        <item x="758"/>
        <item x="172"/>
        <item x="486"/>
        <item x="408"/>
        <item x="254"/>
        <item x="602"/>
        <item x="605"/>
        <item x="355"/>
        <item x="837"/>
        <item x="862"/>
        <item x="495"/>
        <item x="811"/>
        <item x="644"/>
        <item x="62"/>
        <item x="109"/>
        <item x="598"/>
        <item x="42"/>
        <item x="403"/>
        <item x="43"/>
        <item x="719"/>
        <item x="342"/>
        <item x="579"/>
        <item x="289"/>
        <item x="241"/>
        <item x="732"/>
        <item x="871"/>
        <item x="265"/>
        <item x="608"/>
        <item x="582"/>
        <item x="9"/>
        <item x="17"/>
        <item x="673"/>
        <item x="272"/>
        <item x="167"/>
        <item x="628"/>
        <item x="406"/>
        <item x="869"/>
        <item x="108"/>
        <item x="273"/>
        <item x="779"/>
        <item x="60"/>
        <item x="104"/>
        <item x="597"/>
        <item x="293"/>
        <item x="848"/>
        <item x="767"/>
        <item x="70"/>
        <item x="776"/>
        <item x="68"/>
        <item x="746"/>
        <item x="120"/>
        <item x="141"/>
        <item x="847"/>
        <item x="356"/>
        <item x="618"/>
        <item x="423"/>
        <item x="350"/>
        <item x="187"/>
        <item x="696"/>
        <item x="585"/>
        <item x="310"/>
        <item x="664"/>
        <item x="749"/>
        <item x="761"/>
        <item x="572"/>
        <item x="721"/>
        <item x="213"/>
        <item x="277"/>
        <item x="860"/>
        <item x="326"/>
        <item x="538"/>
        <item x="805"/>
        <item x="686"/>
        <item x="755"/>
        <item x="641"/>
        <item x="92"/>
        <item x="32"/>
        <item x="849"/>
        <item x="467"/>
        <item x="637"/>
        <item x="655"/>
        <item x="19"/>
        <item x="539"/>
        <item x="766"/>
        <item x="343"/>
        <item x="902"/>
        <item x="462"/>
        <item x="50"/>
        <item x="280"/>
        <item x="82"/>
        <item x="570"/>
        <item x="98"/>
        <item x="596"/>
        <item x="892"/>
        <item x="745"/>
        <item x="432"/>
        <item x="681"/>
        <item x="541"/>
        <item x="251"/>
        <item x="79"/>
        <item x="347"/>
        <item x="159"/>
        <item x="454"/>
        <item x="194"/>
        <item x="640"/>
        <item x="536"/>
        <item x="846"/>
        <item x="12"/>
        <item x="635"/>
        <item x="741"/>
        <item x="457"/>
        <item x="488"/>
        <item x="861"/>
        <item x="517"/>
        <item x="140"/>
        <item x="221"/>
        <item x="709"/>
        <item x="666"/>
        <item x="239"/>
        <item x="651"/>
        <item x="18"/>
        <item x="214"/>
        <item x="799"/>
        <item x="397"/>
        <item x="833"/>
        <item x="903"/>
        <item x="135"/>
        <item x="228"/>
        <item x="629"/>
        <item x="577"/>
        <item x="810"/>
        <item x="555"/>
        <item x="31"/>
        <item x="193"/>
        <item x="802"/>
        <item x="302"/>
        <item x="52"/>
        <item x="34"/>
        <item x="580"/>
        <item x="391"/>
        <item x="549"/>
        <item x="523"/>
        <item x="306"/>
        <item x="143"/>
        <item x="648"/>
        <item x="313"/>
        <item x="0"/>
        <item x="603"/>
        <item x="387"/>
        <item x="854"/>
        <item x="832"/>
        <item x="3"/>
        <item x="775"/>
        <item x="412"/>
        <item x="500"/>
        <item x="884"/>
        <item x="164"/>
        <item x="535"/>
        <item x="83"/>
        <item x="269"/>
        <item x="504"/>
        <item x="669"/>
        <item x="233"/>
        <item x="744"/>
        <item x="586"/>
        <item x="171"/>
        <item x="480"/>
        <item x="222"/>
        <item x="119"/>
        <item x="25"/>
        <item x="473"/>
        <item x="483"/>
        <item x="725"/>
        <item x="361"/>
        <item x="155"/>
        <item x="493"/>
        <item x="617"/>
        <item x="764"/>
        <item x="270"/>
        <item x="139"/>
        <item x="205"/>
        <item x="314"/>
        <item x="897"/>
        <item x="873"/>
        <item x="813"/>
        <item x="653"/>
        <item x="189"/>
        <item x="843"/>
        <item x="337"/>
        <item x="689"/>
        <item x="202"/>
        <item x="734"/>
        <item x="378"/>
        <item x="217"/>
        <item x="318"/>
        <item x="257"/>
        <item x="812"/>
        <item x="794"/>
        <item x="522"/>
        <item x="11"/>
        <item x="216"/>
        <item x="197"/>
        <item x="437"/>
        <item x="587"/>
        <item x="436"/>
        <item x="791"/>
        <item x="507"/>
        <item x="471"/>
        <item x="551"/>
        <item x="613"/>
        <item x="157"/>
        <item x="661"/>
        <item x="492"/>
        <item x="175"/>
        <item x="303"/>
        <item x="773"/>
        <item x="385"/>
        <item x="373"/>
        <item x="65"/>
        <item x="28"/>
        <item x="56"/>
        <item x="80"/>
        <item x="407"/>
        <item x="291"/>
        <item x="330"/>
        <item x="15"/>
        <item x="825"/>
        <item x="417"/>
        <item x="469"/>
        <item x="282"/>
        <item x="600"/>
        <item x="114"/>
        <item x="759"/>
        <item x="40"/>
        <item x="363"/>
        <item x="747"/>
        <item x="638"/>
        <item x="117"/>
        <item x="261"/>
        <item x="207"/>
        <item x="286"/>
        <item x="879"/>
        <item x="889"/>
        <item x="865"/>
        <item x="853"/>
        <item x="245"/>
        <item x="864"/>
        <item x="883"/>
        <item x="229"/>
        <item x="611"/>
        <item x="870"/>
        <item x="86"/>
        <item x="893"/>
        <item x="204"/>
        <item x="461"/>
        <item x="186"/>
        <item x="610"/>
        <item x="845"/>
        <item x="706"/>
        <item x="165"/>
        <item x="301"/>
        <item x="852"/>
        <item x="191"/>
        <item x="174"/>
        <item x="297"/>
        <item x="781"/>
        <item x="708"/>
        <item x="682"/>
        <item x="264"/>
        <item x="489"/>
        <item x="362"/>
        <item x="334"/>
        <item x="698"/>
        <item x="712"/>
        <item x="153"/>
        <item x="484"/>
        <item x="115"/>
        <item x="144"/>
        <item x="136"/>
        <item x="122"/>
        <item x="371"/>
        <item x="573"/>
        <item x="890"/>
        <item x="466"/>
        <item x="840"/>
        <item x="227"/>
        <item x="395"/>
        <item x="765"/>
        <item x="150"/>
        <item x="410"/>
        <item x="126"/>
        <item x="795"/>
        <item x="880"/>
        <item x="321"/>
        <item x="876"/>
        <item x="754"/>
        <item x="704"/>
        <item x="296"/>
        <item x="405"/>
        <item x="295"/>
        <item x="459"/>
        <item x="328"/>
        <item x="737"/>
        <item x="427"/>
        <item x="452"/>
        <item x="807"/>
        <item x="676"/>
        <item x="106"/>
        <item x="151"/>
        <item x="891"/>
        <item x="503"/>
        <item x="352"/>
        <item x="375"/>
        <item x="200"/>
        <item x="856"/>
        <item x="670"/>
        <item x="518"/>
        <item x="882"/>
        <item x="401"/>
        <item x="317"/>
        <item x="688"/>
        <item x="275"/>
        <item x="735"/>
        <item x="829"/>
        <item x="875"/>
        <item x="16"/>
        <item x="777"/>
        <item x="593"/>
        <item x="358"/>
        <item x="574"/>
        <item x="230"/>
        <item x="271"/>
        <item x="116"/>
        <item x="422"/>
        <item x="425"/>
        <item x="138"/>
        <item x="491"/>
        <item x="399"/>
        <item x="90"/>
        <item x="185"/>
        <item x="650"/>
        <item x="743"/>
        <item x="319"/>
        <item t="default"/>
      </items>
    </pivotField>
    <pivotField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5"/>
  </rowFields>
  <rowItems count="5">
    <i>
      <x v="2"/>
    </i>
    <i>
      <x v="3"/>
    </i>
    <i>
      <x/>
    </i>
    <i>
      <x v="1"/>
    </i>
    <i t="grand">
      <x/>
    </i>
  </rowItems>
  <colItems count="1">
    <i/>
  </colItems>
  <dataFields count="1">
    <dataField name="Sum of Insurance Coverag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763C451-C135-4CD8-BE4D-ADB150973C5B}" name="PivotTable4"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14:L19" firstHeaderRow="1" firstDataRow="1" firstDataCol="1"/>
  <pivotFields count="21">
    <pivotField showAll="0"/>
    <pivotField showAll="0"/>
    <pivotField showAll="0"/>
    <pivotField showAll="0"/>
    <pivotField showAll="0"/>
    <pivotField axis="axisRow" showAll="0" sortType="descending">
      <items count="5">
        <item x="0"/>
        <item x="3"/>
        <item x="1"/>
        <item x="2"/>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numFmtId="164" showAll="0"/>
    <pivotField dataField="1" showAll="0"/>
    <pivotField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5"/>
  </rowFields>
  <rowItems count="5">
    <i>
      <x v="2"/>
    </i>
    <i>
      <x v="3"/>
    </i>
    <i>
      <x/>
    </i>
    <i>
      <x v="1"/>
    </i>
    <i t="grand">
      <x/>
    </i>
  </rowItems>
  <colItems count="1">
    <i/>
  </colItems>
  <dataFields count="1">
    <dataField name="Sum of Insurance Coverag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95EEB3C-0BFF-4A1E-845B-A5FAA63452B5}" name="PivotTable12"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22:N26" firstHeaderRow="1" firstDataRow="1" firstDataCol="1"/>
  <pivotFields count="21">
    <pivotField showAll="0"/>
    <pivotField showAll="0"/>
    <pivotField showAll="0"/>
    <pivotField showAll="0"/>
    <pivotField showAll="0"/>
    <pivotField showAll="0"/>
    <pivotField numFmtId="2" showAll="0"/>
    <pivotField showAll="0"/>
    <pivotField showAll="0"/>
    <pivotField numFmtId="14" showAll="0"/>
    <pivotField numFmtId="14" showAll="0"/>
    <pivotField showAll="0"/>
    <pivotField showAll="0"/>
    <pivotField showAll="0"/>
    <pivotField numFmtId="164" showAll="0"/>
    <pivotField showAll="0"/>
    <pivotField showAll="0"/>
    <pivotField showAll="0"/>
    <pivotField showAll="0"/>
    <pivotField showAll="0" defaultSubtotal="0"/>
    <pivotField axis="axisRow" showAll="0" defaultSubtotal="0">
      <items count="5">
        <item x="0"/>
        <item x="1"/>
        <item x="2"/>
        <item x="3"/>
        <item x="4"/>
      </items>
    </pivotField>
  </pivotFields>
  <rowFields count="1">
    <field x="20"/>
  </rowFields>
  <rowItems count="4">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AB439C8-6CC7-4F84-9279-11DF25254634}" name="PivotTable2"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9:B23" firstHeaderRow="1" firstDataRow="1" firstDataCol="1"/>
  <pivotFields count="21">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pivotField axis="axisRow" dataField="1" showAll="0" sortType="descending">
      <items count="15">
        <item x="10"/>
        <item x="9"/>
        <item x="12"/>
        <item x="2"/>
        <item x="0"/>
        <item x="3"/>
        <item x="6"/>
        <item x="11"/>
        <item x="8"/>
        <item x="1"/>
        <item x="7"/>
        <item x="5"/>
        <item x="4"/>
        <item m="1" x="1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12"/>
  </rowFields>
  <rowItems count="14">
    <i>
      <x v="10"/>
    </i>
    <i>
      <x v="11"/>
    </i>
    <i>
      <x v="1"/>
    </i>
    <i>
      <x v="8"/>
    </i>
    <i>
      <x v="3"/>
    </i>
    <i>
      <x v="4"/>
    </i>
    <i>
      <x/>
    </i>
    <i>
      <x v="2"/>
    </i>
    <i>
      <x v="12"/>
    </i>
    <i>
      <x v="7"/>
    </i>
    <i>
      <x v="9"/>
    </i>
    <i>
      <x v="6"/>
    </i>
    <i>
      <x v="5"/>
    </i>
    <i t="grand">
      <x/>
    </i>
  </rowItems>
  <colItems count="1">
    <i/>
  </colItems>
  <dataFields count="1">
    <dataField name="Count of Medical Condition"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031575B-A763-4114-9865-8EE9AC046B71}" name="PivotTable10"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9:B64" firstHeaderRow="1" firstDataRow="1" firstDataCol="1"/>
  <pivotFields count="21">
    <pivotField showAll="0"/>
    <pivotField showAll="0"/>
    <pivotField showAll="0"/>
    <pivotField showAll="0"/>
    <pivotField showAll="0"/>
    <pivotField showAll="0"/>
    <pivotField numFmtId="2" showAll="0"/>
    <pivotField showAll="0"/>
    <pivotField showAll="0"/>
    <pivotField numFmtId="14" showAll="0"/>
    <pivotField numFmtId="14" showAll="0"/>
    <pivotField showAll="0"/>
    <pivotField showAll="0"/>
    <pivotField showAll="0">
      <items count="7">
        <item x="3"/>
        <item x="4"/>
        <item x="1"/>
        <item x="2"/>
        <item x="0"/>
        <item x="5"/>
        <item t="default"/>
      </items>
    </pivotField>
    <pivotField numFmtId="164" showAll="0"/>
    <pivotField showAll="0"/>
    <pivotField showAll="0"/>
    <pivotField showAll="0"/>
    <pivotField axis="axisRow" dataField="1" showAll="0">
      <items count="5">
        <item x="3"/>
        <item x="1"/>
        <item x="0"/>
        <item x="2"/>
        <item t="default"/>
      </items>
    </pivotField>
    <pivotField showAll="0" defaultSubtotal="0"/>
    <pivotField showAll="0" defaultSubtotal="0">
      <items count="5">
        <item x="0"/>
        <item x="1"/>
        <item x="2"/>
        <item x="3"/>
        <item x="4"/>
      </items>
    </pivotField>
  </pivotFields>
  <rowFields count="1">
    <field x="18"/>
  </rowFields>
  <rowItems count="5">
    <i>
      <x/>
    </i>
    <i>
      <x v="1"/>
    </i>
    <i>
      <x v="2"/>
    </i>
    <i>
      <x v="3"/>
    </i>
    <i t="grand">
      <x/>
    </i>
  </rowItems>
  <colItems count="1">
    <i/>
  </colItems>
  <dataFields count="1">
    <dataField name="Count of Hospital Bed" fld="1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98EF898-7361-4EEC-9EBA-C0F868DE4124}" name="PivotTable6"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8:B55" firstHeaderRow="1" firstDataRow="1" firstDataCol="1"/>
  <pivotFields count="21">
    <pivotField showAll="0"/>
    <pivotField showAll="0"/>
    <pivotField showAll="0"/>
    <pivotField showAll="0"/>
    <pivotField showAll="0"/>
    <pivotField showAll="0"/>
    <pivotField numFmtId="2" showAll="0"/>
    <pivotField showAll="0"/>
    <pivotField showAll="0"/>
    <pivotField numFmtId="14" showAll="0"/>
    <pivotField numFmtId="14" showAll="0"/>
    <pivotField showAll="0"/>
    <pivotField showAll="0"/>
    <pivotField axis="axisRow" dataField="1" showAll="0">
      <items count="7">
        <item x="3"/>
        <item x="4"/>
        <item x="1"/>
        <item x="2"/>
        <item x="0"/>
        <item x="5"/>
        <item t="default"/>
      </items>
    </pivotField>
    <pivotField numFmtId="164" showAll="0"/>
    <pivotField showAll="0"/>
    <pivotField showAll="0"/>
    <pivotField showAll="0"/>
    <pivotField showAll="0"/>
    <pivotField showAll="0" defaultSubtotal="0"/>
    <pivotField showAll="0" defaultSubtotal="0">
      <items count="5">
        <item x="0"/>
        <item x="1"/>
        <item x="2"/>
        <item x="3"/>
        <item x="4"/>
      </items>
    </pivotField>
  </pivotFields>
  <rowFields count="1">
    <field x="13"/>
  </rowFields>
  <rowItems count="7">
    <i>
      <x/>
    </i>
    <i>
      <x v="1"/>
    </i>
    <i>
      <x v="2"/>
    </i>
    <i>
      <x v="3"/>
    </i>
    <i>
      <x v="4"/>
    </i>
    <i>
      <x v="5"/>
    </i>
    <i t="grand">
      <x/>
    </i>
  </rowItems>
  <colItems count="1">
    <i/>
  </colItems>
  <dataFields count="1">
    <dataField name="Count of Department" fld="1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DD8CBDE-D98F-4838-BA30-6E5D53EABA03}" name="PivotTable1"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6" firstHeaderRow="1" firstDataRow="1" firstDataCol="1"/>
  <pivotFields count="21">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4"/>
  </rowFields>
  <rowItems count="3">
    <i>
      <x/>
    </i>
    <i>
      <x v="1"/>
    </i>
    <i t="grand">
      <x/>
    </i>
  </rowItems>
  <colItems count="1">
    <i/>
  </colItems>
  <dataFields count="1">
    <dataField name="Count of Gender"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092DADF-15E7-4AE5-9F0B-3910261AB0EB}" name="PivotTable9"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27:F28" firstHeaderRow="1" firstDataRow="1" firstDataCol="0"/>
  <pivotFields count="21">
    <pivotField showAll="0"/>
    <pivotField showAll="0"/>
    <pivotField showAll="0"/>
    <pivotField showAll="0"/>
    <pivotField showAll="0"/>
    <pivotField showAll="0"/>
    <pivotField numFmtId="2" showAll="0"/>
    <pivotField showAll="0"/>
    <pivotField showAll="0"/>
    <pivotField numFmtId="14" showAll="0"/>
    <pivotField numFmtId="14" showAll="0"/>
    <pivotField showAll="0"/>
    <pivotField showAll="0"/>
    <pivotField showAll="0"/>
    <pivotField numFmtId="164" showAll="0"/>
    <pivotField showAll="0"/>
    <pivotField showAll="0"/>
    <pivotField dataField="1" showAll="0"/>
    <pivotField showAll="0"/>
    <pivotField showAll="0" defaultSubtotal="0"/>
    <pivotField showAll="0" defaultSubtotal="0">
      <items count="5">
        <item x="0"/>
        <item x="1"/>
        <item x="2"/>
        <item x="3"/>
        <item x="4"/>
      </items>
    </pivotField>
  </pivotFields>
  <rowItems count="1">
    <i/>
  </rowItems>
  <colItems count="1">
    <i/>
  </colItems>
  <dataFields count="1">
    <dataField name="Count of Readmission Status" fld="1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77B036D-7530-4D28-86F3-493F1E73F788}" name="PivotTable7"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3:AD18" firstHeaderRow="1" firstDataRow="3" firstDataCol="1"/>
  <pivotFields count="21">
    <pivotField dataField="1" showAll="0"/>
    <pivotField showAll="0"/>
    <pivotField showAll="0"/>
    <pivotField showAll="0"/>
    <pivotField showAll="0"/>
    <pivotField showAll="0"/>
    <pivotField numFmtId="2" showAll="0"/>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dataField="1" numFmtId="164" showAll="0"/>
    <pivotField showAll="0"/>
    <pivotField showAll="0"/>
    <pivotField showAll="0"/>
    <pivotField showAll="0"/>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9"/>
  </rowFields>
  <rowItems count="13">
    <i>
      <x v="1"/>
    </i>
    <i>
      <x v="2"/>
    </i>
    <i>
      <x v="3"/>
    </i>
    <i>
      <x v="4"/>
    </i>
    <i>
      <x v="5"/>
    </i>
    <i>
      <x v="6"/>
    </i>
    <i>
      <x v="7"/>
    </i>
    <i>
      <x v="8"/>
    </i>
    <i>
      <x v="9"/>
    </i>
    <i>
      <x v="10"/>
    </i>
    <i>
      <x v="11"/>
    </i>
    <i>
      <x v="12"/>
    </i>
    <i t="grand">
      <x/>
    </i>
  </rowItems>
  <colFields count="2">
    <field x="20"/>
    <field x="-2"/>
  </colFields>
  <colItems count="16">
    <i>
      <x v="1"/>
      <x/>
    </i>
    <i r="1" i="1">
      <x v="1"/>
    </i>
    <i r="1" i="2">
      <x v="2"/>
    </i>
    <i r="1" i="3">
      <x v="3"/>
    </i>
    <i>
      <x v="2"/>
      <x/>
    </i>
    <i r="1" i="1">
      <x v="1"/>
    </i>
    <i r="1" i="2">
      <x v="2"/>
    </i>
    <i r="1" i="3">
      <x v="3"/>
    </i>
    <i>
      <x v="3"/>
      <x/>
    </i>
    <i r="1" i="1">
      <x v="1"/>
    </i>
    <i r="1" i="2">
      <x v="2"/>
    </i>
    <i r="1" i="3">
      <x v="3"/>
    </i>
    <i t="grand">
      <x/>
    </i>
    <i t="grand" i="1">
      <x/>
    </i>
    <i t="grand" i="2">
      <x/>
    </i>
    <i t="grand" i="3">
      <x/>
    </i>
  </colItems>
  <dataFields count="4">
    <dataField name="Count of Patient_ID" fld="0" subtotal="count" baseField="18" baseItem="2"/>
    <dataField name="Count of Patient_ID2" fld="0" subtotal="count" showDataAs="percentDiff" baseField="20" baseItem="1048828" numFmtId="10"/>
    <dataField name="Sum of Total  Bill Amount" fld="14" baseField="0" baseItem="0"/>
    <dataField name="Sum of Total  Bill Amount2" fld="14" showDataAs="percentDiff" baseField="20"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B81D7EA-048E-4030-8B56-15F4668BC1C9}" name="PivotTable13"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42:G46" firstHeaderRow="1" firstDataRow="1" firstDataCol="1" rowPageCount="1" colPageCount="1"/>
  <pivotFields count="21">
    <pivotField showAll="0"/>
    <pivotField showAll="0"/>
    <pivotField showAll="0"/>
    <pivotField showAll="0"/>
    <pivotField showAll="0"/>
    <pivotField showAll="0"/>
    <pivotField numFmtId="2" showAll="0"/>
    <pivotField showAll="0"/>
    <pivotField showAll="0"/>
    <pivotField numFmtId="14" showAll="0"/>
    <pivotField numFmtId="14" showAll="0"/>
    <pivotField showAll="0"/>
    <pivotField showAll="0"/>
    <pivotField showAll="0"/>
    <pivotField numFmtId="164" showAll="0"/>
    <pivotField showAll="0"/>
    <pivotField showAll="0"/>
    <pivotField axis="axisPage" dataField="1" showAll="0">
      <items count="3">
        <item x="0"/>
        <item x="1"/>
        <item t="default"/>
      </items>
    </pivotField>
    <pivotField showAll="0"/>
    <pivotField showAll="0" defaultSubtotal="0"/>
    <pivotField axis="axisRow" showAll="0" defaultSubtotal="0">
      <items count="5">
        <item x="0"/>
        <item x="1"/>
        <item x="2"/>
        <item x="3"/>
        <item x="4"/>
      </items>
    </pivotField>
  </pivotFields>
  <rowFields count="1">
    <field x="20"/>
  </rowFields>
  <rowItems count="4">
    <i>
      <x v="1"/>
    </i>
    <i>
      <x v="2"/>
    </i>
    <i>
      <x v="3"/>
    </i>
    <i t="grand">
      <x/>
    </i>
  </rowItems>
  <colItems count="1">
    <i/>
  </colItems>
  <pageFields count="1">
    <pageField fld="17" item="1" hier="-1"/>
  </pageFields>
  <dataFields count="1">
    <dataField name="Count of Readmission Status" fld="17" subtotal="count" baseField="2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DC22481-0DE7-45C8-9A5A-8B7EB74B33C7}" name="PivotTable23"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00:I115" firstHeaderRow="1" firstDataRow="3" firstDataCol="1"/>
  <pivotFields count="21">
    <pivotField showAll="0"/>
    <pivotField showAll="0"/>
    <pivotField showAll="0"/>
    <pivotField showAll="0"/>
    <pivotField showAll="0"/>
    <pivotField showAll="0"/>
    <pivotField numFmtId="2" showAll="0"/>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dataField="1" showAll="0"/>
    <pivotField showAll="0"/>
    <pivotField showAll="0"/>
    <pivotField numFmtId="164" showAll="0"/>
    <pivotField showAll="0"/>
    <pivotField showAll="0"/>
    <pivotField showAll="0"/>
    <pivotField showAll="0"/>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9"/>
  </rowFields>
  <rowItems count="13">
    <i>
      <x v="1"/>
    </i>
    <i>
      <x v="2"/>
    </i>
    <i>
      <x v="3"/>
    </i>
    <i>
      <x v="4"/>
    </i>
    <i>
      <x v="5"/>
    </i>
    <i>
      <x v="6"/>
    </i>
    <i>
      <x v="7"/>
    </i>
    <i>
      <x v="8"/>
    </i>
    <i>
      <x v="9"/>
    </i>
    <i>
      <x v="10"/>
    </i>
    <i>
      <x v="11"/>
    </i>
    <i>
      <x v="12"/>
    </i>
    <i t="grand">
      <x/>
    </i>
  </rowItems>
  <colFields count="2">
    <field x="20"/>
    <field x="-2"/>
  </colFields>
  <colItems count="8">
    <i>
      <x v="1"/>
      <x/>
    </i>
    <i r="1" i="1">
      <x v="1"/>
    </i>
    <i>
      <x v="2"/>
      <x/>
    </i>
    <i r="1" i="1">
      <x v="1"/>
    </i>
    <i>
      <x v="3"/>
      <x/>
    </i>
    <i r="1" i="1">
      <x v="1"/>
    </i>
    <i t="grand">
      <x/>
    </i>
    <i t="grand" i="1">
      <x/>
    </i>
  </colItems>
  <dataFields count="2">
    <dataField name="Average of Length of Days" fld="11" subtotal="average" baseField="9" baseItem="1"/>
    <dataField name="Average of Length of Days2" fld="11" subtotal="average" showDataAs="percentDiff" baseField="20" baseItem="1048828" numFmtId="10"/>
  </dataFields>
  <formats count="2">
    <format dxfId="78">
      <pivotArea outline="0" collapsedLevelsAreSubtotals="1" fieldPosition="0"/>
    </format>
    <format dxfId="7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23E3F96-9C25-4E06-BE5B-FD2247D4AADB}" name="PivotTable8"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22:H23" firstHeaderRow="0" firstDataRow="1" firstDataCol="0"/>
  <pivotFields count="21">
    <pivotField dataField="1" showAll="0"/>
    <pivotField showAll="0"/>
    <pivotField showAll="0"/>
    <pivotField showAll="0"/>
    <pivotField showAll="0"/>
    <pivotField showAll="0"/>
    <pivotField numFmtId="2" showAll="0"/>
    <pivotField showAll="0"/>
    <pivotField showAll="0"/>
    <pivotField numFmtId="14" showAll="0"/>
    <pivotField numFmtId="14" showAll="0"/>
    <pivotField showAll="0"/>
    <pivotField showAll="0"/>
    <pivotField showAll="0"/>
    <pivotField dataField="1" numFmtId="164" showAll="0"/>
    <pivotField showAll="0"/>
    <pivotField showAll="0"/>
    <pivotField showAll="0"/>
    <pivotField dataField="1" showAll="0"/>
    <pivotField showAll="0" defaultSubtotal="0"/>
    <pivotField showAll="0" defaultSubtotal="0">
      <items count="5">
        <item x="0"/>
        <item x="1"/>
        <item x="2"/>
        <item x="3"/>
        <item x="4"/>
      </items>
    </pivotField>
  </pivotFields>
  <rowItems count="1">
    <i/>
  </rowItems>
  <colFields count="1">
    <field x="-2"/>
  </colFields>
  <colItems count="3">
    <i>
      <x/>
    </i>
    <i i="1">
      <x v="1"/>
    </i>
    <i i="2">
      <x v="2"/>
    </i>
  </colItems>
  <dataFields count="3">
    <dataField name="Count of Patient_ID" fld="0" subtotal="count" baseField="0" baseItem="9"/>
    <dataField name="Sum of Total  Bill Amount" fld="14" baseField="0" baseItem="0" numFmtId="164"/>
    <dataField name="Count of Hospital Bed" fld="18" subtotal="count" baseField="0" baseItem="2"/>
  </dataFields>
  <formats count="1">
    <format dxfId="7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40FB2FA-FCD2-4B60-B2F1-D32F5B6FC579}" name="PivotTable11"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35:F36" firstHeaderRow="1" firstDataRow="1" firstDataCol="0" rowPageCount="1" colPageCount="1"/>
  <pivotFields count="21">
    <pivotField showAll="0"/>
    <pivotField showAll="0"/>
    <pivotField showAll="0"/>
    <pivotField showAll="0"/>
    <pivotField showAll="0"/>
    <pivotField showAll="0"/>
    <pivotField numFmtId="2" showAll="0"/>
    <pivotField showAll="0"/>
    <pivotField showAll="0"/>
    <pivotField numFmtId="14" showAll="0"/>
    <pivotField numFmtId="14" showAll="0"/>
    <pivotField showAll="0"/>
    <pivotField showAll="0"/>
    <pivotField showAll="0"/>
    <pivotField numFmtId="164" showAll="0"/>
    <pivotField showAll="0"/>
    <pivotField showAll="0"/>
    <pivotField axis="axisPage" dataField="1" showAll="0">
      <items count="3">
        <item x="0"/>
        <item x="1"/>
        <item t="default"/>
      </items>
    </pivotField>
    <pivotField showAll="0"/>
    <pivotField showAll="0" defaultSubtotal="0"/>
    <pivotField showAll="0" defaultSubtotal="0">
      <items count="5">
        <item x="0"/>
        <item x="1"/>
        <item x="2"/>
        <item x="3"/>
        <item x="4"/>
      </items>
    </pivotField>
  </pivotFields>
  <rowItems count="1">
    <i/>
  </rowItems>
  <colItems count="1">
    <i/>
  </colItems>
  <pageFields count="1">
    <pageField fld="17" item="1" hier="-1"/>
  </pageFields>
  <dataFields count="1">
    <dataField name="Count of Readmission Status" fld="17" subtotal="count" baseField="0"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060BA93-8FB5-42D7-8FFF-4567EA0100E8}" name="PivotTable18" cacheId="2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53:I66" firstHeaderRow="0" firstDataRow="1" firstDataCol="1"/>
  <pivotFields count="21">
    <pivotField showAll="0"/>
    <pivotField showAll="0"/>
    <pivotField showAll="0"/>
    <pivotField showAll="0"/>
    <pivotField showAll="0"/>
    <pivotField showAll="0"/>
    <pivotField numFmtId="2" showAll="0"/>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dataField="1" numFmtId="164" showAll="0"/>
    <pivotField showAll="0"/>
    <pivotField showAll="0"/>
    <pivotField showAll="0"/>
    <pivotField showAll="0"/>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1">
    <field x="9"/>
  </rowFields>
  <rowItems count="13">
    <i>
      <x v="1"/>
    </i>
    <i>
      <x v="2"/>
    </i>
    <i>
      <x v="3"/>
    </i>
    <i>
      <x v="4"/>
    </i>
    <i>
      <x v="5"/>
    </i>
    <i>
      <x v="6"/>
    </i>
    <i>
      <x v="7"/>
    </i>
    <i>
      <x v="8"/>
    </i>
    <i>
      <x v="9"/>
    </i>
    <i>
      <x v="10"/>
    </i>
    <i>
      <x v="11"/>
    </i>
    <i>
      <x v="12"/>
    </i>
    <i t="grand">
      <x/>
    </i>
  </rowItems>
  <colFields count="1">
    <field x="-2"/>
  </colFields>
  <colItems count="2">
    <i>
      <x/>
    </i>
    <i i="1">
      <x v="1"/>
    </i>
  </colItems>
  <dataFields count="2">
    <dataField name="Sum of Total  Bill Amount" fld="14" baseField="0" baseItem="0"/>
    <dataField name="Sum of Total  Bill Amount2"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68B9B1B-7AA5-4428-8C0E-2C76995C021F}" name="PivotTable27"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4:B16" firstHeaderRow="1" firstDataRow="1" firstDataCol="1"/>
  <pivotFields count="14">
    <pivotField showAll="0"/>
    <pivotField showAll="0"/>
    <pivotField showAll="0"/>
    <pivotField showAll="0"/>
    <pivotField showAll="0"/>
    <pivotField axis="axisRow" dataField="1" showAll="0">
      <items count="3">
        <item h="1" x="1"/>
        <item x="0"/>
        <item t="default"/>
      </items>
    </pivotField>
    <pivotField numFmtId="43" showAll="0"/>
    <pivotField numFmtId="43"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5"/>
  </rowFields>
  <rowItems count="2">
    <i>
      <x v="1"/>
    </i>
    <i t="grand">
      <x/>
    </i>
  </rowItems>
  <colItems count="1">
    <i/>
  </colItems>
  <dataFields count="1">
    <dataField name="Count of ICU_Admission"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4FF85C0-1B9B-4B57-B4F6-F94E1D02B8E3}" name="PivotTable29" cacheId="225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6:B33" firstHeaderRow="1" firstDataRow="1" firstDataCol="1"/>
  <pivotFields count="8">
    <pivotField showAll="0"/>
    <pivotField showAll="0"/>
    <pivotField axis="axisRow" dataField="1" showAll="0">
      <items count="7">
        <item x="5"/>
        <item x="4"/>
        <item x="2"/>
        <item x="1"/>
        <item x="0"/>
        <item x="3"/>
        <item t="default"/>
      </items>
    </pivotField>
    <pivotField showAll="0"/>
    <pivotField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7">
    <i>
      <x/>
    </i>
    <i>
      <x v="1"/>
    </i>
    <i>
      <x v="2"/>
    </i>
    <i>
      <x v="3"/>
    </i>
    <i>
      <x v="4"/>
    </i>
    <i>
      <x v="5"/>
    </i>
    <i t="grand">
      <x/>
    </i>
  </rowItems>
  <colItems count="1">
    <i/>
  </colItems>
  <dataFields count="1">
    <dataField name="Count of Department" fld="2"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2E8139B-EEF2-44B7-BE1F-8E025583143E}" name="PivotTable4"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Q29:AG44" firstHeaderRow="1" firstDataRow="3" firstDataCol="1"/>
  <pivotFields count="14">
    <pivotField showAll="0"/>
    <pivotField showAll="0"/>
    <pivotField showAll="0"/>
    <pivotField showAll="0"/>
    <pivotField dataField="1" showAll="0"/>
    <pivotField dataField="1" showAll="0"/>
    <pivotField numFmtId="43" showAll="0"/>
    <pivotField numFmtId="43" showAll="0"/>
    <pivotField numFmtId="43" showAll="0"/>
    <pivotField axis="axisRow" numFmtId="14" showAll="0">
      <items count="15">
        <item x="0"/>
        <item x="1"/>
        <item x="2"/>
        <item x="3"/>
        <item x="4"/>
        <item x="5"/>
        <item x="6"/>
        <item x="7"/>
        <item x="8"/>
        <item x="9"/>
        <item x="10"/>
        <item x="11"/>
        <item x="12"/>
        <item x="13"/>
        <item t="default"/>
      </items>
    </pivotField>
    <pivotField showAll="0"/>
    <pivotField showAll="0"/>
    <pivotField showAll="0" defaultSubtotal="0"/>
    <pivotField axis="axisCol" showAll="0" defaultSubtotal="0">
      <items count="5">
        <item x="0"/>
        <item x="1"/>
        <item x="2"/>
        <item x="3"/>
        <item x="4"/>
      </items>
    </pivotField>
  </pivotFields>
  <rowFields count="1">
    <field x="9"/>
  </rowFields>
  <rowItems count="13">
    <i>
      <x v="1"/>
    </i>
    <i>
      <x v="2"/>
    </i>
    <i>
      <x v="3"/>
    </i>
    <i>
      <x v="4"/>
    </i>
    <i>
      <x v="5"/>
    </i>
    <i>
      <x v="6"/>
    </i>
    <i>
      <x v="7"/>
    </i>
    <i>
      <x v="8"/>
    </i>
    <i>
      <x v="9"/>
    </i>
    <i>
      <x v="10"/>
    </i>
    <i>
      <x v="11"/>
    </i>
    <i>
      <x v="12"/>
    </i>
    <i t="grand">
      <x/>
    </i>
  </rowItems>
  <colFields count="2">
    <field x="13"/>
    <field x="-2"/>
  </colFields>
  <colItems count="16">
    <i>
      <x v="1"/>
      <x/>
    </i>
    <i r="1" i="1">
      <x v="1"/>
    </i>
    <i r="1" i="2">
      <x v="2"/>
    </i>
    <i r="1" i="3">
      <x v="3"/>
    </i>
    <i>
      <x v="2"/>
      <x/>
    </i>
    <i r="1" i="1">
      <x v="1"/>
    </i>
    <i r="1" i="2">
      <x v="2"/>
    </i>
    <i r="1" i="3">
      <x v="3"/>
    </i>
    <i>
      <x v="3"/>
      <x/>
    </i>
    <i r="1" i="1">
      <x v="1"/>
    </i>
    <i r="1" i="2">
      <x v="2"/>
    </i>
    <i r="1" i="3">
      <x v="3"/>
    </i>
    <i t="grand">
      <x/>
    </i>
    <i t="grand" i="1">
      <x/>
    </i>
    <i t="grand" i="2">
      <x/>
    </i>
    <i t="grand" i="3">
      <x/>
    </i>
  </colItems>
  <dataFields count="4">
    <dataField name="Count of ICU_Admission" fld="5" subtotal="count" baseField="0" baseItem="0"/>
    <dataField name="Count of ICU_Admission2" fld="5" subtotal="count" showDataAs="percentDiff" baseField="13" baseItem="1048828" numFmtId="10"/>
    <dataField name="Average of Time_in_ER_Hours" fld="4" subtotal="average" baseField="13" baseItem="1"/>
    <dataField name="Average of Time_in_ER_Hours2" fld="4" subtotal="average" showDataAs="percentDiff" baseField="13"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DF6354A-DEF1-4736-A5A6-F0CB7C316146}" name="PivotTable33"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E8:G21" firstHeaderRow="0" firstDataRow="1" firstDataCol="1"/>
  <pivotFields count="14">
    <pivotField dataField="1" showAll="0"/>
    <pivotField showAll="0"/>
    <pivotField showAll="0"/>
    <pivotField showAll="0"/>
    <pivotField showAll="0"/>
    <pivotField showAll="0"/>
    <pivotField numFmtId="43" showAll="0"/>
    <pivotField numFmtId="43"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9"/>
  </rowFields>
  <rowItems count="13">
    <i>
      <x v="1"/>
    </i>
    <i>
      <x v="2"/>
    </i>
    <i>
      <x v="3"/>
    </i>
    <i>
      <x v="4"/>
    </i>
    <i>
      <x v="5"/>
    </i>
    <i>
      <x v="6"/>
    </i>
    <i>
      <x v="7"/>
    </i>
    <i>
      <x v="8"/>
    </i>
    <i>
      <x v="9"/>
    </i>
    <i>
      <x v="10"/>
    </i>
    <i>
      <x v="11"/>
    </i>
    <i>
      <x v="12"/>
    </i>
    <i t="grand">
      <x/>
    </i>
  </rowItems>
  <colFields count="1">
    <field x="-2"/>
  </colFields>
  <colItems count="2">
    <i>
      <x/>
    </i>
    <i i="1">
      <x v="1"/>
    </i>
  </colItems>
  <dataFields count="2">
    <dataField name="Sum of ER_Visit_ID" fld="0" baseField="9" baseItem="1"/>
    <dataField name="Sum of ER_Visit_ID2" fld="0" baseField="0" baseItem="0"/>
  </dataFields>
  <chartFormats count="8">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1"/>
          </reference>
        </references>
      </pivotArea>
    </chartFormat>
    <chartFormat chart="1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DA64C8C7-DA9C-4D98-8C37-05ED3F60DB11}" name="PivotTable7" cacheId="225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2:A66" firstHeaderRow="1" firstDataRow="1" firstDataCol="1"/>
  <pivotFields count="8">
    <pivotField showAll="0"/>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1">
    <field x="7"/>
  </rowFields>
  <rowItems count="4">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A9F3C5D-4984-4D04-A28A-0427A8A079CC}" name="PivotTable1"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5:J32" firstHeaderRow="1" firstDataRow="1" firstDataCol="1"/>
  <pivotFields count="14">
    <pivotField showAll="0"/>
    <pivotField showAll="0"/>
    <pivotField showAll="0"/>
    <pivotField showAll="0"/>
    <pivotField showAll="0"/>
    <pivotField showAll="0"/>
    <pivotField numFmtId="43" showAll="0"/>
    <pivotField numFmtId="43" showAll="0"/>
    <pivotField numFmtId="43" showAll="0"/>
    <pivotField numFmtId="14" showAll="0"/>
    <pivotField showAll="0"/>
    <pivotField axis="axisRow" dataField="1" showAll="0">
      <items count="8">
        <item x="6"/>
        <item x="3"/>
        <item x="5"/>
        <item x="1"/>
        <item x="4"/>
        <item x="0"/>
        <item h="1" x="2"/>
        <item t="default"/>
      </items>
    </pivotField>
    <pivotField showAll="0" defaultSubtotal="0"/>
    <pivotField showAll="0" defaultSubtotal="0">
      <items count="5">
        <item x="0"/>
        <item x="1"/>
        <item x="2"/>
        <item x="3"/>
        <item x="4"/>
      </items>
    </pivotField>
  </pivotFields>
  <rowFields count="1">
    <field x="11"/>
  </rowFields>
  <rowItems count="7">
    <i>
      <x/>
    </i>
    <i>
      <x v="1"/>
    </i>
    <i>
      <x v="2"/>
    </i>
    <i>
      <x v="3"/>
    </i>
    <i>
      <x v="4"/>
    </i>
    <i>
      <x v="5"/>
    </i>
    <i t="grand">
      <x/>
    </i>
  </rowItems>
  <colItems count="1">
    <i/>
  </colItems>
  <dataFields count="1">
    <dataField name="Count of Departments"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23E3789-D23A-4D09-97CD-B27E4F18C072}" name="PivotTable37"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I6" firstHeaderRow="1" firstDataRow="1" firstDataCol="1"/>
  <pivotFields count="14">
    <pivotField showAll="0"/>
    <pivotField showAll="0"/>
    <pivotField showAll="0"/>
    <pivotField showAll="0"/>
    <pivotField showAll="0"/>
    <pivotField showAll="0"/>
    <pivotField numFmtId="43" showAll="0"/>
    <pivotField numFmtId="43" showAll="0"/>
    <pivotField numFmtId="43" showAll="0"/>
    <pivotField numFmtId="14" showAll="0">
      <items count="15">
        <item x="0"/>
        <item x="1"/>
        <item x="2"/>
        <item x="3"/>
        <item x="4"/>
        <item x="5"/>
        <item x="6"/>
        <item x="7"/>
        <item x="8"/>
        <item x="9"/>
        <item x="10"/>
        <item x="11"/>
        <item x="12"/>
        <item x="13"/>
        <item t="default"/>
      </items>
    </pivotField>
    <pivotField showAll="0"/>
    <pivotField showAll="0"/>
    <pivotField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1">
    <field x="13"/>
  </rowFields>
  <rowItems count="4">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7C0F0702-87F7-4231-BAD1-BA21DEEADB1C}" name="PivotTable31"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7:A48" firstHeaderRow="1" firstDataRow="1" firstDataCol="0"/>
  <pivotFields count="14">
    <pivotField showAll="0"/>
    <pivotField showAll="0"/>
    <pivotField showAll="0"/>
    <pivotField dataField="1" showAll="0"/>
    <pivotField showAll="0"/>
    <pivotField showAll="0"/>
    <pivotField numFmtId="43" showAll="0"/>
    <pivotField numFmtId="43"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Ambulance_Arrival"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86C5EF2-478F-4FA2-A994-5CE6B686CD6D}" name="PivotTable32"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1:A52" firstHeaderRow="1" firstDataRow="1" firstDataCol="0"/>
  <pivotFields count="14">
    <pivotField showAll="0"/>
    <pivotField showAll="0"/>
    <pivotField showAll="0"/>
    <pivotField showAll="0"/>
    <pivotField showAll="0"/>
    <pivotField dataField="1" showAll="0"/>
    <pivotField numFmtId="43" showAll="0"/>
    <pivotField numFmtId="43"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ICU_Admission"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877EBB14-0911-4CFA-B1C0-38C1E45BC57F}" name="PivotTable28"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1:A22" firstHeaderRow="1" firstDataRow="1" firstDataCol="0"/>
  <pivotFields count="14">
    <pivotField dataField="1" showAll="0"/>
    <pivotField showAll="0"/>
    <pivotField showAll="0"/>
    <pivotField showAll="0"/>
    <pivotField showAll="0"/>
    <pivotField showAll="0"/>
    <pivotField numFmtId="43" showAll="0"/>
    <pivotField numFmtId="43"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ER_Visit_ID" fld="0" subtotal="count" baseField="0"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FEE60254-06AF-41C8-AFDF-DE7D917A3870}" name="PivotTable30" cacheId="225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7:B44" firstHeaderRow="1" firstDataRow="1" firstDataCol="1"/>
  <pivotFields count="8">
    <pivotField showAll="0"/>
    <pivotField showAll="0"/>
    <pivotField axis="axisRow" showAll="0">
      <items count="7">
        <item x="5"/>
        <item x="4"/>
        <item x="2"/>
        <item x="1"/>
        <item x="0"/>
        <item x="3"/>
        <item t="default"/>
      </items>
    </pivotField>
    <pivotField dataField="1" showAll="0"/>
    <pivotField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7">
    <i>
      <x/>
    </i>
    <i>
      <x v="1"/>
    </i>
    <i>
      <x v="2"/>
    </i>
    <i>
      <x v="3"/>
    </i>
    <i>
      <x v="4"/>
    </i>
    <i>
      <x v="5"/>
    </i>
    <i t="grand">
      <x/>
    </i>
  </rowItems>
  <colItems count="1">
    <i/>
  </colItems>
  <dataFields count="1">
    <dataField name="Average of Nurse_to_Patient_Ratio" fld="3" subtotal="average" baseField="2" baseItem="0"/>
  </dataFields>
  <formats count="1">
    <format dxfId="76">
      <pivotArea collapsedLevelsAreSubtotals="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ABB774C6-2556-41BC-845A-54A22C0B03AA}" name="PivotTable35"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49:F50" firstHeaderRow="0" firstDataRow="1" firstDataCol="0"/>
  <pivotFields count="14">
    <pivotField showAll="0"/>
    <pivotField showAll="0"/>
    <pivotField showAll="0"/>
    <pivotField showAll="0"/>
    <pivotField showAll="0"/>
    <pivotField showAll="0"/>
    <pivotField dataField="1" numFmtId="43" showAll="0"/>
    <pivotField dataField="1" numFmtId="43" showAll="0"/>
    <pivotField dataField="1" showAll="0"/>
    <pivotField numFmtId="14" showAll="0"/>
    <pivotField showAll="0"/>
    <pivotField showAll="0"/>
    <pivotField showAll="0" defaultSubtotal="0"/>
    <pivotField showAll="0" defaultSubtotal="0">
      <items count="5">
        <item x="0"/>
        <item x="1"/>
        <item x="2"/>
        <item x="3"/>
        <item x="4"/>
      </items>
    </pivotField>
  </pivotFields>
  <rowItems count="1">
    <i/>
  </rowItems>
  <colFields count="1">
    <field x="-2"/>
  </colFields>
  <colItems count="3">
    <i>
      <x/>
    </i>
    <i i="1">
      <x v="1"/>
    </i>
    <i i="2">
      <x v="2"/>
    </i>
  </colItems>
  <dataFields count="3">
    <dataField name="Sum of Total  Bill   Amount" fld="6" baseField="0" baseItem="0"/>
    <dataField name="Sum of Insurance Covered" fld="7" baseField="0" baseItem="0"/>
    <dataField name="Sum of Balance Du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F0D77203-34A5-450B-937B-A460CD51299C}" name="PivotTable6"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Q82:Y97" firstHeaderRow="1" firstDataRow="3" firstDataCol="1" rowPageCount="1" colPageCount="1"/>
  <pivotFields count="14">
    <pivotField showAll="0"/>
    <pivotField showAll="0"/>
    <pivotField showAll="0"/>
    <pivotField axis="axisPage" dataField="1" showAll="0">
      <items count="3">
        <item x="1"/>
        <item x="0"/>
        <item t="default"/>
      </items>
    </pivotField>
    <pivotField showAll="0"/>
    <pivotField showAll="0"/>
    <pivotField numFmtId="43" showAll="0"/>
    <pivotField numFmtId="43" showAll="0"/>
    <pivotField numFmtId="43" showAll="0"/>
    <pivotField axis="axisRow" numFmtId="14" showAll="0">
      <items count="15">
        <item x="0"/>
        <item x="1"/>
        <item x="2"/>
        <item x="3"/>
        <item x="4"/>
        <item x="5"/>
        <item x="6"/>
        <item x="7"/>
        <item x="8"/>
        <item x="9"/>
        <item x="10"/>
        <item x="11"/>
        <item x="12"/>
        <item x="13"/>
        <item t="default"/>
      </items>
    </pivotField>
    <pivotField showAll="0"/>
    <pivotField showAll="0"/>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9"/>
  </rowFields>
  <rowItems count="13">
    <i>
      <x v="1"/>
    </i>
    <i>
      <x v="2"/>
    </i>
    <i>
      <x v="3"/>
    </i>
    <i>
      <x v="4"/>
    </i>
    <i>
      <x v="5"/>
    </i>
    <i>
      <x v="6"/>
    </i>
    <i>
      <x v="7"/>
    </i>
    <i>
      <x v="8"/>
    </i>
    <i>
      <x v="9"/>
    </i>
    <i>
      <x v="10"/>
    </i>
    <i>
      <x v="11"/>
    </i>
    <i>
      <x v="12"/>
    </i>
    <i t="grand">
      <x/>
    </i>
  </rowItems>
  <colFields count="2">
    <field x="13"/>
    <field x="-2"/>
  </colFields>
  <colItems count="8">
    <i>
      <x v="1"/>
      <x/>
    </i>
    <i r="1" i="1">
      <x v="1"/>
    </i>
    <i>
      <x v="2"/>
      <x/>
    </i>
    <i r="1" i="1">
      <x v="1"/>
    </i>
    <i>
      <x v="3"/>
      <x/>
    </i>
    <i r="1" i="1">
      <x v="1"/>
    </i>
    <i t="grand">
      <x/>
    </i>
    <i t="grand" i="1">
      <x/>
    </i>
  </colItems>
  <pageFields count="1">
    <pageField fld="3" item="1" hier="-1"/>
  </pageFields>
  <dataFields count="2">
    <dataField name="Count of Ambulance_Arrival" fld="3" subtotal="count" baseField="0" baseItem="0"/>
    <dataField name="Count of Ambulance_Arrival2" fld="3" subtotal="count" showDataAs="percentDiff" baseField="13"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8DFD9A57-C109-4C4E-B6C5-C3CDEA91E068}" name="PivotTable5"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Q56:Y71" firstHeaderRow="1" firstDataRow="3" firstDataCol="1"/>
  <pivotFields count="14">
    <pivotField showAll="0"/>
    <pivotField showAll="0"/>
    <pivotField showAll="0"/>
    <pivotField showAll="0"/>
    <pivotField showAll="0"/>
    <pivotField showAll="0"/>
    <pivotField numFmtId="43" showAll="0"/>
    <pivotField numFmtId="43" showAll="0"/>
    <pivotField numFmtId="43" showAll="0"/>
    <pivotField axis="axisRow" numFmtId="14" showAll="0">
      <items count="15">
        <item x="0"/>
        <item x="1"/>
        <item x="2"/>
        <item x="3"/>
        <item x="4"/>
        <item x="5"/>
        <item x="6"/>
        <item x="7"/>
        <item x="8"/>
        <item x="9"/>
        <item x="10"/>
        <item x="11"/>
        <item x="12"/>
        <item x="13"/>
        <item t="default"/>
      </items>
    </pivotField>
    <pivotField dataField="1" showAll="0"/>
    <pivotField showAll="0"/>
    <pivotField showAll="0" defaultSubtotal="0"/>
    <pivotField axis="axisCol" showAll="0" defaultSubtotal="0">
      <items count="5">
        <item x="0"/>
        <item x="1"/>
        <item x="2"/>
        <item x="3"/>
        <item x="4"/>
      </items>
    </pivotField>
  </pivotFields>
  <rowFields count="1">
    <field x="9"/>
  </rowFields>
  <rowItems count="13">
    <i>
      <x v="1"/>
    </i>
    <i>
      <x v="2"/>
    </i>
    <i>
      <x v="3"/>
    </i>
    <i>
      <x v="4"/>
    </i>
    <i>
      <x v="5"/>
    </i>
    <i>
      <x v="6"/>
    </i>
    <i>
      <x v="7"/>
    </i>
    <i>
      <x v="8"/>
    </i>
    <i>
      <x v="9"/>
    </i>
    <i>
      <x v="10"/>
    </i>
    <i>
      <x v="11"/>
    </i>
    <i>
      <x v="12"/>
    </i>
    <i t="grand">
      <x/>
    </i>
  </rowItems>
  <colFields count="2">
    <field x="13"/>
    <field x="-2"/>
  </colFields>
  <colItems count="8">
    <i>
      <x v="1"/>
      <x/>
    </i>
    <i r="1" i="1">
      <x v="1"/>
    </i>
    <i>
      <x v="2"/>
      <x/>
    </i>
    <i r="1" i="1">
      <x v="1"/>
    </i>
    <i>
      <x v="3"/>
      <x/>
    </i>
    <i r="1" i="1">
      <x v="1"/>
    </i>
    <i t="grand">
      <x/>
    </i>
    <i t="grand" i="1">
      <x/>
    </i>
  </colItems>
  <dataFields count="2">
    <dataField name="Average of Satisfaction Ratings" fld="10" subtotal="average" baseField="13" baseItem="1"/>
    <dataField name="Average of Satisfaction Ratings2" fld="10" subtotal="average" showDataAs="percentDiff" baseField="13"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D21B1C53-DCC4-4DE6-873B-0886508EF8A1}" name="PivotTable2"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Q2:Y17" firstHeaderRow="1" firstDataRow="3" firstDataCol="1"/>
  <pivotFields count="14">
    <pivotField dataField="1" showAll="0"/>
    <pivotField showAll="0"/>
    <pivotField showAll="0"/>
    <pivotField showAll="0"/>
    <pivotField showAll="0"/>
    <pivotField showAll="0"/>
    <pivotField numFmtId="43" showAll="0"/>
    <pivotField numFmtId="43" showAll="0"/>
    <pivotField numFmtId="43" showAll="0"/>
    <pivotField axis="axisRow" numFmtId="14" showAll="0">
      <items count="15">
        <item x="0"/>
        <item x="1"/>
        <item x="2"/>
        <item x="3"/>
        <item x="4"/>
        <item x="5"/>
        <item x="6"/>
        <item x="7"/>
        <item x="8"/>
        <item x="9"/>
        <item x="10"/>
        <item x="11"/>
        <item x="12"/>
        <item x="13"/>
        <item t="default"/>
      </items>
    </pivotField>
    <pivotField showAll="0"/>
    <pivotField showAll="0"/>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9"/>
  </rowFields>
  <rowItems count="13">
    <i>
      <x v="1"/>
    </i>
    <i>
      <x v="2"/>
    </i>
    <i>
      <x v="3"/>
    </i>
    <i>
      <x v="4"/>
    </i>
    <i>
      <x v="5"/>
    </i>
    <i>
      <x v="6"/>
    </i>
    <i>
      <x v="7"/>
    </i>
    <i>
      <x v="8"/>
    </i>
    <i>
      <x v="9"/>
    </i>
    <i>
      <x v="10"/>
    </i>
    <i>
      <x v="11"/>
    </i>
    <i>
      <x v="12"/>
    </i>
    <i t="grand">
      <x/>
    </i>
  </rowItems>
  <colFields count="2">
    <field x="13"/>
    <field x="-2"/>
  </colFields>
  <colItems count="8">
    <i>
      <x v="1"/>
      <x/>
    </i>
    <i r="1" i="1">
      <x v="1"/>
    </i>
    <i>
      <x v="2"/>
      <x/>
    </i>
    <i r="1" i="1">
      <x v="1"/>
    </i>
    <i>
      <x v="3"/>
      <x/>
    </i>
    <i r="1" i="1">
      <x v="1"/>
    </i>
    <i t="grand">
      <x/>
    </i>
    <i t="grand" i="1">
      <x/>
    </i>
  </colItems>
  <dataFields count="2">
    <dataField name="Count of ER_Visit_ID" fld="0" subtotal="count" baseField="9" baseItem="1"/>
    <dataField name="Count of ER_Visit_ID2" fld="0" subtotal="count" showDataAs="percentDiff" baseField="13"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D649CA11-C5F4-4F10-AFB6-0764339DF87F}" name="PivotTable34"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6:A57" firstHeaderRow="1" firstDataRow="1" firstDataCol="0"/>
  <pivotFields count="14">
    <pivotField showAll="0"/>
    <pivotField showAll="0"/>
    <pivotField showAll="0"/>
    <pivotField showAll="0"/>
    <pivotField showAll="0"/>
    <pivotField showAll="0"/>
    <pivotField numFmtId="43" showAll="0"/>
    <pivotField numFmtId="43" showAll="0"/>
    <pivotField showAll="0"/>
    <pivotField numFmtId="14" showAll="0"/>
    <pivotField dataField="1" showAll="0"/>
    <pivotField showAll="0"/>
    <pivotField showAll="0" defaultSubtotal="0"/>
    <pivotField showAll="0" defaultSubtotal="0">
      <items count="5">
        <item x="0"/>
        <item x="1"/>
        <item x="2"/>
        <item x="3"/>
        <item x="4"/>
      </items>
    </pivotField>
  </pivotFields>
  <rowItems count="1">
    <i/>
  </rowItems>
  <colItems count="1">
    <i/>
  </colItems>
  <dataFields count="1">
    <dataField name="Average of Satisfaction Ratings" fld="10" subtotal="average" baseField="0" baseItem="9" numFmtId="166"/>
  </dataFields>
  <formats count="1">
    <format dxfId="7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5F57A9C-2EB3-475E-8904-8DF4B5B396C1}" name="PivotTable25"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A5" firstHeaderRow="1" firstDataRow="1" firstDataCol="0"/>
  <pivotFields count="14">
    <pivotField showAll="0"/>
    <pivotField showAll="0"/>
    <pivotField showAll="0"/>
    <pivotField showAll="0"/>
    <pivotField dataField="1" showAll="0"/>
    <pivotField showAll="0"/>
    <pivotField numFmtId="43" showAll="0"/>
    <pivotField numFmtId="43"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Average of Time_in_ER_Hours" fld="4" subtotal="average" baseField="0" baseItem="9" numFmtId="166"/>
  </dataFields>
  <formats count="1">
    <format dxfId="7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B91023EE-97C8-4759-98B1-A917CEB47DB1}" name="PivotTable3"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Q20:Q24" firstHeaderRow="1" firstDataRow="1" firstDataCol="1"/>
  <pivotFields count="14">
    <pivotField showAll="0"/>
    <pivotField showAll="0"/>
    <pivotField showAll="0"/>
    <pivotField showAll="0"/>
    <pivotField showAll="0"/>
    <pivotField showAll="0"/>
    <pivotField numFmtId="43" showAll="0"/>
    <pivotField numFmtId="43" showAll="0"/>
    <pivotField numFmtId="43" showAll="0"/>
    <pivotField numFmtId="14" showAll="0"/>
    <pivotField showAll="0"/>
    <pivotField showAll="0"/>
    <pivotField showAll="0" defaultSubtotal="0"/>
    <pivotField axis="axisRow" showAll="0" defaultSubtotal="0">
      <items count="5">
        <item x="0"/>
        <item x="1"/>
        <item x="2"/>
        <item x="3"/>
        <item x="4"/>
      </items>
    </pivotField>
  </pivotFields>
  <rowFields count="1">
    <field x="13"/>
  </rowFields>
  <rowItems count="4">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5F9EA104-5B97-42BE-ABF2-4B882E316B0A}" name="PivotTable26" cacheId="2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7:B9" firstHeaderRow="1" firstDataRow="1" firstDataCol="1"/>
  <pivotFields count="14">
    <pivotField showAll="0"/>
    <pivotField showAll="0"/>
    <pivotField showAll="0"/>
    <pivotField axis="axisRow" dataField="1" showAll="0">
      <items count="3">
        <item h="1" x="1"/>
        <item x="0"/>
        <item t="default"/>
      </items>
    </pivotField>
    <pivotField showAll="0"/>
    <pivotField showAll="0"/>
    <pivotField numFmtId="43" showAll="0"/>
    <pivotField numFmtId="43"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3"/>
  </rowFields>
  <rowItems count="2">
    <i>
      <x v="1"/>
    </i>
    <i t="grand">
      <x/>
    </i>
  </rowItems>
  <colItems count="1">
    <i/>
  </colItems>
  <dataFields count="1">
    <dataField name="Count of Ambulance_Arrival"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3FA3E3B2-08D5-4FCD-BF8B-969358FEA7ED}" sourceName="Years">
  <pivotTables>
    <pivotTable tabId="8" name="PivotTable8"/>
    <pivotTable tabId="8" name="PivotTable12"/>
    <pivotTable tabId="8" name="PivotTable1"/>
    <pivotTable tabId="8" name="PivotTable11"/>
    <pivotTable tabId="8" name="PivotTable13"/>
    <pivotTable tabId="8" name="PivotTable2"/>
    <pivotTable tabId="8" name="PivotTable3"/>
    <pivotTable tabId="8" name="PivotTable4"/>
    <pivotTable tabId="8" name="PivotTable9"/>
    <pivotTable tabId="8" name="PivotTable18"/>
    <pivotTable tabId="8" name="PivotTable17"/>
    <pivotTable tabId="8" name="PivotTable5"/>
    <pivotTable tabId="8" name="PivotTable10"/>
    <pivotTable tabId="8" name="PivotTable16"/>
    <pivotTable tabId="8" name="PivotTable6"/>
  </pivotTables>
  <data>
    <tabular pivotCacheId="900522607" showMissing="0">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urance_Type" xr10:uid="{68A85B9F-D436-4B2B-ADF3-E43545AE4FB2}" sourceName="Insurance_Type">
  <pivotTables>
    <pivotTable tabId="8" name="PivotTable5"/>
  </pivotTables>
  <data>
    <tabular pivotCacheId="900522607">
      <items count="4">
        <i x="0" s="1"/>
        <i x="3"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2F4F054E-7E21-417B-9ECB-1CAFB7B75AEE}" sourceName="Years">
  <pivotTables>
    <pivotTable tabId="13" name="PivotTable37"/>
    <pivotTable tabId="13" name="PivotTable25"/>
    <pivotTable tabId="13" name="PivotTable26"/>
    <pivotTable tabId="13" name="PivotTable27"/>
    <pivotTable tabId="13" name="PivotTable28"/>
    <pivotTable tabId="13" name="PivotTable31"/>
    <pivotTable tabId="13" name="PivotTable32"/>
    <pivotTable tabId="13" name="PivotTable34"/>
    <pivotTable tabId="13" name="PivotTable1"/>
    <pivotTable tabId="13" name="PivotTable33"/>
    <pivotTable tabId="13" name="PivotTable35"/>
    <pivotTable tabId="13" name="PivotTable3"/>
  </pivotTables>
  <data>
    <tabular pivotCacheId="1450504355">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2" xr10:uid="{4E71B016-A9C9-4DD1-96AB-87E83CAA6CC0}" sourceName="Years">
  <pivotTables>
    <pivotTable tabId="13" name="PivotTable29"/>
  </pivotTables>
  <data>
    <tabular pivotCacheId="473838074">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3" xr10:uid="{8D4BCD17-C46D-40FB-A241-9040B07B3384}" sourceName="Years">
  <pivotTables>
    <pivotTable tabId="13" name="PivotTable30"/>
  </pivotTables>
  <data>
    <tabular pivotCacheId="473838074">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4AAB823F-3940-456B-9F24-231BF2A183B3}" cache="Slicer_Years" caption="Years" style="SlicerStyleLight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AD29AFC4-BC80-43DD-93A7-371A7333F024}" cache="Slicer_Years" caption="Years" columnCount="3" showCaption="0" style="Flex 2" rowHeight="182880"/>
  <slicer name="Insurance_Type" xr10:uid="{C952174C-0190-48DF-8A4E-91104C528F6A}" cache="Slicer_Insurance_Type" caption="Insurance_Type" showCaption="0"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3" xr10:uid="{236B7508-EB2D-4072-9F44-D6E35B188709}" cache="Slicer_Years1" caption="Years" columnCount="3" showCaption="0" style="Flex 2" rowHeight="196850"/>
  <slicer name="Years 5" xr10:uid="{E45217F4-5EB4-4524-92BA-384EF154D4A8}" cache="Slicer_Years2" caption="Years" columnCount="3" showCaption="0" style="Flex New" rowHeight="196850"/>
  <slicer name="Years 6" xr10:uid="{D640ADC6-4CA4-4D58-A6E5-ED54D0207735}" cache="Slicer_Years3" caption="Years" columnCount="3" showCaption="0" style="Flex New" rowHeight="1968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4" xr10:uid="{E26FC11E-910D-4888-9E15-4AD2EF2789A3}" cache="Slicer_Years1" caption="Years" columnCount="3" showCaption="0" style="Flex 3" rowHeight="1968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0E16B8-5912-48EA-B89E-CC9FFFB8EB3E}" name="Patientsdetails" displayName="Patientsdetails" ref="A1:H1001" totalsRowShown="0" headerRowDxfId="73" headerRowBorderDxfId="71" tableBorderDxfId="72">
  <autoFilter ref="A1:H1001" xr:uid="{310E16B8-5912-48EA-B89E-CC9FFFB8EB3E}"/>
  <tableColumns count="8">
    <tableColumn id="1" xr3:uid="{412F75C8-6EEA-4CFC-B1BE-55C0E1E55A43}" name="Patient_ID"/>
    <tableColumn id="2" xr3:uid="{1883116A-E715-401E-8F7C-29104AB8DE0B}" name="Patient_Name"/>
    <tableColumn id="3" xr3:uid="{A086489B-4FBD-440F-9424-C4E140FA415F}" name="Age"/>
    <tableColumn id="4" xr3:uid="{D4A89956-60A3-4392-AD3D-5443E20BCACD}" name="Gender"/>
    <tableColumn id="5" xr3:uid="{D87E4918-0E4C-4513-B8ED-CD3779AF96D7}" name="Insurance_Type"/>
    <tableColumn id="6" xr3:uid="{9724DC3B-0043-4412-81C2-5CD899FEF386}" name="BMI"/>
    <tableColumn id="7" xr3:uid="{052F80B7-845E-420F-96F0-B662C54752D6}" name="Chronic_Conditions"/>
    <tableColumn id="8" xr3:uid="{D2186656-A7FB-432B-91E4-0939A54CC114}" name="Satisfaction_Scor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08627B-227F-48A4-A9EE-62CC857B4B6B}" name="Hospitalvisits" displayName="Hospitalvisits" ref="A1:K3002" totalsRowShown="0" headerRowDxfId="70" headerRowBorderDxfId="68" tableBorderDxfId="69">
  <autoFilter ref="A1:K3002" xr:uid="{4908627B-227F-48A4-A9EE-62CC857B4B6B}"/>
  <tableColumns count="11">
    <tableColumn id="1" xr3:uid="{D115693A-2C72-4C72-97AE-C3EE3545FC2E}" name="Visit_ID"/>
    <tableColumn id="2" xr3:uid="{BF165F80-34FF-48FC-B88F-247C24686430}" name="Patient_ID"/>
    <tableColumn id="3" xr3:uid="{281F6C93-1DD4-401E-877F-E806C47496E6}" name="Admission_Date" dataDxfId="67"/>
    <tableColumn id="4" xr3:uid="{EDD0264F-FD74-407A-8BBF-9677D5ED51DE}" name="Discharge_Date"/>
    <tableColumn id="5" xr3:uid="{524B45F6-E97B-445A-99FA-78DC084272FE}" name="Length_of_Stay"/>
    <tableColumn id="6" xr3:uid="{18D06EFB-979C-401E-9A27-E9F6F8E6C511}" name="Medical_Condition"/>
    <tableColumn id="7" xr3:uid="{512E86CC-A1FA-4107-B2E7-D576A252D9FF}" name="Department"/>
    <tableColumn id="8" xr3:uid="{970E3970-86A5-4B1C-95C5-8AD8BAA93F96}" name="Doctor_ID"/>
    <tableColumn id="9" xr3:uid="{0E6A491E-E14B-4AF9-B02C-BE1CE691090B}" name="Hospital_Bed"/>
    <tableColumn id="10" xr3:uid="{8ECB4840-6626-4828-920D-1CB4217FF170}" name="Readmission Status" dataDxfId="66">
      <calculatedColumnFormula>IF(AND(B3=Hospitalvisits[[#This Row],[Patient_ID]],C3-Hospitalvisits[[#This Row],[Discharge_Date]] &lt;= 30),1,0)</calculatedColumnFormula>
    </tableColumn>
    <tableColumn id="11" xr3:uid="{05856A03-F802-44C7-855A-1223D0CE9733}" name="Readmission Date" dataDxfId="65">
      <calculatedColumnFormula>IF(Hospitalvisits[[#This Row],[Readmission Status]]=1,C3,"")</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3C4A3E-AF57-432E-A0B5-C8518A3E81D9}" name="Financials" displayName="Financials" ref="A1:F3001" totalsRowShown="0" headerRowDxfId="64" headerRowBorderDxfId="62" tableBorderDxfId="63">
  <autoFilter ref="A1:F3001" xr:uid="{BC3C4A3E-AF57-432E-A0B5-C8518A3E81D9}"/>
  <tableColumns count="6">
    <tableColumn id="2" xr3:uid="{4013E91B-BFC0-4E21-A1FF-9E8A201BB5BC}" name="Patient_ID"/>
    <tableColumn id="7" xr3:uid="{E7CD0D1E-E8BE-4B06-BAA4-430C5B167FDF}" name="Billing_ID"/>
    <tableColumn id="3" xr3:uid="{651C3E65-8D81-4923-8E1B-E95EDABA40DE}" name="Visit_ID"/>
    <tableColumn id="4" xr3:uid="{D632EACB-DAB6-45CA-8A68-D9268F336C07}" name="Total_Bill_Amount"/>
    <tableColumn id="5" xr3:uid="{42EB9373-BAFE-4C5A-868F-CBB9DD2029DC}" name="Insurance_Coverage"/>
    <tableColumn id="6" xr3:uid="{2213D72F-E203-4226-881A-F82FA57961FA}" name="Balance_Due"/>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05936F-F1BA-4EF6-8F42-CE3C8757C8F2}" name="Medicals" displayName="Medicals" ref="A1:F201" totalsRowShown="0" headerRowDxfId="61" headerRowBorderDxfId="59" tableBorderDxfId="60">
  <autoFilter ref="A1:F201" xr:uid="{B105936F-F1BA-4EF6-8F42-CE3C8757C8F2}"/>
  <tableColumns count="6">
    <tableColumn id="1" xr3:uid="{7A202DAC-9C4E-4F4E-8E7B-37B255456F04}" name="Doctor_ID"/>
    <tableColumn id="2" xr3:uid="{CB9E17CB-471E-4514-96E9-3F278FEB4A9E}" name="Doctor_Name"/>
    <tableColumn id="3" xr3:uid="{3D2E44FB-FA9C-40CF-BB01-DFEFB8FA0477}" name="Department"/>
    <tableColumn id="4" xr3:uid="{C36C5022-8E14-4873-805F-52F7927D4AD0}" name="Nurse_to_Patient_Ratio"/>
    <tableColumn id="5" xr3:uid="{0B9AE509-B87E-4E35-8356-E94CBEAF8C07}" name="Patient ID" dataDxfId="58">
      <calculatedColumnFormula>_xlfn.XLOOKUP(Medicals[[#This Row],[Doctor_ID]],Hospitalvisits[Doctor_ID],Hospitalvisits[Patient_ID])</calculatedColumnFormula>
    </tableColumn>
    <tableColumn id="6" xr3:uid="{CB62DDE4-5B13-4916-971C-24B553DB72EE}" name="Admission Date" dataDxfId="57">
      <calculatedColumnFormula>_xlfn.XLOOKUP(Medicals[[#This Row],[Patient ID]],Hospitalvisits[Patient_ID],Hospitalvisits[Admission_Date])</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251D73F-0D52-432E-9FCF-B0B5A6294EBE}" name="Emergency" displayName="Emergency" ref="A1:L1501" totalsRowShown="0" headerRowDxfId="56" headerRowBorderDxfId="54" tableBorderDxfId="55">
  <autoFilter ref="A1:L1501" xr:uid="{8251D73F-0D52-432E-9FCF-B0B5A6294EBE}"/>
  <tableColumns count="12">
    <tableColumn id="1" xr3:uid="{A25CDD45-C603-4B94-AD8D-DC9F62822002}" name="ER_Visit_ID"/>
    <tableColumn id="2" xr3:uid="{2353CBD8-7DEC-4930-95C6-3A0B9FBD6A40}" name="Patient_ID"/>
    <tableColumn id="3" xr3:uid="{BE475D5D-1DE1-4DDF-B409-9C0FC094B8B5}" name="Visit_ID"/>
    <tableColumn id="4" xr3:uid="{002ABFA1-CB81-4618-A52E-9655649BA627}" name="Ambulance_Arrival"/>
    <tableColumn id="5" xr3:uid="{9C71CABD-FBE7-44B8-A049-861BD5D88E79}" name="Time_in_ER_Hours"/>
    <tableColumn id="6" xr3:uid="{91563793-CBCF-4784-9A7A-A17EF150064D}" name="ICU_Admission"/>
    <tableColumn id="11" xr3:uid="{84CF1FF6-D2A2-47A9-9B7F-55C023B93F60}" name="Total  Bill   Amount" dataCellStyle="Comma">
      <calculatedColumnFormula>_xlfn.XLOOKUP(Emergency[[#This Row],[Visit_ID]],Financials[Visit_ID],Financials[Total_Bill_Amount])</calculatedColumnFormula>
    </tableColumn>
    <tableColumn id="10" xr3:uid="{A94C6938-7302-465E-8B91-5611F77D4867}" name="Insurance Covered" dataCellStyle="Comma">
      <calculatedColumnFormula>_xlfn.XLOOKUP(Emergency[[#This Row],[Visit_ID]],Financials[Visit_ID],Financials[Insurance_Coverage])</calculatedColumnFormula>
    </tableColumn>
    <tableColumn id="7" xr3:uid="{C5244EFE-BC4B-4F39-BB4E-29D66579EB47}" name="Balance Due" dataDxfId="53" dataCellStyle="Comma">
      <calculatedColumnFormula>_xlfn.XLOOKUP(Emergency[[#This Row],[Visit_ID]],Financials[Visit_ID],Financials[Balance_Due])</calculatedColumnFormula>
    </tableColumn>
    <tableColumn id="8" xr3:uid="{3A49CB1C-1296-4F61-89D0-7465324488B5}" name="Admission Date" dataDxfId="52">
      <calculatedColumnFormula>_xlfn.XLOOKUP(Emergency[[#This Row],[Visit_ID]],Hospitalvisits[Visit_ID],Hospitalvisits[Admission_Date])</calculatedColumnFormula>
    </tableColumn>
    <tableColumn id="9" xr3:uid="{B24CA271-9F34-4461-BF62-0DE14879F800}" name="Satisfaction Ratings" dataDxfId="51">
      <calculatedColumnFormula>_xlfn.XLOOKUP(Emergency[[#This Row],[Patient_ID]],Patientsdetails[Patient_ID],Patientsdetails[Satisfaction_Score])</calculatedColumnFormula>
    </tableColumn>
    <tableColumn id="12" xr3:uid="{85F7C40A-962B-4BA7-991F-3FFFFEBDD724}" name="Departments" dataDxfId="50">
      <calculatedColumnFormula>_xlfn.XLOOKUP(Emergency[[#This Row],[Patient_ID]],Medicals[Patient ID],Medicals[Department])</calculatedColumnFormula>
    </tableColumn>
  </tableColumns>
  <tableStyleInfo name="TableStyleMedium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2DB40E-F4EF-4A2D-BB59-8C457901E664}" name="Main" displayName="Main" ref="A1:S906" totalsRowShown="0" headerRowDxfId="49" headerRowBorderDxfId="47" tableBorderDxfId="48">
  <autoFilter ref="A1:S906" xr:uid="{DC2DB40E-F4EF-4A2D-BB59-8C457901E664}"/>
  <tableColumns count="19">
    <tableColumn id="1" xr3:uid="{B8FE4068-6AC0-42D1-AAF4-A9964B08DA38}" name="Patient_ID"/>
    <tableColumn id="2" xr3:uid="{713A835B-5576-4E2A-9578-83234777317C}" name="Patient_Name"/>
    <tableColumn id="3" xr3:uid="{8C7876AA-311D-41E5-8FB2-639D8EC48AAA}" name="Age"/>
    <tableColumn id="17" xr3:uid="{5245E370-0A13-45FA-B0DA-1809F26D75CF}" name="Age Group" dataDxfId="46">
      <calculatedColumnFormula array="1">_xlfn.IFS(Main[[#This Row],[Age]]&lt;=23,"[0-23]",Main[[#This Row],[Age]]&lt;=45,"[24-45]",Main[[#This Row],[Age]]&lt;=68,"[46-68]",Main[[#This Row],[Age]]&gt;68,"[68+]")</calculatedColumnFormula>
    </tableColumn>
    <tableColumn id="4" xr3:uid="{A8EF7448-0541-4ECD-8028-96C471CF50EC}" name="Gender"/>
    <tableColumn id="5" xr3:uid="{244AA497-3582-476E-BBB0-7BB45245D5C1}" name="Insurance_Type"/>
    <tableColumn id="6" xr3:uid="{551F8B3F-B899-49F0-95AC-ED7DB6773358}" name="BMI"/>
    <tableColumn id="7" xr3:uid="{13EEF356-1CD3-4757-B3D9-A4AFF640F14E}" name="Chronic_Conditions"/>
    <tableColumn id="8" xr3:uid="{8904E0B5-E4A6-4CAA-9D43-E50A21ABA9A5}" name="Satisfaction_Score"/>
    <tableColumn id="9" xr3:uid="{FD0BCF28-966E-4B5C-888C-BDBA481C0BEC}" name="Admission Date" dataDxfId="45">
      <calculatedColumnFormula>_xlfn.XLOOKUP(Main[[#This Row],[Patient_ID]],Hospitalvisits[Patient_ID],Hospitalvisits[Admission_Date])</calculatedColumnFormula>
    </tableColumn>
    <tableColumn id="10" xr3:uid="{41EAF0D0-E3A1-4EF8-A7D8-C3B5AA1BF6BD}" name="Discharge Date" dataDxfId="44">
      <calculatedColumnFormula>_xlfn.XLOOKUP(Main[[#This Row],[Patient_ID]],Hospitalvisits[Patient_ID],Hospitalvisits[Discharge_Date])</calculatedColumnFormula>
    </tableColumn>
    <tableColumn id="11" xr3:uid="{DC0EB53F-B456-40A3-BD6C-0761A57B3888}" name="Length of Days" dataDxfId="43">
      <calculatedColumnFormula>Main[[#This Row],[Discharge Date]]-Main[[#This Row],[Admission Date]]</calculatedColumnFormula>
    </tableColumn>
    <tableColumn id="12" xr3:uid="{53592610-3894-422C-A77A-07D037C8B604}" name="Medical Condition" dataDxfId="42">
      <calculatedColumnFormula>_xlfn.XLOOKUP(Main[[#This Row],[Patient_ID]],Hospitalvisits[Patient_ID],Hospitalvisits[Medical_Condition])</calculatedColumnFormula>
    </tableColumn>
    <tableColumn id="13" xr3:uid="{CAFA4077-569D-47FF-A226-7DD8F8B16D9A}" name="Department" dataDxfId="41">
      <calculatedColumnFormula>_xlfn.XLOOKUP(Main[[#This Row],[Patient_ID]],Hospitalvisits[Patient_ID],Hospitalvisits[Department])</calculatedColumnFormula>
    </tableColumn>
    <tableColumn id="14" xr3:uid="{F2DE8A0D-1941-4DD3-82C9-738CAFB38ED2}" name="Total  Bill Amount" dataDxfId="40">
      <calculatedColumnFormula>_xlfn.XLOOKUP(Main[[#This Row],[Patient_ID]],Financials[Patient_ID],Financials[Total_Bill_Amount])</calculatedColumnFormula>
    </tableColumn>
    <tableColumn id="15" xr3:uid="{48EF5500-0925-4F8C-A358-85F317BF12B1}" name="Insurance Coverage" dataDxfId="39">
      <calculatedColumnFormula>_xlfn.XLOOKUP(Main[[#This Row],[Patient_ID]],Financials[Patient_ID],Financials[Insurance_Coverage])</calculatedColumnFormula>
    </tableColumn>
    <tableColumn id="16" xr3:uid="{27D4310B-9255-4A68-9A87-9A2041DF2C32}" name="Balance Due" dataDxfId="38">
      <calculatedColumnFormula>Main[[#This Row],[Total  Bill Amount]]-Main[[#This Row],[Insurance Coverage]]</calculatedColumnFormula>
    </tableColumn>
    <tableColumn id="18" xr3:uid="{B6F3CFC6-8CC0-468B-BD41-FBD137342568}" name="Readmission Status" dataDxfId="37">
      <calculatedColumnFormula>_xlfn.XLOOKUP(Main[[#This Row],[Patient_ID]],Hospitalvisits[Patient_ID],Hospitalvisits[Readmission Status])</calculatedColumnFormula>
    </tableColumn>
    <tableColumn id="19" xr3:uid="{0DE568C5-DEEC-47A9-8CB5-8553A8332F78}" name="Hospital Bed" dataDxfId="36">
      <calculatedColumnFormula>_xlfn.XLOOKUP(Main[[#This Row],[Patient_ID]],Hospitalvisits[Patient_ID],Hospitalvisits[Hospital_Bed])</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B24388-A767-4D94-835F-DC7C31D1B5FF}" name="Patientsdetails9" displayName="Patientsdetails9" ref="A1:U906" totalsRowShown="0" headerRowDxfId="35" headerRowBorderDxfId="33" tableBorderDxfId="34">
  <autoFilter ref="A1:U906" xr:uid="{2AB24388-A767-4D94-835F-DC7C31D1B5FF}"/>
  <tableColumns count="21">
    <tableColumn id="1" xr3:uid="{75D6366A-034B-4CDD-9426-A459279E1A0E}" name="Patient_ID"/>
    <tableColumn id="2" xr3:uid="{430EA283-43A4-4FE9-ACC6-1755630591D5}" name="Patient_Name"/>
    <tableColumn id="3" xr3:uid="{EDE32A06-DC6E-4C34-B34E-C7E52DBC8551}" name="Age"/>
    <tableColumn id="4" xr3:uid="{E4315984-B0C9-4449-86D0-90FFDCAFFD84}" name="Gender"/>
    <tableColumn id="5" xr3:uid="{4E9411CB-5E15-49C5-AAB2-EF6E0FF774CE}" name="Insurance_Type"/>
    <tableColumn id="6" xr3:uid="{B7F6444E-46E4-4168-B685-F25BE723938D}" name="BMI"/>
    <tableColumn id="7" xr3:uid="{22B3F0E2-4FC3-48E7-9703-2611D5FDE7A2}" name="Chronic_Conditions"/>
    <tableColumn id="8" xr3:uid="{7C3FE5B4-56D0-4860-B2A5-354183290E0A}" name="Satisfaction_Score"/>
    <tableColumn id="9" xr3:uid="{2B8484A0-5F4C-4AD8-A876-735D5FE4B38C}" name="Admission Date" dataDxfId="32">
      <calculatedColumnFormula>_xlfn.XLOOKUP(Patientsdetails9[[#This Row],[Patient_ID]],Hospitalvisits[Patient_ID],Hospitalvisits[Admission_Date])</calculatedColumnFormula>
    </tableColumn>
    <tableColumn id="10" xr3:uid="{2E76F9ED-A0E1-464C-B887-1B7CCDE0476D}" name="Discharge Date" dataDxfId="31">
      <calculatedColumnFormula>_xlfn.XLOOKUP(Patientsdetails9[[#This Row],[Patient_ID]],Hospitalvisits[Patient_ID],Hospitalvisits[Discharge_Date])</calculatedColumnFormula>
    </tableColumn>
    <tableColumn id="15" xr3:uid="{DE760766-DC3C-4E46-9670-6F998CEFC319}" name="Length of Days" dataDxfId="30">
      <calculatedColumnFormula>Patientsdetails9[[#This Row],[Discharge Date]]-Patientsdetails9[[#This Row],[Admission Date]]</calculatedColumnFormula>
    </tableColumn>
    <tableColumn id="11" xr3:uid="{8367ACC1-55D5-4F4B-9615-9592CAE772DB}" name="Medical Condition" dataDxfId="29">
      <calculatedColumnFormula>_xlfn.XLOOKUP(Patientsdetails9[[#This Row],[Patient_ID]],Hospitalvisits[Patient_ID],Hospitalvisits[Medical_Condition])</calculatedColumnFormula>
    </tableColumn>
    <tableColumn id="12" xr3:uid="{91B6EB97-5F36-4AE4-95F1-2611D971B0AE}" name="Department" dataDxfId="28">
      <calculatedColumnFormula>_xlfn.XLOOKUP(Patientsdetails9[[#This Row],[Patient_ID]],Hospitalvisits[Patient_ID],Hospitalvisits[Department])</calculatedColumnFormula>
    </tableColumn>
    <tableColumn id="13" xr3:uid="{DCCFB150-AE38-455B-997C-9D8BACB18E22}" name="TotalBill" dataDxfId="27">
      <calculatedColumnFormula>_xlfn.XLOOKUP(Patientsdetails9[[#This Row],[Patient_ID]],Financials[Patient_ID],Financials[Total_Bill_Amount])</calculatedColumnFormula>
    </tableColumn>
    <tableColumn id="19" xr3:uid="{3B8696CE-710A-4DF8-9AE2-49D294AEEC5D}" name="Insurance" dataDxfId="26">
      <calculatedColumnFormula>VLOOKUP(Patientsdetails9[[#This Row],[Patient_ID]],Financials[],5,FALSE)</calculatedColumnFormula>
    </tableColumn>
    <tableColumn id="20" xr3:uid="{CA22D5AD-FD19-4C1C-9A72-76FB310082CB}" name="Balance" dataDxfId="25">
      <calculatedColumnFormula>VLOOKUP(Patientsdetails9[[#This Row],[Patient_ID]],Financials[],6,FALSE)</calculatedColumnFormula>
    </tableColumn>
    <tableColumn id="14" xr3:uid="{9266211C-4F97-403D-B723-896D3438080E}" name="Hospital Bed" dataDxfId="24">
      <calculatedColumnFormula>+_xlfn.XLOOKUP(Patientsdetails9[[#This Row],[Patient_ID]],Hospitalvisits[Patient_ID],Hospitalvisits[Hospital_Bed])</calculatedColumnFormula>
    </tableColumn>
    <tableColumn id="17" xr3:uid="{26FA1235-15C3-4E5E-A476-FA4B30635B3D}" name="Doctor ID" dataDxfId="23">
      <calculatedColumnFormula>_xlfn.XLOOKUP(Patientsdetails9[[#This Row],[Patient_ID]],Hospitalvisits[Patient_ID],Hospitalvisits[Doctor_ID])</calculatedColumnFormula>
    </tableColumn>
    <tableColumn id="18" xr3:uid="{A8BEF938-FCD3-4EC7-98E3-92E9FA717A00}" name="Doctors Department" dataDxfId="22">
      <calculatedColumnFormula>_xlfn.XLOOKUP(Patientsdetails9[[#This Row],[Doctor ID]],Medicals[Doctor_ID],Medicals[Department])</calculatedColumnFormula>
    </tableColumn>
    <tableColumn id="22" xr3:uid="{9E59D150-8891-4132-A223-82637E9543B0}" name="Nurse-Patient-Ratio" dataDxfId="21">
      <calculatedColumnFormula>_xlfn.XLOOKUP(Patientsdetails9[[#This Row],[Doctor ID]],Medicals[Doctor_ID],Medicals[Nurse_to_Patient_Ratio])</calculatedColumnFormula>
    </tableColumn>
    <tableColumn id="21" xr3:uid="{6B6F6C4D-7879-4C59-954C-56545EB7BB42}" name="ER Visits" dataDxfId="20">
      <calculatedColumnFormula>IFERROR(_xlfn.XLOOKUP(Patientsdetails9[[#This Row],[Patient_ID]],Emergency[Patient_ID],Emergency[ER_Visit_ID]),"No Visit")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microsoft.com/office/2007/relationships/slicer" Target="../slicers/slicer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26.xml"/><Relationship Id="rId13" Type="http://schemas.openxmlformats.org/officeDocument/2006/relationships/pivotTable" Target="../pivotTables/pivotTable31.xml"/><Relationship Id="rId18" Type="http://schemas.openxmlformats.org/officeDocument/2006/relationships/pivotTable" Target="../pivotTables/pivotTable36.xml"/><Relationship Id="rId3" Type="http://schemas.openxmlformats.org/officeDocument/2006/relationships/pivotTable" Target="../pivotTables/pivotTable21.xml"/><Relationship Id="rId21" Type="http://schemas.microsoft.com/office/2007/relationships/slicer" Target="../slicers/slicer4.xml"/><Relationship Id="rId7" Type="http://schemas.openxmlformats.org/officeDocument/2006/relationships/pivotTable" Target="../pivotTables/pivotTable25.xml"/><Relationship Id="rId12" Type="http://schemas.openxmlformats.org/officeDocument/2006/relationships/pivotTable" Target="../pivotTables/pivotTable30.xml"/><Relationship Id="rId17" Type="http://schemas.openxmlformats.org/officeDocument/2006/relationships/pivotTable" Target="../pivotTables/pivotTable35.xml"/><Relationship Id="rId2" Type="http://schemas.openxmlformats.org/officeDocument/2006/relationships/pivotTable" Target="../pivotTables/pivotTable20.xml"/><Relationship Id="rId16" Type="http://schemas.openxmlformats.org/officeDocument/2006/relationships/pivotTable" Target="../pivotTables/pivotTable34.xml"/><Relationship Id="rId20" Type="http://schemas.openxmlformats.org/officeDocument/2006/relationships/drawing" Target="../drawings/drawing6.xml"/><Relationship Id="rId1" Type="http://schemas.openxmlformats.org/officeDocument/2006/relationships/pivotTable" Target="../pivotTables/pivotTable19.xml"/><Relationship Id="rId6" Type="http://schemas.openxmlformats.org/officeDocument/2006/relationships/pivotTable" Target="../pivotTables/pivotTable24.xml"/><Relationship Id="rId11" Type="http://schemas.openxmlformats.org/officeDocument/2006/relationships/pivotTable" Target="../pivotTables/pivotTable29.xml"/><Relationship Id="rId5" Type="http://schemas.openxmlformats.org/officeDocument/2006/relationships/pivotTable" Target="../pivotTables/pivotTable23.xml"/><Relationship Id="rId15" Type="http://schemas.openxmlformats.org/officeDocument/2006/relationships/pivotTable" Target="../pivotTables/pivotTable33.xml"/><Relationship Id="rId10" Type="http://schemas.openxmlformats.org/officeDocument/2006/relationships/pivotTable" Target="../pivotTables/pivotTable28.xml"/><Relationship Id="rId19" Type="http://schemas.openxmlformats.org/officeDocument/2006/relationships/pivotTable" Target="../pivotTables/pivotTable37.xml"/><Relationship Id="rId4" Type="http://schemas.openxmlformats.org/officeDocument/2006/relationships/pivotTable" Target="../pivotTables/pivotTable22.xml"/><Relationship Id="rId9" Type="http://schemas.openxmlformats.org/officeDocument/2006/relationships/pivotTable" Target="../pivotTables/pivotTable27.xml"/><Relationship Id="rId14" Type="http://schemas.openxmlformats.org/officeDocument/2006/relationships/pivotTable" Target="../pivotTables/pivot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001"/>
  <sheetViews>
    <sheetView workbookViewId="0">
      <selection sqref="A1:H1"/>
    </sheetView>
  </sheetViews>
  <sheetFormatPr defaultRowHeight="14.45"/>
  <cols>
    <col min="1" max="1" width="14.28515625" bestFit="1" customWidth="1"/>
    <col min="2" max="2" width="20.140625" bestFit="1" customWidth="1"/>
    <col min="3" max="3" width="8.7109375" bestFit="1" customWidth="1"/>
    <col min="4" max="4" width="11.5703125" bestFit="1" customWidth="1"/>
    <col min="5" max="5" width="18.85546875" bestFit="1" customWidth="1"/>
    <col min="6" max="6" width="12" bestFit="1" customWidth="1"/>
    <col min="7" max="7" width="22.140625" bestFit="1" customWidth="1"/>
    <col min="8" max="8" width="21" bestFit="1" customWidth="1"/>
  </cols>
  <sheetData>
    <row r="1" spans="1:10">
      <c r="A1" s="1" t="s">
        <v>0</v>
      </c>
      <c r="B1" s="1" t="s">
        <v>1</v>
      </c>
      <c r="C1" s="1" t="s">
        <v>2</v>
      </c>
      <c r="D1" s="1" t="s">
        <v>3</v>
      </c>
      <c r="E1" s="1" t="s">
        <v>4</v>
      </c>
      <c r="F1" s="1" t="s">
        <v>5</v>
      </c>
      <c r="G1" s="1" t="s">
        <v>6</v>
      </c>
      <c r="H1" s="1" t="s">
        <v>7</v>
      </c>
    </row>
    <row r="2" spans="1:10">
      <c r="A2">
        <v>1</v>
      </c>
      <c r="B2" t="s">
        <v>8</v>
      </c>
      <c r="C2">
        <v>11</v>
      </c>
      <c r="D2" t="s">
        <v>9</v>
      </c>
      <c r="E2" t="s">
        <v>10</v>
      </c>
      <c r="F2">
        <v>28.852113280370851</v>
      </c>
      <c r="G2">
        <v>4</v>
      </c>
      <c r="H2">
        <v>1</v>
      </c>
    </row>
    <row r="3" spans="1:10">
      <c r="A3">
        <v>2</v>
      </c>
      <c r="B3" t="s">
        <v>11</v>
      </c>
      <c r="C3">
        <v>51</v>
      </c>
      <c r="D3" t="s">
        <v>12</v>
      </c>
      <c r="E3" t="s">
        <v>13</v>
      </c>
      <c r="F3">
        <v>16.87490420506488</v>
      </c>
      <c r="G3">
        <v>5</v>
      </c>
      <c r="H3">
        <v>5</v>
      </c>
    </row>
    <row r="4" spans="1:10">
      <c r="A4">
        <v>3</v>
      </c>
      <c r="B4" t="s">
        <v>14</v>
      </c>
      <c r="C4">
        <v>64</v>
      </c>
      <c r="D4" t="s">
        <v>9</v>
      </c>
      <c r="E4" t="s">
        <v>10</v>
      </c>
      <c r="F4">
        <v>18.974860903111811</v>
      </c>
      <c r="G4">
        <v>1</v>
      </c>
      <c r="H4">
        <v>5</v>
      </c>
      <c r="J4">
        <f>MIN(Patientsdetails[Age])</f>
        <v>1</v>
      </c>
    </row>
    <row r="5" spans="1:10">
      <c r="A5">
        <v>4</v>
      </c>
      <c r="B5" t="s">
        <v>15</v>
      </c>
      <c r="C5">
        <v>87</v>
      </c>
      <c r="D5" t="s">
        <v>12</v>
      </c>
      <c r="E5" t="s">
        <v>16</v>
      </c>
      <c r="F5">
        <v>28.728963587985302</v>
      </c>
      <c r="G5">
        <v>2</v>
      </c>
      <c r="H5">
        <v>7</v>
      </c>
      <c r="J5">
        <f>MAX(Patientsdetails[Age])</f>
        <v>90</v>
      </c>
    </row>
    <row r="6" spans="1:10">
      <c r="A6">
        <v>5</v>
      </c>
      <c r="B6" t="s">
        <v>17</v>
      </c>
      <c r="C6">
        <v>28</v>
      </c>
      <c r="D6" t="s">
        <v>9</v>
      </c>
      <c r="E6" t="s">
        <v>18</v>
      </c>
      <c r="F6">
        <v>15.82339461427534</v>
      </c>
      <c r="G6">
        <v>2</v>
      </c>
      <c r="H6">
        <v>8</v>
      </c>
    </row>
    <row r="7" spans="1:10">
      <c r="A7">
        <v>6</v>
      </c>
      <c r="B7" t="s">
        <v>19</v>
      </c>
      <c r="C7">
        <v>35</v>
      </c>
      <c r="D7" t="s">
        <v>12</v>
      </c>
      <c r="E7" t="s">
        <v>13</v>
      </c>
      <c r="F7">
        <v>38.865810040406217</v>
      </c>
      <c r="G7">
        <v>3</v>
      </c>
      <c r="H7">
        <v>5</v>
      </c>
    </row>
    <row r="8" spans="1:10">
      <c r="A8">
        <v>7</v>
      </c>
      <c r="B8" t="s">
        <v>20</v>
      </c>
      <c r="C8">
        <v>31</v>
      </c>
      <c r="D8" t="s">
        <v>9</v>
      </c>
      <c r="E8" t="s">
        <v>10</v>
      </c>
      <c r="F8">
        <v>33.666066605382369</v>
      </c>
      <c r="G8">
        <v>1</v>
      </c>
      <c r="H8">
        <v>2</v>
      </c>
    </row>
    <row r="9" spans="1:10">
      <c r="A9">
        <v>8</v>
      </c>
      <c r="B9" t="s">
        <v>21</v>
      </c>
      <c r="C9">
        <v>45</v>
      </c>
      <c r="D9" t="s">
        <v>12</v>
      </c>
      <c r="E9" t="s">
        <v>16</v>
      </c>
      <c r="F9">
        <v>23.13599560440958</v>
      </c>
      <c r="G9">
        <v>2</v>
      </c>
      <c r="H9">
        <v>4</v>
      </c>
    </row>
    <row r="10" spans="1:10">
      <c r="A10">
        <v>9</v>
      </c>
      <c r="B10" t="s">
        <v>22</v>
      </c>
      <c r="C10">
        <v>37</v>
      </c>
      <c r="D10" t="s">
        <v>9</v>
      </c>
      <c r="E10" t="s">
        <v>10</v>
      </c>
      <c r="F10">
        <v>23.70240617668901</v>
      </c>
      <c r="G10">
        <v>2</v>
      </c>
      <c r="H10">
        <v>4</v>
      </c>
    </row>
    <row r="11" spans="1:10">
      <c r="A11">
        <v>10</v>
      </c>
      <c r="B11" t="s">
        <v>23</v>
      </c>
      <c r="C11">
        <v>23</v>
      </c>
      <c r="D11" t="s">
        <v>9</v>
      </c>
      <c r="E11" t="s">
        <v>16</v>
      </c>
      <c r="F11">
        <v>39.344671703761414</v>
      </c>
      <c r="G11">
        <v>3</v>
      </c>
      <c r="H11">
        <v>3</v>
      </c>
    </row>
    <row r="12" spans="1:10">
      <c r="A12">
        <v>11</v>
      </c>
      <c r="B12" t="s">
        <v>24</v>
      </c>
      <c r="C12">
        <v>7</v>
      </c>
      <c r="D12" t="s">
        <v>9</v>
      </c>
      <c r="E12" t="s">
        <v>13</v>
      </c>
      <c r="F12">
        <v>29.514808951452899</v>
      </c>
      <c r="G12">
        <v>0</v>
      </c>
      <c r="H12">
        <v>4</v>
      </c>
    </row>
    <row r="13" spans="1:10">
      <c r="A13">
        <v>12</v>
      </c>
      <c r="B13" t="s">
        <v>25</v>
      </c>
      <c r="C13">
        <v>86</v>
      </c>
      <c r="D13" t="s">
        <v>12</v>
      </c>
      <c r="E13" t="s">
        <v>16</v>
      </c>
      <c r="F13">
        <v>39.300303443963067</v>
      </c>
      <c r="G13">
        <v>2</v>
      </c>
      <c r="H13">
        <v>6</v>
      </c>
    </row>
    <row r="14" spans="1:10">
      <c r="A14">
        <v>13</v>
      </c>
      <c r="B14" t="s">
        <v>26</v>
      </c>
      <c r="C14">
        <v>3</v>
      </c>
      <c r="D14" t="s">
        <v>9</v>
      </c>
      <c r="E14" t="s">
        <v>10</v>
      </c>
      <c r="F14">
        <v>16.426628205518359</v>
      </c>
      <c r="G14">
        <v>5</v>
      </c>
      <c r="H14">
        <v>1</v>
      </c>
    </row>
    <row r="15" spans="1:10">
      <c r="A15">
        <v>14</v>
      </c>
      <c r="B15" t="s">
        <v>27</v>
      </c>
      <c r="C15">
        <v>14</v>
      </c>
      <c r="D15" t="s">
        <v>12</v>
      </c>
      <c r="E15" t="s">
        <v>10</v>
      </c>
      <c r="F15">
        <v>28.138500772701551</v>
      </c>
      <c r="G15">
        <v>5</v>
      </c>
      <c r="H15">
        <v>2</v>
      </c>
    </row>
    <row r="16" spans="1:10">
      <c r="A16">
        <v>15</v>
      </c>
      <c r="B16" t="s">
        <v>28</v>
      </c>
      <c r="C16">
        <v>64</v>
      </c>
      <c r="D16" t="s">
        <v>9</v>
      </c>
      <c r="E16" t="s">
        <v>10</v>
      </c>
      <c r="F16">
        <v>26.386953950993309</v>
      </c>
      <c r="G16">
        <v>3</v>
      </c>
      <c r="H16">
        <v>10</v>
      </c>
    </row>
    <row r="17" spans="1:8">
      <c r="A17">
        <v>16</v>
      </c>
      <c r="B17" t="s">
        <v>29</v>
      </c>
      <c r="C17">
        <v>54</v>
      </c>
      <c r="D17" t="s">
        <v>12</v>
      </c>
      <c r="E17" t="s">
        <v>10</v>
      </c>
      <c r="F17">
        <v>24.024475727635441</v>
      </c>
      <c r="G17">
        <v>4</v>
      </c>
      <c r="H17">
        <v>5</v>
      </c>
    </row>
    <row r="18" spans="1:8">
      <c r="A18">
        <v>17</v>
      </c>
      <c r="B18" t="s">
        <v>30</v>
      </c>
      <c r="C18">
        <v>56</v>
      </c>
      <c r="D18" t="s">
        <v>12</v>
      </c>
      <c r="E18" t="s">
        <v>13</v>
      </c>
      <c r="F18">
        <v>30.888368909167621</v>
      </c>
      <c r="G18">
        <v>2</v>
      </c>
      <c r="H18">
        <v>2</v>
      </c>
    </row>
    <row r="19" spans="1:8">
      <c r="A19">
        <v>18</v>
      </c>
      <c r="B19" t="s">
        <v>31</v>
      </c>
      <c r="C19">
        <v>45</v>
      </c>
      <c r="D19" t="s">
        <v>12</v>
      </c>
      <c r="E19" t="s">
        <v>18</v>
      </c>
      <c r="F19">
        <v>27.170101356885059</v>
      </c>
      <c r="G19">
        <v>2</v>
      </c>
      <c r="H19">
        <v>3</v>
      </c>
    </row>
    <row r="20" spans="1:8">
      <c r="A20">
        <v>19</v>
      </c>
      <c r="B20" t="s">
        <v>32</v>
      </c>
      <c r="C20">
        <v>61</v>
      </c>
      <c r="D20" t="s">
        <v>9</v>
      </c>
      <c r="E20" t="s">
        <v>16</v>
      </c>
      <c r="F20">
        <v>18.42475230542475</v>
      </c>
      <c r="G20">
        <v>1</v>
      </c>
      <c r="H20">
        <v>8</v>
      </c>
    </row>
    <row r="21" spans="1:8">
      <c r="A21">
        <v>20</v>
      </c>
      <c r="B21" t="s">
        <v>33</v>
      </c>
      <c r="C21">
        <v>52</v>
      </c>
      <c r="D21" t="s">
        <v>12</v>
      </c>
      <c r="E21" t="s">
        <v>16</v>
      </c>
      <c r="F21">
        <v>19.559166240641741</v>
      </c>
      <c r="G21">
        <v>3</v>
      </c>
      <c r="H21">
        <v>2</v>
      </c>
    </row>
    <row r="22" spans="1:8">
      <c r="A22">
        <v>21</v>
      </c>
      <c r="B22" t="s">
        <v>34</v>
      </c>
      <c r="C22">
        <v>60</v>
      </c>
      <c r="D22" t="s">
        <v>12</v>
      </c>
      <c r="E22" t="s">
        <v>18</v>
      </c>
      <c r="F22">
        <v>20.3286251727395</v>
      </c>
      <c r="G22">
        <v>5</v>
      </c>
      <c r="H22">
        <v>3</v>
      </c>
    </row>
    <row r="23" spans="1:8">
      <c r="A23">
        <v>22</v>
      </c>
      <c r="B23" t="s">
        <v>35</v>
      </c>
      <c r="C23">
        <v>72</v>
      </c>
      <c r="D23" t="s">
        <v>9</v>
      </c>
      <c r="E23" t="s">
        <v>10</v>
      </c>
      <c r="F23">
        <v>29.716248407795771</v>
      </c>
      <c r="G23">
        <v>1</v>
      </c>
      <c r="H23">
        <v>6</v>
      </c>
    </row>
    <row r="24" spans="1:8">
      <c r="A24">
        <v>23</v>
      </c>
      <c r="B24" t="s">
        <v>36</v>
      </c>
      <c r="C24">
        <v>30</v>
      </c>
      <c r="D24" t="s">
        <v>12</v>
      </c>
      <c r="E24" t="s">
        <v>13</v>
      </c>
      <c r="F24">
        <v>17.254035135068591</v>
      </c>
      <c r="G24">
        <v>1</v>
      </c>
      <c r="H24">
        <v>9</v>
      </c>
    </row>
    <row r="25" spans="1:8">
      <c r="A25">
        <v>24</v>
      </c>
      <c r="B25" t="s">
        <v>37</v>
      </c>
      <c r="C25">
        <v>39</v>
      </c>
      <c r="D25" t="s">
        <v>12</v>
      </c>
      <c r="E25" t="s">
        <v>18</v>
      </c>
      <c r="F25">
        <v>32.394125842354171</v>
      </c>
      <c r="G25">
        <v>4</v>
      </c>
      <c r="H25">
        <v>3</v>
      </c>
    </row>
    <row r="26" spans="1:8">
      <c r="A26">
        <v>25</v>
      </c>
      <c r="B26" t="s">
        <v>38</v>
      </c>
      <c r="C26">
        <v>65</v>
      </c>
      <c r="D26" t="s">
        <v>9</v>
      </c>
      <c r="E26" t="s">
        <v>18</v>
      </c>
      <c r="F26">
        <v>16.002249956110649</v>
      </c>
      <c r="G26">
        <v>3</v>
      </c>
      <c r="H26">
        <v>9</v>
      </c>
    </row>
    <row r="27" spans="1:8">
      <c r="A27">
        <v>26</v>
      </c>
      <c r="B27" t="s">
        <v>39</v>
      </c>
      <c r="C27">
        <v>43</v>
      </c>
      <c r="D27" t="s">
        <v>12</v>
      </c>
      <c r="E27" t="s">
        <v>10</v>
      </c>
      <c r="F27">
        <v>19.260967878380509</v>
      </c>
      <c r="G27">
        <v>5</v>
      </c>
      <c r="H27">
        <v>1</v>
      </c>
    </row>
    <row r="28" spans="1:8">
      <c r="A28">
        <v>27</v>
      </c>
      <c r="B28" t="s">
        <v>40</v>
      </c>
      <c r="C28">
        <v>25</v>
      </c>
      <c r="D28" t="s">
        <v>9</v>
      </c>
      <c r="E28" t="s">
        <v>13</v>
      </c>
      <c r="F28">
        <v>27.657543726686121</v>
      </c>
      <c r="G28">
        <v>1</v>
      </c>
      <c r="H28">
        <v>3</v>
      </c>
    </row>
    <row r="29" spans="1:8">
      <c r="A29">
        <v>28</v>
      </c>
      <c r="B29" t="s">
        <v>41</v>
      </c>
      <c r="C29">
        <v>41</v>
      </c>
      <c r="D29" t="s">
        <v>12</v>
      </c>
      <c r="E29" t="s">
        <v>10</v>
      </c>
      <c r="F29">
        <v>29.818040197475771</v>
      </c>
      <c r="G29">
        <v>3</v>
      </c>
      <c r="H29">
        <v>7</v>
      </c>
    </row>
    <row r="30" spans="1:8">
      <c r="A30">
        <v>29</v>
      </c>
      <c r="B30" t="s">
        <v>42</v>
      </c>
      <c r="C30">
        <v>62</v>
      </c>
      <c r="D30" t="s">
        <v>12</v>
      </c>
      <c r="E30" t="s">
        <v>18</v>
      </c>
      <c r="F30">
        <v>38.029647560203863</v>
      </c>
      <c r="G30">
        <v>5</v>
      </c>
      <c r="H30">
        <v>9</v>
      </c>
    </row>
    <row r="31" spans="1:8">
      <c r="A31">
        <v>30</v>
      </c>
      <c r="B31" t="s">
        <v>43</v>
      </c>
      <c r="C31">
        <v>1</v>
      </c>
      <c r="D31" t="s">
        <v>9</v>
      </c>
      <c r="E31" t="s">
        <v>18</v>
      </c>
      <c r="F31">
        <v>34.943808605730602</v>
      </c>
      <c r="G31">
        <v>5</v>
      </c>
      <c r="H31">
        <v>7</v>
      </c>
    </row>
    <row r="32" spans="1:8">
      <c r="A32">
        <v>31</v>
      </c>
      <c r="B32" t="s">
        <v>44</v>
      </c>
      <c r="C32">
        <v>63</v>
      </c>
      <c r="D32" t="s">
        <v>9</v>
      </c>
      <c r="E32" t="s">
        <v>16</v>
      </c>
      <c r="F32">
        <v>33.437653344188597</v>
      </c>
      <c r="G32">
        <v>3</v>
      </c>
      <c r="H32">
        <v>2</v>
      </c>
    </row>
    <row r="33" spans="1:8">
      <c r="A33">
        <v>32</v>
      </c>
      <c r="B33" t="s">
        <v>45</v>
      </c>
      <c r="C33">
        <v>75</v>
      </c>
      <c r="D33" t="s">
        <v>12</v>
      </c>
      <c r="E33" t="s">
        <v>18</v>
      </c>
      <c r="F33">
        <v>18.358649764074521</v>
      </c>
      <c r="G33">
        <v>4</v>
      </c>
      <c r="H33">
        <v>5</v>
      </c>
    </row>
    <row r="34" spans="1:8">
      <c r="A34">
        <v>33</v>
      </c>
      <c r="B34" t="s">
        <v>46</v>
      </c>
      <c r="C34">
        <v>72</v>
      </c>
      <c r="D34" t="s">
        <v>9</v>
      </c>
      <c r="E34" t="s">
        <v>16</v>
      </c>
      <c r="F34">
        <v>31.87861179002612</v>
      </c>
      <c r="G34">
        <v>2</v>
      </c>
      <c r="H34">
        <v>6</v>
      </c>
    </row>
    <row r="35" spans="1:8">
      <c r="A35">
        <v>34</v>
      </c>
      <c r="B35" t="s">
        <v>47</v>
      </c>
      <c r="C35">
        <v>43</v>
      </c>
      <c r="D35" t="s">
        <v>9</v>
      </c>
      <c r="E35" t="s">
        <v>16</v>
      </c>
      <c r="F35">
        <v>37.502820289392993</v>
      </c>
      <c r="G35">
        <v>0</v>
      </c>
      <c r="H35">
        <v>4</v>
      </c>
    </row>
    <row r="36" spans="1:8">
      <c r="A36">
        <v>35</v>
      </c>
      <c r="B36" t="s">
        <v>48</v>
      </c>
      <c r="C36">
        <v>23</v>
      </c>
      <c r="D36" t="s">
        <v>12</v>
      </c>
      <c r="E36" t="s">
        <v>13</v>
      </c>
      <c r="F36">
        <v>21.56577573375241</v>
      </c>
      <c r="G36">
        <v>0</v>
      </c>
      <c r="H36">
        <v>8</v>
      </c>
    </row>
    <row r="37" spans="1:8">
      <c r="A37">
        <v>36</v>
      </c>
      <c r="B37" t="s">
        <v>49</v>
      </c>
      <c r="C37">
        <v>83</v>
      </c>
      <c r="D37" t="s">
        <v>9</v>
      </c>
      <c r="E37" t="s">
        <v>13</v>
      </c>
      <c r="F37">
        <v>18.864178568869981</v>
      </c>
      <c r="G37">
        <v>5</v>
      </c>
      <c r="H37">
        <v>6</v>
      </c>
    </row>
    <row r="38" spans="1:8">
      <c r="A38">
        <v>37</v>
      </c>
      <c r="B38" t="s">
        <v>50</v>
      </c>
      <c r="C38">
        <v>65</v>
      </c>
      <c r="D38" t="s">
        <v>12</v>
      </c>
      <c r="E38" t="s">
        <v>13</v>
      </c>
      <c r="F38">
        <v>26.205291273961119</v>
      </c>
      <c r="G38">
        <v>0</v>
      </c>
      <c r="H38">
        <v>10</v>
      </c>
    </row>
    <row r="39" spans="1:8">
      <c r="A39">
        <v>38</v>
      </c>
      <c r="B39" t="s">
        <v>51</v>
      </c>
      <c r="C39">
        <v>42</v>
      </c>
      <c r="D39" t="s">
        <v>12</v>
      </c>
      <c r="E39" t="s">
        <v>16</v>
      </c>
      <c r="F39">
        <v>16.92024051372389</v>
      </c>
      <c r="G39">
        <v>3</v>
      </c>
      <c r="H39">
        <v>4</v>
      </c>
    </row>
    <row r="40" spans="1:8">
      <c r="A40">
        <v>39</v>
      </c>
      <c r="B40" t="s">
        <v>52</v>
      </c>
      <c r="C40">
        <v>58</v>
      </c>
      <c r="D40" t="s">
        <v>9</v>
      </c>
      <c r="E40" t="s">
        <v>10</v>
      </c>
      <c r="F40">
        <v>35.483930511824489</v>
      </c>
      <c r="G40">
        <v>4</v>
      </c>
      <c r="H40">
        <v>7</v>
      </c>
    </row>
    <row r="41" spans="1:8">
      <c r="A41">
        <v>40</v>
      </c>
      <c r="B41" t="s">
        <v>53</v>
      </c>
      <c r="C41">
        <v>30</v>
      </c>
      <c r="D41" t="s">
        <v>12</v>
      </c>
      <c r="E41" t="s">
        <v>18</v>
      </c>
      <c r="F41">
        <v>16.164685233333181</v>
      </c>
      <c r="G41">
        <v>1</v>
      </c>
      <c r="H41">
        <v>8</v>
      </c>
    </row>
    <row r="42" spans="1:8">
      <c r="A42">
        <v>41</v>
      </c>
      <c r="B42" t="s">
        <v>54</v>
      </c>
      <c r="C42">
        <v>30</v>
      </c>
      <c r="D42" t="s">
        <v>9</v>
      </c>
      <c r="E42" t="s">
        <v>10</v>
      </c>
      <c r="F42">
        <v>27.996830147951581</v>
      </c>
      <c r="G42">
        <v>0</v>
      </c>
      <c r="H42">
        <v>4</v>
      </c>
    </row>
    <row r="43" spans="1:8">
      <c r="A43">
        <v>42</v>
      </c>
      <c r="B43" t="s">
        <v>55</v>
      </c>
      <c r="C43">
        <v>29</v>
      </c>
      <c r="D43" t="s">
        <v>12</v>
      </c>
      <c r="E43" t="s">
        <v>13</v>
      </c>
      <c r="F43">
        <v>32.344340022037322</v>
      </c>
      <c r="G43">
        <v>0</v>
      </c>
      <c r="H43">
        <v>3</v>
      </c>
    </row>
    <row r="44" spans="1:8">
      <c r="A44">
        <v>43</v>
      </c>
      <c r="B44" t="s">
        <v>56</v>
      </c>
      <c r="C44">
        <v>63</v>
      </c>
      <c r="D44" t="s">
        <v>12</v>
      </c>
      <c r="E44" t="s">
        <v>13</v>
      </c>
      <c r="F44">
        <v>16.84217232884026</v>
      </c>
      <c r="G44">
        <v>2</v>
      </c>
      <c r="H44">
        <v>5</v>
      </c>
    </row>
    <row r="45" spans="1:8">
      <c r="A45">
        <v>44</v>
      </c>
      <c r="B45" t="s">
        <v>57</v>
      </c>
      <c r="C45">
        <v>18</v>
      </c>
      <c r="D45" t="s">
        <v>12</v>
      </c>
      <c r="E45" t="s">
        <v>13</v>
      </c>
      <c r="F45">
        <v>19.0580416687793</v>
      </c>
      <c r="G45">
        <v>2</v>
      </c>
      <c r="H45">
        <v>5</v>
      </c>
    </row>
    <row r="46" spans="1:8">
      <c r="A46">
        <v>45</v>
      </c>
      <c r="B46" t="s">
        <v>58</v>
      </c>
      <c r="C46">
        <v>61</v>
      </c>
      <c r="D46" t="s">
        <v>12</v>
      </c>
      <c r="E46" t="s">
        <v>16</v>
      </c>
      <c r="F46">
        <v>22.37328635061651</v>
      </c>
      <c r="G46">
        <v>1</v>
      </c>
      <c r="H46">
        <v>3</v>
      </c>
    </row>
    <row r="47" spans="1:8">
      <c r="A47">
        <v>46</v>
      </c>
      <c r="B47" t="s">
        <v>59</v>
      </c>
      <c r="C47">
        <v>47</v>
      </c>
      <c r="D47" t="s">
        <v>12</v>
      </c>
      <c r="E47" t="s">
        <v>13</v>
      </c>
      <c r="F47">
        <v>28.658667391458419</v>
      </c>
      <c r="G47">
        <v>5</v>
      </c>
      <c r="H47">
        <v>5</v>
      </c>
    </row>
    <row r="48" spans="1:8">
      <c r="A48">
        <v>47</v>
      </c>
      <c r="B48" t="s">
        <v>60</v>
      </c>
      <c r="C48">
        <v>75</v>
      </c>
      <c r="D48" t="s">
        <v>9</v>
      </c>
      <c r="E48" t="s">
        <v>10</v>
      </c>
      <c r="F48">
        <v>26.56936966755578</v>
      </c>
      <c r="G48">
        <v>2</v>
      </c>
      <c r="H48">
        <v>2</v>
      </c>
    </row>
    <row r="49" spans="1:8">
      <c r="A49">
        <v>48</v>
      </c>
      <c r="B49" t="s">
        <v>61</v>
      </c>
      <c r="C49">
        <v>78</v>
      </c>
      <c r="D49" t="s">
        <v>12</v>
      </c>
      <c r="E49" t="s">
        <v>13</v>
      </c>
      <c r="F49">
        <v>23.249481257953288</v>
      </c>
      <c r="G49">
        <v>3</v>
      </c>
      <c r="H49">
        <v>5</v>
      </c>
    </row>
    <row r="50" spans="1:8">
      <c r="A50">
        <v>49</v>
      </c>
      <c r="B50" t="s">
        <v>62</v>
      </c>
      <c r="C50">
        <v>85</v>
      </c>
      <c r="D50" t="s">
        <v>12</v>
      </c>
      <c r="E50" t="s">
        <v>10</v>
      </c>
      <c r="F50">
        <v>34.718196845136632</v>
      </c>
      <c r="G50">
        <v>1</v>
      </c>
      <c r="H50">
        <v>3</v>
      </c>
    </row>
    <row r="51" spans="1:8">
      <c r="A51">
        <v>50</v>
      </c>
      <c r="B51" t="s">
        <v>63</v>
      </c>
      <c r="C51">
        <v>68</v>
      </c>
      <c r="D51" t="s">
        <v>12</v>
      </c>
      <c r="E51" t="s">
        <v>13</v>
      </c>
      <c r="F51">
        <v>37.78963067189683</v>
      </c>
      <c r="G51">
        <v>2</v>
      </c>
      <c r="H51">
        <v>1</v>
      </c>
    </row>
    <row r="52" spans="1:8">
      <c r="A52">
        <v>51</v>
      </c>
      <c r="B52" t="s">
        <v>64</v>
      </c>
      <c r="C52">
        <v>30</v>
      </c>
      <c r="D52" t="s">
        <v>12</v>
      </c>
      <c r="E52" t="s">
        <v>13</v>
      </c>
      <c r="F52">
        <v>26.437887094576961</v>
      </c>
      <c r="G52">
        <v>3</v>
      </c>
      <c r="H52">
        <v>9</v>
      </c>
    </row>
    <row r="53" spans="1:8">
      <c r="A53">
        <v>52</v>
      </c>
      <c r="B53" t="s">
        <v>65</v>
      </c>
      <c r="C53">
        <v>52</v>
      </c>
      <c r="D53" t="s">
        <v>9</v>
      </c>
      <c r="E53" t="s">
        <v>16</v>
      </c>
      <c r="F53">
        <v>33.001437677707379</v>
      </c>
      <c r="G53">
        <v>0</v>
      </c>
      <c r="H53">
        <v>8</v>
      </c>
    </row>
    <row r="54" spans="1:8">
      <c r="A54">
        <v>53</v>
      </c>
      <c r="B54" t="s">
        <v>66</v>
      </c>
      <c r="C54">
        <v>44</v>
      </c>
      <c r="D54" t="s">
        <v>9</v>
      </c>
      <c r="E54" t="s">
        <v>18</v>
      </c>
      <c r="F54">
        <v>39.334870576892158</v>
      </c>
      <c r="G54">
        <v>1</v>
      </c>
      <c r="H54">
        <v>6</v>
      </c>
    </row>
    <row r="55" spans="1:8">
      <c r="A55">
        <v>54</v>
      </c>
      <c r="B55" t="s">
        <v>67</v>
      </c>
      <c r="C55">
        <v>81</v>
      </c>
      <c r="D55" t="s">
        <v>12</v>
      </c>
      <c r="E55" t="s">
        <v>10</v>
      </c>
      <c r="F55">
        <v>19.44158512536454</v>
      </c>
      <c r="G55">
        <v>0</v>
      </c>
      <c r="H55">
        <v>7</v>
      </c>
    </row>
    <row r="56" spans="1:8">
      <c r="A56">
        <v>55</v>
      </c>
      <c r="B56" t="s">
        <v>68</v>
      </c>
      <c r="C56">
        <v>6</v>
      </c>
      <c r="D56" t="s">
        <v>12</v>
      </c>
      <c r="E56" t="s">
        <v>10</v>
      </c>
      <c r="F56">
        <v>29.240644079872428</v>
      </c>
      <c r="G56">
        <v>1</v>
      </c>
      <c r="H56">
        <v>1</v>
      </c>
    </row>
    <row r="57" spans="1:8">
      <c r="A57">
        <v>56</v>
      </c>
      <c r="B57" t="s">
        <v>69</v>
      </c>
      <c r="C57">
        <v>30</v>
      </c>
      <c r="D57" t="s">
        <v>9</v>
      </c>
      <c r="E57" t="s">
        <v>13</v>
      </c>
      <c r="F57">
        <v>19.402624445033691</v>
      </c>
      <c r="G57">
        <v>1</v>
      </c>
      <c r="H57">
        <v>10</v>
      </c>
    </row>
    <row r="58" spans="1:8">
      <c r="A58">
        <v>57</v>
      </c>
      <c r="B58" t="s">
        <v>70</v>
      </c>
      <c r="C58">
        <v>41</v>
      </c>
      <c r="D58" t="s">
        <v>12</v>
      </c>
      <c r="E58" t="s">
        <v>13</v>
      </c>
      <c r="F58">
        <v>17.546382451322099</v>
      </c>
      <c r="G58">
        <v>5</v>
      </c>
      <c r="H58">
        <v>5</v>
      </c>
    </row>
    <row r="59" spans="1:8">
      <c r="A59">
        <v>58</v>
      </c>
      <c r="B59" t="s">
        <v>71</v>
      </c>
      <c r="C59">
        <v>62</v>
      </c>
      <c r="D59" t="s">
        <v>9</v>
      </c>
      <c r="E59" t="s">
        <v>18</v>
      </c>
      <c r="F59">
        <v>24.428751616715459</v>
      </c>
      <c r="G59">
        <v>1</v>
      </c>
      <c r="H59">
        <v>7</v>
      </c>
    </row>
    <row r="60" spans="1:8">
      <c r="A60">
        <v>59</v>
      </c>
      <c r="B60" t="s">
        <v>72</v>
      </c>
      <c r="C60">
        <v>52</v>
      </c>
      <c r="D60" t="s">
        <v>9</v>
      </c>
      <c r="E60" t="s">
        <v>18</v>
      </c>
      <c r="F60">
        <v>16.053840507086061</v>
      </c>
      <c r="G60">
        <v>2</v>
      </c>
      <c r="H60">
        <v>10</v>
      </c>
    </row>
    <row r="61" spans="1:8">
      <c r="A61">
        <v>60</v>
      </c>
      <c r="B61" t="s">
        <v>73</v>
      </c>
      <c r="C61">
        <v>75</v>
      </c>
      <c r="D61" t="s">
        <v>9</v>
      </c>
      <c r="E61" t="s">
        <v>18</v>
      </c>
      <c r="F61">
        <v>27.85968597476916</v>
      </c>
      <c r="G61">
        <v>1</v>
      </c>
      <c r="H61">
        <v>3</v>
      </c>
    </row>
    <row r="62" spans="1:8">
      <c r="A62">
        <v>61</v>
      </c>
      <c r="B62" t="s">
        <v>74</v>
      </c>
      <c r="C62">
        <v>59</v>
      </c>
      <c r="D62" t="s">
        <v>12</v>
      </c>
      <c r="E62" t="s">
        <v>16</v>
      </c>
      <c r="F62">
        <v>27.113517513652369</v>
      </c>
      <c r="G62">
        <v>4</v>
      </c>
      <c r="H62">
        <v>8</v>
      </c>
    </row>
    <row r="63" spans="1:8">
      <c r="A63">
        <v>62</v>
      </c>
      <c r="B63" t="s">
        <v>75</v>
      </c>
      <c r="C63">
        <v>41</v>
      </c>
      <c r="D63" t="s">
        <v>12</v>
      </c>
      <c r="E63" t="s">
        <v>10</v>
      </c>
      <c r="F63">
        <v>22.228149187136609</v>
      </c>
      <c r="G63">
        <v>2</v>
      </c>
      <c r="H63">
        <v>2</v>
      </c>
    </row>
    <row r="64" spans="1:8">
      <c r="A64">
        <v>63</v>
      </c>
      <c r="B64" t="s">
        <v>76</v>
      </c>
      <c r="C64">
        <v>29</v>
      </c>
      <c r="D64" t="s">
        <v>9</v>
      </c>
      <c r="E64" t="s">
        <v>16</v>
      </c>
      <c r="F64">
        <v>18.88388282302023</v>
      </c>
      <c r="G64">
        <v>3</v>
      </c>
      <c r="H64">
        <v>6</v>
      </c>
    </row>
    <row r="65" spans="1:8">
      <c r="A65">
        <v>64</v>
      </c>
      <c r="B65" t="s">
        <v>77</v>
      </c>
      <c r="C65">
        <v>56</v>
      </c>
      <c r="D65" t="s">
        <v>12</v>
      </c>
      <c r="E65" t="s">
        <v>10</v>
      </c>
      <c r="F65">
        <v>30.397951978248511</v>
      </c>
      <c r="G65">
        <v>1</v>
      </c>
      <c r="H65">
        <v>8</v>
      </c>
    </row>
    <row r="66" spans="1:8">
      <c r="A66">
        <v>65</v>
      </c>
      <c r="B66" t="s">
        <v>78</v>
      </c>
      <c r="C66">
        <v>87</v>
      </c>
      <c r="D66" t="s">
        <v>12</v>
      </c>
      <c r="E66" t="s">
        <v>10</v>
      </c>
      <c r="F66">
        <v>38.952981321974313</v>
      </c>
      <c r="G66">
        <v>4</v>
      </c>
      <c r="H66">
        <v>9</v>
      </c>
    </row>
    <row r="67" spans="1:8">
      <c r="A67">
        <v>66</v>
      </c>
      <c r="B67" t="s">
        <v>79</v>
      </c>
      <c r="C67">
        <v>36</v>
      </c>
      <c r="D67" t="s">
        <v>9</v>
      </c>
      <c r="E67" t="s">
        <v>10</v>
      </c>
      <c r="F67">
        <v>39.658508259325977</v>
      </c>
      <c r="G67">
        <v>4</v>
      </c>
      <c r="H67">
        <v>1</v>
      </c>
    </row>
    <row r="68" spans="1:8">
      <c r="A68">
        <v>67</v>
      </c>
      <c r="B68" t="s">
        <v>80</v>
      </c>
      <c r="C68">
        <v>61</v>
      </c>
      <c r="D68" t="s">
        <v>9</v>
      </c>
      <c r="E68" t="s">
        <v>18</v>
      </c>
      <c r="F68">
        <v>29.431267819826569</v>
      </c>
      <c r="G68">
        <v>5</v>
      </c>
      <c r="H68">
        <v>5</v>
      </c>
    </row>
    <row r="69" spans="1:8">
      <c r="A69">
        <v>68</v>
      </c>
      <c r="B69" t="s">
        <v>81</v>
      </c>
      <c r="C69">
        <v>47</v>
      </c>
      <c r="D69" t="s">
        <v>9</v>
      </c>
      <c r="E69" t="s">
        <v>16</v>
      </c>
      <c r="F69">
        <v>25.60386751642638</v>
      </c>
      <c r="G69">
        <v>0</v>
      </c>
      <c r="H69">
        <v>1</v>
      </c>
    </row>
    <row r="70" spans="1:8">
      <c r="A70">
        <v>69</v>
      </c>
      <c r="B70" t="s">
        <v>82</v>
      </c>
      <c r="C70">
        <v>57</v>
      </c>
      <c r="D70" t="s">
        <v>12</v>
      </c>
      <c r="E70" t="s">
        <v>16</v>
      </c>
      <c r="F70">
        <v>19.883891892200062</v>
      </c>
      <c r="G70">
        <v>5</v>
      </c>
      <c r="H70">
        <v>5</v>
      </c>
    </row>
    <row r="71" spans="1:8">
      <c r="A71">
        <v>70</v>
      </c>
      <c r="B71" t="s">
        <v>83</v>
      </c>
      <c r="C71">
        <v>75</v>
      </c>
      <c r="D71" t="s">
        <v>12</v>
      </c>
      <c r="E71" t="s">
        <v>18</v>
      </c>
      <c r="F71">
        <v>31.919806485977631</v>
      </c>
      <c r="G71">
        <v>4</v>
      </c>
      <c r="H71">
        <v>1</v>
      </c>
    </row>
    <row r="72" spans="1:8">
      <c r="A72">
        <v>71</v>
      </c>
      <c r="B72" t="s">
        <v>84</v>
      </c>
      <c r="C72">
        <v>19</v>
      </c>
      <c r="D72" t="s">
        <v>9</v>
      </c>
      <c r="E72" t="s">
        <v>10</v>
      </c>
      <c r="F72">
        <v>17.893490807035459</v>
      </c>
      <c r="G72">
        <v>0</v>
      </c>
      <c r="H72">
        <v>4</v>
      </c>
    </row>
    <row r="73" spans="1:8">
      <c r="A73">
        <v>72</v>
      </c>
      <c r="B73" t="s">
        <v>85</v>
      </c>
      <c r="C73">
        <v>90</v>
      </c>
      <c r="D73" t="s">
        <v>9</v>
      </c>
      <c r="E73" t="s">
        <v>10</v>
      </c>
      <c r="F73">
        <v>25.444024479863689</v>
      </c>
      <c r="G73">
        <v>4</v>
      </c>
      <c r="H73">
        <v>2</v>
      </c>
    </row>
    <row r="74" spans="1:8">
      <c r="A74">
        <v>73</v>
      </c>
      <c r="B74" t="s">
        <v>86</v>
      </c>
      <c r="C74">
        <v>59</v>
      </c>
      <c r="D74" t="s">
        <v>12</v>
      </c>
      <c r="E74" t="s">
        <v>18</v>
      </c>
      <c r="F74">
        <v>33.166416034223737</v>
      </c>
      <c r="G74">
        <v>0</v>
      </c>
      <c r="H74">
        <v>10</v>
      </c>
    </row>
    <row r="75" spans="1:8">
      <c r="A75">
        <v>74</v>
      </c>
      <c r="B75" t="s">
        <v>87</v>
      </c>
      <c r="C75">
        <v>26</v>
      </c>
      <c r="D75" t="s">
        <v>9</v>
      </c>
      <c r="E75" t="s">
        <v>16</v>
      </c>
      <c r="F75">
        <v>16.264178580453059</v>
      </c>
      <c r="G75">
        <v>2</v>
      </c>
      <c r="H75">
        <v>9</v>
      </c>
    </row>
    <row r="76" spans="1:8">
      <c r="A76">
        <v>75</v>
      </c>
      <c r="B76" t="s">
        <v>88</v>
      </c>
      <c r="C76">
        <v>31</v>
      </c>
      <c r="D76" t="s">
        <v>9</v>
      </c>
      <c r="E76" t="s">
        <v>10</v>
      </c>
      <c r="F76">
        <v>23.618950675755691</v>
      </c>
      <c r="G76">
        <v>1</v>
      </c>
      <c r="H76">
        <v>6</v>
      </c>
    </row>
    <row r="77" spans="1:8">
      <c r="A77">
        <v>76</v>
      </c>
      <c r="B77" t="s">
        <v>89</v>
      </c>
      <c r="C77">
        <v>4</v>
      </c>
      <c r="D77" t="s">
        <v>9</v>
      </c>
      <c r="E77" t="s">
        <v>10</v>
      </c>
      <c r="F77">
        <v>20.234102627222239</v>
      </c>
      <c r="G77">
        <v>0</v>
      </c>
      <c r="H77">
        <v>9</v>
      </c>
    </row>
    <row r="78" spans="1:8">
      <c r="A78">
        <v>77</v>
      </c>
      <c r="B78" t="s">
        <v>90</v>
      </c>
      <c r="C78">
        <v>3</v>
      </c>
      <c r="D78" t="s">
        <v>9</v>
      </c>
      <c r="E78" t="s">
        <v>10</v>
      </c>
      <c r="F78">
        <v>39.543862193710922</v>
      </c>
      <c r="G78">
        <v>4</v>
      </c>
      <c r="H78">
        <v>10</v>
      </c>
    </row>
    <row r="79" spans="1:8">
      <c r="A79">
        <v>78</v>
      </c>
      <c r="B79" t="s">
        <v>91</v>
      </c>
      <c r="C79">
        <v>8</v>
      </c>
      <c r="D79" t="s">
        <v>9</v>
      </c>
      <c r="E79" t="s">
        <v>16</v>
      </c>
      <c r="F79">
        <v>23.442307372109308</v>
      </c>
      <c r="G79">
        <v>5</v>
      </c>
      <c r="H79">
        <v>3</v>
      </c>
    </row>
    <row r="80" spans="1:8">
      <c r="A80">
        <v>79</v>
      </c>
      <c r="B80" t="s">
        <v>92</v>
      </c>
      <c r="C80">
        <v>53</v>
      </c>
      <c r="D80" t="s">
        <v>9</v>
      </c>
      <c r="E80" t="s">
        <v>18</v>
      </c>
      <c r="F80">
        <v>32.268464608075988</v>
      </c>
      <c r="G80">
        <v>4</v>
      </c>
      <c r="H80">
        <v>10</v>
      </c>
    </row>
    <row r="81" spans="1:8">
      <c r="A81">
        <v>80</v>
      </c>
      <c r="B81" t="s">
        <v>93</v>
      </c>
      <c r="C81">
        <v>48</v>
      </c>
      <c r="D81" t="s">
        <v>9</v>
      </c>
      <c r="E81" t="s">
        <v>13</v>
      </c>
      <c r="F81">
        <v>18.647634627375069</v>
      </c>
      <c r="G81">
        <v>4</v>
      </c>
      <c r="H81">
        <v>9</v>
      </c>
    </row>
    <row r="82" spans="1:8">
      <c r="A82">
        <v>81</v>
      </c>
      <c r="B82" t="s">
        <v>94</v>
      </c>
      <c r="C82">
        <v>10</v>
      </c>
      <c r="D82" t="s">
        <v>12</v>
      </c>
      <c r="E82" t="s">
        <v>10</v>
      </c>
      <c r="F82">
        <v>25.83242544347188</v>
      </c>
      <c r="G82">
        <v>3</v>
      </c>
      <c r="H82">
        <v>6</v>
      </c>
    </row>
    <row r="83" spans="1:8">
      <c r="A83">
        <v>82</v>
      </c>
      <c r="B83" t="s">
        <v>95</v>
      </c>
      <c r="C83">
        <v>21</v>
      </c>
      <c r="D83" t="s">
        <v>12</v>
      </c>
      <c r="E83" t="s">
        <v>13</v>
      </c>
      <c r="F83">
        <v>25.426131976432309</v>
      </c>
      <c r="G83">
        <v>1</v>
      </c>
      <c r="H83">
        <v>3</v>
      </c>
    </row>
    <row r="84" spans="1:8">
      <c r="A84">
        <v>83</v>
      </c>
      <c r="B84" t="s">
        <v>96</v>
      </c>
      <c r="C84">
        <v>85</v>
      </c>
      <c r="D84" t="s">
        <v>9</v>
      </c>
      <c r="E84" t="s">
        <v>10</v>
      </c>
      <c r="F84">
        <v>31.991129528793621</v>
      </c>
      <c r="G84">
        <v>1</v>
      </c>
      <c r="H84">
        <v>4</v>
      </c>
    </row>
    <row r="85" spans="1:8">
      <c r="A85">
        <v>84</v>
      </c>
      <c r="B85" t="s">
        <v>97</v>
      </c>
      <c r="C85">
        <v>44</v>
      </c>
      <c r="D85" t="s">
        <v>9</v>
      </c>
      <c r="E85" t="s">
        <v>16</v>
      </c>
      <c r="F85">
        <v>35.208546894518221</v>
      </c>
      <c r="G85">
        <v>1</v>
      </c>
      <c r="H85">
        <v>9</v>
      </c>
    </row>
    <row r="86" spans="1:8">
      <c r="A86">
        <v>85</v>
      </c>
      <c r="B86" t="s">
        <v>98</v>
      </c>
      <c r="C86">
        <v>59</v>
      </c>
      <c r="D86" t="s">
        <v>9</v>
      </c>
      <c r="E86" t="s">
        <v>10</v>
      </c>
      <c r="F86">
        <v>32.921932402788727</v>
      </c>
      <c r="G86">
        <v>1</v>
      </c>
      <c r="H86">
        <v>6</v>
      </c>
    </row>
    <row r="87" spans="1:8">
      <c r="A87">
        <v>86</v>
      </c>
      <c r="B87" t="s">
        <v>99</v>
      </c>
      <c r="C87">
        <v>63</v>
      </c>
      <c r="D87" t="s">
        <v>9</v>
      </c>
      <c r="E87" t="s">
        <v>10</v>
      </c>
      <c r="F87">
        <v>17.82498421504577</v>
      </c>
      <c r="G87">
        <v>3</v>
      </c>
      <c r="H87">
        <v>10</v>
      </c>
    </row>
    <row r="88" spans="1:8">
      <c r="A88">
        <v>87</v>
      </c>
      <c r="B88" t="s">
        <v>100</v>
      </c>
      <c r="C88">
        <v>4</v>
      </c>
      <c r="D88" t="s">
        <v>9</v>
      </c>
      <c r="E88" t="s">
        <v>10</v>
      </c>
      <c r="F88">
        <v>23.837537049941179</v>
      </c>
      <c r="G88">
        <v>4</v>
      </c>
      <c r="H88">
        <v>2</v>
      </c>
    </row>
    <row r="89" spans="1:8">
      <c r="A89">
        <v>88</v>
      </c>
      <c r="B89" t="s">
        <v>101</v>
      </c>
      <c r="C89">
        <v>35</v>
      </c>
      <c r="D89" t="s">
        <v>12</v>
      </c>
      <c r="E89" t="s">
        <v>10</v>
      </c>
      <c r="F89">
        <v>32.408978469621857</v>
      </c>
      <c r="G89">
        <v>4</v>
      </c>
      <c r="H89">
        <v>10</v>
      </c>
    </row>
    <row r="90" spans="1:8">
      <c r="A90">
        <v>89</v>
      </c>
      <c r="B90" t="s">
        <v>102</v>
      </c>
      <c r="C90">
        <v>6</v>
      </c>
      <c r="D90" t="s">
        <v>9</v>
      </c>
      <c r="E90" t="s">
        <v>16</v>
      </c>
      <c r="F90">
        <v>24.08603412816456</v>
      </c>
      <c r="G90">
        <v>0</v>
      </c>
      <c r="H90">
        <v>8</v>
      </c>
    </row>
    <row r="91" spans="1:8">
      <c r="A91">
        <v>90</v>
      </c>
      <c r="B91" t="s">
        <v>103</v>
      </c>
      <c r="C91">
        <v>31</v>
      </c>
      <c r="D91" t="s">
        <v>9</v>
      </c>
      <c r="E91" t="s">
        <v>10</v>
      </c>
      <c r="F91">
        <v>30.360243373875431</v>
      </c>
      <c r="G91">
        <v>1</v>
      </c>
      <c r="H91">
        <v>4</v>
      </c>
    </row>
    <row r="92" spans="1:8">
      <c r="A92">
        <v>91</v>
      </c>
      <c r="B92" t="s">
        <v>104</v>
      </c>
      <c r="C92">
        <v>83</v>
      </c>
      <c r="D92" t="s">
        <v>9</v>
      </c>
      <c r="E92" t="s">
        <v>18</v>
      </c>
      <c r="F92">
        <v>36.62063423922784</v>
      </c>
      <c r="G92">
        <v>2</v>
      </c>
      <c r="H92">
        <v>4</v>
      </c>
    </row>
    <row r="93" spans="1:8">
      <c r="A93">
        <v>92</v>
      </c>
      <c r="B93" t="s">
        <v>105</v>
      </c>
      <c r="C93">
        <v>58</v>
      </c>
      <c r="D93" t="s">
        <v>12</v>
      </c>
      <c r="E93" t="s">
        <v>16</v>
      </c>
      <c r="F93">
        <v>29.091677976824641</v>
      </c>
      <c r="G93">
        <v>3</v>
      </c>
      <c r="H93">
        <v>4</v>
      </c>
    </row>
    <row r="94" spans="1:8">
      <c r="A94">
        <v>93</v>
      </c>
      <c r="B94" t="s">
        <v>106</v>
      </c>
      <c r="C94">
        <v>16</v>
      </c>
      <c r="D94" t="s">
        <v>12</v>
      </c>
      <c r="E94" t="s">
        <v>13</v>
      </c>
      <c r="F94">
        <v>39.204198345666128</v>
      </c>
      <c r="G94">
        <v>1</v>
      </c>
      <c r="H94">
        <v>3</v>
      </c>
    </row>
    <row r="95" spans="1:8">
      <c r="A95">
        <v>94</v>
      </c>
      <c r="B95" t="s">
        <v>107</v>
      </c>
      <c r="C95">
        <v>5</v>
      </c>
      <c r="D95" t="s">
        <v>9</v>
      </c>
      <c r="E95" t="s">
        <v>18</v>
      </c>
      <c r="F95">
        <v>30.731135197068429</v>
      </c>
      <c r="G95">
        <v>0</v>
      </c>
      <c r="H95">
        <v>1</v>
      </c>
    </row>
    <row r="96" spans="1:8">
      <c r="A96">
        <v>95</v>
      </c>
      <c r="B96" t="s">
        <v>108</v>
      </c>
      <c r="C96">
        <v>64</v>
      </c>
      <c r="D96" t="s">
        <v>12</v>
      </c>
      <c r="E96" t="s">
        <v>18</v>
      </c>
      <c r="F96">
        <v>15.01763409562542</v>
      </c>
      <c r="G96">
        <v>1</v>
      </c>
      <c r="H96">
        <v>1</v>
      </c>
    </row>
    <row r="97" spans="1:8">
      <c r="A97">
        <v>96</v>
      </c>
      <c r="B97" t="s">
        <v>109</v>
      </c>
      <c r="C97">
        <v>4</v>
      </c>
      <c r="D97" t="s">
        <v>9</v>
      </c>
      <c r="E97" t="s">
        <v>16</v>
      </c>
      <c r="F97">
        <v>17.923300795572349</v>
      </c>
      <c r="G97">
        <v>5</v>
      </c>
      <c r="H97">
        <v>8</v>
      </c>
    </row>
    <row r="98" spans="1:8">
      <c r="A98">
        <v>97</v>
      </c>
      <c r="B98" t="s">
        <v>110</v>
      </c>
      <c r="C98">
        <v>28</v>
      </c>
      <c r="D98" t="s">
        <v>12</v>
      </c>
      <c r="E98" t="s">
        <v>13</v>
      </c>
      <c r="F98">
        <v>23.398174072736779</v>
      </c>
      <c r="G98">
        <v>5</v>
      </c>
      <c r="H98">
        <v>1</v>
      </c>
    </row>
    <row r="99" spans="1:8">
      <c r="A99">
        <v>98</v>
      </c>
      <c r="B99" t="s">
        <v>111</v>
      </c>
      <c r="C99">
        <v>11</v>
      </c>
      <c r="D99" t="s">
        <v>12</v>
      </c>
      <c r="E99" t="s">
        <v>10</v>
      </c>
      <c r="F99">
        <v>39.307605065448541</v>
      </c>
      <c r="G99">
        <v>2</v>
      </c>
      <c r="H99">
        <v>1</v>
      </c>
    </row>
    <row r="100" spans="1:8">
      <c r="A100">
        <v>99</v>
      </c>
      <c r="B100" t="s">
        <v>112</v>
      </c>
      <c r="C100">
        <v>15</v>
      </c>
      <c r="D100" t="s">
        <v>9</v>
      </c>
      <c r="E100" t="s">
        <v>13</v>
      </c>
      <c r="F100">
        <v>15.47106020700542</v>
      </c>
      <c r="G100">
        <v>2</v>
      </c>
      <c r="H100">
        <v>7</v>
      </c>
    </row>
    <row r="101" spans="1:8">
      <c r="A101">
        <v>100</v>
      </c>
      <c r="B101" t="s">
        <v>113</v>
      </c>
      <c r="C101">
        <v>37</v>
      </c>
      <c r="D101" t="s">
        <v>9</v>
      </c>
      <c r="E101" t="s">
        <v>10</v>
      </c>
      <c r="F101">
        <v>17.95053537332652</v>
      </c>
      <c r="G101">
        <v>0</v>
      </c>
      <c r="H101">
        <v>5</v>
      </c>
    </row>
    <row r="102" spans="1:8">
      <c r="A102">
        <v>101</v>
      </c>
      <c r="B102" t="s">
        <v>114</v>
      </c>
      <c r="C102">
        <v>18</v>
      </c>
      <c r="D102" t="s">
        <v>12</v>
      </c>
      <c r="E102" t="s">
        <v>13</v>
      </c>
      <c r="F102">
        <v>23.36633812341276</v>
      </c>
      <c r="G102">
        <v>3</v>
      </c>
      <c r="H102">
        <v>2</v>
      </c>
    </row>
    <row r="103" spans="1:8">
      <c r="A103">
        <v>102</v>
      </c>
      <c r="B103" t="s">
        <v>115</v>
      </c>
      <c r="C103">
        <v>7</v>
      </c>
      <c r="D103" t="s">
        <v>9</v>
      </c>
      <c r="E103" t="s">
        <v>18</v>
      </c>
      <c r="F103">
        <v>15.8504409871832</v>
      </c>
      <c r="G103">
        <v>0</v>
      </c>
      <c r="H103">
        <v>6</v>
      </c>
    </row>
    <row r="104" spans="1:8">
      <c r="A104">
        <v>103</v>
      </c>
      <c r="B104" t="s">
        <v>116</v>
      </c>
      <c r="C104">
        <v>84</v>
      </c>
      <c r="D104" t="s">
        <v>9</v>
      </c>
      <c r="E104" t="s">
        <v>16</v>
      </c>
      <c r="F104">
        <v>24.204942793668291</v>
      </c>
      <c r="G104">
        <v>5</v>
      </c>
      <c r="H104">
        <v>2</v>
      </c>
    </row>
    <row r="105" spans="1:8">
      <c r="A105">
        <v>104</v>
      </c>
      <c r="B105" t="s">
        <v>117</v>
      </c>
      <c r="C105">
        <v>62</v>
      </c>
      <c r="D105" t="s">
        <v>12</v>
      </c>
      <c r="E105" t="s">
        <v>10</v>
      </c>
      <c r="F105">
        <v>33.524238127514849</v>
      </c>
      <c r="G105">
        <v>0</v>
      </c>
      <c r="H105">
        <v>4</v>
      </c>
    </row>
    <row r="106" spans="1:8">
      <c r="A106">
        <v>105</v>
      </c>
      <c r="B106" t="s">
        <v>118</v>
      </c>
      <c r="C106">
        <v>6</v>
      </c>
      <c r="D106" t="s">
        <v>9</v>
      </c>
      <c r="E106" t="s">
        <v>13</v>
      </c>
      <c r="F106">
        <v>15.63413682464564</v>
      </c>
      <c r="G106">
        <v>3</v>
      </c>
      <c r="H106">
        <v>5</v>
      </c>
    </row>
    <row r="107" spans="1:8">
      <c r="A107">
        <v>106</v>
      </c>
      <c r="B107" t="s">
        <v>119</v>
      </c>
      <c r="C107">
        <v>87</v>
      </c>
      <c r="D107" t="s">
        <v>9</v>
      </c>
      <c r="E107" t="s">
        <v>10</v>
      </c>
      <c r="F107">
        <v>18.305955274239469</v>
      </c>
      <c r="G107">
        <v>1</v>
      </c>
      <c r="H107">
        <v>5</v>
      </c>
    </row>
    <row r="108" spans="1:8">
      <c r="A108">
        <v>107</v>
      </c>
      <c r="B108" t="s">
        <v>120</v>
      </c>
      <c r="C108">
        <v>63</v>
      </c>
      <c r="D108" t="s">
        <v>12</v>
      </c>
      <c r="E108" t="s">
        <v>10</v>
      </c>
      <c r="F108">
        <v>28.150425476234101</v>
      </c>
      <c r="G108">
        <v>1</v>
      </c>
      <c r="H108">
        <v>8</v>
      </c>
    </row>
    <row r="109" spans="1:8">
      <c r="A109">
        <v>108</v>
      </c>
      <c r="B109" t="s">
        <v>121</v>
      </c>
      <c r="C109">
        <v>87</v>
      </c>
      <c r="D109" t="s">
        <v>12</v>
      </c>
      <c r="E109" t="s">
        <v>13</v>
      </c>
      <c r="F109">
        <v>25.700982663276118</v>
      </c>
      <c r="G109">
        <v>4</v>
      </c>
      <c r="H109">
        <v>3</v>
      </c>
    </row>
    <row r="110" spans="1:8">
      <c r="A110">
        <v>109</v>
      </c>
      <c r="B110" t="s">
        <v>122</v>
      </c>
      <c r="C110">
        <v>60</v>
      </c>
      <c r="D110" t="s">
        <v>9</v>
      </c>
      <c r="E110" t="s">
        <v>10</v>
      </c>
      <c r="F110">
        <v>25.61474180058017</v>
      </c>
      <c r="G110">
        <v>3</v>
      </c>
      <c r="H110">
        <v>5</v>
      </c>
    </row>
    <row r="111" spans="1:8">
      <c r="A111">
        <v>110</v>
      </c>
      <c r="B111" t="s">
        <v>123</v>
      </c>
      <c r="C111">
        <v>16</v>
      </c>
      <c r="D111" t="s">
        <v>12</v>
      </c>
      <c r="E111" t="s">
        <v>13</v>
      </c>
      <c r="F111">
        <v>17.57689110781719</v>
      </c>
      <c r="G111">
        <v>2</v>
      </c>
      <c r="H111">
        <v>2</v>
      </c>
    </row>
    <row r="112" spans="1:8">
      <c r="A112">
        <v>111</v>
      </c>
      <c r="B112" t="s">
        <v>124</v>
      </c>
      <c r="C112">
        <v>18</v>
      </c>
      <c r="D112" t="s">
        <v>12</v>
      </c>
      <c r="E112" t="s">
        <v>10</v>
      </c>
      <c r="F112">
        <v>31.673741237842229</v>
      </c>
      <c r="G112">
        <v>2</v>
      </c>
      <c r="H112">
        <v>8</v>
      </c>
    </row>
    <row r="113" spans="1:8">
      <c r="A113">
        <v>112</v>
      </c>
      <c r="B113" t="s">
        <v>125</v>
      </c>
      <c r="C113">
        <v>54</v>
      </c>
      <c r="D113" t="s">
        <v>12</v>
      </c>
      <c r="E113" t="s">
        <v>18</v>
      </c>
      <c r="F113">
        <v>19.29577432367925</v>
      </c>
      <c r="G113">
        <v>3</v>
      </c>
      <c r="H113">
        <v>4</v>
      </c>
    </row>
    <row r="114" spans="1:8">
      <c r="A114">
        <v>113</v>
      </c>
      <c r="B114" t="s">
        <v>126</v>
      </c>
      <c r="C114">
        <v>40</v>
      </c>
      <c r="D114" t="s">
        <v>12</v>
      </c>
      <c r="E114" t="s">
        <v>13</v>
      </c>
      <c r="F114">
        <v>15.800961992516861</v>
      </c>
      <c r="G114">
        <v>0</v>
      </c>
      <c r="H114">
        <v>9</v>
      </c>
    </row>
    <row r="115" spans="1:8">
      <c r="A115">
        <v>114</v>
      </c>
      <c r="B115" t="s">
        <v>127</v>
      </c>
      <c r="C115">
        <v>55</v>
      </c>
      <c r="D115" t="s">
        <v>9</v>
      </c>
      <c r="E115" t="s">
        <v>18</v>
      </c>
      <c r="F115">
        <v>32.844162595198441</v>
      </c>
      <c r="G115">
        <v>0</v>
      </c>
      <c r="H115">
        <v>4</v>
      </c>
    </row>
    <row r="116" spans="1:8">
      <c r="A116">
        <v>115</v>
      </c>
      <c r="B116" t="s">
        <v>128</v>
      </c>
      <c r="C116">
        <v>65</v>
      </c>
      <c r="D116" t="s">
        <v>9</v>
      </c>
      <c r="E116" t="s">
        <v>16</v>
      </c>
      <c r="F116">
        <v>31.64213129884963</v>
      </c>
      <c r="G116">
        <v>4</v>
      </c>
      <c r="H116">
        <v>9</v>
      </c>
    </row>
    <row r="117" spans="1:8">
      <c r="A117">
        <v>116</v>
      </c>
      <c r="B117" t="s">
        <v>129</v>
      </c>
      <c r="C117">
        <v>24</v>
      </c>
      <c r="D117" t="s">
        <v>12</v>
      </c>
      <c r="E117" t="s">
        <v>10</v>
      </c>
      <c r="F117">
        <v>20.124818114263089</v>
      </c>
      <c r="G117">
        <v>2</v>
      </c>
      <c r="H117">
        <v>8</v>
      </c>
    </row>
    <row r="118" spans="1:8">
      <c r="A118">
        <v>117</v>
      </c>
      <c r="B118" t="s">
        <v>130</v>
      </c>
      <c r="C118">
        <v>61</v>
      </c>
      <c r="D118" t="s">
        <v>9</v>
      </c>
      <c r="E118" t="s">
        <v>13</v>
      </c>
      <c r="F118">
        <v>38.045479720033342</v>
      </c>
      <c r="G118">
        <v>1</v>
      </c>
      <c r="H118">
        <v>1</v>
      </c>
    </row>
    <row r="119" spans="1:8">
      <c r="A119">
        <v>118</v>
      </c>
      <c r="B119" t="s">
        <v>131</v>
      </c>
      <c r="C119">
        <v>49</v>
      </c>
      <c r="D119" t="s">
        <v>9</v>
      </c>
      <c r="E119" t="s">
        <v>16</v>
      </c>
      <c r="F119">
        <v>36.219670614112808</v>
      </c>
      <c r="G119">
        <v>2</v>
      </c>
      <c r="H119">
        <v>1</v>
      </c>
    </row>
    <row r="120" spans="1:8">
      <c r="A120">
        <v>119</v>
      </c>
      <c r="B120" t="s">
        <v>132</v>
      </c>
      <c r="C120">
        <v>26</v>
      </c>
      <c r="D120" t="s">
        <v>9</v>
      </c>
      <c r="E120" t="s">
        <v>13</v>
      </c>
      <c r="F120">
        <v>21.058142005286289</v>
      </c>
      <c r="G120">
        <v>4</v>
      </c>
      <c r="H120">
        <v>5</v>
      </c>
    </row>
    <row r="121" spans="1:8">
      <c r="A121">
        <v>120</v>
      </c>
      <c r="B121" t="s">
        <v>133</v>
      </c>
      <c r="C121">
        <v>16</v>
      </c>
      <c r="D121" t="s">
        <v>12</v>
      </c>
      <c r="E121" t="s">
        <v>18</v>
      </c>
      <c r="F121">
        <v>39.063108424271178</v>
      </c>
      <c r="G121">
        <v>2</v>
      </c>
      <c r="H121">
        <v>10</v>
      </c>
    </row>
    <row r="122" spans="1:8">
      <c r="A122">
        <v>121</v>
      </c>
      <c r="B122" t="s">
        <v>134</v>
      </c>
      <c r="C122">
        <v>44</v>
      </c>
      <c r="D122" t="s">
        <v>9</v>
      </c>
      <c r="E122" t="s">
        <v>10</v>
      </c>
      <c r="F122">
        <v>18.94149647213046</v>
      </c>
      <c r="G122">
        <v>5</v>
      </c>
      <c r="H122">
        <v>1</v>
      </c>
    </row>
    <row r="123" spans="1:8">
      <c r="A123">
        <v>122</v>
      </c>
      <c r="B123" t="s">
        <v>135</v>
      </c>
      <c r="C123">
        <v>13</v>
      </c>
      <c r="D123" t="s">
        <v>12</v>
      </c>
      <c r="E123" t="s">
        <v>18</v>
      </c>
      <c r="F123">
        <v>19.67842309748217</v>
      </c>
      <c r="G123">
        <v>1</v>
      </c>
      <c r="H123">
        <v>9</v>
      </c>
    </row>
    <row r="124" spans="1:8">
      <c r="A124">
        <v>123</v>
      </c>
      <c r="B124" t="s">
        <v>136</v>
      </c>
      <c r="C124">
        <v>23</v>
      </c>
      <c r="D124" t="s">
        <v>12</v>
      </c>
      <c r="E124" t="s">
        <v>13</v>
      </c>
      <c r="F124">
        <v>23.812205176210181</v>
      </c>
      <c r="G124">
        <v>2</v>
      </c>
      <c r="H124">
        <v>10</v>
      </c>
    </row>
    <row r="125" spans="1:8">
      <c r="A125">
        <v>124</v>
      </c>
      <c r="B125" t="s">
        <v>137</v>
      </c>
      <c r="C125">
        <v>8</v>
      </c>
      <c r="D125" t="s">
        <v>12</v>
      </c>
      <c r="E125" t="s">
        <v>13</v>
      </c>
      <c r="F125">
        <v>28.531412922088531</v>
      </c>
      <c r="G125">
        <v>2</v>
      </c>
      <c r="H125">
        <v>1</v>
      </c>
    </row>
    <row r="126" spans="1:8">
      <c r="A126">
        <v>125</v>
      </c>
      <c r="B126" t="s">
        <v>138</v>
      </c>
      <c r="C126">
        <v>81</v>
      </c>
      <c r="D126" t="s">
        <v>9</v>
      </c>
      <c r="E126" t="s">
        <v>18</v>
      </c>
      <c r="F126">
        <v>25.04239612240973</v>
      </c>
      <c r="G126">
        <v>3</v>
      </c>
      <c r="H126">
        <v>8</v>
      </c>
    </row>
    <row r="127" spans="1:8">
      <c r="A127">
        <v>126</v>
      </c>
      <c r="B127" t="s">
        <v>139</v>
      </c>
      <c r="C127">
        <v>72</v>
      </c>
      <c r="D127" t="s">
        <v>9</v>
      </c>
      <c r="E127" t="s">
        <v>16</v>
      </c>
      <c r="F127">
        <v>28.032271893649821</v>
      </c>
      <c r="G127">
        <v>5</v>
      </c>
      <c r="H127">
        <v>9</v>
      </c>
    </row>
    <row r="128" spans="1:8">
      <c r="A128">
        <v>127</v>
      </c>
      <c r="B128" t="s">
        <v>140</v>
      </c>
      <c r="C128">
        <v>75</v>
      </c>
      <c r="D128" t="s">
        <v>12</v>
      </c>
      <c r="E128" t="s">
        <v>18</v>
      </c>
      <c r="F128">
        <v>24.351763760836981</v>
      </c>
      <c r="G128">
        <v>2</v>
      </c>
      <c r="H128">
        <v>9</v>
      </c>
    </row>
    <row r="129" spans="1:8">
      <c r="A129">
        <v>128</v>
      </c>
      <c r="B129" t="s">
        <v>141</v>
      </c>
      <c r="C129">
        <v>59</v>
      </c>
      <c r="D129" t="s">
        <v>9</v>
      </c>
      <c r="E129" t="s">
        <v>16</v>
      </c>
      <c r="F129">
        <v>21.86703610026743</v>
      </c>
      <c r="G129">
        <v>2</v>
      </c>
      <c r="H129">
        <v>4</v>
      </c>
    </row>
    <row r="130" spans="1:8">
      <c r="A130">
        <v>129</v>
      </c>
      <c r="B130" t="s">
        <v>142</v>
      </c>
      <c r="C130">
        <v>36</v>
      </c>
      <c r="D130" t="s">
        <v>12</v>
      </c>
      <c r="E130" t="s">
        <v>18</v>
      </c>
      <c r="F130">
        <v>25.73291410534198</v>
      </c>
      <c r="G130">
        <v>1</v>
      </c>
      <c r="H130">
        <v>3</v>
      </c>
    </row>
    <row r="131" spans="1:8">
      <c r="A131">
        <v>130</v>
      </c>
      <c r="B131" t="s">
        <v>143</v>
      </c>
      <c r="C131">
        <v>72</v>
      </c>
      <c r="D131" t="s">
        <v>12</v>
      </c>
      <c r="E131" t="s">
        <v>13</v>
      </c>
      <c r="F131">
        <v>15.9272405692221</v>
      </c>
      <c r="G131">
        <v>0</v>
      </c>
      <c r="H131">
        <v>9</v>
      </c>
    </row>
    <row r="132" spans="1:8">
      <c r="A132">
        <v>131</v>
      </c>
      <c r="B132" t="s">
        <v>144</v>
      </c>
      <c r="C132">
        <v>38</v>
      </c>
      <c r="D132" t="s">
        <v>12</v>
      </c>
      <c r="E132" t="s">
        <v>13</v>
      </c>
      <c r="F132">
        <v>29.66261037439839</v>
      </c>
      <c r="G132">
        <v>2</v>
      </c>
      <c r="H132">
        <v>3</v>
      </c>
    </row>
    <row r="133" spans="1:8">
      <c r="A133">
        <v>132</v>
      </c>
      <c r="B133" t="s">
        <v>145</v>
      </c>
      <c r="C133">
        <v>48</v>
      </c>
      <c r="D133" t="s">
        <v>12</v>
      </c>
      <c r="E133" t="s">
        <v>18</v>
      </c>
      <c r="F133">
        <v>33.749650001289872</v>
      </c>
      <c r="G133">
        <v>0</v>
      </c>
      <c r="H133">
        <v>7</v>
      </c>
    </row>
    <row r="134" spans="1:8">
      <c r="A134">
        <v>133</v>
      </c>
      <c r="B134" t="s">
        <v>146</v>
      </c>
      <c r="C134">
        <v>32</v>
      </c>
      <c r="D134" t="s">
        <v>9</v>
      </c>
      <c r="E134" t="s">
        <v>10</v>
      </c>
      <c r="F134">
        <v>31.73316556836081</v>
      </c>
      <c r="G134">
        <v>1</v>
      </c>
      <c r="H134">
        <v>5</v>
      </c>
    </row>
    <row r="135" spans="1:8">
      <c r="A135">
        <v>134</v>
      </c>
      <c r="B135" t="s">
        <v>147</v>
      </c>
      <c r="C135">
        <v>14</v>
      </c>
      <c r="D135" t="s">
        <v>12</v>
      </c>
      <c r="E135" t="s">
        <v>16</v>
      </c>
      <c r="F135">
        <v>20.3927238793902</v>
      </c>
      <c r="G135">
        <v>3</v>
      </c>
      <c r="H135">
        <v>6</v>
      </c>
    </row>
    <row r="136" spans="1:8">
      <c r="A136">
        <v>135</v>
      </c>
      <c r="B136" t="s">
        <v>148</v>
      </c>
      <c r="C136">
        <v>4</v>
      </c>
      <c r="D136" t="s">
        <v>12</v>
      </c>
      <c r="E136" t="s">
        <v>18</v>
      </c>
      <c r="F136">
        <v>22.6685137822987</v>
      </c>
      <c r="G136">
        <v>4</v>
      </c>
      <c r="H136">
        <v>8</v>
      </c>
    </row>
    <row r="137" spans="1:8">
      <c r="A137">
        <v>136</v>
      </c>
      <c r="B137" t="s">
        <v>149</v>
      </c>
      <c r="C137">
        <v>67</v>
      </c>
      <c r="D137" t="s">
        <v>12</v>
      </c>
      <c r="E137" t="s">
        <v>13</v>
      </c>
      <c r="F137">
        <v>24.59157937766998</v>
      </c>
      <c r="G137">
        <v>3</v>
      </c>
      <c r="H137">
        <v>10</v>
      </c>
    </row>
    <row r="138" spans="1:8">
      <c r="A138">
        <v>137</v>
      </c>
      <c r="B138" t="s">
        <v>150</v>
      </c>
      <c r="C138">
        <v>82</v>
      </c>
      <c r="D138" t="s">
        <v>9</v>
      </c>
      <c r="E138" t="s">
        <v>10</v>
      </c>
      <c r="F138">
        <v>18.544766776599779</v>
      </c>
      <c r="G138">
        <v>4</v>
      </c>
      <c r="H138">
        <v>5</v>
      </c>
    </row>
    <row r="139" spans="1:8">
      <c r="A139">
        <v>138</v>
      </c>
      <c r="B139" t="s">
        <v>151</v>
      </c>
      <c r="C139">
        <v>65</v>
      </c>
      <c r="D139" t="s">
        <v>12</v>
      </c>
      <c r="E139" t="s">
        <v>16</v>
      </c>
      <c r="F139">
        <v>37.574624118900417</v>
      </c>
      <c r="G139">
        <v>3</v>
      </c>
      <c r="H139">
        <v>9</v>
      </c>
    </row>
    <row r="140" spans="1:8">
      <c r="A140">
        <v>139</v>
      </c>
      <c r="B140" t="s">
        <v>152</v>
      </c>
      <c r="C140">
        <v>34</v>
      </c>
      <c r="D140" t="s">
        <v>12</v>
      </c>
      <c r="E140" t="s">
        <v>10</v>
      </c>
      <c r="F140">
        <v>23.524135768551421</v>
      </c>
      <c r="G140">
        <v>2</v>
      </c>
      <c r="H140">
        <v>2</v>
      </c>
    </row>
    <row r="141" spans="1:8">
      <c r="A141">
        <v>140</v>
      </c>
      <c r="B141" t="s">
        <v>153</v>
      </c>
      <c r="C141">
        <v>17</v>
      </c>
      <c r="D141" t="s">
        <v>12</v>
      </c>
      <c r="E141" t="s">
        <v>16</v>
      </c>
      <c r="F141">
        <v>24.991630250754369</v>
      </c>
      <c r="G141">
        <v>4</v>
      </c>
      <c r="H141">
        <v>8</v>
      </c>
    </row>
    <row r="142" spans="1:8">
      <c r="A142">
        <v>141</v>
      </c>
      <c r="B142" t="s">
        <v>154</v>
      </c>
      <c r="C142">
        <v>41</v>
      </c>
      <c r="D142" t="s">
        <v>12</v>
      </c>
      <c r="E142" t="s">
        <v>16</v>
      </c>
      <c r="F142">
        <v>20.863849563775041</v>
      </c>
      <c r="G142">
        <v>5</v>
      </c>
      <c r="H142">
        <v>1</v>
      </c>
    </row>
    <row r="143" spans="1:8">
      <c r="A143">
        <v>142</v>
      </c>
      <c r="B143" t="s">
        <v>155</v>
      </c>
      <c r="C143">
        <v>58</v>
      </c>
      <c r="D143" t="s">
        <v>12</v>
      </c>
      <c r="E143" t="s">
        <v>10</v>
      </c>
      <c r="F143">
        <v>27.828312268915919</v>
      </c>
      <c r="G143">
        <v>2</v>
      </c>
      <c r="H143">
        <v>8</v>
      </c>
    </row>
    <row r="144" spans="1:8">
      <c r="A144">
        <v>143</v>
      </c>
      <c r="B144" t="s">
        <v>156</v>
      </c>
      <c r="C144">
        <v>78</v>
      </c>
      <c r="D144" t="s">
        <v>9</v>
      </c>
      <c r="E144" t="s">
        <v>18</v>
      </c>
      <c r="F144">
        <v>32.291647877699688</v>
      </c>
      <c r="G144">
        <v>0</v>
      </c>
      <c r="H144">
        <v>8</v>
      </c>
    </row>
    <row r="145" spans="1:8">
      <c r="A145">
        <v>144</v>
      </c>
      <c r="B145" t="s">
        <v>157</v>
      </c>
      <c r="C145">
        <v>45</v>
      </c>
      <c r="D145" t="s">
        <v>9</v>
      </c>
      <c r="E145" t="s">
        <v>18</v>
      </c>
      <c r="F145">
        <v>20.331349243555849</v>
      </c>
      <c r="G145">
        <v>4</v>
      </c>
      <c r="H145">
        <v>10</v>
      </c>
    </row>
    <row r="146" spans="1:8">
      <c r="A146">
        <v>145</v>
      </c>
      <c r="B146" t="s">
        <v>158</v>
      </c>
      <c r="C146">
        <v>10</v>
      </c>
      <c r="D146" t="s">
        <v>12</v>
      </c>
      <c r="E146" t="s">
        <v>13</v>
      </c>
      <c r="F146">
        <v>39.014731664863582</v>
      </c>
      <c r="G146">
        <v>5</v>
      </c>
      <c r="H146">
        <v>1</v>
      </c>
    </row>
    <row r="147" spans="1:8">
      <c r="A147">
        <v>146</v>
      </c>
      <c r="B147" t="s">
        <v>159</v>
      </c>
      <c r="C147">
        <v>60</v>
      </c>
      <c r="D147" t="s">
        <v>12</v>
      </c>
      <c r="E147" t="s">
        <v>16</v>
      </c>
      <c r="F147">
        <v>16.225001124932721</v>
      </c>
      <c r="G147">
        <v>2</v>
      </c>
      <c r="H147">
        <v>10</v>
      </c>
    </row>
    <row r="148" spans="1:8">
      <c r="A148">
        <v>147</v>
      </c>
      <c r="B148" t="s">
        <v>160</v>
      </c>
      <c r="C148">
        <v>61</v>
      </c>
      <c r="D148" t="s">
        <v>12</v>
      </c>
      <c r="E148" t="s">
        <v>16</v>
      </c>
      <c r="F148">
        <v>33.241439819843549</v>
      </c>
      <c r="G148">
        <v>5</v>
      </c>
      <c r="H148">
        <v>5</v>
      </c>
    </row>
    <row r="149" spans="1:8">
      <c r="A149">
        <v>148</v>
      </c>
      <c r="B149" t="s">
        <v>161</v>
      </c>
      <c r="C149">
        <v>89</v>
      </c>
      <c r="D149" t="s">
        <v>12</v>
      </c>
      <c r="E149" t="s">
        <v>18</v>
      </c>
      <c r="F149">
        <v>18.095919747220609</v>
      </c>
      <c r="G149">
        <v>2</v>
      </c>
      <c r="H149">
        <v>8</v>
      </c>
    </row>
    <row r="150" spans="1:8">
      <c r="A150">
        <v>149</v>
      </c>
      <c r="B150" t="s">
        <v>162</v>
      </c>
      <c r="C150">
        <v>89</v>
      </c>
      <c r="D150" t="s">
        <v>9</v>
      </c>
      <c r="E150" t="s">
        <v>10</v>
      </c>
      <c r="F150">
        <v>33.977451303817183</v>
      </c>
      <c r="G150">
        <v>1</v>
      </c>
      <c r="H150">
        <v>9</v>
      </c>
    </row>
    <row r="151" spans="1:8">
      <c r="A151">
        <v>150</v>
      </c>
      <c r="B151" t="s">
        <v>163</v>
      </c>
      <c r="C151">
        <v>84</v>
      </c>
      <c r="D151" t="s">
        <v>12</v>
      </c>
      <c r="E151" t="s">
        <v>10</v>
      </c>
      <c r="F151">
        <v>29.50168959403538</v>
      </c>
      <c r="G151">
        <v>2</v>
      </c>
      <c r="H151">
        <v>9</v>
      </c>
    </row>
    <row r="152" spans="1:8">
      <c r="A152">
        <v>151</v>
      </c>
      <c r="B152" t="s">
        <v>164</v>
      </c>
      <c r="C152">
        <v>44</v>
      </c>
      <c r="D152" t="s">
        <v>9</v>
      </c>
      <c r="E152" t="s">
        <v>16</v>
      </c>
      <c r="F152">
        <v>34.79256509655962</v>
      </c>
      <c r="G152">
        <v>3</v>
      </c>
      <c r="H152">
        <v>9</v>
      </c>
    </row>
    <row r="153" spans="1:8">
      <c r="A153">
        <v>152</v>
      </c>
      <c r="B153" t="s">
        <v>165</v>
      </c>
      <c r="C153">
        <v>33</v>
      </c>
      <c r="D153" t="s">
        <v>9</v>
      </c>
      <c r="E153" t="s">
        <v>18</v>
      </c>
      <c r="F153">
        <v>21.045577063181561</v>
      </c>
      <c r="G153">
        <v>2</v>
      </c>
      <c r="H153">
        <v>4</v>
      </c>
    </row>
    <row r="154" spans="1:8">
      <c r="A154">
        <v>153</v>
      </c>
      <c r="B154" t="s">
        <v>166</v>
      </c>
      <c r="C154">
        <v>65</v>
      </c>
      <c r="D154" t="s">
        <v>12</v>
      </c>
      <c r="E154" t="s">
        <v>13</v>
      </c>
      <c r="F154">
        <v>20.528321365599052</v>
      </c>
      <c r="G154">
        <v>3</v>
      </c>
      <c r="H154">
        <v>6</v>
      </c>
    </row>
    <row r="155" spans="1:8">
      <c r="A155">
        <v>154</v>
      </c>
      <c r="B155" t="s">
        <v>167</v>
      </c>
      <c r="C155">
        <v>63</v>
      </c>
      <c r="D155" t="s">
        <v>12</v>
      </c>
      <c r="E155" t="s">
        <v>10</v>
      </c>
      <c r="F155">
        <v>29.701490858043481</v>
      </c>
      <c r="G155">
        <v>1</v>
      </c>
      <c r="H155">
        <v>3</v>
      </c>
    </row>
    <row r="156" spans="1:8">
      <c r="A156">
        <v>155</v>
      </c>
      <c r="B156" t="s">
        <v>168</v>
      </c>
      <c r="C156">
        <v>5</v>
      </c>
      <c r="D156" t="s">
        <v>12</v>
      </c>
      <c r="E156" t="s">
        <v>18</v>
      </c>
      <c r="F156">
        <v>20.623053772293179</v>
      </c>
      <c r="G156">
        <v>3</v>
      </c>
      <c r="H156">
        <v>1</v>
      </c>
    </row>
    <row r="157" spans="1:8">
      <c r="A157">
        <v>156</v>
      </c>
      <c r="B157" t="s">
        <v>169</v>
      </c>
      <c r="C157">
        <v>38</v>
      </c>
      <c r="D157" t="s">
        <v>12</v>
      </c>
      <c r="E157" t="s">
        <v>16</v>
      </c>
      <c r="F157">
        <v>21.27423388888695</v>
      </c>
      <c r="G157">
        <v>5</v>
      </c>
      <c r="H157">
        <v>7</v>
      </c>
    </row>
    <row r="158" spans="1:8">
      <c r="A158">
        <v>157</v>
      </c>
      <c r="B158" t="s">
        <v>170</v>
      </c>
      <c r="C158">
        <v>21</v>
      </c>
      <c r="D158" t="s">
        <v>12</v>
      </c>
      <c r="E158" t="s">
        <v>10</v>
      </c>
      <c r="F158">
        <v>26.19219894283567</v>
      </c>
      <c r="G158">
        <v>3</v>
      </c>
      <c r="H158">
        <v>9</v>
      </c>
    </row>
    <row r="159" spans="1:8">
      <c r="A159">
        <v>158</v>
      </c>
      <c r="B159" t="s">
        <v>171</v>
      </c>
      <c r="C159">
        <v>58</v>
      </c>
      <c r="D159" t="s">
        <v>12</v>
      </c>
      <c r="E159" t="s">
        <v>18</v>
      </c>
      <c r="F159">
        <v>35.678106096013117</v>
      </c>
      <c r="G159">
        <v>1</v>
      </c>
      <c r="H159">
        <v>5</v>
      </c>
    </row>
    <row r="160" spans="1:8">
      <c r="A160">
        <v>159</v>
      </c>
      <c r="B160" t="s">
        <v>172</v>
      </c>
      <c r="C160">
        <v>14</v>
      </c>
      <c r="D160" t="s">
        <v>12</v>
      </c>
      <c r="E160" t="s">
        <v>13</v>
      </c>
      <c r="F160">
        <v>36.425656191894298</v>
      </c>
      <c r="G160">
        <v>4</v>
      </c>
      <c r="H160">
        <v>2</v>
      </c>
    </row>
    <row r="161" spans="1:8">
      <c r="A161">
        <v>160</v>
      </c>
      <c r="B161" t="s">
        <v>173</v>
      </c>
      <c r="C161">
        <v>45</v>
      </c>
      <c r="D161" t="s">
        <v>9</v>
      </c>
      <c r="E161" t="s">
        <v>10</v>
      </c>
      <c r="F161">
        <v>34.696667241763087</v>
      </c>
      <c r="G161">
        <v>1</v>
      </c>
      <c r="H161">
        <v>6</v>
      </c>
    </row>
    <row r="162" spans="1:8">
      <c r="A162">
        <v>161</v>
      </c>
      <c r="B162" t="s">
        <v>174</v>
      </c>
      <c r="C162">
        <v>19</v>
      </c>
      <c r="D162" t="s">
        <v>9</v>
      </c>
      <c r="E162" t="s">
        <v>16</v>
      </c>
      <c r="F162">
        <v>33.883057908851498</v>
      </c>
      <c r="G162">
        <v>4</v>
      </c>
      <c r="H162">
        <v>2</v>
      </c>
    </row>
    <row r="163" spans="1:8">
      <c r="A163">
        <v>162</v>
      </c>
      <c r="B163" t="s">
        <v>175</v>
      </c>
      <c r="C163">
        <v>27</v>
      </c>
      <c r="D163" t="s">
        <v>12</v>
      </c>
      <c r="E163" t="s">
        <v>16</v>
      </c>
      <c r="F163">
        <v>36.247645324430373</v>
      </c>
      <c r="G163">
        <v>5</v>
      </c>
      <c r="H163">
        <v>2</v>
      </c>
    </row>
    <row r="164" spans="1:8">
      <c r="A164">
        <v>163</v>
      </c>
      <c r="B164" t="s">
        <v>176</v>
      </c>
      <c r="C164">
        <v>39</v>
      </c>
      <c r="D164" t="s">
        <v>12</v>
      </c>
      <c r="E164" t="s">
        <v>18</v>
      </c>
      <c r="F164">
        <v>19.35749224383169</v>
      </c>
      <c r="G164">
        <v>3</v>
      </c>
      <c r="H164">
        <v>8</v>
      </c>
    </row>
    <row r="165" spans="1:8">
      <c r="A165">
        <v>164</v>
      </c>
      <c r="B165" t="s">
        <v>177</v>
      </c>
      <c r="C165">
        <v>81</v>
      </c>
      <c r="D165" t="s">
        <v>12</v>
      </c>
      <c r="E165" t="s">
        <v>16</v>
      </c>
      <c r="F165">
        <v>20.318053964792721</v>
      </c>
      <c r="G165">
        <v>4</v>
      </c>
      <c r="H165">
        <v>7</v>
      </c>
    </row>
    <row r="166" spans="1:8">
      <c r="A166">
        <v>165</v>
      </c>
      <c r="B166" t="s">
        <v>178</v>
      </c>
      <c r="C166">
        <v>17</v>
      </c>
      <c r="D166" t="s">
        <v>9</v>
      </c>
      <c r="E166" t="s">
        <v>10</v>
      </c>
      <c r="F166">
        <v>23.097638314588611</v>
      </c>
      <c r="G166">
        <v>5</v>
      </c>
      <c r="H166">
        <v>7</v>
      </c>
    </row>
    <row r="167" spans="1:8">
      <c r="A167">
        <v>166</v>
      </c>
      <c r="B167" t="s">
        <v>179</v>
      </c>
      <c r="C167">
        <v>22</v>
      </c>
      <c r="D167" t="s">
        <v>9</v>
      </c>
      <c r="E167" t="s">
        <v>16</v>
      </c>
      <c r="F167">
        <v>24.423374906709039</v>
      </c>
      <c r="G167">
        <v>0</v>
      </c>
      <c r="H167">
        <v>6</v>
      </c>
    </row>
    <row r="168" spans="1:8">
      <c r="A168">
        <v>167</v>
      </c>
      <c r="B168" t="s">
        <v>180</v>
      </c>
      <c r="C168">
        <v>76</v>
      </c>
      <c r="D168" t="s">
        <v>12</v>
      </c>
      <c r="E168" t="s">
        <v>13</v>
      </c>
      <c r="F168">
        <v>20.023012960789071</v>
      </c>
      <c r="G168">
        <v>4</v>
      </c>
      <c r="H168">
        <v>3</v>
      </c>
    </row>
    <row r="169" spans="1:8">
      <c r="A169">
        <v>168</v>
      </c>
      <c r="B169" t="s">
        <v>181</v>
      </c>
      <c r="C169">
        <v>59</v>
      </c>
      <c r="D169" t="s">
        <v>12</v>
      </c>
      <c r="E169" t="s">
        <v>18</v>
      </c>
      <c r="F169">
        <v>35.457002748005337</v>
      </c>
      <c r="G169">
        <v>3</v>
      </c>
      <c r="H169">
        <v>5</v>
      </c>
    </row>
    <row r="170" spans="1:8">
      <c r="A170">
        <v>169</v>
      </c>
      <c r="B170" t="s">
        <v>182</v>
      </c>
      <c r="C170">
        <v>90</v>
      </c>
      <c r="D170" t="s">
        <v>12</v>
      </c>
      <c r="E170" t="s">
        <v>18</v>
      </c>
      <c r="F170">
        <v>30.352475398864119</v>
      </c>
      <c r="G170">
        <v>0</v>
      </c>
      <c r="H170">
        <v>2</v>
      </c>
    </row>
    <row r="171" spans="1:8">
      <c r="A171">
        <v>170</v>
      </c>
      <c r="B171" t="s">
        <v>183</v>
      </c>
      <c r="C171">
        <v>34</v>
      </c>
      <c r="D171" t="s">
        <v>9</v>
      </c>
      <c r="E171" t="s">
        <v>18</v>
      </c>
      <c r="F171">
        <v>17.818791306466679</v>
      </c>
      <c r="G171">
        <v>0</v>
      </c>
      <c r="H171">
        <v>10</v>
      </c>
    </row>
    <row r="172" spans="1:8">
      <c r="A172">
        <v>171</v>
      </c>
      <c r="B172" t="s">
        <v>184</v>
      </c>
      <c r="C172">
        <v>78</v>
      </c>
      <c r="D172" t="s">
        <v>12</v>
      </c>
      <c r="E172" t="s">
        <v>18</v>
      </c>
      <c r="F172">
        <v>18.93020014061009</v>
      </c>
      <c r="G172">
        <v>5</v>
      </c>
      <c r="H172">
        <v>6</v>
      </c>
    </row>
    <row r="173" spans="1:8">
      <c r="A173">
        <v>172</v>
      </c>
      <c r="B173" t="s">
        <v>185</v>
      </c>
      <c r="C173">
        <v>32</v>
      </c>
      <c r="D173" t="s">
        <v>9</v>
      </c>
      <c r="E173" t="s">
        <v>10</v>
      </c>
      <c r="F173">
        <v>38.402207765481222</v>
      </c>
      <c r="G173">
        <v>4</v>
      </c>
      <c r="H173">
        <v>2</v>
      </c>
    </row>
    <row r="174" spans="1:8">
      <c r="A174">
        <v>173</v>
      </c>
      <c r="B174" t="s">
        <v>186</v>
      </c>
      <c r="C174">
        <v>5</v>
      </c>
      <c r="D174" t="s">
        <v>12</v>
      </c>
      <c r="E174" t="s">
        <v>10</v>
      </c>
      <c r="F174">
        <v>23.928105602602471</v>
      </c>
      <c r="G174">
        <v>3</v>
      </c>
      <c r="H174">
        <v>10</v>
      </c>
    </row>
    <row r="175" spans="1:8">
      <c r="A175">
        <v>174</v>
      </c>
      <c r="B175" t="s">
        <v>187</v>
      </c>
      <c r="C175">
        <v>38</v>
      </c>
      <c r="D175" t="s">
        <v>9</v>
      </c>
      <c r="E175" t="s">
        <v>18</v>
      </c>
      <c r="F175">
        <v>31.302557510745778</v>
      </c>
      <c r="G175">
        <v>0</v>
      </c>
      <c r="H175">
        <v>2</v>
      </c>
    </row>
    <row r="176" spans="1:8">
      <c r="A176">
        <v>175</v>
      </c>
      <c r="B176" t="s">
        <v>188</v>
      </c>
      <c r="C176">
        <v>66</v>
      </c>
      <c r="D176" t="s">
        <v>9</v>
      </c>
      <c r="E176" t="s">
        <v>18</v>
      </c>
      <c r="F176">
        <v>33.790705236040459</v>
      </c>
      <c r="G176">
        <v>3</v>
      </c>
      <c r="H176">
        <v>3</v>
      </c>
    </row>
    <row r="177" spans="1:8">
      <c r="A177">
        <v>176</v>
      </c>
      <c r="B177" t="s">
        <v>189</v>
      </c>
      <c r="C177">
        <v>44</v>
      </c>
      <c r="D177" t="s">
        <v>12</v>
      </c>
      <c r="E177" t="s">
        <v>10</v>
      </c>
      <c r="F177">
        <v>27.133128995907501</v>
      </c>
      <c r="G177">
        <v>5</v>
      </c>
      <c r="H177">
        <v>6</v>
      </c>
    </row>
    <row r="178" spans="1:8">
      <c r="A178">
        <v>177</v>
      </c>
      <c r="B178" t="s">
        <v>190</v>
      </c>
      <c r="C178">
        <v>20</v>
      </c>
      <c r="D178" t="s">
        <v>12</v>
      </c>
      <c r="E178" t="s">
        <v>18</v>
      </c>
      <c r="F178">
        <v>37.662266788745782</v>
      </c>
      <c r="G178">
        <v>3</v>
      </c>
      <c r="H178">
        <v>5</v>
      </c>
    </row>
    <row r="179" spans="1:8">
      <c r="A179">
        <v>178</v>
      </c>
      <c r="B179" t="s">
        <v>191</v>
      </c>
      <c r="C179">
        <v>74</v>
      </c>
      <c r="D179" t="s">
        <v>9</v>
      </c>
      <c r="E179" t="s">
        <v>10</v>
      </c>
      <c r="F179">
        <v>28.18165143475564</v>
      </c>
      <c r="G179">
        <v>1</v>
      </c>
      <c r="H179">
        <v>3</v>
      </c>
    </row>
    <row r="180" spans="1:8">
      <c r="A180">
        <v>179</v>
      </c>
      <c r="B180" t="s">
        <v>192</v>
      </c>
      <c r="C180">
        <v>86</v>
      </c>
      <c r="D180" t="s">
        <v>9</v>
      </c>
      <c r="E180" t="s">
        <v>13</v>
      </c>
      <c r="F180">
        <v>31.93886904533181</v>
      </c>
      <c r="G180">
        <v>4</v>
      </c>
      <c r="H180">
        <v>2</v>
      </c>
    </row>
    <row r="181" spans="1:8">
      <c r="A181">
        <v>180</v>
      </c>
      <c r="B181" t="s">
        <v>193</v>
      </c>
      <c r="C181">
        <v>70</v>
      </c>
      <c r="D181" t="s">
        <v>12</v>
      </c>
      <c r="E181" t="s">
        <v>18</v>
      </c>
      <c r="F181">
        <v>20.071410957083259</v>
      </c>
      <c r="G181">
        <v>0</v>
      </c>
      <c r="H181">
        <v>2</v>
      </c>
    </row>
    <row r="182" spans="1:8">
      <c r="A182">
        <v>181</v>
      </c>
      <c r="B182" t="s">
        <v>194</v>
      </c>
      <c r="C182">
        <v>31</v>
      </c>
      <c r="D182" t="s">
        <v>9</v>
      </c>
      <c r="E182" t="s">
        <v>10</v>
      </c>
      <c r="F182">
        <v>34.686303422899528</v>
      </c>
      <c r="G182">
        <v>0</v>
      </c>
      <c r="H182">
        <v>7</v>
      </c>
    </row>
    <row r="183" spans="1:8">
      <c r="A183">
        <v>182</v>
      </c>
      <c r="B183" t="s">
        <v>195</v>
      </c>
      <c r="C183">
        <v>60</v>
      </c>
      <c r="D183" t="s">
        <v>12</v>
      </c>
      <c r="E183" t="s">
        <v>16</v>
      </c>
      <c r="F183">
        <v>33.748825275414973</v>
      </c>
      <c r="G183">
        <v>1</v>
      </c>
      <c r="H183">
        <v>10</v>
      </c>
    </row>
    <row r="184" spans="1:8">
      <c r="A184">
        <v>183</v>
      </c>
      <c r="B184" t="s">
        <v>196</v>
      </c>
      <c r="C184">
        <v>4</v>
      </c>
      <c r="D184" t="s">
        <v>9</v>
      </c>
      <c r="E184" t="s">
        <v>13</v>
      </c>
      <c r="F184">
        <v>20.82855661151245</v>
      </c>
      <c r="G184">
        <v>0</v>
      </c>
      <c r="H184">
        <v>7</v>
      </c>
    </row>
    <row r="185" spans="1:8">
      <c r="A185">
        <v>184</v>
      </c>
      <c r="B185" t="s">
        <v>197</v>
      </c>
      <c r="C185">
        <v>5</v>
      </c>
      <c r="D185" t="s">
        <v>12</v>
      </c>
      <c r="E185" t="s">
        <v>16</v>
      </c>
      <c r="F185">
        <v>16.042884777286979</v>
      </c>
      <c r="G185">
        <v>2</v>
      </c>
      <c r="H185">
        <v>9</v>
      </c>
    </row>
    <row r="186" spans="1:8">
      <c r="A186">
        <v>185</v>
      </c>
      <c r="B186" t="s">
        <v>198</v>
      </c>
      <c r="C186">
        <v>60</v>
      </c>
      <c r="D186" t="s">
        <v>9</v>
      </c>
      <c r="E186" t="s">
        <v>13</v>
      </c>
      <c r="F186">
        <v>20.564212176240471</v>
      </c>
      <c r="G186">
        <v>4</v>
      </c>
      <c r="H186">
        <v>1</v>
      </c>
    </row>
    <row r="187" spans="1:8">
      <c r="A187">
        <v>186</v>
      </c>
      <c r="B187" t="s">
        <v>199</v>
      </c>
      <c r="C187">
        <v>12</v>
      </c>
      <c r="D187" t="s">
        <v>12</v>
      </c>
      <c r="E187" t="s">
        <v>13</v>
      </c>
      <c r="F187">
        <v>36.068710652978467</v>
      </c>
      <c r="G187">
        <v>2</v>
      </c>
      <c r="H187">
        <v>10</v>
      </c>
    </row>
    <row r="188" spans="1:8">
      <c r="A188">
        <v>187</v>
      </c>
      <c r="B188" t="s">
        <v>200</v>
      </c>
      <c r="C188">
        <v>82</v>
      </c>
      <c r="D188" t="s">
        <v>9</v>
      </c>
      <c r="E188" t="s">
        <v>10</v>
      </c>
      <c r="F188">
        <v>37.022483133590427</v>
      </c>
      <c r="G188">
        <v>4</v>
      </c>
      <c r="H188">
        <v>1</v>
      </c>
    </row>
    <row r="189" spans="1:8">
      <c r="A189">
        <v>188</v>
      </c>
      <c r="B189" t="s">
        <v>201</v>
      </c>
      <c r="C189">
        <v>10</v>
      </c>
      <c r="D189" t="s">
        <v>12</v>
      </c>
      <c r="E189" t="s">
        <v>10</v>
      </c>
      <c r="F189">
        <v>22.587180689508148</v>
      </c>
      <c r="G189">
        <v>5</v>
      </c>
      <c r="H189">
        <v>7</v>
      </c>
    </row>
    <row r="190" spans="1:8">
      <c r="A190">
        <v>189</v>
      </c>
      <c r="B190" t="s">
        <v>202</v>
      </c>
      <c r="C190">
        <v>39</v>
      </c>
      <c r="D190" t="s">
        <v>12</v>
      </c>
      <c r="E190" t="s">
        <v>16</v>
      </c>
      <c r="F190">
        <v>37.171816582863563</v>
      </c>
      <c r="G190">
        <v>5</v>
      </c>
      <c r="H190">
        <v>3</v>
      </c>
    </row>
    <row r="191" spans="1:8">
      <c r="A191">
        <v>190</v>
      </c>
      <c r="B191" t="s">
        <v>203</v>
      </c>
      <c r="C191">
        <v>49</v>
      </c>
      <c r="D191" t="s">
        <v>9</v>
      </c>
      <c r="E191" t="s">
        <v>13</v>
      </c>
      <c r="F191">
        <v>39.92091113285209</v>
      </c>
      <c r="G191">
        <v>5</v>
      </c>
      <c r="H191">
        <v>9</v>
      </c>
    </row>
    <row r="192" spans="1:8">
      <c r="A192">
        <v>191</v>
      </c>
      <c r="B192" t="s">
        <v>204</v>
      </c>
      <c r="C192">
        <v>54</v>
      </c>
      <c r="D192" t="s">
        <v>12</v>
      </c>
      <c r="E192" t="s">
        <v>18</v>
      </c>
      <c r="F192">
        <v>37.88637276773008</v>
      </c>
      <c r="G192">
        <v>3</v>
      </c>
      <c r="H192">
        <v>9</v>
      </c>
    </row>
    <row r="193" spans="1:8">
      <c r="A193">
        <v>192</v>
      </c>
      <c r="B193" t="s">
        <v>205</v>
      </c>
      <c r="C193">
        <v>71</v>
      </c>
      <c r="D193" t="s">
        <v>9</v>
      </c>
      <c r="E193" t="s">
        <v>18</v>
      </c>
      <c r="F193">
        <v>37.409296632677041</v>
      </c>
      <c r="G193">
        <v>2</v>
      </c>
      <c r="H193">
        <v>8</v>
      </c>
    </row>
    <row r="194" spans="1:8">
      <c r="A194">
        <v>193</v>
      </c>
      <c r="B194" t="s">
        <v>206</v>
      </c>
      <c r="C194">
        <v>2</v>
      </c>
      <c r="D194" t="s">
        <v>9</v>
      </c>
      <c r="E194" t="s">
        <v>16</v>
      </c>
      <c r="F194">
        <v>32.397744683660768</v>
      </c>
      <c r="G194">
        <v>5</v>
      </c>
      <c r="H194">
        <v>6</v>
      </c>
    </row>
    <row r="195" spans="1:8">
      <c r="A195">
        <v>194</v>
      </c>
      <c r="B195" t="s">
        <v>207</v>
      </c>
      <c r="C195">
        <v>70</v>
      </c>
      <c r="D195" t="s">
        <v>9</v>
      </c>
      <c r="E195" t="s">
        <v>13</v>
      </c>
      <c r="F195">
        <v>26.980982713324931</v>
      </c>
      <c r="G195">
        <v>5</v>
      </c>
      <c r="H195">
        <v>3</v>
      </c>
    </row>
    <row r="196" spans="1:8">
      <c r="A196">
        <v>195</v>
      </c>
      <c r="B196" t="s">
        <v>208</v>
      </c>
      <c r="C196">
        <v>90</v>
      </c>
      <c r="D196" t="s">
        <v>12</v>
      </c>
      <c r="E196" t="s">
        <v>13</v>
      </c>
      <c r="F196">
        <v>18.23698929780365</v>
      </c>
      <c r="G196">
        <v>3</v>
      </c>
      <c r="H196">
        <v>9</v>
      </c>
    </row>
    <row r="197" spans="1:8">
      <c r="A197">
        <v>196</v>
      </c>
      <c r="B197" t="s">
        <v>209</v>
      </c>
      <c r="C197">
        <v>21</v>
      </c>
      <c r="D197" t="s">
        <v>9</v>
      </c>
      <c r="E197" t="s">
        <v>10</v>
      </c>
      <c r="F197">
        <v>24.742519684816489</v>
      </c>
      <c r="G197">
        <v>5</v>
      </c>
      <c r="H197">
        <v>4</v>
      </c>
    </row>
    <row r="198" spans="1:8">
      <c r="A198">
        <v>197</v>
      </c>
      <c r="B198" t="s">
        <v>210</v>
      </c>
      <c r="C198">
        <v>7</v>
      </c>
      <c r="D198" t="s">
        <v>9</v>
      </c>
      <c r="E198" t="s">
        <v>18</v>
      </c>
      <c r="F198">
        <v>18.024028638297171</v>
      </c>
      <c r="G198">
        <v>0</v>
      </c>
      <c r="H198">
        <v>3</v>
      </c>
    </row>
    <row r="199" spans="1:8">
      <c r="A199">
        <v>198</v>
      </c>
      <c r="B199" t="s">
        <v>211</v>
      </c>
      <c r="C199">
        <v>48</v>
      </c>
      <c r="D199" t="s">
        <v>12</v>
      </c>
      <c r="E199" t="s">
        <v>13</v>
      </c>
      <c r="F199">
        <v>24.480524772741539</v>
      </c>
      <c r="G199">
        <v>3</v>
      </c>
      <c r="H199">
        <v>3</v>
      </c>
    </row>
    <row r="200" spans="1:8">
      <c r="A200">
        <v>199</v>
      </c>
      <c r="B200" t="s">
        <v>212</v>
      </c>
      <c r="C200">
        <v>73</v>
      </c>
      <c r="D200" t="s">
        <v>9</v>
      </c>
      <c r="E200" t="s">
        <v>16</v>
      </c>
      <c r="F200">
        <v>24.605539631290291</v>
      </c>
      <c r="G200">
        <v>2</v>
      </c>
      <c r="H200">
        <v>10</v>
      </c>
    </row>
    <row r="201" spans="1:8">
      <c r="A201">
        <v>200</v>
      </c>
      <c r="B201" t="s">
        <v>213</v>
      </c>
      <c r="C201">
        <v>78</v>
      </c>
      <c r="D201" t="s">
        <v>9</v>
      </c>
      <c r="E201" t="s">
        <v>13</v>
      </c>
      <c r="F201">
        <v>15.89348911218014</v>
      </c>
      <c r="G201">
        <v>1</v>
      </c>
      <c r="H201">
        <v>2</v>
      </c>
    </row>
    <row r="202" spans="1:8">
      <c r="A202">
        <v>201</v>
      </c>
      <c r="B202" t="s">
        <v>214</v>
      </c>
      <c r="C202">
        <v>85</v>
      </c>
      <c r="D202" t="s">
        <v>12</v>
      </c>
      <c r="E202" t="s">
        <v>16</v>
      </c>
      <c r="F202">
        <v>37.806330206262537</v>
      </c>
      <c r="G202">
        <v>1</v>
      </c>
      <c r="H202">
        <v>10</v>
      </c>
    </row>
    <row r="203" spans="1:8">
      <c r="A203">
        <v>202</v>
      </c>
      <c r="B203" t="s">
        <v>215</v>
      </c>
      <c r="C203">
        <v>14</v>
      </c>
      <c r="D203" t="s">
        <v>9</v>
      </c>
      <c r="E203" t="s">
        <v>13</v>
      </c>
      <c r="F203">
        <v>24.837690883790149</v>
      </c>
      <c r="G203">
        <v>3</v>
      </c>
      <c r="H203">
        <v>3</v>
      </c>
    </row>
    <row r="204" spans="1:8">
      <c r="A204">
        <v>203</v>
      </c>
      <c r="B204" t="s">
        <v>216</v>
      </c>
      <c r="C204">
        <v>30</v>
      </c>
      <c r="D204" t="s">
        <v>9</v>
      </c>
      <c r="E204" t="s">
        <v>18</v>
      </c>
      <c r="F204">
        <v>35.505092637115581</v>
      </c>
      <c r="G204">
        <v>0</v>
      </c>
      <c r="H204">
        <v>5</v>
      </c>
    </row>
    <row r="205" spans="1:8">
      <c r="A205">
        <v>204</v>
      </c>
      <c r="B205" t="s">
        <v>217</v>
      </c>
      <c r="C205">
        <v>50</v>
      </c>
      <c r="D205" t="s">
        <v>9</v>
      </c>
      <c r="E205" t="s">
        <v>10</v>
      </c>
      <c r="F205">
        <v>17.2335406845629</v>
      </c>
      <c r="G205">
        <v>1</v>
      </c>
      <c r="H205">
        <v>9</v>
      </c>
    </row>
    <row r="206" spans="1:8">
      <c r="A206">
        <v>205</v>
      </c>
      <c r="B206" t="s">
        <v>218</v>
      </c>
      <c r="C206">
        <v>35</v>
      </c>
      <c r="D206" t="s">
        <v>9</v>
      </c>
      <c r="E206" t="s">
        <v>13</v>
      </c>
      <c r="F206">
        <v>32.718166893697493</v>
      </c>
      <c r="G206">
        <v>1</v>
      </c>
      <c r="H206">
        <v>10</v>
      </c>
    </row>
    <row r="207" spans="1:8">
      <c r="A207">
        <v>206</v>
      </c>
      <c r="B207" t="s">
        <v>219</v>
      </c>
      <c r="C207">
        <v>75</v>
      </c>
      <c r="D207" t="s">
        <v>9</v>
      </c>
      <c r="E207" t="s">
        <v>18</v>
      </c>
      <c r="F207">
        <v>34.479391132620798</v>
      </c>
      <c r="G207">
        <v>1</v>
      </c>
      <c r="H207">
        <v>8</v>
      </c>
    </row>
    <row r="208" spans="1:8">
      <c r="A208">
        <v>207</v>
      </c>
      <c r="B208" t="s">
        <v>220</v>
      </c>
      <c r="C208">
        <v>24</v>
      </c>
      <c r="D208" t="s">
        <v>9</v>
      </c>
      <c r="E208" t="s">
        <v>16</v>
      </c>
      <c r="F208">
        <v>21.72518765581329</v>
      </c>
      <c r="G208">
        <v>0</v>
      </c>
      <c r="H208">
        <v>8</v>
      </c>
    </row>
    <row r="209" spans="1:8">
      <c r="A209">
        <v>208</v>
      </c>
      <c r="B209" t="s">
        <v>221</v>
      </c>
      <c r="C209">
        <v>74</v>
      </c>
      <c r="D209" t="s">
        <v>9</v>
      </c>
      <c r="E209" t="s">
        <v>18</v>
      </c>
      <c r="F209">
        <v>31.601613934589182</v>
      </c>
      <c r="G209">
        <v>5</v>
      </c>
      <c r="H209">
        <v>6</v>
      </c>
    </row>
    <row r="210" spans="1:8">
      <c r="A210">
        <v>209</v>
      </c>
      <c r="B210" t="s">
        <v>222</v>
      </c>
      <c r="C210">
        <v>10</v>
      </c>
      <c r="D210" t="s">
        <v>9</v>
      </c>
      <c r="E210" t="s">
        <v>13</v>
      </c>
      <c r="F210">
        <v>39.157665115265672</v>
      </c>
      <c r="G210">
        <v>1</v>
      </c>
      <c r="H210">
        <v>3</v>
      </c>
    </row>
    <row r="211" spans="1:8">
      <c r="A211">
        <v>210</v>
      </c>
      <c r="B211" t="s">
        <v>223</v>
      </c>
      <c r="C211">
        <v>21</v>
      </c>
      <c r="D211" t="s">
        <v>9</v>
      </c>
      <c r="E211" t="s">
        <v>10</v>
      </c>
      <c r="F211">
        <v>22.59545657822094</v>
      </c>
      <c r="G211">
        <v>1</v>
      </c>
      <c r="H211">
        <v>4</v>
      </c>
    </row>
    <row r="212" spans="1:8">
      <c r="A212">
        <v>211</v>
      </c>
      <c r="B212" t="s">
        <v>224</v>
      </c>
      <c r="C212">
        <v>25</v>
      </c>
      <c r="D212" t="s">
        <v>9</v>
      </c>
      <c r="E212" t="s">
        <v>13</v>
      </c>
      <c r="F212">
        <v>20.588847326828802</v>
      </c>
      <c r="G212">
        <v>1</v>
      </c>
      <c r="H212">
        <v>2</v>
      </c>
    </row>
    <row r="213" spans="1:8">
      <c r="A213">
        <v>212</v>
      </c>
      <c r="B213" t="s">
        <v>225</v>
      </c>
      <c r="C213">
        <v>79</v>
      </c>
      <c r="D213" t="s">
        <v>12</v>
      </c>
      <c r="E213" t="s">
        <v>10</v>
      </c>
      <c r="F213">
        <v>37.497240454365013</v>
      </c>
      <c r="G213">
        <v>5</v>
      </c>
      <c r="H213">
        <v>4</v>
      </c>
    </row>
    <row r="214" spans="1:8">
      <c r="A214">
        <v>213</v>
      </c>
      <c r="B214" t="s">
        <v>226</v>
      </c>
      <c r="C214">
        <v>37</v>
      </c>
      <c r="D214" t="s">
        <v>12</v>
      </c>
      <c r="E214" t="s">
        <v>10</v>
      </c>
      <c r="F214">
        <v>34.428908933753974</v>
      </c>
      <c r="G214">
        <v>1</v>
      </c>
      <c r="H214">
        <v>7</v>
      </c>
    </row>
    <row r="215" spans="1:8">
      <c r="A215">
        <v>214</v>
      </c>
      <c r="B215" t="s">
        <v>227</v>
      </c>
      <c r="C215">
        <v>26</v>
      </c>
      <c r="D215" t="s">
        <v>12</v>
      </c>
      <c r="E215" t="s">
        <v>18</v>
      </c>
      <c r="F215">
        <v>25.754828180028639</v>
      </c>
      <c r="G215">
        <v>0</v>
      </c>
      <c r="H215">
        <v>4</v>
      </c>
    </row>
    <row r="216" spans="1:8">
      <c r="A216">
        <v>215</v>
      </c>
      <c r="B216" t="s">
        <v>228</v>
      </c>
      <c r="C216">
        <v>75</v>
      </c>
      <c r="D216" t="s">
        <v>9</v>
      </c>
      <c r="E216" t="s">
        <v>18</v>
      </c>
      <c r="F216">
        <v>27.851669179330329</v>
      </c>
      <c r="G216">
        <v>5</v>
      </c>
      <c r="H216">
        <v>1</v>
      </c>
    </row>
    <row r="217" spans="1:8">
      <c r="A217">
        <v>216</v>
      </c>
      <c r="B217" t="s">
        <v>229</v>
      </c>
      <c r="C217">
        <v>40</v>
      </c>
      <c r="D217" t="s">
        <v>12</v>
      </c>
      <c r="E217" t="s">
        <v>16</v>
      </c>
      <c r="F217">
        <v>28.558049631927879</v>
      </c>
      <c r="G217">
        <v>2</v>
      </c>
      <c r="H217">
        <v>7</v>
      </c>
    </row>
    <row r="218" spans="1:8">
      <c r="A218">
        <v>217</v>
      </c>
      <c r="B218" t="s">
        <v>230</v>
      </c>
      <c r="C218">
        <v>32</v>
      </c>
      <c r="D218" t="s">
        <v>9</v>
      </c>
      <c r="E218" t="s">
        <v>10</v>
      </c>
      <c r="F218">
        <v>16.928719547151498</v>
      </c>
      <c r="G218">
        <v>3</v>
      </c>
      <c r="H218">
        <v>8</v>
      </c>
    </row>
    <row r="219" spans="1:8">
      <c r="A219">
        <v>218</v>
      </c>
      <c r="B219" t="s">
        <v>231</v>
      </c>
      <c r="C219">
        <v>61</v>
      </c>
      <c r="D219" t="s">
        <v>9</v>
      </c>
      <c r="E219" t="s">
        <v>13</v>
      </c>
      <c r="F219">
        <v>28.92503575228622</v>
      </c>
      <c r="G219">
        <v>2</v>
      </c>
      <c r="H219">
        <v>4</v>
      </c>
    </row>
    <row r="220" spans="1:8">
      <c r="A220">
        <v>219</v>
      </c>
      <c r="B220" t="s">
        <v>232</v>
      </c>
      <c r="C220">
        <v>25</v>
      </c>
      <c r="D220" t="s">
        <v>12</v>
      </c>
      <c r="E220" t="s">
        <v>13</v>
      </c>
      <c r="F220">
        <v>37.877324729195763</v>
      </c>
      <c r="G220">
        <v>1</v>
      </c>
      <c r="H220">
        <v>5</v>
      </c>
    </row>
    <row r="221" spans="1:8">
      <c r="A221">
        <v>220</v>
      </c>
      <c r="B221" t="s">
        <v>233</v>
      </c>
      <c r="C221">
        <v>54</v>
      </c>
      <c r="D221" t="s">
        <v>9</v>
      </c>
      <c r="E221" t="s">
        <v>10</v>
      </c>
      <c r="F221">
        <v>16.256971178023768</v>
      </c>
      <c r="G221">
        <v>1</v>
      </c>
      <c r="H221">
        <v>7</v>
      </c>
    </row>
    <row r="222" spans="1:8">
      <c r="A222">
        <v>221</v>
      </c>
      <c r="B222" t="s">
        <v>234</v>
      </c>
      <c r="C222">
        <v>19</v>
      </c>
      <c r="D222" t="s">
        <v>9</v>
      </c>
      <c r="E222" t="s">
        <v>13</v>
      </c>
      <c r="F222">
        <v>15.84766444907021</v>
      </c>
      <c r="G222">
        <v>4</v>
      </c>
      <c r="H222">
        <v>1</v>
      </c>
    </row>
    <row r="223" spans="1:8">
      <c r="A223">
        <v>222</v>
      </c>
      <c r="B223" t="s">
        <v>235</v>
      </c>
      <c r="C223">
        <v>15</v>
      </c>
      <c r="D223" t="s">
        <v>12</v>
      </c>
      <c r="E223" t="s">
        <v>16</v>
      </c>
      <c r="F223">
        <v>32.611787280167967</v>
      </c>
      <c r="G223">
        <v>0</v>
      </c>
      <c r="H223">
        <v>6</v>
      </c>
    </row>
    <row r="224" spans="1:8">
      <c r="A224">
        <v>223</v>
      </c>
      <c r="B224" t="s">
        <v>236</v>
      </c>
      <c r="C224">
        <v>85</v>
      </c>
      <c r="D224" t="s">
        <v>12</v>
      </c>
      <c r="E224" t="s">
        <v>16</v>
      </c>
      <c r="F224">
        <v>16.1294405213287</v>
      </c>
      <c r="G224">
        <v>4</v>
      </c>
      <c r="H224">
        <v>9</v>
      </c>
    </row>
    <row r="225" spans="1:8">
      <c r="A225">
        <v>224</v>
      </c>
      <c r="B225" t="s">
        <v>237</v>
      </c>
      <c r="C225">
        <v>90</v>
      </c>
      <c r="D225" t="s">
        <v>12</v>
      </c>
      <c r="E225" t="s">
        <v>13</v>
      </c>
      <c r="F225">
        <v>26.205169488151171</v>
      </c>
      <c r="G225">
        <v>0</v>
      </c>
      <c r="H225">
        <v>8</v>
      </c>
    </row>
    <row r="226" spans="1:8">
      <c r="A226">
        <v>225</v>
      </c>
      <c r="B226" t="s">
        <v>238</v>
      </c>
      <c r="C226">
        <v>79</v>
      </c>
      <c r="D226" t="s">
        <v>12</v>
      </c>
      <c r="E226" t="s">
        <v>18</v>
      </c>
      <c r="F226">
        <v>18.728822730175519</v>
      </c>
      <c r="G226">
        <v>2</v>
      </c>
      <c r="H226">
        <v>2</v>
      </c>
    </row>
    <row r="227" spans="1:8">
      <c r="A227">
        <v>226</v>
      </c>
      <c r="B227" t="s">
        <v>239</v>
      </c>
      <c r="C227">
        <v>66</v>
      </c>
      <c r="D227" t="s">
        <v>12</v>
      </c>
      <c r="E227" t="s">
        <v>16</v>
      </c>
      <c r="F227">
        <v>17.415107451852869</v>
      </c>
      <c r="G227">
        <v>2</v>
      </c>
      <c r="H227">
        <v>10</v>
      </c>
    </row>
    <row r="228" spans="1:8">
      <c r="A228">
        <v>227</v>
      </c>
      <c r="B228" t="s">
        <v>240</v>
      </c>
      <c r="C228">
        <v>83</v>
      </c>
      <c r="D228" t="s">
        <v>12</v>
      </c>
      <c r="E228" t="s">
        <v>18</v>
      </c>
      <c r="F228">
        <v>23.398690980143481</v>
      </c>
      <c r="G228">
        <v>5</v>
      </c>
      <c r="H228">
        <v>10</v>
      </c>
    </row>
    <row r="229" spans="1:8">
      <c r="A229">
        <v>228</v>
      </c>
      <c r="B229" t="s">
        <v>241</v>
      </c>
      <c r="C229">
        <v>71</v>
      </c>
      <c r="D229" t="s">
        <v>9</v>
      </c>
      <c r="E229" t="s">
        <v>16</v>
      </c>
      <c r="F229">
        <v>27.52336707123165</v>
      </c>
      <c r="G229">
        <v>4</v>
      </c>
      <c r="H229">
        <v>4</v>
      </c>
    </row>
    <row r="230" spans="1:8">
      <c r="A230">
        <v>229</v>
      </c>
      <c r="B230" t="s">
        <v>242</v>
      </c>
      <c r="C230">
        <v>47</v>
      </c>
      <c r="D230" t="s">
        <v>9</v>
      </c>
      <c r="E230" t="s">
        <v>16</v>
      </c>
      <c r="F230">
        <v>30.373792446386631</v>
      </c>
      <c r="G230">
        <v>2</v>
      </c>
      <c r="H230">
        <v>2</v>
      </c>
    </row>
    <row r="231" spans="1:8">
      <c r="A231">
        <v>230</v>
      </c>
      <c r="B231" t="s">
        <v>243</v>
      </c>
      <c r="C231">
        <v>28</v>
      </c>
      <c r="D231" t="s">
        <v>12</v>
      </c>
      <c r="E231" t="s">
        <v>16</v>
      </c>
      <c r="F231">
        <v>31.608847071273921</v>
      </c>
      <c r="G231">
        <v>1</v>
      </c>
      <c r="H231">
        <v>2</v>
      </c>
    </row>
    <row r="232" spans="1:8">
      <c r="A232">
        <v>231</v>
      </c>
      <c r="B232" t="s">
        <v>244</v>
      </c>
      <c r="C232">
        <v>49</v>
      </c>
      <c r="D232" t="s">
        <v>9</v>
      </c>
      <c r="E232" t="s">
        <v>10</v>
      </c>
      <c r="F232">
        <v>19.545317269579691</v>
      </c>
      <c r="G232">
        <v>0</v>
      </c>
      <c r="H232">
        <v>4</v>
      </c>
    </row>
    <row r="233" spans="1:8">
      <c r="A233">
        <v>232</v>
      </c>
      <c r="B233" t="s">
        <v>245</v>
      </c>
      <c r="C233">
        <v>71</v>
      </c>
      <c r="D233" t="s">
        <v>12</v>
      </c>
      <c r="E233" t="s">
        <v>13</v>
      </c>
      <c r="F233">
        <v>20.25302165503938</v>
      </c>
      <c r="G233">
        <v>4</v>
      </c>
      <c r="H233">
        <v>6</v>
      </c>
    </row>
    <row r="234" spans="1:8">
      <c r="A234">
        <v>233</v>
      </c>
      <c r="B234" t="s">
        <v>246</v>
      </c>
      <c r="C234">
        <v>17</v>
      </c>
      <c r="D234" t="s">
        <v>12</v>
      </c>
      <c r="E234" t="s">
        <v>18</v>
      </c>
      <c r="F234">
        <v>21.39378531505643</v>
      </c>
      <c r="G234">
        <v>0</v>
      </c>
      <c r="H234">
        <v>6</v>
      </c>
    </row>
    <row r="235" spans="1:8">
      <c r="A235">
        <v>234</v>
      </c>
      <c r="B235" t="s">
        <v>247</v>
      </c>
      <c r="C235">
        <v>24</v>
      </c>
      <c r="D235" t="s">
        <v>9</v>
      </c>
      <c r="E235" t="s">
        <v>16</v>
      </c>
      <c r="F235">
        <v>30.609137858229492</v>
      </c>
      <c r="G235">
        <v>2</v>
      </c>
      <c r="H235">
        <v>10</v>
      </c>
    </row>
    <row r="236" spans="1:8">
      <c r="A236">
        <v>235</v>
      </c>
      <c r="B236" t="s">
        <v>248</v>
      </c>
      <c r="C236">
        <v>35</v>
      </c>
      <c r="D236" t="s">
        <v>12</v>
      </c>
      <c r="E236" t="s">
        <v>18</v>
      </c>
      <c r="F236">
        <v>34.988768019414678</v>
      </c>
      <c r="G236">
        <v>4</v>
      </c>
      <c r="H236">
        <v>6</v>
      </c>
    </row>
    <row r="237" spans="1:8">
      <c r="A237">
        <v>236</v>
      </c>
      <c r="B237" t="s">
        <v>249</v>
      </c>
      <c r="C237">
        <v>62</v>
      </c>
      <c r="D237" t="s">
        <v>12</v>
      </c>
      <c r="E237" t="s">
        <v>13</v>
      </c>
      <c r="F237">
        <v>33.084883754291177</v>
      </c>
      <c r="G237">
        <v>3</v>
      </c>
      <c r="H237">
        <v>9</v>
      </c>
    </row>
    <row r="238" spans="1:8">
      <c r="A238">
        <v>237</v>
      </c>
      <c r="B238" t="s">
        <v>250</v>
      </c>
      <c r="C238">
        <v>81</v>
      </c>
      <c r="D238" t="s">
        <v>12</v>
      </c>
      <c r="E238" t="s">
        <v>18</v>
      </c>
      <c r="F238">
        <v>15.842689160120949</v>
      </c>
      <c r="G238">
        <v>1</v>
      </c>
      <c r="H238">
        <v>6</v>
      </c>
    </row>
    <row r="239" spans="1:8">
      <c r="A239">
        <v>238</v>
      </c>
      <c r="B239" t="s">
        <v>251</v>
      </c>
      <c r="C239">
        <v>21</v>
      </c>
      <c r="D239" t="s">
        <v>9</v>
      </c>
      <c r="E239" t="s">
        <v>10</v>
      </c>
      <c r="F239">
        <v>23.425805489570092</v>
      </c>
      <c r="G239">
        <v>1</v>
      </c>
      <c r="H239">
        <v>1</v>
      </c>
    </row>
    <row r="240" spans="1:8">
      <c r="A240">
        <v>239</v>
      </c>
      <c r="B240" t="s">
        <v>252</v>
      </c>
      <c r="C240">
        <v>19</v>
      </c>
      <c r="D240" t="s">
        <v>9</v>
      </c>
      <c r="E240" t="s">
        <v>10</v>
      </c>
      <c r="F240">
        <v>36.017886494479939</v>
      </c>
      <c r="G240">
        <v>4</v>
      </c>
      <c r="H240">
        <v>2</v>
      </c>
    </row>
    <row r="241" spans="1:8">
      <c r="A241">
        <v>240</v>
      </c>
      <c r="B241" t="s">
        <v>253</v>
      </c>
      <c r="C241">
        <v>71</v>
      </c>
      <c r="D241" t="s">
        <v>9</v>
      </c>
      <c r="E241" t="s">
        <v>18</v>
      </c>
      <c r="F241">
        <v>33.755708692356471</v>
      </c>
      <c r="G241">
        <v>5</v>
      </c>
      <c r="H241">
        <v>8</v>
      </c>
    </row>
    <row r="242" spans="1:8">
      <c r="A242">
        <v>241</v>
      </c>
      <c r="B242" t="s">
        <v>254</v>
      </c>
      <c r="C242">
        <v>21</v>
      </c>
      <c r="D242" t="s">
        <v>9</v>
      </c>
      <c r="E242" t="s">
        <v>16</v>
      </c>
      <c r="F242">
        <v>34.395934522217587</v>
      </c>
      <c r="G242">
        <v>1</v>
      </c>
      <c r="H242">
        <v>9</v>
      </c>
    </row>
    <row r="243" spans="1:8">
      <c r="A243">
        <v>242</v>
      </c>
      <c r="B243" t="s">
        <v>255</v>
      </c>
      <c r="C243">
        <v>6</v>
      </c>
      <c r="D243" t="s">
        <v>9</v>
      </c>
      <c r="E243" t="s">
        <v>16</v>
      </c>
      <c r="F243">
        <v>29.819508968220578</v>
      </c>
      <c r="G243">
        <v>4</v>
      </c>
      <c r="H243">
        <v>10</v>
      </c>
    </row>
    <row r="244" spans="1:8">
      <c r="A244">
        <v>243</v>
      </c>
      <c r="B244" t="s">
        <v>256</v>
      </c>
      <c r="C244">
        <v>75</v>
      </c>
      <c r="D244" t="s">
        <v>9</v>
      </c>
      <c r="E244" t="s">
        <v>18</v>
      </c>
      <c r="F244">
        <v>25.654132570278371</v>
      </c>
      <c r="G244">
        <v>1</v>
      </c>
      <c r="H244">
        <v>2</v>
      </c>
    </row>
    <row r="245" spans="1:8">
      <c r="A245">
        <v>244</v>
      </c>
      <c r="B245" t="s">
        <v>257</v>
      </c>
      <c r="C245">
        <v>7</v>
      </c>
      <c r="D245" t="s">
        <v>9</v>
      </c>
      <c r="E245" t="s">
        <v>10</v>
      </c>
      <c r="F245">
        <v>24.860224230088019</v>
      </c>
      <c r="G245">
        <v>5</v>
      </c>
      <c r="H245">
        <v>2</v>
      </c>
    </row>
    <row r="246" spans="1:8">
      <c r="A246">
        <v>245</v>
      </c>
      <c r="B246" t="s">
        <v>258</v>
      </c>
      <c r="C246">
        <v>56</v>
      </c>
      <c r="D246" t="s">
        <v>12</v>
      </c>
      <c r="E246" t="s">
        <v>18</v>
      </c>
      <c r="F246">
        <v>25.01819946181767</v>
      </c>
      <c r="G246">
        <v>3</v>
      </c>
      <c r="H246">
        <v>5</v>
      </c>
    </row>
    <row r="247" spans="1:8">
      <c r="A247">
        <v>246</v>
      </c>
      <c r="B247" t="s">
        <v>259</v>
      </c>
      <c r="C247">
        <v>29</v>
      </c>
      <c r="D247" t="s">
        <v>9</v>
      </c>
      <c r="E247" t="s">
        <v>18</v>
      </c>
      <c r="F247">
        <v>22.335820870330789</v>
      </c>
      <c r="G247">
        <v>1</v>
      </c>
      <c r="H247">
        <v>6</v>
      </c>
    </row>
    <row r="248" spans="1:8">
      <c r="A248">
        <v>247</v>
      </c>
      <c r="B248" t="s">
        <v>260</v>
      </c>
      <c r="C248">
        <v>71</v>
      </c>
      <c r="D248" t="s">
        <v>12</v>
      </c>
      <c r="E248" t="s">
        <v>18</v>
      </c>
      <c r="F248">
        <v>21.809207500498989</v>
      </c>
      <c r="G248">
        <v>5</v>
      </c>
      <c r="H248">
        <v>6</v>
      </c>
    </row>
    <row r="249" spans="1:8">
      <c r="A249">
        <v>248</v>
      </c>
      <c r="B249" t="s">
        <v>261</v>
      </c>
      <c r="C249">
        <v>6</v>
      </c>
      <c r="D249" t="s">
        <v>12</v>
      </c>
      <c r="E249" t="s">
        <v>18</v>
      </c>
      <c r="F249">
        <v>18.69832241976729</v>
      </c>
      <c r="G249">
        <v>4</v>
      </c>
      <c r="H249">
        <v>8</v>
      </c>
    </row>
    <row r="250" spans="1:8">
      <c r="A250">
        <v>249</v>
      </c>
      <c r="B250" t="s">
        <v>262</v>
      </c>
      <c r="C250">
        <v>54</v>
      </c>
      <c r="D250" t="s">
        <v>12</v>
      </c>
      <c r="E250" t="s">
        <v>10</v>
      </c>
      <c r="F250">
        <v>18.351524482966479</v>
      </c>
      <c r="G250">
        <v>5</v>
      </c>
      <c r="H250">
        <v>10</v>
      </c>
    </row>
    <row r="251" spans="1:8">
      <c r="A251">
        <v>250</v>
      </c>
      <c r="B251" t="s">
        <v>263</v>
      </c>
      <c r="C251">
        <v>88</v>
      </c>
      <c r="D251" t="s">
        <v>12</v>
      </c>
      <c r="E251" t="s">
        <v>18</v>
      </c>
      <c r="F251">
        <v>25.652902690248471</v>
      </c>
      <c r="G251">
        <v>2</v>
      </c>
      <c r="H251">
        <v>7</v>
      </c>
    </row>
    <row r="252" spans="1:8">
      <c r="A252">
        <v>251</v>
      </c>
      <c r="B252" t="s">
        <v>264</v>
      </c>
      <c r="C252">
        <v>23</v>
      </c>
      <c r="D252" t="s">
        <v>12</v>
      </c>
      <c r="E252" t="s">
        <v>10</v>
      </c>
      <c r="F252">
        <v>27.53605315792846</v>
      </c>
      <c r="G252">
        <v>4</v>
      </c>
      <c r="H252">
        <v>7</v>
      </c>
    </row>
    <row r="253" spans="1:8">
      <c r="A253">
        <v>252</v>
      </c>
      <c r="B253" t="s">
        <v>265</v>
      </c>
      <c r="C253">
        <v>28</v>
      </c>
      <c r="D253" t="s">
        <v>12</v>
      </c>
      <c r="E253" t="s">
        <v>10</v>
      </c>
      <c r="F253">
        <v>25.91444845262739</v>
      </c>
      <c r="G253">
        <v>4</v>
      </c>
      <c r="H253">
        <v>3</v>
      </c>
    </row>
    <row r="254" spans="1:8">
      <c r="A254">
        <v>253</v>
      </c>
      <c r="B254" t="s">
        <v>266</v>
      </c>
      <c r="C254">
        <v>45</v>
      </c>
      <c r="D254" t="s">
        <v>9</v>
      </c>
      <c r="E254" t="s">
        <v>13</v>
      </c>
      <c r="F254">
        <v>20.070846280579229</v>
      </c>
      <c r="G254">
        <v>1</v>
      </c>
      <c r="H254">
        <v>10</v>
      </c>
    </row>
    <row r="255" spans="1:8">
      <c r="A255">
        <v>254</v>
      </c>
      <c r="B255" t="s">
        <v>267</v>
      </c>
      <c r="C255">
        <v>21</v>
      </c>
      <c r="D255" t="s">
        <v>12</v>
      </c>
      <c r="E255" t="s">
        <v>13</v>
      </c>
      <c r="F255">
        <v>25.695627930701288</v>
      </c>
      <c r="G255">
        <v>0</v>
      </c>
      <c r="H255">
        <v>7</v>
      </c>
    </row>
    <row r="256" spans="1:8">
      <c r="A256">
        <v>255</v>
      </c>
      <c r="B256" t="s">
        <v>268</v>
      </c>
      <c r="C256">
        <v>38</v>
      </c>
      <c r="D256" t="s">
        <v>12</v>
      </c>
      <c r="E256" t="s">
        <v>10</v>
      </c>
      <c r="F256">
        <v>30.862382052750519</v>
      </c>
      <c r="G256">
        <v>5</v>
      </c>
      <c r="H256">
        <v>3</v>
      </c>
    </row>
    <row r="257" spans="1:8">
      <c r="A257">
        <v>256</v>
      </c>
      <c r="B257" t="s">
        <v>269</v>
      </c>
      <c r="C257">
        <v>63</v>
      </c>
      <c r="D257" t="s">
        <v>9</v>
      </c>
      <c r="E257" t="s">
        <v>18</v>
      </c>
      <c r="F257">
        <v>33.126740327192188</v>
      </c>
      <c r="G257">
        <v>4</v>
      </c>
      <c r="H257">
        <v>8</v>
      </c>
    </row>
    <row r="258" spans="1:8">
      <c r="A258">
        <v>257</v>
      </c>
      <c r="B258" t="s">
        <v>270</v>
      </c>
      <c r="C258">
        <v>35</v>
      </c>
      <c r="D258" t="s">
        <v>12</v>
      </c>
      <c r="E258" t="s">
        <v>16</v>
      </c>
      <c r="F258">
        <v>15.03786421654247</v>
      </c>
      <c r="G258">
        <v>3</v>
      </c>
      <c r="H258">
        <v>2</v>
      </c>
    </row>
    <row r="259" spans="1:8">
      <c r="A259">
        <v>258</v>
      </c>
      <c r="B259" t="s">
        <v>271</v>
      </c>
      <c r="C259">
        <v>71</v>
      </c>
      <c r="D259" t="s">
        <v>9</v>
      </c>
      <c r="E259" t="s">
        <v>13</v>
      </c>
      <c r="F259">
        <v>36.378223036797877</v>
      </c>
      <c r="G259">
        <v>2</v>
      </c>
      <c r="H259">
        <v>7</v>
      </c>
    </row>
    <row r="260" spans="1:8">
      <c r="A260">
        <v>259</v>
      </c>
      <c r="B260" t="s">
        <v>272</v>
      </c>
      <c r="C260">
        <v>31</v>
      </c>
      <c r="D260" t="s">
        <v>9</v>
      </c>
      <c r="E260" t="s">
        <v>10</v>
      </c>
      <c r="F260">
        <v>33.190374173439423</v>
      </c>
      <c r="G260">
        <v>4</v>
      </c>
      <c r="H260">
        <v>4</v>
      </c>
    </row>
    <row r="261" spans="1:8">
      <c r="A261">
        <v>260</v>
      </c>
      <c r="B261" t="s">
        <v>273</v>
      </c>
      <c r="C261">
        <v>56</v>
      </c>
      <c r="D261" t="s">
        <v>12</v>
      </c>
      <c r="E261" t="s">
        <v>18</v>
      </c>
      <c r="F261">
        <v>38.421534587814847</v>
      </c>
      <c r="G261">
        <v>0</v>
      </c>
      <c r="H261">
        <v>7</v>
      </c>
    </row>
    <row r="262" spans="1:8">
      <c r="A262">
        <v>261</v>
      </c>
      <c r="B262" t="s">
        <v>274</v>
      </c>
      <c r="C262">
        <v>65</v>
      </c>
      <c r="D262" t="s">
        <v>9</v>
      </c>
      <c r="E262" t="s">
        <v>10</v>
      </c>
      <c r="F262">
        <v>31.72995197275268</v>
      </c>
      <c r="G262">
        <v>2</v>
      </c>
      <c r="H262">
        <v>7</v>
      </c>
    </row>
    <row r="263" spans="1:8">
      <c r="A263">
        <v>262</v>
      </c>
      <c r="B263" t="s">
        <v>275</v>
      </c>
      <c r="C263">
        <v>60</v>
      </c>
      <c r="D263" t="s">
        <v>12</v>
      </c>
      <c r="E263" t="s">
        <v>16</v>
      </c>
      <c r="F263">
        <v>35.278849194844717</v>
      </c>
      <c r="G263">
        <v>5</v>
      </c>
      <c r="H263">
        <v>1</v>
      </c>
    </row>
    <row r="264" spans="1:8">
      <c r="A264">
        <v>263</v>
      </c>
      <c r="B264" t="s">
        <v>276</v>
      </c>
      <c r="C264">
        <v>79</v>
      </c>
      <c r="D264" t="s">
        <v>9</v>
      </c>
      <c r="E264" t="s">
        <v>10</v>
      </c>
      <c r="F264">
        <v>39.645395128008708</v>
      </c>
      <c r="G264">
        <v>0</v>
      </c>
      <c r="H264">
        <v>3</v>
      </c>
    </row>
    <row r="265" spans="1:8">
      <c r="A265">
        <v>264</v>
      </c>
      <c r="B265" t="s">
        <v>277</v>
      </c>
      <c r="C265">
        <v>1</v>
      </c>
      <c r="D265" t="s">
        <v>12</v>
      </c>
      <c r="E265" t="s">
        <v>18</v>
      </c>
      <c r="F265">
        <v>16.089708028969579</v>
      </c>
      <c r="G265">
        <v>3</v>
      </c>
      <c r="H265">
        <v>4</v>
      </c>
    </row>
    <row r="266" spans="1:8">
      <c r="A266">
        <v>265</v>
      </c>
      <c r="B266" t="s">
        <v>278</v>
      </c>
      <c r="C266">
        <v>66</v>
      </c>
      <c r="D266" t="s">
        <v>12</v>
      </c>
      <c r="E266" t="s">
        <v>16</v>
      </c>
      <c r="F266">
        <v>17.34516532715611</v>
      </c>
      <c r="G266">
        <v>2</v>
      </c>
      <c r="H266">
        <v>3</v>
      </c>
    </row>
    <row r="267" spans="1:8">
      <c r="A267">
        <v>266</v>
      </c>
      <c r="B267" t="s">
        <v>279</v>
      </c>
      <c r="C267">
        <v>25</v>
      </c>
      <c r="D267" t="s">
        <v>9</v>
      </c>
      <c r="E267" t="s">
        <v>16</v>
      </c>
      <c r="F267">
        <v>35.244981697722949</v>
      </c>
      <c r="G267">
        <v>2</v>
      </c>
      <c r="H267">
        <v>2</v>
      </c>
    </row>
    <row r="268" spans="1:8">
      <c r="A268">
        <v>267</v>
      </c>
      <c r="B268" t="s">
        <v>280</v>
      </c>
      <c r="C268">
        <v>47</v>
      </c>
      <c r="D268" t="s">
        <v>9</v>
      </c>
      <c r="E268" t="s">
        <v>10</v>
      </c>
      <c r="F268">
        <v>34.875484150422388</v>
      </c>
      <c r="G268">
        <v>3</v>
      </c>
      <c r="H268">
        <v>10</v>
      </c>
    </row>
    <row r="269" spans="1:8">
      <c r="A269">
        <v>268</v>
      </c>
      <c r="B269" t="s">
        <v>281</v>
      </c>
      <c r="C269">
        <v>62</v>
      </c>
      <c r="D269" t="s">
        <v>9</v>
      </c>
      <c r="E269" t="s">
        <v>18</v>
      </c>
      <c r="F269">
        <v>36.19486800036384</v>
      </c>
      <c r="G269">
        <v>4</v>
      </c>
      <c r="H269">
        <v>5</v>
      </c>
    </row>
    <row r="270" spans="1:8">
      <c r="A270">
        <v>269</v>
      </c>
      <c r="B270" t="s">
        <v>282</v>
      </c>
      <c r="C270">
        <v>48</v>
      </c>
      <c r="D270" t="s">
        <v>12</v>
      </c>
      <c r="E270" t="s">
        <v>16</v>
      </c>
      <c r="F270">
        <v>18.048584655194471</v>
      </c>
      <c r="G270">
        <v>5</v>
      </c>
      <c r="H270">
        <v>10</v>
      </c>
    </row>
    <row r="271" spans="1:8">
      <c r="A271">
        <v>270</v>
      </c>
      <c r="B271" t="s">
        <v>283</v>
      </c>
      <c r="C271">
        <v>43</v>
      </c>
      <c r="D271" t="s">
        <v>12</v>
      </c>
      <c r="E271" t="s">
        <v>16</v>
      </c>
      <c r="F271">
        <v>22.176108107252031</v>
      </c>
      <c r="G271">
        <v>5</v>
      </c>
      <c r="H271">
        <v>2</v>
      </c>
    </row>
    <row r="272" spans="1:8">
      <c r="A272">
        <v>271</v>
      </c>
      <c r="B272" t="s">
        <v>284</v>
      </c>
      <c r="C272">
        <v>18</v>
      </c>
      <c r="D272" t="s">
        <v>12</v>
      </c>
      <c r="E272" t="s">
        <v>16</v>
      </c>
      <c r="F272">
        <v>19.879727341182068</v>
      </c>
      <c r="G272">
        <v>2</v>
      </c>
      <c r="H272">
        <v>7</v>
      </c>
    </row>
    <row r="273" spans="1:8">
      <c r="A273">
        <v>272</v>
      </c>
      <c r="B273" t="s">
        <v>285</v>
      </c>
      <c r="C273">
        <v>2</v>
      </c>
      <c r="D273" t="s">
        <v>12</v>
      </c>
      <c r="E273" t="s">
        <v>13</v>
      </c>
      <c r="F273">
        <v>38.856881831329943</v>
      </c>
      <c r="G273">
        <v>4</v>
      </c>
      <c r="H273">
        <v>7</v>
      </c>
    </row>
    <row r="274" spans="1:8">
      <c r="A274">
        <v>273</v>
      </c>
      <c r="B274" t="s">
        <v>286</v>
      </c>
      <c r="C274">
        <v>1</v>
      </c>
      <c r="D274" t="s">
        <v>12</v>
      </c>
      <c r="E274" t="s">
        <v>16</v>
      </c>
      <c r="F274">
        <v>23.95786528312766</v>
      </c>
      <c r="G274">
        <v>0</v>
      </c>
      <c r="H274">
        <v>5</v>
      </c>
    </row>
    <row r="275" spans="1:8">
      <c r="A275">
        <v>274</v>
      </c>
      <c r="B275" t="s">
        <v>287</v>
      </c>
      <c r="C275">
        <v>88</v>
      </c>
      <c r="D275" t="s">
        <v>12</v>
      </c>
      <c r="E275" t="s">
        <v>18</v>
      </c>
      <c r="F275">
        <v>36.601811693667329</v>
      </c>
      <c r="G275">
        <v>3</v>
      </c>
      <c r="H275">
        <v>5</v>
      </c>
    </row>
    <row r="276" spans="1:8">
      <c r="A276">
        <v>275</v>
      </c>
      <c r="B276" t="s">
        <v>288</v>
      </c>
      <c r="C276">
        <v>21</v>
      </c>
      <c r="D276" t="s">
        <v>12</v>
      </c>
      <c r="E276" t="s">
        <v>13</v>
      </c>
      <c r="F276">
        <v>22.683664409667522</v>
      </c>
      <c r="G276">
        <v>1</v>
      </c>
      <c r="H276">
        <v>3</v>
      </c>
    </row>
    <row r="277" spans="1:8">
      <c r="A277">
        <v>276</v>
      </c>
      <c r="B277" t="s">
        <v>289</v>
      </c>
      <c r="C277">
        <v>47</v>
      </c>
      <c r="D277" t="s">
        <v>12</v>
      </c>
      <c r="E277" t="s">
        <v>13</v>
      </c>
      <c r="F277">
        <v>21.428537452647021</v>
      </c>
      <c r="G277">
        <v>2</v>
      </c>
      <c r="H277">
        <v>8</v>
      </c>
    </row>
    <row r="278" spans="1:8">
      <c r="A278">
        <v>277</v>
      </c>
      <c r="B278" t="s">
        <v>290</v>
      </c>
      <c r="C278">
        <v>76</v>
      </c>
      <c r="D278" t="s">
        <v>9</v>
      </c>
      <c r="E278" t="s">
        <v>13</v>
      </c>
      <c r="F278">
        <v>21.43822152830424</v>
      </c>
      <c r="G278">
        <v>1</v>
      </c>
      <c r="H278">
        <v>2</v>
      </c>
    </row>
    <row r="279" spans="1:8">
      <c r="A279">
        <v>278</v>
      </c>
      <c r="B279" t="s">
        <v>291</v>
      </c>
      <c r="C279">
        <v>25</v>
      </c>
      <c r="D279" t="s">
        <v>9</v>
      </c>
      <c r="E279" t="s">
        <v>10</v>
      </c>
      <c r="F279">
        <v>16.59015142775943</v>
      </c>
      <c r="G279">
        <v>5</v>
      </c>
      <c r="H279">
        <v>2</v>
      </c>
    </row>
    <row r="280" spans="1:8">
      <c r="A280">
        <v>279</v>
      </c>
      <c r="B280" t="s">
        <v>292</v>
      </c>
      <c r="C280">
        <v>53</v>
      </c>
      <c r="D280" t="s">
        <v>9</v>
      </c>
      <c r="E280" t="s">
        <v>13</v>
      </c>
      <c r="F280">
        <v>24.094103343520931</v>
      </c>
      <c r="G280">
        <v>3</v>
      </c>
      <c r="H280">
        <v>6</v>
      </c>
    </row>
    <row r="281" spans="1:8">
      <c r="A281">
        <v>280</v>
      </c>
      <c r="B281" t="s">
        <v>293</v>
      </c>
      <c r="C281">
        <v>87</v>
      </c>
      <c r="D281" t="s">
        <v>9</v>
      </c>
      <c r="E281" t="s">
        <v>10</v>
      </c>
      <c r="F281">
        <v>23.58862941335726</v>
      </c>
      <c r="G281">
        <v>3</v>
      </c>
      <c r="H281">
        <v>8</v>
      </c>
    </row>
    <row r="282" spans="1:8">
      <c r="A282">
        <v>281</v>
      </c>
      <c r="B282" t="s">
        <v>294</v>
      </c>
      <c r="C282">
        <v>26</v>
      </c>
      <c r="D282" t="s">
        <v>9</v>
      </c>
      <c r="E282" t="s">
        <v>16</v>
      </c>
      <c r="F282">
        <v>18.16680439376222</v>
      </c>
      <c r="G282">
        <v>3</v>
      </c>
      <c r="H282">
        <v>10</v>
      </c>
    </row>
    <row r="283" spans="1:8">
      <c r="A283">
        <v>282</v>
      </c>
      <c r="B283" t="s">
        <v>295</v>
      </c>
      <c r="C283">
        <v>34</v>
      </c>
      <c r="D283" t="s">
        <v>9</v>
      </c>
      <c r="E283" t="s">
        <v>16</v>
      </c>
      <c r="F283">
        <v>32.074809025649493</v>
      </c>
      <c r="G283">
        <v>1</v>
      </c>
      <c r="H283">
        <v>9</v>
      </c>
    </row>
    <row r="284" spans="1:8">
      <c r="A284">
        <v>283</v>
      </c>
      <c r="B284" t="s">
        <v>296</v>
      </c>
      <c r="C284">
        <v>58</v>
      </c>
      <c r="D284" t="s">
        <v>12</v>
      </c>
      <c r="E284" t="s">
        <v>10</v>
      </c>
      <c r="F284">
        <v>36.981831549900953</v>
      </c>
      <c r="G284">
        <v>5</v>
      </c>
      <c r="H284">
        <v>9</v>
      </c>
    </row>
    <row r="285" spans="1:8">
      <c r="A285">
        <v>284</v>
      </c>
      <c r="B285" t="s">
        <v>297</v>
      </c>
      <c r="C285">
        <v>38</v>
      </c>
      <c r="D285" t="s">
        <v>12</v>
      </c>
      <c r="E285" t="s">
        <v>16</v>
      </c>
      <c r="F285">
        <v>21.07295432447469</v>
      </c>
      <c r="G285">
        <v>3</v>
      </c>
      <c r="H285">
        <v>9</v>
      </c>
    </row>
    <row r="286" spans="1:8">
      <c r="A286">
        <v>285</v>
      </c>
      <c r="B286" t="s">
        <v>298</v>
      </c>
      <c r="C286">
        <v>48</v>
      </c>
      <c r="D286" t="s">
        <v>12</v>
      </c>
      <c r="E286" t="s">
        <v>16</v>
      </c>
      <c r="F286">
        <v>23.800746287840841</v>
      </c>
      <c r="G286">
        <v>5</v>
      </c>
      <c r="H286">
        <v>10</v>
      </c>
    </row>
    <row r="287" spans="1:8">
      <c r="A287">
        <v>286</v>
      </c>
      <c r="B287" t="s">
        <v>299</v>
      </c>
      <c r="C287">
        <v>84</v>
      </c>
      <c r="D287" t="s">
        <v>12</v>
      </c>
      <c r="E287" t="s">
        <v>10</v>
      </c>
      <c r="F287">
        <v>19.846921635491331</v>
      </c>
      <c r="G287">
        <v>1</v>
      </c>
      <c r="H287">
        <v>4</v>
      </c>
    </row>
    <row r="288" spans="1:8">
      <c r="A288">
        <v>287</v>
      </c>
      <c r="B288" t="s">
        <v>300</v>
      </c>
      <c r="C288">
        <v>66</v>
      </c>
      <c r="D288" t="s">
        <v>9</v>
      </c>
      <c r="E288" t="s">
        <v>13</v>
      </c>
      <c r="F288">
        <v>35.914085188841469</v>
      </c>
      <c r="G288">
        <v>1</v>
      </c>
      <c r="H288">
        <v>1</v>
      </c>
    </row>
    <row r="289" spans="1:8">
      <c r="A289">
        <v>288</v>
      </c>
      <c r="B289" t="s">
        <v>301</v>
      </c>
      <c r="C289">
        <v>1</v>
      </c>
      <c r="D289" t="s">
        <v>12</v>
      </c>
      <c r="E289" t="s">
        <v>10</v>
      </c>
      <c r="F289">
        <v>24.128158446186809</v>
      </c>
      <c r="G289">
        <v>4</v>
      </c>
      <c r="H289">
        <v>9</v>
      </c>
    </row>
    <row r="290" spans="1:8">
      <c r="A290">
        <v>289</v>
      </c>
      <c r="B290" t="s">
        <v>302</v>
      </c>
      <c r="C290">
        <v>38</v>
      </c>
      <c r="D290" t="s">
        <v>9</v>
      </c>
      <c r="E290" t="s">
        <v>10</v>
      </c>
      <c r="F290">
        <v>18.212596124095839</v>
      </c>
      <c r="G290">
        <v>2</v>
      </c>
      <c r="H290">
        <v>1</v>
      </c>
    </row>
    <row r="291" spans="1:8">
      <c r="A291">
        <v>290</v>
      </c>
      <c r="B291" t="s">
        <v>303</v>
      </c>
      <c r="C291">
        <v>42</v>
      </c>
      <c r="D291" t="s">
        <v>9</v>
      </c>
      <c r="E291" t="s">
        <v>10</v>
      </c>
      <c r="F291">
        <v>39.693722938981139</v>
      </c>
      <c r="G291">
        <v>5</v>
      </c>
      <c r="H291">
        <v>1</v>
      </c>
    </row>
    <row r="292" spans="1:8">
      <c r="A292">
        <v>291</v>
      </c>
      <c r="B292" t="s">
        <v>304</v>
      </c>
      <c r="C292">
        <v>85</v>
      </c>
      <c r="D292" t="s">
        <v>9</v>
      </c>
      <c r="E292" t="s">
        <v>18</v>
      </c>
      <c r="F292">
        <v>30.936294885003178</v>
      </c>
      <c r="G292">
        <v>3</v>
      </c>
      <c r="H292">
        <v>1</v>
      </c>
    </row>
    <row r="293" spans="1:8">
      <c r="A293">
        <v>292</v>
      </c>
      <c r="B293" t="s">
        <v>305</v>
      </c>
      <c r="C293">
        <v>9</v>
      </c>
      <c r="D293" t="s">
        <v>9</v>
      </c>
      <c r="E293" t="s">
        <v>18</v>
      </c>
      <c r="F293">
        <v>16.439248318658091</v>
      </c>
      <c r="G293">
        <v>3</v>
      </c>
      <c r="H293">
        <v>10</v>
      </c>
    </row>
    <row r="294" spans="1:8">
      <c r="A294">
        <v>293</v>
      </c>
      <c r="B294" t="s">
        <v>306</v>
      </c>
      <c r="C294">
        <v>28</v>
      </c>
      <c r="D294" t="s">
        <v>12</v>
      </c>
      <c r="E294" t="s">
        <v>16</v>
      </c>
      <c r="F294">
        <v>28.84073866979012</v>
      </c>
      <c r="G294">
        <v>5</v>
      </c>
      <c r="H294">
        <v>2</v>
      </c>
    </row>
    <row r="295" spans="1:8">
      <c r="A295">
        <v>294</v>
      </c>
      <c r="B295" t="s">
        <v>307</v>
      </c>
      <c r="C295">
        <v>61</v>
      </c>
      <c r="D295" t="s">
        <v>9</v>
      </c>
      <c r="E295" t="s">
        <v>10</v>
      </c>
      <c r="F295">
        <v>15.64045742937782</v>
      </c>
      <c r="G295">
        <v>0</v>
      </c>
      <c r="H295">
        <v>7</v>
      </c>
    </row>
    <row r="296" spans="1:8">
      <c r="A296">
        <v>295</v>
      </c>
      <c r="B296" t="s">
        <v>308</v>
      </c>
      <c r="C296">
        <v>12</v>
      </c>
      <c r="D296" t="s">
        <v>9</v>
      </c>
      <c r="E296" t="s">
        <v>10</v>
      </c>
      <c r="F296">
        <v>38.983513435964042</v>
      </c>
      <c r="G296">
        <v>0</v>
      </c>
      <c r="H296">
        <v>7</v>
      </c>
    </row>
    <row r="297" spans="1:8">
      <c r="A297">
        <v>296</v>
      </c>
      <c r="B297" t="s">
        <v>309</v>
      </c>
      <c r="C297">
        <v>67</v>
      </c>
      <c r="D297" t="s">
        <v>12</v>
      </c>
      <c r="E297" t="s">
        <v>16</v>
      </c>
      <c r="F297">
        <v>15.16386249090713</v>
      </c>
      <c r="G297">
        <v>3</v>
      </c>
      <c r="H297">
        <v>10</v>
      </c>
    </row>
    <row r="298" spans="1:8">
      <c r="A298">
        <v>297</v>
      </c>
      <c r="B298" t="s">
        <v>310</v>
      </c>
      <c r="C298">
        <v>53</v>
      </c>
      <c r="D298" t="s">
        <v>9</v>
      </c>
      <c r="E298" t="s">
        <v>10</v>
      </c>
      <c r="F298">
        <v>21.215441874381739</v>
      </c>
      <c r="G298">
        <v>2</v>
      </c>
      <c r="H298">
        <v>1</v>
      </c>
    </row>
    <row r="299" spans="1:8">
      <c r="A299">
        <v>298</v>
      </c>
      <c r="B299" t="s">
        <v>311</v>
      </c>
      <c r="C299">
        <v>37</v>
      </c>
      <c r="D299" t="s">
        <v>12</v>
      </c>
      <c r="E299" t="s">
        <v>16</v>
      </c>
      <c r="F299">
        <v>30.26236464953066</v>
      </c>
      <c r="G299">
        <v>1</v>
      </c>
      <c r="H299">
        <v>9</v>
      </c>
    </row>
    <row r="300" spans="1:8">
      <c r="A300">
        <v>299</v>
      </c>
      <c r="B300" t="s">
        <v>312</v>
      </c>
      <c r="C300">
        <v>61</v>
      </c>
      <c r="D300" t="s">
        <v>12</v>
      </c>
      <c r="E300" t="s">
        <v>13</v>
      </c>
      <c r="F300">
        <v>39.707010554387971</v>
      </c>
      <c r="G300">
        <v>3</v>
      </c>
      <c r="H300">
        <v>7</v>
      </c>
    </row>
    <row r="301" spans="1:8">
      <c r="A301">
        <v>300</v>
      </c>
      <c r="B301" t="s">
        <v>313</v>
      </c>
      <c r="C301">
        <v>29</v>
      </c>
      <c r="D301" t="s">
        <v>9</v>
      </c>
      <c r="E301" t="s">
        <v>16</v>
      </c>
      <c r="F301">
        <v>36.223746820051652</v>
      </c>
      <c r="G301">
        <v>0</v>
      </c>
      <c r="H301">
        <v>4</v>
      </c>
    </row>
    <row r="302" spans="1:8">
      <c r="A302">
        <v>301</v>
      </c>
      <c r="B302" t="s">
        <v>314</v>
      </c>
      <c r="C302">
        <v>20</v>
      </c>
      <c r="D302" t="s">
        <v>9</v>
      </c>
      <c r="E302" t="s">
        <v>13</v>
      </c>
      <c r="F302">
        <v>27.372008686683149</v>
      </c>
      <c r="G302">
        <v>4</v>
      </c>
      <c r="H302">
        <v>2</v>
      </c>
    </row>
    <row r="303" spans="1:8">
      <c r="A303">
        <v>302</v>
      </c>
      <c r="B303" t="s">
        <v>315</v>
      </c>
      <c r="C303">
        <v>89</v>
      </c>
      <c r="D303" t="s">
        <v>12</v>
      </c>
      <c r="E303" t="s">
        <v>10</v>
      </c>
      <c r="F303">
        <v>22.563342270396319</v>
      </c>
      <c r="G303">
        <v>4</v>
      </c>
      <c r="H303">
        <v>10</v>
      </c>
    </row>
    <row r="304" spans="1:8">
      <c r="A304">
        <v>303</v>
      </c>
      <c r="B304" t="s">
        <v>316</v>
      </c>
      <c r="C304">
        <v>29</v>
      </c>
      <c r="D304" t="s">
        <v>9</v>
      </c>
      <c r="E304" t="s">
        <v>16</v>
      </c>
      <c r="F304">
        <v>16.761435327295331</v>
      </c>
      <c r="G304">
        <v>4</v>
      </c>
      <c r="H304">
        <v>2</v>
      </c>
    </row>
    <row r="305" spans="1:8">
      <c r="A305">
        <v>304</v>
      </c>
      <c r="B305" t="s">
        <v>317</v>
      </c>
      <c r="C305">
        <v>32</v>
      </c>
      <c r="D305" t="s">
        <v>12</v>
      </c>
      <c r="E305" t="s">
        <v>16</v>
      </c>
      <c r="F305">
        <v>28.237253285089611</v>
      </c>
      <c r="G305">
        <v>5</v>
      </c>
      <c r="H305">
        <v>4</v>
      </c>
    </row>
    <row r="306" spans="1:8">
      <c r="A306">
        <v>305</v>
      </c>
      <c r="B306" t="s">
        <v>318</v>
      </c>
      <c r="C306">
        <v>66</v>
      </c>
      <c r="D306" t="s">
        <v>12</v>
      </c>
      <c r="E306" t="s">
        <v>18</v>
      </c>
      <c r="F306">
        <v>36.344379370620302</v>
      </c>
      <c r="G306">
        <v>2</v>
      </c>
      <c r="H306">
        <v>8</v>
      </c>
    </row>
    <row r="307" spans="1:8">
      <c r="A307">
        <v>306</v>
      </c>
      <c r="B307" t="s">
        <v>319</v>
      </c>
      <c r="C307">
        <v>89</v>
      </c>
      <c r="D307" t="s">
        <v>9</v>
      </c>
      <c r="E307" t="s">
        <v>16</v>
      </c>
      <c r="F307">
        <v>32.43338682285647</v>
      </c>
      <c r="G307">
        <v>0</v>
      </c>
      <c r="H307">
        <v>4</v>
      </c>
    </row>
    <row r="308" spans="1:8">
      <c r="A308">
        <v>307</v>
      </c>
      <c r="B308" t="s">
        <v>320</v>
      </c>
      <c r="C308">
        <v>60</v>
      </c>
      <c r="D308" t="s">
        <v>9</v>
      </c>
      <c r="E308" t="s">
        <v>13</v>
      </c>
      <c r="F308">
        <v>17.684201823226839</v>
      </c>
      <c r="G308">
        <v>1</v>
      </c>
      <c r="H308">
        <v>9</v>
      </c>
    </row>
    <row r="309" spans="1:8">
      <c r="A309">
        <v>308</v>
      </c>
      <c r="B309" t="s">
        <v>321</v>
      </c>
      <c r="C309">
        <v>30</v>
      </c>
      <c r="D309" t="s">
        <v>12</v>
      </c>
      <c r="E309" t="s">
        <v>10</v>
      </c>
      <c r="F309">
        <v>27.56534146301464</v>
      </c>
      <c r="G309">
        <v>2</v>
      </c>
      <c r="H309">
        <v>9</v>
      </c>
    </row>
    <row r="310" spans="1:8">
      <c r="A310">
        <v>309</v>
      </c>
      <c r="B310" t="s">
        <v>322</v>
      </c>
      <c r="C310">
        <v>90</v>
      </c>
      <c r="D310" t="s">
        <v>9</v>
      </c>
      <c r="E310" t="s">
        <v>18</v>
      </c>
      <c r="F310">
        <v>34.234959166581483</v>
      </c>
      <c r="G310">
        <v>1</v>
      </c>
      <c r="H310">
        <v>2</v>
      </c>
    </row>
    <row r="311" spans="1:8">
      <c r="A311">
        <v>310</v>
      </c>
      <c r="B311" t="s">
        <v>323</v>
      </c>
      <c r="C311">
        <v>9</v>
      </c>
      <c r="D311" t="s">
        <v>12</v>
      </c>
      <c r="E311" t="s">
        <v>16</v>
      </c>
      <c r="F311">
        <v>20.69693533131537</v>
      </c>
      <c r="G311">
        <v>1</v>
      </c>
      <c r="H311">
        <v>2</v>
      </c>
    </row>
    <row r="312" spans="1:8">
      <c r="A312">
        <v>311</v>
      </c>
      <c r="B312" t="s">
        <v>324</v>
      </c>
      <c r="C312">
        <v>82</v>
      </c>
      <c r="D312" t="s">
        <v>9</v>
      </c>
      <c r="E312" t="s">
        <v>13</v>
      </c>
      <c r="F312">
        <v>39.769603811668773</v>
      </c>
      <c r="G312">
        <v>3</v>
      </c>
      <c r="H312">
        <v>1</v>
      </c>
    </row>
    <row r="313" spans="1:8">
      <c r="A313">
        <v>312</v>
      </c>
      <c r="B313" t="s">
        <v>325</v>
      </c>
      <c r="C313">
        <v>64</v>
      </c>
      <c r="D313" t="s">
        <v>9</v>
      </c>
      <c r="E313" t="s">
        <v>13</v>
      </c>
      <c r="F313">
        <v>33.035024049779658</v>
      </c>
      <c r="G313">
        <v>4</v>
      </c>
      <c r="H313">
        <v>9</v>
      </c>
    </row>
    <row r="314" spans="1:8">
      <c r="A314">
        <v>313</v>
      </c>
      <c r="B314" t="s">
        <v>326</v>
      </c>
      <c r="C314">
        <v>7</v>
      </c>
      <c r="D314" t="s">
        <v>12</v>
      </c>
      <c r="E314" t="s">
        <v>18</v>
      </c>
      <c r="F314">
        <v>25.754977699329771</v>
      </c>
      <c r="G314">
        <v>2</v>
      </c>
      <c r="H314">
        <v>8</v>
      </c>
    </row>
    <row r="315" spans="1:8">
      <c r="A315">
        <v>314</v>
      </c>
      <c r="B315" t="s">
        <v>327</v>
      </c>
      <c r="C315">
        <v>82</v>
      </c>
      <c r="D315" t="s">
        <v>9</v>
      </c>
      <c r="E315" t="s">
        <v>16</v>
      </c>
      <c r="F315">
        <v>29.121251670018371</v>
      </c>
      <c r="G315">
        <v>1</v>
      </c>
      <c r="H315">
        <v>8</v>
      </c>
    </row>
    <row r="316" spans="1:8">
      <c r="A316">
        <v>315</v>
      </c>
      <c r="B316" t="s">
        <v>328</v>
      </c>
      <c r="C316">
        <v>69</v>
      </c>
      <c r="D316" t="s">
        <v>12</v>
      </c>
      <c r="E316" t="s">
        <v>18</v>
      </c>
      <c r="F316">
        <v>25.188617635112049</v>
      </c>
      <c r="G316">
        <v>4</v>
      </c>
      <c r="H316">
        <v>4</v>
      </c>
    </row>
    <row r="317" spans="1:8">
      <c r="A317">
        <v>316</v>
      </c>
      <c r="B317" t="s">
        <v>329</v>
      </c>
      <c r="C317">
        <v>4</v>
      </c>
      <c r="D317" t="s">
        <v>12</v>
      </c>
      <c r="E317" t="s">
        <v>13</v>
      </c>
      <c r="F317">
        <v>32.294872758545097</v>
      </c>
      <c r="G317">
        <v>4</v>
      </c>
      <c r="H317">
        <v>8</v>
      </c>
    </row>
    <row r="318" spans="1:8">
      <c r="A318">
        <v>317</v>
      </c>
      <c r="B318" t="s">
        <v>330</v>
      </c>
      <c r="C318">
        <v>70</v>
      </c>
      <c r="D318" t="s">
        <v>12</v>
      </c>
      <c r="E318" t="s">
        <v>18</v>
      </c>
      <c r="F318">
        <v>38.932432000533687</v>
      </c>
      <c r="G318">
        <v>3</v>
      </c>
      <c r="H318">
        <v>8</v>
      </c>
    </row>
    <row r="319" spans="1:8">
      <c r="A319">
        <v>318</v>
      </c>
      <c r="B319" t="s">
        <v>331</v>
      </c>
      <c r="C319">
        <v>50</v>
      </c>
      <c r="D319" t="s">
        <v>12</v>
      </c>
      <c r="E319" t="s">
        <v>10</v>
      </c>
      <c r="F319">
        <v>26.740353073451129</v>
      </c>
      <c r="G319">
        <v>1</v>
      </c>
      <c r="H319">
        <v>10</v>
      </c>
    </row>
    <row r="320" spans="1:8">
      <c r="A320">
        <v>319</v>
      </c>
      <c r="B320" t="s">
        <v>332</v>
      </c>
      <c r="C320">
        <v>27</v>
      </c>
      <c r="D320" t="s">
        <v>9</v>
      </c>
      <c r="E320" t="s">
        <v>10</v>
      </c>
      <c r="F320">
        <v>25.85012996673025</v>
      </c>
      <c r="G320">
        <v>3</v>
      </c>
      <c r="H320">
        <v>3</v>
      </c>
    </row>
    <row r="321" spans="1:8">
      <c r="A321">
        <v>320</v>
      </c>
      <c r="B321" t="s">
        <v>333</v>
      </c>
      <c r="C321">
        <v>83</v>
      </c>
      <c r="D321" t="s">
        <v>9</v>
      </c>
      <c r="E321" t="s">
        <v>10</v>
      </c>
      <c r="F321">
        <v>19.112347499654661</v>
      </c>
      <c r="G321">
        <v>1</v>
      </c>
      <c r="H321">
        <v>10</v>
      </c>
    </row>
    <row r="322" spans="1:8">
      <c r="A322">
        <v>321</v>
      </c>
      <c r="B322" t="s">
        <v>334</v>
      </c>
      <c r="C322">
        <v>84</v>
      </c>
      <c r="D322" t="s">
        <v>12</v>
      </c>
      <c r="E322" t="s">
        <v>13</v>
      </c>
      <c r="F322">
        <v>39.318685920702009</v>
      </c>
      <c r="G322">
        <v>4</v>
      </c>
      <c r="H322">
        <v>6</v>
      </c>
    </row>
    <row r="323" spans="1:8">
      <c r="A323">
        <v>322</v>
      </c>
      <c r="B323" t="s">
        <v>335</v>
      </c>
      <c r="C323">
        <v>47</v>
      </c>
      <c r="D323" t="s">
        <v>9</v>
      </c>
      <c r="E323" t="s">
        <v>10</v>
      </c>
      <c r="F323">
        <v>17.921819042613979</v>
      </c>
      <c r="G323">
        <v>1</v>
      </c>
      <c r="H323">
        <v>4</v>
      </c>
    </row>
    <row r="324" spans="1:8">
      <c r="A324">
        <v>323</v>
      </c>
      <c r="B324" t="s">
        <v>336</v>
      </c>
      <c r="C324">
        <v>31</v>
      </c>
      <c r="D324" t="s">
        <v>9</v>
      </c>
      <c r="E324" t="s">
        <v>13</v>
      </c>
      <c r="F324">
        <v>25.34637166054771</v>
      </c>
      <c r="G324">
        <v>5</v>
      </c>
      <c r="H324">
        <v>7</v>
      </c>
    </row>
    <row r="325" spans="1:8">
      <c r="A325">
        <v>324</v>
      </c>
      <c r="B325" t="s">
        <v>337</v>
      </c>
      <c r="C325">
        <v>57</v>
      </c>
      <c r="D325" t="s">
        <v>12</v>
      </c>
      <c r="E325" t="s">
        <v>13</v>
      </c>
      <c r="F325">
        <v>33.573731001131577</v>
      </c>
      <c r="G325">
        <v>3</v>
      </c>
      <c r="H325">
        <v>9</v>
      </c>
    </row>
    <row r="326" spans="1:8">
      <c r="A326">
        <v>325</v>
      </c>
      <c r="B326" t="s">
        <v>338</v>
      </c>
      <c r="C326">
        <v>48</v>
      </c>
      <c r="D326" t="s">
        <v>12</v>
      </c>
      <c r="E326" t="s">
        <v>16</v>
      </c>
      <c r="F326">
        <v>19.02834584427713</v>
      </c>
      <c r="G326">
        <v>3</v>
      </c>
      <c r="H326">
        <v>6</v>
      </c>
    </row>
    <row r="327" spans="1:8">
      <c r="A327">
        <v>326</v>
      </c>
      <c r="B327" t="s">
        <v>339</v>
      </c>
      <c r="C327">
        <v>69</v>
      </c>
      <c r="D327" t="s">
        <v>12</v>
      </c>
      <c r="E327" t="s">
        <v>16</v>
      </c>
      <c r="F327">
        <v>35.036257251906619</v>
      </c>
      <c r="G327">
        <v>5</v>
      </c>
      <c r="H327">
        <v>9</v>
      </c>
    </row>
    <row r="328" spans="1:8">
      <c r="A328">
        <v>327</v>
      </c>
      <c r="B328" t="s">
        <v>340</v>
      </c>
      <c r="C328">
        <v>14</v>
      </c>
      <c r="D328" t="s">
        <v>12</v>
      </c>
      <c r="E328" t="s">
        <v>13</v>
      </c>
      <c r="F328">
        <v>23.407183314884449</v>
      </c>
      <c r="G328">
        <v>2</v>
      </c>
      <c r="H328">
        <v>5</v>
      </c>
    </row>
    <row r="329" spans="1:8">
      <c r="A329">
        <v>328</v>
      </c>
      <c r="B329" t="s">
        <v>341</v>
      </c>
      <c r="C329">
        <v>56</v>
      </c>
      <c r="D329" t="s">
        <v>12</v>
      </c>
      <c r="E329" t="s">
        <v>10</v>
      </c>
      <c r="F329">
        <v>21.361049442759271</v>
      </c>
      <c r="G329">
        <v>4</v>
      </c>
      <c r="H329">
        <v>3</v>
      </c>
    </row>
    <row r="330" spans="1:8">
      <c r="A330">
        <v>329</v>
      </c>
      <c r="B330" t="s">
        <v>342</v>
      </c>
      <c r="C330">
        <v>24</v>
      </c>
      <c r="D330" t="s">
        <v>12</v>
      </c>
      <c r="E330" t="s">
        <v>16</v>
      </c>
      <c r="F330">
        <v>23.25219466829731</v>
      </c>
      <c r="G330">
        <v>0</v>
      </c>
      <c r="H330">
        <v>4</v>
      </c>
    </row>
    <row r="331" spans="1:8">
      <c r="A331">
        <v>330</v>
      </c>
      <c r="B331" t="s">
        <v>343</v>
      </c>
      <c r="C331">
        <v>87</v>
      </c>
      <c r="D331" t="s">
        <v>12</v>
      </c>
      <c r="E331" t="s">
        <v>16</v>
      </c>
      <c r="F331">
        <v>20.161733834687471</v>
      </c>
      <c r="G331">
        <v>0</v>
      </c>
      <c r="H331">
        <v>6</v>
      </c>
    </row>
    <row r="332" spans="1:8">
      <c r="A332">
        <v>331</v>
      </c>
      <c r="B332" t="s">
        <v>344</v>
      </c>
      <c r="C332">
        <v>14</v>
      </c>
      <c r="D332" t="s">
        <v>12</v>
      </c>
      <c r="E332" t="s">
        <v>10</v>
      </c>
      <c r="F332">
        <v>16.246115174307679</v>
      </c>
      <c r="G332">
        <v>3</v>
      </c>
      <c r="H332">
        <v>9</v>
      </c>
    </row>
    <row r="333" spans="1:8">
      <c r="A333">
        <v>332</v>
      </c>
      <c r="B333" t="s">
        <v>345</v>
      </c>
      <c r="C333">
        <v>56</v>
      </c>
      <c r="D333" t="s">
        <v>12</v>
      </c>
      <c r="E333" t="s">
        <v>18</v>
      </c>
      <c r="F333">
        <v>21.348144335275201</v>
      </c>
      <c r="G333">
        <v>1</v>
      </c>
      <c r="H333">
        <v>6</v>
      </c>
    </row>
    <row r="334" spans="1:8">
      <c r="A334">
        <v>333</v>
      </c>
      <c r="B334" t="s">
        <v>346</v>
      </c>
      <c r="C334">
        <v>68</v>
      </c>
      <c r="D334" t="s">
        <v>9</v>
      </c>
      <c r="E334" t="s">
        <v>16</v>
      </c>
      <c r="F334">
        <v>37.32434005468253</v>
      </c>
      <c r="G334">
        <v>5</v>
      </c>
      <c r="H334">
        <v>1</v>
      </c>
    </row>
    <row r="335" spans="1:8">
      <c r="A335">
        <v>334</v>
      </c>
      <c r="B335" t="s">
        <v>347</v>
      </c>
      <c r="C335">
        <v>80</v>
      </c>
      <c r="D335" t="s">
        <v>12</v>
      </c>
      <c r="E335" t="s">
        <v>18</v>
      </c>
      <c r="F335">
        <v>32.645211707601327</v>
      </c>
      <c r="G335">
        <v>4</v>
      </c>
      <c r="H335">
        <v>10</v>
      </c>
    </row>
    <row r="336" spans="1:8">
      <c r="A336">
        <v>335</v>
      </c>
      <c r="B336" t="s">
        <v>348</v>
      </c>
      <c r="C336">
        <v>50</v>
      </c>
      <c r="D336" t="s">
        <v>9</v>
      </c>
      <c r="E336" t="s">
        <v>16</v>
      </c>
      <c r="F336">
        <v>26.80274515798369</v>
      </c>
      <c r="G336">
        <v>0</v>
      </c>
      <c r="H336">
        <v>2</v>
      </c>
    </row>
    <row r="337" spans="1:8">
      <c r="A337">
        <v>336</v>
      </c>
      <c r="B337" t="s">
        <v>349</v>
      </c>
      <c r="C337">
        <v>84</v>
      </c>
      <c r="D337" t="s">
        <v>12</v>
      </c>
      <c r="E337" t="s">
        <v>18</v>
      </c>
      <c r="F337">
        <v>17.357119120554</v>
      </c>
      <c r="G337">
        <v>1</v>
      </c>
      <c r="H337">
        <v>9</v>
      </c>
    </row>
    <row r="338" spans="1:8">
      <c r="A338">
        <v>337</v>
      </c>
      <c r="B338" t="s">
        <v>350</v>
      </c>
      <c r="C338">
        <v>38</v>
      </c>
      <c r="D338" t="s">
        <v>9</v>
      </c>
      <c r="E338" t="s">
        <v>18</v>
      </c>
      <c r="F338">
        <v>36.378447492318358</v>
      </c>
      <c r="G338">
        <v>4</v>
      </c>
      <c r="H338">
        <v>3</v>
      </c>
    </row>
    <row r="339" spans="1:8">
      <c r="A339">
        <v>338</v>
      </c>
      <c r="B339" t="s">
        <v>351</v>
      </c>
      <c r="C339">
        <v>7</v>
      </c>
      <c r="D339" t="s">
        <v>9</v>
      </c>
      <c r="E339" t="s">
        <v>10</v>
      </c>
      <c r="F339">
        <v>24.703374665446258</v>
      </c>
      <c r="G339">
        <v>2</v>
      </c>
      <c r="H339">
        <v>8</v>
      </c>
    </row>
    <row r="340" spans="1:8">
      <c r="A340">
        <v>339</v>
      </c>
      <c r="B340" t="s">
        <v>352</v>
      </c>
      <c r="C340">
        <v>4</v>
      </c>
      <c r="D340" t="s">
        <v>12</v>
      </c>
      <c r="E340" t="s">
        <v>16</v>
      </c>
      <c r="F340">
        <v>27.578005553127539</v>
      </c>
      <c r="G340">
        <v>5</v>
      </c>
      <c r="H340">
        <v>9</v>
      </c>
    </row>
    <row r="341" spans="1:8">
      <c r="A341">
        <v>340</v>
      </c>
      <c r="B341" t="s">
        <v>353</v>
      </c>
      <c r="C341">
        <v>11</v>
      </c>
      <c r="D341" t="s">
        <v>12</v>
      </c>
      <c r="E341" t="s">
        <v>18</v>
      </c>
      <c r="F341">
        <v>19.343535268744549</v>
      </c>
      <c r="G341">
        <v>5</v>
      </c>
      <c r="H341">
        <v>10</v>
      </c>
    </row>
    <row r="342" spans="1:8">
      <c r="A342">
        <v>341</v>
      </c>
      <c r="B342" t="s">
        <v>354</v>
      </c>
      <c r="C342">
        <v>53</v>
      </c>
      <c r="D342" t="s">
        <v>9</v>
      </c>
      <c r="E342" t="s">
        <v>13</v>
      </c>
      <c r="F342">
        <v>25.831748992169679</v>
      </c>
      <c r="G342">
        <v>1</v>
      </c>
      <c r="H342">
        <v>7</v>
      </c>
    </row>
    <row r="343" spans="1:8">
      <c r="A343">
        <v>342</v>
      </c>
      <c r="B343" t="s">
        <v>355</v>
      </c>
      <c r="C343">
        <v>58</v>
      </c>
      <c r="D343" t="s">
        <v>12</v>
      </c>
      <c r="E343" t="s">
        <v>18</v>
      </c>
      <c r="F343">
        <v>26.759047621285511</v>
      </c>
      <c r="G343">
        <v>0</v>
      </c>
      <c r="H343">
        <v>3</v>
      </c>
    </row>
    <row r="344" spans="1:8">
      <c r="A344">
        <v>343</v>
      </c>
      <c r="B344" t="s">
        <v>356</v>
      </c>
      <c r="C344">
        <v>34</v>
      </c>
      <c r="D344" t="s">
        <v>12</v>
      </c>
      <c r="E344" t="s">
        <v>13</v>
      </c>
      <c r="F344">
        <v>19.382361649125681</v>
      </c>
      <c r="G344">
        <v>3</v>
      </c>
      <c r="H344">
        <v>7</v>
      </c>
    </row>
    <row r="345" spans="1:8">
      <c r="A345">
        <v>344</v>
      </c>
      <c r="B345" t="s">
        <v>357</v>
      </c>
      <c r="C345">
        <v>75</v>
      </c>
      <c r="D345" t="s">
        <v>12</v>
      </c>
      <c r="E345" t="s">
        <v>10</v>
      </c>
      <c r="F345">
        <v>38.263646414612467</v>
      </c>
      <c r="G345">
        <v>5</v>
      </c>
      <c r="H345">
        <v>7</v>
      </c>
    </row>
    <row r="346" spans="1:8">
      <c r="A346">
        <v>345</v>
      </c>
      <c r="B346" t="s">
        <v>358</v>
      </c>
      <c r="C346">
        <v>81</v>
      </c>
      <c r="D346" t="s">
        <v>9</v>
      </c>
      <c r="E346" t="s">
        <v>16</v>
      </c>
      <c r="F346">
        <v>34.873332733530383</v>
      </c>
      <c r="G346">
        <v>3</v>
      </c>
      <c r="H346">
        <v>4</v>
      </c>
    </row>
    <row r="347" spans="1:8">
      <c r="A347">
        <v>346</v>
      </c>
      <c r="B347" t="s">
        <v>359</v>
      </c>
      <c r="C347">
        <v>30</v>
      </c>
      <c r="D347" t="s">
        <v>9</v>
      </c>
      <c r="E347" t="s">
        <v>10</v>
      </c>
      <c r="F347">
        <v>27.592342517091542</v>
      </c>
      <c r="G347">
        <v>3</v>
      </c>
      <c r="H347">
        <v>1</v>
      </c>
    </row>
    <row r="348" spans="1:8">
      <c r="A348">
        <v>347</v>
      </c>
      <c r="B348" t="s">
        <v>360</v>
      </c>
      <c r="C348">
        <v>48</v>
      </c>
      <c r="D348" t="s">
        <v>9</v>
      </c>
      <c r="E348" t="s">
        <v>10</v>
      </c>
      <c r="F348">
        <v>31.480841911615929</v>
      </c>
      <c r="G348">
        <v>4</v>
      </c>
      <c r="H348">
        <v>6</v>
      </c>
    </row>
    <row r="349" spans="1:8">
      <c r="A349">
        <v>348</v>
      </c>
      <c r="B349" t="s">
        <v>361</v>
      </c>
      <c r="C349">
        <v>2</v>
      </c>
      <c r="D349" t="s">
        <v>9</v>
      </c>
      <c r="E349" t="s">
        <v>13</v>
      </c>
      <c r="F349">
        <v>15.62443487896468</v>
      </c>
      <c r="G349">
        <v>0</v>
      </c>
      <c r="H349">
        <v>4</v>
      </c>
    </row>
    <row r="350" spans="1:8">
      <c r="A350">
        <v>349</v>
      </c>
      <c r="B350" t="s">
        <v>362</v>
      </c>
      <c r="C350">
        <v>8</v>
      </c>
      <c r="D350" t="s">
        <v>12</v>
      </c>
      <c r="E350" t="s">
        <v>18</v>
      </c>
      <c r="F350">
        <v>39.754844726437433</v>
      </c>
      <c r="G350">
        <v>5</v>
      </c>
      <c r="H350">
        <v>6</v>
      </c>
    </row>
    <row r="351" spans="1:8">
      <c r="A351">
        <v>350</v>
      </c>
      <c r="B351" t="s">
        <v>363</v>
      </c>
      <c r="C351">
        <v>42</v>
      </c>
      <c r="D351" t="s">
        <v>9</v>
      </c>
      <c r="E351" t="s">
        <v>10</v>
      </c>
      <c r="F351">
        <v>36.390468632345247</v>
      </c>
      <c r="G351">
        <v>5</v>
      </c>
      <c r="H351">
        <v>1</v>
      </c>
    </row>
    <row r="352" spans="1:8">
      <c r="A352">
        <v>351</v>
      </c>
      <c r="B352" t="s">
        <v>364</v>
      </c>
      <c r="C352">
        <v>38</v>
      </c>
      <c r="D352" t="s">
        <v>12</v>
      </c>
      <c r="E352" t="s">
        <v>13</v>
      </c>
      <c r="F352">
        <v>33.474103171455567</v>
      </c>
      <c r="G352">
        <v>0</v>
      </c>
      <c r="H352">
        <v>8</v>
      </c>
    </row>
    <row r="353" spans="1:8">
      <c r="A353">
        <v>352</v>
      </c>
      <c r="B353" t="s">
        <v>365</v>
      </c>
      <c r="C353">
        <v>54</v>
      </c>
      <c r="D353" t="s">
        <v>9</v>
      </c>
      <c r="E353" t="s">
        <v>16</v>
      </c>
      <c r="F353">
        <v>15.328441516355801</v>
      </c>
      <c r="G353">
        <v>4</v>
      </c>
      <c r="H353">
        <v>4</v>
      </c>
    </row>
    <row r="354" spans="1:8">
      <c r="A354">
        <v>353</v>
      </c>
      <c r="B354" t="s">
        <v>366</v>
      </c>
      <c r="C354">
        <v>58</v>
      </c>
      <c r="D354" t="s">
        <v>9</v>
      </c>
      <c r="E354" t="s">
        <v>13</v>
      </c>
      <c r="F354">
        <v>37.664289981388919</v>
      </c>
      <c r="G354">
        <v>4</v>
      </c>
      <c r="H354">
        <v>2</v>
      </c>
    </row>
    <row r="355" spans="1:8">
      <c r="A355">
        <v>354</v>
      </c>
      <c r="B355" t="s">
        <v>367</v>
      </c>
      <c r="C355">
        <v>25</v>
      </c>
      <c r="D355" t="s">
        <v>12</v>
      </c>
      <c r="E355" t="s">
        <v>16</v>
      </c>
      <c r="F355">
        <v>38.363119042158807</v>
      </c>
      <c r="G355">
        <v>1</v>
      </c>
      <c r="H355">
        <v>4</v>
      </c>
    </row>
    <row r="356" spans="1:8">
      <c r="A356">
        <v>355</v>
      </c>
      <c r="B356" t="s">
        <v>368</v>
      </c>
      <c r="C356">
        <v>58</v>
      </c>
      <c r="D356" t="s">
        <v>9</v>
      </c>
      <c r="E356" t="s">
        <v>10</v>
      </c>
      <c r="F356">
        <v>19.715065667032899</v>
      </c>
      <c r="G356">
        <v>0</v>
      </c>
      <c r="H356">
        <v>5</v>
      </c>
    </row>
    <row r="357" spans="1:8">
      <c r="A357">
        <v>356</v>
      </c>
      <c r="B357" t="s">
        <v>369</v>
      </c>
      <c r="C357">
        <v>27</v>
      </c>
      <c r="D357" t="s">
        <v>12</v>
      </c>
      <c r="E357" t="s">
        <v>13</v>
      </c>
      <c r="F357">
        <v>38.551013074484892</v>
      </c>
      <c r="G357">
        <v>3</v>
      </c>
      <c r="H357">
        <v>10</v>
      </c>
    </row>
    <row r="358" spans="1:8">
      <c r="A358">
        <v>357</v>
      </c>
      <c r="B358" t="s">
        <v>370</v>
      </c>
      <c r="C358">
        <v>83</v>
      </c>
      <c r="D358" t="s">
        <v>12</v>
      </c>
      <c r="E358" t="s">
        <v>10</v>
      </c>
      <c r="F358">
        <v>26.079395289677318</v>
      </c>
      <c r="G358">
        <v>5</v>
      </c>
      <c r="H358">
        <v>9</v>
      </c>
    </row>
    <row r="359" spans="1:8">
      <c r="A359">
        <v>358</v>
      </c>
      <c r="B359" t="s">
        <v>371</v>
      </c>
      <c r="C359">
        <v>35</v>
      </c>
      <c r="D359" t="s">
        <v>12</v>
      </c>
      <c r="E359" t="s">
        <v>16</v>
      </c>
      <c r="F359">
        <v>39.721963983201313</v>
      </c>
      <c r="G359">
        <v>1</v>
      </c>
      <c r="H359">
        <v>9</v>
      </c>
    </row>
    <row r="360" spans="1:8">
      <c r="A360">
        <v>359</v>
      </c>
      <c r="B360" t="s">
        <v>372</v>
      </c>
      <c r="C360">
        <v>53</v>
      </c>
      <c r="D360" t="s">
        <v>12</v>
      </c>
      <c r="E360" t="s">
        <v>10</v>
      </c>
      <c r="F360">
        <v>23.273968405970511</v>
      </c>
      <c r="G360">
        <v>2</v>
      </c>
      <c r="H360">
        <v>6</v>
      </c>
    </row>
    <row r="361" spans="1:8">
      <c r="A361">
        <v>360</v>
      </c>
      <c r="B361" t="s">
        <v>373</v>
      </c>
      <c r="C361">
        <v>75</v>
      </c>
      <c r="D361" t="s">
        <v>12</v>
      </c>
      <c r="E361" t="s">
        <v>13</v>
      </c>
      <c r="F361">
        <v>34.62041377554111</v>
      </c>
      <c r="G361">
        <v>5</v>
      </c>
      <c r="H361">
        <v>2</v>
      </c>
    </row>
    <row r="362" spans="1:8">
      <c r="A362">
        <v>361</v>
      </c>
      <c r="B362" t="s">
        <v>374</v>
      </c>
      <c r="C362">
        <v>31</v>
      </c>
      <c r="D362" t="s">
        <v>12</v>
      </c>
      <c r="E362" t="s">
        <v>10</v>
      </c>
      <c r="F362">
        <v>32.223212905032881</v>
      </c>
      <c r="G362">
        <v>3</v>
      </c>
      <c r="H362">
        <v>2</v>
      </c>
    </row>
    <row r="363" spans="1:8">
      <c r="A363">
        <v>362</v>
      </c>
      <c r="B363" t="s">
        <v>375</v>
      </c>
      <c r="C363">
        <v>76</v>
      </c>
      <c r="D363" t="s">
        <v>9</v>
      </c>
      <c r="E363" t="s">
        <v>16</v>
      </c>
      <c r="F363">
        <v>35.493631978452058</v>
      </c>
      <c r="G363">
        <v>0</v>
      </c>
      <c r="H363">
        <v>7</v>
      </c>
    </row>
    <row r="364" spans="1:8">
      <c r="A364">
        <v>363</v>
      </c>
      <c r="B364" t="s">
        <v>376</v>
      </c>
      <c r="C364">
        <v>1</v>
      </c>
      <c r="D364" t="s">
        <v>12</v>
      </c>
      <c r="E364" t="s">
        <v>16</v>
      </c>
      <c r="F364">
        <v>35.847090539059138</v>
      </c>
      <c r="G364">
        <v>4</v>
      </c>
      <c r="H364">
        <v>3</v>
      </c>
    </row>
    <row r="365" spans="1:8">
      <c r="A365">
        <v>364</v>
      </c>
      <c r="B365" t="s">
        <v>377</v>
      </c>
      <c r="C365">
        <v>8</v>
      </c>
      <c r="D365" t="s">
        <v>12</v>
      </c>
      <c r="E365" t="s">
        <v>16</v>
      </c>
      <c r="F365">
        <v>20.64588650163358</v>
      </c>
      <c r="G365">
        <v>1</v>
      </c>
      <c r="H365">
        <v>8</v>
      </c>
    </row>
    <row r="366" spans="1:8">
      <c r="A366">
        <v>365</v>
      </c>
      <c r="B366" t="s">
        <v>378</v>
      </c>
      <c r="C366">
        <v>6</v>
      </c>
      <c r="D366" t="s">
        <v>9</v>
      </c>
      <c r="E366" t="s">
        <v>13</v>
      </c>
      <c r="F366">
        <v>33.600542541421838</v>
      </c>
      <c r="G366">
        <v>0</v>
      </c>
      <c r="H366">
        <v>4</v>
      </c>
    </row>
    <row r="367" spans="1:8">
      <c r="A367">
        <v>366</v>
      </c>
      <c r="B367" t="s">
        <v>379</v>
      </c>
      <c r="C367">
        <v>49</v>
      </c>
      <c r="D367" t="s">
        <v>12</v>
      </c>
      <c r="E367" t="s">
        <v>10</v>
      </c>
      <c r="F367">
        <v>33.04838184340764</v>
      </c>
      <c r="G367">
        <v>3</v>
      </c>
      <c r="H367">
        <v>7</v>
      </c>
    </row>
    <row r="368" spans="1:8">
      <c r="A368">
        <v>367</v>
      </c>
      <c r="B368" t="s">
        <v>380</v>
      </c>
      <c r="C368">
        <v>40</v>
      </c>
      <c r="D368" t="s">
        <v>9</v>
      </c>
      <c r="E368" t="s">
        <v>18</v>
      </c>
      <c r="F368">
        <v>36.591928773694129</v>
      </c>
      <c r="G368">
        <v>2</v>
      </c>
      <c r="H368">
        <v>2</v>
      </c>
    </row>
    <row r="369" spans="1:8">
      <c r="A369">
        <v>368</v>
      </c>
      <c r="B369" t="s">
        <v>381</v>
      </c>
      <c r="C369">
        <v>30</v>
      </c>
      <c r="D369" t="s">
        <v>12</v>
      </c>
      <c r="E369" t="s">
        <v>10</v>
      </c>
      <c r="F369">
        <v>38.053548646720202</v>
      </c>
      <c r="G369">
        <v>0</v>
      </c>
      <c r="H369">
        <v>4</v>
      </c>
    </row>
    <row r="370" spans="1:8">
      <c r="A370">
        <v>369</v>
      </c>
      <c r="B370" t="s">
        <v>382</v>
      </c>
      <c r="C370">
        <v>35</v>
      </c>
      <c r="D370" t="s">
        <v>9</v>
      </c>
      <c r="E370" t="s">
        <v>10</v>
      </c>
      <c r="F370">
        <v>38.527064378788779</v>
      </c>
      <c r="G370">
        <v>2</v>
      </c>
      <c r="H370">
        <v>10</v>
      </c>
    </row>
    <row r="371" spans="1:8">
      <c r="A371">
        <v>370</v>
      </c>
      <c r="B371" t="s">
        <v>383</v>
      </c>
      <c r="C371">
        <v>39</v>
      </c>
      <c r="D371" t="s">
        <v>9</v>
      </c>
      <c r="E371" t="s">
        <v>16</v>
      </c>
      <c r="F371">
        <v>20.20134421878787</v>
      </c>
      <c r="G371">
        <v>4</v>
      </c>
      <c r="H371">
        <v>7</v>
      </c>
    </row>
    <row r="372" spans="1:8">
      <c r="A372">
        <v>371</v>
      </c>
      <c r="B372" t="s">
        <v>384</v>
      </c>
      <c r="C372">
        <v>28</v>
      </c>
      <c r="D372" t="s">
        <v>9</v>
      </c>
      <c r="E372" t="s">
        <v>16</v>
      </c>
      <c r="F372">
        <v>29.38925392773961</v>
      </c>
      <c r="G372">
        <v>0</v>
      </c>
      <c r="H372">
        <v>7</v>
      </c>
    </row>
    <row r="373" spans="1:8">
      <c r="A373">
        <v>372</v>
      </c>
      <c r="B373" t="s">
        <v>385</v>
      </c>
      <c r="C373">
        <v>68</v>
      </c>
      <c r="D373" t="s">
        <v>12</v>
      </c>
      <c r="E373" t="s">
        <v>18</v>
      </c>
      <c r="F373">
        <v>29.997146167700411</v>
      </c>
      <c r="G373">
        <v>5</v>
      </c>
      <c r="H373">
        <v>4</v>
      </c>
    </row>
    <row r="374" spans="1:8">
      <c r="A374">
        <v>373</v>
      </c>
      <c r="B374" t="s">
        <v>386</v>
      </c>
      <c r="C374">
        <v>3</v>
      </c>
      <c r="D374" t="s">
        <v>9</v>
      </c>
      <c r="E374" t="s">
        <v>16</v>
      </c>
      <c r="F374">
        <v>22.938608245566961</v>
      </c>
      <c r="G374">
        <v>4</v>
      </c>
      <c r="H374">
        <v>4</v>
      </c>
    </row>
    <row r="375" spans="1:8">
      <c r="A375">
        <v>374</v>
      </c>
      <c r="B375" t="s">
        <v>387</v>
      </c>
      <c r="C375">
        <v>66</v>
      </c>
      <c r="D375" t="s">
        <v>9</v>
      </c>
      <c r="E375" t="s">
        <v>10</v>
      </c>
      <c r="F375">
        <v>24.02314049588686</v>
      </c>
      <c r="G375">
        <v>3</v>
      </c>
      <c r="H375">
        <v>8</v>
      </c>
    </row>
    <row r="376" spans="1:8">
      <c r="A376">
        <v>375</v>
      </c>
      <c r="B376" t="s">
        <v>388</v>
      </c>
      <c r="C376">
        <v>29</v>
      </c>
      <c r="D376" t="s">
        <v>12</v>
      </c>
      <c r="E376" t="s">
        <v>16</v>
      </c>
      <c r="F376">
        <v>23.31082355089735</v>
      </c>
      <c r="G376">
        <v>0</v>
      </c>
      <c r="H376">
        <v>5</v>
      </c>
    </row>
    <row r="377" spans="1:8">
      <c r="A377">
        <v>376</v>
      </c>
      <c r="B377" t="s">
        <v>389</v>
      </c>
      <c r="C377">
        <v>23</v>
      </c>
      <c r="D377" t="s">
        <v>9</v>
      </c>
      <c r="E377" t="s">
        <v>13</v>
      </c>
      <c r="F377">
        <v>37.399370172113819</v>
      </c>
      <c r="G377">
        <v>4</v>
      </c>
      <c r="H377">
        <v>7</v>
      </c>
    </row>
    <row r="378" spans="1:8">
      <c r="A378">
        <v>377</v>
      </c>
      <c r="B378" t="s">
        <v>390</v>
      </c>
      <c r="C378">
        <v>14</v>
      </c>
      <c r="D378" t="s">
        <v>9</v>
      </c>
      <c r="E378" t="s">
        <v>18</v>
      </c>
      <c r="F378">
        <v>24.72600563344572</v>
      </c>
      <c r="G378">
        <v>3</v>
      </c>
      <c r="H378">
        <v>8</v>
      </c>
    </row>
    <row r="379" spans="1:8">
      <c r="A379">
        <v>378</v>
      </c>
      <c r="B379" t="s">
        <v>391</v>
      </c>
      <c r="C379">
        <v>51</v>
      </c>
      <c r="D379" t="s">
        <v>12</v>
      </c>
      <c r="E379" t="s">
        <v>16</v>
      </c>
      <c r="F379">
        <v>17.20834438667994</v>
      </c>
      <c r="G379">
        <v>3</v>
      </c>
      <c r="H379">
        <v>3</v>
      </c>
    </row>
    <row r="380" spans="1:8">
      <c r="A380">
        <v>379</v>
      </c>
      <c r="B380" t="s">
        <v>392</v>
      </c>
      <c r="C380">
        <v>54</v>
      </c>
      <c r="D380" t="s">
        <v>12</v>
      </c>
      <c r="E380" t="s">
        <v>18</v>
      </c>
      <c r="F380">
        <v>32.652786723990033</v>
      </c>
      <c r="G380">
        <v>0</v>
      </c>
      <c r="H380">
        <v>3</v>
      </c>
    </row>
    <row r="381" spans="1:8">
      <c r="A381">
        <v>380</v>
      </c>
      <c r="B381" t="s">
        <v>393</v>
      </c>
      <c r="C381">
        <v>43</v>
      </c>
      <c r="D381" t="s">
        <v>9</v>
      </c>
      <c r="E381" t="s">
        <v>18</v>
      </c>
      <c r="F381">
        <v>25.7598197551008</v>
      </c>
      <c r="G381">
        <v>4</v>
      </c>
      <c r="H381">
        <v>2</v>
      </c>
    </row>
    <row r="382" spans="1:8">
      <c r="A382">
        <v>381</v>
      </c>
      <c r="B382" t="s">
        <v>394</v>
      </c>
      <c r="C382">
        <v>48</v>
      </c>
      <c r="D382" t="s">
        <v>9</v>
      </c>
      <c r="E382" t="s">
        <v>13</v>
      </c>
      <c r="F382">
        <v>36.86952701371969</v>
      </c>
      <c r="G382">
        <v>5</v>
      </c>
      <c r="H382">
        <v>6</v>
      </c>
    </row>
    <row r="383" spans="1:8">
      <c r="A383">
        <v>382</v>
      </c>
      <c r="B383" t="s">
        <v>395</v>
      </c>
      <c r="C383">
        <v>7</v>
      </c>
      <c r="D383" t="s">
        <v>9</v>
      </c>
      <c r="E383" t="s">
        <v>18</v>
      </c>
      <c r="F383">
        <v>27.25793374955947</v>
      </c>
      <c r="G383">
        <v>2</v>
      </c>
      <c r="H383">
        <v>7</v>
      </c>
    </row>
    <row r="384" spans="1:8">
      <c r="A384">
        <v>383</v>
      </c>
      <c r="B384" t="s">
        <v>396</v>
      </c>
      <c r="C384">
        <v>39</v>
      </c>
      <c r="D384" t="s">
        <v>9</v>
      </c>
      <c r="E384" t="s">
        <v>16</v>
      </c>
      <c r="F384">
        <v>28.45533077343249</v>
      </c>
      <c r="G384">
        <v>4</v>
      </c>
      <c r="H384">
        <v>5</v>
      </c>
    </row>
    <row r="385" spans="1:8">
      <c r="A385">
        <v>384</v>
      </c>
      <c r="B385" t="s">
        <v>397</v>
      </c>
      <c r="C385">
        <v>7</v>
      </c>
      <c r="D385" t="s">
        <v>9</v>
      </c>
      <c r="E385" t="s">
        <v>10</v>
      </c>
      <c r="F385">
        <v>21.180130345576138</v>
      </c>
      <c r="G385">
        <v>1</v>
      </c>
      <c r="H385">
        <v>9</v>
      </c>
    </row>
    <row r="386" spans="1:8">
      <c r="A386">
        <v>385</v>
      </c>
      <c r="B386" t="s">
        <v>398</v>
      </c>
      <c r="C386">
        <v>49</v>
      </c>
      <c r="D386" t="s">
        <v>9</v>
      </c>
      <c r="E386" t="s">
        <v>18</v>
      </c>
      <c r="F386">
        <v>29.71676603858938</v>
      </c>
      <c r="G386">
        <v>4</v>
      </c>
      <c r="H386">
        <v>9</v>
      </c>
    </row>
    <row r="387" spans="1:8">
      <c r="A387">
        <v>386</v>
      </c>
      <c r="B387" t="s">
        <v>399</v>
      </c>
      <c r="C387">
        <v>45</v>
      </c>
      <c r="D387" t="s">
        <v>12</v>
      </c>
      <c r="E387" t="s">
        <v>10</v>
      </c>
      <c r="F387">
        <v>25.21198965083973</v>
      </c>
      <c r="G387">
        <v>5</v>
      </c>
      <c r="H387">
        <v>10</v>
      </c>
    </row>
    <row r="388" spans="1:8">
      <c r="A388">
        <v>387</v>
      </c>
      <c r="B388" t="s">
        <v>400</v>
      </c>
      <c r="C388">
        <v>59</v>
      </c>
      <c r="D388" t="s">
        <v>12</v>
      </c>
      <c r="E388" t="s">
        <v>18</v>
      </c>
      <c r="F388">
        <v>30.09078569463647</v>
      </c>
      <c r="G388">
        <v>4</v>
      </c>
      <c r="H388">
        <v>9</v>
      </c>
    </row>
    <row r="389" spans="1:8">
      <c r="A389">
        <v>388</v>
      </c>
      <c r="B389" t="s">
        <v>401</v>
      </c>
      <c r="C389">
        <v>66</v>
      </c>
      <c r="D389" t="s">
        <v>9</v>
      </c>
      <c r="E389" t="s">
        <v>13</v>
      </c>
      <c r="F389">
        <v>29.985656312153299</v>
      </c>
      <c r="G389">
        <v>4</v>
      </c>
      <c r="H389">
        <v>7</v>
      </c>
    </row>
    <row r="390" spans="1:8">
      <c r="A390">
        <v>389</v>
      </c>
      <c r="B390" t="s">
        <v>402</v>
      </c>
      <c r="C390">
        <v>44</v>
      </c>
      <c r="D390" t="s">
        <v>12</v>
      </c>
      <c r="E390" t="s">
        <v>16</v>
      </c>
      <c r="F390">
        <v>17.546410614986179</v>
      </c>
      <c r="G390">
        <v>3</v>
      </c>
      <c r="H390">
        <v>5</v>
      </c>
    </row>
    <row r="391" spans="1:8">
      <c r="A391">
        <v>390</v>
      </c>
      <c r="B391" t="s">
        <v>403</v>
      </c>
      <c r="C391">
        <v>32</v>
      </c>
      <c r="D391" t="s">
        <v>12</v>
      </c>
      <c r="E391" t="s">
        <v>16</v>
      </c>
      <c r="F391">
        <v>20.356431468468411</v>
      </c>
      <c r="G391">
        <v>0</v>
      </c>
      <c r="H391">
        <v>8</v>
      </c>
    </row>
    <row r="392" spans="1:8">
      <c r="A392">
        <v>391</v>
      </c>
      <c r="B392" t="s">
        <v>404</v>
      </c>
      <c r="C392">
        <v>48</v>
      </c>
      <c r="D392" t="s">
        <v>9</v>
      </c>
      <c r="E392" t="s">
        <v>10</v>
      </c>
      <c r="F392">
        <v>17.994543067574039</v>
      </c>
      <c r="G392">
        <v>5</v>
      </c>
      <c r="H392">
        <v>4</v>
      </c>
    </row>
    <row r="393" spans="1:8">
      <c r="A393">
        <v>392</v>
      </c>
      <c r="B393" t="s">
        <v>405</v>
      </c>
      <c r="C393">
        <v>21</v>
      </c>
      <c r="D393" t="s">
        <v>12</v>
      </c>
      <c r="E393" t="s">
        <v>13</v>
      </c>
      <c r="F393">
        <v>20.201588441005899</v>
      </c>
      <c r="G393">
        <v>1</v>
      </c>
      <c r="H393">
        <v>2</v>
      </c>
    </row>
    <row r="394" spans="1:8">
      <c r="A394">
        <v>393</v>
      </c>
      <c r="B394" t="s">
        <v>406</v>
      </c>
      <c r="C394">
        <v>87</v>
      </c>
      <c r="D394" t="s">
        <v>9</v>
      </c>
      <c r="E394" t="s">
        <v>16</v>
      </c>
      <c r="F394">
        <v>29.877461352824771</v>
      </c>
      <c r="G394">
        <v>4</v>
      </c>
      <c r="H394">
        <v>8</v>
      </c>
    </row>
    <row r="395" spans="1:8">
      <c r="A395">
        <v>394</v>
      </c>
      <c r="B395" t="s">
        <v>407</v>
      </c>
      <c r="C395">
        <v>58</v>
      </c>
      <c r="D395" t="s">
        <v>12</v>
      </c>
      <c r="E395" t="s">
        <v>16</v>
      </c>
      <c r="F395">
        <v>30.885552374089581</v>
      </c>
      <c r="G395">
        <v>5</v>
      </c>
      <c r="H395">
        <v>2</v>
      </c>
    </row>
    <row r="396" spans="1:8">
      <c r="A396">
        <v>395</v>
      </c>
      <c r="B396" t="s">
        <v>408</v>
      </c>
      <c r="C396">
        <v>24</v>
      </c>
      <c r="D396" t="s">
        <v>12</v>
      </c>
      <c r="E396" t="s">
        <v>10</v>
      </c>
      <c r="F396">
        <v>33.167321770446911</v>
      </c>
      <c r="G396">
        <v>0</v>
      </c>
      <c r="H396">
        <v>3</v>
      </c>
    </row>
    <row r="397" spans="1:8">
      <c r="A397">
        <v>396</v>
      </c>
      <c r="B397" t="s">
        <v>409</v>
      </c>
      <c r="C397">
        <v>80</v>
      </c>
      <c r="D397" t="s">
        <v>9</v>
      </c>
      <c r="E397" t="s">
        <v>16</v>
      </c>
      <c r="F397">
        <v>28.485578845908851</v>
      </c>
      <c r="G397">
        <v>1</v>
      </c>
      <c r="H397">
        <v>1</v>
      </c>
    </row>
    <row r="398" spans="1:8">
      <c r="A398">
        <v>397</v>
      </c>
      <c r="B398" t="s">
        <v>410</v>
      </c>
      <c r="C398">
        <v>28</v>
      </c>
      <c r="D398" t="s">
        <v>12</v>
      </c>
      <c r="E398" t="s">
        <v>18</v>
      </c>
      <c r="F398">
        <v>21.56938731583092</v>
      </c>
      <c r="G398">
        <v>4</v>
      </c>
      <c r="H398">
        <v>7</v>
      </c>
    </row>
    <row r="399" spans="1:8">
      <c r="A399">
        <v>398</v>
      </c>
      <c r="B399" t="s">
        <v>411</v>
      </c>
      <c r="C399">
        <v>85</v>
      </c>
      <c r="D399" t="s">
        <v>9</v>
      </c>
      <c r="E399" t="s">
        <v>10</v>
      </c>
      <c r="F399">
        <v>29.54794415027871</v>
      </c>
      <c r="G399">
        <v>0</v>
      </c>
      <c r="H399">
        <v>3</v>
      </c>
    </row>
    <row r="400" spans="1:8">
      <c r="A400">
        <v>399</v>
      </c>
      <c r="B400" t="s">
        <v>412</v>
      </c>
      <c r="C400">
        <v>18</v>
      </c>
      <c r="D400" t="s">
        <v>9</v>
      </c>
      <c r="E400" t="s">
        <v>16</v>
      </c>
      <c r="F400">
        <v>17.651455263964539</v>
      </c>
      <c r="G400">
        <v>3</v>
      </c>
      <c r="H400">
        <v>8</v>
      </c>
    </row>
    <row r="401" spans="1:8">
      <c r="A401">
        <v>400</v>
      </c>
      <c r="B401" t="s">
        <v>413</v>
      </c>
      <c r="C401">
        <v>83</v>
      </c>
      <c r="D401" t="s">
        <v>9</v>
      </c>
      <c r="E401" t="s">
        <v>18</v>
      </c>
      <c r="F401">
        <v>16.350246706077911</v>
      </c>
      <c r="G401">
        <v>4</v>
      </c>
      <c r="H401">
        <v>8</v>
      </c>
    </row>
    <row r="402" spans="1:8">
      <c r="A402">
        <v>401</v>
      </c>
      <c r="B402" t="s">
        <v>414</v>
      </c>
      <c r="C402">
        <v>36</v>
      </c>
      <c r="D402" t="s">
        <v>12</v>
      </c>
      <c r="E402" t="s">
        <v>16</v>
      </c>
      <c r="F402">
        <v>31.58016781744811</v>
      </c>
      <c r="G402">
        <v>2</v>
      </c>
      <c r="H402">
        <v>5</v>
      </c>
    </row>
    <row r="403" spans="1:8">
      <c r="A403">
        <v>402</v>
      </c>
      <c r="B403" t="s">
        <v>415</v>
      </c>
      <c r="C403">
        <v>89</v>
      </c>
      <c r="D403" t="s">
        <v>9</v>
      </c>
      <c r="E403" t="s">
        <v>16</v>
      </c>
      <c r="F403">
        <v>33.389375150853283</v>
      </c>
      <c r="G403">
        <v>5</v>
      </c>
      <c r="H403">
        <v>6</v>
      </c>
    </row>
    <row r="404" spans="1:8">
      <c r="A404">
        <v>403</v>
      </c>
      <c r="B404" t="s">
        <v>416</v>
      </c>
      <c r="C404">
        <v>47</v>
      </c>
      <c r="D404" t="s">
        <v>9</v>
      </c>
      <c r="E404" t="s">
        <v>18</v>
      </c>
      <c r="F404">
        <v>36.551101699718167</v>
      </c>
      <c r="G404">
        <v>1</v>
      </c>
      <c r="H404">
        <v>5</v>
      </c>
    </row>
    <row r="405" spans="1:8">
      <c r="A405">
        <v>404</v>
      </c>
      <c r="B405" t="s">
        <v>417</v>
      </c>
      <c r="C405">
        <v>53</v>
      </c>
      <c r="D405" t="s">
        <v>9</v>
      </c>
      <c r="E405" t="s">
        <v>13</v>
      </c>
      <c r="F405">
        <v>18.598264649446499</v>
      </c>
      <c r="G405">
        <v>0</v>
      </c>
      <c r="H405">
        <v>4</v>
      </c>
    </row>
    <row r="406" spans="1:8">
      <c r="A406">
        <v>405</v>
      </c>
      <c r="B406" t="s">
        <v>418</v>
      </c>
      <c r="C406">
        <v>66</v>
      </c>
      <c r="D406" t="s">
        <v>12</v>
      </c>
      <c r="E406" t="s">
        <v>10</v>
      </c>
      <c r="F406">
        <v>27.321743439544608</v>
      </c>
      <c r="G406">
        <v>5</v>
      </c>
      <c r="H406">
        <v>1</v>
      </c>
    </row>
    <row r="407" spans="1:8">
      <c r="A407">
        <v>406</v>
      </c>
      <c r="B407" t="s">
        <v>419</v>
      </c>
      <c r="C407">
        <v>87</v>
      </c>
      <c r="D407" t="s">
        <v>9</v>
      </c>
      <c r="E407" t="s">
        <v>10</v>
      </c>
      <c r="F407">
        <v>21.991894248191969</v>
      </c>
      <c r="G407">
        <v>0</v>
      </c>
      <c r="H407">
        <v>3</v>
      </c>
    </row>
    <row r="408" spans="1:8">
      <c r="A408">
        <v>407</v>
      </c>
      <c r="B408" t="s">
        <v>420</v>
      </c>
      <c r="C408">
        <v>2</v>
      </c>
      <c r="D408" t="s">
        <v>9</v>
      </c>
      <c r="E408" t="s">
        <v>13</v>
      </c>
      <c r="F408">
        <v>34.460970102852592</v>
      </c>
      <c r="G408">
        <v>0</v>
      </c>
      <c r="H408">
        <v>5</v>
      </c>
    </row>
    <row r="409" spans="1:8">
      <c r="A409">
        <v>408</v>
      </c>
      <c r="B409" t="s">
        <v>421</v>
      </c>
      <c r="C409">
        <v>65</v>
      </c>
      <c r="D409" t="s">
        <v>9</v>
      </c>
      <c r="E409" t="s">
        <v>13</v>
      </c>
      <c r="F409">
        <v>16.40636107682564</v>
      </c>
      <c r="G409">
        <v>2</v>
      </c>
      <c r="H409">
        <v>4</v>
      </c>
    </row>
    <row r="410" spans="1:8">
      <c r="A410">
        <v>409</v>
      </c>
      <c r="B410" t="s">
        <v>422</v>
      </c>
      <c r="C410">
        <v>77</v>
      </c>
      <c r="D410" t="s">
        <v>12</v>
      </c>
      <c r="E410" t="s">
        <v>13</v>
      </c>
      <c r="F410">
        <v>34.06325384564083</v>
      </c>
      <c r="G410">
        <v>0</v>
      </c>
      <c r="H410">
        <v>1</v>
      </c>
    </row>
    <row r="411" spans="1:8">
      <c r="A411">
        <v>410</v>
      </c>
      <c r="B411" t="s">
        <v>423</v>
      </c>
      <c r="C411">
        <v>25</v>
      </c>
      <c r="D411" t="s">
        <v>9</v>
      </c>
      <c r="E411" t="s">
        <v>13</v>
      </c>
      <c r="F411">
        <v>33.103595505603153</v>
      </c>
      <c r="G411">
        <v>2</v>
      </c>
      <c r="H411">
        <v>1</v>
      </c>
    </row>
    <row r="412" spans="1:8">
      <c r="A412">
        <v>411</v>
      </c>
      <c r="B412" t="s">
        <v>424</v>
      </c>
      <c r="C412">
        <v>18</v>
      </c>
      <c r="D412" t="s">
        <v>9</v>
      </c>
      <c r="E412" t="s">
        <v>13</v>
      </c>
      <c r="F412">
        <v>35.232458086151922</v>
      </c>
      <c r="G412">
        <v>3</v>
      </c>
      <c r="H412">
        <v>4</v>
      </c>
    </row>
    <row r="413" spans="1:8">
      <c r="A413">
        <v>412</v>
      </c>
      <c r="B413" t="s">
        <v>425</v>
      </c>
      <c r="C413">
        <v>63</v>
      </c>
      <c r="D413" t="s">
        <v>9</v>
      </c>
      <c r="E413" t="s">
        <v>18</v>
      </c>
      <c r="F413">
        <v>35.894513251358781</v>
      </c>
      <c r="G413">
        <v>2</v>
      </c>
      <c r="H413">
        <v>4</v>
      </c>
    </row>
    <row r="414" spans="1:8">
      <c r="A414">
        <v>413</v>
      </c>
      <c r="B414" t="s">
        <v>426</v>
      </c>
      <c r="C414">
        <v>19</v>
      </c>
      <c r="D414" t="s">
        <v>9</v>
      </c>
      <c r="E414" t="s">
        <v>16</v>
      </c>
      <c r="F414">
        <v>26.527838736678159</v>
      </c>
      <c r="G414">
        <v>4</v>
      </c>
      <c r="H414">
        <v>8</v>
      </c>
    </row>
    <row r="415" spans="1:8">
      <c r="A415">
        <v>414</v>
      </c>
      <c r="B415" t="s">
        <v>427</v>
      </c>
      <c r="C415">
        <v>63</v>
      </c>
      <c r="D415" t="s">
        <v>12</v>
      </c>
      <c r="E415" t="s">
        <v>13</v>
      </c>
      <c r="F415">
        <v>29.40205176654203</v>
      </c>
      <c r="G415">
        <v>5</v>
      </c>
      <c r="H415">
        <v>6</v>
      </c>
    </row>
    <row r="416" spans="1:8">
      <c r="A416">
        <v>415</v>
      </c>
      <c r="B416" t="s">
        <v>428</v>
      </c>
      <c r="C416">
        <v>59</v>
      </c>
      <c r="D416" t="s">
        <v>9</v>
      </c>
      <c r="E416" t="s">
        <v>18</v>
      </c>
      <c r="F416">
        <v>18.983928636395859</v>
      </c>
      <c r="G416">
        <v>0</v>
      </c>
      <c r="H416">
        <v>5</v>
      </c>
    </row>
    <row r="417" spans="1:8">
      <c r="A417">
        <v>416</v>
      </c>
      <c r="B417" t="s">
        <v>429</v>
      </c>
      <c r="C417">
        <v>77</v>
      </c>
      <c r="D417" t="s">
        <v>12</v>
      </c>
      <c r="E417" t="s">
        <v>13</v>
      </c>
      <c r="F417">
        <v>21.073650364083861</v>
      </c>
      <c r="G417">
        <v>4</v>
      </c>
      <c r="H417">
        <v>4</v>
      </c>
    </row>
    <row r="418" spans="1:8">
      <c r="A418">
        <v>417</v>
      </c>
      <c r="B418" t="s">
        <v>430</v>
      </c>
      <c r="C418">
        <v>35</v>
      </c>
      <c r="D418" t="s">
        <v>9</v>
      </c>
      <c r="E418" t="s">
        <v>13</v>
      </c>
      <c r="F418">
        <v>18.21526302900546</v>
      </c>
      <c r="G418">
        <v>5</v>
      </c>
      <c r="H418">
        <v>10</v>
      </c>
    </row>
    <row r="419" spans="1:8">
      <c r="A419">
        <v>418</v>
      </c>
      <c r="B419" t="s">
        <v>431</v>
      </c>
      <c r="C419">
        <v>29</v>
      </c>
      <c r="D419" t="s">
        <v>9</v>
      </c>
      <c r="E419" t="s">
        <v>18</v>
      </c>
      <c r="F419">
        <v>21.54160795363148</v>
      </c>
      <c r="G419">
        <v>4</v>
      </c>
      <c r="H419">
        <v>7</v>
      </c>
    </row>
    <row r="420" spans="1:8">
      <c r="A420">
        <v>419</v>
      </c>
      <c r="B420" t="s">
        <v>432</v>
      </c>
      <c r="C420">
        <v>60</v>
      </c>
      <c r="D420" t="s">
        <v>12</v>
      </c>
      <c r="E420" t="s">
        <v>10</v>
      </c>
      <c r="F420">
        <v>19.610694742883961</v>
      </c>
      <c r="G420">
        <v>2</v>
      </c>
      <c r="H420">
        <v>3</v>
      </c>
    </row>
    <row r="421" spans="1:8">
      <c r="A421">
        <v>420</v>
      </c>
      <c r="B421" t="s">
        <v>433</v>
      </c>
      <c r="C421">
        <v>75</v>
      </c>
      <c r="D421" t="s">
        <v>9</v>
      </c>
      <c r="E421" t="s">
        <v>13</v>
      </c>
      <c r="F421">
        <v>26.032118382889319</v>
      </c>
      <c r="G421">
        <v>3</v>
      </c>
      <c r="H421">
        <v>8</v>
      </c>
    </row>
    <row r="422" spans="1:8">
      <c r="A422">
        <v>421</v>
      </c>
      <c r="B422" t="s">
        <v>434</v>
      </c>
      <c r="C422">
        <v>53</v>
      </c>
      <c r="D422" t="s">
        <v>12</v>
      </c>
      <c r="E422" t="s">
        <v>16</v>
      </c>
      <c r="F422">
        <v>21.41188622375428</v>
      </c>
      <c r="G422">
        <v>0</v>
      </c>
      <c r="H422">
        <v>9</v>
      </c>
    </row>
    <row r="423" spans="1:8">
      <c r="A423">
        <v>422</v>
      </c>
      <c r="B423" t="s">
        <v>435</v>
      </c>
      <c r="C423">
        <v>41</v>
      </c>
      <c r="D423" t="s">
        <v>12</v>
      </c>
      <c r="E423" t="s">
        <v>13</v>
      </c>
      <c r="F423">
        <v>35.908872868480508</v>
      </c>
      <c r="G423">
        <v>3</v>
      </c>
      <c r="H423">
        <v>3</v>
      </c>
    </row>
    <row r="424" spans="1:8">
      <c r="A424">
        <v>423</v>
      </c>
      <c r="B424" t="s">
        <v>436</v>
      </c>
      <c r="C424">
        <v>47</v>
      </c>
      <c r="D424" t="s">
        <v>9</v>
      </c>
      <c r="E424" t="s">
        <v>10</v>
      </c>
      <c r="F424">
        <v>33.659027329824333</v>
      </c>
      <c r="G424">
        <v>0</v>
      </c>
      <c r="H424">
        <v>2</v>
      </c>
    </row>
    <row r="425" spans="1:8">
      <c r="A425">
        <v>424</v>
      </c>
      <c r="B425" t="s">
        <v>437</v>
      </c>
      <c r="C425">
        <v>28</v>
      </c>
      <c r="D425" t="s">
        <v>9</v>
      </c>
      <c r="E425" t="s">
        <v>16</v>
      </c>
      <c r="F425">
        <v>28.542910911841702</v>
      </c>
      <c r="G425">
        <v>1</v>
      </c>
      <c r="H425">
        <v>6</v>
      </c>
    </row>
    <row r="426" spans="1:8">
      <c r="A426">
        <v>425</v>
      </c>
      <c r="B426" t="s">
        <v>438</v>
      </c>
      <c r="C426">
        <v>11</v>
      </c>
      <c r="D426" t="s">
        <v>12</v>
      </c>
      <c r="E426" t="s">
        <v>18</v>
      </c>
      <c r="F426">
        <v>23.274977767503621</v>
      </c>
      <c r="G426">
        <v>5</v>
      </c>
      <c r="H426">
        <v>3</v>
      </c>
    </row>
    <row r="427" spans="1:8">
      <c r="A427">
        <v>426</v>
      </c>
      <c r="B427" t="s">
        <v>439</v>
      </c>
      <c r="C427">
        <v>80</v>
      </c>
      <c r="D427" t="s">
        <v>9</v>
      </c>
      <c r="E427" t="s">
        <v>13</v>
      </c>
      <c r="F427">
        <v>38.717530972313597</v>
      </c>
      <c r="G427">
        <v>3</v>
      </c>
      <c r="H427">
        <v>2</v>
      </c>
    </row>
    <row r="428" spans="1:8">
      <c r="A428">
        <v>427</v>
      </c>
      <c r="B428" t="s">
        <v>440</v>
      </c>
      <c r="C428">
        <v>11</v>
      </c>
      <c r="D428" t="s">
        <v>9</v>
      </c>
      <c r="E428" t="s">
        <v>13</v>
      </c>
      <c r="F428">
        <v>19.498936276910879</v>
      </c>
      <c r="G428">
        <v>3</v>
      </c>
      <c r="H428">
        <v>7</v>
      </c>
    </row>
    <row r="429" spans="1:8">
      <c r="A429">
        <v>428</v>
      </c>
      <c r="B429" t="s">
        <v>441</v>
      </c>
      <c r="C429">
        <v>55</v>
      </c>
      <c r="D429" t="s">
        <v>12</v>
      </c>
      <c r="E429" t="s">
        <v>13</v>
      </c>
      <c r="F429">
        <v>26.953945227029379</v>
      </c>
      <c r="G429">
        <v>0</v>
      </c>
      <c r="H429">
        <v>8</v>
      </c>
    </row>
    <row r="430" spans="1:8">
      <c r="A430">
        <v>429</v>
      </c>
      <c r="B430" t="s">
        <v>442</v>
      </c>
      <c r="C430">
        <v>82</v>
      </c>
      <c r="D430" t="s">
        <v>9</v>
      </c>
      <c r="E430" t="s">
        <v>18</v>
      </c>
      <c r="F430">
        <v>19.61360329324334</v>
      </c>
      <c r="G430">
        <v>1</v>
      </c>
      <c r="H430">
        <v>5</v>
      </c>
    </row>
    <row r="431" spans="1:8">
      <c r="A431">
        <v>430</v>
      </c>
      <c r="B431" t="s">
        <v>443</v>
      </c>
      <c r="C431">
        <v>33</v>
      </c>
      <c r="D431" t="s">
        <v>12</v>
      </c>
      <c r="E431" t="s">
        <v>13</v>
      </c>
      <c r="F431">
        <v>23.517693857744259</v>
      </c>
      <c r="G431">
        <v>0</v>
      </c>
      <c r="H431">
        <v>2</v>
      </c>
    </row>
    <row r="432" spans="1:8">
      <c r="A432">
        <v>431</v>
      </c>
      <c r="B432" t="s">
        <v>444</v>
      </c>
      <c r="C432">
        <v>11</v>
      </c>
      <c r="D432" t="s">
        <v>9</v>
      </c>
      <c r="E432" t="s">
        <v>10</v>
      </c>
      <c r="F432">
        <v>27.202225464273411</v>
      </c>
      <c r="G432">
        <v>2</v>
      </c>
      <c r="H432">
        <v>10</v>
      </c>
    </row>
    <row r="433" spans="1:8">
      <c r="A433">
        <v>432</v>
      </c>
      <c r="B433" t="s">
        <v>445</v>
      </c>
      <c r="C433">
        <v>84</v>
      </c>
      <c r="D433" t="s">
        <v>12</v>
      </c>
      <c r="E433" t="s">
        <v>16</v>
      </c>
      <c r="F433">
        <v>33.510029828779302</v>
      </c>
      <c r="G433">
        <v>0</v>
      </c>
      <c r="H433">
        <v>3</v>
      </c>
    </row>
    <row r="434" spans="1:8">
      <c r="A434">
        <v>433</v>
      </c>
      <c r="B434" t="s">
        <v>446</v>
      </c>
      <c r="C434">
        <v>28</v>
      </c>
      <c r="D434" t="s">
        <v>12</v>
      </c>
      <c r="E434" t="s">
        <v>10</v>
      </c>
      <c r="F434">
        <v>24.013881522286059</v>
      </c>
      <c r="G434">
        <v>2</v>
      </c>
      <c r="H434">
        <v>10</v>
      </c>
    </row>
    <row r="435" spans="1:8">
      <c r="A435">
        <v>434</v>
      </c>
      <c r="B435" t="s">
        <v>447</v>
      </c>
      <c r="C435">
        <v>88</v>
      </c>
      <c r="D435" t="s">
        <v>9</v>
      </c>
      <c r="E435" t="s">
        <v>13</v>
      </c>
      <c r="F435">
        <v>32.39150892334326</v>
      </c>
      <c r="G435">
        <v>1</v>
      </c>
      <c r="H435">
        <v>4</v>
      </c>
    </row>
    <row r="436" spans="1:8">
      <c r="A436">
        <v>435</v>
      </c>
      <c r="B436" t="s">
        <v>448</v>
      </c>
      <c r="C436">
        <v>68</v>
      </c>
      <c r="D436" t="s">
        <v>12</v>
      </c>
      <c r="E436" t="s">
        <v>13</v>
      </c>
      <c r="F436">
        <v>24.93278790567603</v>
      </c>
      <c r="G436">
        <v>3</v>
      </c>
      <c r="H436">
        <v>2</v>
      </c>
    </row>
    <row r="437" spans="1:8">
      <c r="A437">
        <v>436</v>
      </c>
      <c r="B437" t="s">
        <v>449</v>
      </c>
      <c r="C437">
        <v>25</v>
      </c>
      <c r="D437" t="s">
        <v>9</v>
      </c>
      <c r="E437" t="s">
        <v>18</v>
      </c>
      <c r="F437">
        <v>33.635437073774817</v>
      </c>
      <c r="G437">
        <v>3</v>
      </c>
      <c r="H437">
        <v>7</v>
      </c>
    </row>
    <row r="438" spans="1:8">
      <c r="A438">
        <v>437</v>
      </c>
      <c r="B438" t="s">
        <v>450</v>
      </c>
      <c r="C438">
        <v>47</v>
      </c>
      <c r="D438" t="s">
        <v>9</v>
      </c>
      <c r="E438" t="s">
        <v>13</v>
      </c>
      <c r="F438">
        <v>38.746975284268188</v>
      </c>
      <c r="G438">
        <v>2</v>
      </c>
      <c r="H438">
        <v>6</v>
      </c>
    </row>
    <row r="439" spans="1:8">
      <c r="A439">
        <v>438</v>
      </c>
      <c r="B439" t="s">
        <v>451</v>
      </c>
      <c r="C439">
        <v>13</v>
      </c>
      <c r="D439" t="s">
        <v>12</v>
      </c>
      <c r="E439" t="s">
        <v>18</v>
      </c>
      <c r="F439">
        <v>34.005554321786597</v>
      </c>
      <c r="G439">
        <v>4</v>
      </c>
      <c r="H439">
        <v>1</v>
      </c>
    </row>
    <row r="440" spans="1:8">
      <c r="A440">
        <v>439</v>
      </c>
      <c r="B440" t="s">
        <v>452</v>
      </c>
      <c r="C440">
        <v>85</v>
      </c>
      <c r="D440" t="s">
        <v>9</v>
      </c>
      <c r="E440" t="s">
        <v>13</v>
      </c>
      <c r="F440">
        <v>17.438835840754692</v>
      </c>
      <c r="G440">
        <v>5</v>
      </c>
      <c r="H440">
        <v>10</v>
      </c>
    </row>
    <row r="441" spans="1:8">
      <c r="A441">
        <v>440</v>
      </c>
      <c r="B441" t="s">
        <v>453</v>
      </c>
      <c r="C441">
        <v>68</v>
      </c>
      <c r="D441" t="s">
        <v>9</v>
      </c>
      <c r="E441" t="s">
        <v>13</v>
      </c>
      <c r="F441">
        <v>35.736565798000328</v>
      </c>
      <c r="G441">
        <v>4</v>
      </c>
      <c r="H441">
        <v>8</v>
      </c>
    </row>
    <row r="442" spans="1:8">
      <c r="A442">
        <v>441</v>
      </c>
      <c r="B442" t="s">
        <v>454</v>
      </c>
      <c r="C442">
        <v>45</v>
      </c>
      <c r="D442" t="s">
        <v>12</v>
      </c>
      <c r="E442" t="s">
        <v>13</v>
      </c>
      <c r="F442">
        <v>18.107377879434321</v>
      </c>
      <c r="G442">
        <v>4</v>
      </c>
      <c r="H442">
        <v>5</v>
      </c>
    </row>
    <row r="443" spans="1:8">
      <c r="A443">
        <v>442</v>
      </c>
      <c r="B443" t="s">
        <v>455</v>
      </c>
      <c r="C443">
        <v>7</v>
      </c>
      <c r="D443" t="s">
        <v>12</v>
      </c>
      <c r="E443" t="s">
        <v>10</v>
      </c>
      <c r="F443">
        <v>17.350647089110531</v>
      </c>
      <c r="G443">
        <v>2</v>
      </c>
      <c r="H443">
        <v>9</v>
      </c>
    </row>
    <row r="444" spans="1:8">
      <c r="A444">
        <v>443</v>
      </c>
      <c r="B444" t="s">
        <v>456</v>
      </c>
      <c r="C444">
        <v>3</v>
      </c>
      <c r="D444" t="s">
        <v>9</v>
      </c>
      <c r="E444" t="s">
        <v>10</v>
      </c>
      <c r="F444">
        <v>28.956804862816451</v>
      </c>
      <c r="G444">
        <v>0</v>
      </c>
      <c r="H444">
        <v>10</v>
      </c>
    </row>
    <row r="445" spans="1:8">
      <c r="A445">
        <v>444</v>
      </c>
      <c r="B445" t="s">
        <v>457</v>
      </c>
      <c r="C445">
        <v>20</v>
      </c>
      <c r="D445" t="s">
        <v>12</v>
      </c>
      <c r="E445" t="s">
        <v>16</v>
      </c>
      <c r="F445">
        <v>39.698488678352888</v>
      </c>
      <c r="G445">
        <v>0</v>
      </c>
      <c r="H445">
        <v>1</v>
      </c>
    </row>
    <row r="446" spans="1:8">
      <c r="A446">
        <v>445</v>
      </c>
      <c r="B446" t="s">
        <v>458</v>
      </c>
      <c r="C446">
        <v>57</v>
      </c>
      <c r="D446" t="s">
        <v>9</v>
      </c>
      <c r="E446" t="s">
        <v>10</v>
      </c>
      <c r="F446">
        <v>15.48922796257026</v>
      </c>
      <c r="G446">
        <v>2</v>
      </c>
      <c r="H446">
        <v>7</v>
      </c>
    </row>
    <row r="447" spans="1:8">
      <c r="A447">
        <v>446</v>
      </c>
      <c r="B447" t="s">
        <v>459</v>
      </c>
      <c r="C447">
        <v>69</v>
      </c>
      <c r="D447" t="s">
        <v>12</v>
      </c>
      <c r="E447" t="s">
        <v>13</v>
      </c>
      <c r="F447">
        <v>29.195162025404741</v>
      </c>
      <c r="G447">
        <v>3</v>
      </c>
      <c r="H447">
        <v>3</v>
      </c>
    </row>
    <row r="448" spans="1:8">
      <c r="A448">
        <v>447</v>
      </c>
      <c r="B448" t="s">
        <v>460</v>
      </c>
      <c r="C448">
        <v>25</v>
      </c>
      <c r="D448" t="s">
        <v>12</v>
      </c>
      <c r="E448" t="s">
        <v>13</v>
      </c>
      <c r="F448">
        <v>27.952098542365949</v>
      </c>
      <c r="G448">
        <v>0</v>
      </c>
      <c r="H448">
        <v>7</v>
      </c>
    </row>
    <row r="449" spans="1:8">
      <c r="A449">
        <v>448</v>
      </c>
      <c r="B449" t="s">
        <v>461</v>
      </c>
      <c r="C449">
        <v>44</v>
      </c>
      <c r="D449" t="s">
        <v>9</v>
      </c>
      <c r="E449" t="s">
        <v>18</v>
      </c>
      <c r="F449">
        <v>36.027103802984911</v>
      </c>
      <c r="G449">
        <v>3</v>
      </c>
      <c r="H449">
        <v>5</v>
      </c>
    </row>
    <row r="450" spans="1:8">
      <c r="A450">
        <v>449</v>
      </c>
      <c r="B450" t="s">
        <v>462</v>
      </c>
      <c r="C450">
        <v>6</v>
      </c>
      <c r="D450" t="s">
        <v>9</v>
      </c>
      <c r="E450" t="s">
        <v>16</v>
      </c>
      <c r="F450">
        <v>19.468654980598419</v>
      </c>
      <c r="G450">
        <v>5</v>
      </c>
      <c r="H450">
        <v>9</v>
      </c>
    </row>
    <row r="451" spans="1:8">
      <c r="A451">
        <v>450</v>
      </c>
      <c r="B451" t="s">
        <v>463</v>
      </c>
      <c r="C451">
        <v>64</v>
      </c>
      <c r="D451" t="s">
        <v>12</v>
      </c>
      <c r="E451" t="s">
        <v>10</v>
      </c>
      <c r="F451">
        <v>37.182406689428319</v>
      </c>
      <c r="G451">
        <v>3</v>
      </c>
      <c r="H451">
        <v>4</v>
      </c>
    </row>
    <row r="452" spans="1:8">
      <c r="A452">
        <v>451</v>
      </c>
      <c r="B452" t="s">
        <v>464</v>
      </c>
      <c r="C452">
        <v>85</v>
      </c>
      <c r="D452" t="s">
        <v>12</v>
      </c>
      <c r="E452" t="s">
        <v>16</v>
      </c>
      <c r="F452">
        <v>19.142227541546951</v>
      </c>
      <c r="G452">
        <v>0</v>
      </c>
      <c r="H452">
        <v>1</v>
      </c>
    </row>
    <row r="453" spans="1:8">
      <c r="A453">
        <v>452</v>
      </c>
      <c r="B453" t="s">
        <v>465</v>
      </c>
      <c r="C453">
        <v>68</v>
      </c>
      <c r="D453" t="s">
        <v>12</v>
      </c>
      <c r="E453" t="s">
        <v>13</v>
      </c>
      <c r="F453">
        <v>30.743098486928591</v>
      </c>
      <c r="G453">
        <v>2</v>
      </c>
      <c r="H453">
        <v>1</v>
      </c>
    </row>
    <row r="454" spans="1:8">
      <c r="A454">
        <v>453</v>
      </c>
      <c r="B454" t="s">
        <v>466</v>
      </c>
      <c r="C454">
        <v>51</v>
      </c>
      <c r="D454" t="s">
        <v>9</v>
      </c>
      <c r="E454" t="s">
        <v>16</v>
      </c>
      <c r="F454">
        <v>31.976056839422721</v>
      </c>
      <c r="G454">
        <v>1</v>
      </c>
      <c r="H454">
        <v>3</v>
      </c>
    </row>
    <row r="455" spans="1:8">
      <c r="A455">
        <v>454</v>
      </c>
      <c r="B455" t="s">
        <v>467</v>
      </c>
      <c r="C455">
        <v>85</v>
      </c>
      <c r="D455" t="s">
        <v>9</v>
      </c>
      <c r="E455" t="s">
        <v>18</v>
      </c>
      <c r="F455">
        <v>27.60603029907919</v>
      </c>
      <c r="G455">
        <v>3</v>
      </c>
      <c r="H455">
        <v>9</v>
      </c>
    </row>
    <row r="456" spans="1:8">
      <c r="A456">
        <v>455</v>
      </c>
      <c r="B456" t="s">
        <v>468</v>
      </c>
      <c r="C456">
        <v>63</v>
      </c>
      <c r="D456" t="s">
        <v>12</v>
      </c>
      <c r="E456" t="s">
        <v>16</v>
      </c>
      <c r="F456">
        <v>37.069306423788497</v>
      </c>
      <c r="G456">
        <v>0</v>
      </c>
      <c r="H456">
        <v>2</v>
      </c>
    </row>
    <row r="457" spans="1:8">
      <c r="A457">
        <v>456</v>
      </c>
      <c r="B457" t="s">
        <v>469</v>
      </c>
      <c r="C457">
        <v>77</v>
      </c>
      <c r="D457" t="s">
        <v>12</v>
      </c>
      <c r="E457" t="s">
        <v>18</v>
      </c>
      <c r="F457">
        <v>21.822198895785181</v>
      </c>
      <c r="G457">
        <v>5</v>
      </c>
      <c r="H457">
        <v>8</v>
      </c>
    </row>
    <row r="458" spans="1:8">
      <c r="A458">
        <v>457</v>
      </c>
      <c r="B458" t="s">
        <v>470</v>
      </c>
      <c r="C458">
        <v>62</v>
      </c>
      <c r="D458" t="s">
        <v>9</v>
      </c>
      <c r="E458" t="s">
        <v>13</v>
      </c>
      <c r="F458">
        <v>38.234452338520747</v>
      </c>
      <c r="G458">
        <v>3</v>
      </c>
      <c r="H458">
        <v>2</v>
      </c>
    </row>
    <row r="459" spans="1:8">
      <c r="A459">
        <v>458</v>
      </c>
      <c r="B459" t="s">
        <v>471</v>
      </c>
      <c r="C459">
        <v>11</v>
      </c>
      <c r="D459" t="s">
        <v>9</v>
      </c>
      <c r="E459" t="s">
        <v>16</v>
      </c>
      <c r="F459">
        <v>27.472084628113318</v>
      </c>
      <c r="G459">
        <v>0</v>
      </c>
      <c r="H459">
        <v>9</v>
      </c>
    </row>
    <row r="460" spans="1:8">
      <c r="A460">
        <v>459</v>
      </c>
      <c r="B460" t="s">
        <v>472</v>
      </c>
      <c r="C460">
        <v>35</v>
      </c>
      <c r="D460" t="s">
        <v>12</v>
      </c>
      <c r="E460" t="s">
        <v>18</v>
      </c>
      <c r="F460">
        <v>23.424203466955689</v>
      </c>
      <c r="G460">
        <v>0</v>
      </c>
      <c r="H460">
        <v>6</v>
      </c>
    </row>
    <row r="461" spans="1:8">
      <c r="A461">
        <v>460</v>
      </c>
      <c r="B461" t="s">
        <v>473</v>
      </c>
      <c r="C461">
        <v>63</v>
      </c>
      <c r="D461" t="s">
        <v>12</v>
      </c>
      <c r="E461" t="s">
        <v>18</v>
      </c>
      <c r="F461">
        <v>39.479575063842873</v>
      </c>
      <c r="G461">
        <v>4</v>
      </c>
      <c r="H461">
        <v>4</v>
      </c>
    </row>
    <row r="462" spans="1:8">
      <c r="A462">
        <v>461</v>
      </c>
      <c r="B462" t="s">
        <v>474</v>
      </c>
      <c r="C462">
        <v>55</v>
      </c>
      <c r="D462" t="s">
        <v>12</v>
      </c>
      <c r="E462" t="s">
        <v>18</v>
      </c>
      <c r="F462">
        <v>38.438923844068768</v>
      </c>
      <c r="G462">
        <v>3</v>
      </c>
      <c r="H462">
        <v>7</v>
      </c>
    </row>
    <row r="463" spans="1:8">
      <c r="A463">
        <v>462</v>
      </c>
      <c r="B463" t="s">
        <v>475</v>
      </c>
      <c r="C463">
        <v>20</v>
      </c>
      <c r="D463" t="s">
        <v>12</v>
      </c>
      <c r="E463" t="s">
        <v>13</v>
      </c>
      <c r="F463">
        <v>28.862141984868089</v>
      </c>
      <c r="G463">
        <v>2</v>
      </c>
      <c r="H463">
        <v>3</v>
      </c>
    </row>
    <row r="464" spans="1:8">
      <c r="A464">
        <v>463</v>
      </c>
      <c r="B464" t="s">
        <v>476</v>
      </c>
      <c r="C464">
        <v>87</v>
      </c>
      <c r="D464" t="s">
        <v>12</v>
      </c>
      <c r="E464" t="s">
        <v>16</v>
      </c>
      <c r="F464">
        <v>24.95122944932082</v>
      </c>
      <c r="G464">
        <v>0</v>
      </c>
      <c r="H464">
        <v>4</v>
      </c>
    </row>
    <row r="465" spans="1:8">
      <c r="A465">
        <v>464</v>
      </c>
      <c r="B465" t="s">
        <v>477</v>
      </c>
      <c r="C465">
        <v>63</v>
      </c>
      <c r="D465" t="s">
        <v>9</v>
      </c>
      <c r="E465" t="s">
        <v>16</v>
      </c>
      <c r="F465">
        <v>16.640772488269238</v>
      </c>
      <c r="G465">
        <v>2</v>
      </c>
      <c r="H465">
        <v>3</v>
      </c>
    </row>
    <row r="466" spans="1:8">
      <c r="A466">
        <v>465</v>
      </c>
      <c r="B466" t="s">
        <v>478</v>
      </c>
      <c r="C466">
        <v>50</v>
      </c>
      <c r="D466" t="s">
        <v>12</v>
      </c>
      <c r="E466" t="s">
        <v>10</v>
      </c>
      <c r="F466">
        <v>16.580573721147289</v>
      </c>
      <c r="G466">
        <v>1</v>
      </c>
      <c r="H466">
        <v>3</v>
      </c>
    </row>
    <row r="467" spans="1:8">
      <c r="A467">
        <v>466</v>
      </c>
      <c r="B467" t="s">
        <v>479</v>
      </c>
      <c r="C467">
        <v>58</v>
      </c>
      <c r="D467" t="s">
        <v>12</v>
      </c>
      <c r="E467" t="s">
        <v>18</v>
      </c>
      <c r="F467">
        <v>15.015906174812249</v>
      </c>
      <c r="G467">
        <v>0</v>
      </c>
      <c r="H467">
        <v>7</v>
      </c>
    </row>
    <row r="468" spans="1:8">
      <c r="A468">
        <v>467</v>
      </c>
      <c r="B468" t="s">
        <v>480</v>
      </c>
      <c r="C468">
        <v>43</v>
      </c>
      <c r="D468" t="s">
        <v>9</v>
      </c>
      <c r="E468" t="s">
        <v>18</v>
      </c>
      <c r="F468">
        <v>36.174397694794528</v>
      </c>
      <c r="G468">
        <v>2</v>
      </c>
      <c r="H468">
        <v>3</v>
      </c>
    </row>
    <row r="469" spans="1:8">
      <c r="A469">
        <v>468</v>
      </c>
      <c r="B469" t="s">
        <v>481</v>
      </c>
      <c r="C469">
        <v>8</v>
      </c>
      <c r="D469" t="s">
        <v>12</v>
      </c>
      <c r="E469" t="s">
        <v>16</v>
      </c>
      <c r="F469">
        <v>25.504872954946151</v>
      </c>
      <c r="G469">
        <v>0</v>
      </c>
      <c r="H469">
        <v>3</v>
      </c>
    </row>
    <row r="470" spans="1:8">
      <c r="A470">
        <v>469</v>
      </c>
      <c r="B470" t="s">
        <v>482</v>
      </c>
      <c r="C470">
        <v>28</v>
      </c>
      <c r="D470" t="s">
        <v>12</v>
      </c>
      <c r="E470" t="s">
        <v>16</v>
      </c>
      <c r="F470">
        <v>36.10346382166135</v>
      </c>
      <c r="G470">
        <v>5</v>
      </c>
      <c r="H470">
        <v>6</v>
      </c>
    </row>
    <row r="471" spans="1:8">
      <c r="A471">
        <v>470</v>
      </c>
      <c r="B471" t="s">
        <v>483</v>
      </c>
      <c r="C471">
        <v>20</v>
      </c>
      <c r="D471" t="s">
        <v>9</v>
      </c>
      <c r="E471" t="s">
        <v>10</v>
      </c>
      <c r="F471">
        <v>18.042945305696659</v>
      </c>
      <c r="G471">
        <v>5</v>
      </c>
      <c r="H471">
        <v>2</v>
      </c>
    </row>
    <row r="472" spans="1:8">
      <c r="A472">
        <v>471</v>
      </c>
      <c r="B472" t="s">
        <v>484</v>
      </c>
      <c r="C472">
        <v>77</v>
      </c>
      <c r="D472" t="s">
        <v>12</v>
      </c>
      <c r="E472" t="s">
        <v>13</v>
      </c>
      <c r="F472">
        <v>24.343785931788439</v>
      </c>
      <c r="G472">
        <v>0</v>
      </c>
      <c r="H472">
        <v>9</v>
      </c>
    </row>
    <row r="473" spans="1:8">
      <c r="A473">
        <v>472</v>
      </c>
      <c r="B473" t="s">
        <v>485</v>
      </c>
      <c r="C473">
        <v>44</v>
      </c>
      <c r="D473" t="s">
        <v>12</v>
      </c>
      <c r="E473" t="s">
        <v>18</v>
      </c>
      <c r="F473">
        <v>32.346620412189303</v>
      </c>
      <c r="G473">
        <v>3</v>
      </c>
      <c r="H473">
        <v>9</v>
      </c>
    </row>
    <row r="474" spans="1:8">
      <c r="A474">
        <v>473</v>
      </c>
      <c r="B474" t="s">
        <v>486</v>
      </c>
      <c r="C474">
        <v>88</v>
      </c>
      <c r="D474" t="s">
        <v>9</v>
      </c>
      <c r="E474" t="s">
        <v>10</v>
      </c>
      <c r="F474">
        <v>21.21021050200541</v>
      </c>
      <c r="G474">
        <v>5</v>
      </c>
      <c r="H474">
        <v>6</v>
      </c>
    </row>
    <row r="475" spans="1:8">
      <c r="A475">
        <v>474</v>
      </c>
      <c r="B475" t="s">
        <v>487</v>
      </c>
      <c r="C475">
        <v>40</v>
      </c>
      <c r="D475" t="s">
        <v>9</v>
      </c>
      <c r="E475" t="s">
        <v>13</v>
      </c>
      <c r="F475">
        <v>30.808420173276769</v>
      </c>
      <c r="G475">
        <v>3</v>
      </c>
      <c r="H475">
        <v>9</v>
      </c>
    </row>
    <row r="476" spans="1:8">
      <c r="A476">
        <v>475</v>
      </c>
      <c r="B476" t="s">
        <v>488</v>
      </c>
      <c r="C476">
        <v>42</v>
      </c>
      <c r="D476" t="s">
        <v>12</v>
      </c>
      <c r="E476" t="s">
        <v>13</v>
      </c>
      <c r="F476">
        <v>31.75204465103036</v>
      </c>
      <c r="G476">
        <v>1</v>
      </c>
      <c r="H476">
        <v>2</v>
      </c>
    </row>
    <row r="477" spans="1:8">
      <c r="A477">
        <v>476</v>
      </c>
      <c r="B477" t="s">
        <v>489</v>
      </c>
      <c r="C477">
        <v>71</v>
      </c>
      <c r="D477" t="s">
        <v>9</v>
      </c>
      <c r="E477" t="s">
        <v>10</v>
      </c>
      <c r="F477">
        <v>39.842106569406347</v>
      </c>
      <c r="G477">
        <v>0</v>
      </c>
      <c r="H477">
        <v>10</v>
      </c>
    </row>
    <row r="478" spans="1:8">
      <c r="A478">
        <v>477</v>
      </c>
      <c r="B478" t="s">
        <v>490</v>
      </c>
      <c r="C478">
        <v>58</v>
      </c>
      <c r="D478" t="s">
        <v>12</v>
      </c>
      <c r="E478" t="s">
        <v>10</v>
      </c>
      <c r="F478">
        <v>32.566204143628532</v>
      </c>
      <c r="G478">
        <v>2</v>
      </c>
      <c r="H478">
        <v>8</v>
      </c>
    </row>
    <row r="479" spans="1:8">
      <c r="A479">
        <v>478</v>
      </c>
      <c r="B479" t="s">
        <v>491</v>
      </c>
      <c r="C479">
        <v>90</v>
      </c>
      <c r="D479" t="s">
        <v>9</v>
      </c>
      <c r="E479" t="s">
        <v>18</v>
      </c>
      <c r="F479">
        <v>38.345627223283543</v>
      </c>
      <c r="G479">
        <v>4</v>
      </c>
      <c r="H479">
        <v>9</v>
      </c>
    </row>
    <row r="480" spans="1:8">
      <c r="A480">
        <v>479</v>
      </c>
      <c r="B480" t="s">
        <v>492</v>
      </c>
      <c r="C480">
        <v>71</v>
      </c>
      <c r="D480" t="s">
        <v>9</v>
      </c>
      <c r="E480" t="s">
        <v>13</v>
      </c>
      <c r="F480">
        <v>33.029232373058598</v>
      </c>
      <c r="G480">
        <v>2</v>
      </c>
      <c r="H480">
        <v>8</v>
      </c>
    </row>
    <row r="481" spans="1:8">
      <c r="A481">
        <v>480</v>
      </c>
      <c r="B481" t="s">
        <v>493</v>
      </c>
      <c r="C481">
        <v>61</v>
      </c>
      <c r="D481" t="s">
        <v>9</v>
      </c>
      <c r="E481" t="s">
        <v>16</v>
      </c>
      <c r="F481">
        <v>22.080845525137821</v>
      </c>
      <c r="G481">
        <v>4</v>
      </c>
      <c r="H481">
        <v>1</v>
      </c>
    </row>
    <row r="482" spans="1:8">
      <c r="A482">
        <v>481</v>
      </c>
      <c r="B482" t="s">
        <v>494</v>
      </c>
      <c r="C482">
        <v>56</v>
      </c>
      <c r="D482" t="s">
        <v>9</v>
      </c>
      <c r="E482" t="s">
        <v>18</v>
      </c>
      <c r="F482">
        <v>26.94548558543045</v>
      </c>
      <c r="G482">
        <v>5</v>
      </c>
      <c r="H482">
        <v>7</v>
      </c>
    </row>
    <row r="483" spans="1:8">
      <c r="A483">
        <v>482</v>
      </c>
      <c r="B483" t="s">
        <v>495</v>
      </c>
      <c r="C483">
        <v>61</v>
      </c>
      <c r="D483" t="s">
        <v>9</v>
      </c>
      <c r="E483" t="s">
        <v>10</v>
      </c>
      <c r="F483">
        <v>34.91402280076457</v>
      </c>
      <c r="G483">
        <v>4</v>
      </c>
      <c r="H483">
        <v>10</v>
      </c>
    </row>
    <row r="484" spans="1:8">
      <c r="A484">
        <v>483</v>
      </c>
      <c r="B484" t="s">
        <v>496</v>
      </c>
      <c r="C484">
        <v>88</v>
      </c>
      <c r="D484" t="s">
        <v>9</v>
      </c>
      <c r="E484" t="s">
        <v>16</v>
      </c>
      <c r="F484">
        <v>18.581121920143541</v>
      </c>
      <c r="G484">
        <v>3</v>
      </c>
      <c r="H484">
        <v>10</v>
      </c>
    </row>
    <row r="485" spans="1:8">
      <c r="A485">
        <v>484</v>
      </c>
      <c r="B485" t="s">
        <v>497</v>
      </c>
      <c r="C485">
        <v>23</v>
      </c>
      <c r="D485" t="s">
        <v>9</v>
      </c>
      <c r="E485" t="s">
        <v>18</v>
      </c>
      <c r="F485">
        <v>29.873681931706969</v>
      </c>
      <c r="G485">
        <v>0</v>
      </c>
      <c r="H485">
        <v>1</v>
      </c>
    </row>
    <row r="486" spans="1:8">
      <c r="A486">
        <v>485</v>
      </c>
      <c r="B486" t="s">
        <v>498</v>
      </c>
      <c r="C486">
        <v>66</v>
      </c>
      <c r="D486" t="s">
        <v>12</v>
      </c>
      <c r="E486" t="s">
        <v>16</v>
      </c>
      <c r="F486">
        <v>37.957779638110267</v>
      </c>
      <c r="G486">
        <v>2</v>
      </c>
      <c r="H486">
        <v>5</v>
      </c>
    </row>
    <row r="487" spans="1:8">
      <c r="A487">
        <v>486</v>
      </c>
      <c r="B487" t="s">
        <v>499</v>
      </c>
      <c r="C487">
        <v>11</v>
      </c>
      <c r="D487" t="s">
        <v>9</v>
      </c>
      <c r="E487" t="s">
        <v>13</v>
      </c>
      <c r="F487">
        <v>21.755245977765458</v>
      </c>
      <c r="G487">
        <v>0</v>
      </c>
      <c r="H487">
        <v>6</v>
      </c>
    </row>
    <row r="488" spans="1:8">
      <c r="A488">
        <v>487</v>
      </c>
      <c r="B488" t="s">
        <v>500</v>
      </c>
      <c r="C488">
        <v>15</v>
      </c>
      <c r="D488" t="s">
        <v>9</v>
      </c>
      <c r="E488" t="s">
        <v>18</v>
      </c>
      <c r="F488">
        <v>15.681224577221551</v>
      </c>
      <c r="G488">
        <v>3</v>
      </c>
      <c r="H488">
        <v>5</v>
      </c>
    </row>
    <row r="489" spans="1:8">
      <c r="A489">
        <v>488</v>
      </c>
      <c r="B489" t="s">
        <v>501</v>
      </c>
      <c r="C489">
        <v>35</v>
      </c>
      <c r="D489" t="s">
        <v>12</v>
      </c>
      <c r="E489" t="s">
        <v>18</v>
      </c>
      <c r="F489">
        <v>29.61902529770229</v>
      </c>
      <c r="G489">
        <v>4</v>
      </c>
      <c r="H489">
        <v>2</v>
      </c>
    </row>
    <row r="490" spans="1:8">
      <c r="A490">
        <v>489</v>
      </c>
      <c r="B490" t="s">
        <v>502</v>
      </c>
      <c r="C490">
        <v>37</v>
      </c>
      <c r="D490" t="s">
        <v>12</v>
      </c>
      <c r="E490" t="s">
        <v>16</v>
      </c>
      <c r="F490">
        <v>17.093844458123989</v>
      </c>
      <c r="G490">
        <v>4</v>
      </c>
      <c r="H490">
        <v>8</v>
      </c>
    </row>
    <row r="491" spans="1:8">
      <c r="A491">
        <v>490</v>
      </c>
      <c r="B491" t="s">
        <v>503</v>
      </c>
      <c r="C491">
        <v>84</v>
      </c>
      <c r="D491" t="s">
        <v>12</v>
      </c>
      <c r="E491" t="s">
        <v>13</v>
      </c>
      <c r="F491">
        <v>21.826696180156642</v>
      </c>
      <c r="G491">
        <v>5</v>
      </c>
      <c r="H491">
        <v>9</v>
      </c>
    </row>
    <row r="492" spans="1:8">
      <c r="A492">
        <v>491</v>
      </c>
      <c r="B492" t="s">
        <v>504</v>
      </c>
      <c r="C492">
        <v>61</v>
      </c>
      <c r="D492" t="s">
        <v>12</v>
      </c>
      <c r="E492" t="s">
        <v>13</v>
      </c>
      <c r="F492">
        <v>22.936556412410571</v>
      </c>
      <c r="G492">
        <v>2</v>
      </c>
      <c r="H492">
        <v>2</v>
      </c>
    </row>
    <row r="493" spans="1:8">
      <c r="A493">
        <v>492</v>
      </c>
      <c r="B493" t="s">
        <v>505</v>
      </c>
      <c r="C493">
        <v>35</v>
      </c>
      <c r="D493" t="s">
        <v>9</v>
      </c>
      <c r="E493" t="s">
        <v>18</v>
      </c>
      <c r="F493">
        <v>35.390543989682357</v>
      </c>
      <c r="G493">
        <v>3</v>
      </c>
      <c r="H493">
        <v>4</v>
      </c>
    </row>
    <row r="494" spans="1:8">
      <c r="A494">
        <v>493</v>
      </c>
      <c r="B494" t="s">
        <v>506</v>
      </c>
      <c r="C494">
        <v>78</v>
      </c>
      <c r="D494" t="s">
        <v>9</v>
      </c>
      <c r="E494" t="s">
        <v>18</v>
      </c>
      <c r="F494">
        <v>39.157542664041117</v>
      </c>
      <c r="G494">
        <v>2</v>
      </c>
      <c r="H494">
        <v>4</v>
      </c>
    </row>
    <row r="495" spans="1:8">
      <c r="A495">
        <v>494</v>
      </c>
      <c r="B495" t="s">
        <v>507</v>
      </c>
      <c r="C495">
        <v>5</v>
      </c>
      <c r="D495" t="s">
        <v>12</v>
      </c>
      <c r="E495" t="s">
        <v>13</v>
      </c>
      <c r="F495">
        <v>26.499672982047191</v>
      </c>
      <c r="G495">
        <v>0</v>
      </c>
      <c r="H495">
        <v>5</v>
      </c>
    </row>
    <row r="496" spans="1:8">
      <c r="A496">
        <v>495</v>
      </c>
      <c r="B496" t="s">
        <v>508</v>
      </c>
      <c r="C496">
        <v>7</v>
      </c>
      <c r="D496" t="s">
        <v>12</v>
      </c>
      <c r="E496" t="s">
        <v>13</v>
      </c>
      <c r="F496">
        <v>35.104851887484259</v>
      </c>
      <c r="G496">
        <v>1</v>
      </c>
      <c r="H496">
        <v>9</v>
      </c>
    </row>
    <row r="497" spans="1:8">
      <c r="A497">
        <v>496</v>
      </c>
      <c r="B497" t="s">
        <v>509</v>
      </c>
      <c r="C497">
        <v>22</v>
      </c>
      <c r="D497" t="s">
        <v>9</v>
      </c>
      <c r="E497" t="s">
        <v>18</v>
      </c>
      <c r="F497">
        <v>39.528386910551561</v>
      </c>
      <c r="G497">
        <v>0</v>
      </c>
      <c r="H497">
        <v>10</v>
      </c>
    </row>
    <row r="498" spans="1:8">
      <c r="A498">
        <v>497</v>
      </c>
      <c r="B498" t="s">
        <v>510</v>
      </c>
      <c r="C498">
        <v>64</v>
      </c>
      <c r="D498" t="s">
        <v>9</v>
      </c>
      <c r="E498" t="s">
        <v>18</v>
      </c>
      <c r="F498">
        <v>33.605614736720867</v>
      </c>
      <c r="G498">
        <v>3</v>
      </c>
      <c r="H498">
        <v>5</v>
      </c>
    </row>
    <row r="499" spans="1:8">
      <c r="A499">
        <v>498</v>
      </c>
      <c r="B499" t="s">
        <v>511</v>
      </c>
      <c r="C499">
        <v>67</v>
      </c>
      <c r="D499" t="s">
        <v>9</v>
      </c>
      <c r="E499" t="s">
        <v>13</v>
      </c>
      <c r="F499">
        <v>35.44213282376171</v>
      </c>
      <c r="G499">
        <v>5</v>
      </c>
      <c r="H499">
        <v>6</v>
      </c>
    </row>
    <row r="500" spans="1:8">
      <c r="A500">
        <v>499</v>
      </c>
      <c r="B500" t="s">
        <v>512</v>
      </c>
      <c r="C500">
        <v>62</v>
      </c>
      <c r="D500" t="s">
        <v>9</v>
      </c>
      <c r="E500" t="s">
        <v>18</v>
      </c>
      <c r="F500">
        <v>34.664743983211288</v>
      </c>
      <c r="G500">
        <v>0</v>
      </c>
      <c r="H500">
        <v>1</v>
      </c>
    </row>
    <row r="501" spans="1:8">
      <c r="A501">
        <v>500</v>
      </c>
      <c r="B501" t="s">
        <v>513</v>
      </c>
      <c r="C501">
        <v>24</v>
      </c>
      <c r="D501" t="s">
        <v>9</v>
      </c>
      <c r="E501" t="s">
        <v>16</v>
      </c>
      <c r="F501">
        <v>22.995355372695009</v>
      </c>
      <c r="G501">
        <v>2</v>
      </c>
      <c r="H501">
        <v>3</v>
      </c>
    </row>
    <row r="502" spans="1:8">
      <c r="A502">
        <v>501</v>
      </c>
      <c r="B502" t="s">
        <v>514</v>
      </c>
      <c r="C502">
        <v>50</v>
      </c>
      <c r="D502" t="s">
        <v>9</v>
      </c>
      <c r="E502" t="s">
        <v>16</v>
      </c>
      <c r="F502">
        <v>26.95708229840929</v>
      </c>
      <c r="G502">
        <v>5</v>
      </c>
      <c r="H502">
        <v>4</v>
      </c>
    </row>
    <row r="503" spans="1:8">
      <c r="A503">
        <v>502</v>
      </c>
      <c r="B503" t="s">
        <v>515</v>
      </c>
      <c r="C503">
        <v>87</v>
      </c>
      <c r="D503" t="s">
        <v>12</v>
      </c>
      <c r="E503" t="s">
        <v>10</v>
      </c>
      <c r="F503">
        <v>33.302665791861983</v>
      </c>
      <c r="G503">
        <v>2</v>
      </c>
      <c r="H503">
        <v>4</v>
      </c>
    </row>
    <row r="504" spans="1:8">
      <c r="A504">
        <v>503</v>
      </c>
      <c r="B504" t="s">
        <v>516</v>
      </c>
      <c r="C504">
        <v>18</v>
      </c>
      <c r="D504" t="s">
        <v>9</v>
      </c>
      <c r="E504" t="s">
        <v>13</v>
      </c>
      <c r="F504">
        <v>20.191739288707559</v>
      </c>
      <c r="G504">
        <v>5</v>
      </c>
      <c r="H504">
        <v>9</v>
      </c>
    </row>
    <row r="505" spans="1:8">
      <c r="A505">
        <v>504</v>
      </c>
      <c r="B505" t="s">
        <v>517</v>
      </c>
      <c r="C505">
        <v>30</v>
      </c>
      <c r="D505" t="s">
        <v>12</v>
      </c>
      <c r="E505" t="s">
        <v>18</v>
      </c>
      <c r="F505">
        <v>17.56352963587495</v>
      </c>
      <c r="G505">
        <v>2</v>
      </c>
      <c r="H505">
        <v>4</v>
      </c>
    </row>
    <row r="506" spans="1:8">
      <c r="A506">
        <v>505</v>
      </c>
      <c r="B506" t="s">
        <v>518</v>
      </c>
      <c r="C506">
        <v>47</v>
      </c>
      <c r="D506" t="s">
        <v>12</v>
      </c>
      <c r="E506" t="s">
        <v>13</v>
      </c>
      <c r="F506">
        <v>30.144482140220251</v>
      </c>
      <c r="G506">
        <v>3</v>
      </c>
      <c r="H506">
        <v>3</v>
      </c>
    </row>
    <row r="507" spans="1:8">
      <c r="A507">
        <v>506</v>
      </c>
      <c r="B507" t="s">
        <v>519</v>
      </c>
      <c r="C507">
        <v>43</v>
      </c>
      <c r="D507" t="s">
        <v>12</v>
      </c>
      <c r="E507" t="s">
        <v>18</v>
      </c>
      <c r="F507">
        <v>31.288246907996381</v>
      </c>
      <c r="G507">
        <v>4</v>
      </c>
      <c r="H507">
        <v>10</v>
      </c>
    </row>
    <row r="508" spans="1:8">
      <c r="A508">
        <v>507</v>
      </c>
      <c r="B508" t="s">
        <v>520</v>
      </c>
      <c r="C508">
        <v>26</v>
      </c>
      <c r="D508" t="s">
        <v>12</v>
      </c>
      <c r="E508" t="s">
        <v>18</v>
      </c>
      <c r="F508">
        <v>15.852247268333841</v>
      </c>
      <c r="G508">
        <v>0</v>
      </c>
      <c r="H508">
        <v>9</v>
      </c>
    </row>
    <row r="509" spans="1:8">
      <c r="A509">
        <v>508</v>
      </c>
      <c r="B509" t="s">
        <v>521</v>
      </c>
      <c r="C509">
        <v>68</v>
      </c>
      <c r="D509" t="s">
        <v>12</v>
      </c>
      <c r="E509" t="s">
        <v>16</v>
      </c>
      <c r="F509">
        <v>39.719140460307642</v>
      </c>
      <c r="G509">
        <v>4</v>
      </c>
      <c r="H509">
        <v>2</v>
      </c>
    </row>
    <row r="510" spans="1:8">
      <c r="A510">
        <v>509</v>
      </c>
      <c r="B510" t="s">
        <v>522</v>
      </c>
      <c r="C510">
        <v>80</v>
      </c>
      <c r="D510" t="s">
        <v>12</v>
      </c>
      <c r="E510" t="s">
        <v>16</v>
      </c>
      <c r="F510">
        <v>34.051101857549973</v>
      </c>
      <c r="G510">
        <v>2</v>
      </c>
      <c r="H510">
        <v>4</v>
      </c>
    </row>
    <row r="511" spans="1:8">
      <c r="A511">
        <v>510</v>
      </c>
      <c r="B511" t="s">
        <v>523</v>
      </c>
      <c r="C511">
        <v>39</v>
      </c>
      <c r="D511" t="s">
        <v>9</v>
      </c>
      <c r="E511" t="s">
        <v>10</v>
      </c>
      <c r="F511">
        <v>32.212433551893042</v>
      </c>
      <c r="G511">
        <v>1</v>
      </c>
      <c r="H511">
        <v>7</v>
      </c>
    </row>
    <row r="512" spans="1:8">
      <c r="A512">
        <v>511</v>
      </c>
      <c r="B512" t="s">
        <v>524</v>
      </c>
      <c r="C512">
        <v>90</v>
      </c>
      <c r="D512" t="s">
        <v>12</v>
      </c>
      <c r="E512" t="s">
        <v>18</v>
      </c>
      <c r="F512">
        <v>33.749121404844487</v>
      </c>
      <c r="G512">
        <v>5</v>
      </c>
      <c r="H512">
        <v>9</v>
      </c>
    </row>
    <row r="513" spans="1:8">
      <c r="A513">
        <v>512</v>
      </c>
      <c r="B513" t="s">
        <v>525</v>
      </c>
      <c r="C513">
        <v>41</v>
      </c>
      <c r="D513" t="s">
        <v>12</v>
      </c>
      <c r="E513" t="s">
        <v>18</v>
      </c>
      <c r="F513">
        <v>28.093650021899609</v>
      </c>
      <c r="G513">
        <v>0</v>
      </c>
      <c r="H513">
        <v>10</v>
      </c>
    </row>
    <row r="514" spans="1:8">
      <c r="A514">
        <v>513</v>
      </c>
      <c r="B514" t="s">
        <v>526</v>
      </c>
      <c r="C514">
        <v>64</v>
      </c>
      <c r="D514" t="s">
        <v>9</v>
      </c>
      <c r="E514" t="s">
        <v>18</v>
      </c>
      <c r="F514">
        <v>30.743112288738821</v>
      </c>
      <c r="G514">
        <v>0</v>
      </c>
      <c r="H514">
        <v>7</v>
      </c>
    </row>
    <row r="515" spans="1:8">
      <c r="A515">
        <v>514</v>
      </c>
      <c r="B515" t="s">
        <v>527</v>
      </c>
      <c r="C515">
        <v>1</v>
      </c>
      <c r="D515" t="s">
        <v>12</v>
      </c>
      <c r="E515" t="s">
        <v>16</v>
      </c>
      <c r="F515">
        <v>33.347952844678971</v>
      </c>
      <c r="G515">
        <v>3</v>
      </c>
      <c r="H515">
        <v>7</v>
      </c>
    </row>
    <row r="516" spans="1:8">
      <c r="A516">
        <v>515</v>
      </c>
      <c r="B516" t="s">
        <v>528</v>
      </c>
      <c r="C516">
        <v>41</v>
      </c>
      <c r="D516" t="s">
        <v>12</v>
      </c>
      <c r="E516" t="s">
        <v>13</v>
      </c>
      <c r="F516">
        <v>33.430578682722143</v>
      </c>
      <c r="G516">
        <v>0</v>
      </c>
      <c r="H516">
        <v>4</v>
      </c>
    </row>
    <row r="517" spans="1:8">
      <c r="A517">
        <v>516</v>
      </c>
      <c r="B517" t="s">
        <v>529</v>
      </c>
      <c r="C517">
        <v>2</v>
      </c>
      <c r="D517" t="s">
        <v>12</v>
      </c>
      <c r="E517" t="s">
        <v>16</v>
      </c>
      <c r="F517">
        <v>32.450694681625933</v>
      </c>
      <c r="G517">
        <v>4</v>
      </c>
      <c r="H517">
        <v>4</v>
      </c>
    </row>
    <row r="518" spans="1:8">
      <c r="A518">
        <v>517</v>
      </c>
      <c r="B518" t="s">
        <v>530</v>
      </c>
      <c r="C518">
        <v>38</v>
      </c>
      <c r="D518" t="s">
        <v>12</v>
      </c>
      <c r="E518" t="s">
        <v>16</v>
      </c>
      <c r="F518">
        <v>27.964298120989</v>
      </c>
      <c r="G518">
        <v>0</v>
      </c>
      <c r="H518">
        <v>3</v>
      </c>
    </row>
    <row r="519" spans="1:8">
      <c r="A519">
        <v>518</v>
      </c>
      <c r="B519" t="s">
        <v>531</v>
      </c>
      <c r="C519">
        <v>80</v>
      </c>
      <c r="D519" t="s">
        <v>9</v>
      </c>
      <c r="E519" t="s">
        <v>13</v>
      </c>
      <c r="F519">
        <v>33.327536460928897</v>
      </c>
      <c r="G519">
        <v>4</v>
      </c>
      <c r="H519">
        <v>6</v>
      </c>
    </row>
    <row r="520" spans="1:8">
      <c r="A520">
        <v>519</v>
      </c>
      <c r="B520" t="s">
        <v>532</v>
      </c>
      <c r="C520">
        <v>37</v>
      </c>
      <c r="D520" t="s">
        <v>9</v>
      </c>
      <c r="E520" t="s">
        <v>10</v>
      </c>
      <c r="F520">
        <v>24.46148182847956</v>
      </c>
      <c r="G520">
        <v>2</v>
      </c>
      <c r="H520">
        <v>8</v>
      </c>
    </row>
    <row r="521" spans="1:8">
      <c r="A521">
        <v>520</v>
      </c>
      <c r="B521" t="s">
        <v>533</v>
      </c>
      <c r="C521">
        <v>51</v>
      </c>
      <c r="D521" t="s">
        <v>12</v>
      </c>
      <c r="E521" t="s">
        <v>16</v>
      </c>
      <c r="F521">
        <v>30.251250743363329</v>
      </c>
      <c r="G521">
        <v>0</v>
      </c>
      <c r="H521">
        <v>3</v>
      </c>
    </row>
    <row r="522" spans="1:8">
      <c r="A522">
        <v>521</v>
      </c>
      <c r="B522" t="s">
        <v>534</v>
      </c>
      <c r="C522">
        <v>77</v>
      </c>
      <c r="D522" t="s">
        <v>12</v>
      </c>
      <c r="E522" t="s">
        <v>16</v>
      </c>
      <c r="F522">
        <v>31.02685282869248</v>
      </c>
      <c r="G522">
        <v>0</v>
      </c>
      <c r="H522">
        <v>5</v>
      </c>
    </row>
    <row r="523" spans="1:8">
      <c r="A523">
        <v>522</v>
      </c>
      <c r="B523" t="s">
        <v>535</v>
      </c>
      <c r="C523">
        <v>46</v>
      </c>
      <c r="D523" t="s">
        <v>9</v>
      </c>
      <c r="E523" t="s">
        <v>18</v>
      </c>
      <c r="F523">
        <v>16.33684040317975</v>
      </c>
      <c r="G523">
        <v>4</v>
      </c>
      <c r="H523">
        <v>7</v>
      </c>
    </row>
    <row r="524" spans="1:8">
      <c r="A524">
        <v>523</v>
      </c>
      <c r="B524" t="s">
        <v>536</v>
      </c>
      <c r="C524">
        <v>76</v>
      </c>
      <c r="D524" t="s">
        <v>9</v>
      </c>
      <c r="E524" t="s">
        <v>18</v>
      </c>
      <c r="F524">
        <v>25.251011407965638</v>
      </c>
      <c r="G524">
        <v>4</v>
      </c>
      <c r="H524">
        <v>8</v>
      </c>
    </row>
    <row r="525" spans="1:8">
      <c r="A525">
        <v>524</v>
      </c>
      <c r="B525" t="s">
        <v>537</v>
      </c>
      <c r="C525">
        <v>41</v>
      </c>
      <c r="D525" t="s">
        <v>12</v>
      </c>
      <c r="E525" t="s">
        <v>18</v>
      </c>
      <c r="F525">
        <v>26.6676969135893</v>
      </c>
      <c r="G525">
        <v>4</v>
      </c>
      <c r="H525">
        <v>4</v>
      </c>
    </row>
    <row r="526" spans="1:8">
      <c r="A526">
        <v>525</v>
      </c>
      <c r="B526" t="s">
        <v>538</v>
      </c>
      <c r="C526">
        <v>14</v>
      </c>
      <c r="D526" t="s">
        <v>12</v>
      </c>
      <c r="E526" t="s">
        <v>13</v>
      </c>
      <c r="F526">
        <v>29.915614585898791</v>
      </c>
      <c r="G526">
        <v>0</v>
      </c>
      <c r="H526">
        <v>5</v>
      </c>
    </row>
    <row r="527" spans="1:8">
      <c r="A527">
        <v>526</v>
      </c>
      <c r="B527" t="s">
        <v>539</v>
      </c>
      <c r="C527">
        <v>7</v>
      </c>
      <c r="D527" t="s">
        <v>9</v>
      </c>
      <c r="E527" t="s">
        <v>18</v>
      </c>
      <c r="F527">
        <v>34.978352165758842</v>
      </c>
      <c r="G527">
        <v>0</v>
      </c>
      <c r="H527">
        <v>3</v>
      </c>
    </row>
    <row r="528" spans="1:8">
      <c r="A528">
        <v>527</v>
      </c>
      <c r="B528" t="s">
        <v>540</v>
      </c>
      <c r="C528">
        <v>44</v>
      </c>
      <c r="D528" t="s">
        <v>12</v>
      </c>
      <c r="E528" t="s">
        <v>13</v>
      </c>
      <c r="F528">
        <v>21.79239735895883</v>
      </c>
      <c r="G528">
        <v>5</v>
      </c>
      <c r="H528">
        <v>10</v>
      </c>
    </row>
    <row r="529" spans="1:8">
      <c r="A529">
        <v>528</v>
      </c>
      <c r="B529" t="s">
        <v>541</v>
      </c>
      <c r="C529">
        <v>23</v>
      </c>
      <c r="D529" t="s">
        <v>12</v>
      </c>
      <c r="E529" t="s">
        <v>18</v>
      </c>
      <c r="F529">
        <v>17.615916353826659</v>
      </c>
      <c r="G529">
        <v>3</v>
      </c>
      <c r="H529">
        <v>2</v>
      </c>
    </row>
    <row r="530" spans="1:8">
      <c r="A530">
        <v>529</v>
      </c>
      <c r="B530" t="s">
        <v>542</v>
      </c>
      <c r="C530">
        <v>42</v>
      </c>
      <c r="D530" t="s">
        <v>12</v>
      </c>
      <c r="E530" t="s">
        <v>10</v>
      </c>
      <c r="F530">
        <v>36.853763347880843</v>
      </c>
      <c r="G530">
        <v>1</v>
      </c>
      <c r="H530">
        <v>9</v>
      </c>
    </row>
    <row r="531" spans="1:8">
      <c r="A531">
        <v>530</v>
      </c>
      <c r="B531" t="s">
        <v>543</v>
      </c>
      <c r="C531">
        <v>33</v>
      </c>
      <c r="D531" t="s">
        <v>12</v>
      </c>
      <c r="E531" t="s">
        <v>13</v>
      </c>
      <c r="F531">
        <v>30.228029168108868</v>
      </c>
      <c r="G531">
        <v>4</v>
      </c>
      <c r="H531">
        <v>3</v>
      </c>
    </row>
    <row r="532" spans="1:8">
      <c r="A532">
        <v>531</v>
      </c>
      <c r="B532" t="s">
        <v>544</v>
      </c>
      <c r="C532">
        <v>35</v>
      </c>
      <c r="D532" t="s">
        <v>12</v>
      </c>
      <c r="E532" t="s">
        <v>10</v>
      </c>
      <c r="F532">
        <v>37.328097197031347</v>
      </c>
      <c r="G532">
        <v>1</v>
      </c>
      <c r="H532">
        <v>2</v>
      </c>
    </row>
    <row r="533" spans="1:8">
      <c r="A533">
        <v>532</v>
      </c>
      <c r="B533" t="s">
        <v>545</v>
      </c>
      <c r="C533">
        <v>22</v>
      </c>
      <c r="D533" t="s">
        <v>9</v>
      </c>
      <c r="E533" t="s">
        <v>13</v>
      </c>
      <c r="F533">
        <v>25.624354808827711</v>
      </c>
      <c r="G533">
        <v>5</v>
      </c>
      <c r="H533">
        <v>1</v>
      </c>
    </row>
    <row r="534" spans="1:8">
      <c r="A534">
        <v>533</v>
      </c>
      <c r="B534" t="s">
        <v>546</v>
      </c>
      <c r="C534">
        <v>4</v>
      </c>
      <c r="D534" t="s">
        <v>9</v>
      </c>
      <c r="E534" t="s">
        <v>13</v>
      </c>
      <c r="F534">
        <v>20.78251026418193</v>
      </c>
      <c r="G534">
        <v>1</v>
      </c>
      <c r="H534">
        <v>9</v>
      </c>
    </row>
    <row r="535" spans="1:8">
      <c r="A535">
        <v>534</v>
      </c>
      <c r="B535" t="s">
        <v>547</v>
      </c>
      <c r="C535">
        <v>34</v>
      </c>
      <c r="D535" t="s">
        <v>9</v>
      </c>
      <c r="E535" t="s">
        <v>13</v>
      </c>
      <c r="F535">
        <v>29.150419670955081</v>
      </c>
      <c r="G535">
        <v>5</v>
      </c>
      <c r="H535">
        <v>3</v>
      </c>
    </row>
    <row r="536" spans="1:8">
      <c r="A536">
        <v>535</v>
      </c>
      <c r="B536" t="s">
        <v>548</v>
      </c>
      <c r="C536">
        <v>42</v>
      </c>
      <c r="D536" t="s">
        <v>12</v>
      </c>
      <c r="E536" t="s">
        <v>10</v>
      </c>
      <c r="F536">
        <v>36.794414594825412</v>
      </c>
      <c r="G536">
        <v>1</v>
      </c>
      <c r="H536">
        <v>4</v>
      </c>
    </row>
    <row r="537" spans="1:8">
      <c r="A537">
        <v>536</v>
      </c>
      <c r="B537" t="s">
        <v>549</v>
      </c>
      <c r="C537">
        <v>71</v>
      </c>
      <c r="D537" t="s">
        <v>12</v>
      </c>
      <c r="E537" t="s">
        <v>13</v>
      </c>
      <c r="F537">
        <v>18.797165685223899</v>
      </c>
      <c r="G537">
        <v>5</v>
      </c>
      <c r="H537">
        <v>9</v>
      </c>
    </row>
    <row r="538" spans="1:8">
      <c r="A538">
        <v>537</v>
      </c>
      <c r="B538" t="s">
        <v>550</v>
      </c>
      <c r="C538">
        <v>47</v>
      </c>
      <c r="D538" t="s">
        <v>9</v>
      </c>
      <c r="E538" t="s">
        <v>16</v>
      </c>
      <c r="F538">
        <v>21.907642571194501</v>
      </c>
      <c r="G538">
        <v>4</v>
      </c>
      <c r="H538">
        <v>7</v>
      </c>
    </row>
    <row r="539" spans="1:8">
      <c r="A539">
        <v>538</v>
      </c>
      <c r="B539" t="s">
        <v>551</v>
      </c>
      <c r="C539">
        <v>69</v>
      </c>
      <c r="D539" t="s">
        <v>12</v>
      </c>
      <c r="E539" t="s">
        <v>13</v>
      </c>
      <c r="F539">
        <v>31.947383894257278</v>
      </c>
      <c r="G539">
        <v>4</v>
      </c>
      <c r="H539">
        <v>7</v>
      </c>
    </row>
    <row r="540" spans="1:8">
      <c r="A540">
        <v>539</v>
      </c>
      <c r="B540" t="s">
        <v>552</v>
      </c>
      <c r="C540">
        <v>54</v>
      </c>
      <c r="D540" t="s">
        <v>12</v>
      </c>
      <c r="E540" t="s">
        <v>13</v>
      </c>
      <c r="F540">
        <v>28.525167906112081</v>
      </c>
      <c r="G540">
        <v>4</v>
      </c>
      <c r="H540">
        <v>6</v>
      </c>
    </row>
    <row r="541" spans="1:8">
      <c r="A541">
        <v>540</v>
      </c>
      <c r="B541" t="s">
        <v>553</v>
      </c>
      <c r="C541">
        <v>60</v>
      </c>
      <c r="D541" t="s">
        <v>9</v>
      </c>
      <c r="E541" t="s">
        <v>13</v>
      </c>
      <c r="F541">
        <v>32.60238304113242</v>
      </c>
      <c r="G541">
        <v>1</v>
      </c>
      <c r="H541">
        <v>2</v>
      </c>
    </row>
    <row r="542" spans="1:8">
      <c r="A542">
        <v>541</v>
      </c>
      <c r="B542" t="s">
        <v>554</v>
      </c>
      <c r="C542">
        <v>15</v>
      </c>
      <c r="D542" t="s">
        <v>12</v>
      </c>
      <c r="E542" t="s">
        <v>10</v>
      </c>
      <c r="F542">
        <v>37.893852839627222</v>
      </c>
      <c r="G542">
        <v>2</v>
      </c>
      <c r="H542">
        <v>5</v>
      </c>
    </row>
    <row r="543" spans="1:8">
      <c r="A543">
        <v>542</v>
      </c>
      <c r="B543" t="s">
        <v>555</v>
      </c>
      <c r="C543">
        <v>53</v>
      </c>
      <c r="D543" t="s">
        <v>9</v>
      </c>
      <c r="E543" t="s">
        <v>10</v>
      </c>
      <c r="F543">
        <v>28.08905150981543</v>
      </c>
      <c r="G543">
        <v>0</v>
      </c>
      <c r="H543">
        <v>8</v>
      </c>
    </row>
    <row r="544" spans="1:8">
      <c r="A544">
        <v>543</v>
      </c>
      <c r="B544" t="s">
        <v>556</v>
      </c>
      <c r="C544">
        <v>26</v>
      </c>
      <c r="D544" t="s">
        <v>12</v>
      </c>
      <c r="E544" t="s">
        <v>18</v>
      </c>
      <c r="F544">
        <v>24.949326141281031</v>
      </c>
      <c r="G544">
        <v>5</v>
      </c>
      <c r="H544">
        <v>6</v>
      </c>
    </row>
    <row r="545" spans="1:8">
      <c r="A545">
        <v>544</v>
      </c>
      <c r="B545" t="s">
        <v>557</v>
      </c>
      <c r="C545">
        <v>32</v>
      </c>
      <c r="D545" t="s">
        <v>9</v>
      </c>
      <c r="E545" t="s">
        <v>10</v>
      </c>
      <c r="F545">
        <v>39.865890259170527</v>
      </c>
      <c r="G545">
        <v>0</v>
      </c>
      <c r="H545">
        <v>8</v>
      </c>
    </row>
    <row r="546" spans="1:8">
      <c r="A546">
        <v>545</v>
      </c>
      <c r="B546" t="s">
        <v>558</v>
      </c>
      <c r="C546">
        <v>12</v>
      </c>
      <c r="D546" t="s">
        <v>9</v>
      </c>
      <c r="E546" t="s">
        <v>10</v>
      </c>
      <c r="F546">
        <v>35.102529455966057</v>
      </c>
      <c r="G546">
        <v>4</v>
      </c>
      <c r="H546">
        <v>6</v>
      </c>
    </row>
    <row r="547" spans="1:8">
      <c r="A547">
        <v>546</v>
      </c>
      <c r="B547" t="s">
        <v>559</v>
      </c>
      <c r="C547">
        <v>22</v>
      </c>
      <c r="D547" t="s">
        <v>12</v>
      </c>
      <c r="E547" t="s">
        <v>16</v>
      </c>
      <c r="F547">
        <v>21.912215396210328</v>
      </c>
      <c r="G547">
        <v>5</v>
      </c>
      <c r="H547">
        <v>5</v>
      </c>
    </row>
    <row r="548" spans="1:8">
      <c r="A548">
        <v>547</v>
      </c>
      <c r="B548" t="s">
        <v>560</v>
      </c>
      <c r="C548">
        <v>37</v>
      </c>
      <c r="D548" t="s">
        <v>12</v>
      </c>
      <c r="E548" t="s">
        <v>16</v>
      </c>
      <c r="F548">
        <v>20.011133938777789</v>
      </c>
      <c r="G548">
        <v>2</v>
      </c>
      <c r="H548">
        <v>7</v>
      </c>
    </row>
    <row r="549" spans="1:8">
      <c r="A549">
        <v>548</v>
      </c>
      <c r="B549" t="s">
        <v>561</v>
      </c>
      <c r="C549">
        <v>50</v>
      </c>
      <c r="D549" t="s">
        <v>9</v>
      </c>
      <c r="E549" t="s">
        <v>13</v>
      </c>
      <c r="F549">
        <v>15.607330186851881</v>
      </c>
      <c r="G549">
        <v>4</v>
      </c>
      <c r="H549">
        <v>10</v>
      </c>
    </row>
    <row r="550" spans="1:8">
      <c r="A550">
        <v>549</v>
      </c>
      <c r="B550" t="s">
        <v>562</v>
      </c>
      <c r="C550">
        <v>8</v>
      </c>
      <c r="D550" t="s">
        <v>9</v>
      </c>
      <c r="E550" t="s">
        <v>16</v>
      </c>
      <c r="F550">
        <v>17.208402467040749</v>
      </c>
      <c r="G550">
        <v>2</v>
      </c>
      <c r="H550">
        <v>8</v>
      </c>
    </row>
    <row r="551" spans="1:8">
      <c r="A551">
        <v>550</v>
      </c>
      <c r="B551" t="s">
        <v>563</v>
      </c>
      <c r="C551">
        <v>45</v>
      </c>
      <c r="D551" t="s">
        <v>9</v>
      </c>
      <c r="E551" t="s">
        <v>13</v>
      </c>
      <c r="F551">
        <v>38.749214587864643</v>
      </c>
      <c r="G551">
        <v>1</v>
      </c>
      <c r="H551">
        <v>4</v>
      </c>
    </row>
    <row r="552" spans="1:8">
      <c r="A552">
        <v>551</v>
      </c>
      <c r="B552" t="s">
        <v>564</v>
      </c>
      <c r="C552">
        <v>50</v>
      </c>
      <c r="D552" t="s">
        <v>12</v>
      </c>
      <c r="E552" t="s">
        <v>13</v>
      </c>
      <c r="F552">
        <v>15.843761504077779</v>
      </c>
      <c r="G552">
        <v>2</v>
      </c>
      <c r="H552">
        <v>4</v>
      </c>
    </row>
    <row r="553" spans="1:8">
      <c r="A553">
        <v>552</v>
      </c>
      <c r="B553" t="s">
        <v>565</v>
      </c>
      <c r="C553">
        <v>38</v>
      </c>
      <c r="D553" t="s">
        <v>12</v>
      </c>
      <c r="E553" t="s">
        <v>13</v>
      </c>
      <c r="F553">
        <v>31.332260196062201</v>
      </c>
      <c r="G553">
        <v>5</v>
      </c>
      <c r="H553">
        <v>8</v>
      </c>
    </row>
    <row r="554" spans="1:8">
      <c r="A554">
        <v>553</v>
      </c>
      <c r="B554" t="s">
        <v>566</v>
      </c>
      <c r="C554">
        <v>50</v>
      </c>
      <c r="D554" t="s">
        <v>9</v>
      </c>
      <c r="E554" t="s">
        <v>13</v>
      </c>
      <c r="F554">
        <v>39.78491122003868</v>
      </c>
      <c r="G554">
        <v>0</v>
      </c>
      <c r="H554">
        <v>1</v>
      </c>
    </row>
    <row r="555" spans="1:8">
      <c r="A555">
        <v>554</v>
      </c>
      <c r="B555" t="s">
        <v>567</v>
      </c>
      <c r="C555">
        <v>44</v>
      </c>
      <c r="D555" t="s">
        <v>12</v>
      </c>
      <c r="E555" t="s">
        <v>13</v>
      </c>
      <c r="F555">
        <v>15.134077940069689</v>
      </c>
      <c r="G555">
        <v>5</v>
      </c>
      <c r="H555">
        <v>3</v>
      </c>
    </row>
    <row r="556" spans="1:8">
      <c r="A556">
        <v>555</v>
      </c>
      <c r="B556" t="s">
        <v>568</v>
      </c>
      <c r="C556">
        <v>58</v>
      </c>
      <c r="D556" t="s">
        <v>12</v>
      </c>
      <c r="E556" t="s">
        <v>13</v>
      </c>
      <c r="F556">
        <v>16.250693069560711</v>
      </c>
      <c r="G556">
        <v>1</v>
      </c>
      <c r="H556">
        <v>1</v>
      </c>
    </row>
    <row r="557" spans="1:8">
      <c r="A557">
        <v>556</v>
      </c>
      <c r="B557" t="s">
        <v>569</v>
      </c>
      <c r="C557">
        <v>75</v>
      </c>
      <c r="D557" t="s">
        <v>12</v>
      </c>
      <c r="E557" t="s">
        <v>10</v>
      </c>
      <c r="F557">
        <v>26.944339293027991</v>
      </c>
      <c r="G557">
        <v>0</v>
      </c>
      <c r="H557">
        <v>4</v>
      </c>
    </row>
    <row r="558" spans="1:8">
      <c r="A558">
        <v>557</v>
      </c>
      <c r="B558" t="s">
        <v>570</v>
      </c>
      <c r="C558">
        <v>36</v>
      </c>
      <c r="D558" t="s">
        <v>9</v>
      </c>
      <c r="E558" t="s">
        <v>10</v>
      </c>
      <c r="F558">
        <v>19.861733972229981</v>
      </c>
      <c r="G558">
        <v>3</v>
      </c>
      <c r="H558">
        <v>4</v>
      </c>
    </row>
    <row r="559" spans="1:8">
      <c r="A559">
        <v>558</v>
      </c>
      <c r="B559" t="s">
        <v>571</v>
      </c>
      <c r="C559">
        <v>58</v>
      </c>
      <c r="D559" t="s">
        <v>9</v>
      </c>
      <c r="E559" t="s">
        <v>16</v>
      </c>
      <c r="F559">
        <v>23.365511554807568</v>
      </c>
      <c r="G559">
        <v>0</v>
      </c>
      <c r="H559">
        <v>10</v>
      </c>
    </row>
    <row r="560" spans="1:8">
      <c r="A560">
        <v>559</v>
      </c>
      <c r="B560" t="s">
        <v>572</v>
      </c>
      <c r="C560">
        <v>61</v>
      </c>
      <c r="D560" t="s">
        <v>9</v>
      </c>
      <c r="E560" t="s">
        <v>18</v>
      </c>
      <c r="F560">
        <v>25.965520180623749</v>
      </c>
      <c r="G560">
        <v>2</v>
      </c>
      <c r="H560">
        <v>9</v>
      </c>
    </row>
    <row r="561" spans="1:8">
      <c r="A561">
        <v>560</v>
      </c>
      <c r="B561" t="s">
        <v>573</v>
      </c>
      <c r="C561">
        <v>73</v>
      </c>
      <c r="D561" t="s">
        <v>12</v>
      </c>
      <c r="E561" t="s">
        <v>13</v>
      </c>
      <c r="F561">
        <v>16.065332279177401</v>
      </c>
      <c r="G561">
        <v>3</v>
      </c>
      <c r="H561">
        <v>9</v>
      </c>
    </row>
    <row r="562" spans="1:8">
      <c r="A562">
        <v>561</v>
      </c>
      <c r="B562" t="s">
        <v>574</v>
      </c>
      <c r="C562">
        <v>67</v>
      </c>
      <c r="D562" t="s">
        <v>12</v>
      </c>
      <c r="E562" t="s">
        <v>13</v>
      </c>
      <c r="F562">
        <v>18.404186900929279</v>
      </c>
      <c r="G562">
        <v>4</v>
      </c>
      <c r="H562">
        <v>10</v>
      </c>
    </row>
    <row r="563" spans="1:8">
      <c r="A563">
        <v>562</v>
      </c>
      <c r="B563" t="s">
        <v>575</v>
      </c>
      <c r="C563">
        <v>33</v>
      </c>
      <c r="D563" t="s">
        <v>12</v>
      </c>
      <c r="E563" t="s">
        <v>10</v>
      </c>
      <c r="F563">
        <v>17.46000442264614</v>
      </c>
      <c r="G563">
        <v>0</v>
      </c>
      <c r="H563">
        <v>6</v>
      </c>
    </row>
    <row r="564" spans="1:8">
      <c r="A564">
        <v>563</v>
      </c>
      <c r="B564" t="s">
        <v>576</v>
      </c>
      <c r="C564">
        <v>17</v>
      </c>
      <c r="D564" t="s">
        <v>9</v>
      </c>
      <c r="E564" t="s">
        <v>10</v>
      </c>
      <c r="F564">
        <v>34.835076640566243</v>
      </c>
      <c r="G564">
        <v>5</v>
      </c>
      <c r="H564">
        <v>2</v>
      </c>
    </row>
    <row r="565" spans="1:8">
      <c r="A565">
        <v>564</v>
      </c>
      <c r="B565" t="s">
        <v>577</v>
      </c>
      <c r="C565">
        <v>36</v>
      </c>
      <c r="D565" t="s">
        <v>9</v>
      </c>
      <c r="E565" t="s">
        <v>16</v>
      </c>
      <c r="F565">
        <v>25.21178303301129</v>
      </c>
      <c r="G565">
        <v>0</v>
      </c>
      <c r="H565">
        <v>5</v>
      </c>
    </row>
    <row r="566" spans="1:8">
      <c r="A566">
        <v>565</v>
      </c>
      <c r="B566" t="s">
        <v>578</v>
      </c>
      <c r="C566">
        <v>13</v>
      </c>
      <c r="D566" t="s">
        <v>9</v>
      </c>
      <c r="E566" t="s">
        <v>10</v>
      </c>
      <c r="F566">
        <v>23.716397651559479</v>
      </c>
      <c r="G566">
        <v>3</v>
      </c>
      <c r="H566">
        <v>7</v>
      </c>
    </row>
    <row r="567" spans="1:8">
      <c r="A567">
        <v>566</v>
      </c>
      <c r="B567" t="s">
        <v>579</v>
      </c>
      <c r="C567">
        <v>40</v>
      </c>
      <c r="D567" t="s">
        <v>9</v>
      </c>
      <c r="E567" t="s">
        <v>13</v>
      </c>
      <c r="F567">
        <v>30.82909023732913</v>
      </c>
      <c r="G567">
        <v>3</v>
      </c>
      <c r="H567">
        <v>4</v>
      </c>
    </row>
    <row r="568" spans="1:8">
      <c r="A568">
        <v>567</v>
      </c>
      <c r="B568" t="s">
        <v>580</v>
      </c>
      <c r="C568">
        <v>55</v>
      </c>
      <c r="D568" t="s">
        <v>12</v>
      </c>
      <c r="E568" t="s">
        <v>10</v>
      </c>
      <c r="F568">
        <v>20.236424804595789</v>
      </c>
      <c r="G568">
        <v>0</v>
      </c>
      <c r="H568">
        <v>6</v>
      </c>
    </row>
    <row r="569" spans="1:8">
      <c r="A569">
        <v>568</v>
      </c>
      <c r="B569" t="s">
        <v>581</v>
      </c>
      <c r="C569">
        <v>80</v>
      </c>
      <c r="D569" t="s">
        <v>12</v>
      </c>
      <c r="E569" t="s">
        <v>10</v>
      </c>
      <c r="F569">
        <v>34.516163171737652</v>
      </c>
      <c r="G569">
        <v>5</v>
      </c>
      <c r="H569">
        <v>1</v>
      </c>
    </row>
    <row r="570" spans="1:8">
      <c r="A570">
        <v>569</v>
      </c>
      <c r="B570" t="s">
        <v>582</v>
      </c>
      <c r="C570">
        <v>3</v>
      </c>
      <c r="D570" t="s">
        <v>9</v>
      </c>
      <c r="E570" t="s">
        <v>10</v>
      </c>
      <c r="F570">
        <v>31.32250955681393</v>
      </c>
      <c r="G570">
        <v>5</v>
      </c>
      <c r="H570">
        <v>9</v>
      </c>
    </row>
    <row r="571" spans="1:8">
      <c r="A571">
        <v>570</v>
      </c>
      <c r="B571" t="s">
        <v>583</v>
      </c>
      <c r="C571">
        <v>78</v>
      </c>
      <c r="D571" t="s">
        <v>9</v>
      </c>
      <c r="E571" t="s">
        <v>10</v>
      </c>
      <c r="F571">
        <v>20.985856771939929</v>
      </c>
      <c r="G571">
        <v>4</v>
      </c>
      <c r="H571">
        <v>10</v>
      </c>
    </row>
    <row r="572" spans="1:8">
      <c r="A572">
        <v>571</v>
      </c>
      <c r="B572" t="s">
        <v>584</v>
      </c>
      <c r="C572">
        <v>63</v>
      </c>
      <c r="D572" t="s">
        <v>12</v>
      </c>
      <c r="E572" t="s">
        <v>10</v>
      </c>
      <c r="F572">
        <v>28.255398751780891</v>
      </c>
      <c r="G572">
        <v>5</v>
      </c>
      <c r="H572">
        <v>1</v>
      </c>
    </row>
    <row r="573" spans="1:8">
      <c r="A573">
        <v>572</v>
      </c>
      <c r="B573" t="s">
        <v>585</v>
      </c>
      <c r="C573">
        <v>9</v>
      </c>
      <c r="D573" t="s">
        <v>9</v>
      </c>
      <c r="E573" t="s">
        <v>10</v>
      </c>
      <c r="F573">
        <v>26.282122493126341</v>
      </c>
      <c r="G573">
        <v>2</v>
      </c>
      <c r="H573">
        <v>3</v>
      </c>
    </row>
    <row r="574" spans="1:8">
      <c r="A574">
        <v>573</v>
      </c>
      <c r="B574" t="s">
        <v>586</v>
      </c>
      <c r="C574">
        <v>30</v>
      </c>
      <c r="D574" t="s">
        <v>9</v>
      </c>
      <c r="E574" t="s">
        <v>10</v>
      </c>
      <c r="F574">
        <v>32.922989184250881</v>
      </c>
      <c r="G574">
        <v>0</v>
      </c>
      <c r="H574">
        <v>3</v>
      </c>
    </row>
    <row r="575" spans="1:8">
      <c r="A575">
        <v>574</v>
      </c>
      <c r="B575" t="s">
        <v>587</v>
      </c>
      <c r="C575">
        <v>75</v>
      </c>
      <c r="D575" t="s">
        <v>9</v>
      </c>
      <c r="E575" t="s">
        <v>10</v>
      </c>
      <c r="F575">
        <v>22.604162273914501</v>
      </c>
      <c r="G575">
        <v>4</v>
      </c>
      <c r="H575">
        <v>8</v>
      </c>
    </row>
    <row r="576" spans="1:8">
      <c r="A576">
        <v>575</v>
      </c>
      <c r="B576" t="s">
        <v>588</v>
      </c>
      <c r="C576">
        <v>47</v>
      </c>
      <c r="D576" t="s">
        <v>12</v>
      </c>
      <c r="E576" t="s">
        <v>13</v>
      </c>
      <c r="F576">
        <v>37.766803909101007</v>
      </c>
      <c r="G576">
        <v>5</v>
      </c>
      <c r="H576">
        <v>9</v>
      </c>
    </row>
    <row r="577" spans="1:8">
      <c r="A577">
        <v>576</v>
      </c>
      <c r="B577" t="s">
        <v>589</v>
      </c>
      <c r="C577">
        <v>19</v>
      </c>
      <c r="D577" t="s">
        <v>12</v>
      </c>
      <c r="E577" t="s">
        <v>10</v>
      </c>
      <c r="F577">
        <v>37.193687250071591</v>
      </c>
      <c r="G577">
        <v>4</v>
      </c>
      <c r="H577">
        <v>9</v>
      </c>
    </row>
    <row r="578" spans="1:8">
      <c r="A578">
        <v>577</v>
      </c>
      <c r="B578" t="s">
        <v>590</v>
      </c>
      <c r="C578">
        <v>51</v>
      </c>
      <c r="D578" t="s">
        <v>12</v>
      </c>
      <c r="E578" t="s">
        <v>16</v>
      </c>
      <c r="F578">
        <v>39.460184366511029</v>
      </c>
      <c r="G578">
        <v>0</v>
      </c>
      <c r="H578">
        <v>2</v>
      </c>
    </row>
    <row r="579" spans="1:8">
      <c r="A579">
        <v>578</v>
      </c>
      <c r="B579" t="s">
        <v>591</v>
      </c>
      <c r="C579">
        <v>16</v>
      </c>
      <c r="D579" t="s">
        <v>12</v>
      </c>
      <c r="E579" t="s">
        <v>18</v>
      </c>
      <c r="F579">
        <v>27.626477408538161</v>
      </c>
      <c r="G579">
        <v>0</v>
      </c>
      <c r="H579">
        <v>2</v>
      </c>
    </row>
    <row r="580" spans="1:8">
      <c r="A580">
        <v>579</v>
      </c>
      <c r="B580" t="s">
        <v>592</v>
      </c>
      <c r="C580">
        <v>54</v>
      </c>
      <c r="D580" t="s">
        <v>9</v>
      </c>
      <c r="E580" t="s">
        <v>16</v>
      </c>
      <c r="F580">
        <v>35.49517554860526</v>
      </c>
      <c r="G580">
        <v>1</v>
      </c>
      <c r="H580">
        <v>2</v>
      </c>
    </row>
    <row r="581" spans="1:8">
      <c r="A581">
        <v>580</v>
      </c>
      <c r="B581" t="s">
        <v>593</v>
      </c>
      <c r="C581">
        <v>79</v>
      </c>
      <c r="D581" t="s">
        <v>12</v>
      </c>
      <c r="E581" t="s">
        <v>13</v>
      </c>
      <c r="F581">
        <v>22.01314389260752</v>
      </c>
      <c r="G581">
        <v>3</v>
      </c>
      <c r="H581">
        <v>5</v>
      </c>
    </row>
    <row r="582" spans="1:8">
      <c r="A582">
        <v>581</v>
      </c>
      <c r="B582" t="s">
        <v>594</v>
      </c>
      <c r="C582">
        <v>9</v>
      </c>
      <c r="D582" t="s">
        <v>9</v>
      </c>
      <c r="E582" t="s">
        <v>18</v>
      </c>
      <c r="F582">
        <v>17.826277976666809</v>
      </c>
      <c r="G582">
        <v>0</v>
      </c>
      <c r="H582">
        <v>5</v>
      </c>
    </row>
    <row r="583" spans="1:8">
      <c r="A583">
        <v>582</v>
      </c>
      <c r="B583" t="s">
        <v>595</v>
      </c>
      <c r="C583">
        <v>77</v>
      </c>
      <c r="D583" t="s">
        <v>9</v>
      </c>
      <c r="E583" t="s">
        <v>13</v>
      </c>
      <c r="F583">
        <v>34.771809473504582</v>
      </c>
      <c r="G583">
        <v>0</v>
      </c>
      <c r="H583">
        <v>7</v>
      </c>
    </row>
    <row r="584" spans="1:8">
      <c r="A584">
        <v>583</v>
      </c>
      <c r="B584" t="s">
        <v>596</v>
      </c>
      <c r="C584">
        <v>39</v>
      </c>
      <c r="D584" t="s">
        <v>9</v>
      </c>
      <c r="E584" t="s">
        <v>16</v>
      </c>
      <c r="F584">
        <v>38.840752393233771</v>
      </c>
      <c r="G584">
        <v>0</v>
      </c>
      <c r="H584">
        <v>3</v>
      </c>
    </row>
    <row r="585" spans="1:8">
      <c r="A585">
        <v>584</v>
      </c>
      <c r="B585" t="s">
        <v>597</v>
      </c>
      <c r="C585">
        <v>86</v>
      </c>
      <c r="D585" t="s">
        <v>12</v>
      </c>
      <c r="E585" t="s">
        <v>18</v>
      </c>
      <c r="F585">
        <v>21.233492506948259</v>
      </c>
      <c r="G585">
        <v>4</v>
      </c>
      <c r="H585">
        <v>1</v>
      </c>
    </row>
    <row r="586" spans="1:8">
      <c r="A586">
        <v>585</v>
      </c>
      <c r="B586" t="s">
        <v>598</v>
      </c>
      <c r="C586">
        <v>80</v>
      </c>
      <c r="D586" t="s">
        <v>9</v>
      </c>
      <c r="E586" t="s">
        <v>18</v>
      </c>
      <c r="F586">
        <v>27.470539153340269</v>
      </c>
      <c r="G586">
        <v>3</v>
      </c>
      <c r="H586">
        <v>3</v>
      </c>
    </row>
    <row r="587" spans="1:8">
      <c r="A587">
        <v>586</v>
      </c>
      <c r="B587" t="s">
        <v>599</v>
      </c>
      <c r="C587">
        <v>18</v>
      </c>
      <c r="D587" t="s">
        <v>9</v>
      </c>
      <c r="E587" t="s">
        <v>16</v>
      </c>
      <c r="F587">
        <v>22.218796636585338</v>
      </c>
      <c r="G587">
        <v>3</v>
      </c>
      <c r="H587">
        <v>4</v>
      </c>
    </row>
    <row r="588" spans="1:8">
      <c r="A588">
        <v>587</v>
      </c>
      <c r="B588" t="s">
        <v>600</v>
      </c>
      <c r="C588">
        <v>29</v>
      </c>
      <c r="D588" t="s">
        <v>9</v>
      </c>
      <c r="E588" t="s">
        <v>16</v>
      </c>
      <c r="F588">
        <v>19.736352132020532</v>
      </c>
      <c r="G588">
        <v>2</v>
      </c>
      <c r="H588">
        <v>10</v>
      </c>
    </row>
    <row r="589" spans="1:8">
      <c r="A589">
        <v>588</v>
      </c>
      <c r="B589" t="s">
        <v>601</v>
      </c>
      <c r="C589">
        <v>20</v>
      </c>
      <c r="D589" t="s">
        <v>9</v>
      </c>
      <c r="E589" t="s">
        <v>16</v>
      </c>
      <c r="F589">
        <v>20.243489613756829</v>
      </c>
      <c r="G589">
        <v>5</v>
      </c>
      <c r="H589">
        <v>9</v>
      </c>
    </row>
    <row r="590" spans="1:8">
      <c r="A590">
        <v>589</v>
      </c>
      <c r="B590" t="s">
        <v>602</v>
      </c>
      <c r="C590">
        <v>6</v>
      </c>
      <c r="D590" t="s">
        <v>9</v>
      </c>
      <c r="E590" t="s">
        <v>16</v>
      </c>
      <c r="F590">
        <v>18.211903563346461</v>
      </c>
      <c r="G590">
        <v>4</v>
      </c>
      <c r="H590">
        <v>1</v>
      </c>
    </row>
    <row r="591" spans="1:8">
      <c r="A591">
        <v>590</v>
      </c>
      <c r="B591" t="s">
        <v>603</v>
      </c>
      <c r="C591">
        <v>6</v>
      </c>
      <c r="D591" t="s">
        <v>9</v>
      </c>
      <c r="E591" t="s">
        <v>10</v>
      </c>
      <c r="F591">
        <v>37.572565544678007</v>
      </c>
      <c r="G591">
        <v>3</v>
      </c>
      <c r="H591">
        <v>2</v>
      </c>
    </row>
    <row r="592" spans="1:8">
      <c r="A592">
        <v>591</v>
      </c>
      <c r="B592" t="s">
        <v>604</v>
      </c>
      <c r="C592">
        <v>23</v>
      </c>
      <c r="D592" t="s">
        <v>9</v>
      </c>
      <c r="E592" t="s">
        <v>13</v>
      </c>
      <c r="F592">
        <v>18.604383032550011</v>
      </c>
      <c r="G592">
        <v>0</v>
      </c>
      <c r="H592">
        <v>1</v>
      </c>
    </row>
    <row r="593" spans="1:8">
      <c r="A593">
        <v>592</v>
      </c>
      <c r="B593" t="s">
        <v>605</v>
      </c>
      <c r="C593">
        <v>56</v>
      </c>
      <c r="D593" t="s">
        <v>12</v>
      </c>
      <c r="E593" t="s">
        <v>13</v>
      </c>
      <c r="F593">
        <v>36.011756392158567</v>
      </c>
      <c r="G593">
        <v>1</v>
      </c>
      <c r="H593">
        <v>6</v>
      </c>
    </row>
    <row r="594" spans="1:8">
      <c r="A594">
        <v>593</v>
      </c>
      <c r="B594" t="s">
        <v>606</v>
      </c>
      <c r="C594">
        <v>76</v>
      </c>
      <c r="D594" t="s">
        <v>9</v>
      </c>
      <c r="E594" t="s">
        <v>18</v>
      </c>
      <c r="F594">
        <v>21.921982782111979</v>
      </c>
      <c r="G594">
        <v>4</v>
      </c>
      <c r="H594">
        <v>7</v>
      </c>
    </row>
    <row r="595" spans="1:8">
      <c r="A595">
        <v>594</v>
      </c>
      <c r="B595" t="s">
        <v>607</v>
      </c>
      <c r="C595">
        <v>53</v>
      </c>
      <c r="D595" t="s">
        <v>9</v>
      </c>
      <c r="E595" t="s">
        <v>18</v>
      </c>
      <c r="F595">
        <v>24.20208356218475</v>
      </c>
      <c r="G595">
        <v>1</v>
      </c>
      <c r="H595">
        <v>5</v>
      </c>
    </row>
    <row r="596" spans="1:8">
      <c r="A596">
        <v>595</v>
      </c>
      <c r="B596" t="s">
        <v>608</v>
      </c>
      <c r="C596">
        <v>10</v>
      </c>
      <c r="D596" t="s">
        <v>12</v>
      </c>
      <c r="E596" t="s">
        <v>10</v>
      </c>
      <c r="F596">
        <v>38.44082996007878</v>
      </c>
      <c r="G596">
        <v>5</v>
      </c>
      <c r="H596">
        <v>2</v>
      </c>
    </row>
    <row r="597" spans="1:8">
      <c r="A597">
        <v>596</v>
      </c>
      <c r="B597" t="s">
        <v>609</v>
      </c>
      <c r="C597">
        <v>37</v>
      </c>
      <c r="D597" t="s">
        <v>12</v>
      </c>
      <c r="E597" t="s">
        <v>13</v>
      </c>
      <c r="F597">
        <v>39.010723723606773</v>
      </c>
      <c r="G597">
        <v>3</v>
      </c>
      <c r="H597">
        <v>7</v>
      </c>
    </row>
    <row r="598" spans="1:8">
      <c r="A598">
        <v>597</v>
      </c>
      <c r="B598" t="s">
        <v>610</v>
      </c>
      <c r="C598">
        <v>31</v>
      </c>
      <c r="D598" t="s">
        <v>12</v>
      </c>
      <c r="E598" t="s">
        <v>16</v>
      </c>
      <c r="F598">
        <v>18.585605765906781</v>
      </c>
      <c r="G598">
        <v>5</v>
      </c>
      <c r="H598">
        <v>1</v>
      </c>
    </row>
    <row r="599" spans="1:8">
      <c r="A599">
        <v>598</v>
      </c>
      <c r="B599" t="s">
        <v>611</v>
      </c>
      <c r="C599">
        <v>57</v>
      </c>
      <c r="D599" t="s">
        <v>9</v>
      </c>
      <c r="E599" t="s">
        <v>16</v>
      </c>
      <c r="F599">
        <v>26.174878710205931</v>
      </c>
      <c r="G599">
        <v>1</v>
      </c>
      <c r="H599">
        <v>5</v>
      </c>
    </row>
    <row r="600" spans="1:8">
      <c r="A600">
        <v>599</v>
      </c>
      <c r="B600" t="s">
        <v>612</v>
      </c>
      <c r="C600">
        <v>41</v>
      </c>
      <c r="D600" t="s">
        <v>12</v>
      </c>
      <c r="E600" t="s">
        <v>16</v>
      </c>
      <c r="F600">
        <v>31.920482188447199</v>
      </c>
      <c r="G600">
        <v>4</v>
      </c>
      <c r="H600">
        <v>7</v>
      </c>
    </row>
    <row r="601" spans="1:8">
      <c r="A601">
        <v>600</v>
      </c>
      <c r="B601" t="s">
        <v>613</v>
      </c>
      <c r="C601">
        <v>23</v>
      </c>
      <c r="D601" t="s">
        <v>12</v>
      </c>
      <c r="E601" t="s">
        <v>13</v>
      </c>
      <c r="F601">
        <v>19.900255038817999</v>
      </c>
      <c r="G601">
        <v>4</v>
      </c>
      <c r="H601">
        <v>3</v>
      </c>
    </row>
    <row r="602" spans="1:8">
      <c r="A602">
        <v>601</v>
      </c>
      <c r="B602" t="s">
        <v>614</v>
      </c>
      <c r="C602">
        <v>30</v>
      </c>
      <c r="D602" t="s">
        <v>12</v>
      </c>
      <c r="E602" t="s">
        <v>18</v>
      </c>
      <c r="F602">
        <v>35.251983269900151</v>
      </c>
      <c r="G602">
        <v>2</v>
      </c>
      <c r="H602">
        <v>6</v>
      </c>
    </row>
    <row r="603" spans="1:8">
      <c r="A603">
        <v>602</v>
      </c>
      <c r="B603" t="s">
        <v>615</v>
      </c>
      <c r="C603">
        <v>65</v>
      </c>
      <c r="D603" t="s">
        <v>12</v>
      </c>
      <c r="E603" t="s">
        <v>18</v>
      </c>
      <c r="F603">
        <v>33.537488580595507</v>
      </c>
      <c r="G603">
        <v>4</v>
      </c>
      <c r="H603">
        <v>7</v>
      </c>
    </row>
    <row r="604" spans="1:8">
      <c r="A604">
        <v>603</v>
      </c>
      <c r="B604" t="s">
        <v>616</v>
      </c>
      <c r="C604">
        <v>90</v>
      </c>
      <c r="D604" t="s">
        <v>9</v>
      </c>
      <c r="E604" t="s">
        <v>16</v>
      </c>
      <c r="F604">
        <v>25.15939813136648</v>
      </c>
      <c r="G604">
        <v>4</v>
      </c>
      <c r="H604">
        <v>3</v>
      </c>
    </row>
    <row r="605" spans="1:8">
      <c r="A605">
        <v>604</v>
      </c>
      <c r="B605" t="s">
        <v>617</v>
      </c>
      <c r="C605">
        <v>17</v>
      </c>
      <c r="D605" t="s">
        <v>9</v>
      </c>
      <c r="E605" t="s">
        <v>16</v>
      </c>
      <c r="F605">
        <v>26.596897301134771</v>
      </c>
      <c r="G605">
        <v>1</v>
      </c>
      <c r="H605">
        <v>10</v>
      </c>
    </row>
    <row r="606" spans="1:8">
      <c r="A606">
        <v>605</v>
      </c>
      <c r="B606" t="s">
        <v>618</v>
      </c>
      <c r="C606">
        <v>56</v>
      </c>
      <c r="D606" t="s">
        <v>9</v>
      </c>
      <c r="E606" t="s">
        <v>13</v>
      </c>
      <c r="F606">
        <v>23.537433037654349</v>
      </c>
      <c r="G606">
        <v>0</v>
      </c>
      <c r="H606">
        <v>1</v>
      </c>
    </row>
    <row r="607" spans="1:8">
      <c r="A607">
        <v>606</v>
      </c>
      <c r="B607" t="s">
        <v>619</v>
      </c>
      <c r="C607">
        <v>27</v>
      </c>
      <c r="D607" t="s">
        <v>9</v>
      </c>
      <c r="E607" t="s">
        <v>16</v>
      </c>
      <c r="F607">
        <v>31.831075813540551</v>
      </c>
      <c r="G607">
        <v>5</v>
      </c>
      <c r="H607">
        <v>2</v>
      </c>
    </row>
    <row r="608" spans="1:8">
      <c r="A608">
        <v>607</v>
      </c>
      <c r="B608" t="s">
        <v>620</v>
      </c>
      <c r="C608">
        <v>49</v>
      </c>
      <c r="D608" t="s">
        <v>9</v>
      </c>
      <c r="E608" t="s">
        <v>13</v>
      </c>
      <c r="F608">
        <v>32.591454436111498</v>
      </c>
      <c r="G608">
        <v>1</v>
      </c>
      <c r="H608">
        <v>1</v>
      </c>
    </row>
    <row r="609" spans="1:8">
      <c r="A609">
        <v>608</v>
      </c>
      <c r="B609" t="s">
        <v>621</v>
      </c>
      <c r="C609">
        <v>36</v>
      </c>
      <c r="D609" t="s">
        <v>12</v>
      </c>
      <c r="E609" t="s">
        <v>18</v>
      </c>
      <c r="F609">
        <v>20.93985121662886</v>
      </c>
      <c r="G609">
        <v>0</v>
      </c>
      <c r="H609">
        <v>6</v>
      </c>
    </row>
    <row r="610" spans="1:8">
      <c r="A610">
        <v>609</v>
      </c>
      <c r="B610" t="s">
        <v>622</v>
      </c>
      <c r="C610">
        <v>67</v>
      </c>
      <c r="D610" t="s">
        <v>12</v>
      </c>
      <c r="E610" t="s">
        <v>18</v>
      </c>
      <c r="F610">
        <v>33.674179305797907</v>
      </c>
      <c r="G610">
        <v>0</v>
      </c>
      <c r="H610">
        <v>5</v>
      </c>
    </row>
    <row r="611" spans="1:8">
      <c r="A611">
        <v>610</v>
      </c>
      <c r="B611" t="s">
        <v>623</v>
      </c>
      <c r="C611">
        <v>44</v>
      </c>
      <c r="D611" t="s">
        <v>9</v>
      </c>
      <c r="E611" t="s">
        <v>13</v>
      </c>
      <c r="F611">
        <v>37.363774508534213</v>
      </c>
      <c r="G611">
        <v>2</v>
      </c>
      <c r="H611">
        <v>9</v>
      </c>
    </row>
    <row r="612" spans="1:8">
      <c r="A612">
        <v>611</v>
      </c>
      <c r="B612" t="s">
        <v>624</v>
      </c>
      <c r="C612">
        <v>59</v>
      </c>
      <c r="D612" t="s">
        <v>12</v>
      </c>
      <c r="E612" t="s">
        <v>16</v>
      </c>
      <c r="F612">
        <v>25.093677288958801</v>
      </c>
      <c r="G612">
        <v>4</v>
      </c>
      <c r="H612">
        <v>4</v>
      </c>
    </row>
    <row r="613" spans="1:8">
      <c r="A613">
        <v>612</v>
      </c>
      <c r="B613" t="s">
        <v>625</v>
      </c>
      <c r="C613">
        <v>74</v>
      </c>
      <c r="D613" t="s">
        <v>9</v>
      </c>
      <c r="E613" t="s">
        <v>16</v>
      </c>
      <c r="F613">
        <v>39.709871931272687</v>
      </c>
      <c r="G613">
        <v>4</v>
      </c>
      <c r="H613">
        <v>7</v>
      </c>
    </row>
    <row r="614" spans="1:8">
      <c r="A614">
        <v>613</v>
      </c>
      <c r="B614" t="s">
        <v>626</v>
      </c>
      <c r="C614">
        <v>46</v>
      </c>
      <c r="D614" t="s">
        <v>12</v>
      </c>
      <c r="E614" t="s">
        <v>10</v>
      </c>
      <c r="F614">
        <v>17.86785351305895</v>
      </c>
      <c r="G614">
        <v>3</v>
      </c>
      <c r="H614">
        <v>9</v>
      </c>
    </row>
    <row r="615" spans="1:8">
      <c r="A615">
        <v>614</v>
      </c>
      <c r="B615" t="s">
        <v>627</v>
      </c>
      <c r="C615">
        <v>74</v>
      </c>
      <c r="D615" t="s">
        <v>12</v>
      </c>
      <c r="E615" t="s">
        <v>16</v>
      </c>
      <c r="F615">
        <v>29.369469084888561</v>
      </c>
      <c r="G615">
        <v>0</v>
      </c>
      <c r="H615">
        <v>1</v>
      </c>
    </row>
    <row r="616" spans="1:8">
      <c r="A616">
        <v>615</v>
      </c>
      <c r="B616" t="s">
        <v>628</v>
      </c>
      <c r="C616">
        <v>71</v>
      </c>
      <c r="D616" t="s">
        <v>9</v>
      </c>
      <c r="E616" t="s">
        <v>16</v>
      </c>
      <c r="F616">
        <v>25.623872767357842</v>
      </c>
      <c r="G616">
        <v>2</v>
      </c>
      <c r="H616">
        <v>4</v>
      </c>
    </row>
    <row r="617" spans="1:8">
      <c r="A617">
        <v>616</v>
      </c>
      <c r="B617" t="s">
        <v>629</v>
      </c>
      <c r="C617">
        <v>56</v>
      </c>
      <c r="D617" t="s">
        <v>12</v>
      </c>
      <c r="E617" t="s">
        <v>16</v>
      </c>
      <c r="F617">
        <v>15.67437306847053</v>
      </c>
      <c r="G617">
        <v>0</v>
      </c>
      <c r="H617">
        <v>8</v>
      </c>
    </row>
    <row r="618" spans="1:8">
      <c r="A618">
        <v>617</v>
      </c>
      <c r="B618" t="s">
        <v>630</v>
      </c>
      <c r="C618">
        <v>1</v>
      </c>
      <c r="D618" t="s">
        <v>9</v>
      </c>
      <c r="E618" t="s">
        <v>13</v>
      </c>
      <c r="F618">
        <v>27.150885288548121</v>
      </c>
      <c r="G618">
        <v>0</v>
      </c>
      <c r="H618">
        <v>9</v>
      </c>
    </row>
    <row r="619" spans="1:8">
      <c r="A619">
        <v>618</v>
      </c>
      <c r="B619" t="s">
        <v>631</v>
      </c>
      <c r="C619">
        <v>89</v>
      </c>
      <c r="D619" t="s">
        <v>9</v>
      </c>
      <c r="E619" t="s">
        <v>18</v>
      </c>
      <c r="F619">
        <v>37.757757256407523</v>
      </c>
      <c r="G619">
        <v>5</v>
      </c>
      <c r="H619">
        <v>2</v>
      </c>
    </row>
    <row r="620" spans="1:8">
      <c r="A620">
        <v>619</v>
      </c>
      <c r="B620" t="s">
        <v>632</v>
      </c>
      <c r="C620">
        <v>17</v>
      </c>
      <c r="D620" t="s">
        <v>9</v>
      </c>
      <c r="E620" t="s">
        <v>13</v>
      </c>
      <c r="F620">
        <v>25.379358254793459</v>
      </c>
      <c r="G620">
        <v>2</v>
      </c>
      <c r="H620">
        <v>6</v>
      </c>
    </row>
    <row r="621" spans="1:8">
      <c r="A621">
        <v>620</v>
      </c>
      <c r="B621" t="s">
        <v>633</v>
      </c>
      <c r="C621">
        <v>51</v>
      </c>
      <c r="D621" t="s">
        <v>9</v>
      </c>
      <c r="E621" t="s">
        <v>16</v>
      </c>
      <c r="F621">
        <v>31.31899731155637</v>
      </c>
      <c r="G621">
        <v>2</v>
      </c>
      <c r="H621">
        <v>5</v>
      </c>
    </row>
    <row r="622" spans="1:8">
      <c r="A622">
        <v>621</v>
      </c>
      <c r="B622" t="s">
        <v>634</v>
      </c>
      <c r="C622">
        <v>83</v>
      </c>
      <c r="D622" t="s">
        <v>9</v>
      </c>
      <c r="E622" t="s">
        <v>13</v>
      </c>
      <c r="F622">
        <v>38.466554545897857</v>
      </c>
      <c r="G622">
        <v>0</v>
      </c>
      <c r="H622">
        <v>8</v>
      </c>
    </row>
    <row r="623" spans="1:8">
      <c r="A623">
        <v>622</v>
      </c>
      <c r="B623" t="s">
        <v>635</v>
      </c>
      <c r="C623">
        <v>71</v>
      </c>
      <c r="D623" t="s">
        <v>12</v>
      </c>
      <c r="E623" t="s">
        <v>10</v>
      </c>
      <c r="F623">
        <v>15.39084244307211</v>
      </c>
      <c r="G623">
        <v>4</v>
      </c>
      <c r="H623">
        <v>10</v>
      </c>
    </row>
    <row r="624" spans="1:8">
      <c r="A624">
        <v>623</v>
      </c>
      <c r="B624" t="s">
        <v>636</v>
      </c>
      <c r="C624">
        <v>20</v>
      </c>
      <c r="D624" t="s">
        <v>12</v>
      </c>
      <c r="E624" t="s">
        <v>16</v>
      </c>
      <c r="F624">
        <v>36.724664357820657</v>
      </c>
      <c r="G624">
        <v>3</v>
      </c>
      <c r="H624">
        <v>10</v>
      </c>
    </row>
    <row r="625" spans="1:8">
      <c r="A625">
        <v>624</v>
      </c>
      <c r="B625" t="s">
        <v>637</v>
      </c>
      <c r="C625">
        <v>74</v>
      </c>
      <c r="D625" t="s">
        <v>12</v>
      </c>
      <c r="E625" t="s">
        <v>13</v>
      </c>
      <c r="F625">
        <v>32.064638020121663</v>
      </c>
      <c r="G625">
        <v>4</v>
      </c>
      <c r="H625">
        <v>1</v>
      </c>
    </row>
    <row r="626" spans="1:8">
      <c r="A626">
        <v>625</v>
      </c>
      <c r="B626" t="s">
        <v>638</v>
      </c>
      <c r="C626">
        <v>54</v>
      </c>
      <c r="D626" t="s">
        <v>12</v>
      </c>
      <c r="E626" t="s">
        <v>10</v>
      </c>
      <c r="F626">
        <v>22.982537330551491</v>
      </c>
      <c r="G626">
        <v>1</v>
      </c>
      <c r="H626">
        <v>1</v>
      </c>
    </row>
    <row r="627" spans="1:8">
      <c r="A627">
        <v>626</v>
      </c>
      <c r="B627" t="s">
        <v>639</v>
      </c>
      <c r="C627">
        <v>40</v>
      </c>
      <c r="D627" t="s">
        <v>9</v>
      </c>
      <c r="E627" t="s">
        <v>18</v>
      </c>
      <c r="F627">
        <v>16.009193541102022</v>
      </c>
      <c r="G627">
        <v>3</v>
      </c>
      <c r="H627">
        <v>2</v>
      </c>
    </row>
    <row r="628" spans="1:8">
      <c r="A628">
        <v>627</v>
      </c>
      <c r="B628" t="s">
        <v>640</v>
      </c>
      <c r="C628">
        <v>87</v>
      </c>
      <c r="D628" t="s">
        <v>9</v>
      </c>
      <c r="E628" t="s">
        <v>16</v>
      </c>
      <c r="F628">
        <v>37.421656439783121</v>
      </c>
      <c r="G628">
        <v>5</v>
      </c>
      <c r="H628">
        <v>2</v>
      </c>
    </row>
    <row r="629" spans="1:8">
      <c r="A629">
        <v>628</v>
      </c>
      <c r="B629" t="s">
        <v>641</v>
      </c>
      <c r="C629">
        <v>29</v>
      </c>
      <c r="D629" t="s">
        <v>9</v>
      </c>
      <c r="E629" t="s">
        <v>18</v>
      </c>
      <c r="F629">
        <v>32.295365416784257</v>
      </c>
      <c r="G629">
        <v>0</v>
      </c>
      <c r="H629">
        <v>8</v>
      </c>
    </row>
    <row r="630" spans="1:8">
      <c r="A630">
        <v>629</v>
      </c>
      <c r="B630" t="s">
        <v>642</v>
      </c>
      <c r="C630">
        <v>28</v>
      </c>
      <c r="D630" t="s">
        <v>9</v>
      </c>
      <c r="E630" t="s">
        <v>18</v>
      </c>
      <c r="F630">
        <v>20.585731115208429</v>
      </c>
      <c r="G630">
        <v>4</v>
      </c>
      <c r="H630">
        <v>8</v>
      </c>
    </row>
    <row r="631" spans="1:8">
      <c r="A631">
        <v>630</v>
      </c>
      <c r="B631" t="s">
        <v>643</v>
      </c>
      <c r="C631">
        <v>34</v>
      </c>
      <c r="D631" t="s">
        <v>9</v>
      </c>
      <c r="E631" t="s">
        <v>10</v>
      </c>
      <c r="F631">
        <v>17.5362811788732</v>
      </c>
      <c r="G631">
        <v>5</v>
      </c>
      <c r="H631">
        <v>5</v>
      </c>
    </row>
    <row r="632" spans="1:8">
      <c r="A632">
        <v>631</v>
      </c>
      <c r="B632" t="s">
        <v>644</v>
      </c>
      <c r="C632">
        <v>11</v>
      </c>
      <c r="D632" t="s">
        <v>9</v>
      </c>
      <c r="E632" t="s">
        <v>16</v>
      </c>
      <c r="F632">
        <v>27.330624226430722</v>
      </c>
      <c r="G632">
        <v>4</v>
      </c>
      <c r="H632">
        <v>2</v>
      </c>
    </row>
    <row r="633" spans="1:8">
      <c r="A633">
        <v>632</v>
      </c>
      <c r="B633" t="s">
        <v>645</v>
      </c>
      <c r="C633">
        <v>8</v>
      </c>
      <c r="D633" t="s">
        <v>12</v>
      </c>
      <c r="E633" t="s">
        <v>13</v>
      </c>
      <c r="F633">
        <v>30.67231641624814</v>
      </c>
      <c r="G633">
        <v>1</v>
      </c>
      <c r="H633">
        <v>3</v>
      </c>
    </row>
    <row r="634" spans="1:8">
      <c r="A634">
        <v>633</v>
      </c>
      <c r="B634" t="s">
        <v>646</v>
      </c>
      <c r="C634">
        <v>59</v>
      </c>
      <c r="D634" t="s">
        <v>12</v>
      </c>
      <c r="E634" t="s">
        <v>10</v>
      </c>
      <c r="F634">
        <v>23.74716455643517</v>
      </c>
      <c r="G634">
        <v>4</v>
      </c>
      <c r="H634">
        <v>3</v>
      </c>
    </row>
    <row r="635" spans="1:8">
      <c r="A635">
        <v>634</v>
      </c>
      <c r="B635" t="s">
        <v>647</v>
      </c>
      <c r="C635">
        <v>61</v>
      </c>
      <c r="D635" t="s">
        <v>9</v>
      </c>
      <c r="E635" t="s">
        <v>18</v>
      </c>
      <c r="F635">
        <v>26.080683037445009</v>
      </c>
      <c r="G635">
        <v>5</v>
      </c>
      <c r="H635">
        <v>5</v>
      </c>
    </row>
    <row r="636" spans="1:8">
      <c r="A636">
        <v>635</v>
      </c>
      <c r="B636" t="s">
        <v>648</v>
      </c>
      <c r="C636">
        <v>72</v>
      </c>
      <c r="D636" t="s">
        <v>9</v>
      </c>
      <c r="E636" t="s">
        <v>10</v>
      </c>
      <c r="F636">
        <v>19.179030339694592</v>
      </c>
      <c r="G636">
        <v>3</v>
      </c>
      <c r="H636">
        <v>4</v>
      </c>
    </row>
    <row r="637" spans="1:8">
      <c r="A637">
        <v>636</v>
      </c>
      <c r="B637" t="s">
        <v>649</v>
      </c>
      <c r="C637">
        <v>88</v>
      </c>
      <c r="D637" t="s">
        <v>9</v>
      </c>
      <c r="E637" t="s">
        <v>16</v>
      </c>
      <c r="F637">
        <v>29.55305914434695</v>
      </c>
      <c r="G637">
        <v>0</v>
      </c>
      <c r="H637">
        <v>3</v>
      </c>
    </row>
    <row r="638" spans="1:8">
      <c r="A638">
        <v>637</v>
      </c>
      <c r="B638" t="s">
        <v>650</v>
      </c>
      <c r="C638">
        <v>70</v>
      </c>
      <c r="D638" t="s">
        <v>9</v>
      </c>
      <c r="E638" t="s">
        <v>16</v>
      </c>
      <c r="F638">
        <v>31.218196911413902</v>
      </c>
      <c r="G638">
        <v>4</v>
      </c>
      <c r="H638">
        <v>2</v>
      </c>
    </row>
    <row r="639" spans="1:8">
      <c r="A639">
        <v>638</v>
      </c>
      <c r="B639" t="s">
        <v>651</v>
      </c>
      <c r="C639">
        <v>53</v>
      </c>
      <c r="D639" t="s">
        <v>9</v>
      </c>
      <c r="E639" t="s">
        <v>10</v>
      </c>
      <c r="F639">
        <v>22.491538231183942</v>
      </c>
      <c r="G639">
        <v>3</v>
      </c>
      <c r="H639">
        <v>6</v>
      </c>
    </row>
    <row r="640" spans="1:8">
      <c r="A640">
        <v>639</v>
      </c>
      <c r="B640" t="s">
        <v>652</v>
      </c>
      <c r="C640">
        <v>8</v>
      </c>
      <c r="D640" t="s">
        <v>9</v>
      </c>
      <c r="E640" t="s">
        <v>18</v>
      </c>
      <c r="F640">
        <v>39.973273181881098</v>
      </c>
      <c r="G640">
        <v>5</v>
      </c>
      <c r="H640">
        <v>9</v>
      </c>
    </row>
    <row r="641" spans="1:8">
      <c r="A641">
        <v>640</v>
      </c>
      <c r="B641" t="s">
        <v>653</v>
      </c>
      <c r="C641">
        <v>70</v>
      </c>
      <c r="D641" t="s">
        <v>12</v>
      </c>
      <c r="E641" t="s">
        <v>16</v>
      </c>
      <c r="F641">
        <v>22.767999577625549</v>
      </c>
      <c r="G641">
        <v>1</v>
      </c>
      <c r="H641">
        <v>1</v>
      </c>
    </row>
    <row r="642" spans="1:8">
      <c r="A642">
        <v>641</v>
      </c>
      <c r="B642" t="s">
        <v>654</v>
      </c>
      <c r="C642">
        <v>72</v>
      </c>
      <c r="D642" t="s">
        <v>12</v>
      </c>
      <c r="E642" t="s">
        <v>10</v>
      </c>
      <c r="F642">
        <v>37.23572752888451</v>
      </c>
      <c r="G642">
        <v>2</v>
      </c>
      <c r="H642">
        <v>7</v>
      </c>
    </row>
    <row r="643" spans="1:8">
      <c r="A643">
        <v>642</v>
      </c>
      <c r="B643" t="s">
        <v>655</v>
      </c>
      <c r="C643">
        <v>47</v>
      </c>
      <c r="D643" t="s">
        <v>9</v>
      </c>
      <c r="E643" t="s">
        <v>13</v>
      </c>
      <c r="F643">
        <v>23.516353379595461</v>
      </c>
      <c r="G643">
        <v>0</v>
      </c>
      <c r="H643">
        <v>3</v>
      </c>
    </row>
    <row r="644" spans="1:8">
      <c r="A644">
        <v>643</v>
      </c>
      <c r="B644" t="s">
        <v>656</v>
      </c>
      <c r="C644">
        <v>22</v>
      </c>
      <c r="D644" t="s">
        <v>12</v>
      </c>
      <c r="E644" t="s">
        <v>10</v>
      </c>
      <c r="F644">
        <v>31.551038744872351</v>
      </c>
      <c r="G644">
        <v>3</v>
      </c>
      <c r="H644">
        <v>6</v>
      </c>
    </row>
    <row r="645" spans="1:8">
      <c r="A645">
        <v>644</v>
      </c>
      <c r="B645" t="s">
        <v>657</v>
      </c>
      <c r="C645">
        <v>55</v>
      </c>
      <c r="D645" t="s">
        <v>9</v>
      </c>
      <c r="E645" t="s">
        <v>10</v>
      </c>
      <c r="F645">
        <v>25.7413392786838</v>
      </c>
      <c r="G645">
        <v>2</v>
      </c>
      <c r="H645">
        <v>7</v>
      </c>
    </row>
    <row r="646" spans="1:8">
      <c r="A646">
        <v>645</v>
      </c>
      <c r="B646" t="s">
        <v>658</v>
      </c>
      <c r="C646">
        <v>18</v>
      </c>
      <c r="D646" t="s">
        <v>9</v>
      </c>
      <c r="E646" t="s">
        <v>13</v>
      </c>
      <c r="F646">
        <v>22.405069551274359</v>
      </c>
      <c r="G646">
        <v>4</v>
      </c>
      <c r="H646">
        <v>1</v>
      </c>
    </row>
    <row r="647" spans="1:8">
      <c r="A647">
        <v>646</v>
      </c>
      <c r="B647" t="s">
        <v>659</v>
      </c>
      <c r="C647">
        <v>27</v>
      </c>
      <c r="D647" t="s">
        <v>12</v>
      </c>
      <c r="E647" t="s">
        <v>13</v>
      </c>
      <c r="F647">
        <v>24.840915890191791</v>
      </c>
      <c r="G647">
        <v>3</v>
      </c>
      <c r="H647">
        <v>10</v>
      </c>
    </row>
    <row r="648" spans="1:8">
      <c r="A648">
        <v>647</v>
      </c>
      <c r="B648" t="s">
        <v>660</v>
      </c>
      <c r="C648">
        <v>25</v>
      </c>
      <c r="D648" t="s">
        <v>12</v>
      </c>
      <c r="E648" t="s">
        <v>13</v>
      </c>
      <c r="F648">
        <v>16.16018024575688</v>
      </c>
      <c r="G648">
        <v>4</v>
      </c>
      <c r="H648">
        <v>7</v>
      </c>
    </row>
    <row r="649" spans="1:8">
      <c r="A649">
        <v>648</v>
      </c>
      <c r="B649" t="s">
        <v>661</v>
      </c>
      <c r="C649">
        <v>75</v>
      </c>
      <c r="D649" t="s">
        <v>9</v>
      </c>
      <c r="E649" t="s">
        <v>16</v>
      </c>
      <c r="F649">
        <v>30.208103021678159</v>
      </c>
      <c r="G649">
        <v>0</v>
      </c>
      <c r="H649">
        <v>8</v>
      </c>
    </row>
    <row r="650" spans="1:8">
      <c r="A650">
        <v>649</v>
      </c>
      <c r="B650" t="s">
        <v>662</v>
      </c>
      <c r="C650">
        <v>49</v>
      </c>
      <c r="D650" t="s">
        <v>9</v>
      </c>
      <c r="E650" t="s">
        <v>10</v>
      </c>
      <c r="F650">
        <v>33.414914933640937</v>
      </c>
      <c r="G650">
        <v>0</v>
      </c>
      <c r="H650">
        <v>10</v>
      </c>
    </row>
    <row r="651" spans="1:8">
      <c r="A651">
        <v>650</v>
      </c>
      <c r="B651" t="s">
        <v>663</v>
      </c>
      <c r="C651">
        <v>26</v>
      </c>
      <c r="D651" t="s">
        <v>9</v>
      </c>
      <c r="E651" t="s">
        <v>13</v>
      </c>
      <c r="F651">
        <v>15.005375553350071</v>
      </c>
      <c r="G651">
        <v>5</v>
      </c>
      <c r="H651">
        <v>7</v>
      </c>
    </row>
    <row r="652" spans="1:8">
      <c r="A652">
        <v>651</v>
      </c>
      <c r="B652" t="s">
        <v>664</v>
      </c>
      <c r="C652">
        <v>5</v>
      </c>
      <c r="D652" t="s">
        <v>9</v>
      </c>
      <c r="E652" t="s">
        <v>18</v>
      </c>
      <c r="F652">
        <v>30.124434097175101</v>
      </c>
      <c r="G652">
        <v>1</v>
      </c>
      <c r="H652">
        <v>9</v>
      </c>
    </row>
    <row r="653" spans="1:8">
      <c r="A653">
        <v>652</v>
      </c>
      <c r="B653" t="s">
        <v>665</v>
      </c>
      <c r="C653">
        <v>63</v>
      </c>
      <c r="D653" t="s">
        <v>9</v>
      </c>
      <c r="E653" t="s">
        <v>10</v>
      </c>
      <c r="F653">
        <v>37.233177738737709</v>
      </c>
      <c r="G653">
        <v>3</v>
      </c>
      <c r="H653">
        <v>2</v>
      </c>
    </row>
    <row r="654" spans="1:8">
      <c r="A654">
        <v>653</v>
      </c>
      <c r="B654" t="s">
        <v>666</v>
      </c>
      <c r="C654">
        <v>78</v>
      </c>
      <c r="D654" t="s">
        <v>9</v>
      </c>
      <c r="E654" t="s">
        <v>10</v>
      </c>
      <c r="F654">
        <v>35.716434354124829</v>
      </c>
      <c r="G654">
        <v>4</v>
      </c>
      <c r="H654">
        <v>3</v>
      </c>
    </row>
    <row r="655" spans="1:8">
      <c r="A655">
        <v>654</v>
      </c>
      <c r="B655" t="s">
        <v>667</v>
      </c>
      <c r="C655">
        <v>44</v>
      </c>
      <c r="D655" t="s">
        <v>9</v>
      </c>
      <c r="E655" t="s">
        <v>18</v>
      </c>
      <c r="F655">
        <v>36.807445820050333</v>
      </c>
      <c r="G655">
        <v>2</v>
      </c>
      <c r="H655">
        <v>9</v>
      </c>
    </row>
    <row r="656" spans="1:8">
      <c r="A656">
        <v>655</v>
      </c>
      <c r="B656" t="s">
        <v>668</v>
      </c>
      <c r="C656">
        <v>12</v>
      </c>
      <c r="D656" t="s">
        <v>12</v>
      </c>
      <c r="E656" t="s">
        <v>18</v>
      </c>
      <c r="F656">
        <v>34.15682967832322</v>
      </c>
      <c r="G656">
        <v>1</v>
      </c>
      <c r="H656">
        <v>4</v>
      </c>
    </row>
    <row r="657" spans="1:8">
      <c r="A657">
        <v>656</v>
      </c>
      <c r="B657" t="s">
        <v>669</v>
      </c>
      <c r="C657">
        <v>40</v>
      </c>
      <c r="D657" t="s">
        <v>9</v>
      </c>
      <c r="E657" t="s">
        <v>10</v>
      </c>
      <c r="F657">
        <v>38.521337342154737</v>
      </c>
      <c r="G657">
        <v>2</v>
      </c>
      <c r="H657">
        <v>9</v>
      </c>
    </row>
    <row r="658" spans="1:8">
      <c r="A658">
        <v>657</v>
      </c>
      <c r="B658" t="s">
        <v>670</v>
      </c>
      <c r="C658">
        <v>16</v>
      </c>
      <c r="D658" t="s">
        <v>9</v>
      </c>
      <c r="E658" t="s">
        <v>13</v>
      </c>
      <c r="F658">
        <v>39.530147592726387</v>
      </c>
      <c r="G658">
        <v>2</v>
      </c>
      <c r="H658">
        <v>10</v>
      </c>
    </row>
    <row r="659" spans="1:8">
      <c r="A659">
        <v>658</v>
      </c>
      <c r="B659" t="s">
        <v>671</v>
      </c>
      <c r="C659">
        <v>23</v>
      </c>
      <c r="D659" t="s">
        <v>9</v>
      </c>
      <c r="E659" t="s">
        <v>16</v>
      </c>
      <c r="F659">
        <v>18.297051330512879</v>
      </c>
      <c r="G659">
        <v>3</v>
      </c>
      <c r="H659">
        <v>1</v>
      </c>
    </row>
    <row r="660" spans="1:8">
      <c r="A660">
        <v>659</v>
      </c>
      <c r="B660" t="s">
        <v>672</v>
      </c>
      <c r="C660">
        <v>27</v>
      </c>
      <c r="D660" t="s">
        <v>9</v>
      </c>
      <c r="E660" t="s">
        <v>18</v>
      </c>
      <c r="F660">
        <v>26.972509652280859</v>
      </c>
      <c r="G660">
        <v>5</v>
      </c>
      <c r="H660">
        <v>5</v>
      </c>
    </row>
    <row r="661" spans="1:8">
      <c r="A661">
        <v>660</v>
      </c>
      <c r="B661" t="s">
        <v>673</v>
      </c>
      <c r="C661">
        <v>31</v>
      </c>
      <c r="D661" t="s">
        <v>9</v>
      </c>
      <c r="E661" t="s">
        <v>18</v>
      </c>
      <c r="F661">
        <v>17.1981702619759</v>
      </c>
      <c r="G661">
        <v>4</v>
      </c>
      <c r="H661">
        <v>9</v>
      </c>
    </row>
    <row r="662" spans="1:8">
      <c r="A662">
        <v>661</v>
      </c>
      <c r="B662" t="s">
        <v>674</v>
      </c>
      <c r="C662">
        <v>16</v>
      </c>
      <c r="D662" t="s">
        <v>9</v>
      </c>
      <c r="E662" t="s">
        <v>10</v>
      </c>
      <c r="F662">
        <v>23.655466956209629</v>
      </c>
      <c r="G662">
        <v>2</v>
      </c>
      <c r="H662">
        <v>4</v>
      </c>
    </row>
    <row r="663" spans="1:8">
      <c r="A663">
        <v>662</v>
      </c>
      <c r="B663" t="s">
        <v>675</v>
      </c>
      <c r="C663">
        <v>8</v>
      </c>
      <c r="D663" t="s">
        <v>9</v>
      </c>
      <c r="E663" t="s">
        <v>18</v>
      </c>
      <c r="F663">
        <v>20.664336248351621</v>
      </c>
      <c r="G663">
        <v>0</v>
      </c>
      <c r="H663">
        <v>3</v>
      </c>
    </row>
    <row r="664" spans="1:8">
      <c r="A664">
        <v>663</v>
      </c>
      <c r="B664" t="s">
        <v>676</v>
      </c>
      <c r="C664">
        <v>5</v>
      </c>
      <c r="D664" t="s">
        <v>12</v>
      </c>
      <c r="E664" t="s">
        <v>13</v>
      </c>
      <c r="F664">
        <v>39.576387362827163</v>
      </c>
      <c r="G664">
        <v>3</v>
      </c>
      <c r="H664">
        <v>3</v>
      </c>
    </row>
    <row r="665" spans="1:8">
      <c r="A665">
        <v>664</v>
      </c>
      <c r="B665" t="s">
        <v>677</v>
      </c>
      <c r="C665">
        <v>76</v>
      </c>
      <c r="D665" t="s">
        <v>12</v>
      </c>
      <c r="E665" t="s">
        <v>13</v>
      </c>
      <c r="F665">
        <v>26.086344811155652</v>
      </c>
      <c r="G665">
        <v>1</v>
      </c>
      <c r="H665">
        <v>10</v>
      </c>
    </row>
    <row r="666" spans="1:8">
      <c r="A666">
        <v>665</v>
      </c>
      <c r="B666" t="s">
        <v>678</v>
      </c>
      <c r="C666">
        <v>20</v>
      </c>
      <c r="D666" t="s">
        <v>12</v>
      </c>
      <c r="E666" t="s">
        <v>13</v>
      </c>
      <c r="F666">
        <v>32.149620152090243</v>
      </c>
      <c r="G666">
        <v>0</v>
      </c>
      <c r="H666">
        <v>1</v>
      </c>
    </row>
    <row r="667" spans="1:8">
      <c r="A667">
        <v>666</v>
      </c>
      <c r="B667" t="s">
        <v>679</v>
      </c>
      <c r="C667">
        <v>19</v>
      </c>
      <c r="D667" t="s">
        <v>9</v>
      </c>
      <c r="E667" t="s">
        <v>13</v>
      </c>
      <c r="F667">
        <v>30.29036637876845</v>
      </c>
      <c r="G667">
        <v>4</v>
      </c>
      <c r="H667">
        <v>3</v>
      </c>
    </row>
    <row r="668" spans="1:8">
      <c r="A668">
        <v>667</v>
      </c>
      <c r="B668" t="s">
        <v>680</v>
      </c>
      <c r="C668">
        <v>42</v>
      </c>
      <c r="D668" t="s">
        <v>9</v>
      </c>
      <c r="E668" t="s">
        <v>16</v>
      </c>
      <c r="F668">
        <v>17.025443016331099</v>
      </c>
      <c r="G668">
        <v>3</v>
      </c>
      <c r="H668">
        <v>1</v>
      </c>
    </row>
    <row r="669" spans="1:8">
      <c r="A669">
        <v>668</v>
      </c>
      <c r="B669" t="s">
        <v>681</v>
      </c>
      <c r="C669">
        <v>86</v>
      </c>
      <c r="D669" t="s">
        <v>9</v>
      </c>
      <c r="E669" t="s">
        <v>10</v>
      </c>
      <c r="F669">
        <v>24.652891012523341</v>
      </c>
      <c r="G669">
        <v>2</v>
      </c>
      <c r="H669">
        <v>6</v>
      </c>
    </row>
    <row r="670" spans="1:8">
      <c r="A670">
        <v>669</v>
      </c>
      <c r="B670" t="s">
        <v>682</v>
      </c>
      <c r="C670">
        <v>3</v>
      </c>
      <c r="D670" t="s">
        <v>9</v>
      </c>
      <c r="E670" t="s">
        <v>10</v>
      </c>
      <c r="F670">
        <v>39.670054522338297</v>
      </c>
      <c r="G670">
        <v>4</v>
      </c>
      <c r="H670">
        <v>7</v>
      </c>
    </row>
    <row r="671" spans="1:8">
      <c r="A671">
        <v>670</v>
      </c>
      <c r="B671" t="s">
        <v>683</v>
      </c>
      <c r="C671">
        <v>46</v>
      </c>
      <c r="D671" t="s">
        <v>12</v>
      </c>
      <c r="E671" t="s">
        <v>16</v>
      </c>
      <c r="F671">
        <v>31.0863537576687</v>
      </c>
      <c r="G671">
        <v>1</v>
      </c>
      <c r="H671">
        <v>8</v>
      </c>
    </row>
    <row r="672" spans="1:8">
      <c r="A672">
        <v>671</v>
      </c>
      <c r="B672" t="s">
        <v>684</v>
      </c>
      <c r="C672">
        <v>69</v>
      </c>
      <c r="D672" t="s">
        <v>12</v>
      </c>
      <c r="E672" t="s">
        <v>16</v>
      </c>
      <c r="F672">
        <v>24.209482141825521</v>
      </c>
      <c r="G672">
        <v>3</v>
      </c>
      <c r="H672">
        <v>3</v>
      </c>
    </row>
    <row r="673" spans="1:8">
      <c r="A673">
        <v>672</v>
      </c>
      <c r="B673" t="s">
        <v>685</v>
      </c>
      <c r="C673">
        <v>55</v>
      </c>
      <c r="D673" t="s">
        <v>12</v>
      </c>
      <c r="E673" t="s">
        <v>13</v>
      </c>
      <c r="F673">
        <v>27.136219768502901</v>
      </c>
      <c r="G673">
        <v>2</v>
      </c>
      <c r="H673">
        <v>10</v>
      </c>
    </row>
    <row r="674" spans="1:8">
      <c r="A674">
        <v>673</v>
      </c>
      <c r="B674" t="s">
        <v>686</v>
      </c>
      <c r="C674">
        <v>81</v>
      </c>
      <c r="D674" t="s">
        <v>12</v>
      </c>
      <c r="E674" t="s">
        <v>16</v>
      </c>
      <c r="F674">
        <v>30.355942654950631</v>
      </c>
      <c r="G674">
        <v>0</v>
      </c>
      <c r="H674">
        <v>8</v>
      </c>
    </row>
    <row r="675" spans="1:8">
      <c r="A675">
        <v>674</v>
      </c>
      <c r="B675" t="s">
        <v>687</v>
      </c>
      <c r="C675">
        <v>48</v>
      </c>
      <c r="D675" t="s">
        <v>9</v>
      </c>
      <c r="E675" t="s">
        <v>16</v>
      </c>
      <c r="F675">
        <v>22.662161914761139</v>
      </c>
      <c r="G675">
        <v>2</v>
      </c>
      <c r="H675">
        <v>10</v>
      </c>
    </row>
    <row r="676" spans="1:8">
      <c r="A676">
        <v>675</v>
      </c>
      <c r="B676" t="s">
        <v>688</v>
      </c>
      <c r="C676">
        <v>19</v>
      </c>
      <c r="D676" t="s">
        <v>12</v>
      </c>
      <c r="E676" t="s">
        <v>13</v>
      </c>
      <c r="F676">
        <v>26.104055107197709</v>
      </c>
      <c r="G676">
        <v>1</v>
      </c>
      <c r="H676">
        <v>3</v>
      </c>
    </row>
    <row r="677" spans="1:8">
      <c r="A677">
        <v>676</v>
      </c>
      <c r="B677" t="s">
        <v>689</v>
      </c>
      <c r="C677">
        <v>4</v>
      </c>
      <c r="D677" t="s">
        <v>12</v>
      </c>
      <c r="E677" t="s">
        <v>13</v>
      </c>
      <c r="F677">
        <v>29.42724776899313</v>
      </c>
      <c r="G677">
        <v>0</v>
      </c>
      <c r="H677">
        <v>4</v>
      </c>
    </row>
    <row r="678" spans="1:8">
      <c r="A678">
        <v>677</v>
      </c>
      <c r="B678" t="s">
        <v>690</v>
      </c>
      <c r="C678">
        <v>85</v>
      </c>
      <c r="D678" t="s">
        <v>9</v>
      </c>
      <c r="E678" t="s">
        <v>18</v>
      </c>
      <c r="F678">
        <v>38.19271314432217</v>
      </c>
      <c r="G678">
        <v>2</v>
      </c>
      <c r="H678">
        <v>4</v>
      </c>
    </row>
    <row r="679" spans="1:8">
      <c r="A679">
        <v>678</v>
      </c>
      <c r="B679" t="s">
        <v>691</v>
      </c>
      <c r="C679">
        <v>69</v>
      </c>
      <c r="D679" t="s">
        <v>9</v>
      </c>
      <c r="E679" t="s">
        <v>16</v>
      </c>
      <c r="F679">
        <v>22.096869809014411</v>
      </c>
      <c r="G679">
        <v>5</v>
      </c>
      <c r="H679">
        <v>4</v>
      </c>
    </row>
    <row r="680" spans="1:8">
      <c r="A680">
        <v>679</v>
      </c>
      <c r="B680" t="s">
        <v>692</v>
      </c>
      <c r="C680">
        <v>64</v>
      </c>
      <c r="D680" t="s">
        <v>12</v>
      </c>
      <c r="E680" t="s">
        <v>18</v>
      </c>
      <c r="F680">
        <v>32.613120260330767</v>
      </c>
      <c r="G680">
        <v>1</v>
      </c>
      <c r="H680">
        <v>8</v>
      </c>
    </row>
    <row r="681" spans="1:8">
      <c r="A681">
        <v>680</v>
      </c>
      <c r="B681" t="s">
        <v>693</v>
      </c>
      <c r="C681">
        <v>30</v>
      </c>
      <c r="D681" t="s">
        <v>12</v>
      </c>
      <c r="E681" t="s">
        <v>18</v>
      </c>
      <c r="F681">
        <v>38.822583721721557</v>
      </c>
      <c r="G681">
        <v>3</v>
      </c>
      <c r="H681">
        <v>6</v>
      </c>
    </row>
    <row r="682" spans="1:8">
      <c r="A682">
        <v>681</v>
      </c>
      <c r="B682" t="s">
        <v>694</v>
      </c>
      <c r="C682">
        <v>54</v>
      </c>
      <c r="D682" t="s">
        <v>9</v>
      </c>
      <c r="E682" t="s">
        <v>13</v>
      </c>
      <c r="F682">
        <v>15.31775097800606</v>
      </c>
      <c r="G682">
        <v>2</v>
      </c>
      <c r="H682">
        <v>2</v>
      </c>
    </row>
    <row r="683" spans="1:8">
      <c r="A683">
        <v>682</v>
      </c>
      <c r="B683" t="s">
        <v>695</v>
      </c>
      <c r="C683">
        <v>17</v>
      </c>
      <c r="D683" t="s">
        <v>9</v>
      </c>
      <c r="E683" t="s">
        <v>16</v>
      </c>
      <c r="F683">
        <v>20.387716675197399</v>
      </c>
      <c r="G683">
        <v>2</v>
      </c>
      <c r="H683">
        <v>10</v>
      </c>
    </row>
    <row r="684" spans="1:8">
      <c r="A684">
        <v>683</v>
      </c>
      <c r="B684" t="s">
        <v>696</v>
      </c>
      <c r="C684">
        <v>73</v>
      </c>
      <c r="D684" t="s">
        <v>9</v>
      </c>
      <c r="E684" t="s">
        <v>13</v>
      </c>
      <c r="F684">
        <v>38.669554301960851</v>
      </c>
      <c r="G684">
        <v>3</v>
      </c>
      <c r="H684">
        <v>7</v>
      </c>
    </row>
    <row r="685" spans="1:8">
      <c r="A685">
        <v>684</v>
      </c>
      <c r="B685" t="s">
        <v>697</v>
      </c>
      <c r="C685">
        <v>21</v>
      </c>
      <c r="D685" t="s">
        <v>9</v>
      </c>
      <c r="E685" t="s">
        <v>16</v>
      </c>
      <c r="F685">
        <v>27.80128924214792</v>
      </c>
      <c r="G685">
        <v>1</v>
      </c>
      <c r="H685">
        <v>10</v>
      </c>
    </row>
    <row r="686" spans="1:8">
      <c r="A686">
        <v>685</v>
      </c>
      <c r="B686" t="s">
        <v>698</v>
      </c>
      <c r="C686">
        <v>14</v>
      </c>
      <c r="D686" t="s">
        <v>12</v>
      </c>
      <c r="E686" t="s">
        <v>13</v>
      </c>
      <c r="F686">
        <v>33.544058497521888</v>
      </c>
      <c r="G686">
        <v>4</v>
      </c>
      <c r="H686">
        <v>1</v>
      </c>
    </row>
    <row r="687" spans="1:8">
      <c r="A687">
        <v>686</v>
      </c>
      <c r="B687" t="s">
        <v>699</v>
      </c>
      <c r="C687">
        <v>89</v>
      </c>
      <c r="D687" t="s">
        <v>12</v>
      </c>
      <c r="E687" t="s">
        <v>16</v>
      </c>
      <c r="F687">
        <v>20.105415229695119</v>
      </c>
      <c r="G687">
        <v>2</v>
      </c>
      <c r="H687">
        <v>7</v>
      </c>
    </row>
    <row r="688" spans="1:8">
      <c r="A688">
        <v>687</v>
      </c>
      <c r="B688" t="s">
        <v>700</v>
      </c>
      <c r="C688">
        <v>22</v>
      </c>
      <c r="D688" t="s">
        <v>9</v>
      </c>
      <c r="E688" t="s">
        <v>13</v>
      </c>
      <c r="F688">
        <v>19.678061133298471</v>
      </c>
      <c r="G688">
        <v>1</v>
      </c>
      <c r="H688">
        <v>10</v>
      </c>
    </row>
    <row r="689" spans="1:8">
      <c r="A689">
        <v>688</v>
      </c>
      <c r="B689" t="s">
        <v>701</v>
      </c>
      <c r="C689">
        <v>89</v>
      </c>
      <c r="D689" t="s">
        <v>12</v>
      </c>
      <c r="E689" t="s">
        <v>18</v>
      </c>
      <c r="F689">
        <v>16.791281440060551</v>
      </c>
      <c r="G689">
        <v>0</v>
      </c>
      <c r="H689">
        <v>2</v>
      </c>
    </row>
    <row r="690" spans="1:8">
      <c r="A690">
        <v>689</v>
      </c>
      <c r="B690" t="s">
        <v>702</v>
      </c>
      <c r="C690">
        <v>72</v>
      </c>
      <c r="D690" t="s">
        <v>9</v>
      </c>
      <c r="E690" t="s">
        <v>16</v>
      </c>
      <c r="F690">
        <v>23.20507420607429</v>
      </c>
      <c r="G690">
        <v>0</v>
      </c>
      <c r="H690">
        <v>8</v>
      </c>
    </row>
    <row r="691" spans="1:8">
      <c r="A691">
        <v>690</v>
      </c>
      <c r="B691" t="s">
        <v>703</v>
      </c>
      <c r="C691">
        <v>81</v>
      </c>
      <c r="D691" t="s">
        <v>12</v>
      </c>
      <c r="E691" t="s">
        <v>18</v>
      </c>
      <c r="F691">
        <v>38.61374815849166</v>
      </c>
      <c r="G691">
        <v>2</v>
      </c>
      <c r="H691">
        <v>3</v>
      </c>
    </row>
    <row r="692" spans="1:8">
      <c r="A692">
        <v>691</v>
      </c>
      <c r="B692" t="s">
        <v>704</v>
      </c>
      <c r="C692">
        <v>57</v>
      </c>
      <c r="D692" t="s">
        <v>12</v>
      </c>
      <c r="E692" t="s">
        <v>18</v>
      </c>
      <c r="F692">
        <v>22.971931937175011</v>
      </c>
      <c r="G692">
        <v>2</v>
      </c>
      <c r="H692">
        <v>6</v>
      </c>
    </row>
    <row r="693" spans="1:8">
      <c r="A693">
        <v>692</v>
      </c>
      <c r="B693" t="s">
        <v>705</v>
      </c>
      <c r="C693">
        <v>68</v>
      </c>
      <c r="D693" t="s">
        <v>9</v>
      </c>
      <c r="E693" t="s">
        <v>16</v>
      </c>
      <c r="F693">
        <v>30.04342113455645</v>
      </c>
      <c r="G693">
        <v>0</v>
      </c>
      <c r="H693">
        <v>6</v>
      </c>
    </row>
    <row r="694" spans="1:8">
      <c r="A694">
        <v>693</v>
      </c>
      <c r="B694" t="s">
        <v>706</v>
      </c>
      <c r="C694">
        <v>66</v>
      </c>
      <c r="D694" t="s">
        <v>9</v>
      </c>
      <c r="E694" t="s">
        <v>13</v>
      </c>
      <c r="F694">
        <v>21.922387154823941</v>
      </c>
      <c r="G694">
        <v>0</v>
      </c>
      <c r="H694">
        <v>10</v>
      </c>
    </row>
    <row r="695" spans="1:8">
      <c r="A695">
        <v>694</v>
      </c>
      <c r="B695" t="s">
        <v>707</v>
      </c>
      <c r="C695">
        <v>10</v>
      </c>
      <c r="D695" t="s">
        <v>12</v>
      </c>
      <c r="E695" t="s">
        <v>18</v>
      </c>
      <c r="F695">
        <v>23.127804746615471</v>
      </c>
      <c r="G695">
        <v>4</v>
      </c>
      <c r="H695">
        <v>10</v>
      </c>
    </row>
    <row r="696" spans="1:8">
      <c r="A696">
        <v>695</v>
      </c>
      <c r="B696" t="s">
        <v>708</v>
      </c>
      <c r="C696">
        <v>75</v>
      </c>
      <c r="D696" t="s">
        <v>12</v>
      </c>
      <c r="E696" t="s">
        <v>18</v>
      </c>
      <c r="F696">
        <v>34.195814921734858</v>
      </c>
      <c r="G696">
        <v>5</v>
      </c>
      <c r="H696">
        <v>2</v>
      </c>
    </row>
    <row r="697" spans="1:8">
      <c r="A697">
        <v>696</v>
      </c>
      <c r="B697" t="s">
        <v>709</v>
      </c>
      <c r="C697">
        <v>15</v>
      </c>
      <c r="D697" t="s">
        <v>9</v>
      </c>
      <c r="E697" t="s">
        <v>10</v>
      </c>
      <c r="F697">
        <v>34.128451345584551</v>
      </c>
      <c r="G697">
        <v>3</v>
      </c>
      <c r="H697">
        <v>7</v>
      </c>
    </row>
    <row r="698" spans="1:8">
      <c r="A698">
        <v>697</v>
      </c>
      <c r="B698" t="s">
        <v>710</v>
      </c>
      <c r="C698">
        <v>3</v>
      </c>
      <c r="D698" t="s">
        <v>9</v>
      </c>
      <c r="E698" t="s">
        <v>18</v>
      </c>
      <c r="F698">
        <v>17.647733331369359</v>
      </c>
      <c r="G698">
        <v>0</v>
      </c>
      <c r="H698">
        <v>10</v>
      </c>
    </row>
    <row r="699" spans="1:8">
      <c r="A699">
        <v>698</v>
      </c>
      <c r="B699" t="s">
        <v>711</v>
      </c>
      <c r="C699">
        <v>31</v>
      </c>
      <c r="D699" t="s">
        <v>9</v>
      </c>
      <c r="E699" t="s">
        <v>13</v>
      </c>
      <c r="F699">
        <v>22.664632824263961</v>
      </c>
      <c r="G699">
        <v>4</v>
      </c>
      <c r="H699">
        <v>2</v>
      </c>
    </row>
    <row r="700" spans="1:8">
      <c r="A700">
        <v>699</v>
      </c>
      <c r="B700" t="s">
        <v>712</v>
      </c>
      <c r="C700">
        <v>31</v>
      </c>
      <c r="D700" t="s">
        <v>9</v>
      </c>
      <c r="E700" t="s">
        <v>13</v>
      </c>
      <c r="F700">
        <v>29.615584611298051</v>
      </c>
      <c r="G700">
        <v>1</v>
      </c>
      <c r="H700">
        <v>1</v>
      </c>
    </row>
    <row r="701" spans="1:8">
      <c r="A701">
        <v>700</v>
      </c>
      <c r="B701" t="s">
        <v>713</v>
      </c>
      <c r="C701">
        <v>71</v>
      </c>
      <c r="D701" t="s">
        <v>9</v>
      </c>
      <c r="E701" t="s">
        <v>18</v>
      </c>
      <c r="F701">
        <v>34.100267162264068</v>
      </c>
      <c r="G701">
        <v>1</v>
      </c>
      <c r="H701">
        <v>8</v>
      </c>
    </row>
    <row r="702" spans="1:8">
      <c r="A702">
        <v>701</v>
      </c>
      <c r="B702" t="s">
        <v>714</v>
      </c>
      <c r="C702">
        <v>39</v>
      </c>
      <c r="D702" t="s">
        <v>12</v>
      </c>
      <c r="E702" t="s">
        <v>18</v>
      </c>
      <c r="F702">
        <v>37.943071752456177</v>
      </c>
      <c r="G702">
        <v>3</v>
      </c>
      <c r="H702">
        <v>7</v>
      </c>
    </row>
    <row r="703" spans="1:8">
      <c r="A703">
        <v>702</v>
      </c>
      <c r="B703" t="s">
        <v>715</v>
      </c>
      <c r="C703">
        <v>29</v>
      </c>
      <c r="D703" t="s">
        <v>12</v>
      </c>
      <c r="E703" t="s">
        <v>13</v>
      </c>
      <c r="F703">
        <v>22.552482653809669</v>
      </c>
      <c r="G703">
        <v>3</v>
      </c>
      <c r="H703">
        <v>2</v>
      </c>
    </row>
    <row r="704" spans="1:8">
      <c r="A704">
        <v>703</v>
      </c>
      <c r="B704" t="s">
        <v>716</v>
      </c>
      <c r="C704">
        <v>90</v>
      </c>
      <c r="D704" t="s">
        <v>12</v>
      </c>
      <c r="E704" t="s">
        <v>13</v>
      </c>
      <c r="F704">
        <v>31.728971530769449</v>
      </c>
      <c r="G704">
        <v>5</v>
      </c>
      <c r="H704">
        <v>9</v>
      </c>
    </row>
    <row r="705" spans="1:8">
      <c r="A705">
        <v>704</v>
      </c>
      <c r="B705" t="s">
        <v>717</v>
      </c>
      <c r="C705">
        <v>3</v>
      </c>
      <c r="D705" t="s">
        <v>12</v>
      </c>
      <c r="E705" t="s">
        <v>13</v>
      </c>
      <c r="F705">
        <v>28.322470868282519</v>
      </c>
      <c r="G705">
        <v>1</v>
      </c>
      <c r="H705">
        <v>6</v>
      </c>
    </row>
    <row r="706" spans="1:8">
      <c r="A706">
        <v>705</v>
      </c>
      <c r="B706" t="s">
        <v>718</v>
      </c>
      <c r="C706">
        <v>54</v>
      </c>
      <c r="D706" t="s">
        <v>12</v>
      </c>
      <c r="E706" t="s">
        <v>13</v>
      </c>
      <c r="F706">
        <v>19.52712413860397</v>
      </c>
      <c r="G706">
        <v>0</v>
      </c>
      <c r="H706">
        <v>8</v>
      </c>
    </row>
    <row r="707" spans="1:8">
      <c r="A707">
        <v>706</v>
      </c>
      <c r="B707" t="s">
        <v>719</v>
      </c>
      <c r="C707">
        <v>69</v>
      </c>
      <c r="D707" t="s">
        <v>12</v>
      </c>
      <c r="E707" t="s">
        <v>10</v>
      </c>
      <c r="F707">
        <v>25.209052902800948</v>
      </c>
      <c r="G707">
        <v>3</v>
      </c>
      <c r="H707">
        <v>6</v>
      </c>
    </row>
    <row r="708" spans="1:8">
      <c r="A708">
        <v>707</v>
      </c>
      <c r="B708" t="s">
        <v>720</v>
      </c>
      <c r="C708">
        <v>71</v>
      </c>
      <c r="D708" t="s">
        <v>12</v>
      </c>
      <c r="E708" t="s">
        <v>18</v>
      </c>
      <c r="F708">
        <v>16.168560403913879</v>
      </c>
      <c r="G708">
        <v>1</v>
      </c>
      <c r="H708">
        <v>10</v>
      </c>
    </row>
    <row r="709" spans="1:8">
      <c r="A709">
        <v>708</v>
      </c>
      <c r="B709" t="s">
        <v>721</v>
      </c>
      <c r="C709">
        <v>3</v>
      </c>
      <c r="D709" t="s">
        <v>9</v>
      </c>
      <c r="E709" t="s">
        <v>18</v>
      </c>
      <c r="F709">
        <v>36.753061943810067</v>
      </c>
      <c r="G709">
        <v>3</v>
      </c>
      <c r="H709">
        <v>7</v>
      </c>
    </row>
    <row r="710" spans="1:8">
      <c r="A710">
        <v>709</v>
      </c>
      <c r="B710" t="s">
        <v>722</v>
      </c>
      <c r="C710">
        <v>56</v>
      </c>
      <c r="D710" t="s">
        <v>9</v>
      </c>
      <c r="E710" t="s">
        <v>18</v>
      </c>
      <c r="F710">
        <v>36.921224559998393</v>
      </c>
      <c r="G710">
        <v>0</v>
      </c>
      <c r="H710">
        <v>4</v>
      </c>
    </row>
    <row r="711" spans="1:8">
      <c r="A711">
        <v>710</v>
      </c>
      <c r="B711" t="s">
        <v>723</v>
      </c>
      <c r="C711">
        <v>68</v>
      </c>
      <c r="D711" t="s">
        <v>9</v>
      </c>
      <c r="E711" t="s">
        <v>18</v>
      </c>
      <c r="F711">
        <v>23.706848224241149</v>
      </c>
      <c r="G711">
        <v>1</v>
      </c>
      <c r="H711">
        <v>8</v>
      </c>
    </row>
    <row r="712" spans="1:8">
      <c r="A712">
        <v>711</v>
      </c>
      <c r="B712" t="s">
        <v>724</v>
      </c>
      <c r="C712">
        <v>60</v>
      </c>
      <c r="D712" t="s">
        <v>12</v>
      </c>
      <c r="E712" t="s">
        <v>13</v>
      </c>
      <c r="F712">
        <v>35.673710683984929</v>
      </c>
      <c r="G712">
        <v>1</v>
      </c>
      <c r="H712">
        <v>8</v>
      </c>
    </row>
    <row r="713" spans="1:8">
      <c r="A713">
        <v>712</v>
      </c>
      <c r="B713" t="s">
        <v>725</v>
      </c>
      <c r="C713">
        <v>39</v>
      </c>
      <c r="D713" t="s">
        <v>12</v>
      </c>
      <c r="E713" t="s">
        <v>18</v>
      </c>
      <c r="F713">
        <v>32.784447687133458</v>
      </c>
      <c r="G713">
        <v>0</v>
      </c>
      <c r="H713">
        <v>6</v>
      </c>
    </row>
    <row r="714" spans="1:8">
      <c r="A714">
        <v>713</v>
      </c>
      <c r="B714" t="s">
        <v>726</v>
      </c>
      <c r="C714">
        <v>65</v>
      </c>
      <c r="D714" t="s">
        <v>9</v>
      </c>
      <c r="E714" t="s">
        <v>18</v>
      </c>
      <c r="F714">
        <v>22.473819209305919</v>
      </c>
      <c r="G714">
        <v>4</v>
      </c>
      <c r="H714">
        <v>3</v>
      </c>
    </row>
    <row r="715" spans="1:8">
      <c r="A715">
        <v>714</v>
      </c>
      <c r="B715" t="s">
        <v>727</v>
      </c>
      <c r="C715">
        <v>60</v>
      </c>
      <c r="D715" t="s">
        <v>12</v>
      </c>
      <c r="E715" t="s">
        <v>18</v>
      </c>
      <c r="F715">
        <v>15.790421186588389</v>
      </c>
      <c r="G715">
        <v>5</v>
      </c>
      <c r="H715">
        <v>1</v>
      </c>
    </row>
    <row r="716" spans="1:8">
      <c r="A716">
        <v>715</v>
      </c>
      <c r="B716" t="s">
        <v>728</v>
      </c>
      <c r="C716">
        <v>1</v>
      </c>
      <c r="D716" t="s">
        <v>12</v>
      </c>
      <c r="E716" t="s">
        <v>18</v>
      </c>
      <c r="F716">
        <v>29.32669699310409</v>
      </c>
      <c r="G716">
        <v>0</v>
      </c>
      <c r="H716">
        <v>7</v>
      </c>
    </row>
    <row r="717" spans="1:8">
      <c r="A717">
        <v>716</v>
      </c>
      <c r="B717" t="s">
        <v>729</v>
      </c>
      <c r="C717">
        <v>42</v>
      </c>
      <c r="D717" t="s">
        <v>9</v>
      </c>
      <c r="E717" t="s">
        <v>18</v>
      </c>
      <c r="F717">
        <v>23.878747051030182</v>
      </c>
      <c r="G717">
        <v>3</v>
      </c>
      <c r="H717">
        <v>7</v>
      </c>
    </row>
    <row r="718" spans="1:8">
      <c r="A718">
        <v>717</v>
      </c>
      <c r="B718" t="s">
        <v>730</v>
      </c>
      <c r="C718">
        <v>71</v>
      </c>
      <c r="D718" t="s">
        <v>12</v>
      </c>
      <c r="E718" t="s">
        <v>13</v>
      </c>
      <c r="F718">
        <v>28.02692828430915</v>
      </c>
      <c r="G718">
        <v>0</v>
      </c>
      <c r="H718">
        <v>9</v>
      </c>
    </row>
    <row r="719" spans="1:8">
      <c r="A719">
        <v>718</v>
      </c>
      <c r="B719" t="s">
        <v>731</v>
      </c>
      <c r="C719">
        <v>52</v>
      </c>
      <c r="D719" t="s">
        <v>12</v>
      </c>
      <c r="E719" t="s">
        <v>13</v>
      </c>
      <c r="F719">
        <v>37.168750609902467</v>
      </c>
      <c r="G719">
        <v>2</v>
      </c>
      <c r="H719">
        <v>7</v>
      </c>
    </row>
    <row r="720" spans="1:8">
      <c r="A720">
        <v>719</v>
      </c>
      <c r="B720" t="s">
        <v>732</v>
      </c>
      <c r="C720">
        <v>10</v>
      </c>
      <c r="D720" t="s">
        <v>12</v>
      </c>
      <c r="E720" t="s">
        <v>13</v>
      </c>
      <c r="F720">
        <v>39.267123140814412</v>
      </c>
      <c r="G720">
        <v>4</v>
      </c>
      <c r="H720">
        <v>2</v>
      </c>
    </row>
    <row r="721" spans="1:8">
      <c r="A721">
        <v>720</v>
      </c>
      <c r="B721" t="s">
        <v>733</v>
      </c>
      <c r="C721">
        <v>20</v>
      </c>
      <c r="D721" t="s">
        <v>9</v>
      </c>
      <c r="E721" t="s">
        <v>10</v>
      </c>
      <c r="F721">
        <v>20.132151360643221</v>
      </c>
      <c r="G721">
        <v>4</v>
      </c>
      <c r="H721">
        <v>3</v>
      </c>
    </row>
    <row r="722" spans="1:8">
      <c r="A722">
        <v>721</v>
      </c>
      <c r="B722" t="s">
        <v>734</v>
      </c>
      <c r="C722">
        <v>7</v>
      </c>
      <c r="D722" t="s">
        <v>12</v>
      </c>
      <c r="E722" t="s">
        <v>10</v>
      </c>
      <c r="F722">
        <v>34.529796631755893</v>
      </c>
      <c r="G722">
        <v>1</v>
      </c>
      <c r="H722">
        <v>2</v>
      </c>
    </row>
    <row r="723" spans="1:8">
      <c r="A723">
        <v>722</v>
      </c>
      <c r="B723" t="s">
        <v>735</v>
      </c>
      <c r="C723">
        <v>82</v>
      </c>
      <c r="D723" t="s">
        <v>9</v>
      </c>
      <c r="E723" t="s">
        <v>18</v>
      </c>
      <c r="F723">
        <v>36.344882850876502</v>
      </c>
      <c r="G723">
        <v>3</v>
      </c>
      <c r="H723">
        <v>3</v>
      </c>
    </row>
    <row r="724" spans="1:8">
      <c r="A724">
        <v>723</v>
      </c>
      <c r="B724" t="s">
        <v>736</v>
      </c>
      <c r="C724">
        <v>60</v>
      </c>
      <c r="D724" t="s">
        <v>9</v>
      </c>
      <c r="E724" t="s">
        <v>10</v>
      </c>
      <c r="F724">
        <v>26.066964472537219</v>
      </c>
      <c r="G724">
        <v>3</v>
      </c>
      <c r="H724">
        <v>8</v>
      </c>
    </row>
    <row r="725" spans="1:8">
      <c r="A725">
        <v>724</v>
      </c>
      <c r="B725" t="s">
        <v>737</v>
      </c>
      <c r="C725">
        <v>22</v>
      </c>
      <c r="D725" t="s">
        <v>9</v>
      </c>
      <c r="E725" t="s">
        <v>18</v>
      </c>
      <c r="F725">
        <v>38.086907510110557</v>
      </c>
      <c r="G725">
        <v>3</v>
      </c>
      <c r="H725">
        <v>1</v>
      </c>
    </row>
    <row r="726" spans="1:8">
      <c r="A726">
        <v>725</v>
      </c>
      <c r="B726" t="s">
        <v>738</v>
      </c>
      <c r="C726">
        <v>32</v>
      </c>
      <c r="D726" t="s">
        <v>12</v>
      </c>
      <c r="E726" t="s">
        <v>13</v>
      </c>
      <c r="F726">
        <v>31.745877929526689</v>
      </c>
      <c r="G726">
        <v>1</v>
      </c>
      <c r="H726">
        <v>9</v>
      </c>
    </row>
    <row r="727" spans="1:8">
      <c r="A727">
        <v>726</v>
      </c>
      <c r="B727" t="s">
        <v>739</v>
      </c>
      <c r="C727">
        <v>14</v>
      </c>
      <c r="D727" t="s">
        <v>9</v>
      </c>
      <c r="E727" t="s">
        <v>18</v>
      </c>
      <c r="F727">
        <v>20.97989088251347</v>
      </c>
      <c r="G727">
        <v>3</v>
      </c>
      <c r="H727">
        <v>9</v>
      </c>
    </row>
    <row r="728" spans="1:8">
      <c r="A728">
        <v>727</v>
      </c>
      <c r="B728" t="s">
        <v>740</v>
      </c>
      <c r="C728">
        <v>60</v>
      </c>
      <c r="D728" t="s">
        <v>12</v>
      </c>
      <c r="E728" t="s">
        <v>16</v>
      </c>
      <c r="F728">
        <v>23.09725200100408</v>
      </c>
      <c r="G728">
        <v>1</v>
      </c>
      <c r="H728">
        <v>5</v>
      </c>
    </row>
    <row r="729" spans="1:8">
      <c r="A729">
        <v>728</v>
      </c>
      <c r="B729" t="s">
        <v>741</v>
      </c>
      <c r="C729">
        <v>42</v>
      </c>
      <c r="D729" t="s">
        <v>9</v>
      </c>
      <c r="E729" t="s">
        <v>10</v>
      </c>
      <c r="F729">
        <v>24.670077953913829</v>
      </c>
      <c r="G729">
        <v>3</v>
      </c>
      <c r="H729">
        <v>6</v>
      </c>
    </row>
    <row r="730" spans="1:8">
      <c r="A730">
        <v>729</v>
      </c>
      <c r="B730" t="s">
        <v>742</v>
      </c>
      <c r="C730">
        <v>60</v>
      </c>
      <c r="D730" t="s">
        <v>12</v>
      </c>
      <c r="E730" t="s">
        <v>13</v>
      </c>
      <c r="F730">
        <v>35.193387416334843</v>
      </c>
      <c r="G730">
        <v>4</v>
      </c>
      <c r="H730">
        <v>6</v>
      </c>
    </row>
    <row r="731" spans="1:8">
      <c r="A731">
        <v>730</v>
      </c>
      <c r="B731" t="s">
        <v>743</v>
      </c>
      <c r="C731">
        <v>16</v>
      </c>
      <c r="D731" t="s">
        <v>12</v>
      </c>
      <c r="E731" t="s">
        <v>13</v>
      </c>
      <c r="F731">
        <v>33.093914075906909</v>
      </c>
      <c r="G731">
        <v>0</v>
      </c>
      <c r="H731">
        <v>1</v>
      </c>
    </row>
    <row r="732" spans="1:8">
      <c r="A732">
        <v>731</v>
      </c>
      <c r="B732" t="s">
        <v>744</v>
      </c>
      <c r="C732">
        <v>41</v>
      </c>
      <c r="D732" t="s">
        <v>9</v>
      </c>
      <c r="E732" t="s">
        <v>18</v>
      </c>
      <c r="F732">
        <v>39.043738195994912</v>
      </c>
      <c r="G732">
        <v>5</v>
      </c>
      <c r="H732">
        <v>8</v>
      </c>
    </row>
    <row r="733" spans="1:8">
      <c r="A733">
        <v>732</v>
      </c>
      <c r="B733" t="s">
        <v>745</v>
      </c>
      <c r="C733">
        <v>21</v>
      </c>
      <c r="D733" t="s">
        <v>9</v>
      </c>
      <c r="E733" t="s">
        <v>18</v>
      </c>
      <c r="F733">
        <v>16.790466050956411</v>
      </c>
      <c r="G733">
        <v>4</v>
      </c>
      <c r="H733">
        <v>3</v>
      </c>
    </row>
    <row r="734" spans="1:8">
      <c r="A734">
        <v>733</v>
      </c>
      <c r="B734" t="s">
        <v>746</v>
      </c>
      <c r="C734">
        <v>22</v>
      </c>
      <c r="D734" t="s">
        <v>9</v>
      </c>
      <c r="E734" t="s">
        <v>10</v>
      </c>
      <c r="F734">
        <v>27.449277243151219</v>
      </c>
      <c r="G734">
        <v>3</v>
      </c>
      <c r="H734">
        <v>4</v>
      </c>
    </row>
    <row r="735" spans="1:8">
      <c r="A735">
        <v>734</v>
      </c>
      <c r="B735" t="s">
        <v>747</v>
      </c>
      <c r="C735">
        <v>90</v>
      </c>
      <c r="D735" t="s">
        <v>12</v>
      </c>
      <c r="E735" t="s">
        <v>10</v>
      </c>
      <c r="F735">
        <v>26.77412423066637</v>
      </c>
      <c r="G735">
        <v>5</v>
      </c>
      <c r="H735">
        <v>7</v>
      </c>
    </row>
    <row r="736" spans="1:8">
      <c r="A736">
        <v>735</v>
      </c>
      <c r="B736" t="s">
        <v>748</v>
      </c>
      <c r="C736">
        <v>7</v>
      </c>
      <c r="D736" t="s">
        <v>12</v>
      </c>
      <c r="E736" t="s">
        <v>16</v>
      </c>
      <c r="F736">
        <v>32.004691733265943</v>
      </c>
      <c r="G736">
        <v>2</v>
      </c>
      <c r="H736">
        <v>8</v>
      </c>
    </row>
    <row r="737" spans="1:8">
      <c r="A737">
        <v>736</v>
      </c>
      <c r="B737" t="s">
        <v>749</v>
      </c>
      <c r="C737">
        <v>16</v>
      </c>
      <c r="D737" t="s">
        <v>9</v>
      </c>
      <c r="E737" t="s">
        <v>18</v>
      </c>
      <c r="F737">
        <v>26.198721318471829</v>
      </c>
      <c r="G737">
        <v>0</v>
      </c>
      <c r="H737">
        <v>7</v>
      </c>
    </row>
    <row r="738" spans="1:8">
      <c r="A738">
        <v>737</v>
      </c>
      <c r="B738" t="s">
        <v>750</v>
      </c>
      <c r="C738">
        <v>80</v>
      </c>
      <c r="D738" t="s">
        <v>12</v>
      </c>
      <c r="E738" t="s">
        <v>18</v>
      </c>
      <c r="F738">
        <v>34.614119427647552</v>
      </c>
      <c r="G738">
        <v>4</v>
      </c>
      <c r="H738">
        <v>2</v>
      </c>
    </row>
    <row r="739" spans="1:8">
      <c r="A739">
        <v>738</v>
      </c>
      <c r="B739" t="s">
        <v>751</v>
      </c>
      <c r="C739">
        <v>82</v>
      </c>
      <c r="D739" t="s">
        <v>9</v>
      </c>
      <c r="E739" t="s">
        <v>16</v>
      </c>
      <c r="F739">
        <v>32.581719371250387</v>
      </c>
      <c r="G739">
        <v>5</v>
      </c>
      <c r="H739">
        <v>3</v>
      </c>
    </row>
    <row r="740" spans="1:8">
      <c r="A740">
        <v>739</v>
      </c>
      <c r="B740" t="s">
        <v>752</v>
      </c>
      <c r="C740">
        <v>18</v>
      </c>
      <c r="D740" t="s">
        <v>12</v>
      </c>
      <c r="E740" t="s">
        <v>18</v>
      </c>
      <c r="F740">
        <v>33.591592913882813</v>
      </c>
      <c r="G740">
        <v>5</v>
      </c>
      <c r="H740">
        <v>6</v>
      </c>
    </row>
    <row r="741" spans="1:8">
      <c r="A741">
        <v>740</v>
      </c>
      <c r="B741" t="s">
        <v>753</v>
      </c>
      <c r="C741">
        <v>89</v>
      </c>
      <c r="D741" t="s">
        <v>12</v>
      </c>
      <c r="E741" t="s">
        <v>13</v>
      </c>
      <c r="F741">
        <v>27.5005764322547</v>
      </c>
      <c r="G741">
        <v>3</v>
      </c>
      <c r="H741">
        <v>7</v>
      </c>
    </row>
    <row r="742" spans="1:8">
      <c r="A742">
        <v>741</v>
      </c>
      <c r="B742" t="s">
        <v>754</v>
      </c>
      <c r="C742">
        <v>58</v>
      </c>
      <c r="D742" t="s">
        <v>9</v>
      </c>
      <c r="E742" t="s">
        <v>13</v>
      </c>
      <c r="F742">
        <v>20.457493994923691</v>
      </c>
      <c r="G742">
        <v>3</v>
      </c>
      <c r="H742">
        <v>7</v>
      </c>
    </row>
    <row r="743" spans="1:8">
      <c r="A743">
        <v>742</v>
      </c>
      <c r="B743" t="s">
        <v>755</v>
      </c>
      <c r="C743">
        <v>47</v>
      </c>
      <c r="D743" t="s">
        <v>9</v>
      </c>
      <c r="E743" t="s">
        <v>18</v>
      </c>
      <c r="F743">
        <v>28.730784063970098</v>
      </c>
      <c r="G743">
        <v>2</v>
      </c>
      <c r="H743">
        <v>10</v>
      </c>
    </row>
    <row r="744" spans="1:8">
      <c r="A744">
        <v>743</v>
      </c>
      <c r="B744" t="s">
        <v>756</v>
      </c>
      <c r="C744">
        <v>34</v>
      </c>
      <c r="D744" t="s">
        <v>12</v>
      </c>
      <c r="E744" t="s">
        <v>13</v>
      </c>
      <c r="F744">
        <v>34.972182631186747</v>
      </c>
      <c r="G744">
        <v>0</v>
      </c>
      <c r="H744">
        <v>5</v>
      </c>
    </row>
    <row r="745" spans="1:8">
      <c r="A745">
        <v>744</v>
      </c>
      <c r="B745" t="s">
        <v>757</v>
      </c>
      <c r="C745">
        <v>72</v>
      </c>
      <c r="D745" t="s">
        <v>9</v>
      </c>
      <c r="E745" t="s">
        <v>16</v>
      </c>
      <c r="F745">
        <v>35.844858682441753</v>
      </c>
      <c r="G745">
        <v>4</v>
      </c>
      <c r="H745">
        <v>9</v>
      </c>
    </row>
    <row r="746" spans="1:8">
      <c r="A746">
        <v>745</v>
      </c>
      <c r="B746" t="s">
        <v>758</v>
      </c>
      <c r="C746">
        <v>75</v>
      </c>
      <c r="D746" t="s">
        <v>9</v>
      </c>
      <c r="E746" t="s">
        <v>16</v>
      </c>
      <c r="F746">
        <v>25.478249740503671</v>
      </c>
      <c r="G746">
        <v>4</v>
      </c>
      <c r="H746">
        <v>5</v>
      </c>
    </row>
    <row r="747" spans="1:8">
      <c r="A747">
        <v>746</v>
      </c>
      <c r="B747" t="s">
        <v>759</v>
      </c>
      <c r="C747">
        <v>69</v>
      </c>
      <c r="D747" t="s">
        <v>12</v>
      </c>
      <c r="E747" t="s">
        <v>10</v>
      </c>
      <c r="F747">
        <v>29.4637136723229</v>
      </c>
      <c r="G747">
        <v>1</v>
      </c>
      <c r="H747">
        <v>7</v>
      </c>
    </row>
    <row r="748" spans="1:8">
      <c r="A748">
        <v>747</v>
      </c>
      <c r="B748" t="s">
        <v>760</v>
      </c>
      <c r="C748">
        <v>87</v>
      </c>
      <c r="D748" t="s">
        <v>9</v>
      </c>
      <c r="E748" t="s">
        <v>13</v>
      </c>
      <c r="F748">
        <v>16.787934691834959</v>
      </c>
      <c r="G748">
        <v>1</v>
      </c>
      <c r="H748">
        <v>9</v>
      </c>
    </row>
    <row r="749" spans="1:8">
      <c r="A749">
        <v>748</v>
      </c>
      <c r="B749" t="s">
        <v>761</v>
      </c>
      <c r="C749">
        <v>19</v>
      </c>
      <c r="D749" t="s">
        <v>9</v>
      </c>
      <c r="E749" t="s">
        <v>16</v>
      </c>
      <c r="F749">
        <v>38.262390096987531</v>
      </c>
      <c r="G749">
        <v>0</v>
      </c>
      <c r="H749">
        <v>10</v>
      </c>
    </row>
    <row r="750" spans="1:8">
      <c r="A750">
        <v>749</v>
      </c>
      <c r="B750" t="s">
        <v>762</v>
      </c>
      <c r="C750">
        <v>33</v>
      </c>
      <c r="D750" t="s">
        <v>12</v>
      </c>
      <c r="E750" t="s">
        <v>16</v>
      </c>
      <c r="F750">
        <v>17.27139208885805</v>
      </c>
      <c r="G750">
        <v>5</v>
      </c>
      <c r="H750">
        <v>6</v>
      </c>
    </row>
    <row r="751" spans="1:8">
      <c r="A751">
        <v>750</v>
      </c>
      <c r="B751" t="s">
        <v>763</v>
      </c>
      <c r="C751">
        <v>47</v>
      </c>
      <c r="D751" t="s">
        <v>12</v>
      </c>
      <c r="E751" t="s">
        <v>16</v>
      </c>
      <c r="F751">
        <v>15.185551617575911</v>
      </c>
      <c r="G751">
        <v>3</v>
      </c>
      <c r="H751">
        <v>3</v>
      </c>
    </row>
    <row r="752" spans="1:8">
      <c r="A752">
        <v>751</v>
      </c>
      <c r="B752" t="s">
        <v>764</v>
      </c>
      <c r="C752">
        <v>44</v>
      </c>
      <c r="D752" t="s">
        <v>12</v>
      </c>
      <c r="E752" t="s">
        <v>10</v>
      </c>
      <c r="F752">
        <v>39.874071893121837</v>
      </c>
      <c r="G752">
        <v>3</v>
      </c>
      <c r="H752">
        <v>5</v>
      </c>
    </row>
    <row r="753" spans="1:8">
      <c r="A753">
        <v>752</v>
      </c>
      <c r="B753" t="s">
        <v>765</v>
      </c>
      <c r="C753">
        <v>38</v>
      </c>
      <c r="D753" t="s">
        <v>12</v>
      </c>
      <c r="E753" t="s">
        <v>10</v>
      </c>
      <c r="F753">
        <v>15.403971275215749</v>
      </c>
      <c r="G753">
        <v>0</v>
      </c>
      <c r="H753">
        <v>1</v>
      </c>
    </row>
    <row r="754" spans="1:8">
      <c r="A754">
        <v>753</v>
      </c>
      <c r="B754" t="s">
        <v>766</v>
      </c>
      <c r="C754">
        <v>88</v>
      </c>
      <c r="D754" t="s">
        <v>12</v>
      </c>
      <c r="E754" t="s">
        <v>18</v>
      </c>
      <c r="F754">
        <v>32.376698488995281</v>
      </c>
      <c r="G754">
        <v>0</v>
      </c>
      <c r="H754">
        <v>2</v>
      </c>
    </row>
    <row r="755" spans="1:8">
      <c r="A755">
        <v>754</v>
      </c>
      <c r="B755" t="s">
        <v>767</v>
      </c>
      <c r="C755">
        <v>23</v>
      </c>
      <c r="D755" t="s">
        <v>9</v>
      </c>
      <c r="E755" t="s">
        <v>18</v>
      </c>
      <c r="F755">
        <v>29.234678120825031</v>
      </c>
      <c r="G755">
        <v>3</v>
      </c>
      <c r="H755">
        <v>2</v>
      </c>
    </row>
    <row r="756" spans="1:8">
      <c r="A756">
        <v>755</v>
      </c>
      <c r="B756" t="s">
        <v>768</v>
      </c>
      <c r="C756">
        <v>81</v>
      </c>
      <c r="D756" t="s">
        <v>12</v>
      </c>
      <c r="E756" t="s">
        <v>13</v>
      </c>
      <c r="F756">
        <v>31.436447835806799</v>
      </c>
      <c r="G756">
        <v>4</v>
      </c>
      <c r="H756">
        <v>3</v>
      </c>
    </row>
    <row r="757" spans="1:8">
      <c r="A757">
        <v>756</v>
      </c>
      <c r="B757" t="s">
        <v>769</v>
      </c>
      <c r="C757">
        <v>10</v>
      </c>
      <c r="D757" t="s">
        <v>12</v>
      </c>
      <c r="E757" t="s">
        <v>13</v>
      </c>
      <c r="F757">
        <v>18.329392388218881</v>
      </c>
      <c r="G757">
        <v>4</v>
      </c>
      <c r="H757">
        <v>8</v>
      </c>
    </row>
    <row r="758" spans="1:8">
      <c r="A758">
        <v>757</v>
      </c>
      <c r="B758" t="s">
        <v>770</v>
      </c>
      <c r="C758">
        <v>77</v>
      </c>
      <c r="D758" t="s">
        <v>12</v>
      </c>
      <c r="E758" t="s">
        <v>18</v>
      </c>
      <c r="F758">
        <v>33.616353496584821</v>
      </c>
      <c r="G758">
        <v>4</v>
      </c>
      <c r="H758">
        <v>3</v>
      </c>
    </row>
    <row r="759" spans="1:8">
      <c r="A759">
        <v>758</v>
      </c>
      <c r="B759" t="s">
        <v>771</v>
      </c>
      <c r="C759">
        <v>36</v>
      </c>
      <c r="D759" t="s">
        <v>12</v>
      </c>
      <c r="E759" t="s">
        <v>16</v>
      </c>
      <c r="F759">
        <v>28.633855524580579</v>
      </c>
      <c r="G759">
        <v>3</v>
      </c>
      <c r="H759">
        <v>8</v>
      </c>
    </row>
    <row r="760" spans="1:8">
      <c r="A760">
        <v>759</v>
      </c>
      <c r="B760" t="s">
        <v>772</v>
      </c>
      <c r="C760">
        <v>48</v>
      </c>
      <c r="D760" t="s">
        <v>12</v>
      </c>
      <c r="E760" t="s">
        <v>13</v>
      </c>
      <c r="F760">
        <v>32.445618499010763</v>
      </c>
      <c r="G760">
        <v>1</v>
      </c>
      <c r="H760">
        <v>2</v>
      </c>
    </row>
    <row r="761" spans="1:8">
      <c r="A761">
        <v>760</v>
      </c>
      <c r="B761" t="s">
        <v>773</v>
      </c>
      <c r="C761">
        <v>24</v>
      </c>
      <c r="D761" t="s">
        <v>12</v>
      </c>
      <c r="E761" t="s">
        <v>10</v>
      </c>
      <c r="F761">
        <v>18.363404892569079</v>
      </c>
      <c r="G761">
        <v>1</v>
      </c>
      <c r="H761">
        <v>2</v>
      </c>
    </row>
    <row r="762" spans="1:8">
      <c r="A762">
        <v>761</v>
      </c>
      <c r="B762" t="s">
        <v>774</v>
      </c>
      <c r="C762">
        <v>64</v>
      </c>
      <c r="D762" t="s">
        <v>9</v>
      </c>
      <c r="E762" t="s">
        <v>10</v>
      </c>
      <c r="F762">
        <v>30.598710296375661</v>
      </c>
      <c r="G762">
        <v>4</v>
      </c>
      <c r="H762">
        <v>9</v>
      </c>
    </row>
    <row r="763" spans="1:8">
      <c r="A763">
        <v>762</v>
      </c>
      <c r="B763" t="s">
        <v>775</v>
      </c>
      <c r="C763">
        <v>16</v>
      </c>
      <c r="D763" t="s">
        <v>12</v>
      </c>
      <c r="E763" t="s">
        <v>16</v>
      </c>
      <c r="F763">
        <v>39.956667357368907</v>
      </c>
      <c r="G763">
        <v>5</v>
      </c>
      <c r="H763">
        <v>8</v>
      </c>
    </row>
    <row r="764" spans="1:8">
      <c r="A764">
        <v>763</v>
      </c>
      <c r="B764" t="s">
        <v>776</v>
      </c>
      <c r="C764">
        <v>35</v>
      </c>
      <c r="D764" t="s">
        <v>12</v>
      </c>
      <c r="E764" t="s">
        <v>16</v>
      </c>
      <c r="F764">
        <v>31.597736711761669</v>
      </c>
      <c r="G764">
        <v>1</v>
      </c>
      <c r="H764">
        <v>5</v>
      </c>
    </row>
    <row r="765" spans="1:8">
      <c r="A765">
        <v>764</v>
      </c>
      <c r="B765" t="s">
        <v>777</v>
      </c>
      <c r="C765">
        <v>55</v>
      </c>
      <c r="D765" t="s">
        <v>9</v>
      </c>
      <c r="E765" t="s">
        <v>18</v>
      </c>
      <c r="F765">
        <v>28.45434574826896</v>
      </c>
      <c r="G765">
        <v>1</v>
      </c>
      <c r="H765">
        <v>3</v>
      </c>
    </row>
    <row r="766" spans="1:8">
      <c r="A766">
        <v>765</v>
      </c>
      <c r="B766" t="s">
        <v>778</v>
      </c>
      <c r="C766">
        <v>22</v>
      </c>
      <c r="D766" t="s">
        <v>12</v>
      </c>
      <c r="E766" t="s">
        <v>18</v>
      </c>
      <c r="F766">
        <v>15.424845258328929</v>
      </c>
      <c r="G766">
        <v>3</v>
      </c>
      <c r="H766">
        <v>7</v>
      </c>
    </row>
    <row r="767" spans="1:8">
      <c r="A767">
        <v>766</v>
      </c>
      <c r="B767" t="s">
        <v>779</v>
      </c>
      <c r="C767">
        <v>82</v>
      </c>
      <c r="D767" t="s">
        <v>9</v>
      </c>
      <c r="E767" t="s">
        <v>10</v>
      </c>
      <c r="F767">
        <v>23.07341948372477</v>
      </c>
      <c r="G767">
        <v>2</v>
      </c>
      <c r="H767">
        <v>1</v>
      </c>
    </row>
    <row r="768" spans="1:8">
      <c r="A768">
        <v>767</v>
      </c>
      <c r="B768" t="s">
        <v>780</v>
      </c>
      <c r="C768">
        <v>62</v>
      </c>
      <c r="D768" t="s">
        <v>9</v>
      </c>
      <c r="E768" t="s">
        <v>16</v>
      </c>
      <c r="F768">
        <v>29.68758020457085</v>
      </c>
      <c r="G768">
        <v>3</v>
      </c>
      <c r="H768">
        <v>10</v>
      </c>
    </row>
    <row r="769" spans="1:8">
      <c r="A769">
        <v>768</v>
      </c>
      <c r="B769" t="s">
        <v>781</v>
      </c>
      <c r="C769">
        <v>62</v>
      </c>
      <c r="D769" t="s">
        <v>12</v>
      </c>
      <c r="E769" t="s">
        <v>16</v>
      </c>
      <c r="F769">
        <v>24.05462158909047</v>
      </c>
      <c r="G769">
        <v>5</v>
      </c>
      <c r="H769">
        <v>10</v>
      </c>
    </row>
    <row r="770" spans="1:8">
      <c r="A770">
        <v>769</v>
      </c>
      <c r="B770" t="s">
        <v>782</v>
      </c>
      <c r="C770">
        <v>29</v>
      </c>
      <c r="D770" t="s">
        <v>12</v>
      </c>
      <c r="E770" t="s">
        <v>16</v>
      </c>
      <c r="F770">
        <v>36.835415180075351</v>
      </c>
      <c r="G770">
        <v>4</v>
      </c>
      <c r="H770">
        <v>2</v>
      </c>
    </row>
    <row r="771" spans="1:8">
      <c r="A771">
        <v>770</v>
      </c>
      <c r="B771" t="s">
        <v>783</v>
      </c>
      <c r="C771">
        <v>76</v>
      </c>
      <c r="D771" t="s">
        <v>9</v>
      </c>
      <c r="E771" t="s">
        <v>10</v>
      </c>
      <c r="F771">
        <v>16.756215992894059</v>
      </c>
      <c r="G771">
        <v>1</v>
      </c>
      <c r="H771">
        <v>4</v>
      </c>
    </row>
    <row r="772" spans="1:8">
      <c r="A772">
        <v>771</v>
      </c>
      <c r="B772" t="s">
        <v>784</v>
      </c>
      <c r="C772">
        <v>65</v>
      </c>
      <c r="D772" t="s">
        <v>9</v>
      </c>
      <c r="E772" t="s">
        <v>10</v>
      </c>
      <c r="F772">
        <v>37.061032455694082</v>
      </c>
      <c r="G772">
        <v>2</v>
      </c>
      <c r="H772">
        <v>2</v>
      </c>
    </row>
    <row r="773" spans="1:8">
      <c r="A773">
        <v>772</v>
      </c>
      <c r="B773" t="s">
        <v>785</v>
      </c>
      <c r="C773">
        <v>32</v>
      </c>
      <c r="D773" t="s">
        <v>9</v>
      </c>
      <c r="E773" t="s">
        <v>10</v>
      </c>
      <c r="F773">
        <v>33.61849933065205</v>
      </c>
      <c r="G773">
        <v>4</v>
      </c>
      <c r="H773">
        <v>4</v>
      </c>
    </row>
    <row r="774" spans="1:8">
      <c r="A774">
        <v>773</v>
      </c>
      <c r="B774" t="s">
        <v>786</v>
      </c>
      <c r="C774">
        <v>11</v>
      </c>
      <c r="D774" t="s">
        <v>12</v>
      </c>
      <c r="E774" t="s">
        <v>13</v>
      </c>
      <c r="F774">
        <v>31.826325177424071</v>
      </c>
      <c r="G774">
        <v>5</v>
      </c>
      <c r="H774">
        <v>6</v>
      </c>
    </row>
    <row r="775" spans="1:8">
      <c r="A775">
        <v>774</v>
      </c>
      <c r="B775" t="s">
        <v>787</v>
      </c>
      <c r="C775">
        <v>74</v>
      </c>
      <c r="D775" t="s">
        <v>9</v>
      </c>
      <c r="E775" t="s">
        <v>10</v>
      </c>
      <c r="F775">
        <v>35.714446306644881</v>
      </c>
      <c r="G775">
        <v>1</v>
      </c>
      <c r="H775">
        <v>8</v>
      </c>
    </row>
    <row r="776" spans="1:8">
      <c r="A776">
        <v>775</v>
      </c>
      <c r="B776" t="s">
        <v>788</v>
      </c>
      <c r="C776">
        <v>66</v>
      </c>
      <c r="D776" t="s">
        <v>9</v>
      </c>
      <c r="E776" t="s">
        <v>10</v>
      </c>
      <c r="F776">
        <v>24.135150253198699</v>
      </c>
      <c r="G776">
        <v>3</v>
      </c>
      <c r="H776">
        <v>3</v>
      </c>
    </row>
    <row r="777" spans="1:8">
      <c r="A777">
        <v>776</v>
      </c>
      <c r="B777" t="s">
        <v>789</v>
      </c>
      <c r="C777">
        <v>17</v>
      </c>
      <c r="D777" t="s">
        <v>12</v>
      </c>
      <c r="E777" t="s">
        <v>13</v>
      </c>
      <c r="F777">
        <v>35.051828640434053</v>
      </c>
      <c r="G777">
        <v>3</v>
      </c>
      <c r="H777">
        <v>3</v>
      </c>
    </row>
    <row r="778" spans="1:8">
      <c r="A778">
        <v>777</v>
      </c>
      <c r="B778" t="s">
        <v>790</v>
      </c>
      <c r="C778">
        <v>50</v>
      </c>
      <c r="D778" t="s">
        <v>12</v>
      </c>
      <c r="E778" t="s">
        <v>18</v>
      </c>
      <c r="F778">
        <v>17.735546253215631</v>
      </c>
      <c r="G778">
        <v>1</v>
      </c>
      <c r="H778">
        <v>6</v>
      </c>
    </row>
    <row r="779" spans="1:8">
      <c r="A779">
        <v>778</v>
      </c>
      <c r="B779" t="s">
        <v>791</v>
      </c>
      <c r="C779">
        <v>29</v>
      </c>
      <c r="D779" t="s">
        <v>12</v>
      </c>
      <c r="E779" t="s">
        <v>13</v>
      </c>
      <c r="F779">
        <v>25.527206286140888</v>
      </c>
      <c r="G779">
        <v>5</v>
      </c>
      <c r="H779">
        <v>10</v>
      </c>
    </row>
    <row r="780" spans="1:8">
      <c r="A780">
        <v>779</v>
      </c>
      <c r="B780" t="s">
        <v>792</v>
      </c>
      <c r="C780">
        <v>81</v>
      </c>
      <c r="D780" t="s">
        <v>9</v>
      </c>
      <c r="E780" t="s">
        <v>10</v>
      </c>
      <c r="F780">
        <v>36.886562099709877</v>
      </c>
      <c r="G780">
        <v>4</v>
      </c>
      <c r="H780">
        <v>5</v>
      </c>
    </row>
    <row r="781" spans="1:8">
      <c r="A781">
        <v>780</v>
      </c>
      <c r="B781" t="s">
        <v>793</v>
      </c>
      <c r="C781">
        <v>48</v>
      </c>
      <c r="D781" t="s">
        <v>9</v>
      </c>
      <c r="E781" t="s">
        <v>18</v>
      </c>
      <c r="F781">
        <v>33.087378191277111</v>
      </c>
      <c r="G781">
        <v>0</v>
      </c>
      <c r="H781">
        <v>7</v>
      </c>
    </row>
    <row r="782" spans="1:8">
      <c r="A782">
        <v>781</v>
      </c>
      <c r="B782" t="s">
        <v>794</v>
      </c>
      <c r="C782">
        <v>66</v>
      </c>
      <c r="D782" t="s">
        <v>9</v>
      </c>
      <c r="E782" t="s">
        <v>16</v>
      </c>
      <c r="F782">
        <v>18.410993030285681</v>
      </c>
      <c r="G782">
        <v>3</v>
      </c>
      <c r="H782">
        <v>1</v>
      </c>
    </row>
    <row r="783" spans="1:8">
      <c r="A783">
        <v>782</v>
      </c>
      <c r="B783" t="s">
        <v>795</v>
      </c>
      <c r="C783">
        <v>80</v>
      </c>
      <c r="D783" t="s">
        <v>12</v>
      </c>
      <c r="E783" t="s">
        <v>13</v>
      </c>
      <c r="F783">
        <v>31.440146754534101</v>
      </c>
      <c r="G783">
        <v>1</v>
      </c>
      <c r="H783">
        <v>10</v>
      </c>
    </row>
    <row r="784" spans="1:8">
      <c r="A784">
        <v>783</v>
      </c>
      <c r="B784" t="s">
        <v>796</v>
      </c>
      <c r="C784">
        <v>79</v>
      </c>
      <c r="D784" t="s">
        <v>9</v>
      </c>
      <c r="E784" t="s">
        <v>16</v>
      </c>
      <c r="F784">
        <v>16.841122077074811</v>
      </c>
      <c r="G784">
        <v>3</v>
      </c>
      <c r="H784">
        <v>10</v>
      </c>
    </row>
    <row r="785" spans="1:8">
      <c r="A785">
        <v>784</v>
      </c>
      <c r="B785" t="s">
        <v>797</v>
      </c>
      <c r="C785">
        <v>47</v>
      </c>
      <c r="D785" t="s">
        <v>12</v>
      </c>
      <c r="E785" t="s">
        <v>16</v>
      </c>
      <c r="F785">
        <v>36.538272214418782</v>
      </c>
      <c r="G785">
        <v>5</v>
      </c>
      <c r="H785">
        <v>6</v>
      </c>
    </row>
    <row r="786" spans="1:8">
      <c r="A786">
        <v>785</v>
      </c>
      <c r="B786" t="s">
        <v>798</v>
      </c>
      <c r="C786">
        <v>75</v>
      </c>
      <c r="D786" t="s">
        <v>9</v>
      </c>
      <c r="E786" t="s">
        <v>16</v>
      </c>
      <c r="F786">
        <v>31.545749471488989</v>
      </c>
      <c r="G786">
        <v>5</v>
      </c>
      <c r="H786">
        <v>6</v>
      </c>
    </row>
    <row r="787" spans="1:8">
      <c r="A787">
        <v>786</v>
      </c>
      <c r="B787" t="s">
        <v>799</v>
      </c>
      <c r="C787">
        <v>89</v>
      </c>
      <c r="D787" t="s">
        <v>12</v>
      </c>
      <c r="E787" t="s">
        <v>13</v>
      </c>
      <c r="F787">
        <v>15.38703586092255</v>
      </c>
      <c r="G787">
        <v>1</v>
      </c>
      <c r="H787">
        <v>2</v>
      </c>
    </row>
    <row r="788" spans="1:8">
      <c r="A788">
        <v>787</v>
      </c>
      <c r="B788" t="s">
        <v>800</v>
      </c>
      <c r="C788">
        <v>5</v>
      </c>
      <c r="D788" t="s">
        <v>9</v>
      </c>
      <c r="E788" t="s">
        <v>18</v>
      </c>
      <c r="F788">
        <v>19.871415998758049</v>
      </c>
      <c r="G788">
        <v>4</v>
      </c>
      <c r="H788">
        <v>7</v>
      </c>
    </row>
    <row r="789" spans="1:8">
      <c r="A789">
        <v>788</v>
      </c>
      <c r="B789" t="s">
        <v>801</v>
      </c>
      <c r="C789">
        <v>6</v>
      </c>
      <c r="D789" t="s">
        <v>12</v>
      </c>
      <c r="E789" t="s">
        <v>13</v>
      </c>
      <c r="F789">
        <v>27.510025402757691</v>
      </c>
      <c r="G789">
        <v>0</v>
      </c>
      <c r="H789">
        <v>4</v>
      </c>
    </row>
    <row r="790" spans="1:8">
      <c r="A790">
        <v>789</v>
      </c>
      <c r="B790" t="s">
        <v>802</v>
      </c>
      <c r="C790">
        <v>73</v>
      </c>
      <c r="D790" t="s">
        <v>9</v>
      </c>
      <c r="E790" t="s">
        <v>16</v>
      </c>
      <c r="F790">
        <v>23.56171312284215</v>
      </c>
      <c r="G790">
        <v>5</v>
      </c>
      <c r="H790">
        <v>5</v>
      </c>
    </row>
    <row r="791" spans="1:8">
      <c r="A791">
        <v>790</v>
      </c>
      <c r="B791" t="s">
        <v>803</v>
      </c>
      <c r="C791">
        <v>31</v>
      </c>
      <c r="D791" t="s">
        <v>12</v>
      </c>
      <c r="E791" t="s">
        <v>10</v>
      </c>
      <c r="F791">
        <v>19.439893872561779</v>
      </c>
      <c r="G791">
        <v>5</v>
      </c>
      <c r="H791">
        <v>1</v>
      </c>
    </row>
    <row r="792" spans="1:8">
      <c r="A792">
        <v>791</v>
      </c>
      <c r="B792" t="s">
        <v>804</v>
      </c>
      <c r="C792">
        <v>54</v>
      </c>
      <c r="D792" t="s">
        <v>9</v>
      </c>
      <c r="E792" t="s">
        <v>13</v>
      </c>
      <c r="F792">
        <v>17.251916354899208</v>
      </c>
      <c r="G792">
        <v>4</v>
      </c>
      <c r="H792">
        <v>2</v>
      </c>
    </row>
    <row r="793" spans="1:8">
      <c r="A793">
        <v>792</v>
      </c>
      <c r="B793" t="s">
        <v>805</v>
      </c>
      <c r="C793">
        <v>12</v>
      </c>
      <c r="D793" t="s">
        <v>12</v>
      </c>
      <c r="E793" t="s">
        <v>16</v>
      </c>
      <c r="F793">
        <v>31.797551414649391</v>
      </c>
      <c r="G793">
        <v>5</v>
      </c>
      <c r="H793">
        <v>7</v>
      </c>
    </row>
    <row r="794" spans="1:8">
      <c r="A794">
        <v>793</v>
      </c>
      <c r="B794" t="s">
        <v>806</v>
      </c>
      <c r="C794">
        <v>8</v>
      </c>
      <c r="D794" t="s">
        <v>12</v>
      </c>
      <c r="E794" t="s">
        <v>18</v>
      </c>
      <c r="F794">
        <v>19.26797202615516</v>
      </c>
      <c r="G794">
        <v>1</v>
      </c>
      <c r="H794">
        <v>10</v>
      </c>
    </row>
    <row r="795" spans="1:8">
      <c r="A795">
        <v>794</v>
      </c>
      <c r="B795" t="s">
        <v>807</v>
      </c>
      <c r="C795">
        <v>85</v>
      </c>
      <c r="D795" t="s">
        <v>9</v>
      </c>
      <c r="E795" t="s">
        <v>18</v>
      </c>
      <c r="F795">
        <v>36.014747598773241</v>
      </c>
      <c r="G795">
        <v>2</v>
      </c>
      <c r="H795">
        <v>7</v>
      </c>
    </row>
    <row r="796" spans="1:8">
      <c r="A796">
        <v>795</v>
      </c>
      <c r="B796" t="s">
        <v>808</v>
      </c>
      <c r="C796">
        <v>29</v>
      </c>
      <c r="D796" t="s">
        <v>9</v>
      </c>
      <c r="E796" t="s">
        <v>18</v>
      </c>
      <c r="F796">
        <v>17.45993862325534</v>
      </c>
      <c r="G796">
        <v>3</v>
      </c>
      <c r="H796">
        <v>6</v>
      </c>
    </row>
    <row r="797" spans="1:8">
      <c r="A797">
        <v>796</v>
      </c>
      <c r="B797" t="s">
        <v>809</v>
      </c>
      <c r="C797">
        <v>8</v>
      </c>
      <c r="D797" t="s">
        <v>12</v>
      </c>
      <c r="E797" t="s">
        <v>18</v>
      </c>
      <c r="F797">
        <v>28.620729583963669</v>
      </c>
      <c r="G797">
        <v>4</v>
      </c>
      <c r="H797">
        <v>3</v>
      </c>
    </row>
    <row r="798" spans="1:8">
      <c r="A798">
        <v>797</v>
      </c>
      <c r="B798" t="s">
        <v>810</v>
      </c>
      <c r="C798">
        <v>47</v>
      </c>
      <c r="D798" t="s">
        <v>12</v>
      </c>
      <c r="E798" t="s">
        <v>13</v>
      </c>
      <c r="F798">
        <v>39.982116202732293</v>
      </c>
      <c r="G798">
        <v>2</v>
      </c>
      <c r="H798">
        <v>6</v>
      </c>
    </row>
    <row r="799" spans="1:8">
      <c r="A799">
        <v>798</v>
      </c>
      <c r="B799" t="s">
        <v>811</v>
      </c>
      <c r="C799">
        <v>89</v>
      </c>
      <c r="D799" t="s">
        <v>12</v>
      </c>
      <c r="E799" t="s">
        <v>18</v>
      </c>
      <c r="F799">
        <v>28.70660694620485</v>
      </c>
      <c r="G799">
        <v>5</v>
      </c>
      <c r="H799">
        <v>6</v>
      </c>
    </row>
    <row r="800" spans="1:8">
      <c r="A800">
        <v>799</v>
      </c>
      <c r="B800" t="s">
        <v>812</v>
      </c>
      <c r="C800">
        <v>7</v>
      </c>
      <c r="D800" t="s">
        <v>12</v>
      </c>
      <c r="E800" t="s">
        <v>13</v>
      </c>
      <c r="F800">
        <v>39.339129604752237</v>
      </c>
      <c r="G800">
        <v>3</v>
      </c>
      <c r="H800">
        <v>3</v>
      </c>
    </row>
    <row r="801" spans="1:8">
      <c r="A801">
        <v>800</v>
      </c>
      <c r="B801" t="s">
        <v>813</v>
      </c>
      <c r="C801">
        <v>75</v>
      </c>
      <c r="D801" t="s">
        <v>12</v>
      </c>
      <c r="E801" t="s">
        <v>18</v>
      </c>
      <c r="F801">
        <v>29.329858693905859</v>
      </c>
      <c r="G801">
        <v>0</v>
      </c>
      <c r="H801">
        <v>3</v>
      </c>
    </row>
    <row r="802" spans="1:8">
      <c r="A802">
        <v>801</v>
      </c>
      <c r="B802" t="s">
        <v>814</v>
      </c>
      <c r="C802">
        <v>50</v>
      </c>
      <c r="D802" t="s">
        <v>12</v>
      </c>
      <c r="E802" t="s">
        <v>10</v>
      </c>
      <c r="F802">
        <v>19.51993812050506</v>
      </c>
      <c r="G802">
        <v>1</v>
      </c>
      <c r="H802">
        <v>4</v>
      </c>
    </row>
    <row r="803" spans="1:8">
      <c r="A803">
        <v>802</v>
      </c>
      <c r="B803" t="s">
        <v>815</v>
      </c>
      <c r="C803">
        <v>8</v>
      </c>
      <c r="D803" t="s">
        <v>9</v>
      </c>
      <c r="E803" t="s">
        <v>18</v>
      </c>
      <c r="F803">
        <v>37.084196037051967</v>
      </c>
      <c r="G803">
        <v>5</v>
      </c>
      <c r="H803">
        <v>6</v>
      </c>
    </row>
    <row r="804" spans="1:8">
      <c r="A804">
        <v>803</v>
      </c>
      <c r="B804" t="s">
        <v>816</v>
      </c>
      <c r="C804">
        <v>20</v>
      </c>
      <c r="D804" t="s">
        <v>9</v>
      </c>
      <c r="E804" t="s">
        <v>16</v>
      </c>
      <c r="F804">
        <v>35.472002067443007</v>
      </c>
      <c r="G804">
        <v>0</v>
      </c>
      <c r="H804">
        <v>7</v>
      </c>
    </row>
    <row r="805" spans="1:8">
      <c r="A805">
        <v>804</v>
      </c>
      <c r="B805" t="s">
        <v>817</v>
      </c>
      <c r="C805">
        <v>71</v>
      </c>
      <c r="D805" t="s">
        <v>9</v>
      </c>
      <c r="E805" t="s">
        <v>10</v>
      </c>
      <c r="F805">
        <v>17.12115976173807</v>
      </c>
      <c r="G805">
        <v>0</v>
      </c>
      <c r="H805">
        <v>2</v>
      </c>
    </row>
    <row r="806" spans="1:8">
      <c r="A806">
        <v>805</v>
      </c>
      <c r="B806" t="s">
        <v>818</v>
      </c>
      <c r="C806">
        <v>89</v>
      </c>
      <c r="D806" t="s">
        <v>12</v>
      </c>
      <c r="E806" t="s">
        <v>16</v>
      </c>
      <c r="F806">
        <v>37.96366040422194</v>
      </c>
      <c r="G806">
        <v>3</v>
      </c>
      <c r="H806">
        <v>3</v>
      </c>
    </row>
    <row r="807" spans="1:8">
      <c r="A807">
        <v>806</v>
      </c>
      <c r="B807" t="s">
        <v>819</v>
      </c>
      <c r="C807">
        <v>68</v>
      </c>
      <c r="D807" t="s">
        <v>9</v>
      </c>
      <c r="E807" t="s">
        <v>13</v>
      </c>
      <c r="F807">
        <v>18.8252636450807</v>
      </c>
      <c r="G807">
        <v>5</v>
      </c>
      <c r="H807">
        <v>8</v>
      </c>
    </row>
    <row r="808" spans="1:8">
      <c r="A808">
        <v>807</v>
      </c>
      <c r="B808" t="s">
        <v>820</v>
      </c>
      <c r="C808">
        <v>48</v>
      </c>
      <c r="D808" t="s">
        <v>9</v>
      </c>
      <c r="E808" t="s">
        <v>10</v>
      </c>
      <c r="F808">
        <v>39.116380668856131</v>
      </c>
      <c r="G808">
        <v>1</v>
      </c>
      <c r="H808">
        <v>6</v>
      </c>
    </row>
    <row r="809" spans="1:8">
      <c r="A809">
        <v>808</v>
      </c>
      <c r="B809" t="s">
        <v>821</v>
      </c>
      <c r="C809">
        <v>68</v>
      </c>
      <c r="D809" t="s">
        <v>9</v>
      </c>
      <c r="E809" t="s">
        <v>18</v>
      </c>
      <c r="F809">
        <v>16.11011867531877</v>
      </c>
      <c r="G809">
        <v>3</v>
      </c>
      <c r="H809">
        <v>7</v>
      </c>
    </row>
    <row r="810" spans="1:8">
      <c r="A810">
        <v>809</v>
      </c>
      <c r="B810" t="s">
        <v>822</v>
      </c>
      <c r="C810">
        <v>68</v>
      </c>
      <c r="D810" t="s">
        <v>9</v>
      </c>
      <c r="E810" t="s">
        <v>16</v>
      </c>
      <c r="F810">
        <v>17.015141684719971</v>
      </c>
      <c r="G810">
        <v>2</v>
      </c>
      <c r="H810">
        <v>4</v>
      </c>
    </row>
    <row r="811" spans="1:8">
      <c r="A811">
        <v>810</v>
      </c>
      <c r="B811" t="s">
        <v>823</v>
      </c>
      <c r="C811">
        <v>4</v>
      </c>
      <c r="D811" t="s">
        <v>12</v>
      </c>
      <c r="E811" t="s">
        <v>16</v>
      </c>
      <c r="F811">
        <v>38.015291361213031</v>
      </c>
      <c r="G811">
        <v>0</v>
      </c>
      <c r="H811">
        <v>8</v>
      </c>
    </row>
    <row r="812" spans="1:8">
      <c r="A812">
        <v>811</v>
      </c>
      <c r="B812" t="s">
        <v>824</v>
      </c>
      <c r="C812">
        <v>21</v>
      </c>
      <c r="D812" t="s">
        <v>12</v>
      </c>
      <c r="E812" t="s">
        <v>13</v>
      </c>
      <c r="F812">
        <v>38.983637309829327</v>
      </c>
      <c r="G812">
        <v>5</v>
      </c>
      <c r="H812">
        <v>9</v>
      </c>
    </row>
    <row r="813" spans="1:8">
      <c r="A813">
        <v>812</v>
      </c>
      <c r="B813" t="s">
        <v>825</v>
      </c>
      <c r="C813">
        <v>87</v>
      </c>
      <c r="D813" t="s">
        <v>9</v>
      </c>
      <c r="E813" t="s">
        <v>10</v>
      </c>
      <c r="F813">
        <v>20.227287368921541</v>
      </c>
      <c r="G813">
        <v>2</v>
      </c>
      <c r="H813">
        <v>9</v>
      </c>
    </row>
    <row r="814" spans="1:8">
      <c r="A814">
        <v>813</v>
      </c>
      <c r="B814" t="s">
        <v>826</v>
      </c>
      <c r="C814">
        <v>77</v>
      </c>
      <c r="D814" t="s">
        <v>12</v>
      </c>
      <c r="E814" t="s">
        <v>16</v>
      </c>
      <c r="F814">
        <v>20.737876495482279</v>
      </c>
      <c r="G814">
        <v>3</v>
      </c>
      <c r="H814">
        <v>6</v>
      </c>
    </row>
    <row r="815" spans="1:8">
      <c r="A815">
        <v>814</v>
      </c>
      <c r="B815" t="s">
        <v>827</v>
      </c>
      <c r="C815">
        <v>72</v>
      </c>
      <c r="D815" t="s">
        <v>12</v>
      </c>
      <c r="E815" t="s">
        <v>16</v>
      </c>
      <c r="F815">
        <v>22.57536706106012</v>
      </c>
      <c r="G815">
        <v>0</v>
      </c>
      <c r="H815">
        <v>2</v>
      </c>
    </row>
    <row r="816" spans="1:8">
      <c r="A816">
        <v>815</v>
      </c>
      <c r="B816" t="s">
        <v>828</v>
      </c>
      <c r="C816">
        <v>36</v>
      </c>
      <c r="D816" t="s">
        <v>12</v>
      </c>
      <c r="E816" t="s">
        <v>16</v>
      </c>
      <c r="F816">
        <v>32.905689530236977</v>
      </c>
      <c r="G816">
        <v>3</v>
      </c>
      <c r="H816">
        <v>7</v>
      </c>
    </row>
    <row r="817" spans="1:8">
      <c r="A817">
        <v>816</v>
      </c>
      <c r="B817" t="s">
        <v>829</v>
      </c>
      <c r="C817">
        <v>28</v>
      </c>
      <c r="D817" t="s">
        <v>9</v>
      </c>
      <c r="E817" t="s">
        <v>10</v>
      </c>
      <c r="F817">
        <v>25.75875452718163</v>
      </c>
      <c r="G817">
        <v>5</v>
      </c>
      <c r="H817">
        <v>1</v>
      </c>
    </row>
    <row r="818" spans="1:8">
      <c r="A818">
        <v>817</v>
      </c>
      <c r="B818" t="s">
        <v>830</v>
      </c>
      <c r="C818">
        <v>72</v>
      </c>
      <c r="D818" t="s">
        <v>9</v>
      </c>
      <c r="E818" t="s">
        <v>18</v>
      </c>
      <c r="F818">
        <v>31.521293535297261</v>
      </c>
      <c r="G818">
        <v>0</v>
      </c>
      <c r="H818">
        <v>8</v>
      </c>
    </row>
    <row r="819" spans="1:8">
      <c r="A819">
        <v>818</v>
      </c>
      <c r="B819" t="s">
        <v>831</v>
      </c>
      <c r="C819">
        <v>13</v>
      </c>
      <c r="D819" t="s">
        <v>12</v>
      </c>
      <c r="E819" t="s">
        <v>13</v>
      </c>
      <c r="F819">
        <v>26.758263639581571</v>
      </c>
      <c r="G819">
        <v>0</v>
      </c>
      <c r="H819">
        <v>2</v>
      </c>
    </row>
    <row r="820" spans="1:8">
      <c r="A820">
        <v>819</v>
      </c>
      <c r="B820" t="s">
        <v>832</v>
      </c>
      <c r="C820">
        <v>67</v>
      </c>
      <c r="D820" t="s">
        <v>9</v>
      </c>
      <c r="E820" t="s">
        <v>18</v>
      </c>
      <c r="F820">
        <v>24.7585289035645</v>
      </c>
      <c r="G820">
        <v>5</v>
      </c>
      <c r="H820">
        <v>10</v>
      </c>
    </row>
    <row r="821" spans="1:8">
      <c r="A821">
        <v>820</v>
      </c>
      <c r="B821" t="s">
        <v>833</v>
      </c>
      <c r="C821">
        <v>11</v>
      </c>
      <c r="D821" t="s">
        <v>9</v>
      </c>
      <c r="E821" t="s">
        <v>18</v>
      </c>
      <c r="F821">
        <v>32.317295928525482</v>
      </c>
      <c r="G821">
        <v>4</v>
      </c>
      <c r="H821">
        <v>8</v>
      </c>
    </row>
    <row r="822" spans="1:8">
      <c r="A822">
        <v>821</v>
      </c>
      <c r="B822" t="s">
        <v>834</v>
      </c>
      <c r="C822">
        <v>52</v>
      </c>
      <c r="D822" t="s">
        <v>9</v>
      </c>
      <c r="E822" t="s">
        <v>13</v>
      </c>
      <c r="F822">
        <v>31.262890341462231</v>
      </c>
      <c r="G822">
        <v>3</v>
      </c>
      <c r="H822">
        <v>9</v>
      </c>
    </row>
    <row r="823" spans="1:8">
      <c r="A823">
        <v>822</v>
      </c>
      <c r="B823" t="s">
        <v>835</v>
      </c>
      <c r="C823">
        <v>9</v>
      </c>
      <c r="D823" t="s">
        <v>12</v>
      </c>
      <c r="E823" t="s">
        <v>10</v>
      </c>
      <c r="F823">
        <v>34.922243295045881</v>
      </c>
      <c r="G823">
        <v>3</v>
      </c>
      <c r="H823">
        <v>2</v>
      </c>
    </row>
    <row r="824" spans="1:8">
      <c r="A824">
        <v>823</v>
      </c>
      <c r="B824" t="s">
        <v>836</v>
      </c>
      <c r="C824">
        <v>14</v>
      </c>
      <c r="D824" t="s">
        <v>12</v>
      </c>
      <c r="E824" t="s">
        <v>10</v>
      </c>
      <c r="F824">
        <v>28.633321429329541</v>
      </c>
      <c r="G824">
        <v>2</v>
      </c>
      <c r="H824">
        <v>5</v>
      </c>
    </row>
    <row r="825" spans="1:8">
      <c r="A825">
        <v>824</v>
      </c>
      <c r="B825" t="s">
        <v>837</v>
      </c>
      <c r="C825">
        <v>15</v>
      </c>
      <c r="D825" t="s">
        <v>12</v>
      </c>
      <c r="E825" t="s">
        <v>10</v>
      </c>
      <c r="F825">
        <v>30.939794324324961</v>
      </c>
      <c r="G825">
        <v>3</v>
      </c>
      <c r="H825">
        <v>6</v>
      </c>
    </row>
    <row r="826" spans="1:8">
      <c r="A826">
        <v>825</v>
      </c>
      <c r="B826" t="s">
        <v>838</v>
      </c>
      <c r="C826">
        <v>67</v>
      </c>
      <c r="D826" t="s">
        <v>9</v>
      </c>
      <c r="E826" t="s">
        <v>18</v>
      </c>
      <c r="F826">
        <v>15.20261638070968</v>
      </c>
      <c r="G826">
        <v>3</v>
      </c>
      <c r="H826">
        <v>10</v>
      </c>
    </row>
    <row r="827" spans="1:8">
      <c r="A827">
        <v>826</v>
      </c>
      <c r="B827" t="s">
        <v>839</v>
      </c>
      <c r="C827">
        <v>74</v>
      </c>
      <c r="D827" t="s">
        <v>12</v>
      </c>
      <c r="E827" t="s">
        <v>16</v>
      </c>
      <c r="F827">
        <v>33.696150363489693</v>
      </c>
      <c r="G827">
        <v>2</v>
      </c>
      <c r="H827">
        <v>4</v>
      </c>
    </row>
    <row r="828" spans="1:8">
      <c r="A828">
        <v>827</v>
      </c>
      <c r="B828" t="s">
        <v>840</v>
      </c>
      <c r="C828">
        <v>39</v>
      </c>
      <c r="D828" t="s">
        <v>12</v>
      </c>
      <c r="E828" t="s">
        <v>18</v>
      </c>
      <c r="F828">
        <v>24.72092189123709</v>
      </c>
      <c r="G828">
        <v>4</v>
      </c>
      <c r="H828">
        <v>10</v>
      </c>
    </row>
    <row r="829" spans="1:8">
      <c r="A829">
        <v>828</v>
      </c>
      <c r="B829" t="s">
        <v>841</v>
      </c>
      <c r="C829">
        <v>58</v>
      </c>
      <c r="D829" t="s">
        <v>9</v>
      </c>
      <c r="E829" t="s">
        <v>10</v>
      </c>
      <c r="F829">
        <v>15.862450371669141</v>
      </c>
      <c r="G829">
        <v>4</v>
      </c>
      <c r="H829">
        <v>6</v>
      </c>
    </row>
    <row r="830" spans="1:8">
      <c r="A830">
        <v>829</v>
      </c>
      <c r="B830" t="s">
        <v>842</v>
      </c>
      <c r="C830">
        <v>71</v>
      </c>
      <c r="D830" t="s">
        <v>9</v>
      </c>
      <c r="E830" t="s">
        <v>16</v>
      </c>
      <c r="F830">
        <v>32.094090796811599</v>
      </c>
      <c r="G830">
        <v>5</v>
      </c>
      <c r="H830">
        <v>2</v>
      </c>
    </row>
    <row r="831" spans="1:8">
      <c r="A831">
        <v>830</v>
      </c>
      <c r="B831" t="s">
        <v>843</v>
      </c>
      <c r="C831">
        <v>28</v>
      </c>
      <c r="D831" t="s">
        <v>12</v>
      </c>
      <c r="E831" t="s">
        <v>10</v>
      </c>
      <c r="F831">
        <v>28.498196630212689</v>
      </c>
      <c r="G831">
        <v>2</v>
      </c>
      <c r="H831">
        <v>10</v>
      </c>
    </row>
    <row r="832" spans="1:8">
      <c r="A832">
        <v>831</v>
      </c>
      <c r="B832" t="s">
        <v>844</v>
      </c>
      <c r="C832">
        <v>66</v>
      </c>
      <c r="D832" t="s">
        <v>9</v>
      </c>
      <c r="E832" t="s">
        <v>16</v>
      </c>
      <c r="F832">
        <v>18.193005964289441</v>
      </c>
      <c r="G832">
        <v>1</v>
      </c>
      <c r="H832">
        <v>3</v>
      </c>
    </row>
    <row r="833" spans="1:8">
      <c r="A833">
        <v>832</v>
      </c>
      <c r="B833" t="s">
        <v>845</v>
      </c>
      <c r="C833">
        <v>86</v>
      </c>
      <c r="D833" t="s">
        <v>12</v>
      </c>
      <c r="E833" t="s">
        <v>10</v>
      </c>
      <c r="F833">
        <v>35.961781702159229</v>
      </c>
      <c r="G833">
        <v>1</v>
      </c>
      <c r="H833">
        <v>5</v>
      </c>
    </row>
    <row r="834" spans="1:8">
      <c r="A834">
        <v>833</v>
      </c>
      <c r="B834" t="s">
        <v>846</v>
      </c>
      <c r="C834">
        <v>4</v>
      </c>
      <c r="D834" t="s">
        <v>9</v>
      </c>
      <c r="E834" t="s">
        <v>13</v>
      </c>
      <c r="F834">
        <v>38.384970702387022</v>
      </c>
      <c r="G834">
        <v>2</v>
      </c>
      <c r="H834">
        <v>4</v>
      </c>
    </row>
    <row r="835" spans="1:8">
      <c r="A835">
        <v>834</v>
      </c>
      <c r="B835" t="s">
        <v>847</v>
      </c>
      <c r="C835">
        <v>85</v>
      </c>
      <c r="D835" t="s">
        <v>9</v>
      </c>
      <c r="E835" t="s">
        <v>16</v>
      </c>
      <c r="F835">
        <v>18.611323365254119</v>
      </c>
      <c r="G835">
        <v>2</v>
      </c>
      <c r="H835">
        <v>1</v>
      </c>
    </row>
    <row r="836" spans="1:8">
      <c r="A836">
        <v>835</v>
      </c>
      <c r="B836" t="s">
        <v>848</v>
      </c>
      <c r="C836">
        <v>11</v>
      </c>
      <c r="D836" t="s">
        <v>9</v>
      </c>
      <c r="E836" t="s">
        <v>10</v>
      </c>
      <c r="F836">
        <v>24.167894304320281</v>
      </c>
      <c r="G836">
        <v>5</v>
      </c>
      <c r="H836">
        <v>5</v>
      </c>
    </row>
    <row r="837" spans="1:8">
      <c r="A837">
        <v>836</v>
      </c>
      <c r="B837" t="s">
        <v>849</v>
      </c>
      <c r="C837">
        <v>82</v>
      </c>
      <c r="D837" t="s">
        <v>9</v>
      </c>
      <c r="E837" t="s">
        <v>13</v>
      </c>
      <c r="F837">
        <v>22.792817873712959</v>
      </c>
      <c r="G837">
        <v>3</v>
      </c>
      <c r="H837">
        <v>5</v>
      </c>
    </row>
    <row r="838" spans="1:8">
      <c r="A838">
        <v>837</v>
      </c>
      <c r="B838" t="s">
        <v>850</v>
      </c>
      <c r="C838">
        <v>28</v>
      </c>
      <c r="D838" t="s">
        <v>9</v>
      </c>
      <c r="E838" t="s">
        <v>13</v>
      </c>
      <c r="F838">
        <v>21.568881347054749</v>
      </c>
      <c r="G838">
        <v>1</v>
      </c>
      <c r="H838">
        <v>9</v>
      </c>
    </row>
    <row r="839" spans="1:8">
      <c r="A839">
        <v>838</v>
      </c>
      <c r="B839" t="s">
        <v>851</v>
      </c>
      <c r="C839">
        <v>50</v>
      </c>
      <c r="D839" t="s">
        <v>12</v>
      </c>
      <c r="E839" t="s">
        <v>13</v>
      </c>
      <c r="F839">
        <v>25.306060302105578</v>
      </c>
      <c r="G839">
        <v>2</v>
      </c>
      <c r="H839">
        <v>3</v>
      </c>
    </row>
    <row r="840" spans="1:8">
      <c r="A840">
        <v>839</v>
      </c>
      <c r="B840" t="s">
        <v>852</v>
      </c>
      <c r="C840">
        <v>8</v>
      </c>
      <c r="D840" t="s">
        <v>9</v>
      </c>
      <c r="E840" t="s">
        <v>10</v>
      </c>
      <c r="F840">
        <v>22.278758759329818</v>
      </c>
      <c r="G840">
        <v>3</v>
      </c>
      <c r="H840">
        <v>10</v>
      </c>
    </row>
    <row r="841" spans="1:8">
      <c r="A841">
        <v>840</v>
      </c>
      <c r="B841" t="s">
        <v>853</v>
      </c>
      <c r="C841">
        <v>34</v>
      </c>
      <c r="D841" t="s">
        <v>9</v>
      </c>
      <c r="E841" t="s">
        <v>13</v>
      </c>
      <c r="F841">
        <v>22.353011359756461</v>
      </c>
      <c r="G841">
        <v>5</v>
      </c>
      <c r="H841">
        <v>7</v>
      </c>
    </row>
    <row r="842" spans="1:8">
      <c r="A842">
        <v>841</v>
      </c>
      <c r="B842" t="s">
        <v>854</v>
      </c>
      <c r="C842">
        <v>69</v>
      </c>
      <c r="D842" t="s">
        <v>12</v>
      </c>
      <c r="E842" t="s">
        <v>18</v>
      </c>
      <c r="F842">
        <v>17.805597987822431</v>
      </c>
      <c r="G842">
        <v>0</v>
      </c>
      <c r="H842">
        <v>5</v>
      </c>
    </row>
    <row r="843" spans="1:8">
      <c r="A843">
        <v>842</v>
      </c>
      <c r="B843" t="s">
        <v>855</v>
      </c>
      <c r="C843">
        <v>68</v>
      </c>
      <c r="D843" t="s">
        <v>9</v>
      </c>
      <c r="E843" t="s">
        <v>10</v>
      </c>
      <c r="F843">
        <v>19.812728760867209</v>
      </c>
      <c r="G843">
        <v>1</v>
      </c>
      <c r="H843">
        <v>10</v>
      </c>
    </row>
    <row r="844" spans="1:8">
      <c r="A844">
        <v>843</v>
      </c>
      <c r="B844" t="s">
        <v>856</v>
      </c>
      <c r="C844">
        <v>24</v>
      </c>
      <c r="D844" t="s">
        <v>9</v>
      </c>
      <c r="E844" t="s">
        <v>10</v>
      </c>
      <c r="F844">
        <v>25.110972288927709</v>
      </c>
      <c r="G844">
        <v>0</v>
      </c>
      <c r="H844">
        <v>6</v>
      </c>
    </row>
    <row r="845" spans="1:8">
      <c r="A845">
        <v>844</v>
      </c>
      <c r="B845" t="s">
        <v>857</v>
      </c>
      <c r="C845">
        <v>65</v>
      </c>
      <c r="D845" t="s">
        <v>12</v>
      </c>
      <c r="E845" t="s">
        <v>10</v>
      </c>
      <c r="F845">
        <v>38.226345871616033</v>
      </c>
      <c r="G845">
        <v>0</v>
      </c>
      <c r="H845">
        <v>2</v>
      </c>
    </row>
    <row r="846" spans="1:8">
      <c r="A846">
        <v>845</v>
      </c>
      <c r="B846" t="s">
        <v>858</v>
      </c>
      <c r="C846">
        <v>75</v>
      </c>
      <c r="D846" t="s">
        <v>12</v>
      </c>
      <c r="E846" t="s">
        <v>13</v>
      </c>
      <c r="F846">
        <v>16.771144259934609</v>
      </c>
      <c r="G846">
        <v>3</v>
      </c>
      <c r="H846">
        <v>5</v>
      </c>
    </row>
    <row r="847" spans="1:8">
      <c r="A847">
        <v>846</v>
      </c>
      <c r="B847" t="s">
        <v>859</v>
      </c>
      <c r="C847">
        <v>59</v>
      </c>
      <c r="D847" t="s">
        <v>9</v>
      </c>
      <c r="E847" t="s">
        <v>18</v>
      </c>
      <c r="F847">
        <v>17.501418513425559</v>
      </c>
      <c r="G847">
        <v>3</v>
      </c>
      <c r="H847">
        <v>6</v>
      </c>
    </row>
    <row r="848" spans="1:8">
      <c r="A848">
        <v>847</v>
      </c>
      <c r="B848" t="s">
        <v>860</v>
      </c>
      <c r="C848">
        <v>57</v>
      </c>
      <c r="D848" t="s">
        <v>12</v>
      </c>
      <c r="E848" t="s">
        <v>13</v>
      </c>
      <c r="F848">
        <v>35.232205182630487</v>
      </c>
      <c r="G848">
        <v>5</v>
      </c>
      <c r="H848">
        <v>10</v>
      </c>
    </row>
    <row r="849" spans="1:8">
      <c r="A849">
        <v>848</v>
      </c>
      <c r="B849" t="s">
        <v>861</v>
      </c>
      <c r="C849">
        <v>48</v>
      </c>
      <c r="D849" t="s">
        <v>9</v>
      </c>
      <c r="E849" t="s">
        <v>13</v>
      </c>
      <c r="F849">
        <v>29.139840145319351</v>
      </c>
      <c r="G849">
        <v>5</v>
      </c>
      <c r="H849">
        <v>2</v>
      </c>
    </row>
    <row r="850" spans="1:8">
      <c r="A850">
        <v>849</v>
      </c>
      <c r="B850" t="s">
        <v>862</v>
      </c>
      <c r="C850">
        <v>87</v>
      </c>
      <c r="D850" t="s">
        <v>12</v>
      </c>
      <c r="E850" t="s">
        <v>10</v>
      </c>
      <c r="F850">
        <v>37.925618832334401</v>
      </c>
      <c r="G850">
        <v>2</v>
      </c>
      <c r="H850">
        <v>6</v>
      </c>
    </row>
    <row r="851" spans="1:8">
      <c r="A851">
        <v>850</v>
      </c>
      <c r="B851" t="s">
        <v>863</v>
      </c>
      <c r="C851">
        <v>83</v>
      </c>
      <c r="D851" t="s">
        <v>12</v>
      </c>
      <c r="E851" t="s">
        <v>16</v>
      </c>
      <c r="F851">
        <v>26.94503530429829</v>
      </c>
      <c r="G851">
        <v>1</v>
      </c>
      <c r="H851">
        <v>7</v>
      </c>
    </row>
    <row r="852" spans="1:8">
      <c r="A852">
        <v>851</v>
      </c>
      <c r="B852" t="s">
        <v>864</v>
      </c>
      <c r="C852">
        <v>87</v>
      </c>
      <c r="D852" t="s">
        <v>12</v>
      </c>
      <c r="E852" t="s">
        <v>13</v>
      </c>
      <c r="F852">
        <v>17.50569727061399</v>
      </c>
      <c r="G852">
        <v>4</v>
      </c>
      <c r="H852">
        <v>3</v>
      </c>
    </row>
    <row r="853" spans="1:8">
      <c r="A853">
        <v>852</v>
      </c>
      <c r="B853" t="s">
        <v>865</v>
      </c>
      <c r="C853">
        <v>67</v>
      </c>
      <c r="D853" t="s">
        <v>9</v>
      </c>
      <c r="E853" t="s">
        <v>18</v>
      </c>
      <c r="F853">
        <v>31.95032890266112</v>
      </c>
      <c r="G853">
        <v>0</v>
      </c>
      <c r="H853">
        <v>7</v>
      </c>
    </row>
    <row r="854" spans="1:8">
      <c r="A854">
        <v>853</v>
      </c>
      <c r="B854" t="s">
        <v>866</v>
      </c>
      <c r="C854">
        <v>52</v>
      </c>
      <c r="D854" t="s">
        <v>12</v>
      </c>
      <c r="E854" t="s">
        <v>10</v>
      </c>
      <c r="F854">
        <v>16.09333436757678</v>
      </c>
      <c r="G854">
        <v>5</v>
      </c>
      <c r="H854">
        <v>9</v>
      </c>
    </row>
    <row r="855" spans="1:8">
      <c r="A855">
        <v>854</v>
      </c>
      <c r="B855" t="s">
        <v>867</v>
      </c>
      <c r="C855">
        <v>24</v>
      </c>
      <c r="D855" t="s">
        <v>12</v>
      </c>
      <c r="E855" t="s">
        <v>18</v>
      </c>
      <c r="F855">
        <v>16.38509404054809</v>
      </c>
      <c r="G855">
        <v>1</v>
      </c>
      <c r="H855">
        <v>8</v>
      </c>
    </row>
    <row r="856" spans="1:8">
      <c r="A856">
        <v>855</v>
      </c>
      <c r="B856" t="s">
        <v>868</v>
      </c>
      <c r="C856">
        <v>77</v>
      </c>
      <c r="D856" t="s">
        <v>12</v>
      </c>
      <c r="E856" t="s">
        <v>16</v>
      </c>
      <c r="F856">
        <v>33.954521586009292</v>
      </c>
      <c r="G856">
        <v>1</v>
      </c>
      <c r="H856">
        <v>1</v>
      </c>
    </row>
    <row r="857" spans="1:8">
      <c r="A857">
        <v>856</v>
      </c>
      <c r="B857" t="s">
        <v>869</v>
      </c>
      <c r="C857">
        <v>84</v>
      </c>
      <c r="D857" t="s">
        <v>12</v>
      </c>
      <c r="E857" t="s">
        <v>10</v>
      </c>
      <c r="F857">
        <v>28.046319123175579</v>
      </c>
      <c r="G857">
        <v>2</v>
      </c>
      <c r="H857">
        <v>1</v>
      </c>
    </row>
    <row r="858" spans="1:8">
      <c r="A858">
        <v>857</v>
      </c>
      <c r="B858" t="s">
        <v>870</v>
      </c>
      <c r="C858">
        <v>71</v>
      </c>
      <c r="D858" t="s">
        <v>9</v>
      </c>
      <c r="E858" t="s">
        <v>18</v>
      </c>
      <c r="F858">
        <v>31.156081511674689</v>
      </c>
      <c r="G858">
        <v>3</v>
      </c>
      <c r="H858">
        <v>8</v>
      </c>
    </row>
    <row r="859" spans="1:8">
      <c r="A859">
        <v>858</v>
      </c>
      <c r="B859" t="s">
        <v>871</v>
      </c>
      <c r="C859">
        <v>16</v>
      </c>
      <c r="D859" t="s">
        <v>12</v>
      </c>
      <c r="E859" t="s">
        <v>10</v>
      </c>
      <c r="F859">
        <v>29.31651461268909</v>
      </c>
      <c r="G859">
        <v>3</v>
      </c>
      <c r="H859">
        <v>1</v>
      </c>
    </row>
    <row r="860" spans="1:8">
      <c r="A860">
        <v>859</v>
      </c>
      <c r="B860" t="s">
        <v>872</v>
      </c>
      <c r="C860">
        <v>45</v>
      </c>
      <c r="D860" t="s">
        <v>9</v>
      </c>
      <c r="E860" t="s">
        <v>18</v>
      </c>
      <c r="F860">
        <v>21.67150904336869</v>
      </c>
      <c r="G860">
        <v>0</v>
      </c>
      <c r="H860">
        <v>5</v>
      </c>
    </row>
    <row r="861" spans="1:8">
      <c r="A861">
        <v>860</v>
      </c>
      <c r="B861" t="s">
        <v>873</v>
      </c>
      <c r="C861">
        <v>77</v>
      </c>
      <c r="D861" t="s">
        <v>9</v>
      </c>
      <c r="E861" t="s">
        <v>16</v>
      </c>
      <c r="F861">
        <v>25.95616440855003</v>
      </c>
      <c r="G861">
        <v>3</v>
      </c>
      <c r="H861">
        <v>10</v>
      </c>
    </row>
    <row r="862" spans="1:8">
      <c r="A862">
        <v>861</v>
      </c>
      <c r="B862" t="s">
        <v>874</v>
      </c>
      <c r="C862">
        <v>73</v>
      </c>
      <c r="D862" t="s">
        <v>12</v>
      </c>
      <c r="E862" t="s">
        <v>13</v>
      </c>
      <c r="F862">
        <v>29.050365975636691</v>
      </c>
      <c r="G862">
        <v>5</v>
      </c>
      <c r="H862">
        <v>9</v>
      </c>
    </row>
    <row r="863" spans="1:8">
      <c r="A863">
        <v>862</v>
      </c>
      <c r="B863" t="s">
        <v>875</v>
      </c>
      <c r="C863">
        <v>20</v>
      </c>
      <c r="D863" t="s">
        <v>12</v>
      </c>
      <c r="E863" t="s">
        <v>16</v>
      </c>
      <c r="F863">
        <v>19.71514181418749</v>
      </c>
      <c r="G863">
        <v>2</v>
      </c>
      <c r="H863">
        <v>3</v>
      </c>
    </row>
    <row r="864" spans="1:8">
      <c r="A864">
        <v>863</v>
      </c>
      <c r="B864" t="s">
        <v>876</v>
      </c>
      <c r="C864">
        <v>46</v>
      </c>
      <c r="D864" t="s">
        <v>9</v>
      </c>
      <c r="E864" t="s">
        <v>18</v>
      </c>
      <c r="F864">
        <v>37.878752730437341</v>
      </c>
      <c r="G864">
        <v>0</v>
      </c>
      <c r="H864">
        <v>6</v>
      </c>
    </row>
    <row r="865" spans="1:8">
      <c r="A865">
        <v>864</v>
      </c>
      <c r="B865" t="s">
        <v>877</v>
      </c>
      <c r="C865">
        <v>16</v>
      </c>
      <c r="D865" t="s">
        <v>9</v>
      </c>
      <c r="E865" t="s">
        <v>13</v>
      </c>
      <c r="F865">
        <v>34.81097264476405</v>
      </c>
      <c r="G865">
        <v>0</v>
      </c>
      <c r="H865">
        <v>7</v>
      </c>
    </row>
    <row r="866" spans="1:8">
      <c r="A866">
        <v>865</v>
      </c>
      <c r="B866" t="s">
        <v>878</v>
      </c>
      <c r="C866">
        <v>80</v>
      </c>
      <c r="D866" t="s">
        <v>12</v>
      </c>
      <c r="E866" t="s">
        <v>18</v>
      </c>
      <c r="F866">
        <v>29.085898291351899</v>
      </c>
      <c r="G866">
        <v>0</v>
      </c>
      <c r="H866">
        <v>4</v>
      </c>
    </row>
    <row r="867" spans="1:8">
      <c r="A867">
        <v>866</v>
      </c>
      <c r="B867" t="s">
        <v>879</v>
      </c>
      <c r="C867">
        <v>40</v>
      </c>
      <c r="D867" t="s">
        <v>9</v>
      </c>
      <c r="E867" t="s">
        <v>13</v>
      </c>
      <c r="F867">
        <v>34.665458724407969</v>
      </c>
      <c r="G867">
        <v>3</v>
      </c>
      <c r="H867">
        <v>10</v>
      </c>
    </row>
    <row r="868" spans="1:8">
      <c r="A868">
        <v>867</v>
      </c>
      <c r="B868" t="s">
        <v>880</v>
      </c>
      <c r="C868">
        <v>25</v>
      </c>
      <c r="D868" t="s">
        <v>12</v>
      </c>
      <c r="E868" t="s">
        <v>16</v>
      </c>
      <c r="F868">
        <v>33.773164598898958</v>
      </c>
      <c r="G868">
        <v>3</v>
      </c>
      <c r="H868">
        <v>4</v>
      </c>
    </row>
    <row r="869" spans="1:8">
      <c r="A869">
        <v>868</v>
      </c>
      <c r="B869" t="s">
        <v>881</v>
      </c>
      <c r="C869">
        <v>69</v>
      </c>
      <c r="D869" t="s">
        <v>9</v>
      </c>
      <c r="E869" t="s">
        <v>16</v>
      </c>
      <c r="F869">
        <v>19.773588164670759</v>
      </c>
      <c r="G869">
        <v>4</v>
      </c>
      <c r="H869">
        <v>10</v>
      </c>
    </row>
    <row r="870" spans="1:8">
      <c r="A870">
        <v>869</v>
      </c>
      <c r="B870" t="s">
        <v>882</v>
      </c>
      <c r="C870">
        <v>6</v>
      </c>
      <c r="D870" t="s">
        <v>9</v>
      </c>
      <c r="E870" t="s">
        <v>16</v>
      </c>
      <c r="F870">
        <v>18.739206156956101</v>
      </c>
      <c r="G870">
        <v>3</v>
      </c>
      <c r="H870">
        <v>4</v>
      </c>
    </row>
    <row r="871" spans="1:8">
      <c r="A871">
        <v>870</v>
      </c>
      <c r="B871" t="s">
        <v>883</v>
      </c>
      <c r="C871">
        <v>72</v>
      </c>
      <c r="D871" t="s">
        <v>9</v>
      </c>
      <c r="E871" t="s">
        <v>13</v>
      </c>
      <c r="F871">
        <v>32.085258501568639</v>
      </c>
      <c r="G871">
        <v>2</v>
      </c>
      <c r="H871">
        <v>1</v>
      </c>
    </row>
    <row r="872" spans="1:8">
      <c r="A872">
        <v>871</v>
      </c>
      <c r="B872" t="s">
        <v>884</v>
      </c>
      <c r="C872">
        <v>67</v>
      </c>
      <c r="D872" t="s">
        <v>12</v>
      </c>
      <c r="E872" t="s">
        <v>16</v>
      </c>
      <c r="F872">
        <v>22.222480952812109</v>
      </c>
      <c r="G872">
        <v>0</v>
      </c>
      <c r="H872">
        <v>5</v>
      </c>
    </row>
    <row r="873" spans="1:8">
      <c r="A873">
        <v>872</v>
      </c>
      <c r="B873" t="s">
        <v>885</v>
      </c>
      <c r="C873">
        <v>65</v>
      </c>
      <c r="D873" t="s">
        <v>12</v>
      </c>
      <c r="E873" t="s">
        <v>16</v>
      </c>
      <c r="F873">
        <v>37.075203944009473</v>
      </c>
      <c r="G873">
        <v>2</v>
      </c>
      <c r="H873">
        <v>9</v>
      </c>
    </row>
    <row r="874" spans="1:8">
      <c r="A874">
        <v>873</v>
      </c>
      <c r="B874" t="s">
        <v>886</v>
      </c>
      <c r="C874">
        <v>30</v>
      </c>
      <c r="D874" t="s">
        <v>9</v>
      </c>
      <c r="E874" t="s">
        <v>16</v>
      </c>
      <c r="F874">
        <v>31.496605392853368</v>
      </c>
      <c r="G874">
        <v>2</v>
      </c>
      <c r="H874">
        <v>6</v>
      </c>
    </row>
    <row r="875" spans="1:8">
      <c r="A875">
        <v>874</v>
      </c>
      <c r="B875" t="s">
        <v>887</v>
      </c>
      <c r="C875">
        <v>81</v>
      </c>
      <c r="D875" t="s">
        <v>9</v>
      </c>
      <c r="E875" t="s">
        <v>10</v>
      </c>
      <c r="F875">
        <v>30.46692417443051</v>
      </c>
      <c r="G875">
        <v>3</v>
      </c>
      <c r="H875">
        <v>1</v>
      </c>
    </row>
    <row r="876" spans="1:8">
      <c r="A876">
        <v>875</v>
      </c>
      <c r="B876" t="s">
        <v>888</v>
      </c>
      <c r="C876">
        <v>83</v>
      </c>
      <c r="D876" t="s">
        <v>9</v>
      </c>
      <c r="E876" t="s">
        <v>10</v>
      </c>
      <c r="F876">
        <v>39.664161801622441</v>
      </c>
      <c r="G876">
        <v>2</v>
      </c>
      <c r="H876">
        <v>4</v>
      </c>
    </row>
    <row r="877" spans="1:8">
      <c r="A877">
        <v>876</v>
      </c>
      <c r="B877" t="s">
        <v>889</v>
      </c>
      <c r="C877">
        <v>56</v>
      </c>
      <c r="D877" t="s">
        <v>12</v>
      </c>
      <c r="E877" t="s">
        <v>18</v>
      </c>
      <c r="F877">
        <v>16.199626220060871</v>
      </c>
      <c r="G877">
        <v>3</v>
      </c>
      <c r="H877">
        <v>10</v>
      </c>
    </row>
    <row r="878" spans="1:8">
      <c r="A878">
        <v>877</v>
      </c>
      <c r="B878" t="s">
        <v>890</v>
      </c>
      <c r="C878">
        <v>15</v>
      </c>
      <c r="D878" t="s">
        <v>12</v>
      </c>
      <c r="E878" t="s">
        <v>10</v>
      </c>
      <c r="F878">
        <v>21.436210381037121</v>
      </c>
      <c r="G878">
        <v>4</v>
      </c>
      <c r="H878">
        <v>9</v>
      </c>
    </row>
    <row r="879" spans="1:8">
      <c r="A879">
        <v>878</v>
      </c>
      <c r="B879" t="s">
        <v>891</v>
      </c>
      <c r="C879">
        <v>25</v>
      </c>
      <c r="D879" t="s">
        <v>9</v>
      </c>
      <c r="E879" t="s">
        <v>13</v>
      </c>
      <c r="F879">
        <v>33.259781097509489</v>
      </c>
      <c r="G879">
        <v>1</v>
      </c>
      <c r="H879">
        <v>2</v>
      </c>
    </row>
    <row r="880" spans="1:8">
      <c r="A880">
        <v>879</v>
      </c>
      <c r="B880" t="s">
        <v>892</v>
      </c>
      <c r="C880">
        <v>56</v>
      </c>
      <c r="D880" t="s">
        <v>9</v>
      </c>
      <c r="E880" t="s">
        <v>18</v>
      </c>
      <c r="F880">
        <v>26.949067873141249</v>
      </c>
      <c r="G880">
        <v>4</v>
      </c>
      <c r="H880">
        <v>10</v>
      </c>
    </row>
    <row r="881" spans="1:8">
      <c r="A881">
        <v>880</v>
      </c>
      <c r="B881" t="s">
        <v>893</v>
      </c>
      <c r="C881">
        <v>42</v>
      </c>
      <c r="D881" t="s">
        <v>12</v>
      </c>
      <c r="E881" t="s">
        <v>16</v>
      </c>
      <c r="F881">
        <v>26.571707312665449</v>
      </c>
      <c r="G881">
        <v>3</v>
      </c>
      <c r="H881">
        <v>6</v>
      </c>
    </row>
    <row r="882" spans="1:8">
      <c r="A882">
        <v>881</v>
      </c>
      <c r="B882" t="s">
        <v>894</v>
      </c>
      <c r="C882">
        <v>27</v>
      </c>
      <c r="D882" t="s">
        <v>12</v>
      </c>
      <c r="E882" t="s">
        <v>13</v>
      </c>
      <c r="F882">
        <v>36.500357276651798</v>
      </c>
      <c r="G882">
        <v>4</v>
      </c>
      <c r="H882">
        <v>10</v>
      </c>
    </row>
    <row r="883" spans="1:8">
      <c r="A883">
        <v>882</v>
      </c>
      <c r="B883" t="s">
        <v>895</v>
      </c>
      <c r="C883">
        <v>71</v>
      </c>
      <c r="D883" t="s">
        <v>12</v>
      </c>
      <c r="E883" t="s">
        <v>13</v>
      </c>
      <c r="F883">
        <v>17.584135495518829</v>
      </c>
      <c r="G883">
        <v>1</v>
      </c>
      <c r="H883">
        <v>1</v>
      </c>
    </row>
    <row r="884" spans="1:8">
      <c r="A884">
        <v>883</v>
      </c>
      <c r="B884" t="s">
        <v>896</v>
      </c>
      <c r="C884">
        <v>63</v>
      </c>
      <c r="D884" t="s">
        <v>12</v>
      </c>
      <c r="E884" t="s">
        <v>18</v>
      </c>
      <c r="F884">
        <v>23.556558955635321</v>
      </c>
      <c r="G884">
        <v>5</v>
      </c>
      <c r="H884">
        <v>6</v>
      </c>
    </row>
    <row r="885" spans="1:8">
      <c r="A885">
        <v>884</v>
      </c>
      <c r="B885" t="s">
        <v>897</v>
      </c>
      <c r="C885">
        <v>37</v>
      </c>
      <c r="D885" t="s">
        <v>12</v>
      </c>
      <c r="E885" t="s">
        <v>16</v>
      </c>
      <c r="F885">
        <v>27.28299235790211</v>
      </c>
      <c r="G885">
        <v>1</v>
      </c>
      <c r="H885">
        <v>1</v>
      </c>
    </row>
    <row r="886" spans="1:8">
      <c r="A886">
        <v>885</v>
      </c>
      <c r="B886" t="s">
        <v>898</v>
      </c>
      <c r="C886">
        <v>59</v>
      </c>
      <c r="D886" t="s">
        <v>9</v>
      </c>
      <c r="E886" t="s">
        <v>13</v>
      </c>
      <c r="F886">
        <v>35.420100101075022</v>
      </c>
      <c r="G886">
        <v>0</v>
      </c>
      <c r="H886">
        <v>2</v>
      </c>
    </row>
    <row r="887" spans="1:8">
      <c r="A887">
        <v>886</v>
      </c>
      <c r="B887" t="s">
        <v>899</v>
      </c>
      <c r="C887">
        <v>49</v>
      </c>
      <c r="D887" t="s">
        <v>12</v>
      </c>
      <c r="E887" t="s">
        <v>13</v>
      </c>
      <c r="F887">
        <v>28.638441685011941</v>
      </c>
      <c r="G887">
        <v>1</v>
      </c>
      <c r="H887">
        <v>9</v>
      </c>
    </row>
    <row r="888" spans="1:8">
      <c r="A888">
        <v>887</v>
      </c>
      <c r="B888" t="s">
        <v>900</v>
      </c>
      <c r="C888">
        <v>15</v>
      </c>
      <c r="D888" t="s">
        <v>9</v>
      </c>
      <c r="E888" t="s">
        <v>18</v>
      </c>
      <c r="F888">
        <v>35.105056269424068</v>
      </c>
      <c r="G888">
        <v>2</v>
      </c>
      <c r="H888">
        <v>1</v>
      </c>
    </row>
    <row r="889" spans="1:8">
      <c r="A889">
        <v>888</v>
      </c>
      <c r="B889" t="s">
        <v>901</v>
      </c>
      <c r="C889">
        <v>25</v>
      </c>
      <c r="D889" t="s">
        <v>12</v>
      </c>
      <c r="E889" t="s">
        <v>13</v>
      </c>
      <c r="F889">
        <v>30.862022414450848</v>
      </c>
      <c r="G889">
        <v>4</v>
      </c>
      <c r="H889">
        <v>6</v>
      </c>
    </row>
    <row r="890" spans="1:8">
      <c r="A890">
        <v>889</v>
      </c>
      <c r="B890" t="s">
        <v>902</v>
      </c>
      <c r="C890">
        <v>77</v>
      </c>
      <c r="D890" t="s">
        <v>9</v>
      </c>
      <c r="E890" t="s">
        <v>18</v>
      </c>
      <c r="F890">
        <v>20.017285321176871</v>
      </c>
      <c r="G890">
        <v>2</v>
      </c>
      <c r="H890">
        <v>10</v>
      </c>
    </row>
    <row r="891" spans="1:8">
      <c r="A891">
        <v>890</v>
      </c>
      <c r="B891" t="s">
        <v>903</v>
      </c>
      <c r="C891">
        <v>14</v>
      </c>
      <c r="D891" t="s">
        <v>12</v>
      </c>
      <c r="E891" t="s">
        <v>10</v>
      </c>
      <c r="F891">
        <v>31.501185249503209</v>
      </c>
      <c r="G891">
        <v>3</v>
      </c>
      <c r="H891">
        <v>4</v>
      </c>
    </row>
    <row r="892" spans="1:8">
      <c r="A892">
        <v>891</v>
      </c>
      <c r="B892" t="s">
        <v>904</v>
      </c>
      <c r="C892">
        <v>28</v>
      </c>
      <c r="D892" t="s">
        <v>9</v>
      </c>
      <c r="E892" t="s">
        <v>10</v>
      </c>
      <c r="F892">
        <v>25.69354985715184</v>
      </c>
      <c r="G892">
        <v>5</v>
      </c>
      <c r="H892">
        <v>6</v>
      </c>
    </row>
    <row r="893" spans="1:8">
      <c r="A893">
        <v>892</v>
      </c>
      <c r="B893" t="s">
        <v>905</v>
      </c>
      <c r="C893">
        <v>84</v>
      </c>
      <c r="D893" t="s">
        <v>9</v>
      </c>
      <c r="E893" t="s">
        <v>10</v>
      </c>
      <c r="F893">
        <v>26.723205747921408</v>
      </c>
      <c r="G893">
        <v>5</v>
      </c>
      <c r="H893">
        <v>5</v>
      </c>
    </row>
    <row r="894" spans="1:8">
      <c r="A894">
        <v>893</v>
      </c>
      <c r="B894" t="s">
        <v>906</v>
      </c>
      <c r="C894">
        <v>53</v>
      </c>
      <c r="D894" t="s">
        <v>12</v>
      </c>
      <c r="E894" t="s">
        <v>13</v>
      </c>
      <c r="F894">
        <v>37.779290923057253</v>
      </c>
      <c r="G894">
        <v>5</v>
      </c>
      <c r="H894">
        <v>3</v>
      </c>
    </row>
    <row r="895" spans="1:8">
      <c r="A895">
        <v>894</v>
      </c>
      <c r="B895" t="s">
        <v>907</v>
      </c>
      <c r="C895">
        <v>70</v>
      </c>
      <c r="D895" t="s">
        <v>12</v>
      </c>
      <c r="E895" t="s">
        <v>10</v>
      </c>
      <c r="F895">
        <v>34.02479297676345</v>
      </c>
      <c r="G895">
        <v>0</v>
      </c>
      <c r="H895">
        <v>5</v>
      </c>
    </row>
    <row r="896" spans="1:8">
      <c r="A896">
        <v>895</v>
      </c>
      <c r="B896" t="s">
        <v>908</v>
      </c>
      <c r="C896">
        <v>71</v>
      </c>
      <c r="D896" t="s">
        <v>12</v>
      </c>
      <c r="E896" t="s">
        <v>18</v>
      </c>
      <c r="F896">
        <v>29.293012013423411</v>
      </c>
      <c r="G896">
        <v>4</v>
      </c>
      <c r="H896">
        <v>9</v>
      </c>
    </row>
    <row r="897" spans="1:8">
      <c r="A897">
        <v>896</v>
      </c>
      <c r="B897" t="s">
        <v>909</v>
      </c>
      <c r="C897">
        <v>45</v>
      </c>
      <c r="D897" t="s">
        <v>12</v>
      </c>
      <c r="E897" t="s">
        <v>13</v>
      </c>
      <c r="F897">
        <v>22.044800260441971</v>
      </c>
      <c r="G897">
        <v>2</v>
      </c>
      <c r="H897">
        <v>5</v>
      </c>
    </row>
    <row r="898" spans="1:8">
      <c r="A898">
        <v>897</v>
      </c>
      <c r="B898" t="s">
        <v>910</v>
      </c>
      <c r="C898">
        <v>53</v>
      </c>
      <c r="D898" t="s">
        <v>9</v>
      </c>
      <c r="E898" t="s">
        <v>10</v>
      </c>
      <c r="F898">
        <v>24.884857755282852</v>
      </c>
      <c r="G898">
        <v>1</v>
      </c>
      <c r="H898">
        <v>8</v>
      </c>
    </row>
    <row r="899" spans="1:8">
      <c r="A899">
        <v>898</v>
      </c>
      <c r="B899" t="s">
        <v>911</v>
      </c>
      <c r="C899">
        <v>3</v>
      </c>
      <c r="D899" t="s">
        <v>9</v>
      </c>
      <c r="E899" t="s">
        <v>18</v>
      </c>
      <c r="F899">
        <v>24.05263868311016</v>
      </c>
      <c r="G899">
        <v>0</v>
      </c>
      <c r="H899">
        <v>6</v>
      </c>
    </row>
    <row r="900" spans="1:8">
      <c r="A900">
        <v>899</v>
      </c>
      <c r="B900" t="s">
        <v>912</v>
      </c>
      <c r="C900">
        <v>48</v>
      </c>
      <c r="D900" t="s">
        <v>9</v>
      </c>
      <c r="E900" t="s">
        <v>10</v>
      </c>
      <c r="F900">
        <v>19.851594221225579</v>
      </c>
      <c r="G900">
        <v>1</v>
      </c>
      <c r="H900">
        <v>8</v>
      </c>
    </row>
    <row r="901" spans="1:8">
      <c r="A901">
        <v>900</v>
      </c>
      <c r="B901" t="s">
        <v>913</v>
      </c>
      <c r="C901">
        <v>15</v>
      </c>
      <c r="D901" t="s">
        <v>9</v>
      </c>
      <c r="E901" t="s">
        <v>13</v>
      </c>
      <c r="F901">
        <v>35.857564391843333</v>
      </c>
      <c r="G901">
        <v>1</v>
      </c>
      <c r="H901">
        <v>5</v>
      </c>
    </row>
    <row r="902" spans="1:8">
      <c r="A902">
        <v>901</v>
      </c>
      <c r="B902" t="s">
        <v>914</v>
      </c>
      <c r="C902">
        <v>31</v>
      </c>
      <c r="D902" t="s">
        <v>9</v>
      </c>
      <c r="E902" t="s">
        <v>13</v>
      </c>
      <c r="F902">
        <v>23.955842422373099</v>
      </c>
      <c r="G902">
        <v>3</v>
      </c>
      <c r="H902">
        <v>1</v>
      </c>
    </row>
    <row r="903" spans="1:8">
      <c r="A903">
        <v>902</v>
      </c>
      <c r="B903" t="s">
        <v>915</v>
      </c>
      <c r="C903">
        <v>70</v>
      </c>
      <c r="D903" t="s">
        <v>12</v>
      </c>
      <c r="E903" t="s">
        <v>13</v>
      </c>
      <c r="F903">
        <v>38.466392841517212</v>
      </c>
      <c r="G903">
        <v>1</v>
      </c>
      <c r="H903">
        <v>4</v>
      </c>
    </row>
    <row r="904" spans="1:8">
      <c r="A904">
        <v>903</v>
      </c>
      <c r="B904" t="s">
        <v>916</v>
      </c>
      <c r="C904">
        <v>6</v>
      </c>
      <c r="D904" t="s">
        <v>12</v>
      </c>
      <c r="E904" t="s">
        <v>13</v>
      </c>
      <c r="F904">
        <v>28.76783384909389</v>
      </c>
      <c r="G904">
        <v>5</v>
      </c>
      <c r="H904">
        <v>1</v>
      </c>
    </row>
    <row r="905" spans="1:8">
      <c r="A905">
        <v>904</v>
      </c>
      <c r="B905" t="s">
        <v>917</v>
      </c>
      <c r="C905">
        <v>37</v>
      </c>
      <c r="D905" t="s">
        <v>9</v>
      </c>
      <c r="E905" t="s">
        <v>13</v>
      </c>
      <c r="F905">
        <v>15.585721964211981</v>
      </c>
      <c r="G905">
        <v>5</v>
      </c>
      <c r="H905">
        <v>5</v>
      </c>
    </row>
    <row r="906" spans="1:8">
      <c r="A906">
        <v>905</v>
      </c>
      <c r="B906" t="s">
        <v>918</v>
      </c>
      <c r="C906">
        <v>54</v>
      </c>
      <c r="D906" t="s">
        <v>12</v>
      </c>
      <c r="E906" t="s">
        <v>10</v>
      </c>
      <c r="F906">
        <v>29.6035336065849</v>
      </c>
      <c r="G906">
        <v>4</v>
      </c>
      <c r="H906">
        <v>10</v>
      </c>
    </row>
    <row r="907" spans="1:8">
      <c r="A907">
        <v>906</v>
      </c>
      <c r="B907" t="s">
        <v>919</v>
      </c>
      <c r="C907">
        <v>29</v>
      </c>
      <c r="D907" t="s">
        <v>9</v>
      </c>
      <c r="E907" t="s">
        <v>16</v>
      </c>
      <c r="F907">
        <v>29.977708640001989</v>
      </c>
      <c r="G907">
        <v>1</v>
      </c>
      <c r="H907">
        <v>8</v>
      </c>
    </row>
    <row r="908" spans="1:8">
      <c r="A908">
        <v>907</v>
      </c>
      <c r="B908" t="s">
        <v>920</v>
      </c>
      <c r="C908">
        <v>63</v>
      </c>
      <c r="D908" t="s">
        <v>12</v>
      </c>
      <c r="E908" t="s">
        <v>10</v>
      </c>
      <c r="F908">
        <v>34.024158977475572</v>
      </c>
      <c r="G908">
        <v>3</v>
      </c>
      <c r="H908">
        <v>7</v>
      </c>
    </row>
    <row r="909" spans="1:8">
      <c r="A909">
        <v>908</v>
      </c>
      <c r="B909" t="s">
        <v>921</v>
      </c>
      <c r="C909">
        <v>79</v>
      </c>
      <c r="D909" t="s">
        <v>12</v>
      </c>
      <c r="E909" t="s">
        <v>13</v>
      </c>
      <c r="F909">
        <v>38.779441300416451</v>
      </c>
      <c r="G909">
        <v>0</v>
      </c>
      <c r="H909">
        <v>3</v>
      </c>
    </row>
    <row r="910" spans="1:8">
      <c r="A910">
        <v>909</v>
      </c>
      <c r="B910" t="s">
        <v>922</v>
      </c>
      <c r="C910">
        <v>69</v>
      </c>
      <c r="D910" t="s">
        <v>9</v>
      </c>
      <c r="E910" t="s">
        <v>10</v>
      </c>
      <c r="F910">
        <v>16.039460574958881</v>
      </c>
      <c r="G910">
        <v>4</v>
      </c>
      <c r="H910">
        <v>10</v>
      </c>
    </row>
    <row r="911" spans="1:8">
      <c r="A911">
        <v>910</v>
      </c>
      <c r="B911" t="s">
        <v>923</v>
      </c>
      <c r="C911">
        <v>4</v>
      </c>
      <c r="D911" t="s">
        <v>12</v>
      </c>
      <c r="E911" t="s">
        <v>18</v>
      </c>
      <c r="F911">
        <v>17.163498075435221</v>
      </c>
      <c r="G911">
        <v>2</v>
      </c>
      <c r="H911">
        <v>2</v>
      </c>
    </row>
    <row r="912" spans="1:8">
      <c r="A912">
        <v>911</v>
      </c>
      <c r="B912" t="s">
        <v>924</v>
      </c>
      <c r="C912">
        <v>1</v>
      </c>
      <c r="D912" t="s">
        <v>12</v>
      </c>
      <c r="E912" t="s">
        <v>10</v>
      </c>
      <c r="F912">
        <v>21.03192961788783</v>
      </c>
      <c r="G912">
        <v>4</v>
      </c>
      <c r="H912">
        <v>9</v>
      </c>
    </row>
    <row r="913" spans="1:8">
      <c r="A913">
        <v>912</v>
      </c>
      <c r="B913" t="s">
        <v>925</v>
      </c>
      <c r="C913">
        <v>84</v>
      </c>
      <c r="D913" t="s">
        <v>9</v>
      </c>
      <c r="E913" t="s">
        <v>13</v>
      </c>
      <c r="F913">
        <v>33.424138481071992</v>
      </c>
      <c r="G913">
        <v>4</v>
      </c>
      <c r="H913">
        <v>9</v>
      </c>
    </row>
    <row r="914" spans="1:8">
      <c r="A914">
        <v>913</v>
      </c>
      <c r="B914" t="s">
        <v>926</v>
      </c>
      <c r="C914">
        <v>59</v>
      </c>
      <c r="D914" t="s">
        <v>9</v>
      </c>
      <c r="E914" t="s">
        <v>16</v>
      </c>
      <c r="F914">
        <v>22.819232963055221</v>
      </c>
      <c r="G914">
        <v>3</v>
      </c>
      <c r="H914">
        <v>1</v>
      </c>
    </row>
    <row r="915" spans="1:8">
      <c r="A915">
        <v>914</v>
      </c>
      <c r="B915" t="s">
        <v>927</v>
      </c>
      <c r="C915">
        <v>89</v>
      </c>
      <c r="D915" t="s">
        <v>9</v>
      </c>
      <c r="E915" t="s">
        <v>13</v>
      </c>
      <c r="F915">
        <v>38.85663185576896</v>
      </c>
      <c r="G915">
        <v>0</v>
      </c>
      <c r="H915">
        <v>9</v>
      </c>
    </row>
    <row r="916" spans="1:8">
      <c r="A916">
        <v>915</v>
      </c>
      <c r="B916" t="s">
        <v>928</v>
      </c>
      <c r="C916">
        <v>77</v>
      </c>
      <c r="D916" t="s">
        <v>9</v>
      </c>
      <c r="E916" t="s">
        <v>13</v>
      </c>
      <c r="F916">
        <v>17.883790478574731</v>
      </c>
      <c r="G916">
        <v>1</v>
      </c>
      <c r="H916">
        <v>6</v>
      </c>
    </row>
    <row r="917" spans="1:8">
      <c r="A917">
        <v>916</v>
      </c>
      <c r="B917" t="s">
        <v>929</v>
      </c>
      <c r="C917">
        <v>52</v>
      </c>
      <c r="D917" t="s">
        <v>12</v>
      </c>
      <c r="E917" t="s">
        <v>18</v>
      </c>
      <c r="F917">
        <v>31.914397226417542</v>
      </c>
      <c r="G917">
        <v>4</v>
      </c>
      <c r="H917">
        <v>8</v>
      </c>
    </row>
    <row r="918" spans="1:8">
      <c r="A918">
        <v>917</v>
      </c>
      <c r="B918" t="s">
        <v>930</v>
      </c>
      <c r="C918">
        <v>30</v>
      </c>
      <c r="D918" t="s">
        <v>12</v>
      </c>
      <c r="E918" t="s">
        <v>16</v>
      </c>
      <c r="F918">
        <v>27.68923983297973</v>
      </c>
      <c r="G918">
        <v>1</v>
      </c>
      <c r="H918">
        <v>6</v>
      </c>
    </row>
    <row r="919" spans="1:8">
      <c r="A919">
        <v>918</v>
      </c>
      <c r="B919" t="s">
        <v>931</v>
      </c>
      <c r="C919">
        <v>8</v>
      </c>
      <c r="D919" t="s">
        <v>9</v>
      </c>
      <c r="E919" t="s">
        <v>18</v>
      </c>
      <c r="F919">
        <v>33.994532812853393</v>
      </c>
      <c r="G919">
        <v>5</v>
      </c>
      <c r="H919">
        <v>2</v>
      </c>
    </row>
    <row r="920" spans="1:8">
      <c r="A920">
        <v>919</v>
      </c>
      <c r="B920" t="s">
        <v>932</v>
      </c>
      <c r="C920">
        <v>47</v>
      </c>
      <c r="D920" t="s">
        <v>9</v>
      </c>
      <c r="E920" t="s">
        <v>16</v>
      </c>
      <c r="F920">
        <v>30.714725335118711</v>
      </c>
      <c r="G920">
        <v>4</v>
      </c>
      <c r="H920">
        <v>7</v>
      </c>
    </row>
    <row r="921" spans="1:8">
      <c r="A921">
        <v>920</v>
      </c>
      <c r="B921" t="s">
        <v>933</v>
      </c>
      <c r="C921">
        <v>15</v>
      </c>
      <c r="D921" t="s">
        <v>9</v>
      </c>
      <c r="E921" t="s">
        <v>10</v>
      </c>
      <c r="F921">
        <v>20.25743032295064</v>
      </c>
      <c r="G921">
        <v>0</v>
      </c>
      <c r="H921">
        <v>4</v>
      </c>
    </row>
    <row r="922" spans="1:8">
      <c r="A922">
        <v>921</v>
      </c>
      <c r="B922" t="s">
        <v>934</v>
      </c>
      <c r="C922">
        <v>49</v>
      </c>
      <c r="D922" t="s">
        <v>12</v>
      </c>
      <c r="E922" t="s">
        <v>16</v>
      </c>
      <c r="F922">
        <v>26.9934880147587</v>
      </c>
      <c r="G922">
        <v>0</v>
      </c>
      <c r="H922">
        <v>2</v>
      </c>
    </row>
    <row r="923" spans="1:8">
      <c r="A923">
        <v>922</v>
      </c>
      <c r="B923" t="s">
        <v>935</v>
      </c>
      <c r="C923">
        <v>46</v>
      </c>
      <c r="D923" t="s">
        <v>12</v>
      </c>
      <c r="E923" t="s">
        <v>18</v>
      </c>
      <c r="F923">
        <v>15.409395687020989</v>
      </c>
      <c r="G923">
        <v>5</v>
      </c>
      <c r="H923">
        <v>1</v>
      </c>
    </row>
    <row r="924" spans="1:8">
      <c r="A924">
        <v>923</v>
      </c>
      <c r="B924" t="s">
        <v>936</v>
      </c>
      <c r="C924">
        <v>1</v>
      </c>
      <c r="D924" t="s">
        <v>12</v>
      </c>
      <c r="E924" t="s">
        <v>10</v>
      </c>
      <c r="F924">
        <v>36.881701556959108</v>
      </c>
      <c r="G924">
        <v>2</v>
      </c>
      <c r="H924">
        <v>8</v>
      </c>
    </row>
    <row r="925" spans="1:8">
      <c r="A925">
        <v>924</v>
      </c>
      <c r="B925" t="s">
        <v>937</v>
      </c>
      <c r="C925">
        <v>25</v>
      </c>
      <c r="D925" t="s">
        <v>9</v>
      </c>
      <c r="E925" t="s">
        <v>13</v>
      </c>
      <c r="F925">
        <v>33.486155951225477</v>
      </c>
      <c r="G925">
        <v>1</v>
      </c>
      <c r="H925">
        <v>8</v>
      </c>
    </row>
    <row r="926" spans="1:8">
      <c r="A926">
        <v>925</v>
      </c>
      <c r="B926" t="s">
        <v>938</v>
      </c>
      <c r="C926">
        <v>74</v>
      </c>
      <c r="D926" t="s">
        <v>12</v>
      </c>
      <c r="E926" t="s">
        <v>16</v>
      </c>
      <c r="F926">
        <v>35.174307250155771</v>
      </c>
      <c r="G926">
        <v>2</v>
      </c>
      <c r="H926">
        <v>4</v>
      </c>
    </row>
    <row r="927" spans="1:8">
      <c r="A927">
        <v>926</v>
      </c>
      <c r="B927" t="s">
        <v>939</v>
      </c>
      <c r="C927">
        <v>65</v>
      </c>
      <c r="D927" t="s">
        <v>9</v>
      </c>
      <c r="E927" t="s">
        <v>16</v>
      </c>
      <c r="F927">
        <v>32.119144389867003</v>
      </c>
      <c r="G927">
        <v>0</v>
      </c>
      <c r="H927">
        <v>7</v>
      </c>
    </row>
    <row r="928" spans="1:8">
      <c r="A928">
        <v>927</v>
      </c>
      <c r="B928" t="s">
        <v>940</v>
      </c>
      <c r="C928">
        <v>4</v>
      </c>
      <c r="D928" t="s">
        <v>9</v>
      </c>
      <c r="E928" t="s">
        <v>13</v>
      </c>
      <c r="F928">
        <v>25.564211591720319</v>
      </c>
      <c r="G928">
        <v>3</v>
      </c>
      <c r="H928">
        <v>5</v>
      </c>
    </row>
    <row r="929" spans="1:8">
      <c r="A929">
        <v>928</v>
      </c>
      <c r="B929" t="s">
        <v>941</v>
      </c>
      <c r="C929">
        <v>68</v>
      </c>
      <c r="D929" t="s">
        <v>12</v>
      </c>
      <c r="E929" t="s">
        <v>18</v>
      </c>
      <c r="F929">
        <v>23.136630821543569</v>
      </c>
      <c r="G929">
        <v>5</v>
      </c>
      <c r="H929">
        <v>9</v>
      </c>
    </row>
    <row r="930" spans="1:8">
      <c r="A930">
        <v>929</v>
      </c>
      <c r="B930" t="s">
        <v>942</v>
      </c>
      <c r="C930">
        <v>46</v>
      </c>
      <c r="D930" t="s">
        <v>12</v>
      </c>
      <c r="E930" t="s">
        <v>13</v>
      </c>
      <c r="F930">
        <v>24.790235259122198</v>
      </c>
      <c r="G930">
        <v>2</v>
      </c>
      <c r="H930">
        <v>7</v>
      </c>
    </row>
    <row r="931" spans="1:8">
      <c r="A931">
        <v>930</v>
      </c>
      <c r="B931" t="s">
        <v>943</v>
      </c>
      <c r="C931">
        <v>81</v>
      </c>
      <c r="D931" t="s">
        <v>9</v>
      </c>
      <c r="E931" t="s">
        <v>10</v>
      </c>
      <c r="F931">
        <v>36.086658392412133</v>
      </c>
      <c r="G931">
        <v>5</v>
      </c>
      <c r="H931">
        <v>4</v>
      </c>
    </row>
    <row r="932" spans="1:8">
      <c r="A932">
        <v>931</v>
      </c>
      <c r="B932" t="s">
        <v>944</v>
      </c>
      <c r="C932">
        <v>39</v>
      </c>
      <c r="D932" t="s">
        <v>9</v>
      </c>
      <c r="E932" t="s">
        <v>13</v>
      </c>
      <c r="F932">
        <v>18.246270430099749</v>
      </c>
      <c r="G932">
        <v>5</v>
      </c>
      <c r="H932">
        <v>6</v>
      </c>
    </row>
    <row r="933" spans="1:8">
      <c r="A933">
        <v>932</v>
      </c>
      <c r="B933" t="s">
        <v>945</v>
      </c>
      <c r="C933">
        <v>33</v>
      </c>
      <c r="D933" t="s">
        <v>9</v>
      </c>
      <c r="E933" t="s">
        <v>10</v>
      </c>
      <c r="F933">
        <v>23.771534434535159</v>
      </c>
      <c r="G933">
        <v>4</v>
      </c>
      <c r="H933">
        <v>10</v>
      </c>
    </row>
    <row r="934" spans="1:8">
      <c r="A934">
        <v>933</v>
      </c>
      <c r="B934" t="s">
        <v>946</v>
      </c>
      <c r="C934">
        <v>35</v>
      </c>
      <c r="D934" t="s">
        <v>12</v>
      </c>
      <c r="E934" t="s">
        <v>13</v>
      </c>
      <c r="F934">
        <v>28.068254592499489</v>
      </c>
      <c r="G934">
        <v>3</v>
      </c>
      <c r="H934">
        <v>1</v>
      </c>
    </row>
    <row r="935" spans="1:8">
      <c r="A935">
        <v>934</v>
      </c>
      <c r="B935" t="s">
        <v>947</v>
      </c>
      <c r="C935">
        <v>80</v>
      </c>
      <c r="D935" t="s">
        <v>12</v>
      </c>
      <c r="E935" t="s">
        <v>10</v>
      </c>
      <c r="F935">
        <v>15.84706575636385</v>
      </c>
      <c r="G935">
        <v>1</v>
      </c>
      <c r="H935">
        <v>4</v>
      </c>
    </row>
    <row r="936" spans="1:8">
      <c r="A936">
        <v>935</v>
      </c>
      <c r="B936" t="s">
        <v>948</v>
      </c>
      <c r="C936">
        <v>50</v>
      </c>
      <c r="D936" t="s">
        <v>9</v>
      </c>
      <c r="E936" t="s">
        <v>13</v>
      </c>
      <c r="F936">
        <v>34.978717544955089</v>
      </c>
      <c r="G936">
        <v>4</v>
      </c>
      <c r="H936">
        <v>2</v>
      </c>
    </row>
    <row r="937" spans="1:8">
      <c r="A937">
        <v>936</v>
      </c>
      <c r="B937" t="s">
        <v>949</v>
      </c>
      <c r="C937">
        <v>20</v>
      </c>
      <c r="D937" t="s">
        <v>12</v>
      </c>
      <c r="E937" t="s">
        <v>18</v>
      </c>
      <c r="F937">
        <v>18.18995837143223</v>
      </c>
      <c r="G937">
        <v>3</v>
      </c>
      <c r="H937">
        <v>9</v>
      </c>
    </row>
    <row r="938" spans="1:8">
      <c r="A938">
        <v>937</v>
      </c>
      <c r="B938" t="s">
        <v>950</v>
      </c>
      <c r="C938">
        <v>2</v>
      </c>
      <c r="D938" t="s">
        <v>9</v>
      </c>
      <c r="E938" t="s">
        <v>18</v>
      </c>
      <c r="F938">
        <v>18.607296270660719</v>
      </c>
      <c r="G938">
        <v>0</v>
      </c>
      <c r="H938">
        <v>9</v>
      </c>
    </row>
    <row r="939" spans="1:8">
      <c r="A939">
        <v>938</v>
      </c>
      <c r="B939" t="s">
        <v>951</v>
      </c>
      <c r="C939">
        <v>21</v>
      </c>
      <c r="D939" t="s">
        <v>9</v>
      </c>
      <c r="E939" t="s">
        <v>10</v>
      </c>
      <c r="F939">
        <v>36.978240933865663</v>
      </c>
      <c r="G939">
        <v>2</v>
      </c>
      <c r="H939">
        <v>2</v>
      </c>
    </row>
    <row r="940" spans="1:8">
      <c r="A940">
        <v>939</v>
      </c>
      <c r="B940" t="s">
        <v>952</v>
      </c>
      <c r="C940">
        <v>8</v>
      </c>
      <c r="D940" t="s">
        <v>12</v>
      </c>
      <c r="E940" t="s">
        <v>13</v>
      </c>
      <c r="F940">
        <v>30.276599668793551</v>
      </c>
      <c r="G940">
        <v>5</v>
      </c>
      <c r="H940">
        <v>6</v>
      </c>
    </row>
    <row r="941" spans="1:8">
      <c r="A941">
        <v>940</v>
      </c>
      <c r="B941" t="s">
        <v>953</v>
      </c>
      <c r="C941">
        <v>1</v>
      </c>
      <c r="D941" t="s">
        <v>9</v>
      </c>
      <c r="E941" t="s">
        <v>10</v>
      </c>
      <c r="F941">
        <v>20.672035508397229</v>
      </c>
      <c r="G941">
        <v>3</v>
      </c>
      <c r="H941">
        <v>2</v>
      </c>
    </row>
    <row r="942" spans="1:8">
      <c r="A942">
        <v>941</v>
      </c>
      <c r="B942" t="s">
        <v>954</v>
      </c>
      <c r="C942">
        <v>74</v>
      </c>
      <c r="D942" t="s">
        <v>12</v>
      </c>
      <c r="E942" t="s">
        <v>13</v>
      </c>
      <c r="F942">
        <v>35.904691629323139</v>
      </c>
      <c r="G942">
        <v>3</v>
      </c>
      <c r="H942">
        <v>3</v>
      </c>
    </row>
    <row r="943" spans="1:8">
      <c r="A943">
        <v>942</v>
      </c>
      <c r="B943" t="s">
        <v>955</v>
      </c>
      <c r="C943">
        <v>56</v>
      </c>
      <c r="D943" t="s">
        <v>9</v>
      </c>
      <c r="E943" t="s">
        <v>16</v>
      </c>
      <c r="F943">
        <v>15.004530151334411</v>
      </c>
      <c r="G943">
        <v>5</v>
      </c>
      <c r="H943">
        <v>5</v>
      </c>
    </row>
    <row r="944" spans="1:8">
      <c r="A944">
        <v>943</v>
      </c>
      <c r="B944" t="s">
        <v>956</v>
      </c>
      <c r="C944">
        <v>70</v>
      </c>
      <c r="D944" t="s">
        <v>9</v>
      </c>
      <c r="E944" t="s">
        <v>10</v>
      </c>
      <c r="F944">
        <v>32.077057283762677</v>
      </c>
      <c r="G944">
        <v>0</v>
      </c>
      <c r="H944">
        <v>2</v>
      </c>
    </row>
    <row r="945" spans="1:8">
      <c r="A945">
        <v>944</v>
      </c>
      <c r="B945" t="s">
        <v>957</v>
      </c>
      <c r="C945">
        <v>39</v>
      </c>
      <c r="D945" t="s">
        <v>9</v>
      </c>
      <c r="E945" t="s">
        <v>16</v>
      </c>
      <c r="F945">
        <v>29.54771589898284</v>
      </c>
      <c r="G945">
        <v>5</v>
      </c>
      <c r="H945">
        <v>10</v>
      </c>
    </row>
    <row r="946" spans="1:8">
      <c r="A946">
        <v>945</v>
      </c>
      <c r="B946" t="s">
        <v>958</v>
      </c>
      <c r="C946">
        <v>20</v>
      </c>
      <c r="D946" t="s">
        <v>12</v>
      </c>
      <c r="E946" t="s">
        <v>16</v>
      </c>
      <c r="F946">
        <v>33.721149417764153</v>
      </c>
      <c r="G946">
        <v>3</v>
      </c>
      <c r="H946">
        <v>5</v>
      </c>
    </row>
    <row r="947" spans="1:8">
      <c r="A947">
        <v>946</v>
      </c>
      <c r="B947" t="s">
        <v>959</v>
      </c>
      <c r="C947">
        <v>85</v>
      </c>
      <c r="D947" t="s">
        <v>9</v>
      </c>
      <c r="E947" t="s">
        <v>10</v>
      </c>
      <c r="F947">
        <v>21.467345307765189</v>
      </c>
      <c r="G947">
        <v>5</v>
      </c>
      <c r="H947">
        <v>2</v>
      </c>
    </row>
    <row r="948" spans="1:8">
      <c r="A948">
        <v>947</v>
      </c>
      <c r="B948" t="s">
        <v>960</v>
      </c>
      <c r="C948">
        <v>78</v>
      </c>
      <c r="D948" t="s">
        <v>9</v>
      </c>
      <c r="E948" t="s">
        <v>16</v>
      </c>
      <c r="F948">
        <v>17.11136284596332</v>
      </c>
      <c r="G948">
        <v>2</v>
      </c>
      <c r="H948">
        <v>1</v>
      </c>
    </row>
    <row r="949" spans="1:8">
      <c r="A949">
        <v>948</v>
      </c>
      <c r="B949" t="s">
        <v>961</v>
      </c>
      <c r="C949">
        <v>88</v>
      </c>
      <c r="D949" t="s">
        <v>9</v>
      </c>
      <c r="E949" t="s">
        <v>16</v>
      </c>
      <c r="F949">
        <v>27.06194623233803</v>
      </c>
      <c r="G949">
        <v>4</v>
      </c>
      <c r="H949">
        <v>8</v>
      </c>
    </row>
    <row r="950" spans="1:8">
      <c r="A950">
        <v>949</v>
      </c>
      <c r="B950" t="s">
        <v>962</v>
      </c>
      <c r="C950">
        <v>48</v>
      </c>
      <c r="D950" t="s">
        <v>12</v>
      </c>
      <c r="E950" t="s">
        <v>13</v>
      </c>
      <c r="F950">
        <v>16.030159772543399</v>
      </c>
      <c r="G950">
        <v>2</v>
      </c>
      <c r="H950">
        <v>8</v>
      </c>
    </row>
    <row r="951" spans="1:8">
      <c r="A951">
        <v>950</v>
      </c>
      <c r="B951" t="s">
        <v>963</v>
      </c>
      <c r="C951">
        <v>55</v>
      </c>
      <c r="D951" t="s">
        <v>9</v>
      </c>
      <c r="E951" t="s">
        <v>10</v>
      </c>
      <c r="F951">
        <v>21.205642580559541</v>
      </c>
      <c r="G951">
        <v>4</v>
      </c>
      <c r="H951">
        <v>6</v>
      </c>
    </row>
    <row r="952" spans="1:8">
      <c r="A952">
        <v>951</v>
      </c>
      <c r="B952" t="s">
        <v>964</v>
      </c>
      <c r="C952">
        <v>74</v>
      </c>
      <c r="D952" t="s">
        <v>12</v>
      </c>
      <c r="E952" t="s">
        <v>16</v>
      </c>
      <c r="F952">
        <v>39.809338504852448</v>
      </c>
      <c r="G952">
        <v>3</v>
      </c>
      <c r="H952">
        <v>1</v>
      </c>
    </row>
    <row r="953" spans="1:8">
      <c r="A953">
        <v>952</v>
      </c>
      <c r="B953" t="s">
        <v>965</v>
      </c>
      <c r="C953">
        <v>17</v>
      </c>
      <c r="D953" t="s">
        <v>9</v>
      </c>
      <c r="E953" t="s">
        <v>16</v>
      </c>
      <c r="F953">
        <v>22.51289688395358</v>
      </c>
      <c r="G953">
        <v>2</v>
      </c>
      <c r="H953">
        <v>6</v>
      </c>
    </row>
    <row r="954" spans="1:8">
      <c r="A954">
        <v>953</v>
      </c>
      <c r="B954" t="s">
        <v>966</v>
      </c>
      <c r="C954">
        <v>43</v>
      </c>
      <c r="D954" t="s">
        <v>12</v>
      </c>
      <c r="E954" t="s">
        <v>18</v>
      </c>
      <c r="F954">
        <v>25.040486170948309</v>
      </c>
      <c r="G954">
        <v>5</v>
      </c>
      <c r="H954">
        <v>2</v>
      </c>
    </row>
    <row r="955" spans="1:8">
      <c r="A955">
        <v>954</v>
      </c>
      <c r="B955" t="s">
        <v>967</v>
      </c>
      <c r="C955">
        <v>15</v>
      </c>
      <c r="D955" t="s">
        <v>12</v>
      </c>
      <c r="E955" t="s">
        <v>10</v>
      </c>
      <c r="F955">
        <v>25.980198060685019</v>
      </c>
      <c r="G955">
        <v>2</v>
      </c>
      <c r="H955">
        <v>1</v>
      </c>
    </row>
    <row r="956" spans="1:8">
      <c r="A956">
        <v>955</v>
      </c>
      <c r="B956" t="s">
        <v>968</v>
      </c>
      <c r="C956">
        <v>70</v>
      </c>
      <c r="D956" t="s">
        <v>12</v>
      </c>
      <c r="E956" t="s">
        <v>16</v>
      </c>
      <c r="F956">
        <v>25.88428815059358</v>
      </c>
      <c r="G956">
        <v>4</v>
      </c>
      <c r="H956">
        <v>2</v>
      </c>
    </row>
    <row r="957" spans="1:8">
      <c r="A957">
        <v>956</v>
      </c>
      <c r="B957" t="s">
        <v>969</v>
      </c>
      <c r="C957">
        <v>32</v>
      </c>
      <c r="D957" t="s">
        <v>12</v>
      </c>
      <c r="E957" t="s">
        <v>16</v>
      </c>
      <c r="F957">
        <v>24.68347935631687</v>
      </c>
      <c r="G957">
        <v>2</v>
      </c>
      <c r="H957">
        <v>7</v>
      </c>
    </row>
    <row r="958" spans="1:8">
      <c r="A958">
        <v>957</v>
      </c>
      <c r="B958" t="s">
        <v>970</v>
      </c>
      <c r="C958">
        <v>25</v>
      </c>
      <c r="D958" t="s">
        <v>9</v>
      </c>
      <c r="E958" t="s">
        <v>18</v>
      </c>
      <c r="F958">
        <v>34.372085903234037</v>
      </c>
      <c r="G958">
        <v>0</v>
      </c>
      <c r="H958">
        <v>10</v>
      </c>
    </row>
    <row r="959" spans="1:8">
      <c r="A959">
        <v>958</v>
      </c>
      <c r="B959" t="s">
        <v>971</v>
      </c>
      <c r="C959">
        <v>67</v>
      </c>
      <c r="D959" t="s">
        <v>12</v>
      </c>
      <c r="E959" t="s">
        <v>13</v>
      </c>
      <c r="F959">
        <v>23.94140358881231</v>
      </c>
      <c r="G959">
        <v>3</v>
      </c>
      <c r="H959">
        <v>9</v>
      </c>
    </row>
    <row r="960" spans="1:8">
      <c r="A960">
        <v>959</v>
      </c>
      <c r="B960" t="s">
        <v>972</v>
      </c>
      <c r="C960">
        <v>90</v>
      </c>
      <c r="D960" t="s">
        <v>9</v>
      </c>
      <c r="E960" t="s">
        <v>16</v>
      </c>
      <c r="F960">
        <v>35.407757297944947</v>
      </c>
      <c r="G960">
        <v>1</v>
      </c>
      <c r="H960">
        <v>4</v>
      </c>
    </row>
    <row r="961" spans="1:8">
      <c r="A961">
        <v>960</v>
      </c>
      <c r="B961" t="s">
        <v>973</v>
      </c>
      <c r="C961">
        <v>88</v>
      </c>
      <c r="D961" t="s">
        <v>12</v>
      </c>
      <c r="E961" t="s">
        <v>13</v>
      </c>
      <c r="F961">
        <v>28.032934153313729</v>
      </c>
      <c r="G961">
        <v>1</v>
      </c>
      <c r="H961">
        <v>8</v>
      </c>
    </row>
    <row r="962" spans="1:8">
      <c r="A962">
        <v>961</v>
      </c>
      <c r="B962" t="s">
        <v>974</v>
      </c>
      <c r="C962">
        <v>61</v>
      </c>
      <c r="D962" t="s">
        <v>9</v>
      </c>
      <c r="E962" t="s">
        <v>13</v>
      </c>
      <c r="F962">
        <v>18.93486869800822</v>
      </c>
      <c r="G962">
        <v>0</v>
      </c>
      <c r="H962">
        <v>10</v>
      </c>
    </row>
    <row r="963" spans="1:8">
      <c r="A963">
        <v>962</v>
      </c>
      <c r="B963" t="s">
        <v>975</v>
      </c>
      <c r="C963">
        <v>34</v>
      </c>
      <c r="D963" t="s">
        <v>9</v>
      </c>
      <c r="E963" t="s">
        <v>16</v>
      </c>
      <c r="F963">
        <v>32.206167441159849</v>
      </c>
      <c r="G963">
        <v>3</v>
      </c>
      <c r="H963">
        <v>6</v>
      </c>
    </row>
    <row r="964" spans="1:8">
      <c r="A964">
        <v>963</v>
      </c>
      <c r="B964" t="s">
        <v>976</v>
      </c>
      <c r="C964">
        <v>18</v>
      </c>
      <c r="D964" t="s">
        <v>12</v>
      </c>
      <c r="E964" t="s">
        <v>18</v>
      </c>
      <c r="F964">
        <v>31.237688119380341</v>
      </c>
      <c r="G964">
        <v>4</v>
      </c>
      <c r="H964">
        <v>7</v>
      </c>
    </row>
    <row r="965" spans="1:8">
      <c r="A965">
        <v>964</v>
      </c>
      <c r="B965" t="s">
        <v>977</v>
      </c>
      <c r="C965">
        <v>81</v>
      </c>
      <c r="D965" t="s">
        <v>9</v>
      </c>
      <c r="E965" t="s">
        <v>16</v>
      </c>
      <c r="F965">
        <v>28.78989390911148</v>
      </c>
      <c r="G965">
        <v>3</v>
      </c>
      <c r="H965">
        <v>4</v>
      </c>
    </row>
    <row r="966" spans="1:8">
      <c r="A966">
        <v>965</v>
      </c>
      <c r="B966" t="s">
        <v>978</v>
      </c>
      <c r="C966">
        <v>40</v>
      </c>
      <c r="D966" t="s">
        <v>9</v>
      </c>
      <c r="E966" t="s">
        <v>10</v>
      </c>
      <c r="F966">
        <v>35.246500016662011</v>
      </c>
      <c r="G966">
        <v>4</v>
      </c>
      <c r="H966">
        <v>1</v>
      </c>
    </row>
    <row r="967" spans="1:8">
      <c r="A967">
        <v>966</v>
      </c>
      <c r="B967" t="s">
        <v>979</v>
      </c>
      <c r="C967">
        <v>24</v>
      </c>
      <c r="D967" t="s">
        <v>9</v>
      </c>
      <c r="E967" t="s">
        <v>10</v>
      </c>
      <c r="F967">
        <v>30.125217389138371</v>
      </c>
      <c r="G967">
        <v>1</v>
      </c>
      <c r="H967">
        <v>7</v>
      </c>
    </row>
    <row r="968" spans="1:8">
      <c r="A968">
        <v>967</v>
      </c>
      <c r="B968" t="s">
        <v>980</v>
      </c>
      <c r="C968">
        <v>4</v>
      </c>
      <c r="D968" t="s">
        <v>12</v>
      </c>
      <c r="E968" t="s">
        <v>13</v>
      </c>
      <c r="F968">
        <v>26.404822726965261</v>
      </c>
      <c r="G968">
        <v>5</v>
      </c>
      <c r="H968">
        <v>5</v>
      </c>
    </row>
    <row r="969" spans="1:8">
      <c r="A969">
        <v>968</v>
      </c>
      <c r="B969" t="s">
        <v>981</v>
      </c>
      <c r="C969">
        <v>33</v>
      </c>
      <c r="D969" t="s">
        <v>9</v>
      </c>
      <c r="E969" t="s">
        <v>10</v>
      </c>
      <c r="F969">
        <v>37.071466112701387</v>
      </c>
      <c r="G969">
        <v>0</v>
      </c>
      <c r="H969">
        <v>2</v>
      </c>
    </row>
    <row r="970" spans="1:8">
      <c r="A970">
        <v>969</v>
      </c>
      <c r="B970" t="s">
        <v>982</v>
      </c>
      <c r="C970">
        <v>79</v>
      </c>
      <c r="D970" t="s">
        <v>12</v>
      </c>
      <c r="E970" t="s">
        <v>10</v>
      </c>
      <c r="F970">
        <v>23.0379003972979</v>
      </c>
      <c r="G970">
        <v>1</v>
      </c>
      <c r="H970">
        <v>10</v>
      </c>
    </row>
    <row r="971" spans="1:8">
      <c r="A971">
        <v>970</v>
      </c>
      <c r="B971" t="s">
        <v>983</v>
      </c>
      <c r="C971">
        <v>48</v>
      </c>
      <c r="D971" t="s">
        <v>9</v>
      </c>
      <c r="E971" t="s">
        <v>13</v>
      </c>
      <c r="F971">
        <v>27.44846063302526</v>
      </c>
      <c r="G971">
        <v>5</v>
      </c>
      <c r="H971">
        <v>8</v>
      </c>
    </row>
    <row r="972" spans="1:8">
      <c r="A972">
        <v>971</v>
      </c>
      <c r="B972" t="s">
        <v>984</v>
      </c>
      <c r="C972">
        <v>76</v>
      </c>
      <c r="D972" t="s">
        <v>9</v>
      </c>
      <c r="E972" t="s">
        <v>13</v>
      </c>
      <c r="F972">
        <v>16.396777978956091</v>
      </c>
      <c r="G972">
        <v>3</v>
      </c>
      <c r="H972">
        <v>2</v>
      </c>
    </row>
    <row r="973" spans="1:8">
      <c r="A973">
        <v>972</v>
      </c>
      <c r="B973" t="s">
        <v>985</v>
      </c>
      <c r="C973">
        <v>21</v>
      </c>
      <c r="D973" t="s">
        <v>9</v>
      </c>
      <c r="E973" t="s">
        <v>13</v>
      </c>
      <c r="F973">
        <v>30.536483526564599</v>
      </c>
      <c r="G973">
        <v>4</v>
      </c>
      <c r="H973">
        <v>7</v>
      </c>
    </row>
    <row r="974" spans="1:8">
      <c r="A974">
        <v>973</v>
      </c>
      <c r="B974" t="s">
        <v>986</v>
      </c>
      <c r="C974">
        <v>53</v>
      </c>
      <c r="D974" t="s">
        <v>12</v>
      </c>
      <c r="E974" t="s">
        <v>13</v>
      </c>
      <c r="F974">
        <v>34.519674837856542</v>
      </c>
      <c r="G974">
        <v>5</v>
      </c>
      <c r="H974">
        <v>2</v>
      </c>
    </row>
    <row r="975" spans="1:8">
      <c r="A975">
        <v>974</v>
      </c>
      <c r="B975" t="s">
        <v>987</v>
      </c>
      <c r="C975">
        <v>8</v>
      </c>
      <c r="D975" t="s">
        <v>9</v>
      </c>
      <c r="E975" t="s">
        <v>18</v>
      </c>
      <c r="F975">
        <v>38.336633455310341</v>
      </c>
      <c r="G975">
        <v>5</v>
      </c>
      <c r="H975">
        <v>6</v>
      </c>
    </row>
    <row r="976" spans="1:8">
      <c r="A976">
        <v>975</v>
      </c>
      <c r="B976" t="s">
        <v>988</v>
      </c>
      <c r="C976">
        <v>15</v>
      </c>
      <c r="D976" t="s">
        <v>9</v>
      </c>
      <c r="E976" t="s">
        <v>18</v>
      </c>
      <c r="F976">
        <v>17.412165426709471</v>
      </c>
      <c r="G976">
        <v>5</v>
      </c>
      <c r="H976">
        <v>9</v>
      </c>
    </row>
    <row r="977" spans="1:8">
      <c r="A977">
        <v>976</v>
      </c>
      <c r="B977" t="s">
        <v>989</v>
      </c>
      <c r="C977">
        <v>11</v>
      </c>
      <c r="D977" t="s">
        <v>9</v>
      </c>
      <c r="E977" t="s">
        <v>16</v>
      </c>
      <c r="F977">
        <v>18.195291841469569</v>
      </c>
      <c r="G977">
        <v>2</v>
      </c>
      <c r="H977">
        <v>6</v>
      </c>
    </row>
    <row r="978" spans="1:8">
      <c r="A978">
        <v>977</v>
      </c>
      <c r="B978" t="s">
        <v>990</v>
      </c>
      <c r="C978">
        <v>35</v>
      </c>
      <c r="D978" t="s">
        <v>12</v>
      </c>
      <c r="E978" t="s">
        <v>10</v>
      </c>
      <c r="F978">
        <v>38.259612494073139</v>
      </c>
      <c r="G978">
        <v>0</v>
      </c>
      <c r="H978">
        <v>4</v>
      </c>
    </row>
    <row r="979" spans="1:8">
      <c r="A979">
        <v>978</v>
      </c>
      <c r="B979" t="s">
        <v>991</v>
      </c>
      <c r="C979">
        <v>89</v>
      </c>
      <c r="D979" t="s">
        <v>9</v>
      </c>
      <c r="E979" t="s">
        <v>16</v>
      </c>
      <c r="F979">
        <v>27.306463369167329</v>
      </c>
      <c r="G979">
        <v>0</v>
      </c>
      <c r="H979">
        <v>9</v>
      </c>
    </row>
    <row r="980" spans="1:8">
      <c r="A980">
        <v>979</v>
      </c>
      <c r="B980" t="s">
        <v>992</v>
      </c>
      <c r="C980">
        <v>84</v>
      </c>
      <c r="D980" t="s">
        <v>9</v>
      </c>
      <c r="E980" t="s">
        <v>10</v>
      </c>
      <c r="F980">
        <v>17.126420592125431</v>
      </c>
      <c r="G980">
        <v>2</v>
      </c>
      <c r="H980">
        <v>9</v>
      </c>
    </row>
    <row r="981" spans="1:8">
      <c r="A981">
        <v>980</v>
      </c>
      <c r="B981" t="s">
        <v>993</v>
      </c>
      <c r="C981">
        <v>74</v>
      </c>
      <c r="D981" t="s">
        <v>9</v>
      </c>
      <c r="E981" t="s">
        <v>16</v>
      </c>
      <c r="F981">
        <v>36.710998115973823</v>
      </c>
      <c r="G981">
        <v>4</v>
      </c>
      <c r="H981">
        <v>1</v>
      </c>
    </row>
    <row r="982" spans="1:8">
      <c r="A982">
        <v>981</v>
      </c>
      <c r="B982" t="s">
        <v>994</v>
      </c>
      <c r="C982">
        <v>82</v>
      </c>
      <c r="D982" t="s">
        <v>12</v>
      </c>
      <c r="E982" t="s">
        <v>16</v>
      </c>
      <c r="F982">
        <v>31.00665428661517</v>
      </c>
      <c r="G982">
        <v>1</v>
      </c>
      <c r="H982">
        <v>3</v>
      </c>
    </row>
    <row r="983" spans="1:8">
      <c r="A983">
        <v>982</v>
      </c>
      <c r="B983" t="s">
        <v>995</v>
      </c>
      <c r="C983">
        <v>88</v>
      </c>
      <c r="D983" t="s">
        <v>9</v>
      </c>
      <c r="E983" t="s">
        <v>16</v>
      </c>
      <c r="F983">
        <v>26.30629314482627</v>
      </c>
      <c r="G983">
        <v>1</v>
      </c>
      <c r="H983">
        <v>3</v>
      </c>
    </row>
    <row r="984" spans="1:8">
      <c r="A984">
        <v>983</v>
      </c>
      <c r="B984" t="s">
        <v>996</v>
      </c>
      <c r="C984">
        <v>4</v>
      </c>
      <c r="D984" t="s">
        <v>12</v>
      </c>
      <c r="E984" t="s">
        <v>16</v>
      </c>
      <c r="F984">
        <v>15.804086525876169</v>
      </c>
      <c r="G984">
        <v>3</v>
      </c>
      <c r="H984">
        <v>6</v>
      </c>
    </row>
    <row r="985" spans="1:8">
      <c r="A985">
        <v>984</v>
      </c>
      <c r="B985" t="s">
        <v>997</v>
      </c>
      <c r="C985">
        <v>81</v>
      </c>
      <c r="D985" t="s">
        <v>12</v>
      </c>
      <c r="E985" t="s">
        <v>18</v>
      </c>
      <c r="F985">
        <v>33.122628431956187</v>
      </c>
      <c r="G985">
        <v>2</v>
      </c>
      <c r="H985">
        <v>7</v>
      </c>
    </row>
    <row r="986" spans="1:8">
      <c r="A986">
        <v>985</v>
      </c>
      <c r="B986" t="s">
        <v>998</v>
      </c>
      <c r="C986">
        <v>79</v>
      </c>
      <c r="D986" t="s">
        <v>9</v>
      </c>
      <c r="E986" t="s">
        <v>16</v>
      </c>
      <c r="F986">
        <v>38.01056707376231</v>
      </c>
      <c r="G986">
        <v>4</v>
      </c>
      <c r="H986">
        <v>1</v>
      </c>
    </row>
    <row r="987" spans="1:8">
      <c r="A987">
        <v>986</v>
      </c>
      <c r="B987" t="s">
        <v>999</v>
      </c>
      <c r="C987">
        <v>61</v>
      </c>
      <c r="D987" t="s">
        <v>12</v>
      </c>
      <c r="E987" t="s">
        <v>10</v>
      </c>
      <c r="F987">
        <v>25.694983604005419</v>
      </c>
      <c r="G987">
        <v>3</v>
      </c>
      <c r="H987">
        <v>2</v>
      </c>
    </row>
    <row r="988" spans="1:8">
      <c r="A988">
        <v>987</v>
      </c>
      <c r="B988" t="s">
        <v>1000</v>
      </c>
      <c r="C988">
        <v>12</v>
      </c>
      <c r="D988" t="s">
        <v>9</v>
      </c>
      <c r="E988" t="s">
        <v>16</v>
      </c>
      <c r="F988">
        <v>18.67724841925391</v>
      </c>
      <c r="G988">
        <v>4</v>
      </c>
      <c r="H988">
        <v>7</v>
      </c>
    </row>
    <row r="989" spans="1:8">
      <c r="A989">
        <v>988</v>
      </c>
      <c r="B989" t="s">
        <v>1001</v>
      </c>
      <c r="C989">
        <v>44</v>
      </c>
      <c r="D989" t="s">
        <v>12</v>
      </c>
      <c r="E989" t="s">
        <v>16</v>
      </c>
      <c r="F989">
        <v>17.960884254377518</v>
      </c>
      <c r="G989">
        <v>0</v>
      </c>
      <c r="H989">
        <v>7</v>
      </c>
    </row>
    <row r="990" spans="1:8">
      <c r="A990">
        <v>989</v>
      </c>
      <c r="B990" t="s">
        <v>1002</v>
      </c>
      <c r="C990">
        <v>45</v>
      </c>
      <c r="D990" t="s">
        <v>12</v>
      </c>
      <c r="E990" t="s">
        <v>10</v>
      </c>
      <c r="F990">
        <v>30.50211976059742</v>
      </c>
      <c r="G990">
        <v>0</v>
      </c>
      <c r="H990">
        <v>9</v>
      </c>
    </row>
    <row r="991" spans="1:8">
      <c r="A991">
        <v>990</v>
      </c>
      <c r="B991" t="s">
        <v>1003</v>
      </c>
      <c r="C991">
        <v>71</v>
      </c>
      <c r="D991" t="s">
        <v>12</v>
      </c>
      <c r="E991" t="s">
        <v>13</v>
      </c>
      <c r="F991">
        <v>20.26506786876482</v>
      </c>
      <c r="G991">
        <v>4</v>
      </c>
      <c r="H991">
        <v>5</v>
      </c>
    </row>
    <row r="992" spans="1:8">
      <c r="A992">
        <v>991</v>
      </c>
      <c r="B992" t="s">
        <v>1004</v>
      </c>
      <c r="C992">
        <v>90</v>
      </c>
      <c r="D992" t="s">
        <v>9</v>
      </c>
      <c r="E992" t="s">
        <v>18</v>
      </c>
      <c r="F992">
        <v>37.778724788392722</v>
      </c>
      <c r="G992">
        <v>0</v>
      </c>
      <c r="H992">
        <v>7</v>
      </c>
    </row>
    <row r="993" spans="1:8">
      <c r="A993">
        <v>992</v>
      </c>
      <c r="B993" t="s">
        <v>1005</v>
      </c>
      <c r="C993">
        <v>80</v>
      </c>
      <c r="D993" t="s">
        <v>12</v>
      </c>
      <c r="E993" t="s">
        <v>16</v>
      </c>
      <c r="F993">
        <v>20.011311197249</v>
      </c>
      <c r="G993">
        <v>5</v>
      </c>
      <c r="H993">
        <v>6</v>
      </c>
    </row>
    <row r="994" spans="1:8">
      <c r="A994">
        <v>993</v>
      </c>
      <c r="B994" t="s">
        <v>1006</v>
      </c>
      <c r="C994">
        <v>62</v>
      </c>
      <c r="D994" t="s">
        <v>9</v>
      </c>
      <c r="E994" t="s">
        <v>18</v>
      </c>
      <c r="F994">
        <v>39.514011803007527</v>
      </c>
      <c r="G994">
        <v>0</v>
      </c>
      <c r="H994">
        <v>8</v>
      </c>
    </row>
    <row r="995" spans="1:8">
      <c r="A995">
        <v>994</v>
      </c>
      <c r="B995" t="s">
        <v>1007</v>
      </c>
      <c r="C995">
        <v>56</v>
      </c>
      <c r="D995" t="s">
        <v>12</v>
      </c>
      <c r="E995" t="s">
        <v>18</v>
      </c>
      <c r="F995">
        <v>20.1819009408886</v>
      </c>
      <c r="G995">
        <v>4</v>
      </c>
      <c r="H995">
        <v>3</v>
      </c>
    </row>
    <row r="996" spans="1:8">
      <c r="A996">
        <v>995</v>
      </c>
      <c r="B996" t="s">
        <v>1008</v>
      </c>
      <c r="C996">
        <v>2</v>
      </c>
      <c r="D996" t="s">
        <v>9</v>
      </c>
      <c r="E996" t="s">
        <v>10</v>
      </c>
      <c r="F996">
        <v>17.628424361268319</v>
      </c>
      <c r="G996">
        <v>5</v>
      </c>
      <c r="H996">
        <v>5</v>
      </c>
    </row>
    <row r="997" spans="1:8">
      <c r="A997">
        <v>996</v>
      </c>
      <c r="B997" t="s">
        <v>1009</v>
      </c>
      <c r="C997">
        <v>25</v>
      </c>
      <c r="D997" t="s">
        <v>12</v>
      </c>
      <c r="E997" t="s">
        <v>18</v>
      </c>
      <c r="F997">
        <v>20.462415404522879</v>
      </c>
      <c r="G997">
        <v>2</v>
      </c>
      <c r="H997">
        <v>8</v>
      </c>
    </row>
    <row r="998" spans="1:8">
      <c r="A998">
        <v>997</v>
      </c>
      <c r="B998" t="s">
        <v>1010</v>
      </c>
      <c r="C998">
        <v>25</v>
      </c>
      <c r="D998" t="s">
        <v>12</v>
      </c>
      <c r="E998" t="s">
        <v>16</v>
      </c>
      <c r="F998">
        <v>39.523268513228743</v>
      </c>
      <c r="G998">
        <v>4</v>
      </c>
      <c r="H998">
        <v>10</v>
      </c>
    </row>
    <row r="999" spans="1:8">
      <c r="A999">
        <v>998</v>
      </c>
      <c r="B999" t="s">
        <v>1011</v>
      </c>
      <c r="C999">
        <v>19</v>
      </c>
      <c r="D999" t="s">
        <v>12</v>
      </c>
      <c r="E999" t="s">
        <v>18</v>
      </c>
      <c r="F999">
        <v>18.990861545582309</v>
      </c>
      <c r="G999">
        <v>1</v>
      </c>
      <c r="H999">
        <v>1</v>
      </c>
    </row>
    <row r="1000" spans="1:8">
      <c r="A1000">
        <v>999</v>
      </c>
      <c r="B1000" t="s">
        <v>1012</v>
      </c>
      <c r="C1000">
        <v>26</v>
      </c>
      <c r="D1000" t="s">
        <v>12</v>
      </c>
      <c r="E1000" t="s">
        <v>13</v>
      </c>
      <c r="F1000">
        <v>31.70512816973547</v>
      </c>
      <c r="G1000">
        <v>0</v>
      </c>
      <c r="H1000">
        <v>7</v>
      </c>
    </row>
    <row r="1001" spans="1:8">
      <c r="A1001">
        <v>1000</v>
      </c>
      <c r="B1001" t="s">
        <v>1013</v>
      </c>
      <c r="C1001">
        <v>52</v>
      </c>
      <c r="D1001" t="s">
        <v>12</v>
      </c>
      <c r="E1001" t="s">
        <v>13</v>
      </c>
      <c r="F1001">
        <v>18.205054513497458</v>
      </c>
      <c r="G1001">
        <v>0</v>
      </c>
      <c r="H1001">
        <v>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3002"/>
  <sheetViews>
    <sheetView workbookViewId="0">
      <selection activeCell="E9" sqref="E9"/>
    </sheetView>
  </sheetViews>
  <sheetFormatPr defaultRowHeight="14.45"/>
  <cols>
    <col min="1" max="1" width="11.7109375" bestFit="1" customWidth="1"/>
    <col min="2" max="2" width="14.28515625" bestFit="1" customWidth="1"/>
    <col min="3" max="3" width="19.140625" style="3" bestFit="1" customWidth="1"/>
    <col min="4" max="4" width="18.5703125" bestFit="1" customWidth="1"/>
    <col min="5" max="5" width="18.7109375" bestFit="1" customWidth="1"/>
    <col min="6" max="6" width="21.42578125" bestFit="1" customWidth="1"/>
    <col min="7" max="7" width="15.5703125" bestFit="1" customWidth="1"/>
    <col min="8" max="8" width="13.85546875" bestFit="1" customWidth="1"/>
    <col min="9" max="9" width="16.7109375" bestFit="1" customWidth="1"/>
    <col min="10" max="10" width="21.85546875" bestFit="1" customWidth="1"/>
    <col min="11" max="11" width="20.42578125" bestFit="1" customWidth="1"/>
  </cols>
  <sheetData>
    <row r="1" spans="1:11">
      <c r="A1" s="1" t="s">
        <v>1014</v>
      </c>
      <c r="B1" s="1" t="s">
        <v>0</v>
      </c>
      <c r="C1" s="2" t="s">
        <v>1015</v>
      </c>
      <c r="D1" s="1" t="s">
        <v>1016</v>
      </c>
      <c r="E1" s="1" t="s">
        <v>1017</v>
      </c>
      <c r="F1" s="1" t="s">
        <v>1018</v>
      </c>
      <c r="G1" s="1" t="s">
        <v>1019</v>
      </c>
      <c r="H1" s="1" t="s">
        <v>1020</v>
      </c>
      <c r="I1" s="1" t="s">
        <v>1021</v>
      </c>
      <c r="J1" s="1" t="s">
        <v>1022</v>
      </c>
      <c r="K1" s="1" t="s">
        <v>1023</v>
      </c>
    </row>
    <row r="2" spans="1:11">
      <c r="A2">
        <v>1111</v>
      </c>
      <c r="B2">
        <v>2</v>
      </c>
      <c r="C2" s="3">
        <v>44868</v>
      </c>
      <c r="D2" s="3">
        <v>44871</v>
      </c>
      <c r="E2">
        <v>3</v>
      </c>
      <c r="F2" t="s">
        <v>1024</v>
      </c>
      <c r="G2" t="s">
        <v>1025</v>
      </c>
      <c r="H2">
        <v>74</v>
      </c>
      <c r="I2" t="s">
        <v>1026</v>
      </c>
      <c r="J2">
        <f>IF(AND(B3=Hospitalvisits[[#This Row],[Patient_ID]],C3-Hospitalvisits[[#This Row],[Discharge_Date]] &lt;= 30),1,0)</f>
        <v>0</v>
      </c>
      <c r="K2" s="3" t="str">
        <f>IF(Hospitalvisits[[#This Row],[Readmission Status]]=1,C3,"")</f>
        <v/>
      </c>
    </row>
    <row r="3" spans="1:11">
      <c r="A3">
        <v>982</v>
      </c>
      <c r="B3">
        <v>2</v>
      </c>
      <c r="C3" s="3">
        <v>44925</v>
      </c>
      <c r="D3" s="3">
        <v>44931</v>
      </c>
      <c r="E3">
        <v>6</v>
      </c>
      <c r="F3" t="s">
        <v>1027</v>
      </c>
      <c r="G3" t="s">
        <v>1028</v>
      </c>
      <c r="H3">
        <v>75</v>
      </c>
      <c r="I3" t="s">
        <v>1029</v>
      </c>
      <c r="J3">
        <f>IF(AND(B4=Hospitalvisits[[#This Row],[Patient_ID]],C4-Hospitalvisits[[#This Row],[Discharge_Date]] &lt;= 30),1,0)</f>
        <v>0</v>
      </c>
      <c r="K3" s="3" t="str">
        <f>IF(Hospitalvisits[[#This Row],[Readmission Status]]=1,C4,"")</f>
        <v/>
      </c>
    </row>
    <row r="4" spans="1:11">
      <c r="A4">
        <v>2456</v>
      </c>
      <c r="B4">
        <v>2</v>
      </c>
      <c r="C4" s="3">
        <v>45193</v>
      </c>
      <c r="D4" s="3">
        <v>45197</v>
      </c>
      <c r="E4">
        <v>4</v>
      </c>
      <c r="F4" t="s">
        <v>1030</v>
      </c>
      <c r="G4" t="s">
        <v>1031</v>
      </c>
      <c r="H4">
        <v>114</v>
      </c>
      <c r="I4" t="s">
        <v>1032</v>
      </c>
      <c r="J4">
        <f>IF(AND(B5=Hospitalvisits[[#This Row],[Patient_ID]],C5-Hospitalvisits[[#This Row],[Discharge_Date]] &lt;= 30),1,0)</f>
        <v>1</v>
      </c>
      <c r="K4" s="3">
        <f>IF(Hospitalvisits[[#This Row],[Readmission Status]]=1,C5,"")</f>
        <v>45214</v>
      </c>
    </row>
    <row r="5" spans="1:11">
      <c r="A5">
        <v>1873</v>
      </c>
      <c r="B5">
        <v>2</v>
      </c>
      <c r="C5" s="3">
        <v>45214</v>
      </c>
      <c r="D5" s="3">
        <v>45217</v>
      </c>
      <c r="E5">
        <v>3</v>
      </c>
      <c r="F5" t="s">
        <v>1024</v>
      </c>
      <c r="G5" t="s">
        <v>1025</v>
      </c>
      <c r="H5">
        <v>182</v>
      </c>
      <c r="I5" t="s">
        <v>1026</v>
      </c>
      <c r="J5">
        <f>IF(AND(B6=Hospitalvisits[[#This Row],[Patient_ID]],C6-Hospitalvisits[[#This Row],[Discharge_Date]] &lt;= 30),1,0)</f>
        <v>0</v>
      </c>
      <c r="K5" s="3" t="str">
        <f>IF(Hospitalvisits[[#This Row],[Readmission Status]]=1,C6,"")</f>
        <v/>
      </c>
    </row>
    <row r="6" spans="1:11">
      <c r="A6">
        <v>298</v>
      </c>
      <c r="B6">
        <v>2</v>
      </c>
      <c r="C6" s="3">
        <v>45282</v>
      </c>
      <c r="D6" s="3">
        <v>45290</v>
      </c>
      <c r="E6">
        <v>8</v>
      </c>
      <c r="F6" t="s">
        <v>1033</v>
      </c>
      <c r="G6" t="s">
        <v>1028</v>
      </c>
      <c r="H6">
        <v>190</v>
      </c>
      <c r="I6" t="s">
        <v>1034</v>
      </c>
      <c r="J6">
        <f>IF(AND(B7=Hospitalvisits[[#This Row],[Patient_ID]],C7-Hospitalvisits[[#This Row],[Discharge_Date]] &lt;= 30),1,0)</f>
        <v>0</v>
      </c>
      <c r="K6" s="3" t="str">
        <f>IF(Hospitalvisits[[#This Row],[Readmission Status]]=1,C7,"")</f>
        <v/>
      </c>
    </row>
    <row r="7" spans="1:11">
      <c r="A7">
        <v>2655</v>
      </c>
      <c r="B7">
        <v>2</v>
      </c>
      <c r="C7" s="3">
        <v>45367</v>
      </c>
      <c r="D7" s="3">
        <v>45381</v>
      </c>
      <c r="E7">
        <v>14</v>
      </c>
      <c r="F7" t="s">
        <v>1033</v>
      </c>
      <c r="G7" t="s">
        <v>1028</v>
      </c>
      <c r="H7">
        <v>115</v>
      </c>
      <c r="I7" t="s">
        <v>1026</v>
      </c>
      <c r="J7">
        <f>IF(AND(B8=Hospitalvisits[[#This Row],[Patient_ID]],C8-Hospitalvisits[[#This Row],[Discharge_Date]] &lt;= 30),1,0)</f>
        <v>0</v>
      </c>
      <c r="K7" s="3" t="str">
        <f>IF(Hospitalvisits[[#This Row],[Readmission Status]]=1,C8,"")</f>
        <v/>
      </c>
    </row>
    <row r="8" spans="1:11">
      <c r="A8">
        <v>2234</v>
      </c>
      <c r="B8">
        <v>3</v>
      </c>
      <c r="C8" s="3">
        <v>44914</v>
      </c>
      <c r="D8" s="3">
        <v>44918</v>
      </c>
      <c r="E8">
        <v>4</v>
      </c>
      <c r="F8" t="s">
        <v>1035</v>
      </c>
      <c r="G8" t="s">
        <v>1036</v>
      </c>
      <c r="H8">
        <v>131</v>
      </c>
      <c r="I8" t="s">
        <v>1034</v>
      </c>
      <c r="J8">
        <f>IF(AND(B9=Hospitalvisits[[#This Row],[Patient_ID]],C9-Hospitalvisits[[#This Row],[Discharge_Date]] &lt;= 30),1,0)</f>
        <v>0</v>
      </c>
      <c r="K8" s="3" t="str">
        <f>IF(Hospitalvisits[[#This Row],[Readmission Status]]=1,C9,"")</f>
        <v/>
      </c>
    </row>
    <row r="9" spans="1:11">
      <c r="A9">
        <v>2510</v>
      </c>
      <c r="B9">
        <v>3</v>
      </c>
      <c r="C9" s="3">
        <v>45056</v>
      </c>
      <c r="D9" s="3">
        <v>45065</v>
      </c>
      <c r="E9">
        <v>9</v>
      </c>
      <c r="F9" t="s">
        <v>1037</v>
      </c>
      <c r="G9" t="s">
        <v>1031</v>
      </c>
      <c r="H9">
        <v>7</v>
      </c>
      <c r="I9" t="s">
        <v>1026</v>
      </c>
      <c r="J9">
        <f>IF(AND(B10=Hospitalvisits[[#This Row],[Patient_ID]],C10-Hospitalvisits[[#This Row],[Discharge_Date]] &lt;= 30),1,0)</f>
        <v>0</v>
      </c>
      <c r="K9" s="3" t="str">
        <f>IF(Hospitalvisits[[#This Row],[Readmission Status]]=1,C10,"")</f>
        <v/>
      </c>
    </row>
    <row r="10" spans="1:11">
      <c r="A10">
        <v>1878</v>
      </c>
      <c r="B10">
        <v>3</v>
      </c>
      <c r="C10" s="3">
        <v>45213</v>
      </c>
      <c r="D10" s="3">
        <v>45221</v>
      </c>
      <c r="E10">
        <v>8</v>
      </c>
      <c r="F10" t="s">
        <v>1027</v>
      </c>
      <c r="G10" t="s">
        <v>1028</v>
      </c>
      <c r="H10">
        <v>74</v>
      </c>
      <c r="I10" t="s">
        <v>1026</v>
      </c>
      <c r="J10">
        <f>IF(AND(B11=Hospitalvisits[[#This Row],[Patient_ID]],C11-Hospitalvisits[[#This Row],[Discharge_Date]] &lt;= 30),1,0)</f>
        <v>0</v>
      </c>
      <c r="K10" s="3" t="str">
        <f>IF(Hospitalvisits[[#This Row],[Readmission Status]]=1,C11,"")</f>
        <v/>
      </c>
    </row>
    <row r="11" spans="1:11">
      <c r="A11">
        <v>2396</v>
      </c>
      <c r="B11">
        <v>3</v>
      </c>
      <c r="C11" s="3">
        <v>45518</v>
      </c>
      <c r="D11" s="3">
        <v>45525</v>
      </c>
      <c r="E11">
        <v>7</v>
      </c>
      <c r="F11" t="s">
        <v>1038</v>
      </c>
      <c r="G11" t="s">
        <v>1039</v>
      </c>
      <c r="H11">
        <v>79</v>
      </c>
      <c r="I11" t="s">
        <v>1032</v>
      </c>
      <c r="J11">
        <f>IF(AND(B12=Hospitalvisits[[#This Row],[Patient_ID]],C12-Hospitalvisits[[#This Row],[Discharge_Date]] &lt;= 30),1,0)</f>
        <v>0</v>
      </c>
      <c r="K11" s="3" t="str">
        <f>IF(Hospitalvisits[[#This Row],[Readmission Status]]=1,C12,"")</f>
        <v/>
      </c>
    </row>
    <row r="12" spans="1:11">
      <c r="A12">
        <v>1919</v>
      </c>
      <c r="B12">
        <v>4</v>
      </c>
      <c r="C12" s="3">
        <v>45540</v>
      </c>
      <c r="D12" s="3">
        <v>45555</v>
      </c>
      <c r="E12">
        <v>15</v>
      </c>
      <c r="F12" t="s">
        <v>1027</v>
      </c>
      <c r="G12" t="s">
        <v>1028</v>
      </c>
      <c r="H12">
        <v>177</v>
      </c>
      <c r="I12" t="s">
        <v>1026</v>
      </c>
      <c r="J12">
        <f>IF(AND(B13=Hospitalvisits[[#This Row],[Patient_ID]],C13-Hospitalvisits[[#This Row],[Discharge_Date]] &lt;= 30),1,0)</f>
        <v>0</v>
      </c>
      <c r="K12" s="3" t="str">
        <f>IF(Hospitalvisits[[#This Row],[Readmission Status]]=1,C13,"")</f>
        <v/>
      </c>
    </row>
    <row r="13" spans="1:11">
      <c r="A13">
        <v>1157</v>
      </c>
      <c r="B13">
        <v>5</v>
      </c>
      <c r="C13" s="3">
        <v>45506</v>
      </c>
      <c r="D13" s="3">
        <v>45512</v>
      </c>
      <c r="E13">
        <v>6</v>
      </c>
      <c r="F13" t="s">
        <v>1040</v>
      </c>
      <c r="G13" t="s">
        <v>1039</v>
      </c>
      <c r="H13">
        <v>200</v>
      </c>
      <c r="I13" t="s">
        <v>1032</v>
      </c>
      <c r="J13">
        <f>IF(AND(B14=Hospitalvisits[[#This Row],[Patient_ID]],C14-Hospitalvisits[[#This Row],[Discharge_Date]] &lt;= 30),1,0)</f>
        <v>0</v>
      </c>
      <c r="K13" s="3" t="str">
        <f>IF(Hospitalvisits[[#This Row],[Readmission Status]]=1,C14,"")</f>
        <v/>
      </c>
    </row>
    <row r="14" spans="1:11">
      <c r="A14">
        <v>56</v>
      </c>
      <c r="B14">
        <v>6</v>
      </c>
      <c r="C14" s="3">
        <v>44775</v>
      </c>
      <c r="D14" s="3">
        <v>44783</v>
      </c>
      <c r="E14">
        <v>8</v>
      </c>
      <c r="F14" t="s">
        <v>1033</v>
      </c>
      <c r="G14" t="s">
        <v>1028</v>
      </c>
      <c r="H14">
        <v>174</v>
      </c>
      <c r="I14" t="s">
        <v>1029</v>
      </c>
      <c r="J14">
        <f>IF(AND(B15=Hospitalvisits[[#This Row],[Patient_ID]],C15-Hospitalvisits[[#This Row],[Discharge_Date]] &lt;= 30),1,0)</f>
        <v>0</v>
      </c>
      <c r="K14" s="3" t="str">
        <f>IF(Hospitalvisits[[#This Row],[Readmission Status]]=1,C15,"")</f>
        <v/>
      </c>
    </row>
    <row r="15" spans="1:11">
      <c r="A15">
        <v>288</v>
      </c>
      <c r="B15">
        <v>6</v>
      </c>
      <c r="C15" s="3">
        <v>44987</v>
      </c>
      <c r="D15" s="3">
        <v>44998</v>
      </c>
      <c r="E15">
        <v>11</v>
      </c>
      <c r="F15" t="s">
        <v>1041</v>
      </c>
      <c r="G15" t="s">
        <v>1036</v>
      </c>
      <c r="H15">
        <v>194</v>
      </c>
      <c r="I15" t="s">
        <v>1029</v>
      </c>
      <c r="J15">
        <f>IF(AND(B16=Hospitalvisits[[#This Row],[Patient_ID]],C16-Hospitalvisits[[#This Row],[Discharge_Date]] &lt;= 30),1,0)</f>
        <v>0</v>
      </c>
      <c r="K15" s="3" t="str">
        <f>IF(Hospitalvisits[[#This Row],[Readmission Status]]=1,C16,"")</f>
        <v/>
      </c>
    </row>
    <row r="16" spans="1:11">
      <c r="A16">
        <v>81</v>
      </c>
      <c r="B16">
        <v>6</v>
      </c>
      <c r="C16" s="3">
        <v>45077</v>
      </c>
      <c r="D16" s="3">
        <v>45080</v>
      </c>
      <c r="E16">
        <v>3</v>
      </c>
      <c r="F16" t="s">
        <v>1042</v>
      </c>
      <c r="G16" t="s">
        <v>1043</v>
      </c>
      <c r="H16">
        <v>165</v>
      </c>
      <c r="I16" t="s">
        <v>1032</v>
      </c>
      <c r="J16">
        <f>IF(AND(B17=Hospitalvisits[[#This Row],[Patient_ID]],C17-Hospitalvisits[[#This Row],[Discharge_Date]] &lt;= 30),1,0)</f>
        <v>0</v>
      </c>
      <c r="K16" s="3" t="str">
        <f>IF(Hospitalvisits[[#This Row],[Readmission Status]]=1,C17,"")</f>
        <v/>
      </c>
    </row>
    <row r="17" spans="1:11">
      <c r="A17">
        <v>2846</v>
      </c>
      <c r="B17">
        <v>6</v>
      </c>
      <c r="C17" s="3">
        <v>45209</v>
      </c>
      <c r="D17" s="3">
        <v>45214</v>
      </c>
      <c r="E17">
        <v>5</v>
      </c>
      <c r="F17" t="s">
        <v>1041</v>
      </c>
      <c r="G17" t="s">
        <v>1036</v>
      </c>
      <c r="H17">
        <v>183</v>
      </c>
      <c r="I17" t="s">
        <v>1032</v>
      </c>
      <c r="J17">
        <f>IF(AND(B18=Hospitalvisits[[#This Row],[Patient_ID]],C18-Hospitalvisits[[#This Row],[Discharge_Date]] &lt;= 30),1,0)</f>
        <v>0</v>
      </c>
      <c r="K17" s="3" t="str">
        <f>IF(Hospitalvisits[[#This Row],[Readmission Status]]=1,C18,"")</f>
        <v/>
      </c>
    </row>
    <row r="18" spans="1:11">
      <c r="A18">
        <v>1816</v>
      </c>
      <c r="B18">
        <v>6</v>
      </c>
      <c r="C18" s="3">
        <v>45551</v>
      </c>
      <c r="D18" s="3">
        <v>45566</v>
      </c>
      <c r="E18">
        <v>15</v>
      </c>
      <c r="F18" t="s">
        <v>1027</v>
      </c>
      <c r="G18" t="s">
        <v>1028</v>
      </c>
      <c r="H18">
        <v>25</v>
      </c>
      <c r="I18" t="s">
        <v>1029</v>
      </c>
      <c r="J18">
        <f>IF(AND(B19=Hospitalvisits[[#This Row],[Patient_ID]],C19-Hospitalvisits[[#This Row],[Discharge_Date]] &lt;= 30),1,0)</f>
        <v>0</v>
      </c>
      <c r="K18" s="3" t="str">
        <f>IF(Hospitalvisits[[#This Row],[Readmission Status]]=1,C19,"")</f>
        <v/>
      </c>
    </row>
    <row r="19" spans="1:11">
      <c r="A19">
        <v>1705</v>
      </c>
      <c r="B19">
        <v>7</v>
      </c>
      <c r="C19" s="3">
        <v>44726</v>
      </c>
      <c r="D19" s="3">
        <v>44738</v>
      </c>
      <c r="E19">
        <v>12</v>
      </c>
      <c r="F19" t="s">
        <v>1033</v>
      </c>
      <c r="G19" t="s">
        <v>1028</v>
      </c>
      <c r="H19">
        <v>85</v>
      </c>
      <c r="I19" t="s">
        <v>1026</v>
      </c>
      <c r="J19">
        <f>IF(AND(B20=Hospitalvisits[[#This Row],[Patient_ID]],C20-Hospitalvisits[[#This Row],[Discharge_Date]] &lt;= 30),1,0)</f>
        <v>0</v>
      </c>
      <c r="K19" s="3" t="str">
        <f>IF(Hospitalvisits[[#This Row],[Readmission Status]]=1,C20,"")</f>
        <v/>
      </c>
    </row>
    <row r="20" spans="1:11">
      <c r="A20">
        <v>171</v>
      </c>
      <c r="B20">
        <v>7</v>
      </c>
      <c r="C20" s="3">
        <v>44988</v>
      </c>
      <c r="D20" s="3">
        <v>44993</v>
      </c>
      <c r="E20">
        <v>5</v>
      </c>
      <c r="F20" t="s">
        <v>1038</v>
      </c>
      <c r="G20" t="s">
        <v>1039</v>
      </c>
      <c r="H20">
        <v>123</v>
      </c>
      <c r="I20" t="s">
        <v>1034</v>
      </c>
      <c r="J20">
        <f>IF(AND(B21=Hospitalvisits[[#This Row],[Patient_ID]],C21-Hospitalvisits[[#This Row],[Discharge_Date]] &lt;= 30),1,0)</f>
        <v>0</v>
      </c>
      <c r="K20" s="3" t="str">
        <f>IF(Hospitalvisits[[#This Row],[Readmission Status]]=1,C21,"")</f>
        <v/>
      </c>
    </row>
    <row r="21" spans="1:11">
      <c r="A21">
        <v>1522</v>
      </c>
      <c r="B21">
        <v>8</v>
      </c>
      <c r="C21" s="3">
        <v>44737</v>
      </c>
      <c r="D21" s="3">
        <v>44742</v>
      </c>
      <c r="E21">
        <v>5</v>
      </c>
      <c r="F21" t="s">
        <v>1041</v>
      </c>
      <c r="G21" t="s">
        <v>1036</v>
      </c>
      <c r="H21">
        <v>3</v>
      </c>
      <c r="I21" t="s">
        <v>1026</v>
      </c>
      <c r="J21">
        <f>IF(AND(B22=Hospitalvisits[[#This Row],[Patient_ID]],C22-Hospitalvisits[[#This Row],[Discharge_Date]] &lt;= 30),1,0)</f>
        <v>0</v>
      </c>
      <c r="K21" s="3" t="str">
        <f>IF(Hospitalvisits[[#This Row],[Readmission Status]]=1,C22,"")</f>
        <v/>
      </c>
    </row>
    <row r="22" spans="1:11">
      <c r="A22">
        <v>1176</v>
      </c>
      <c r="B22">
        <v>8</v>
      </c>
      <c r="C22" s="3">
        <v>45232</v>
      </c>
      <c r="D22" s="3">
        <v>45233</v>
      </c>
      <c r="E22">
        <v>1</v>
      </c>
      <c r="F22" t="s">
        <v>1042</v>
      </c>
      <c r="G22" t="s">
        <v>1043</v>
      </c>
      <c r="H22">
        <v>16</v>
      </c>
      <c r="I22" t="s">
        <v>1026</v>
      </c>
      <c r="J22">
        <f>IF(AND(B23=Hospitalvisits[[#This Row],[Patient_ID]],C23-Hospitalvisits[[#This Row],[Discharge_Date]] &lt;= 30),1,0)</f>
        <v>0</v>
      </c>
      <c r="K22" s="3" t="str">
        <f>IF(Hospitalvisits[[#This Row],[Readmission Status]]=1,C23,"")</f>
        <v/>
      </c>
    </row>
    <row r="23" spans="1:11">
      <c r="A23">
        <v>2563</v>
      </c>
      <c r="B23">
        <v>8</v>
      </c>
      <c r="C23" s="3">
        <v>45274</v>
      </c>
      <c r="D23" s="3">
        <v>45281</v>
      </c>
      <c r="E23">
        <v>7</v>
      </c>
      <c r="F23" t="s">
        <v>1033</v>
      </c>
      <c r="G23" t="s">
        <v>1028</v>
      </c>
      <c r="H23">
        <v>43</v>
      </c>
      <c r="I23" t="s">
        <v>1034</v>
      </c>
      <c r="J23">
        <f>IF(AND(B24=Hospitalvisits[[#This Row],[Patient_ID]],C24-Hospitalvisits[[#This Row],[Discharge_Date]] &lt;= 30),1,0)</f>
        <v>0</v>
      </c>
      <c r="K23" s="3" t="str">
        <f>IF(Hospitalvisits[[#This Row],[Readmission Status]]=1,C24,"")</f>
        <v/>
      </c>
    </row>
    <row r="24" spans="1:11">
      <c r="A24">
        <v>396</v>
      </c>
      <c r="B24">
        <v>8</v>
      </c>
      <c r="C24" s="3">
        <v>45323</v>
      </c>
      <c r="D24" s="3">
        <v>45325</v>
      </c>
      <c r="E24">
        <v>2</v>
      </c>
      <c r="F24" t="s">
        <v>1030</v>
      </c>
      <c r="G24" t="s">
        <v>1031</v>
      </c>
      <c r="H24">
        <v>165</v>
      </c>
      <c r="I24" t="s">
        <v>1026</v>
      </c>
      <c r="J24">
        <f>IF(AND(B25=Hospitalvisits[[#This Row],[Patient_ID]],C25-Hospitalvisits[[#This Row],[Discharge_Date]] &lt;= 30),1,0)</f>
        <v>0</v>
      </c>
      <c r="K24" s="3" t="str">
        <f>IF(Hospitalvisits[[#This Row],[Readmission Status]]=1,C25,"")</f>
        <v/>
      </c>
    </row>
    <row r="25" spans="1:11">
      <c r="A25">
        <v>2198</v>
      </c>
      <c r="B25">
        <v>8</v>
      </c>
      <c r="C25" s="3">
        <v>45405</v>
      </c>
      <c r="D25" s="3">
        <v>45413</v>
      </c>
      <c r="E25">
        <v>8</v>
      </c>
      <c r="F25" t="s">
        <v>1035</v>
      </c>
      <c r="G25" t="s">
        <v>1036</v>
      </c>
      <c r="H25">
        <v>78</v>
      </c>
      <c r="I25" t="s">
        <v>1034</v>
      </c>
      <c r="J25">
        <f>IF(AND(B26=Hospitalvisits[[#This Row],[Patient_ID]],C26-Hospitalvisits[[#This Row],[Discharge_Date]] &lt;= 30),1,0)</f>
        <v>0</v>
      </c>
      <c r="K25" s="3" t="str">
        <f>IF(Hospitalvisits[[#This Row],[Readmission Status]]=1,C26,"")</f>
        <v/>
      </c>
    </row>
    <row r="26" spans="1:11">
      <c r="A26">
        <v>2591</v>
      </c>
      <c r="B26">
        <v>9</v>
      </c>
      <c r="C26" s="3">
        <v>45100</v>
      </c>
      <c r="D26" s="3">
        <v>45107</v>
      </c>
      <c r="E26">
        <v>7</v>
      </c>
      <c r="F26" t="s">
        <v>1038</v>
      </c>
      <c r="G26" t="s">
        <v>1039</v>
      </c>
      <c r="H26">
        <v>175</v>
      </c>
      <c r="I26" t="s">
        <v>1026</v>
      </c>
      <c r="J26">
        <f>IF(AND(B27=Hospitalvisits[[#This Row],[Patient_ID]],C27-Hospitalvisits[[#This Row],[Discharge_Date]] &lt;= 30),1,0)</f>
        <v>0</v>
      </c>
      <c r="K26" s="3" t="str">
        <f>IF(Hospitalvisits[[#This Row],[Readmission Status]]=1,C27,"")</f>
        <v/>
      </c>
    </row>
    <row r="27" spans="1:11">
      <c r="A27">
        <v>340</v>
      </c>
      <c r="B27">
        <v>10</v>
      </c>
      <c r="C27" s="3">
        <v>44678</v>
      </c>
      <c r="D27" s="3">
        <v>44683</v>
      </c>
      <c r="E27">
        <v>5</v>
      </c>
      <c r="F27" t="s">
        <v>1024</v>
      </c>
      <c r="G27" t="s">
        <v>1025</v>
      </c>
      <c r="H27">
        <v>121</v>
      </c>
      <c r="I27" t="s">
        <v>1029</v>
      </c>
      <c r="J27">
        <f>IF(AND(B28=Hospitalvisits[[#This Row],[Patient_ID]],C28-Hospitalvisits[[#This Row],[Discharge_Date]] &lt;= 30),1,0)</f>
        <v>0</v>
      </c>
      <c r="K27" s="3" t="str">
        <f>IF(Hospitalvisits[[#This Row],[Readmission Status]]=1,C28,"")</f>
        <v/>
      </c>
    </row>
    <row r="28" spans="1:11">
      <c r="A28">
        <v>277</v>
      </c>
      <c r="B28">
        <v>10</v>
      </c>
      <c r="C28" s="3">
        <v>44812</v>
      </c>
      <c r="D28" s="3">
        <v>44817</v>
      </c>
      <c r="E28">
        <v>5</v>
      </c>
      <c r="F28" t="s">
        <v>1027</v>
      </c>
      <c r="G28" t="s">
        <v>1028</v>
      </c>
      <c r="H28">
        <v>172</v>
      </c>
      <c r="I28" t="s">
        <v>1026</v>
      </c>
      <c r="J28">
        <f>IF(AND(B29=Hospitalvisits[[#This Row],[Patient_ID]],C29-Hospitalvisits[[#This Row],[Discharge_Date]] &lt;= 30),1,0)</f>
        <v>0</v>
      </c>
      <c r="K28" s="3" t="str">
        <f>IF(Hospitalvisits[[#This Row],[Readmission Status]]=1,C29,"")</f>
        <v/>
      </c>
    </row>
    <row r="29" spans="1:11">
      <c r="A29">
        <v>716</v>
      </c>
      <c r="B29">
        <v>10</v>
      </c>
      <c r="C29" s="3">
        <v>44891</v>
      </c>
      <c r="D29" s="3">
        <v>44902</v>
      </c>
      <c r="E29">
        <v>11</v>
      </c>
      <c r="F29" t="s">
        <v>1041</v>
      </c>
      <c r="G29" t="s">
        <v>1036</v>
      </c>
      <c r="H29">
        <v>102</v>
      </c>
      <c r="I29" t="s">
        <v>1026</v>
      </c>
      <c r="J29">
        <f>IF(AND(B30=Hospitalvisits[[#This Row],[Patient_ID]],C30-Hospitalvisits[[#This Row],[Discharge_Date]] &lt;= 30),1,0)</f>
        <v>0</v>
      </c>
      <c r="K29" s="3" t="str">
        <f>IF(Hospitalvisits[[#This Row],[Readmission Status]]=1,C30,"")</f>
        <v/>
      </c>
    </row>
    <row r="30" spans="1:11">
      <c r="A30">
        <v>1504</v>
      </c>
      <c r="B30">
        <v>10</v>
      </c>
      <c r="C30" s="3">
        <v>45383</v>
      </c>
      <c r="D30" s="3">
        <v>45386</v>
      </c>
      <c r="E30">
        <v>3</v>
      </c>
      <c r="F30" t="s">
        <v>1040</v>
      </c>
      <c r="G30" t="s">
        <v>1039</v>
      </c>
      <c r="H30">
        <v>98</v>
      </c>
      <c r="I30" t="s">
        <v>1026</v>
      </c>
      <c r="J30">
        <f>IF(AND(B31=Hospitalvisits[[#This Row],[Patient_ID]],C31-Hospitalvisits[[#This Row],[Discharge_Date]] &lt;= 30),1,0)</f>
        <v>0</v>
      </c>
      <c r="K30" s="3" t="str">
        <f>IF(Hospitalvisits[[#This Row],[Readmission Status]]=1,C31,"")</f>
        <v/>
      </c>
    </row>
    <row r="31" spans="1:11">
      <c r="A31">
        <v>2572</v>
      </c>
      <c r="B31">
        <v>13</v>
      </c>
      <c r="C31" s="3">
        <v>44859</v>
      </c>
      <c r="D31" s="3">
        <v>44860</v>
      </c>
      <c r="E31">
        <v>1</v>
      </c>
      <c r="F31" t="s">
        <v>1037</v>
      </c>
      <c r="G31" t="s">
        <v>1031</v>
      </c>
      <c r="H31">
        <v>151</v>
      </c>
      <c r="I31" t="s">
        <v>1026</v>
      </c>
      <c r="J31">
        <f>IF(AND(B32=Hospitalvisits[[#This Row],[Patient_ID]],C32-Hospitalvisits[[#This Row],[Discharge_Date]] &lt;= 30),1,0)</f>
        <v>0</v>
      </c>
      <c r="K31" s="3" t="str">
        <f>IF(Hospitalvisits[[#This Row],[Readmission Status]]=1,C32,"")</f>
        <v/>
      </c>
    </row>
    <row r="32" spans="1:11">
      <c r="A32">
        <v>1844</v>
      </c>
      <c r="B32">
        <v>13</v>
      </c>
      <c r="C32" s="3">
        <v>45010</v>
      </c>
      <c r="D32" s="3">
        <v>45011</v>
      </c>
      <c r="E32">
        <v>1</v>
      </c>
      <c r="F32" t="s">
        <v>1030</v>
      </c>
      <c r="G32" t="s">
        <v>1031</v>
      </c>
      <c r="H32">
        <v>188</v>
      </c>
      <c r="I32" t="s">
        <v>1034</v>
      </c>
      <c r="J32">
        <f>IF(AND(B33=Hospitalvisits[[#This Row],[Patient_ID]],C33-Hospitalvisits[[#This Row],[Discharge_Date]] &lt;= 30),1,0)</f>
        <v>0</v>
      </c>
      <c r="K32" s="3" t="str">
        <f>IF(Hospitalvisits[[#This Row],[Readmission Status]]=1,C33,"")</f>
        <v/>
      </c>
    </row>
    <row r="33" spans="1:11">
      <c r="A33">
        <v>1682</v>
      </c>
      <c r="B33">
        <v>13</v>
      </c>
      <c r="C33" s="3">
        <v>45142</v>
      </c>
      <c r="D33" s="3">
        <v>45147</v>
      </c>
      <c r="E33">
        <v>5</v>
      </c>
      <c r="F33" t="s">
        <v>1027</v>
      </c>
      <c r="G33" t="s">
        <v>1028</v>
      </c>
      <c r="H33">
        <v>112</v>
      </c>
      <c r="I33" t="s">
        <v>1026</v>
      </c>
      <c r="J33">
        <f>IF(AND(B34=Hospitalvisits[[#This Row],[Patient_ID]],C34-Hospitalvisits[[#This Row],[Discharge_Date]] &lt;= 30),1,0)</f>
        <v>0</v>
      </c>
      <c r="K33" s="3" t="str">
        <f>IF(Hospitalvisits[[#This Row],[Readmission Status]]=1,C34,"")</f>
        <v/>
      </c>
    </row>
    <row r="34" spans="1:11">
      <c r="A34">
        <v>430</v>
      </c>
      <c r="B34">
        <v>13</v>
      </c>
      <c r="C34" s="3">
        <v>45203</v>
      </c>
      <c r="D34" s="3">
        <v>45212</v>
      </c>
      <c r="E34">
        <v>9</v>
      </c>
      <c r="F34" t="s">
        <v>1033</v>
      </c>
      <c r="G34" t="s">
        <v>1028</v>
      </c>
      <c r="H34">
        <v>97</v>
      </c>
      <c r="I34" t="s">
        <v>1034</v>
      </c>
      <c r="J34">
        <f>IF(AND(B35=Hospitalvisits[[#This Row],[Patient_ID]],C35-Hospitalvisits[[#This Row],[Discharge_Date]] &lt;= 30),1,0)</f>
        <v>0</v>
      </c>
      <c r="K34" s="3" t="str">
        <f>IF(Hospitalvisits[[#This Row],[Readmission Status]]=1,C35,"")</f>
        <v/>
      </c>
    </row>
    <row r="35" spans="1:11">
      <c r="A35">
        <v>1406</v>
      </c>
      <c r="B35">
        <v>13</v>
      </c>
      <c r="C35" s="3">
        <v>45413</v>
      </c>
      <c r="D35" s="3">
        <v>45422</v>
      </c>
      <c r="E35">
        <v>9</v>
      </c>
      <c r="F35" t="s">
        <v>1035</v>
      </c>
      <c r="G35" t="s">
        <v>1036</v>
      </c>
      <c r="H35">
        <v>10</v>
      </c>
      <c r="I35" t="s">
        <v>1029</v>
      </c>
      <c r="J35">
        <f>IF(AND(B36=Hospitalvisits[[#This Row],[Patient_ID]],C36-Hospitalvisits[[#This Row],[Discharge_Date]] &lt;= 30),1,0)</f>
        <v>0</v>
      </c>
      <c r="K35" s="3" t="str">
        <f>IF(Hospitalvisits[[#This Row],[Readmission Status]]=1,C36,"")</f>
        <v/>
      </c>
    </row>
    <row r="36" spans="1:11">
      <c r="A36">
        <v>724</v>
      </c>
      <c r="B36">
        <v>14</v>
      </c>
      <c r="C36" s="3">
        <v>44722</v>
      </c>
      <c r="D36" s="3">
        <v>44725</v>
      </c>
      <c r="E36">
        <v>3</v>
      </c>
      <c r="F36" t="s">
        <v>1030</v>
      </c>
      <c r="G36" t="s">
        <v>1031</v>
      </c>
      <c r="H36">
        <v>21</v>
      </c>
      <c r="I36" t="s">
        <v>1032</v>
      </c>
      <c r="J36">
        <f>IF(AND(B37=Hospitalvisits[[#This Row],[Patient_ID]],C37-Hospitalvisits[[#This Row],[Discharge_Date]] &lt;= 30),1,0)</f>
        <v>0</v>
      </c>
      <c r="K36" s="3" t="str">
        <f>IF(Hospitalvisits[[#This Row],[Readmission Status]]=1,C37,"")</f>
        <v/>
      </c>
    </row>
    <row r="37" spans="1:11">
      <c r="A37">
        <v>1067</v>
      </c>
      <c r="B37">
        <v>14</v>
      </c>
      <c r="C37" s="3">
        <v>45198</v>
      </c>
      <c r="D37" s="3">
        <v>45204</v>
      </c>
      <c r="E37">
        <v>6</v>
      </c>
      <c r="F37" t="s">
        <v>1044</v>
      </c>
      <c r="G37" t="s">
        <v>1039</v>
      </c>
      <c r="H37">
        <v>113</v>
      </c>
      <c r="I37" t="s">
        <v>1026</v>
      </c>
      <c r="J37">
        <f>IF(AND(B38=Hospitalvisits[[#This Row],[Patient_ID]],C38-Hospitalvisits[[#This Row],[Discharge_Date]] &lt;= 30),1,0)</f>
        <v>0</v>
      </c>
      <c r="K37" s="3" t="str">
        <f>IF(Hospitalvisits[[#This Row],[Readmission Status]]=1,C38,"")</f>
        <v/>
      </c>
    </row>
    <row r="38" spans="1:11">
      <c r="A38">
        <v>1447</v>
      </c>
      <c r="B38">
        <v>15</v>
      </c>
      <c r="C38" s="3">
        <v>44645</v>
      </c>
      <c r="D38" s="3">
        <v>44651</v>
      </c>
      <c r="E38">
        <v>6</v>
      </c>
      <c r="F38" t="s">
        <v>1027</v>
      </c>
      <c r="G38" t="s">
        <v>1028</v>
      </c>
      <c r="H38">
        <v>153</v>
      </c>
      <c r="I38" t="s">
        <v>1032</v>
      </c>
      <c r="J38">
        <f>IF(AND(B39=Hospitalvisits[[#This Row],[Patient_ID]],C39-Hospitalvisits[[#This Row],[Discharge_Date]] &lt;= 30),1,0)</f>
        <v>0</v>
      </c>
      <c r="K38" s="3" t="str">
        <f>IF(Hospitalvisits[[#This Row],[Readmission Status]]=1,C39,"")</f>
        <v/>
      </c>
    </row>
    <row r="39" spans="1:11">
      <c r="A39">
        <v>1057</v>
      </c>
      <c r="B39">
        <v>15</v>
      </c>
      <c r="C39" s="3">
        <v>44761</v>
      </c>
      <c r="D39" s="3">
        <v>44764</v>
      </c>
      <c r="E39">
        <v>3</v>
      </c>
      <c r="F39" t="s">
        <v>1040</v>
      </c>
      <c r="G39" t="s">
        <v>1039</v>
      </c>
      <c r="H39">
        <v>121</v>
      </c>
      <c r="I39" t="s">
        <v>1032</v>
      </c>
      <c r="J39">
        <f>IF(AND(B40=Hospitalvisits[[#This Row],[Patient_ID]],C40-Hospitalvisits[[#This Row],[Discharge_Date]] &lt;= 30),1,0)</f>
        <v>1</v>
      </c>
      <c r="K39" s="3">
        <f>IF(Hospitalvisits[[#This Row],[Readmission Status]]=1,C40,"")</f>
        <v>44787</v>
      </c>
    </row>
    <row r="40" spans="1:11">
      <c r="A40">
        <v>1054</v>
      </c>
      <c r="B40">
        <v>15</v>
      </c>
      <c r="C40" s="3">
        <v>44787</v>
      </c>
      <c r="D40" s="3">
        <v>44792</v>
      </c>
      <c r="E40">
        <v>5</v>
      </c>
      <c r="F40" t="s">
        <v>1045</v>
      </c>
      <c r="G40" t="s">
        <v>1025</v>
      </c>
      <c r="H40">
        <v>77</v>
      </c>
      <c r="I40" t="s">
        <v>1029</v>
      </c>
      <c r="J40">
        <f>IF(AND(B41=Hospitalvisits[[#This Row],[Patient_ID]],C41-Hospitalvisits[[#This Row],[Discharge_Date]] &lt;= 30),1,0)</f>
        <v>0</v>
      </c>
      <c r="K40" s="3" t="str">
        <f>IF(Hospitalvisits[[#This Row],[Readmission Status]]=1,C41,"")</f>
        <v/>
      </c>
    </row>
    <row r="41" spans="1:11">
      <c r="A41">
        <v>2565</v>
      </c>
      <c r="B41">
        <v>15</v>
      </c>
      <c r="C41" s="3">
        <v>44828</v>
      </c>
      <c r="D41" s="3">
        <v>44832</v>
      </c>
      <c r="E41">
        <v>4</v>
      </c>
      <c r="F41" t="s">
        <v>1044</v>
      </c>
      <c r="G41" t="s">
        <v>1039</v>
      </c>
      <c r="H41">
        <v>109</v>
      </c>
      <c r="I41" t="s">
        <v>1029</v>
      </c>
      <c r="J41">
        <f>IF(AND(B42=Hospitalvisits[[#This Row],[Patient_ID]],C42-Hospitalvisits[[#This Row],[Discharge_Date]] &lt;= 30),1,0)</f>
        <v>0</v>
      </c>
      <c r="K41" s="3" t="str">
        <f>IF(Hospitalvisits[[#This Row],[Readmission Status]]=1,C42,"")</f>
        <v/>
      </c>
    </row>
    <row r="42" spans="1:11">
      <c r="A42">
        <v>628</v>
      </c>
      <c r="B42">
        <v>15</v>
      </c>
      <c r="C42" s="3">
        <v>45050</v>
      </c>
      <c r="D42" s="3">
        <v>45053</v>
      </c>
      <c r="E42">
        <v>3</v>
      </c>
      <c r="F42" t="s">
        <v>1044</v>
      </c>
      <c r="G42" t="s">
        <v>1039</v>
      </c>
      <c r="H42">
        <v>35</v>
      </c>
      <c r="I42" t="s">
        <v>1034</v>
      </c>
      <c r="J42">
        <f>IF(AND(B43=Hospitalvisits[[#This Row],[Patient_ID]],C43-Hospitalvisits[[#This Row],[Discharge_Date]] &lt;= 30),1,0)</f>
        <v>0</v>
      </c>
      <c r="K42" s="3" t="str">
        <f>IF(Hospitalvisits[[#This Row],[Readmission Status]]=1,C43,"")</f>
        <v/>
      </c>
    </row>
    <row r="43" spans="1:11">
      <c r="A43">
        <v>1346</v>
      </c>
      <c r="B43">
        <v>15</v>
      </c>
      <c r="C43" s="3">
        <v>45609</v>
      </c>
      <c r="D43" s="3">
        <v>45616</v>
      </c>
      <c r="E43">
        <v>7</v>
      </c>
      <c r="F43" t="s">
        <v>1041</v>
      </c>
      <c r="G43" t="s">
        <v>1036</v>
      </c>
      <c r="H43">
        <v>154</v>
      </c>
      <c r="I43" t="s">
        <v>1032</v>
      </c>
      <c r="J43">
        <f>IF(AND(B44=Hospitalvisits[[#This Row],[Patient_ID]],C44-Hospitalvisits[[#This Row],[Discharge_Date]] &lt;= 30),1,0)</f>
        <v>0</v>
      </c>
      <c r="K43" s="3" t="str">
        <f>IF(Hospitalvisits[[#This Row],[Readmission Status]]=1,C44,"")</f>
        <v/>
      </c>
    </row>
    <row r="44" spans="1:11">
      <c r="A44">
        <v>1724</v>
      </c>
      <c r="B44">
        <v>16</v>
      </c>
      <c r="C44" s="3">
        <v>44601</v>
      </c>
      <c r="D44" s="3">
        <v>44604</v>
      </c>
      <c r="E44">
        <v>3</v>
      </c>
      <c r="F44" t="s">
        <v>1045</v>
      </c>
      <c r="G44" t="s">
        <v>1025</v>
      </c>
      <c r="H44">
        <v>84</v>
      </c>
      <c r="I44" t="s">
        <v>1029</v>
      </c>
      <c r="J44">
        <f>IF(AND(B45=Hospitalvisits[[#This Row],[Patient_ID]],C45-Hospitalvisits[[#This Row],[Discharge_Date]] &lt;= 30),1,0)</f>
        <v>0</v>
      </c>
      <c r="K44" s="3" t="str">
        <f>IF(Hospitalvisits[[#This Row],[Readmission Status]]=1,C45,"")</f>
        <v/>
      </c>
    </row>
    <row r="45" spans="1:11">
      <c r="A45">
        <v>2982</v>
      </c>
      <c r="B45">
        <v>16</v>
      </c>
      <c r="C45" s="3">
        <v>45130</v>
      </c>
      <c r="D45" s="3">
        <v>45132</v>
      </c>
      <c r="E45">
        <v>2</v>
      </c>
      <c r="F45" t="s">
        <v>1045</v>
      </c>
      <c r="G45" t="s">
        <v>1025</v>
      </c>
      <c r="H45">
        <v>156</v>
      </c>
      <c r="I45" t="s">
        <v>1032</v>
      </c>
      <c r="J45">
        <f>IF(AND(B46=Hospitalvisits[[#This Row],[Patient_ID]],C46-Hospitalvisits[[#This Row],[Discharge_Date]] &lt;= 30),1,0)</f>
        <v>0</v>
      </c>
      <c r="K45" s="3" t="str">
        <f>IF(Hospitalvisits[[#This Row],[Readmission Status]]=1,C46,"")</f>
        <v/>
      </c>
    </row>
    <row r="46" spans="1:11">
      <c r="A46">
        <v>1702</v>
      </c>
      <c r="B46">
        <v>16</v>
      </c>
      <c r="C46" s="3">
        <v>45362</v>
      </c>
      <c r="D46" s="3">
        <v>45369</v>
      </c>
      <c r="E46">
        <v>7</v>
      </c>
      <c r="F46" t="s">
        <v>1040</v>
      </c>
      <c r="G46" t="s">
        <v>1039</v>
      </c>
      <c r="H46">
        <v>36</v>
      </c>
      <c r="I46" t="s">
        <v>1029</v>
      </c>
      <c r="J46">
        <f>IF(AND(B47=Hospitalvisits[[#This Row],[Patient_ID]],C47-Hospitalvisits[[#This Row],[Discharge_Date]] &lt;= 30),1,0)</f>
        <v>1</v>
      </c>
      <c r="K46" s="3">
        <f>IF(Hospitalvisits[[#This Row],[Readmission Status]]=1,C47,"")</f>
        <v>45390</v>
      </c>
    </row>
    <row r="47" spans="1:11">
      <c r="A47">
        <v>2172</v>
      </c>
      <c r="B47">
        <v>16</v>
      </c>
      <c r="C47" s="3">
        <v>45390</v>
      </c>
      <c r="D47" s="3">
        <v>45392</v>
      </c>
      <c r="E47">
        <v>2</v>
      </c>
      <c r="F47" t="s">
        <v>1045</v>
      </c>
      <c r="G47" t="s">
        <v>1025</v>
      </c>
      <c r="H47">
        <v>197</v>
      </c>
      <c r="I47" t="s">
        <v>1032</v>
      </c>
      <c r="J47">
        <f>IF(AND(B48=Hospitalvisits[[#This Row],[Patient_ID]],C48-Hospitalvisits[[#This Row],[Discharge_Date]] &lt;= 30),1,0)</f>
        <v>1</v>
      </c>
      <c r="K47" s="3">
        <f>IF(Hospitalvisits[[#This Row],[Readmission Status]]=1,C48,"")</f>
        <v>45396</v>
      </c>
    </row>
    <row r="48" spans="1:11">
      <c r="A48">
        <v>432</v>
      </c>
      <c r="B48">
        <v>16</v>
      </c>
      <c r="C48" s="3">
        <v>45396</v>
      </c>
      <c r="D48" s="3">
        <v>45398</v>
      </c>
      <c r="E48">
        <v>2</v>
      </c>
      <c r="F48" t="s">
        <v>1037</v>
      </c>
      <c r="G48" t="s">
        <v>1031</v>
      </c>
      <c r="H48">
        <v>4</v>
      </c>
      <c r="I48" t="s">
        <v>1026</v>
      </c>
      <c r="J48">
        <f>IF(AND(B49=Hospitalvisits[[#This Row],[Patient_ID]],C49-Hospitalvisits[[#This Row],[Discharge_Date]] &lt;= 30),1,0)</f>
        <v>0</v>
      </c>
      <c r="K48" s="3" t="str">
        <f>IF(Hospitalvisits[[#This Row],[Readmission Status]]=1,C49,"")</f>
        <v/>
      </c>
    </row>
    <row r="49" spans="1:11">
      <c r="A49">
        <v>19</v>
      </c>
      <c r="B49">
        <v>18</v>
      </c>
      <c r="C49" s="3">
        <v>44574</v>
      </c>
      <c r="D49" s="3">
        <v>44580</v>
      </c>
      <c r="E49">
        <v>6</v>
      </c>
      <c r="F49" t="s">
        <v>1027</v>
      </c>
      <c r="G49" t="s">
        <v>1028</v>
      </c>
      <c r="H49">
        <v>129</v>
      </c>
      <c r="I49" t="s">
        <v>1026</v>
      </c>
      <c r="J49">
        <f>IF(AND(B50=Hospitalvisits[[#This Row],[Patient_ID]],C50-Hospitalvisits[[#This Row],[Discharge_Date]] &lt;= 30),1,0)</f>
        <v>0</v>
      </c>
      <c r="K49" s="3" t="str">
        <f>IF(Hospitalvisits[[#This Row],[Readmission Status]]=1,C50,"")</f>
        <v/>
      </c>
    </row>
    <row r="50" spans="1:11">
      <c r="A50">
        <v>1795</v>
      </c>
      <c r="B50">
        <v>18</v>
      </c>
      <c r="C50" s="3">
        <v>44882</v>
      </c>
      <c r="D50" s="3">
        <v>44889</v>
      </c>
      <c r="E50">
        <v>7</v>
      </c>
      <c r="F50" t="s">
        <v>1037</v>
      </c>
      <c r="G50" t="s">
        <v>1031</v>
      </c>
      <c r="H50">
        <v>193</v>
      </c>
      <c r="I50" t="s">
        <v>1029</v>
      </c>
      <c r="J50">
        <f>IF(AND(B51=Hospitalvisits[[#This Row],[Patient_ID]],C51-Hospitalvisits[[#This Row],[Discharge_Date]] &lt;= 30),1,0)</f>
        <v>0</v>
      </c>
      <c r="K50" s="3" t="str">
        <f>IF(Hospitalvisits[[#This Row],[Readmission Status]]=1,C51,"")</f>
        <v/>
      </c>
    </row>
    <row r="51" spans="1:11">
      <c r="A51">
        <v>698</v>
      </c>
      <c r="B51">
        <v>19</v>
      </c>
      <c r="C51" s="3">
        <v>44829</v>
      </c>
      <c r="D51" s="3">
        <v>44833</v>
      </c>
      <c r="E51">
        <v>4</v>
      </c>
      <c r="F51" t="s">
        <v>1045</v>
      </c>
      <c r="G51" t="s">
        <v>1025</v>
      </c>
      <c r="H51">
        <v>153</v>
      </c>
      <c r="I51" t="s">
        <v>1029</v>
      </c>
      <c r="J51">
        <f>IF(AND(B52=Hospitalvisits[[#This Row],[Patient_ID]],C52-Hospitalvisits[[#This Row],[Discharge_Date]] &lt;= 30),1,0)</f>
        <v>0</v>
      </c>
      <c r="K51" s="3" t="str">
        <f>IF(Hospitalvisits[[#This Row],[Readmission Status]]=1,C52,"")</f>
        <v/>
      </c>
    </row>
    <row r="52" spans="1:11">
      <c r="A52">
        <v>2830</v>
      </c>
      <c r="B52">
        <v>19</v>
      </c>
      <c r="C52" s="3">
        <v>45476</v>
      </c>
      <c r="D52" s="3">
        <v>45479</v>
      </c>
      <c r="E52">
        <v>3</v>
      </c>
      <c r="F52" t="s">
        <v>1040</v>
      </c>
      <c r="G52" t="s">
        <v>1039</v>
      </c>
      <c r="H52">
        <v>58</v>
      </c>
      <c r="I52" t="s">
        <v>1034</v>
      </c>
      <c r="J52">
        <f>IF(AND(B53=Hospitalvisits[[#This Row],[Patient_ID]],C53-Hospitalvisits[[#This Row],[Discharge_Date]] &lt;= 30),1,0)</f>
        <v>0</v>
      </c>
      <c r="K52" s="3" t="str">
        <f>IF(Hospitalvisits[[#This Row],[Readmission Status]]=1,C53,"")</f>
        <v/>
      </c>
    </row>
    <row r="53" spans="1:11">
      <c r="A53">
        <v>968</v>
      </c>
      <c r="B53">
        <v>19</v>
      </c>
      <c r="C53" s="3">
        <v>45574</v>
      </c>
      <c r="D53" s="3">
        <v>45576</v>
      </c>
      <c r="E53">
        <v>2</v>
      </c>
      <c r="F53" t="s">
        <v>1024</v>
      </c>
      <c r="G53" t="s">
        <v>1025</v>
      </c>
      <c r="H53">
        <v>121</v>
      </c>
      <c r="I53" t="s">
        <v>1026</v>
      </c>
      <c r="J53">
        <f>IF(AND(B54=Hospitalvisits[[#This Row],[Patient_ID]],C54-Hospitalvisits[[#This Row],[Discharge_Date]] &lt;= 30),1,0)</f>
        <v>1</v>
      </c>
      <c r="K53" s="3">
        <f>IF(Hospitalvisits[[#This Row],[Readmission Status]]=1,C54,"")</f>
        <v>45589</v>
      </c>
    </row>
    <row r="54" spans="1:11">
      <c r="A54">
        <v>426</v>
      </c>
      <c r="B54">
        <v>19</v>
      </c>
      <c r="C54" s="3">
        <v>45589</v>
      </c>
      <c r="D54" s="3">
        <v>45590</v>
      </c>
      <c r="E54">
        <v>1</v>
      </c>
      <c r="F54" t="s">
        <v>1037</v>
      </c>
      <c r="G54" t="s">
        <v>1031</v>
      </c>
      <c r="H54">
        <v>179</v>
      </c>
      <c r="I54" t="s">
        <v>1034</v>
      </c>
      <c r="J54">
        <f>IF(AND(B55=Hospitalvisits[[#This Row],[Patient_ID]],C55-Hospitalvisits[[#This Row],[Discharge_Date]] &lt;= 30),1,0)</f>
        <v>0</v>
      </c>
      <c r="K54" s="3" t="str">
        <f>IF(Hospitalvisits[[#This Row],[Readmission Status]]=1,C55,"")</f>
        <v/>
      </c>
    </row>
    <row r="55" spans="1:11">
      <c r="A55">
        <v>707</v>
      </c>
      <c r="B55">
        <v>20</v>
      </c>
      <c r="C55" s="3">
        <v>44622</v>
      </c>
      <c r="D55" s="3">
        <v>44627</v>
      </c>
      <c r="E55">
        <v>5</v>
      </c>
      <c r="F55" t="s">
        <v>1038</v>
      </c>
      <c r="G55" t="s">
        <v>1039</v>
      </c>
      <c r="H55">
        <v>75</v>
      </c>
      <c r="I55" t="s">
        <v>1026</v>
      </c>
      <c r="J55">
        <f>IF(AND(B56=Hospitalvisits[[#This Row],[Patient_ID]],C56-Hospitalvisits[[#This Row],[Discharge_Date]] &lt;= 30),1,0)</f>
        <v>1</v>
      </c>
      <c r="K55" s="3">
        <f>IF(Hospitalvisits[[#This Row],[Readmission Status]]=1,C56,"")</f>
        <v>44643</v>
      </c>
    </row>
    <row r="56" spans="1:11">
      <c r="A56">
        <v>1886</v>
      </c>
      <c r="B56">
        <v>20</v>
      </c>
      <c r="C56" s="3">
        <v>44643</v>
      </c>
      <c r="D56" s="3">
        <v>44648</v>
      </c>
      <c r="E56">
        <v>5</v>
      </c>
      <c r="F56" t="s">
        <v>1037</v>
      </c>
      <c r="G56" t="s">
        <v>1031</v>
      </c>
      <c r="H56">
        <v>17</v>
      </c>
      <c r="I56" t="s">
        <v>1026</v>
      </c>
      <c r="J56">
        <f>IF(AND(B57=Hospitalvisits[[#This Row],[Patient_ID]],C57-Hospitalvisits[[#This Row],[Discharge_Date]] &lt;= 30),1,0)</f>
        <v>0</v>
      </c>
      <c r="K56" s="3" t="str">
        <f>IF(Hospitalvisits[[#This Row],[Readmission Status]]=1,C57,"")</f>
        <v/>
      </c>
    </row>
    <row r="57" spans="1:11">
      <c r="A57">
        <v>743</v>
      </c>
      <c r="B57">
        <v>20</v>
      </c>
      <c r="C57" s="3">
        <v>44848</v>
      </c>
      <c r="D57" s="3">
        <v>44855</v>
      </c>
      <c r="E57">
        <v>7</v>
      </c>
      <c r="F57" t="s">
        <v>1038</v>
      </c>
      <c r="G57" t="s">
        <v>1039</v>
      </c>
      <c r="H57">
        <v>162</v>
      </c>
      <c r="I57" t="s">
        <v>1034</v>
      </c>
      <c r="J57">
        <f>IF(AND(B58=Hospitalvisits[[#This Row],[Patient_ID]],C58-Hospitalvisits[[#This Row],[Discharge_Date]] &lt;= 30),1,0)</f>
        <v>0</v>
      </c>
      <c r="K57" s="3" t="str">
        <f>IF(Hospitalvisits[[#This Row],[Readmission Status]]=1,C58,"")</f>
        <v/>
      </c>
    </row>
    <row r="58" spans="1:11">
      <c r="A58">
        <v>2704</v>
      </c>
      <c r="B58">
        <v>20</v>
      </c>
      <c r="C58" s="3">
        <v>45281</v>
      </c>
      <c r="D58" s="3">
        <v>45282</v>
      </c>
      <c r="E58">
        <v>1</v>
      </c>
      <c r="F58" t="s">
        <v>1046</v>
      </c>
      <c r="G58" t="s">
        <v>1043</v>
      </c>
      <c r="H58">
        <v>133</v>
      </c>
      <c r="I58" t="s">
        <v>1034</v>
      </c>
      <c r="J58">
        <f>IF(AND(B59=Hospitalvisits[[#This Row],[Patient_ID]],C59-Hospitalvisits[[#This Row],[Discharge_Date]] &lt;= 30),1,0)</f>
        <v>0</v>
      </c>
      <c r="K58" s="3" t="str">
        <f>IF(Hospitalvisits[[#This Row],[Readmission Status]]=1,C59,"")</f>
        <v/>
      </c>
    </row>
    <row r="59" spans="1:11">
      <c r="A59">
        <v>512</v>
      </c>
      <c r="B59">
        <v>20</v>
      </c>
      <c r="C59" s="3">
        <v>45628</v>
      </c>
      <c r="D59" s="3">
        <v>45644</v>
      </c>
      <c r="E59">
        <v>16</v>
      </c>
      <c r="F59" t="s">
        <v>1033</v>
      </c>
      <c r="G59" t="s">
        <v>1028</v>
      </c>
      <c r="H59">
        <v>138</v>
      </c>
      <c r="I59" t="s">
        <v>1026</v>
      </c>
      <c r="J59">
        <f>IF(AND(B60=Hospitalvisits[[#This Row],[Patient_ID]],C60-Hospitalvisits[[#This Row],[Discharge_Date]] &lt;= 30),1,0)</f>
        <v>0</v>
      </c>
      <c r="K59" s="3" t="str">
        <f>IF(Hospitalvisits[[#This Row],[Readmission Status]]=1,C60,"")</f>
        <v/>
      </c>
    </row>
    <row r="60" spans="1:11">
      <c r="A60">
        <v>2372</v>
      </c>
      <c r="B60">
        <v>21</v>
      </c>
      <c r="C60" s="3">
        <v>44682</v>
      </c>
      <c r="D60" s="3">
        <v>44685</v>
      </c>
      <c r="E60">
        <v>3</v>
      </c>
      <c r="F60" t="s">
        <v>1042</v>
      </c>
      <c r="G60" t="s">
        <v>1043</v>
      </c>
      <c r="H60">
        <v>98</v>
      </c>
      <c r="I60" t="s">
        <v>1026</v>
      </c>
      <c r="J60">
        <f>IF(AND(B61=Hospitalvisits[[#This Row],[Patient_ID]],C61-Hospitalvisits[[#This Row],[Discharge_Date]] &lt;= 30),1,0)</f>
        <v>0</v>
      </c>
      <c r="K60" s="3" t="str">
        <f>IF(Hospitalvisits[[#This Row],[Readmission Status]]=1,C61,"")</f>
        <v/>
      </c>
    </row>
    <row r="61" spans="1:11">
      <c r="A61">
        <v>2599</v>
      </c>
      <c r="B61">
        <v>21</v>
      </c>
      <c r="C61" s="3">
        <v>45283</v>
      </c>
      <c r="D61" s="3">
        <v>45292</v>
      </c>
      <c r="E61">
        <v>9</v>
      </c>
      <c r="F61" t="s">
        <v>1033</v>
      </c>
      <c r="G61" t="s">
        <v>1028</v>
      </c>
      <c r="H61">
        <v>134</v>
      </c>
      <c r="I61" t="s">
        <v>1032</v>
      </c>
      <c r="J61">
        <f>IF(AND(B62=Hospitalvisits[[#This Row],[Patient_ID]],C62-Hospitalvisits[[#This Row],[Discharge_Date]] &lt;= 30),1,0)</f>
        <v>0</v>
      </c>
      <c r="K61" s="3" t="str">
        <f>IF(Hospitalvisits[[#This Row],[Readmission Status]]=1,C62,"")</f>
        <v/>
      </c>
    </row>
    <row r="62" spans="1:11">
      <c r="A62">
        <v>598</v>
      </c>
      <c r="B62">
        <v>21</v>
      </c>
      <c r="C62" s="3">
        <v>45415</v>
      </c>
      <c r="D62" s="3">
        <v>45427</v>
      </c>
      <c r="E62">
        <v>12</v>
      </c>
      <c r="F62" t="s">
        <v>1027</v>
      </c>
      <c r="G62" t="s">
        <v>1028</v>
      </c>
      <c r="H62">
        <v>199</v>
      </c>
      <c r="I62" t="s">
        <v>1029</v>
      </c>
      <c r="J62">
        <f>IF(AND(B63=Hospitalvisits[[#This Row],[Patient_ID]],C63-Hospitalvisits[[#This Row],[Discharge_Date]] &lt;= 30),1,0)</f>
        <v>0</v>
      </c>
      <c r="K62" s="3" t="str">
        <f>IF(Hospitalvisits[[#This Row],[Readmission Status]]=1,C63,"")</f>
        <v/>
      </c>
    </row>
    <row r="63" spans="1:11">
      <c r="A63">
        <v>2139</v>
      </c>
      <c r="B63">
        <v>21</v>
      </c>
      <c r="C63" s="3">
        <v>45478</v>
      </c>
      <c r="D63" s="3">
        <v>45483</v>
      </c>
      <c r="E63">
        <v>5</v>
      </c>
      <c r="F63" t="s">
        <v>1038</v>
      </c>
      <c r="G63" t="s">
        <v>1039</v>
      </c>
      <c r="H63">
        <v>50</v>
      </c>
      <c r="I63" t="s">
        <v>1029</v>
      </c>
      <c r="J63">
        <f>IF(AND(B64=Hospitalvisits[[#This Row],[Patient_ID]],C64-Hospitalvisits[[#This Row],[Discharge_Date]] &lt;= 30),1,0)</f>
        <v>0</v>
      </c>
      <c r="K63" s="3" t="str">
        <f>IF(Hospitalvisits[[#This Row],[Readmission Status]]=1,C64,"")</f>
        <v/>
      </c>
    </row>
    <row r="64" spans="1:11">
      <c r="A64">
        <v>814</v>
      </c>
      <c r="B64">
        <v>22</v>
      </c>
      <c r="C64" s="3">
        <v>44586</v>
      </c>
      <c r="D64" s="3">
        <v>44591</v>
      </c>
      <c r="E64">
        <v>5</v>
      </c>
      <c r="F64" t="s">
        <v>1024</v>
      </c>
      <c r="G64" t="s">
        <v>1025</v>
      </c>
      <c r="H64">
        <v>44</v>
      </c>
      <c r="I64" t="s">
        <v>1032</v>
      </c>
      <c r="J64">
        <f>IF(AND(B65=Hospitalvisits[[#This Row],[Patient_ID]],C65-Hospitalvisits[[#This Row],[Discharge_Date]] &lt;= 30),1,0)</f>
        <v>0</v>
      </c>
      <c r="K64" s="3" t="str">
        <f>IF(Hospitalvisits[[#This Row],[Readmission Status]]=1,C65,"")</f>
        <v/>
      </c>
    </row>
    <row r="65" spans="1:11">
      <c r="A65">
        <v>729</v>
      </c>
      <c r="B65">
        <v>23</v>
      </c>
      <c r="C65" s="3">
        <v>44658</v>
      </c>
      <c r="D65" s="3">
        <v>44671</v>
      </c>
      <c r="E65">
        <v>13</v>
      </c>
      <c r="F65" t="s">
        <v>1027</v>
      </c>
      <c r="G65" t="s">
        <v>1028</v>
      </c>
      <c r="H65">
        <v>17</v>
      </c>
      <c r="I65" t="s">
        <v>1034</v>
      </c>
      <c r="J65">
        <f>IF(AND(B66=Hospitalvisits[[#This Row],[Patient_ID]],C66-Hospitalvisits[[#This Row],[Discharge_Date]] &lt;= 30),1,0)</f>
        <v>0</v>
      </c>
      <c r="K65" s="3" t="str">
        <f>IF(Hospitalvisits[[#This Row],[Readmission Status]]=1,C66,"")</f>
        <v/>
      </c>
    </row>
    <row r="66" spans="1:11">
      <c r="A66">
        <v>1902</v>
      </c>
      <c r="B66">
        <v>23</v>
      </c>
      <c r="C66" s="3">
        <v>44716</v>
      </c>
      <c r="D66" s="3">
        <v>44721</v>
      </c>
      <c r="E66">
        <v>5</v>
      </c>
      <c r="F66" t="s">
        <v>1040</v>
      </c>
      <c r="G66" t="s">
        <v>1039</v>
      </c>
      <c r="H66">
        <v>3</v>
      </c>
      <c r="I66" t="s">
        <v>1032</v>
      </c>
      <c r="J66">
        <f>IF(AND(B67=Hospitalvisits[[#This Row],[Patient_ID]],C67-Hospitalvisits[[#This Row],[Discharge_Date]] &lt;= 30),1,0)</f>
        <v>0</v>
      </c>
      <c r="K66" s="3" t="str">
        <f>IF(Hospitalvisits[[#This Row],[Readmission Status]]=1,C67,"")</f>
        <v/>
      </c>
    </row>
    <row r="67" spans="1:11">
      <c r="A67">
        <v>614</v>
      </c>
      <c r="B67">
        <v>24</v>
      </c>
      <c r="C67" s="3">
        <v>45197</v>
      </c>
      <c r="D67" s="3">
        <v>45203</v>
      </c>
      <c r="E67">
        <v>6</v>
      </c>
      <c r="F67" t="s">
        <v>1030</v>
      </c>
      <c r="G67" t="s">
        <v>1031</v>
      </c>
      <c r="H67">
        <v>32</v>
      </c>
      <c r="I67" t="s">
        <v>1032</v>
      </c>
      <c r="J67">
        <f>IF(AND(B68=Hospitalvisits[[#This Row],[Patient_ID]],C68-Hospitalvisits[[#This Row],[Discharge_Date]] &lt;= 30),1,0)</f>
        <v>0</v>
      </c>
      <c r="K67" s="3" t="str">
        <f>IF(Hospitalvisits[[#This Row],[Readmission Status]]=1,C68,"")</f>
        <v/>
      </c>
    </row>
    <row r="68" spans="1:11">
      <c r="A68">
        <v>1255</v>
      </c>
      <c r="B68">
        <v>25</v>
      </c>
      <c r="C68" s="3">
        <v>44988</v>
      </c>
      <c r="D68" s="3">
        <v>44996</v>
      </c>
      <c r="E68">
        <v>8</v>
      </c>
      <c r="F68" t="s">
        <v>1041</v>
      </c>
      <c r="G68" t="s">
        <v>1036</v>
      </c>
      <c r="H68">
        <v>123</v>
      </c>
      <c r="I68" t="s">
        <v>1026</v>
      </c>
      <c r="J68">
        <f>IF(AND(B69=Hospitalvisits[[#This Row],[Patient_ID]],C69-Hospitalvisits[[#This Row],[Discharge_Date]] &lt;= 30),1,0)</f>
        <v>0</v>
      </c>
      <c r="K68" s="3" t="str">
        <f>IF(Hospitalvisits[[#This Row],[Readmission Status]]=1,C69,"")</f>
        <v/>
      </c>
    </row>
    <row r="69" spans="1:11">
      <c r="A69">
        <v>2933</v>
      </c>
      <c r="B69">
        <v>25</v>
      </c>
      <c r="C69" s="3">
        <v>45316</v>
      </c>
      <c r="D69" s="3">
        <v>45319</v>
      </c>
      <c r="E69">
        <v>3</v>
      </c>
      <c r="F69" t="s">
        <v>1045</v>
      </c>
      <c r="G69" t="s">
        <v>1025</v>
      </c>
      <c r="H69">
        <v>160</v>
      </c>
      <c r="I69" t="s">
        <v>1032</v>
      </c>
      <c r="J69">
        <f>IF(AND(B70=Hospitalvisits[[#This Row],[Patient_ID]],C70-Hospitalvisits[[#This Row],[Discharge_Date]] &lt;= 30),1,0)</f>
        <v>1</v>
      </c>
      <c r="K69" s="3">
        <f>IF(Hospitalvisits[[#This Row],[Readmission Status]]=1,C70,"")</f>
        <v>45347</v>
      </c>
    </row>
    <row r="70" spans="1:11">
      <c r="A70">
        <v>2548</v>
      </c>
      <c r="B70">
        <v>25</v>
      </c>
      <c r="C70" s="3">
        <v>45347</v>
      </c>
      <c r="D70" s="3">
        <v>45354</v>
      </c>
      <c r="E70">
        <v>7</v>
      </c>
      <c r="F70" t="s">
        <v>1041</v>
      </c>
      <c r="G70" t="s">
        <v>1036</v>
      </c>
      <c r="H70">
        <v>64</v>
      </c>
      <c r="I70" t="s">
        <v>1034</v>
      </c>
      <c r="J70">
        <f>IF(AND(B71=Hospitalvisits[[#This Row],[Patient_ID]],C71-Hospitalvisits[[#This Row],[Discharge_Date]] &lt;= 30),1,0)</f>
        <v>0</v>
      </c>
      <c r="K70" s="3" t="str">
        <f>IF(Hospitalvisits[[#This Row],[Readmission Status]]=1,C71,"")</f>
        <v/>
      </c>
    </row>
    <row r="71" spans="1:11">
      <c r="A71">
        <v>1874</v>
      </c>
      <c r="B71">
        <v>26</v>
      </c>
      <c r="C71" s="3">
        <v>44687</v>
      </c>
      <c r="D71" s="3">
        <v>44693</v>
      </c>
      <c r="E71">
        <v>6</v>
      </c>
      <c r="F71" t="s">
        <v>1041</v>
      </c>
      <c r="G71" t="s">
        <v>1036</v>
      </c>
      <c r="H71">
        <v>176</v>
      </c>
      <c r="I71" t="s">
        <v>1034</v>
      </c>
      <c r="J71">
        <f>IF(AND(B72=Hospitalvisits[[#This Row],[Patient_ID]],C72-Hospitalvisits[[#This Row],[Discharge_Date]] &lt;= 30),1,0)</f>
        <v>0</v>
      </c>
      <c r="K71" s="3" t="str">
        <f>IF(Hospitalvisits[[#This Row],[Readmission Status]]=1,C72,"")</f>
        <v/>
      </c>
    </row>
    <row r="72" spans="1:11">
      <c r="A72">
        <v>2258</v>
      </c>
      <c r="B72">
        <v>26</v>
      </c>
      <c r="C72" s="3">
        <v>44755</v>
      </c>
      <c r="D72" s="3">
        <v>44765</v>
      </c>
      <c r="E72">
        <v>10</v>
      </c>
      <c r="F72" t="s">
        <v>1035</v>
      </c>
      <c r="G72" t="s">
        <v>1036</v>
      </c>
      <c r="H72">
        <v>140</v>
      </c>
      <c r="I72" t="s">
        <v>1032</v>
      </c>
      <c r="J72">
        <f>IF(AND(B73=Hospitalvisits[[#This Row],[Patient_ID]],C73-Hospitalvisits[[#This Row],[Discharge_Date]] &lt;= 30),1,0)</f>
        <v>0</v>
      </c>
      <c r="K72" s="3" t="str">
        <f>IF(Hospitalvisits[[#This Row],[Readmission Status]]=1,C73,"")</f>
        <v/>
      </c>
    </row>
    <row r="73" spans="1:11">
      <c r="A73">
        <v>549</v>
      </c>
      <c r="B73">
        <v>26</v>
      </c>
      <c r="C73" s="3">
        <v>45617</v>
      </c>
      <c r="D73" s="3">
        <v>45622</v>
      </c>
      <c r="E73">
        <v>5</v>
      </c>
      <c r="F73" t="s">
        <v>1045</v>
      </c>
      <c r="G73" t="s">
        <v>1025</v>
      </c>
      <c r="H73">
        <v>81</v>
      </c>
      <c r="I73" t="s">
        <v>1034</v>
      </c>
      <c r="J73">
        <f>IF(AND(B74=Hospitalvisits[[#This Row],[Patient_ID]],C74-Hospitalvisits[[#This Row],[Discharge_Date]] &lt;= 30),1,0)</f>
        <v>0</v>
      </c>
      <c r="K73" s="3" t="str">
        <f>IF(Hospitalvisits[[#This Row],[Readmission Status]]=1,C74,"")</f>
        <v/>
      </c>
    </row>
    <row r="74" spans="1:11">
      <c r="A74">
        <v>2582</v>
      </c>
      <c r="B74">
        <v>27</v>
      </c>
      <c r="C74" s="3">
        <v>44675</v>
      </c>
      <c r="D74" s="3">
        <v>44677</v>
      </c>
      <c r="E74">
        <v>2</v>
      </c>
      <c r="F74" t="s">
        <v>1037</v>
      </c>
      <c r="G74" t="s">
        <v>1031</v>
      </c>
      <c r="H74">
        <v>155</v>
      </c>
      <c r="I74" t="s">
        <v>1032</v>
      </c>
      <c r="J74">
        <f>IF(AND(B75=Hospitalvisits[[#This Row],[Patient_ID]],C75-Hospitalvisits[[#This Row],[Discharge_Date]] &lt;= 30),1,0)</f>
        <v>0</v>
      </c>
      <c r="K74" s="3" t="str">
        <f>IF(Hospitalvisits[[#This Row],[Readmission Status]]=1,C75,"")</f>
        <v/>
      </c>
    </row>
    <row r="75" spans="1:11">
      <c r="A75">
        <v>748</v>
      </c>
      <c r="B75">
        <v>27</v>
      </c>
      <c r="C75" s="3">
        <v>44714</v>
      </c>
      <c r="D75" s="3">
        <v>44719</v>
      </c>
      <c r="E75">
        <v>5</v>
      </c>
      <c r="F75" t="s">
        <v>1045</v>
      </c>
      <c r="G75" t="s">
        <v>1025</v>
      </c>
      <c r="H75">
        <v>149</v>
      </c>
      <c r="I75" t="s">
        <v>1032</v>
      </c>
      <c r="J75">
        <f>IF(AND(B76=Hospitalvisits[[#This Row],[Patient_ID]],C76-Hospitalvisits[[#This Row],[Discharge_Date]] &lt;= 30),1,0)</f>
        <v>0</v>
      </c>
      <c r="K75" s="3" t="str">
        <f>IF(Hospitalvisits[[#This Row],[Readmission Status]]=1,C76,"")</f>
        <v/>
      </c>
    </row>
    <row r="76" spans="1:11">
      <c r="A76">
        <v>68</v>
      </c>
      <c r="B76">
        <v>28</v>
      </c>
      <c r="C76" s="3">
        <v>44644</v>
      </c>
      <c r="D76" s="3">
        <v>44649</v>
      </c>
      <c r="E76">
        <v>5</v>
      </c>
      <c r="F76" t="s">
        <v>1024</v>
      </c>
      <c r="G76" t="s">
        <v>1025</v>
      </c>
      <c r="H76">
        <v>132</v>
      </c>
      <c r="I76" t="s">
        <v>1034</v>
      </c>
      <c r="J76">
        <f>IF(AND(B77=Hospitalvisits[[#This Row],[Patient_ID]],C77-Hospitalvisits[[#This Row],[Discharge_Date]] &lt;= 30),1,0)</f>
        <v>1</v>
      </c>
      <c r="K76" s="3">
        <f>IF(Hospitalvisits[[#This Row],[Readmission Status]]=1,C77,"")</f>
        <v>44672</v>
      </c>
    </row>
    <row r="77" spans="1:11">
      <c r="A77">
        <v>1202</v>
      </c>
      <c r="B77">
        <v>28</v>
      </c>
      <c r="C77" s="3">
        <v>44672</v>
      </c>
      <c r="D77" s="3">
        <v>44687</v>
      </c>
      <c r="E77">
        <v>15</v>
      </c>
      <c r="F77" t="s">
        <v>1033</v>
      </c>
      <c r="G77" t="s">
        <v>1028</v>
      </c>
      <c r="H77">
        <v>157</v>
      </c>
      <c r="I77" t="s">
        <v>1026</v>
      </c>
      <c r="J77">
        <f>IF(AND(B78=Hospitalvisits[[#This Row],[Patient_ID]],C78-Hospitalvisits[[#This Row],[Discharge_Date]] &lt;= 30),1,0)</f>
        <v>0</v>
      </c>
      <c r="K77" s="3" t="str">
        <f>IF(Hospitalvisits[[#This Row],[Readmission Status]]=1,C78,"")</f>
        <v/>
      </c>
    </row>
    <row r="78" spans="1:11">
      <c r="A78">
        <v>1421</v>
      </c>
      <c r="B78">
        <v>28</v>
      </c>
      <c r="C78" s="3">
        <v>44747</v>
      </c>
      <c r="D78" s="3">
        <v>44755</v>
      </c>
      <c r="E78">
        <v>8</v>
      </c>
      <c r="F78" t="s">
        <v>1035</v>
      </c>
      <c r="G78" t="s">
        <v>1036</v>
      </c>
      <c r="H78">
        <v>118</v>
      </c>
      <c r="I78" t="s">
        <v>1034</v>
      </c>
      <c r="J78">
        <f>IF(AND(B79=Hospitalvisits[[#This Row],[Patient_ID]],C79-Hospitalvisits[[#This Row],[Discharge_Date]] &lt;= 30),1,0)</f>
        <v>0</v>
      </c>
      <c r="K78" s="3" t="str">
        <f>IF(Hospitalvisits[[#This Row],[Readmission Status]]=1,C79,"")</f>
        <v/>
      </c>
    </row>
    <row r="79" spans="1:11">
      <c r="A79">
        <v>2789</v>
      </c>
      <c r="B79">
        <v>28</v>
      </c>
      <c r="C79" s="3">
        <v>44850</v>
      </c>
      <c r="D79" s="3">
        <v>44853</v>
      </c>
      <c r="E79">
        <v>3</v>
      </c>
      <c r="F79" t="s">
        <v>1046</v>
      </c>
      <c r="G79" t="s">
        <v>1043</v>
      </c>
      <c r="H79">
        <v>115</v>
      </c>
      <c r="I79" t="s">
        <v>1026</v>
      </c>
      <c r="J79">
        <f>IF(AND(B80=Hospitalvisits[[#This Row],[Patient_ID]],C80-Hospitalvisits[[#This Row],[Discharge_Date]] &lt;= 30),1,0)</f>
        <v>0</v>
      </c>
      <c r="K79" s="3" t="str">
        <f>IF(Hospitalvisits[[#This Row],[Readmission Status]]=1,C80,"")</f>
        <v/>
      </c>
    </row>
    <row r="80" spans="1:11">
      <c r="A80">
        <v>1007</v>
      </c>
      <c r="B80">
        <v>28</v>
      </c>
      <c r="C80" s="3">
        <v>45452</v>
      </c>
      <c r="D80" s="3">
        <v>45458</v>
      </c>
      <c r="E80">
        <v>6</v>
      </c>
      <c r="F80" t="s">
        <v>1040</v>
      </c>
      <c r="G80" t="s">
        <v>1039</v>
      </c>
      <c r="H80">
        <v>157</v>
      </c>
      <c r="I80" t="s">
        <v>1032</v>
      </c>
      <c r="J80">
        <f>IF(AND(B81=Hospitalvisits[[#This Row],[Patient_ID]],C81-Hospitalvisits[[#This Row],[Discharge_Date]] &lt;= 30),1,0)</f>
        <v>0</v>
      </c>
      <c r="K80" s="3" t="str">
        <f>IF(Hospitalvisits[[#This Row],[Readmission Status]]=1,C81,"")</f>
        <v/>
      </c>
    </row>
    <row r="81" spans="1:11">
      <c r="A81">
        <v>1218</v>
      </c>
      <c r="B81">
        <v>30</v>
      </c>
      <c r="C81" s="3">
        <v>44923</v>
      </c>
      <c r="D81" s="3">
        <v>44926</v>
      </c>
      <c r="E81">
        <v>3</v>
      </c>
      <c r="F81" t="s">
        <v>1024</v>
      </c>
      <c r="G81" t="s">
        <v>1025</v>
      </c>
      <c r="H81">
        <v>109</v>
      </c>
      <c r="I81" t="s">
        <v>1034</v>
      </c>
      <c r="J81">
        <f>IF(AND(B82=Hospitalvisits[[#This Row],[Patient_ID]],C82-Hospitalvisits[[#This Row],[Discharge_Date]] &lt;= 30),1,0)</f>
        <v>0</v>
      </c>
      <c r="K81" s="3" t="str">
        <f>IF(Hospitalvisits[[#This Row],[Readmission Status]]=1,C82,"")</f>
        <v/>
      </c>
    </row>
    <row r="82" spans="1:11">
      <c r="A82">
        <v>863</v>
      </c>
      <c r="B82">
        <v>30</v>
      </c>
      <c r="C82" s="3">
        <v>45067</v>
      </c>
      <c r="D82" s="3">
        <v>45073</v>
      </c>
      <c r="E82">
        <v>6</v>
      </c>
      <c r="F82" t="s">
        <v>1030</v>
      </c>
      <c r="G82" t="s">
        <v>1031</v>
      </c>
      <c r="H82">
        <v>179</v>
      </c>
      <c r="I82" t="s">
        <v>1032</v>
      </c>
      <c r="J82">
        <f>IF(AND(B83=Hospitalvisits[[#This Row],[Patient_ID]],C83-Hospitalvisits[[#This Row],[Discharge_Date]] &lt;= 30),1,0)</f>
        <v>0</v>
      </c>
      <c r="K82" s="3" t="str">
        <f>IF(Hospitalvisits[[#This Row],[Readmission Status]]=1,C83,"")</f>
        <v/>
      </c>
    </row>
    <row r="83" spans="1:11">
      <c r="A83">
        <v>558</v>
      </c>
      <c r="B83">
        <v>30</v>
      </c>
      <c r="C83" s="3">
        <v>45323</v>
      </c>
      <c r="D83" s="3">
        <v>45329</v>
      </c>
      <c r="E83">
        <v>6</v>
      </c>
      <c r="F83" t="s">
        <v>1041</v>
      </c>
      <c r="G83" t="s">
        <v>1036</v>
      </c>
      <c r="H83">
        <v>195</v>
      </c>
      <c r="I83" t="s">
        <v>1026</v>
      </c>
      <c r="J83">
        <f>IF(AND(B84=Hospitalvisits[[#This Row],[Patient_ID]],C84-Hospitalvisits[[#This Row],[Discharge_Date]] &lt;= 30),1,0)</f>
        <v>0</v>
      </c>
      <c r="K83" s="3" t="str">
        <f>IF(Hospitalvisits[[#This Row],[Readmission Status]]=1,C84,"")</f>
        <v/>
      </c>
    </row>
    <row r="84" spans="1:11">
      <c r="A84">
        <v>1611</v>
      </c>
      <c r="B84">
        <v>30</v>
      </c>
      <c r="C84" s="3">
        <v>45553</v>
      </c>
      <c r="D84" s="3">
        <v>45558</v>
      </c>
      <c r="E84">
        <v>5</v>
      </c>
      <c r="F84" t="s">
        <v>1035</v>
      </c>
      <c r="G84" t="s">
        <v>1036</v>
      </c>
      <c r="H84">
        <v>167</v>
      </c>
      <c r="I84" t="s">
        <v>1034</v>
      </c>
      <c r="J84">
        <f>IF(AND(B85=Hospitalvisits[[#This Row],[Patient_ID]],C85-Hospitalvisits[[#This Row],[Discharge_Date]] &lt;= 30),1,0)</f>
        <v>0</v>
      </c>
      <c r="K84" s="3" t="str">
        <f>IF(Hospitalvisits[[#This Row],[Readmission Status]]=1,C85,"")</f>
        <v/>
      </c>
    </row>
    <row r="85" spans="1:11">
      <c r="A85">
        <v>2236</v>
      </c>
      <c r="B85">
        <v>31</v>
      </c>
      <c r="C85" s="3">
        <v>44666</v>
      </c>
      <c r="D85" s="3">
        <v>44684</v>
      </c>
      <c r="E85">
        <v>18</v>
      </c>
      <c r="F85" t="s">
        <v>1027</v>
      </c>
      <c r="G85" t="s">
        <v>1028</v>
      </c>
      <c r="H85">
        <v>167</v>
      </c>
      <c r="I85" t="s">
        <v>1026</v>
      </c>
      <c r="J85">
        <f>IF(AND(B86=Hospitalvisits[[#This Row],[Patient_ID]],C86-Hospitalvisits[[#This Row],[Discharge_Date]] &lt;= 30),1,0)</f>
        <v>0</v>
      </c>
      <c r="K85" s="3" t="str">
        <f>IF(Hospitalvisits[[#This Row],[Readmission Status]]=1,C86,"")</f>
        <v/>
      </c>
    </row>
    <row r="86" spans="1:11">
      <c r="A86">
        <v>395</v>
      </c>
      <c r="B86">
        <v>31</v>
      </c>
      <c r="C86" s="3">
        <v>45407</v>
      </c>
      <c r="D86" s="3">
        <v>45417</v>
      </c>
      <c r="E86">
        <v>10</v>
      </c>
      <c r="F86" t="s">
        <v>1030</v>
      </c>
      <c r="G86" t="s">
        <v>1031</v>
      </c>
      <c r="H86">
        <v>66</v>
      </c>
      <c r="I86" t="s">
        <v>1034</v>
      </c>
      <c r="J86">
        <f>IF(AND(B87=Hospitalvisits[[#This Row],[Patient_ID]],C87-Hospitalvisits[[#This Row],[Discharge_Date]] &lt;= 30),1,0)</f>
        <v>0</v>
      </c>
      <c r="K86" s="3" t="str">
        <f>IF(Hospitalvisits[[#This Row],[Readmission Status]]=1,C87,"")</f>
        <v/>
      </c>
    </row>
    <row r="87" spans="1:11">
      <c r="A87">
        <v>2682</v>
      </c>
      <c r="B87">
        <v>32</v>
      </c>
      <c r="C87" s="3">
        <v>44588</v>
      </c>
      <c r="D87" s="3">
        <v>44601</v>
      </c>
      <c r="E87">
        <v>13</v>
      </c>
      <c r="F87" t="s">
        <v>1033</v>
      </c>
      <c r="G87" t="s">
        <v>1028</v>
      </c>
      <c r="H87">
        <v>4</v>
      </c>
      <c r="I87" t="s">
        <v>1034</v>
      </c>
      <c r="J87">
        <f>IF(AND(B88=Hospitalvisits[[#This Row],[Patient_ID]],C88-Hospitalvisits[[#This Row],[Discharge_Date]] &lt;= 30),1,0)</f>
        <v>0</v>
      </c>
      <c r="K87" s="3" t="str">
        <f>IF(Hospitalvisits[[#This Row],[Readmission Status]]=1,C88,"")</f>
        <v/>
      </c>
    </row>
    <row r="88" spans="1:11">
      <c r="A88">
        <v>1717</v>
      </c>
      <c r="B88">
        <v>32</v>
      </c>
      <c r="C88" s="3">
        <v>45165</v>
      </c>
      <c r="D88" s="3">
        <v>45179</v>
      </c>
      <c r="E88">
        <v>14</v>
      </c>
      <c r="F88" t="s">
        <v>1027</v>
      </c>
      <c r="G88" t="s">
        <v>1028</v>
      </c>
      <c r="H88">
        <v>25</v>
      </c>
      <c r="I88" t="s">
        <v>1029</v>
      </c>
      <c r="J88">
        <f>IF(AND(B89=Hospitalvisits[[#This Row],[Patient_ID]],C89-Hospitalvisits[[#This Row],[Discharge_Date]] &lt;= 30),1,0)</f>
        <v>0</v>
      </c>
      <c r="K88" s="3" t="str">
        <f>IF(Hospitalvisits[[#This Row],[Readmission Status]]=1,C89,"")</f>
        <v/>
      </c>
    </row>
    <row r="89" spans="1:11">
      <c r="A89">
        <v>259</v>
      </c>
      <c r="B89">
        <v>32</v>
      </c>
      <c r="C89" s="3">
        <v>45291</v>
      </c>
      <c r="D89" s="3">
        <v>45294</v>
      </c>
      <c r="E89">
        <v>3</v>
      </c>
      <c r="F89" t="s">
        <v>1024</v>
      </c>
      <c r="G89" t="s">
        <v>1025</v>
      </c>
      <c r="H89">
        <v>74</v>
      </c>
      <c r="I89" t="s">
        <v>1032</v>
      </c>
      <c r="J89">
        <f>IF(AND(B90=Hospitalvisits[[#This Row],[Patient_ID]],C90-Hospitalvisits[[#This Row],[Discharge_Date]] &lt;= 30),1,0)</f>
        <v>0</v>
      </c>
      <c r="K89" s="3" t="str">
        <f>IF(Hospitalvisits[[#This Row],[Readmission Status]]=1,C90,"")</f>
        <v/>
      </c>
    </row>
    <row r="90" spans="1:11">
      <c r="A90">
        <v>236</v>
      </c>
      <c r="B90">
        <v>32</v>
      </c>
      <c r="C90" s="3">
        <v>45597</v>
      </c>
      <c r="D90" s="3">
        <v>45599</v>
      </c>
      <c r="E90">
        <v>2</v>
      </c>
      <c r="F90" t="s">
        <v>1030</v>
      </c>
      <c r="G90" t="s">
        <v>1031</v>
      </c>
      <c r="H90">
        <v>101</v>
      </c>
      <c r="I90" t="s">
        <v>1032</v>
      </c>
      <c r="J90">
        <f>IF(AND(B91=Hospitalvisits[[#This Row],[Patient_ID]],C91-Hospitalvisits[[#This Row],[Discharge_Date]] &lt;= 30),1,0)</f>
        <v>0</v>
      </c>
      <c r="K90" s="3" t="str">
        <f>IF(Hospitalvisits[[#This Row],[Readmission Status]]=1,C91,"")</f>
        <v/>
      </c>
    </row>
    <row r="91" spans="1:11">
      <c r="A91">
        <v>1780</v>
      </c>
      <c r="B91">
        <v>33</v>
      </c>
      <c r="C91" s="3">
        <v>45175</v>
      </c>
      <c r="D91" s="3">
        <v>45179</v>
      </c>
      <c r="E91">
        <v>4</v>
      </c>
      <c r="F91" t="s">
        <v>1037</v>
      </c>
      <c r="G91" t="s">
        <v>1031</v>
      </c>
      <c r="H91">
        <v>138</v>
      </c>
      <c r="I91" t="s">
        <v>1032</v>
      </c>
      <c r="J91">
        <f>IF(AND(B92=Hospitalvisits[[#This Row],[Patient_ID]],C92-Hospitalvisits[[#This Row],[Discharge_Date]] &lt;= 30),1,0)</f>
        <v>0</v>
      </c>
      <c r="K91" s="3" t="str">
        <f>IF(Hospitalvisits[[#This Row],[Readmission Status]]=1,C92,"")</f>
        <v/>
      </c>
    </row>
    <row r="92" spans="1:11">
      <c r="A92">
        <v>2791</v>
      </c>
      <c r="B92">
        <v>33</v>
      </c>
      <c r="C92" s="3">
        <v>45300</v>
      </c>
      <c r="D92" s="3">
        <v>45302</v>
      </c>
      <c r="E92">
        <v>2</v>
      </c>
      <c r="F92" t="s">
        <v>1046</v>
      </c>
      <c r="G92" t="s">
        <v>1043</v>
      </c>
      <c r="H92">
        <v>14</v>
      </c>
      <c r="I92" t="s">
        <v>1032</v>
      </c>
      <c r="J92">
        <f>IF(AND(B93=Hospitalvisits[[#This Row],[Patient_ID]],C93-Hospitalvisits[[#This Row],[Discharge_Date]] &lt;= 30),1,0)</f>
        <v>0</v>
      </c>
      <c r="K92" s="3" t="str">
        <f>IF(Hospitalvisits[[#This Row],[Readmission Status]]=1,C93,"")</f>
        <v/>
      </c>
    </row>
    <row r="93" spans="1:11">
      <c r="A93">
        <v>1977</v>
      </c>
      <c r="B93">
        <v>34</v>
      </c>
      <c r="C93" s="3">
        <v>45130</v>
      </c>
      <c r="D93" s="3">
        <v>45135</v>
      </c>
      <c r="E93">
        <v>5</v>
      </c>
      <c r="F93" t="s">
        <v>1035</v>
      </c>
      <c r="G93" t="s">
        <v>1036</v>
      </c>
      <c r="H93">
        <v>193</v>
      </c>
      <c r="I93" t="s">
        <v>1032</v>
      </c>
      <c r="J93">
        <f>IF(AND(B94=Hospitalvisits[[#This Row],[Patient_ID]],C94-Hospitalvisits[[#This Row],[Discharge_Date]] &lt;= 30),1,0)</f>
        <v>1</v>
      </c>
      <c r="K93" s="3">
        <f>IF(Hospitalvisits[[#This Row],[Readmission Status]]=1,C94,"")</f>
        <v>45144</v>
      </c>
    </row>
    <row r="94" spans="1:11">
      <c r="A94">
        <v>1455</v>
      </c>
      <c r="B94">
        <v>34</v>
      </c>
      <c r="C94" s="3">
        <v>45144</v>
      </c>
      <c r="D94" s="3">
        <v>45154</v>
      </c>
      <c r="E94">
        <v>10</v>
      </c>
      <c r="F94" t="s">
        <v>1035</v>
      </c>
      <c r="G94" t="s">
        <v>1036</v>
      </c>
      <c r="H94">
        <v>79</v>
      </c>
      <c r="I94" t="s">
        <v>1034</v>
      </c>
      <c r="J94">
        <f>IF(AND(B95=Hospitalvisits[[#This Row],[Patient_ID]],C95-Hospitalvisits[[#This Row],[Discharge_Date]] &lt;= 30),1,0)</f>
        <v>0</v>
      </c>
      <c r="K94" s="3" t="str">
        <f>IF(Hospitalvisits[[#This Row],[Readmission Status]]=1,C95,"")</f>
        <v/>
      </c>
    </row>
    <row r="95" spans="1:11">
      <c r="A95">
        <v>1401</v>
      </c>
      <c r="B95">
        <v>34</v>
      </c>
      <c r="C95" s="3">
        <v>45405</v>
      </c>
      <c r="D95" s="3">
        <v>45410</v>
      </c>
      <c r="E95">
        <v>5</v>
      </c>
      <c r="F95" t="s">
        <v>1030</v>
      </c>
      <c r="G95" t="s">
        <v>1031</v>
      </c>
      <c r="H95">
        <v>31</v>
      </c>
      <c r="I95" t="s">
        <v>1029</v>
      </c>
      <c r="J95">
        <f>IF(AND(B96=Hospitalvisits[[#This Row],[Patient_ID]],C96-Hospitalvisits[[#This Row],[Discharge_Date]] &lt;= 30),1,0)</f>
        <v>0</v>
      </c>
      <c r="K95" s="3" t="str">
        <f>IF(Hospitalvisits[[#This Row],[Readmission Status]]=1,C96,"")</f>
        <v/>
      </c>
    </row>
    <row r="96" spans="1:11">
      <c r="A96">
        <v>984</v>
      </c>
      <c r="B96">
        <v>35</v>
      </c>
      <c r="C96" s="3">
        <v>44572</v>
      </c>
      <c r="D96" s="3">
        <v>44579</v>
      </c>
      <c r="E96">
        <v>7</v>
      </c>
      <c r="F96" t="s">
        <v>1030</v>
      </c>
      <c r="G96" t="s">
        <v>1031</v>
      </c>
      <c r="H96">
        <v>171</v>
      </c>
      <c r="I96" t="s">
        <v>1032</v>
      </c>
      <c r="J96">
        <f>IF(AND(B97=Hospitalvisits[[#This Row],[Patient_ID]],C97-Hospitalvisits[[#This Row],[Discharge_Date]] &lt;= 30),1,0)</f>
        <v>0</v>
      </c>
      <c r="K96" s="3" t="str">
        <f>IF(Hospitalvisits[[#This Row],[Readmission Status]]=1,C97,"")</f>
        <v/>
      </c>
    </row>
    <row r="97" spans="1:11">
      <c r="A97">
        <v>2723</v>
      </c>
      <c r="B97">
        <v>35</v>
      </c>
      <c r="C97" s="3">
        <v>44807</v>
      </c>
      <c r="D97" s="3">
        <v>44810</v>
      </c>
      <c r="E97">
        <v>3</v>
      </c>
      <c r="F97" t="s">
        <v>1046</v>
      </c>
      <c r="G97" t="s">
        <v>1043</v>
      </c>
      <c r="H97">
        <v>195</v>
      </c>
      <c r="I97" t="s">
        <v>1034</v>
      </c>
      <c r="J97">
        <f>IF(AND(B98=Hospitalvisits[[#This Row],[Patient_ID]],C98-Hospitalvisits[[#This Row],[Discharge_Date]] &lt;= 30),1,0)</f>
        <v>0</v>
      </c>
      <c r="K97" s="3" t="str">
        <f>IF(Hospitalvisits[[#This Row],[Readmission Status]]=1,C98,"")</f>
        <v/>
      </c>
    </row>
    <row r="98" spans="1:11">
      <c r="A98">
        <v>2721</v>
      </c>
      <c r="B98">
        <v>36</v>
      </c>
      <c r="C98" s="3">
        <v>44600</v>
      </c>
      <c r="D98" s="3">
        <v>44605</v>
      </c>
      <c r="E98">
        <v>5</v>
      </c>
      <c r="F98" t="s">
        <v>1024</v>
      </c>
      <c r="G98" t="s">
        <v>1025</v>
      </c>
      <c r="H98">
        <v>121</v>
      </c>
      <c r="I98" t="s">
        <v>1026</v>
      </c>
      <c r="J98">
        <f>IF(AND(B99=Hospitalvisits[[#This Row],[Patient_ID]],C99-Hospitalvisits[[#This Row],[Discharge_Date]] &lt;= 30),1,0)</f>
        <v>0</v>
      </c>
      <c r="K98" s="3" t="str">
        <f>IF(Hospitalvisits[[#This Row],[Readmission Status]]=1,C99,"")</f>
        <v/>
      </c>
    </row>
    <row r="99" spans="1:11">
      <c r="A99">
        <v>1333</v>
      </c>
      <c r="B99">
        <v>36</v>
      </c>
      <c r="C99" s="3">
        <v>44649</v>
      </c>
      <c r="D99" s="3">
        <v>44650</v>
      </c>
      <c r="E99">
        <v>1</v>
      </c>
      <c r="F99" t="s">
        <v>1046</v>
      </c>
      <c r="G99" t="s">
        <v>1043</v>
      </c>
      <c r="H99">
        <v>185</v>
      </c>
      <c r="I99" t="s">
        <v>1034</v>
      </c>
      <c r="J99">
        <f>IF(AND(B100=Hospitalvisits[[#This Row],[Patient_ID]],C100-Hospitalvisits[[#This Row],[Discharge_Date]] &lt;= 30),1,0)</f>
        <v>0</v>
      </c>
      <c r="K99" s="3" t="str">
        <f>IF(Hospitalvisits[[#This Row],[Readmission Status]]=1,C100,"")</f>
        <v/>
      </c>
    </row>
    <row r="100" spans="1:11">
      <c r="A100">
        <v>2226</v>
      </c>
      <c r="B100">
        <v>36</v>
      </c>
      <c r="C100" s="3">
        <v>45044</v>
      </c>
      <c r="D100" s="3">
        <v>45047</v>
      </c>
      <c r="E100">
        <v>3</v>
      </c>
      <c r="F100" t="s">
        <v>1042</v>
      </c>
      <c r="G100" t="s">
        <v>1043</v>
      </c>
      <c r="H100">
        <v>81</v>
      </c>
      <c r="I100" t="s">
        <v>1034</v>
      </c>
      <c r="J100">
        <f>IF(AND(B101=Hospitalvisits[[#This Row],[Patient_ID]],C101-Hospitalvisits[[#This Row],[Discharge_Date]] &lt;= 30),1,0)</f>
        <v>0</v>
      </c>
      <c r="K100" s="3" t="str">
        <f>IF(Hospitalvisits[[#This Row],[Readmission Status]]=1,C101,"")</f>
        <v/>
      </c>
    </row>
    <row r="101" spans="1:11">
      <c r="A101">
        <v>2536</v>
      </c>
      <c r="B101">
        <v>36</v>
      </c>
      <c r="C101" s="3">
        <v>45604</v>
      </c>
      <c r="D101" s="3">
        <v>45609</v>
      </c>
      <c r="E101">
        <v>5</v>
      </c>
      <c r="F101" t="s">
        <v>1045</v>
      </c>
      <c r="G101" t="s">
        <v>1025</v>
      </c>
      <c r="H101">
        <v>50</v>
      </c>
      <c r="I101" t="s">
        <v>1034</v>
      </c>
      <c r="J101">
        <f>IF(AND(B102=Hospitalvisits[[#This Row],[Patient_ID]],C102-Hospitalvisits[[#This Row],[Discharge_Date]] &lt;= 30),1,0)</f>
        <v>0</v>
      </c>
      <c r="K101" s="3" t="str">
        <f>IF(Hospitalvisits[[#This Row],[Readmission Status]]=1,C102,"")</f>
        <v/>
      </c>
    </row>
    <row r="102" spans="1:11">
      <c r="A102">
        <v>1788</v>
      </c>
      <c r="B102">
        <v>36</v>
      </c>
      <c r="C102" s="3">
        <v>45647</v>
      </c>
      <c r="D102" s="3">
        <v>45655</v>
      </c>
      <c r="E102">
        <v>8</v>
      </c>
      <c r="F102" t="s">
        <v>1027</v>
      </c>
      <c r="G102" t="s">
        <v>1028</v>
      </c>
      <c r="H102">
        <v>10</v>
      </c>
      <c r="I102" t="s">
        <v>1034</v>
      </c>
      <c r="J102">
        <f>IF(AND(B103=Hospitalvisits[[#This Row],[Patient_ID]],C103-Hospitalvisits[[#This Row],[Discharge_Date]] &lt;= 30),1,0)</f>
        <v>0</v>
      </c>
      <c r="K102" s="3" t="str">
        <f>IF(Hospitalvisits[[#This Row],[Readmission Status]]=1,C103,"")</f>
        <v/>
      </c>
    </row>
    <row r="103" spans="1:11">
      <c r="A103">
        <v>2912</v>
      </c>
      <c r="B103">
        <v>37</v>
      </c>
      <c r="C103" s="3">
        <v>44590</v>
      </c>
      <c r="D103" s="3">
        <v>44597</v>
      </c>
      <c r="E103">
        <v>7</v>
      </c>
      <c r="F103" t="s">
        <v>1030</v>
      </c>
      <c r="G103" t="s">
        <v>1031</v>
      </c>
      <c r="H103">
        <v>59</v>
      </c>
      <c r="I103" t="s">
        <v>1034</v>
      </c>
      <c r="J103">
        <f>IF(AND(B104=Hospitalvisits[[#This Row],[Patient_ID]],C104-Hospitalvisits[[#This Row],[Discharge_Date]] &lt;= 30),1,0)</f>
        <v>1</v>
      </c>
      <c r="K103" s="3">
        <f>IF(Hospitalvisits[[#This Row],[Readmission Status]]=1,C104,"")</f>
        <v>44593</v>
      </c>
    </row>
    <row r="104" spans="1:11">
      <c r="A104">
        <v>2134</v>
      </c>
      <c r="B104">
        <v>37</v>
      </c>
      <c r="C104" s="3">
        <v>44593</v>
      </c>
      <c r="D104" s="3">
        <v>44595</v>
      </c>
      <c r="E104">
        <v>2</v>
      </c>
      <c r="F104" t="s">
        <v>1024</v>
      </c>
      <c r="G104" t="s">
        <v>1025</v>
      </c>
      <c r="H104">
        <v>99</v>
      </c>
      <c r="I104" t="s">
        <v>1026</v>
      </c>
      <c r="J104">
        <f>IF(AND(B105=Hospitalvisits[[#This Row],[Patient_ID]],C105-Hospitalvisits[[#This Row],[Discharge_Date]] &lt;= 30),1,0)</f>
        <v>0</v>
      </c>
      <c r="K104" s="3" t="str">
        <f>IF(Hospitalvisits[[#This Row],[Readmission Status]]=1,C105,"")</f>
        <v/>
      </c>
    </row>
    <row r="105" spans="1:11">
      <c r="A105">
        <v>1186</v>
      </c>
      <c r="B105">
        <v>37</v>
      </c>
      <c r="C105" s="3">
        <v>44851</v>
      </c>
      <c r="D105" s="3">
        <v>44862</v>
      </c>
      <c r="E105">
        <v>11</v>
      </c>
      <c r="F105" t="s">
        <v>1035</v>
      </c>
      <c r="G105" t="s">
        <v>1036</v>
      </c>
      <c r="H105">
        <v>110</v>
      </c>
      <c r="I105" t="s">
        <v>1034</v>
      </c>
      <c r="J105">
        <f>IF(AND(B106=Hospitalvisits[[#This Row],[Patient_ID]],C106-Hospitalvisits[[#This Row],[Discharge_Date]] &lt;= 30),1,0)</f>
        <v>1</v>
      </c>
      <c r="K105" s="3">
        <f>IF(Hospitalvisits[[#This Row],[Readmission Status]]=1,C106,"")</f>
        <v>44854</v>
      </c>
    </row>
    <row r="106" spans="1:11">
      <c r="A106">
        <v>1565</v>
      </c>
      <c r="B106">
        <v>37</v>
      </c>
      <c r="C106" s="3">
        <v>44854</v>
      </c>
      <c r="D106" s="3">
        <v>44865</v>
      </c>
      <c r="E106">
        <v>11</v>
      </c>
      <c r="F106" t="s">
        <v>1027</v>
      </c>
      <c r="G106" t="s">
        <v>1028</v>
      </c>
      <c r="H106">
        <v>158</v>
      </c>
      <c r="I106" t="s">
        <v>1032</v>
      </c>
      <c r="J106">
        <f>IF(AND(B107=Hospitalvisits[[#This Row],[Patient_ID]],C107-Hospitalvisits[[#This Row],[Discharge_Date]] &lt;= 30),1,0)</f>
        <v>0</v>
      </c>
      <c r="K106" s="3" t="str">
        <f>IF(Hospitalvisits[[#This Row],[Readmission Status]]=1,C107,"")</f>
        <v/>
      </c>
    </row>
    <row r="107" spans="1:11">
      <c r="A107">
        <v>11</v>
      </c>
      <c r="B107">
        <v>37</v>
      </c>
      <c r="C107" s="3">
        <v>45202</v>
      </c>
      <c r="D107" s="3">
        <v>45206</v>
      </c>
      <c r="E107">
        <v>4</v>
      </c>
      <c r="F107" t="s">
        <v>1045</v>
      </c>
      <c r="G107" t="s">
        <v>1025</v>
      </c>
      <c r="H107">
        <v>154</v>
      </c>
      <c r="I107" t="s">
        <v>1026</v>
      </c>
      <c r="J107">
        <f>IF(AND(B108=Hospitalvisits[[#This Row],[Patient_ID]],C108-Hospitalvisits[[#This Row],[Discharge_Date]] &lt;= 30),1,0)</f>
        <v>0</v>
      </c>
      <c r="K107" s="3" t="str">
        <f>IF(Hospitalvisits[[#This Row],[Readmission Status]]=1,C108,"")</f>
        <v/>
      </c>
    </row>
    <row r="108" spans="1:11">
      <c r="A108">
        <v>2202</v>
      </c>
      <c r="B108">
        <v>37</v>
      </c>
      <c r="C108" s="3">
        <v>45467</v>
      </c>
      <c r="D108" s="3">
        <v>45474</v>
      </c>
      <c r="E108">
        <v>7</v>
      </c>
      <c r="F108" t="s">
        <v>1040</v>
      </c>
      <c r="G108" t="s">
        <v>1039</v>
      </c>
      <c r="H108">
        <v>194</v>
      </c>
      <c r="I108" t="s">
        <v>1029</v>
      </c>
      <c r="J108">
        <f>IF(AND(B109=Hospitalvisits[[#This Row],[Patient_ID]],C109-Hospitalvisits[[#This Row],[Discharge_Date]] &lt;= 30),1,0)</f>
        <v>0</v>
      </c>
      <c r="K108" s="3" t="str">
        <f>IF(Hospitalvisits[[#This Row],[Readmission Status]]=1,C109,"")</f>
        <v/>
      </c>
    </row>
    <row r="109" spans="1:11">
      <c r="A109">
        <v>1464</v>
      </c>
      <c r="B109">
        <v>38</v>
      </c>
      <c r="C109" s="3">
        <v>44626</v>
      </c>
      <c r="D109" s="3">
        <v>44631</v>
      </c>
      <c r="E109">
        <v>5</v>
      </c>
      <c r="F109" t="s">
        <v>1037</v>
      </c>
      <c r="G109" t="s">
        <v>1031</v>
      </c>
      <c r="H109">
        <v>90</v>
      </c>
      <c r="I109" t="s">
        <v>1029</v>
      </c>
      <c r="J109">
        <f>IF(AND(B110=Hospitalvisits[[#This Row],[Patient_ID]],C110-Hospitalvisits[[#This Row],[Discharge_Date]] &lt;= 30),1,0)</f>
        <v>0</v>
      </c>
      <c r="K109" s="3" t="str">
        <f>IF(Hospitalvisits[[#This Row],[Readmission Status]]=1,C110,"")</f>
        <v/>
      </c>
    </row>
    <row r="110" spans="1:11">
      <c r="A110">
        <v>849</v>
      </c>
      <c r="B110">
        <v>38</v>
      </c>
      <c r="C110" s="3">
        <v>44974</v>
      </c>
      <c r="D110" s="3">
        <v>44978</v>
      </c>
      <c r="E110">
        <v>4</v>
      </c>
      <c r="F110" t="s">
        <v>1044</v>
      </c>
      <c r="G110" t="s">
        <v>1039</v>
      </c>
      <c r="H110">
        <v>3</v>
      </c>
      <c r="I110" t="s">
        <v>1032</v>
      </c>
      <c r="J110">
        <f>IF(AND(B111=Hospitalvisits[[#This Row],[Patient_ID]],C111-Hospitalvisits[[#This Row],[Discharge_Date]] &lt;= 30),1,0)</f>
        <v>0</v>
      </c>
      <c r="K110" s="3" t="str">
        <f>IF(Hospitalvisits[[#This Row],[Readmission Status]]=1,C111,"")</f>
        <v/>
      </c>
    </row>
    <row r="111" spans="1:11">
      <c r="A111">
        <v>136</v>
      </c>
      <c r="B111">
        <v>38</v>
      </c>
      <c r="C111" s="3">
        <v>45640</v>
      </c>
      <c r="D111" s="3">
        <v>45647</v>
      </c>
      <c r="E111">
        <v>7</v>
      </c>
      <c r="F111" t="s">
        <v>1038</v>
      </c>
      <c r="G111" t="s">
        <v>1039</v>
      </c>
      <c r="H111">
        <v>73</v>
      </c>
      <c r="I111" t="s">
        <v>1034</v>
      </c>
      <c r="J111">
        <f>IF(AND(B112=Hospitalvisits[[#This Row],[Patient_ID]],C112-Hospitalvisits[[#This Row],[Discharge_Date]] &lt;= 30),1,0)</f>
        <v>0</v>
      </c>
      <c r="K111" s="3" t="str">
        <f>IF(Hospitalvisits[[#This Row],[Readmission Status]]=1,C112,"")</f>
        <v/>
      </c>
    </row>
    <row r="112" spans="1:11">
      <c r="A112">
        <v>1</v>
      </c>
      <c r="B112">
        <v>39</v>
      </c>
      <c r="C112" s="3">
        <v>45229</v>
      </c>
      <c r="D112" s="3">
        <v>45237</v>
      </c>
      <c r="E112">
        <v>8</v>
      </c>
      <c r="F112" t="s">
        <v>1030</v>
      </c>
      <c r="G112" t="s">
        <v>1031</v>
      </c>
      <c r="H112">
        <v>95</v>
      </c>
      <c r="I112" t="s">
        <v>1032</v>
      </c>
      <c r="J112">
        <f>IF(AND(B113=Hospitalvisits[[#This Row],[Patient_ID]],C113-Hospitalvisits[[#This Row],[Discharge_Date]] &lt;= 30),1,0)</f>
        <v>0</v>
      </c>
      <c r="K112" s="3" t="str">
        <f>IF(Hospitalvisits[[#This Row],[Readmission Status]]=1,C113,"")</f>
        <v/>
      </c>
    </row>
    <row r="113" spans="1:11">
      <c r="A113">
        <v>2844</v>
      </c>
      <c r="B113">
        <v>39</v>
      </c>
      <c r="C113" s="3">
        <v>45312</v>
      </c>
      <c r="D113" s="3">
        <v>45323</v>
      </c>
      <c r="E113">
        <v>11</v>
      </c>
      <c r="F113" t="s">
        <v>1035</v>
      </c>
      <c r="G113" t="s">
        <v>1036</v>
      </c>
      <c r="H113">
        <v>61</v>
      </c>
      <c r="I113" t="s">
        <v>1029</v>
      </c>
      <c r="J113">
        <f>IF(AND(B114=Hospitalvisits[[#This Row],[Patient_ID]],C114-Hospitalvisits[[#This Row],[Discharge_Date]] &lt;= 30),1,0)</f>
        <v>0</v>
      </c>
      <c r="K113" s="3" t="str">
        <f>IF(Hospitalvisits[[#This Row],[Readmission Status]]=1,C114,"")</f>
        <v/>
      </c>
    </row>
    <row r="114" spans="1:11">
      <c r="A114">
        <v>1502</v>
      </c>
      <c r="B114">
        <v>40</v>
      </c>
      <c r="C114" s="3">
        <v>44864</v>
      </c>
      <c r="D114" s="3">
        <v>44870</v>
      </c>
      <c r="E114">
        <v>6</v>
      </c>
      <c r="F114" t="s">
        <v>1044</v>
      </c>
      <c r="G114" t="s">
        <v>1039</v>
      </c>
      <c r="H114">
        <v>61</v>
      </c>
      <c r="I114" t="s">
        <v>1034</v>
      </c>
      <c r="J114">
        <f>IF(AND(B115=Hospitalvisits[[#This Row],[Patient_ID]],C115-Hospitalvisits[[#This Row],[Discharge_Date]] &lt;= 30),1,0)</f>
        <v>0</v>
      </c>
      <c r="K114" s="3" t="str">
        <f>IF(Hospitalvisits[[#This Row],[Readmission Status]]=1,C115,"")</f>
        <v/>
      </c>
    </row>
    <row r="115" spans="1:11">
      <c r="A115">
        <v>1281</v>
      </c>
      <c r="B115">
        <v>40</v>
      </c>
      <c r="C115" s="3">
        <v>45453</v>
      </c>
      <c r="D115" s="3">
        <v>45458</v>
      </c>
      <c r="E115">
        <v>5</v>
      </c>
      <c r="F115" t="s">
        <v>1024</v>
      </c>
      <c r="G115" t="s">
        <v>1025</v>
      </c>
      <c r="H115">
        <v>68</v>
      </c>
      <c r="I115" t="s">
        <v>1026</v>
      </c>
      <c r="J115">
        <f>IF(AND(B116=Hospitalvisits[[#This Row],[Patient_ID]],C116-Hospitalvisits[[#This Row],[Discharge_Date]] &lt;= 30),1,0)</f>
        <v>1</v>
      </c>
      <c r="K115" s="3">
        <f>IF(Hospitalvisits[[#This Row],[Readmission Status]]=1,C116,"")</f>
        <v>45484</v>
      </c>
    </row>
    <row r="116" spans="1:11">
      <c r="A116">
        <v>1556</v>
      </c>
      <c r="B116">
        <v>40</v>
      </c>
      <c r="C116" s="3">
        <v>45484</v>
      </c>
      <c r="D116" s="3">
        <v>45494</v>
      </c>
      <c r="E116">
        <v>10</v>
      </c>
      <c r="F116" t="s">
        <v>1035</v>
      </c>
      <c r="G116" t="s">
        <v>1036</v>
      </c>
      <c r="H116">
        <v>89</v>
      </c>
      <c r="I116" t="s">
        <v>1034</v>
      </c>
      <c r="J116">
        <f>IF(AND(B117=Hospitalvisits[[#This Row],[Patient_ID]],C117-Hospitalvisits[[#This Row],[Discharge_Date]] &lt;= 30),1,0)</f>
        <v>0</v>
      </c>
      <c r="K116" s="3" t="str">
        <f>IF(Hospitalvisits[[#This Row],[Readmission Status]]=1,C117,"")</f>
        <v/>
      </c>
    </row>
    <row r="117" spans="1:11">
      <c r="A117">
        <v>1789</v>
      </c>
      <c r="B117">
        <v>40</v>
      </c>
      <c r="C117" s="3">
        <v>45621</v>
      </c>
      <c r="D117" s="3">
        <v>45627</v>
      </c>
      <c r="E117">
        <v>6</v>
      </c>
      <c r="F117" t="s">
        <v>1044</v>
      </c>
      <c r="G117" t="s">
        <v>1039</v>
      </c>
      <c r="H117">
        <v>166</v>
      </c>
      <c r="I117" t="s">
        <v>1029</v>
      </c>
      <c r="J117">
        <f>IF(AND(B118=Hospitalvisits[[#This Row],[Patient_ID]],C118-Hospitalvisits[[#This Row],[Discharge_Date]] &lt;= 30),1,0)</f>
        <v>0</v>
      </c>
      <c r="K117" s="3" t="str">
        <f>IF(Hospitalvisits[[#This Row],[Readmission Status]]=1,C118,"")</f>
        <v/>
      </c>
    </row>
    <row r="118" spans="1:11">
      <c r="A118">
        <v>2513</v>
      </c>
      <c r="B118">
        <v>41</v>
      </c>
      <c r="C118" s="3">
        <v>44780</v>
      </c>
      <c r="D118" s="3">
        <v>44785</v>
      </c>
      <c r="E118">
        <v>5</v>
      </c>
      <c r="F118" t="s">
        <v>1037</v>
      </c>
      <c r="G118" t="s">
        <v>1031</v>
      </c>
      <c r="H118">
        <v>158</v>
      </c>
      <c r="I118" t="s">
        <v>1029</v>
      </c>
      <c r="J118">
        <f>IF(AND(B119=Hospitalvisits[[#This Row],[Patient_ID]],C119-Hospitalvisits[[#This Row],[Discharge_Date]] &lt;= 30),1,0)</f>
        <v>0</v>
      </c>
      <c r="K118" s="3" t="str">
        <f>IF(Hospitalvisits[[#This Row],[Readmission Status]]=1,C119,"")</f>
        <v/>
      </c>
    </row>
    <row r="119" spans="1:11">
      <c r="A119">
        <v>211</v>
      </c>
      <c r="B119">
        <v>41</v>
      </c>
      <c r="C119" s="3">
        <v>44991</v>
      </c>
      <c r="D119" s="3">
        <v>44996</v>
      </c>
      <c r="E119">
        <v>5</v>
      </c>
      <c r="F119" t="s">
        <v>1037</v>
      </c>
      <c r="G119" t="s">
        <v>1031</v>
      </c>
      <c r="H119">
        <v>133</v>
      </c>
      <c r="I119" t="s">
        <v>1029</v>
      </c>
      <c r="J119">
        <f>IF(AND(B120=Hospitalvisits[[#This Row],[Patient_ID]],C120-Hospitalvisits[[#This Row],[Discharge_Date]] &lt;= 30),1,0)</f>
        <v>0</v>
      </c>
      <c r="K119" s="3" t="str">
        <f>IF(Hospitalvisits[[#This Row],[Readmission Status]]=1,C120,"")</f>
        <v/>
      </c>
    </row>
    <row r="120" spans="1:11">
      <c r="A120">
        <v>655</v>
      </c>
      <c r="B120">
        <v>41</v>
      </c>
      <c r="C120" s="3">
        <v>45108</v>
      </c>
      <c r="D120" s="3">
        <v>45115</v>
      </c>
      <c r="E120">
        <v>7</v>
      </c>
      <c r="F120" t="s">
        <v>1040</v>
      </c>
      <c r="G120" t="s">
        <v>1039</v>
      </c>
      <c r="H120">
        <v>36</v>
      </c>
      <c r="I120" t="s">
        <v>1029</v>
      </c>
      <c r="J120">
        <f>IF(AND(B121=Hospitalvisits[[#This Row],[Patient_ID]],C121-Hospitalvisits[[#This Row],[Discharge_Date]] &lt;= 30),1,0)</f>
        <v>0</v>
      </c>
      <c r="K120" s="3" t="str">
        <f>IF(Hospitalvisits[[#This Row],[Readmission Status]]=1,C121,"")</f>
        <v/>
      </c>
    </row>
    <row r="121" spans="1:11">
      <c r="A121">
        <v>181</v>
      </c>
      <c r="B121">
        <v>42</v>
      </c>
      <c r="C121" s="3">
        <v>44626</v>
      </c>
      <c r="D121" s="3">
        <v>44628</v>
      </c>
      <c r="E121">
        <v>2</v>
      </c>
      <c r="F121" t="s">
        <v>1046</v>
      </c>
      <c r="G121" t="s">
        <v>1043</v>
      </c>
      <c r="H121">
        <v>95</v>
      </c>
      <c r="I121" t="s">
        <v>1026</v>
      </c>
      <c r="J121">
        <f>IF(AND(B122=Hospitalvisits[[#This Row],[Patient_ID]],C122-Hospitalvisits[[#This Row],[Discharge_Date]] &lt;= 30),1,0)</f>
        <v>0</v>
      </c>
      <c r="K121" s="3" t="str">
        <f>IF(Hospitalvisits[[#This Row],[Readmission Status]]=1,C122,"")</f>
        <v/>
      </c>
    </row>
    <row r="122" spans="1:11">
      <c r="A122">
        <v>1314</v>
      </c>
      <c r="B122">
        <v>42</v>
      </c>
      <c r="C122" s="3">
        <v>44763</v>
      </c>
      <c r="D122" s="3">
        <v>44775</v>
      </c>
      <c r="E122">
        <v>12</v>
      </c>
      <c r="F122" t="s">
        <v>1035</v>
      </c>
      <c r="G122" t="s">
        <v>1036</v>
      </c>
      <c r="H122">
        <v>76</v>
      </c>
      <c r="I122" t="s">
        <v>1026</v>
      </c>
      <c r="J122">
        <f>IF(AND(B123=Hospitalvisits[[#This Row],[Patient_ID]],C123-Hospitalvisits[[#This Row],[Discharge_Date]] &lt;= 30),1,0)</f>
        <v>0</v>
      </c>
      <c r="K122" s="3" t="str">
        <f>IF(Hospitalvisits[[#This Row],[Readmission Status]]=1,C123,"")</f>
        <v/>
      </c>
    </row>
    <row r="123" spans="1:11">
      <c r="A123">
        <v>95</v>
      </c>
      <c r="B123">
        <v>42</v>
      </c>
      <c r="C123" s="3">
        <v>45231</v>
      </c>
      <c r="D123" s="3">
        <v>45237</v>
      </c>
      <c r="E123">
        <v>6</v>
      </c>
      <c r="F123" t="s">
        <v>1035</v>
      </c>
      <c r="G123" t="s">
        <v>1036</v>
      </c>
      <c r="H123">
        <v>42</v>
      </c>
      <c r="I123" t="s">
        <v>1034</v>
      </c>
      <c r="J123">
        <f>IF(AND(B124=Hospitalvisits[[#This Row],[Patient_ID]],C124-Hospitalvisits[[#This Row],[Discharge_Date]] &lt;= 30),1,0)</f>
        <v>0</v>
      </c>
      <c r="K123" s="3" t="str">
        <f>IF(Hospitalvisits[[#This Row],[Readmission Status]]=1,C124,"")</f>
        <v/>
      </c>
    </row>
    <row r="124" spans="1:11">
      <c r="A124">
        <v>856</v>
      </c>
      <c r="B124">
        <v>43</v>
      </c>
      <c r="C124" s="3">
        <v>44864</v>
      </c>
      <c r="D124" s="3">
        <v>44867</v>
      </c>
      <c r="E124">
        <v>3</v>
      </c>
      <c r="F124" t="s">
        <v>1044</v>
      </c>
      <c r="G124" t="s">
        <v>1039</v>
      </c>
      <c r="H124">
        <v>140</v>
      </c>
      <c r="I124" t="s">
        <v>1032</v>
      </c>
      <c r="J124">
        <f>IF(AND(B125=Hospitalvisits[[#This Row],[Patient_ID]],C125-Hospitalvisits[[#This Row],[Discharge_Date]] &lt;= 30),1,0)</f>
        <v>0</v>
      </c>
      <c r="K124" s="3" t="str">
        <f>IF(Hospitalvisits[[#This Row],[Readmission Status]]=1,C125,"")</f>
        <v/>
      </c>
    </row>
    <row r="125" spans="1:11">
      <c r="A125">
        <v>2042</v>
      </c>
      <c r="B125">
        <v>43</v>
      </c>
      <c r="C125" s="3">
        <v>44934</v>
      </c>
      <c r="D125" s="3">
        <v>44949</v>
      </c>
      <c r="E125">
        <v>15</v>
      </c>
      <c r="F125" t="s">
        <v>1033</v>
      </c>
      <c r="G125" t="s">
        <v>1028</v>
      </c>
      <c r="H125">
        <v>117</v>
      </c>
      <c r="I125" t="s">
        <v>1026</v>
      </c>
      <c r="J125">
        <f>IF(AND(B126=Hospitalvisits[[#This Row],[Patient_ID]],C126-Hospitalvisits[[#This Row],[Discharge_Date]] &lt;= 30),1,0)</f>
        <v>0</v>
      </c>
      <c r="K125" s="3" t="str">
        <f>IF(Hospitalvisits[[#This Row],[Readmission Status]]=1,C126,"")</f>
        <v/>
      </c>
    </row>
    <row r="126" spans="1:11">
      <c r="A126">
        <v>1412</v>
      </c>
      <c r="B126">
        <v>43</v>
      </c>
      <c r="C126" s="3">
        <v>45106</v>
      </c>
      <c r="D126" s="3">
        <v>45111</v>
      </c>
      <c r="E126">
        <v>5</v>
      </c>
      <c r="F126" t="s">
        <v>1045</v>
      </c>
      <c r="G126" t="s">
        <v>1025</v>
      </c>
      <c r="H126">
        <v>118</v>
      </c>
      <c r="I126" t="s">
        <v>1032</v>
      </c>
      <c r="J126">
        <f>IF(AND(B127=Hospitalvisits[[#This Row],[Patient_ID]],C127-Hospitalvisits[[#This Row],[Discharge_Date]] &lt;= 30),1,0)</f>
        <v>0</v>
      </c>
      <c r="K126" s="3" t="str">
        <f>IF(Hospitalvisits[[#This Row],[Readmission Status]]=1,C127,"")</f>
        <v/>
      </c>
    </row>
    <row r="127" spans="1:11">
      <c r="A127">
        <v>1732</v>
      </c>
      <c r="B127">
        <v>43</v>
      </c>
      <c r="C127" s="3">
        <v>45648</v>
      </c>
      <c r="D127" s="3">
        <v>45655</v>
      </c>
      <c r="E127">
        <v>7</v>
      </c>
      <c r="F127" t="s">
        <v>1035</v>
      </c>
      <c r="G127" t="s">
        <v>1036</v>
      </c>
      <c r="H127">
        <v>179</v>
      </c>
      <c r="I127" t="s">
        <v>1034</v>
      </c>
      <c r="J127">
        <f>IF(AND(B128=Hospitalvisits[[#This Row],[Patient_ID]],C128-Hospitalvisits[[#This Row],[Discharge_Date]] &lt;= 30),1,0)</f>
        <v>0</v>
      </c>
      <c r="K127" s="3" t="str">
        <f>IF(Hospitalvisits[[#This Row],[Readmission Status]]=1,C128,"")</f>
        <v/>
      </c>
    </row>
    <row r="128" spans="1:11">
      <c r="A128">
        <v>651</v>
      </c>
      <c r="B128">
        <v>44</v>
      </c>
      <c r="C128" s="3">
        <v>44596</v>
      </c>
      <c r="D128" s="3">
        <v>44601</v>
      </c>
      <c r="E128">
        <v>5</v>
      </c>
      <c r="F128" t="s">
        <v>1044</v>
      </c>
      <c r="G128" t="s">
        <v>1039</v>
      </c>
      <c r="H128">
        <v>55</v>
      </c>
      <c r="I128" t="s">
        <v>1029</v>
      </c>
      <c r="J128">
        <f>IF(AND(B129=Hospitalvisits[[#This Row],[Patient_ID]],C129-Hospitalvisits[[#This Row],[Discharge_Date]] &lt;= 30),1,0)</f>
        <v>1</v>
      </c>
      <c r="K128" s="3">
        <f>IF(Hospitalvisits[[#This Row],[Readmission Status]]=1,C129,"")</f>
        <v>44609</v>
      </c>
    </row>
    <row r="129" spans="1:11">
      <c r="A129">
        <v>2150</v>
      </c>
      <c r="B129">
        <v>44</v>
      </c>
      <c r="C129" s="3">
        <v>44609</v>
      </c>
      <c r="D129" s="3">
        <v>44612</v>
      </c>
      <c r="E129">
        <v>3</v>
      </c>
      <c r="F129" t="s">
        <v>1038</v>
      </c>
      <c r="G129" t="s">
        <v>1039</v>
      </c>
      <c r="H129">
        <v>62</v>
      </c>
      <c r="I129" t="s">
        <v>1026</v>
      </c>
      <c r="J129">
        <f>IF(AND(B130=Hospitalvisits[[#This Row],[Patient_ID]],C130-Hospitalvisits[[#This Row],[Discharge_Date]] &lt;= 30),1,0)</f>
        <v>1</v>
      </c>
      <c r="K129" s="3">
        <f>IF(Hospitalvisits[[#This Row],[Readmission Status]]=1,C130,"")</f>
        <v>44609</v>
      </c>
    </row>
    <row r="130" spans="1:11">
      <c r="A130">
        <v>2308</v>
      </c>
      <c r="B130">
        <v>44</v>
      </c>
      <c r="C130" s="3">
        <v>44609</v>
      </c>
      <c r="D130" s="3">
        <v>44614</v>
      </c>
      <c r="E130">
        <v>5</v>
      </c>
      <c r="F130" t="s">
        <v>1037</v>
      </c>
      <c r="G130" t="s">
        <v>1031</v>
      </c>
      <c r="H130">
        <v>84</v>
      </c>
      <c r="I130" t="s">
        <v>1034</v>
      </c>
      <c r="J130">
        <f>IF(AND(B131=Hospitalvisits[[#This Row],[Patient_ID]],C131-Hospitalvisits[[#This Row],[Discharge_Date]] &lt;= 30),1,0)</f>
        <v>0</v>
      </c>
      <c r="K130" s="3" t="str">
        <f>IF(Hospitalvisits[[#This Row],[Readmission Status]]=1,C131,"")</f>
        <v/>
      </c>
    </row>
    <row r="131" spans="1:11">
      <c r="A131">
        <v>2820</v>
      </c>
      <c r="B131">
        <v>44</v>
      </c>
      <c r="C131" s="3">
        <v>45021</v>
      </c>
      <c r="D131" s="3">
        <v>45032</v>
      </c>
      <c r="E131">
        <v>11</v>
      </c>
      <c r="F131" t="s">
        <v>1033</v>
      </c>
      <c r="G131" t="s">
        <v>1028</v>
      </c>
      <c r="H131">
        <v>69</v>
      </c>
      <c r="I131" t="s">
        <v>1026</v>
      </c>
      <c r="J131">
        <f>IF(AND(B132=Hospitalvisits[[#This Row],[Patient_ID]],C132-Hospitalvisits[[#This Row],[Discharge_Date]] &lt;= 30),1,0)</f>
        <v>1</v>
      </c>
      <c r="K131" s="3">
        <f>IF(Hospitalvisits[[#This Row],[Readmission Status]]=1,C132,"")</f>
        <v>45062</v>
      </c>
    </row>
    <row r="132" spans="1:11">
      <c r="A132">
        <v>99</v>
      </c>
      <c r="B132">
        <v>44</v>
      </c>
      <c r="C132" s="3">
        <v>45062</v>
      </c>
      <c r="D132" s="3">
        <v>45065</v>
      </c>
      <c r="E132">
        <v>3</v>
      </c>
      <c r="F132" t="s">
        <v>1046</v>
      </c>
      <c r="G132" t="s">
        <v>1043</v>
      </c>
      <c r="H132">
        <v>58</v>
      </c>
      <c r="I132" t="s">
        <v>1029</v>
      </c>
      <c r="J132">
        <f>IF(AND(B133=Hospitalvisits[[#This Row],[Patient_ID]],C133-Hospitalvisits[[#This Row],[Discharge_Date]] &lt;= 30),1,0)</f>
        <v>0</v>
      </c>
      <c r="K132" s="3" t="str">
        <f>IF(Hospitalvisits[[#This Row],[Readmission Status]]=1,C133,"")</f>
        <v/>
      </c>
    </row>
    <row r="133" spans="1:11">
      <c r="A133">
        <v>1701</v>
      </c>
      <c r="B133">
        <v>44</v>
      </c>
      <c r="C133" s="3">
        <v>45153</v>
      </c>
      <c r="D133" s="3">
        <v>45155</v>
      </c>
      <c r="E133">
        <v>2</v>
      </c>
      <c r="F133" t="s">
        <v>1046</v>
      </c>
      <c r="G133" t="s">
        <v>1043</v>
      </c>
      <c r="H133">
        <v>76</v>
      </c>
      <c r="I133" t="s">
        <v>1034</v>
      </c>
      <c r="J133">
        <f>IF(AND(B134=Hospitalvisits[[#This Row],[Patient_ID]],C134-Hospitalvisits[[#This Row],[Discharge_Date]] &lt;= 30),1,0)</f>
        <v>0</v>
      </c>
      <c r="K133" s="3" t="str">
        <f>IF(Hospitalvisits[[#This Row],[Readmission Status]]=1,C134,"")</f>
        <v/>
      </c>
    </row>
    <row r="134" spans="1:11">
      <c r="A134">
        <v>1279</v>
      </c>
      <c r="B134">
        <v>44</v>
      </c>
      <c r="C134" s="3">
        <v>45408</v>
      </c>
      <c r="D134" s="3">
        <v>45411</v>
      </c>
      <c r="E134">
        <v>3</v>
      </c>
      <c r="F134" t="s">
        <v>1046</v>
      </c>
      <c r="G134" t="s">
        <v>1043</v>
      </c>
      <c r="H134">
        <v>174</v>
      </c>
      <c r="I134" t="s">
        <v>1032</v>
      </c>
      <c r="J134">
        <f>IF(AND(B135=Hospitalvisits[[#This Row],[Patient_ID]],C135-Hospitalvisits[[#This Row],[Discharge_Date]] &lt;= 30),1,0)</f>
        <v>0</v>
      </c>
      <c r="K134" s="3" t="str">
        <f>IF(Hospitalvisits[[#This Row],[Readmission Status]]=1,C135,"")</f>
        <v/>
      </c>
    </row>
    <row r="135" spans="1:11">
      <c r="A135">
        <v>2817</v>
      </c>
      <c r="B135">
        <v>45</v>
      </c>
      <c r="C135" s="3">
        <v>44593</v>
      </c>
      <c r="D135" s="3">
        <v>44596</v>
      </c>
      <c r="E135">
        <v>3</v>
      </c>
      <c r="F135" t="s">
        <v>1045</v>
      </c>
      <c r="G135" t="s">
        <v>1025</v>
      </c>
      <c r="H135">
        <v>194</v>
      </c>
      <c r="I135" t="s">
        <v>1032</v>
      </c>
      <c r="J135">
        <f>IF(AND(B136=Hospitalvisits[[#This Row],[Patient_ID]],C136-Hospitalvisits[[#This Row],[Discharge_Date]] &lt;= 30),1,0)</f>
        <v>0</v>
      </c>
      <c r="K135" s="3" t="str">
        <f>IF(Hospitalvisits[[#This Row],[Readmission Status]]=1,C136,"")</f>
        <v/>
      </c>
    </row>
    <row r="136" spans="1:11">
      <c r="A136">
        <v>2193</v>
      </c>
      <c r="B136">
        <v>45</v>
      </c>
      <c r="C136" s="3">
        <v>45032</v>
      </c>
      <c r="D136" s="3">
        <v>45035</v>
      </c>
      <c r="E136">
        <v>3</v>
      </c>
      <c r="F136" t="s">
        <v>1044</v>
      </c>
      <c r="G136" t="s">
        <v>1039</v>
      </c>
      <c r="H136">
        <v>165</v>
      </c>
      <c r="I136" t="s">
        <v>1032</v>
      </c>
      <c r="J136">
        <f>IF(AND(B137=Hospitalvisits[[#This Row],[Patient_ID]],C137-Hospitalvisits[[#This Row],[Discharge_Date]] &lt;= 30),1,0)</f>
        <v>0</v>
      </c>
      <c r="K136" s="3" t="str">
        <f>IF(Hospitalvisits[[#This Row],[Readmission Status]]=1,C137,"")</f>
        <v/>
      </c>
    </row>
    <row r="137" spans="1:11">
      <c r="A137">
        <v>965</v>
      </c>
      <c r="B137">
        <v>45</v>
      </c>
      <c r="C137" s="3">
        <v>45531</v>
      </c>
      <c r="D137" s="3">
        <v>45535</v>
      </c>
      <c r="E137">
        <v>4</v>
      </c>
      <c r="F137" t="s">
        <v>1035</v>
      </c>
      <c r="G137" t="s">
        <v>1036</v>
      </c>
      <c r="H137">
        <v>6</v>
      </c>
      <c r="I137" t="s">
        <v>1029</v>
      </c>
      <c r="J137">
        <f>IF(AND(B138=Hospitalvisits[[#This Row],[Patient_ID]],C138-Hospitalvisits[[#This Row],[Discharge_Date]] &lt;= 30),1,0)</f>
        <v>0</v>
      </c>
      <c r="K137" s="3" t="str">
        <f>IF(Hospitalvisits[[#This Row],[Readmission Status]]=1,C138,"")</f>
        <v/>
      </c>
    </row>
    <row r="138" spans="1:11">
      <c r="A138">
        <v>979</v>
      </c>
      <c r="B138">
        <v>46</v>
      </c>
      <c r="C138" s="3">
        <v>44574</v>
      </c>
      <c r="D138" s="3">
        <v>44581</v>
      </c>
      <c r="E138">
        <v>7</v>
      </c>
      <c r="F138" t="s">
        <v>1044</v>
      </c>
      <c r="G138" t="s">
        <v>1039</v>
      </c>
      <c r="H138">
        <v>174</v>
      </c>
      <c r="I138" t="s">
        <v>1029</v>
      </c>
      <c r="J138">
        <f>IF(AND(B139=Hospitalvisits[[#This Row],[Patient_ID]],C139-Hospitalvisits[[#This Row],[Discharge_Date]] &lt;= 30),1,0)</f>
        <v>1</v>
      </c>
      <c r="K138" s="3">
        <f>IF(Hospitalvisits[[#This Row],[Readmission Status]]=1,C139,"")</f>
        <v>44595</v>
      </c>
    </row>
    <row r="139" spans="1:11">
      <c r="A139">
        <v>1662</v>
      </c>
      <c r="B139">
        <v>46</v>
      </c>
      <c r="C139" s="3">
        <v>44595</v>
      </c>
      <c r="D139" s="3">
        <v>44602</v>
      </c>
      <c r="E139">
        <v>7</v>
      </c>
      <c r="F139" t="s">
        <v>1035</v>
      </c>
      <c r="G139" t="s">
        <v>1036</v>
      </c>
      <c r="H139">
        <v>149</v>
      </c>
      <c r="I139" t="s">
        <v>1032</v>
      </c>
      <c r="J139">
        <f>IF(AND(B140=Hospitalvisits[[#This Row],[Patient_ID]],C140-Hospitalvisits[[#This Row],[Discharge_Date]] &lt;= 30),1,0)</f>
        <v>0</v>
      </c>
      <c r="K139" s="3" t="str">
        <f>IF(Hospitalvisits[[#This Row],[Readmission Status]]=1,C140,"")</f>
        <v/>
      </c>
    </row>
    <row r="140" spans="1:11">
      <c r="A140">
        <v>1579</v>
      </c>
      <c r="B140">
        <v>46</v>
      </c>
      <c r="C140" s="3">
        <v>45551</v>
      </c>
      <c r="D140" s="3">
        <v>45553</v>
      </c>
      <c r="E140">
        <v>2</v>
      </c>
      <c r="F140" t="s">
        <v>1024</v>
      </c>
      <c r="G140" t="s">
        <v>1025</v>
      </c>
      <c r="H140">
        <v>126</v>
      </c>
      <c r="I140" t="s">
        <v>1026</v>
      </c>
      <c r="J140">
        <f>IF(AND(B141=Hospitalvisits[[#This Row],[Patient_ID]],C141-Hospitalvisits[[#This Row],[Discharge_Date]] &lt;= 30),1,0)</f>
        <v>0</v>
      </c>
      <c r="K140" s="3" t="str">
        <f>IF(Hospitalvisits[[#This Row],[Readmission Status]]=1,C141,"")</f>
        <v/>
      </c>
    </row>
    <row r="141" spans="1:11">
      <c r="A141">
        <v>926</v>
      </c>
      <c r="B141">
        <v>47</v>
      </c>
      <c r="C141" s="3">
        <v>44656</v>
      </c>
      <c r="D141" s="3">
        <v>44657</v>
      </c>
      <c r="E141">
        <v>1</v>
      </c>
      <c r="F141" t="s">
        <v>1042</v>
      </c>
      <c r="G141" t="s">
        <v>1043</v>
      </c>
      <c r="H141">
        <v>77</v>
      </c>
      <c r="I141" t="s">
        <v>1026</v>
      </c>
      <c r="J141">
        <f>IF(AND(B142=Hospitalvisits[[#This Row],[Patient_ID]],C142-Hospitalvisits[[#This Row],[Discharge_Date]] &lt;= 30),1,0)</f>
        <v>0</v>
      </c>
      <c r="K141" s="3" t="str">
        <f>IF(Hospitalvisits[[#This Row],[Readmission Status]]=1,C142,"")</f>
        <v/>
      </c>
    </row>
    <row r="142" spans="1:11">
      <c r="A142">
        <v>2405</v>
      </c>
      <c r="B142">
        <v>47</v>
      </c>
      <c r="C142" s="3">
        <v>44719</v>
      </c>
      <c r="D142" s="3">
        <v>44725</v>
      </c>
      <c r="E142">
        <v>6</v>
      </c>
      <c r="F142" t="s">
        <v>1038</v>
      </c>
      <c r="G142" t="s">
        <v>1039</v>
      </c>
      <c r="H142">
        <v>167</v>
      </c>
      <c r="I142" t="s">
        <v>1034</v>
      </c>
      <c r="J142">
        <f>IF(AND(B143=Hospitalvisits[[#This Row],[Patient_ID]],C143-Hospitalvisits[[#This Row],[Discharge_Date]] &lt;= 30),1,0)</f>
        <v>0</v>
      </c>
      <c r="K142" s="3" t="str">
        <f>IF(Hospitalvisits[[#This Row],[Readmission Status]]=1,C143,"")</f>
        <v/>
      </c>
    </row>
    <row r="143" spans="1:11">
      <c r="A143">
        <v>1893</v>
      </c>
      <c r="B143">
        <v>47</v>
      </c>
      <c r="C143" s="3">
        <v>44851</v>
      </c>
      <c r="D143" s="3">
        <v>44859</v>
      </c>
      <c r="E143">
        <v>8</v>
      </c>
      <c r="F143" t="s">
        <v>1035</v>
      </c>
      <c r="G143" t="s">
        <v>1036</v>
      </c>
      <c r="H143">
        <v>182</v>
      </c>
      <c r="I143" t="s">
        <v>1029</v>
      </c>
      <c r="J143">
        <f>IF(AND(B144=Hospitalvisits[[#This Row],[Patient_ID]],C144-Hospitalvisits[[#This Row],[Discharge_Date]] &lt;= 30),1,0)</f>
        <v>1</v>
      </c>
      <c r="K143" s="3">
        <f>IF(Hospitalvisits[[#This Row],[Readmission Status]]=1,C144,"")</f>
        <v>44859</v>
      </c>
    </row>
    <row r="144" spans="1:11">
      <c r="A144">
        <v>1083</v>
      </c>
      <c r="B144">
        <v>47</v>
      </c>
      <c r="C144" s="3">
        <v>44859</v>
      </c>
      <c r="D144" s="3">
        <v>44864</v>
      </c>
      <c r="E144">
        <v>5</v>
      </c>
      <c r="F144" t="s">
        <v>1033</v>
      </c>
      <c r="G144" t="s">
        <v>1028</v>
      </c>
      <c r="H144">
        <v>72</v>
      </c>
      <c r="I144" t="s">
        <v>1026</v>
      </c>
      <c r="J144">
        <f>IF(AND(B145=Hospitalvisits[[#This Row],[Patient_ID]],C145-Hospitalvisits[[#This Row],[Discharge_Date]] &lt;= 30),1,0)</f>
        <v>0</v>
      </c>
      <c r="K144" s="3" t="str">
        <f>IF(Hospitalvisits[[#This Row],[Readmission Status]]=1,C145,"")</f>
        <v/>
      </c>
    </row>
    <row r="145" spans="1:11">
      <c r="A145">
        <v>196</v>
      </c>
      <c r="B145">
        <v>47</v>
      </c>
      <c r="C145" s="3">
        <v>45026</v>
      </c>
      <c r="D145" s="3">
        <v>45040</v>
      </c>
      <c r="E145">
        <v>14</v>
      </c>
      <c r="F145" t="s">
        <v>1033</v>
      </c>
      <c r="G145" t="s">
        <v>1028</v>
      </c>
      <c r="H145">
        <v>140</v>
      </c>
      <c r="I145" t="s">
        <v>1032</v>
      </c>
      <c r="J145">
        <f>IF(AND(B146=Hospitalvisits[[#This Row],[Patient_ID]],C146-Hospitalvisits[[#This Row],[Discharge_Date]] &lt;= 30),1,0)</f>
        <v>0</v>
      </c>
      <c r="K145" s="3" t="str">
        <f>IF(Hospitalvisits[[#This Row],[Readmission Status]]=1,C146,"")</f>
        <v/>
      </c>
    </row>
    <row r="146" spans="1:11">
      <c r="A146">
        <v>1663</v>
      </c>
      <c r="B146">
        <v>47</v>
      </c>
      <c r="C146" s="3">
        <v>45272</v>
      </c>
      <c r="D146" s="3">
        <v>45278</v>
      </c>
      <c r="E146">
        <v>6</v>
      </c>
      <c r="F146" t="s">
        <v>1041</v>
      </c>
      <c r="G146" t="s">
        <v>1036</v>
      </c>
      <c r="H146">
        <v>89</v>
      </c>
      <c r="I146" t="s">
        <v>1026</v>
      </c>
      <c r="J146">
        <f>IF(AND(B147=Hospitalvisits[[#This Row],[Patient_ID]],C147-Hospitalvisits[[#This Row],[Discharge_Date]] &lt;= 30),1,0)</f>
        <v>0</v>
      </c>
      <c r="K146" s="3" t="str">
        <f>IF(Hospitalvisits[[#This Row],[Readmission Status]]=1,C147,"")</f>
        <v/>
      </c>
    </row>
    <row r="147" spans="1:11">
      <c r="A147">
        <v>1190</v>
      </c>
      <c r="B147">
        <v>48</v>
      </c>
      <c r="C147" s="3">
        <v>44724</v>
      </c>
      <c r="D147" s="3">
        <v>44729</v>
      </c>
      <c r="E147">
        <v>5</v>
      </c>
      <c r="F147" t="s">
        <v>1044</v>
      </c>
      <c r="G147" t="s">
        <v>1039</v>
      </c>
      <c r="H147">
        <v>139</v>
      </c>
      <c r="I147" t="s">
        <v>1029</v>
      </c>
      <c r="J147">
        <f>IF(AND(B148=Hospitalvisits[[#This Row],[Patient_ID]],C148-Hospitalvisits[[#This Row],[Discharge_Date]] &lt;= 30),1,0)</f>
        <v>0</v>
      </c>
      <c r="K147" s="3" t="str">
        <f>IF(Hospitalvisits[[#This Row],[Readmission Status]]=1,C148,"")</f>
        <v/>
      </c>
    </row>
    <row r="148" spans="1:11">
      <c r="A148">
        <v>957</v>
      </c>
      <c r="B148">
        <v>48</v>
      </c>
      <c r="C148" s="3">
        <v>44765</v>
      </c>
      <c r="D148" s="3">
        <v>44767</v>
      </c>
      <c r="E148">
        <v>2</v>
      </c>
      <c r="F148" t="s">
        <v>1024</v>
      </c>
      <c r="G148" t="s">
        <v>1025</v>
      </c>
      <c r="H148">
        <v>102</v>
      </c>
      <c r="I148" t="s">
        <v>1026</v>
      </c>
      <c r="J148">
        <f>IF(AND(B149=Hospitalvisits[[#This Row],[Patient_ID]],C149-Hospitalvisits[[#This Row],[Discharge_Date]] &lt;= 30),1,0)</f>
        <v>0</v>
      </c>
      <c r="K148" s="3" t="str">
        <f>IF(Hospitalvisits[[#This Row],[Readmission Status]]=1,C149,"")</f>
        <v/>
      </c>
    </row>
    <row r="149" spans="1:11">
      <c r="A149">
        <v>705</v>
      </c>
      <c r="B149">
        <v>48</v>
      </c>
      <c r="C149" s="3">
        <v>45045</v>
      </c>
      <c r="D149" s="3">
        <v>45047</v>
      </c>
      <c r="E149">
        <v>2</v>
      </c>
      <c r="F149" t="s">
        <v>1024</v>
      </c>
      <c r="G149" t="s">
        <v>1025</v>
      </c>
      <c r="H149">
        <v>15</v>
      </c>
      <c r="I149" t="s">
        <v>1032</v>
      </c>
      <c r="J149">
        <f>IF(AND(B150=Hospitalvisits[[#This Row],[Patient_ID]],C150-Hospitalvisits[[#This Row],[Discharge_Date]] &lt;= 30),1,0)</f>
        <v>0</v>
      </c>
      <c r="K149" s="3" t="str">
        <f>IF(Hospitalvisits[[#This Row],[Readmission Status]]=1,C150,"")</f>
        <v/>
      </c>
    </row>
    <row r="150" spans="1:11">
      <c r="A150">
        <v>1217</v>
      </c>
      <c r="B150">
        <v>48</v>
      </c>
      <c r="C150" s="3">
        <v>45655</v>
      </c>
      <c r="D150" s="3">
        <v>45662</v>
      </c>
      <c r="E150">
        <v>7</v>
      </c>
      <c r="F150" t="s">
        <v>1033</v>
      </c>
      <c r="G150" t="s">
        <v>1028</v>
      </c>
      <c r="H150">
        <v>13</v>
      </c>
      <c r="I150" t="s">
        <v>1032</v>
      </c>
      <c r="J150">
        <f>IF(AND(B151=Hospitalvisits[[#This Row],[Patient_ID]],C151-Hospitalvisits[[#This Row],[Discharge_Date]] &lt;= 30),1,0)</f>
        <v>0</v>
      </c>
      <c r="K150" s="3" t="str">
        <f>IF(Hospitalvisits[[#This Row],[Readmission Status]]=1,C151,"")</f>
        <v/>
      </c>
    </row>
    <row r="151" spans="1:11">
      <c r="A151">
        <v>2654</v>
      </c>
      <c r="B151">
        <v>49</v>
      </c>
      <c r="C151" s="3">
        <v>45306</v>
      </c>
      <c r="D151" s="3">
        <v>45310</v>
      </c>
      <c r="E151">
        <v>4</v>
      </c>
      <c r="F151" t="s">
        <v>1024</v>
      </c>
      <c r="G151" t="s">
        <v>1025</v>
      </c>
      <c r="H151">
        <v>64</v>
      </c>
      <c r="I151" t="s">
        <v>1026</v>
      </c>
      <c r="J151">
        <f>IF(AND(B152=Hospitalvisits[[#This Row],[Patient_ID]],C152-Hospitalvisits[[#This Row],[Discharge_Date]] &lt;= 30),1,0)</f>
        <v>0</v>
      </c>
      <c r="K151" s="3" t="str">
        <f>IF(Hospitalvisits[[#This Row],[Readmission Status]]=1,C152,"")</f>
        <v/>
      </c>
    </row>
    <row r="152" spans="1:11">
      <c r="A152">
        <v>2937</v>
      </c>
      <c r="B152">
        <v>49</v>
      </c>
      <c r="C152" s="3">
        <v>45355</v>
      </c>
      <c r="D152" s="3">
        <v>45362</v>
      </c>
      <c r="E152">
        <v>7</v>
      </c>
      <c r="F152" t="s">
        <v>1030</v>
      </c>
      <c r="G152" t="s">
        <v>1031</v>
      </c>
      <c r="H152">
        <v>34</v>
      </c>
      <c r="I152" t="s">
        <v>1029</v>
      </c>
      <c r="J152">
        <f>IF(AND(B153=Hospitalvisits[[#This Row],[Patient_ID]],C153-Hospitalvisits[[#This Row],[Discharge_Date]] &lt;= 30),1,0)</f>
        <v>0</v>
      </c>
      <c r="K152" s="3" t="str">
        <f>IF(Hospitalvisits[[#This Row],[Readmission Status]]=1,C153,"")</f>
        <v/>
      </c>
    </row>
    <row r="153" spans="1:11">
      <c r="A153">
        <v>1590</v>
      </c>
      <c r="B153">
        <v>49</v>
      </c>
      <c r="C153" s="3">
        <v>45456</v>
      </c>
      <c r="D153" s="3">
        <v>45463</v>
      </c>
      <c r="E153">
        <v>7</v>
      </c>
      <c r="F153" t="s">
        <v>1040</v>
      </c>
      <c r="G153" t="s">
        <v>1039</v>
      </c>
      <c r="H153">
        <v>62</v>
      </c>
      <c r="I153" t="s">
        <v>1034</v>
      </c>
      <c r="J153">
        <f>IF(AND(B154=Hospitalvisits[[#This Row],[Patient_ID]],C154-Hospitalvisits[[#This Row],[Discharge_Date]] &lt;= 30),1,0)</f>
        <v>0</v>
      </c>
      <c r="K153" s="3" t="str">
        <f>IF(Hospitalvisits[[#This Row],[Readmission Status]]=1,C154,"")</f>
        <v/>
      </c>
    </row>
    <row r="154" spans="1:11">
      <c r="A154">
        <v>482</v>
      </c>
      <c r="B154">
        <v>50</v>
      </c>
      <c r="C154" s="3">
        <v>45505</v>
      </c>
      <c r="D154" s="3">
        <v>45515</v>
      </c>
      <c r="E154">
        <v>10</v>
      </c>
      <c r="F154" t="s">
        <v>1027</v>
      </c>
      <c r="G154" t="s">
        <v>1028</v>
      </c>
      <c r="H154">
        <v>147</v>
      </c>
      <c r="I154" t="s">
        <v>1034</v>
      </c>
      <c r="J154">
        <f>IF(AND(B155=Hospitalvisits[[#This Row],[Patient_ID]],C155-Hospitalvisits[[#This Row],[Discharge_Date]] &lt;= 30),1,0)</f>
        <v>0</v>
      </c>
      <c r="K154" s="3" t="str">
        <f>IF(Hospitalvisits[[#This Row],[Readmission Status]]=1,C155,"")</f>
        <v/>
      </c>
    </row>
    <row r="155" spans="1:11">
      <c r="A155">
        <v>1604</v>
      </c>
      <c r="B155">
        <v>50</v>
      </c>
      <c r="C155" s="3">
        <v>45623</v>
      </c>
      <c r="D155" s="3">
        <v>45626</v>
      </c>
      <c r="E155">
        <v>3</v>
      </c>
      <c r="F155" t="s">
        <v>1042</v>
      </c>
      <c r="G155" t="s">
        <v>1043</v>
      </c>
      <c r="H155">
        <v>159</v>
      </c>
      <c r="I155" t="s">
        <v>1034</v>
      </c>
      <c r="J155">
        <f>IF(AND(B156=Hospitalvisits[[#This Row],[Patient_ID]],C156-Hospitalvisits[[#This Row],[Discharge_Date]] &lt;= 30),1,0)</f>
        <v>0</v>
      </c>
      <c r="K155" s="3" t="str">
        <f>IF(Hospitalvisits[[#This Row],[Readmission Status]]=1,C156,"")</f>
        <v/>
      </c>
    </row>
    <row r="156" spans="1:11">
      <c r="A156">
        <v>2212</v>
      </c>
      <c r="B156">
        <v>51</v>
      </c>
      <c r="C156" s="3">
        <v>44896</v>
      </c>
      <c r="D156" s="3">
        <v>44899</v>
      </c>
      <c r="E156">
        <v>3</v>
      </c>
      <c r="F156" t="s">
        <v>1042</v>
      </c>
      <c r="G156" t="s">
        <v>1043</v>
      </c>
      <c r="H156">
        <v>29</v>
      </c>
      <c r="I156" t="s">
        <v>1032</v>
      </c>
      <c r="J156">
        <f>IF(AND(B157=Hospitalvisits[[#This Row],[Patient_ID]],C157-Hospitalvisits[[#This Row],[Discharge_Date]] &lt;= 30),1,0)</f>
        <v>0</v>
      </c>
      <c r="K156" s="3" t="str">
        <f>IF(Hospitalvisits[[#This Row],[Readmission Status]]=1,C157,"")</f>
        <v/>
      </c>
    </row>
    <row r="157" spans="1:11">
      <c r="A157">
        <v>1074</v>
      </c>
      <c r="B157">
        <v>52</v>
      </c>
      <c r="C157" s="3">
        <v>44855</v>
      </c>
      <c r="D157" s="3">
        <v>44861</v>
      </c>
      <c r="E157">
        <v>6</v>
      </c>
      <c r="F157" t="s">
        <v>1041</v>
      </c>
      <c r="G157" t="s">
        <v>1036</v>
      </c>
      <c r="H157">
        <v>4</v>
      </c>
      <c r="I157" t="s">
        <v>1032</v>
      </c>
      <c r="J157">
        <f>IF(AND(B158=Hospitalvisits[[#This Row],[Patient_ID]],C158-Hospitalvisits[[#This Row],[Discharge_Date]] &lt;= 30),1,0)</f>
        <v>0</v>
      </c>
      <c r="K157" s="3" t="str">
        <f>IF(Hospitalvisits[[#This Row],[Readmission Status]]=1,C158,"")</f>
        <v/>
      </c>
    </row>
    <row r="158" spans="1:11">
      <c r="A158">
        <v>1171</v>
      </c>
      <c r="B158">
        <v>53</v>
      </c>
      <c r="C158" s="3">
        <v>44610</v>
      </c>
      <c r="D158" s="3">
        <v>44618</v>
      </c>
      <c r="E158">
        <v>8</v>
      </c>
      <c r="F158" t="s">
        <v>1030</v>
      </c>
      <c r="G158" t="s">
        <v>1031</v>
      </c>
      <c r="H158">
        <v>93</v>
      </c>
      <c r="I158" t="s">
        <v>1034</v>
      </c>
      <c r="J158">
        <f>IF(AND(B159=Hospitalvisits[[#This Row],[Patient_ID]],C159-Hospitalvisits[[#This Row],[Discharge_Date]] &lt;= 30),1,0)</f>
        <v>0</v>
      </c>
      <c r="K158" s="3" t="str">
        <f>IF(Hospitalvisits[[#This Row],[Readmission Status]]=1,C159,"")</f>
        <v/>
      </c>
    </row>
    <row r="159" spans="1:11">
      <c r="A159">
        <v>2747</v>
      </c>
      <c r="B159">
        <v>53</v>
      </c>
      <c r="C159" s="3">
        <v>45244</v>
      </c>
      <c r="D159" s="3">
        <v>45253</v>
      </c>
      <c r="E159">
        <v>9</v>
      </c>
      <c r="F159" t="s">
        <v>1037</v>
      </c>
      <c r="G159" t="s">
        <v>1031</v>
      </c>
      <c r="H159">
        <v>112</v>
      </c>
      <c r="I159" t="s">
        <v>1029</v>
      </c>
      <c r="J159">
        <f>IF(AND(B160=Hospitalvisits[[#This Row],[Patient_ID]],C160-Hospitalvisits[[#This Row],[Discharge_Date]] &lt;= 30),1,0)</f>
        <v>0</v>
      </c>
      <c r="K159" s="3" t="str">
        <f>IF(Hospitalvisits[[#This Row],[Readmission Status]]=1,C160,"")</f>
        <v/>
      </c>
    </row>
    <row r="160" spans="1:11">
      <c r="A160">
        <v>451</v>
      </c>
      <c r="B160">
        <v>54</v>
      </c>
      <c r="C160" s="3">
        <v>44929</v>
      </c>
      <c r="D160" s="3">
        <v>44932</v>
      </c>
      <c r="E160">
        <v>3</v>
      </c>
      <c r="F160" t="s">
        <v>1038</v>
      </c>
      <c r="G160" t="s">
        <v>1039</v>
      </c>
      <c r="H160">
        <v>121</v>
      </c>
      <c r="I160" t="s">
        <v>1026</v>
      </c>
      <c r="J160">
        <f>IF(AND(B161=Hospitalvisits[[#This Row],[Patient_ID]],C161-Hospitalvisits[[#This Row],[Discharge_Date]] &lt;= 30),1,0)</f>
        <v>0</v>
      </c>
      <c r="K160" s="3" t="str">
        <f>IF(Hospitalvisits[[#This Row],[Readmission Status]]=1,C161,"")</f>
        <v/>
      </c>
    </row>
    <row r="161" spans="1:11">
      <c r="A161">
        <v>1633</v>
      </c>
      <c r="B161">
        <v>54</v>
      </c>
      <c r="C161" s="3">
        <v>45644</v>
      </c>
      <c r="D161" s="3">
        <v>45649</v>
      </c>
      <c r="E161">
        <v>5</v>
      </c>
      <c r="F161" t="s">
        <v>1030</v>
      </c>
      <c r="G161" t="s">
        <v>1031</v>
      </c>
      <c r="H161">
        <v>28</v>
      </c>
      <c r="I161" t="s">
        <v>1034</v>
      </c>
      <c r="J161">
        <f>IF(AND(B162=Hospitalvisits[[#This Row],[Patient_ID]],C162-Hospitalvisits[[#This Row],[Discharge_Date]] &lt;= 30),1,0)</f>
        <v>0</v>
      </c>
      <c r="K161" s="3" t="str">
        <f>IF(Hospitalvisits[[#This Row],[Readmission Status]]=1,C162,"")</f>
        <v/>
      </c>
    </row>
    <row r="162" spans="1:11">
      <c r="A162">
        <v>2427</v>
      </c>
      <c r="B162">
        <v>55</v>
      </c>
      <c r="C162" s="3">
        <v>44568</v>
      </c>
      <c r="D162" s="3">
        <v>44581</v>
      </c>
      <c r="E162">
        <v>13</v>
      </c>
      <c r="F162" t="s">
        <v>1033</v>
      </c>
      <c r="G162" t="s">
        <v>1028</v>
      </c>
      <c r="H162">
        <v>181</v>
      </c>
      <c r="I162" t="s">
        <v>1029</v>
      </c>
      <c r="J162">
        <f>IF(AND(B163=Hospitalvisits[[#This Row],[Patient_ID]],C163-Hospitalvisits[[#This Row],[Discharge_Date]] &lt;= 30),1,0)</f>
        <v>0</v>
      </c>
      <c r="K162" s="3" t="str">
        <f>IF(Hospitalvisits[[#This Row],[Readmission Status]]=1,C163,"")</f>
        <v/>
      </c>
    </row>
    <row r="163" spans="1:11">
      <c r="A163">
        <v>24</v>
      </c>
      <c r="B163">
        <v>55</v>
      </c>
      <c r="C163" s="3">
        <v>44905</v>
      </c>
      <c r="D163" s="3">
        <v>44913</v>
      </c>
      <c r="E163">
        <v>8</v>
      </c>
      <c r="F163" t="s">
        <v>1035</v>
      </c>
      <c r="G163" t="s">
        <v>1036</v>
      </c>
      <c r="H163">
        <v>6</v>
      </c>
      <c r="I163" t="s">
        <v>1029</v>
      </c>
      <c r="J163">
        <f>IF(AND(B164=Hospitalvisits[[#This Row],[Patient_ID]],C164-Hospitalvisits[[#This Row],[Discharge_Date]] &lt;= 30),1,0)</f>
        <v>1</v>
      </c>
      <c r="K163" s="3">
        <f>IF(Hospitalvisits[[#This Row],[Readmission Status]]=1,C164,"")</f>
        <v>44926</v>
      </c>
    </row>
    <row r="164" spans="1:11">
      <c r="A164">
        <v>2473</v>
      </c>
      <c r="B164">
        <v>55</v>
      </c>
      <c r="C164" s="3">
        <v>44926</v>
      </c>
      <c r="D164" s="3">
        <v>44928</v>
      </c>
      <c r="E164">
        <v>2</v>
      </c>
      <c r="F164" t="s">
        <v>1046</v>
      </c>
      <c r="G164" t="s">
        <v>1043</v>
      </c>
      <c r="H164">
        <v>81</v>
      </c>
      <c r="I164" t="s">
        <v>1034</v>
      </c>
      <c r="J164">
        <f>IF(AND(B165=Hospitalvisits[[#This Row],[Patient_ID]],C165-Hospitalvisits[[#This Row],[Discharge_Date]] &lt;= 30),1,0)</f>
        <v>1</v>
      </c>
      <c r="K164" s="3">
        <f>IF(Hospitalvisits[[#This Row],[Readmission Status]]=1,C165,"")</f>
        <v>44948</v>
      </c>
    </row>
    <row r="165" spans="1:11">
      <c r="A165">
        <v>2498</v>
      </c>
      <c r="B165">
        <v>55</v>
      </c>
      <c r="C165" s="3">
        <v>44948</v>
      </c>
      <c r="D165" s="3">
        <v>44959</v>
      </c>
      <c r="E165">
        <v>11</v>
      </c>
      <c r="F165" t="s">
        <v>1033</v>
      </c>
      <c r="G165" t="s">
        <v>1028</v>
      </c>
      <c r="H165">
        <v>95</v>
      </c>
      <c r="I165" t="s">
        <v>1032</v>
      </c>
      <c r="J165">
        <f>IF(AND(B166=Hospitalvisits[[#This Row],[Patient_ID]],C166-Hospitalvisits[[#This Row],[Discharge_Date]] &lt;= 30),1,0)</f>
        <v>0</v>
      </c>
      <c r="K165" s="3" t="str">
        <f>IF(Hospitalvisits[[#This Row],[Readmission Status]]=1,C166,"")</f>
        <v/>
      </c>
    </row>
    <row r="166" spans="1:11">
      <c r="A166">
        <v>2440</v>
      </c>
      <c r="B166">
        <v>55</v>
      </c>
      <c r="C166" s="3">
        <v>45117</v>
      </c>
      <c r="D166" s="3">
        <v>45119</v>
      </c>
      <c r="E166">
        <v>2</v>
      </c>
      <c r="F166" t="s">
        <v>1024</v>
      </c>
      <c r="G166" t="s">
        <v>1025</v>
      </c>
      <c r="H166">
        <v>36</v>
      </c>
      <c r="I166" t="s">
        <v>1032</v>
      </c>
      <c r="J166">
        <f>IF(AND(B167=Hospitalvisits[[#This Row],[Patient_ID]],C167-Hospitalvisits[[#This Row],[Discharge_Date]] &lt;= 30),1,0)</f>
        <v>0</v>
      </c>
      <c r="K166" s="3" t="str">
        <f>IF(Hospitalvisits[[#This Row],[Readmission Status]]=1,C167,"")</f>
        <v/>
      </c>
    </row>
    <row r="167" spans="1:11">
      <c r="A167">
        <v>881</v>
      </c>
      <c r="B167">
        <v>56</v>
      </c>
      <c r="C167" s="3">
        <v>44652</v>
      </c>
      <c r="D167" s="3">
        <v>44669</v>
      </c>
      <c r="E167">
        <v>17</v>
      </c>
      <c r="F167" t="s">
        <v>1027</v>
      </c>
      <c r="G167" t="s">
        <v>1028</v>
      </c>
      <c r="H167">
        <v>5</v>
      </c>
      <c r="I167" t="s">
        <v>1026</v>
      </c>
      <c r="J167">
        <f>IF(AND(B168=Hospitalvisits[[#This Row],[Patient_ID]],C168-Hospitalvisits[[#This Row],[Discharge_Date]] &lt;= 30),1,0)</f>
        <v>0</v>
      </c>
      <c r="K167" s="3" t="str">
        <f>IF(Hospitalvisits[[#This Row],[Readmission Status]]=1,C168,"")</f>
        <v/>
      </c>
    </row>
    <row r="168" spans="1:11">
      <c r="A168">
        <v>1591</v>
      </c>
      <c r="B168">
        <v>56</v>
      </c>
      <c r="C168" s="3">
        <v>45203</v>
      </c>
      <c r="D168" s="3">
        <v>45205</v>
      </c>
      <c r="E168">
        <v>2</v>
      </c>
      <c r="F168" t="s">
        <v>1024</v>
      </c>
      <c r="G168" t="s">
        <v>1025</v>
      </c>
      <c r="H168">
        <v>183</v>
      </c>
      <c r="I168" t="s">
        <v>1026</v>
      </c>
      <c r="J168">
        <f>IF(AND(B169=Hospitalvisits[[#This Row],[Patient_ID]],C169-Hospitalvisits[[#This Row],[Discharge_Date]] &lt;= 30),1,0)</f>
        <v>0</v>
      </c>
      <c r="K168" s="3" t="str">
        <f>IF(Hospitalvisits[[#This Row],[Readmission Status]]=1,C169,"")</f>
        <v/>
      </c>
    </row>
    <row r="169" spans="1:11">
      <c r="A169">
        <v>345</v>
      </c>
      <c r="B169">
        <v>56</v>
      </c>
      <c r="C169" s="3">
        <v>45236</v>
      </c>
      <c r="D169" s="3">
        <v>45240</v>
      </c>
      <c r="E169">
        <v>4</v>
      </c>
      <c r="F169" t="s">
        <v>1045</v>
      </c>
      <c r="G169" t="s">
        <v>1025</v>
      </c>
      <c r="H169">
        <v>20</v>
      </c>
      <c r="I169" t="s">
        <v>1029</v>
      </c>
      <c r="J169">
        <f>IF(AND(B170=Hospitalvisits[[#This Row],[Patient_ID]],C170-Hospitalvisits[[#This Row],[Discharge_Date]] &lt;= 30),1,0)</f>
        <v>0</v>
      </c>
      <c r="K169" s="3" t="str">
        <f>IF(Hospitalvisits[[#This Row],[Readmission Status]]=1,C170,"")</f>
        <v/>
      </c>
    </row>
    <row r="170" spans="1:11">
      <c r="A170">
        <v>1592</v>
      </c>
      <c r="B170">
        <v>57</v>
      </c>
      <c r="C170" s="3">
        <v>44939</v>
      </c>
      <c r="D170" s="3">
        <v>44943</v>
      </c>
      <c r="E170">
        <v>4</v>
      </c>
      <c r="F170" t="s">
        <v>1041</v>
      </c>
      <c r="G170" t="s">
        <v>1036</v>
      </c>
      <c r="H170">
        <v>73</v>
      </c>
      <c r="I170" t="s">
        <v>1034</v>
      </c>
      <c r="J170">
        <f>IF(AND(B171=Hospitalvisits[[#This Row],[Patient_ID]],C171-Hospitalvisits[[#This Row],[Discharge_Date]] &lt;= 30),1,0)</f>
        <v>0</v>
      </c>
      <c r="K170" s="3" t="str">
        <f>IF(Hospitalvisits[[#This Row],[Readmission Status]]=1,C171,"")</f>
        <v/>
      </c>
    </row>
    <row r="171" spans="1:11">
      <c r="A171">
        <v>1399</v>
      </c>
      <c r="B171">
        <v>57</v>
      </c>
      <c r="C171" s="3">
        <v>45022</v>
      </c>
      <c r="D171" s="3">
        <v>45024</v>
      </c>
      <c r="E171">
        <v>2</v>
      </c>
      <c r="F171" t="s">
        <v>1024</v>
      </c>
      <c r="G171" t="s">
        <v>1025</v>
      </c>
      <c r="H171">
        <v>33</v>
      </c>
      <c r="I171" t="s">
        <v>1032</v>
      </c>
      <c r="J171">
        <f>IF(AND(B172=Hospitalvisits[[#This Row],[Patient_ID]],C172-Hospitalvisits[[#This Row],[Discharge_Date]] &lt;= 30),1,0)</f>
        <v>0</v>
      </c>
      <c r="K171" s="3" t="str">
        <f>IF(Hospitalvisits[[#This Row],[Readmission Status]]=1,C172,"")</f>
        <v/>
      </c>
    </row>
    <row r="172" spans="1:11">
      <c r="A172">
        <v>1021</v>
      </c>
      <c r="B172">
        <v>57</v>
      </c>
      <c r="C172" s="3">
        <v>45467</v>
      </c>
      <c r="D172" s="3">
        <v>45472</v>
      </c>
      <c r="E172">
        <v>5</v>
      </c>
      <c r="F172" t="s">
        <v>1045</v>
      </c>
      <c r="G172" t="s">
        <v>1025</v>
      </c>
      <c r="H172">
        <v>117</v>
      </c>
      <c r="I172" t="s">
        <v>1026</v>
      </c>
      <c r="J172">
        <f>IF(AND(B173=Hospitalvisits[[#This Row],[Patient_ID]],C173-Hospitalvisits[[#This Row],[Discharge_Date]] &lt;= 30),1,0)</f>
        <v>0</v>
      </c>
      <c r="K172" s="3" t="str">
        <f>IF(Hospitalvisits[[#This Row],[Readmission Status]]=1,C173,"")</f>
        <v/>
      </c>
    </row>
    <row r="173" spans="1:11">
      <c r="A173">
        <v>2055</v>
      </c>
      <c r="B173">
        <v>58</v>
      </c>
      <c r="C173" s="3">
        <v>44831</v>
      </c>
      <c r="D173" s="3">
        <v>44837</v>
      </c>
      <c r="E173">
        <v>6</v>
      </c>
      <c r="F173" t="s">
        <v>1041</v>
      </c>
      <c r="G173" t="s">
        <v>1036</v>
      </c>
      <c r="H173">
        <v>150</v>
      </c>
      <c r="I173" t="s">
        <v>1034</v>
      </c>
      <c r="J173">
        <f>IF(AND(B174=Hospitalvisits[[#This Row],[Patient_ID]],C174-Hospitalvisits[[#This Row],[Discharge_Date]] &lt;= 30),1,0)</f>
        <v>0</v>
      </c>
      <c r="K173" s="3" t="str">
        <f>IF(Hospitalvisits[[#This Row],[Readmission Status]]=1,C174,"")</f>
        <v/>
      </c>
    </row>
    <row r="174" spans="1:11">
      <c r="A174">
        <v>2622</v>
      </c>
      <c r="B174">
        <v>58</v>
      </c>
      <c r="C174" s="3">
        <v>44928</v>
      </c>
      <c r="D174" s="3">
        <v>44940</v>
      </c>
      <c r="E174">
        <v>12</v>
      </c>
      <c r="F174" t="s">
        <v>1041</v>
      </c>
      <c r="G174" t="s">
        <v>1036</v>
      </c>
      <c r="H174">
        <v>177</v>
      </c>
      <c r="I174" t="s">
        <v>1032</v>
      </c>
      <c r="J174">
        <f>IF(AND(B175=Hospitalvisits[[#This Row],[Patient_ID]],C175-Hospitalvisits[[#This Row],[Discharge_Date]] &lt;= 30),1,0)</f>
        <v>0</v>
      </c>
      <c r="K174" s="3" t="str">
        <f>IF(Hospitalvisits[[#This Row],[Readmission Status]]=1,C175,"")</f>
        <v/>
      </c>
    </row>
    <row r="175" spans="1:11">
      <c r="A175">
        <v>441</v>
      </c>
      <c r="B175">
        <v>58</v>
      </c>
      <c r="C175" s="3">
        <v>45140</v>
      </c>
      <c r="D175" s="3">
        <v>45141</v>
      </c>
      <c r="E175">
        <v>1</v>
      </c>
      <c r="F175" t="s">
        <v>1046</v>
      </c>
      <c r="G175" t="s">
        <v>1043</v>
      </c>
      <c r="H175">
        <v>81</v>
      </c>
      <c r="I175" t="s">
        <v>1034</v>
      </c>
      <c r="J175">
        <f>IF(AND(B176=Hospitalvisits[[#This Row],[Patient_ID]],C176-Hospitalvisits[[#This Row],[Discharge_Date]] &lt;= 30),1,0)</f>
        <v>0</v>
      </c>
      <c r="K175" s="3" t="str">
        <f>IF(Hospitalvisits[[#This Row],[Readmission Status]]=1,C176,"")</f>
        <v/>
      </c>
    </row>
    <row r="176" spans="1:11">
      <c r="A176">
        <v>1580</v>
      </c>
      <c r="B176">
        <v>58</v>
      </c>
      <c r="C176" s="3">
        <v>45331</v>
      </c>
      <c r="D176" s="3">
        <v>45338</v>
      </c>
      <c r="E176">
        <v>7</v>
      </c>
      <c r="F176" t="s">
        <v>1044</v>
      </c>
      <c r="G176" t="s">
        <v>1039</v>
      </c>
      <c r="H176">
        <v>51</v>
      </c>
      <c r="I176" t="s">
        <v>1029</v>
      </c>
      <c r="J176">
        <f>IF(AND(B177=Hospitalvisits[[#This Row],[Patient_ID]],C177-Hospitalvisits[[#This Row],[Discharge_Date]] &lt;= 30),1,0)</f>
        <v>0</v>
      </c>
      <c r="K176" s="3" t="str">
        <f>IF(Hospitalvisits[[#This Row],[Readmission Status]]=1,C177,"")</f>
        <v/>
      </c>
    </row>
    <row r="177" spans="1:11">
      <c r="A177">
        <v>2881</v>
      </c>
      <c r="B177">
        <v>58</v>
      </c>
      <c r="C177" s="3">
        <v>45530</v>
      </c>
      <c r="D177" s="3">
        <v>45532</v>
      </c>
      <c r="E177">
        <v>2</v>
      </c>
      <c r="F177" t="s">
        <v>1024</v>
      </c>
      <c r="G177" t="s">
        <v>1025</v>
      </c>
      <c r="H177">
        <v>33</v>
      </c>
      <c r="I177" t="s">
        <v>1032</v>
      </c>
      <c r="J177">
        <f>IF(AND(B178=Hospitalvisits[[#This Row],[Patient_ID]],C178-Hospitalvisits[[#This Row],[Discharge_Date]] &lt;= 30),1,0)</f>
        <v>0</v>
      </c>
      <c r="K177" s="3" t="str">
        <f>IF(Hospitalvisits[[#This Row],[Readmission Status]]=1,C178,"")</f>
        <v/>
      </c>
    </row>
    <row r="178" spans="1:11">
      <c r="A178">
        <v>604</v>
      </c>
      <c r="B178">
        <v>59</v>
      </c>
      <c r="C178" s="3">
        <v>44822</v>
      </c>
      <c r="D178" s="3">
        <v>44828</v>
      </c>
      <c r="E178">
        <v>6</v>
      </c>
      <c r="F178" t="s">
        <v>1044</v>
      </c>
      <c r="G178" t="s">
        <v>1039</v>
      </c>
      <c r="H178">
        <v>177</v>
      </c>
      <c r="I178" t="s">
        <v>1032</v>
      </c>
      <c r="J178">
        <f>IF(AND(B179=Hospitalvisits[[#This Row],[Patient_ID]],C179-Hospitalvisits[[#This Row],[Discharge_Date]] &lt;= 30),1,0)</f>
        <v>0</v>
      </c>
      <c r="K178" s="3" t="str">
        <f>IF(Hospitalvisits[[#This Row],[Readmission Status]]=1,C179,"")</f>
        <v/>
      </c>
    </row>
    <row r="179" spans="1:11">
      <c r="A179">
        <v>1915</v>
      </c>
      <c r="B179">
        <v>59</v>
      </c>
      <c r="C179" s="3">
        <v>45529</v>
      </c>
      <c r="D179" s="3">
        <v>45538</v>
      </c>
      <c r="E179">
        <v>9</v>
      </c>
      <c r="F179" t="s">
        <v>1037</v>
      </c>
      <c r="G179" t="s">
        <v>1031</v>
      </c>
      <c r="H179">
        <v>6</v>
      </c>
      <c r="I179" t="s">
        <v>1026</v>
      </c>
      <c r="J179">
        <f>IF(AND(B180=Hospitalvisits[[#This Row],[Patient_ID]],C180-Hospitalvisits[[#This Row],[Discharge_Date]] &lt;= 30),1,0)</f>
        <v>0</v>
      </c>
      <c r="K179" s="3" t="str">
        <f>IF(Hospitalvisits[[#This Row],[Readmission Status]]=1,C180,"")</f>
        <v/>
      </c>
    </row>
    <row r="180" spans="1:11">
      <c r="A180">
        <v>2154</v>
      </c>
      <c r="B180">
        <v>60</v>
      </c>
      <c r="C180" s="3">
        <v>45140</v>
      </c>
      <c r="D180" s="3">
        <v>45143</v>
      </c>
      <c r="E180">
        <v>3</v>
      </c>
      <c r="F180" t="s">
        <v>1045</v>
      </c>
      <c r="G180" t="s">
        <v>1025</v>
      </c>
      <c r="H180">
        <v>181</v>
      </c>
      <c r="I180" t="s">
        <v>1032</v>
      </c>
      <c r="J180">
        <f>IF(AND(B181=Hospitalvisits[[#This Row],[Patient_ID]],C181-Hospitalvisits[[#This Row],[Discharge_Date]] &lt;= 30),1,0)</f>
        <v>0</v>
      </c>
      <c r="K180" s="3" t="str">
        <f>IF(Hospitalvisits[[#This Row],[Readmission Status]]=1,C181,"")</f>
        <v/>
      </c>
    </row>
    <row r="181" spans="1:11">
      <c r="A181">
        <v>1145</v>
      </c>
      <c r="B181">
        <v>60</v>
      </c>
      <c r="C181" s="3">
        <v>45174</v>
      </c>
      <c r="D181" s="3">
        <v>45179</v>
      </c>
      <c r="E181">
        <v>5</v>
      </c>
      <c r="F181" t="s">
        <v>1040</v>
      </c>
      <c r="G181" t="s">
        <v>1039</v>
      </c>
      <c r="H181">
        <v>184</v>
      </c>
      <c r="I181" t="s">
        <v>1034</v>
      </c>
      <c r="J181">
        <f>IF(AND(B182=Hospitalvisits[[#This Row],[Patient_ID]],C182-Hospitalvisits[[#This Row],[Discharge_Date]] &lt;= 30),1,0)</f>
        <v>0</v>
      </c>
      <c r="K181" s="3" t="str">
        <f>IF(Hospitalvisits[[#This Row],[Readmission Status]]=1,C182,"")</f>
        <v/>
      </c>
    </row>
    <row r="182" spans="1:11">
      <c r="A182">
        <v>323</v>
      </c>
      <c r="B182">
        <v>61</v>
      </c>
      <c r="C182" s="3">
        <v>44794</v>
      </c>
      <c r="D182" s="3">
        <v>44801</v>
      </c>
      <c r="E182">
        <v>7</v>
      </c>
      <c r="F182" t="s">
        <v>1038</v>
      </c>
      <c r="G182" t="s">
        <v>1039</v>
      </c>
      <c r="H182">
        <v>193</v>
      </c>
      <c r="I182" t="s">
        <v>1029</v>
      </c>
      <c r="J182">
        <f>IF(AND(B183=Hospitalvisits[[#This Row],[Patient_ID]],C183-Hospitalvisits[[#This Row],[Discharge_Date]] &lt;= 30),1,0)</f>
        <v>0</v>
      </c>
      <c r="K182" s="3" t="str">
        <f>IF(Hospitalvisits[[#This Row],[Readmission Status]]=1,C183,"")</f>
        <v/>
      </c>
    </row>
    <row r="183" spans="1:11">
      <c r="A183">
        <v>2604</v>
      </c>
      <c r="B183">
        <v>61</v>
      </c>
      <c r="C183" s="3">
        <v>45138</v>
      </c>
      <c r="D183" s="3">
        <v>45142</v>
      </c>
      <c r="E183">
        <v>4</v>
      </c>
      <c r="F183" t="s">
        <v>1024</v>
      </c>
      <c r="G183" t="s">
        <v>1025</v>
      </c>
      <c r="H183">
        <v>37</v>
      </c>
      <c r="I183" t="s">
        <v>1032</v>
      </c>
      <c r="J183">
        <f>IF(AND(B184=Hospitalvisits[[#This Row],[Patient_ID]],C184-Hospitalvisits[[#This Row],[Discharge_Date]] &lt;= 30),1,0)</f>
        <v>0</v>
      </c>
      <c r="K183" s="3" t="str">
        <f>IF(Hospitalvisits[[#This Row],[Readmission Status]]=1,C184,"")</f>
        <v/>
      </c>
    </row>
    <row r="184" spans="1:11">
      <c r="A184">
        <v>2173</v>
      </c>
      <c r="B184">
        <v>62</v>
      </c>
      <c r="C184" s="3">
        <v>44691</v>
      </c>
      <c r="D184" s="3">
        <v>44693</v>
      </c>
      <c r="E184">
        <v>2</v>
      </c>
      <c r="F184" t="s">
        <v>1046</v>
      </c>
      <c r="G184" t="s">
        <v>1043</v>
      </c>
      <c r="H184">
        <v>171</v>
      </c>
      <c r="I184" t="s">
        <v>1026</v>
      </c>
      <c r="J184">
        <f>IF(AND(B185=Hospitalvisits[[#This Row],[Patient_ID]],C185-Hospitalvisits[[#This Row],[Discharge_Date]] &lt;= 30),1,0)</f>
        <v>0</v>
      </c>
      <c r="K184" s="3" t="str">
        <f>IF(Hospitalvisits[[#This Row],[Readmission Status]]=1,C185,"")</f>
        <v/>
      </c>
    </row>
    <row r="185" spans="1:11">
      <c r="A185">
        <v>833</v>
      </c>
      <c r="B185">
        <v>62</v>
      </c>
      <c r="C185" s="3">
        <v>44823</v>
      </c>
      <c r="D185" s="3">
        <v>44827</v>
      </c>
      <c r="E185">
        <v>4</v>
      </c>
      <c r="F185" t="s">
        <v>1024</v>
      </c>
      <c r="G185" t="s">
        <v>1025</v>
      </c>
      <c r="H185">
        <v>77</v>
      </c>
      <c r="I185" t="s">
        <v>1029</v>
      </c>
      <c r="J185">
        <f>IF(AND(B186=Hospitalvisits[[#This Row],[Patient_ID]],C186-Hospitalvisits[[#This Row],[Discharge_Date]] &lt;= 30),1,0)</f>
        <v>0</v>
      </c>
      <c r="K185" s="3" t="str">
        <f>IF(Hospitalvisits[[#This Row],[Readmission Status]]=1,C186,"")</f>
        <v/>
      </c>
    </row>
    <row r="186" spans="1:11">
      <c r="A186">
        <v>2949</v>
      </c>
      <c r="B186">
        <v>62</v>
      </c>
      <c r="C186" s="3">
        <v>45157</v>
      </c>
      <c r="D186" s="3">
        <v>45165</v>
      </c>
      <c r="E186">
        <v>8</v>
      </c>
      <c r="F186" t="s">
        <v>1027</v>
      </c>
      <c r="G186" t="s">
        <v>1028</v>
      </c>
      <c r="H186">
        <v>13</v>
      </c>
      <c r="I186" t="s">
        <v>1034</v>
      </c>
      <c r="J186">
        <f>IF(AND(B187=Hospitalvisits[[#This Row],[Patient_ID]],C187-Hospitalvisits[[#This Row],[Discharge_Date]] &lt;= 30),1,0)</f>
        <v>0</v>
      </c>
      <c r="K186" s="3" t="str">
        <f>IF(Hospitalvisits[[#This Row],[Readmission Status]]=1,C187,"")</f>
        <v/>
      </c>
    </row>
    <row r="187" spans="1:11">
      <c r="A187">
        <v>1304</v>
      </c>
      <c r="B187">
        <v>63</v>
      </c>
      <c r="C187" s="3">
        <v>44658</v>
      </c>
      <c r="D187" s="3">
        <v>44659</v>
      </c>
      <c r="E187">
        <v>1</v>
      </c>
      <c r="F187" t="s">
        <v>1042</v>
      </c>
      <c r="G187" t="s">
        <v>1043</v>
      </c>
      <c r="H187">
        <v>47</v>
      </c>
      <c r="I187" t="s">
        <v>1029</v>
      </c>
      <c r="J187">
        <f>IF(AND(B188=Hospitalvisits[[#This Row],[Patient_ID]],C188-Hospitalvisits[[#This Row],[Discharge_Date]] &lt;= 30),1,0)</f>
        <v>1</v>
      </c>
      <c r="K187" s="3">
        <f>IF(Hospitalvisits[[#This Row],[Readmission Status]]=1,C188,"")</f>
        <v>44681</v>
      </c>
    </row>
    <row r="188" spans="1:11">
      <c r="A188">
        <v>2390</v>
      </c>
      <c r="B188">
        <v>63</v>
      </c>
      <c r="C188" s="3">
        <v>44681</v>
      </c>
      <c r="D188" s="3">
        <v>44686</v>
      </c>
      <c r="E188">
        <v>5</v>
      </c>
      <c r="F188" t="s">
        <v>1027</v>
      </c>
      <c r="G188" t="s">
        <v>1028</v>
      </c>
      <c r="H188">
        <v>169</v>
      </c>
      <c r="I188" t="s">
        <v>1026</v>
      </c>
      <c r="J188">
        <f>IF(AND(B189=Hospitalvisits[[#This Row],[Patient_ID]],C189-Hospitalvisits[[#This Row],[Discharge_Date]] &lt;= 30),1,0)</f>
        <v>0</v>
      </c>
      <c r="K188" s="3" t="str">
        <f>IF(Hospitalvisits[[#This Row],[Readmission Status]]=1,C189,"")</f>
        <v/>
      </c>
    </row>
    <row r="189" spans="1:11">
      <c r="A189">
        <v>1443</v>
      </c>
      <c r="B189">
        <v>64</v>
      </c>
      <c r="C189" s="3">
        <v>45367</v>
      </c>
      <c r="D189" s="3">
        <v>45368</v>
      </c>
      <c r="E189">
        <v>1</v>
      </c>
      <c r="F189" t="s">
        <v>1037</v>
      </c>
      <c r="G189" t="s">
        <v>1031</v>
      </c>
      <c r="H189">
        <v>188</v>
      </c>
      <c r="I189" t="s">
        <v>1032</v>
      </c>
      <c r="J189">
        <f>IF(AND(B190=Hospitalvisits[[#This Row],[Patient_ID]],C190-Hospitalvisits[[#This Row],[Discharge_Date]] &lt;= 30),1,0)</f>
        <v>0</v>
      </c>
      <c r="K189" s="3" t="str">
        <f>IF(Hospitalvisits[[#This Row],[Readmission Status]]=1,C190,"")</f>
        <v/>
      </c>
    </row>
    <row r="190" spans="1:11">
      <c r="A190">
        <v>1076</v>
      </c>
      <c r="B190">
        <v>65</v>
      </c>
      <c r="C190" s="3">
        <v>44885</v>
      </c>
      <c r="D190" s="3">
        <v>44894</v>
      </c>
      <c r="E190">
        <v>9</v>
      </c>
      <c r="F190" t="s">
        <v>1027</v>
      </c>
      <c r="G190" t="s">
        <v>1028</v>
      </c>
      <c r="H190">
        <v>193</v>
      </c>
      <c r="I190" t="s">
        <v>1026</v>
      </c>
      <c r="J190">
        <f>IF(AND(B191=Hospitalvisits[[#This Row],[Patient_ID]],C191-Hospitalvisits[[#This Row],[Discharge_Date]] &lt;= 30),1,0)</f>
        <v>1</v>
      </c>
      <c r="K190" s="3">
        <f>IF(Hospitalvisits[[#This Row],[Readmission Status]]=1,C191,"")</f>
        <v>44897</v>
      </c>
    </row>
    <row r="191" spans="1:11">
      <c r="A191">
        <v>1730</v>
      </c>
      <c r="B191">
        <v>65</v>
      </c>
      <c r="C191" s="3">
        <v>44897</v>
      </c>
      <c r="D191" s="3">
        <v>44912</v>
      </c>
      <c r="E191">
        <v>15</v>
      </c>
      <c r="F191" t="s">
        <v>1033</v>
      </c>
      <c r="G191" t="s">
        <v>1028</v>
      </c>
      <c r="H191">
        <v>43</v>
      </c>
      <c r="I191" t="s">
        <v>1026</v>
      </c>
      <c r="J191">
        <f>IF(AND(B192=Hospitalvisits[[#This Row],[Patient_ID]],C192-Hospitalvisits[[#This Row],[Discharge_Date]] &lt;= 30),1,0)</f>
        <v>0</v>
      </c>
      <c r="K191" s="3" t="str">
        <f>IF(Hospitalvisits[[#This Row],[Readmission Status]]=1,C192,"")</f>
        <v/>
      </c>
    </row>
    <row r="192" spans="1:11">
      <c r="A192">
        <v>69</v>
      </c>
      <c r="B192">
        <v>65</v>
      </c>
      <c r="C192" s="3">
        <v>45008</v>
      </c>
      <c r="D192" s="3">
        <v>45009</v>
      </c>
      <c r="E192">
        <v>1</v>
      </c>
      <c r="F192" t="s">
        <v>1042</v>
      </c>
      <c r="G192" t="s">
        <v>1043</v>
      </c>
      <c r="H192">
        <v>140</v>
      </c>
      <c r="I192" t="s">
        <v>1026</v>
      </c>
      <c r="J192">
        <f>IF(AND(B193=Hospitalvisits[[#This Row],[Patient_ID]],C193-Hospitalvisits[[#This Row],[Discharge_Date]] &lt;= 30),1,0)</f>
        <v>0</v>
      </c>
      <c r="K192" s="3" t="str">
        <f>IF(Hospitalvisits[[#This Row],[Readmission Status]]=1,C193,"")</f>
        <v/>
      </c>
    </row>
    <row r="193" spans="1:11">
      <c r="A193">
        <v>90</v>
      </c>
      <c r="B193">
        <v>65</v>
      </c>
      <c r="C193" s="3">
        <v>45354</v>
      </c>
      <c r="D193" s="3">
        <v>45356</v>
      </c>
      <c r="E193">
        <v>2</v>
      </c>
      <c r="F193" t="s">
        <v>1045</v>
      </c>
      <c r="G193" t="s">
        <v>1025</v>
      </c>
      <c r="H193">
        <v>47</v>
      </c>
      <c r="I193" t="s">
        <v>1032</v>
      </c>
      <c r="J193">
        <f>IF(AND(B194=Hospitalvisits[[#This Row],[Patient_ID]],C194-Hospitalvisits[[#This Row],[Discharge_Date]] &lt;= 30),1,0)</f>
        <v>0</v>
      </c>
      <c r="K193" s="3" t="str">
        <f>IF(Hospitalvisits[[#This Row],[Readmission Status]]=1,C194,"")</f>
        <v/>
      </c>
    </row>
    <row r="194" spans="1:11">
      <c r="A194">
        <v>2717</v>
      </c>
      <c r="B194">
        <v>66</v>
      </c>
      <c r="C194" s="3">
        <v>45497</v>
      </c>
      <c r="D194" s="3">
        <v>45499</v>
      </c>
      <c r="E194">
        <v>2</v>
      </c>
      <c r="F194" t="s">
        <v>1046</v>
      </c>
      <c r="G194" t="s">
        <v>1043</v>
      </c>
      <c r="H194">
        <v>32</v>
      </c>
      <c r="I194" t="s">
        <v>1032</v>
      </c>
      <c r="J194">
        <f>IF(AND(B195=Hospitalvisits[[#This Row],[Patient_ID]],C195-Hospitalvisits[[#This Row],[Discharge_Date]] &lt;= 30),1,0)</f>
        <v>0</v>
      </c>
      <c r="K194" s="3" t="str">
        <f>IF(Hospitalvisits[[#This Row],[Readmission Status]]=1,C195,"")</f>
        <v/>
      </c>
    </row>
    <row r="195" spans="1:11">
      <c r="A195">
        <v>502</v>
      </c>
      <c r="B195">
        <v>67</v>
      </c>
      <c r="C195" s="3">
        <v>44563</v>
      </c>
      <c r="D195" s="3">
        <v>44572</v>
      </c>
      <c r="E195">
        <v>9</v>
      </c>
      <c r="F195" t="s">
        <v>1033</v>
      </c>
      <c r="G195" t="s">
        <v>1028</v>
      </c>
      <c r="H195">
        <v>79</v>
      </c>
      <c r="I195" t="s">
        <v>1029</v>
      </c>
      <c r="J195">
        <f>IF(AND(B196=Hospitalvisits[[#This Row],[Patient_ID]],C196-Hospitalvisits[[#This Row],[Discharge_Date]] &lt;= 30),1,0)</f>
        <v>1</v>
      </c>
      <c r="K195" s="3">
        <f>IF(Hospitalvisits[[#This Row],[Readmission Status]]=1,C196,"")</f>
        <v>44587</v>
      </c>
    </row>
    <row r="196" spans="1:11">
      <c r="A196">
        <v>1672</v>
      </c>
      <c r="B196">
        <v>67</v>
      </c>
      <c r="C196" s="3">
        <v>44587</v>
      </c>
      <c r="D196" s="3">
        <v>44593</v>
      </c>
      <c r="E196">
        <v>6</v>
      </c>
      <c r="F196" t="s">
        <v>1035</v>
      </c>
      <c r="G196" t="s">
        <v>1036</v>
      </c>
      <c r="H196">
        <v>108</v>
      </c>
      <c r="I196" t="s">
        <v>1034</v>
      </c>
      <c r="J196">
        <f>IF(AND(B197=Hospitalvisits[[#This Row],[Patient_ID]],C197-Hospitalvisits[[#This Row],[Discharge_Date]] &lt;= 30),1,0)</f>
        <v>0</v>
      </c>
      <c r="K196" s="3" t="str">
        <f>IF(Hospitalvisits[[#This Row],[Readmission Status]]=1,C197,"")</f>
        <v/>
      </c>
    </row>
    <row r="197" spans="1:11">
      <c r="A197">
        <v>1428</v>
      </c>
      <c r="B197">
        <v>67</v>
      </c>
      <c r="C197" s="3">
        <v>44692</v>
      </c>
      <c r="D197" s="3">
        <v>44694</v>
      </c>
      <c r="E197">
        <v>2</v>
      </c>
      <c r="F197" t="s">
        <v>1045</v>
      </c>
      <c r="G197" t="s">
        <v>1025</v>
      </c>
      <c r="H197">
        <v>14</v>
      </c>
      <c r="I197" t="s">
        <v>1026</v>
      </c>
      <c r="J197">
        <f>IF(AND(B198=Hospitalvisits[[#This Row],[Patient_ID]],C198-Hospitalvisits[[#This Row],[Discharge_Date]] &lt;= 30),1,0)</f>
        <v>0</v>
      </c>
      <c r="K197" s="3" t="str">
        <f>IF(Hospitalvisits[[#This Row],[Readmission Status]]=1,C198,"")</f>
        <v/>
      </c>
    </row>
    <row r="198" spans="1:11">
      <c r="A198">
        <v>2158</v>
      </c>
      <c r="B198">
        <v>67</v>
      </c>
      <c r="C198" s="3">
        <v>44839</v>
      </c>
      <c r="D198" s="3">
        <v>44846</v>
      </c>
      <c r="E198">
        <v>7</v>
      </c>
      <c r="F198" t="s">
        <v>1038</v>
      </c>
      <c r="G198" t="s">
        <v>1039</v>
      </c>
      <c r="H198">
        <v>16</v>
      </c>
      <c r="I198" t="s">
        <v>1034</v>
      </c>
      <c r="J198">
        <f>IF(AND(B199=Hospitalvisits[[#This Row],[Patient_ID]],C199-Hospitalvisits[[#This Row],[Discharge_Date]] &lt;= 30),1,0)</f>
        <v>0</v>
      </c>
      <c r="K198" s="3" t="str">
        <f>IF(Hospitalvisits[[#This Row],[Readmission Status]]=1,C199,"")</f>
        <v/>
      </c>
    </row>
    <row r="199" spans="1:11">
      <c r="A199">
        <v>1709</v>
      </c>
      <c r="B199">
        <v>67</v>
      </c>
      <c r="C199" s="3">
        <v>44892</v>
      </c>
      <c r="D199" s="3">
        <v>44895</v>
      </c>
      <c r="E199">
        <v>3</v>
      </c>
      <c r="F199" t="s">
        <v>1046</v>
      </c>
      <c r="G199" t="s">
        <v>1043</v>
      </c>
      <c r="H199">
        <v>89</v>
      </c>
      <c r="I199" t="s">
        <v>1026</v>
      </c>
      <c r="J199">
        <f>IF(AND(B200=Hospitalvisits[[#This Row],[Patient_ID]],C200-Hospitalvisits[[#This Row],[Discharge_Date]] &lt;= 30),1,0)</f>
        <v>0</v>
      </c>
      <c r="K199" s="3" t="str">
        <f>IF(Hospitalvisits[[#This Row],[Readmission Status]]=1,C200,"")</f>
        <v/>
      </c>
    </row>
    <row r="200" spans="1:11">
      <c r="A200">
        <v>2554</v>
      </c>
      <c r="B200">
        <v>67</v>
      </c>
      <c r="C200" s="3">
        <v>45183</v>
      </c>
      <c r="D200" s="3">
        <v>45192</v>
      </c>
      <c r="E200">
        <v>9</v>
      </c>
      <c r="F200" t="s">
        <v>1041</v>
      </c>
      <c r="G200" t="s">
        <v>1036</v>
      </c>
      <c r="H200">
        <v>95</v>
      </c>
      <c r="I200" t="s">
        <v>1032</v>
      </c>
      <c r="J200">
        <f>IF(AND(B201=Hospitalvisits[[#This Row],[Patient_ID]],C201-Hospitalvisits[[#This Row],[Discharge_Date]] &lt;= 30),1,0)</f>
        <v>0</v>
      </c>
      <c r="K200" s="3" t="str">
        <f>IF(Hospitalvisits[[#This Row],[Readmission Status]]=1,C201,"")</f>
        <v/>
      </c>
    </row>
    <row r="201" spans="1:11">
      <c r="A201">
        <v>2970</v>
      </c>
      <c r="B201">
        <v>67</v>
      </c>
      <c r="C201" s="3">
        <v>45526</v>
      </c>
      <c r="D201" s="3">
        <v>45532</v>
      </c>
      <c r="E201">
        <v>6</v>
      </c>
      <c r="F201" t="s">
        <v>1040</v>
      </c>
      <c r="G201" t="s">
        <v>1039</v>
      </c>
      <c r="H201">
        <v>79</v>
      </c>
      <c r="I201" t="s">
        <v>1026</v>
      </c>
      <c r="J201">
        <f>IF(AND(B202=Hospitalvisits[[#This Row],[Patient_ID]],C202-Hospitalvisits[[#This Row],[Discharge_Date]] &lt;= 30),1,0)</f>
        <v>1</v>
      </c>
      <c r="K201" s="3">
        <f>IF(Hospitalvisits[[#This Row],[Readmission Status]]=1,C202,"")</f>
        <v>45551</v>
      </c>
    </row>
    <row r="202" spans="1:11">
      <c r="A202">
        <v>1483</v>
      </c>
      <c r="B202">
        <v>67</v>
      </c>
      <c r="C202" s="3">
        <v>45551</v>
      </c>
      <c r="D202" s="3">
        <v>45556</v>
      </c>
      <c r="E202">
        <v>5</v>
      </c>
      <c r="F202" t="s">
        <v>1041</v>
      </c>
      <c r="G202" t="s">
        <v>1036</v>
      </c>
      <c r="H202">
        <v>44</v>
      </c>
      <c r="I202" t="s">
        <v>1029</v>
      </c>
      <c r="J202">
        <f>IF(AND(B203=Hospitalvisits[[#This Row],[Patient_ID]],C203-Hospitalvisits[[#This Row],[Discharge_Date]] &lt;= 30),1,0)</f>
        <v>0</v>
      </c>
      <c r="K202" s="3" t="str">
        <f>IF(Hospitalvisits[[#This Row],[Readmission Status]]=1,C203,"")</f>
        <v/>
      </c>
    </row>
    <row r="203" spans="1:11">
      <c r="A203">
        <v>2636</v>
      </c>
      <c r="B203">
        <v>68</v>
      </c>
      <c r="C203" s="3">
        <v>44719</v>
      </c>
      <c r="D203" s="3">
        <v>44732</v>
      </c>
      <c r="E203">
        <v>13</v>
      </c>
      <c r="F203" t="s">
        <v>1033</v>
      </c>
      <c r="G203" t="s">
        <v>1028</v>
      </c>
      <c r="H203">
        <v>137</v>
      </c>
      <c r="I203" t="s">
        <v>1026</v>
      </c>
      <c r="J203">
        <f>IF(AND(B204=Hospitalvisits[[#This Row],[Patient_ID]],C204-Hospitalvisits[[#This Row],[Discharge_Date]] &lt;= 30),1,0)</f>
        <v>1</v>
      </c>
      <c r="K203" s="3">
        <f>IF(Hospitalvisits[[#This Row],[Readmission Status]]=1,C204,"")</f>
        <v>44753</v>
      </c>
    </row>
    <row r="204" spans="1:11">
      <c r="A204">
        <v>2895</v>
      </c>
      <c r="B204">
        <v>68</v>
      </c>
      <c r="C204" s="3">
        <v>44753</v>
      </c>
      <c r="D204" s="3">
        <v>44762</v>
      </c>
      <c r="E204">
        <v>9</v>
      </c>
      <c r="F204" t="s">
        <v>1041</v>
      </c>
      <c r="G204" t="s">
        <v>1036</v>
      </c>
      <c r="H204">
        <v>64</v>
      </c>
      <c r="I204" t="s">
        <v>1026</v>
      </c>
      <c r="J204">
        <f>IF(AND(B205=Hospitalvisits[[#This Row],[Patient_ID]],C205-Hospitalvisits[[#This Row],[Discharge_Date]] &lt;= 30),1,0)</f>
        <v>0</v>
      </c>
      <c r="K204" s="3" t="str">
        <f>IF(Hospitalvisits[[#This Row],[Readmission Status]]=1,C205,"")</f>
        <v/>
      </c>
    </row>
    <row r="205" spans="1:11">
      <c r="A205">
        <v>2960</v>
      </c>
      <c r="B205">
        <v>68</v>
      </c>
      <c r="C205" s="3">
        <v>45574</v>
      </c>
      <c r="D205" s="3">
        <v>45583</v>
      </c>
      <c r="E205">
        <v>9</v>
      </c>
      <c r="F205" t="s">
        <v>1027</v>
      </c>
      <c r="G205" t="s">
        <v>1028</v>
      </c>
      <c r="H205">
        <v>196</v>
      </c>
      <c r="I205" t="s">
        <v>1026</v>
      </c>
      <c r="J205">
        <f>IF(AND(B206=Hospitalvisits[[#This Row],[Patient_ID]],C206-Hospitalvisits[[#This Row],[Discharge_Date]] &lt;= 30),1,0)</f>
        <v>0</v>
      </c>
      <c r="K205" s="3" t="str">
        <f>IF(Hospitalvisits[[#This Row],[Readmission Status]]=1,C206,"")</f>
        <v/>
      </c>
    </row>
    <row r="206" spans="1:11">
      <c r="A206">
        <v>578</v>
      </c>
      <c r="B206">
        <v>69</v>
      </c>
      <c r="C206" s="3">
        <v>45082</v>
      </c>
      <c r="D206" s="3">
        <v>45085</v>
      </c>
      <c r="E206">
        <v>3</v>
      </c>
      <c r="F206" t="s">
        <v>1030</v>
      </c>
      <c r="G206" t="s">
        <v>1031</v>
      </c>
      <c r="H206">
        <v>70</v>
      </c>
      <c r="I206" t="s">
        <v>1034</v>
      </c>
      <c r="J206">
        <f>IF(AND(B207=Hospitalvisits[[#This Row],[Patient_ID]],C207-Hospitalvisits[[#This Row],[Discharge_Date]] &lt;= 30),1,0)</f>
        <v>0</v>
      </c>
      <c r="K206" s="3" t="str">
        <f>IF(Hospitalvisits[[#This Row],[Readmission Status]]=1,C207,"")</f>
        <v/>
      </c>
    </row>
    <row r="207" spans="1:11">
      <c r="A207">
        <v>920</v>
      </c>
      <c r="B207">
        <v>71</v>
      </c>
      <c r="C207" s="3">
        <v>45156</v>
      </c>
      <c r="D207" s="3">
        <v>45161</v>
      </c>
      <c r="E207">
        <v>5</v>
      </c>
      <c r="F207" t="s">
        <v>1045</v>
      </c>
      <c r="G207" t="s">
        <v>1025</v>
      </c>
      <c r="H207">
        <v>78</v>
      </c>
      <c r="I207" t="s">
        <v>1034</v>
      </c>
      <c r="J207">
        <f>IF(AND(B208=Hospitalvisits[[#This Row],[Patient_ID]],C208-Hospitalvisits[[#This Row],[Discharge_Date]] &lt;= 30),1,0)</f>
        <v>0</v>
      </c>
      <c r="K207" s="3" t="str">
        <f>IF(Hospitalvisits[[#This Row],[Readmission Status]]=1,C208,"")</f>
        <v/>
      </c>
    </row>
    <row r="208" spans="1:11">
      <c r="A208">
        <v>1731</v>
      </c>
      <c r="B208">
        <v>71</v>
      </c>
      <c r="C208" s="3">
        <v>45359</v>
      </c>
      <c r="D208" s="3">
        <v>45360</v>
      </c>
      <c r="E208">
        <v>1</v>
      </c>
      <c r="F208" t="s">
        <v>1042</v>
      </c>
      <c r="G208" t="s">
        <v>1043</v>
      </c>
      <c r="H208">
        <v>52</v>
      </c>
      <c r="I208" t="s">
        <v>1034</v>
      </c>
      <c r="J208">
        <f>IF(AND(B209=Hospitalvisits[[#This Row],[Patient_ID]],C209-Hospitalvisits[[#This Row],[Discharge_Date]] &lt;= 30),1,0)</f>
        <v>0</v>
      </c>
      <c r="K208" s="3" t="str">
        <f>IF(Hospitalvisits[[#This Row],[Readmission Status]]=1,C209,"")</f>
        <v/>
      </c>
    </row>
    <row r="209" spans="1:11">
      <c r="A209">
        <v>613</v>
      </c>
      <c r="B209">
        <v>72</v>
      </c>
      <c r="C209" s="3">
        <v>45067</v>
      </c>
      <c r="D209" s="3">
        <v>45073</v>
      </c>
      <c r="E209">
        <v>6</v>
      </c>
      <c r="F209" t="s">
        <v>1044</v>
      </c>
      <c r="G209" t="s">
        <v>1039</v>
      </c>
      <c r="H209">
        <v>44</v>
      </c>
      <c r="I209" t="s">
        <v>1026</v>
      </c>
      <c r="J209">
        <f>IF(AND(B210=Hospitalvisits[[#This Row],[Patient_ID]],C210-Hospitalvisits[[#This Row],[Discharge_Date]] &lt;= 30),1,0)</f>
        <v>0</v>
      </c>
      <c r="K209" s="3" t="str">
        <f>IF(Hospitalvisits[[#This Row],[Readmission Status]]=1,C210,"")</f>
        <v/>
      </c>
    </row>
    <row r="210" spans="1:11">
      <c r="A210">
        <v>2083</v>
      </c>
      <c r="B210">
        <v>72</v>
      </c>
      <c r="C210" s="3">
        <v>45165</v>
      </c>
      <c r="D210" s="3">
        <v>45170</v>
      </c>
      <c r="E210">
        <v>5</v>
      </c>
      <c r="F210" t="s">
        <v>1044</v>
      </c>
      <c r="G210" t="s">
        <v>1039</v>
      </c>
      <c r="H210">
        <v>71</v>
      </c>
      <c r="I210" t="s">
        <v>1026</v>
      </c>
      <c r="J210">
        <f>IF(AND(B211=Hospitalvisits[[#This Row],[Patient_ID]],C211-Hospitalvisits[[#This Row],[Discharge_Date]] &lt;= 30),1,0)</f>
        <v>0</v>
      </c>
      <c r="K210" s="3" t="str">
        <f>IF(Hospitalvisits[[#This Row],[Readmission Status]]=1,C211,"")</f>
        <v/>
      </c>
    </row>
    <row r="211" spans="1:11">
      <c r="A211">
        <v>1020</v>
      </c>
      <c r="B211">
        <v>72</v>
      </c>
      <c r="C211" s="3">
        <v>45426</v>
      </c>
      <c r="D211" s="3">
        <v>45435</v>
      </c>
      <c r="E211">
        <v>9</v>
      </c>
      <c r="F211" t="s">
        <v>1041</v>
      </c>
      <c r="G211" t="s">
        <v>1036</v>
      </c>
      <c r="H211">
        <v>96</v>
      </c>
      <c r="I211" t="s">
        <v>1034</v>
      </c>
      <c r="J211">
        <f>IF(AND(B212=Hospitalvisits[[#This Row],[Patient_ID]],C212-Hospitalvisits[[#This Row],[Discharge_Date]] &lt;= 30),1,0)</f>
        <v>0</v>
      </c>
      <c r="K211" s="3" t="str">
        <f>IF(Hospitalvisits[[#This Row],[Readmission Status]]=1,C212,"")</f>
        <v/>
      </c>
    </row>
    <row r="212" spans="1:11">
      <c r="A212">
        <v>2370</v>
      </c>
      <c r="B212">
        <v>73</v>
      </c>
      <c r="C212" s="3">
        <v>44565</v>
      </c>
      <c r="D212" s="3">
        <v>44568</v>
      </c>
      <c r="E212">
        <v>3</v>
      </c>
      <c r="F212" t="s">
        <v>1042</v>
      </c>
      <c r="G212" t="s">
        <v>1043</v>
      </c>
      <c r="H212">
        <v>94</v>
      </c>
      <c r="I212" t="s">
        <v>1029</v>
      </c>
      <c r="J212">
        <f>IF(AND(B213=Hospitalvisits[[#This Row],[Patient_ID]],C213-Hospitalvisits[[#This Row],[Discharge_Date]] &lt;= 30),1,0)</f>
        <v>0</v>
      </c>
      <c r="K212" s="3" t="str">
        <f>IF(Hospitalvisits[[#This Row],[Readmission Status]]=1,C213,"")</f>
        <v/>
      </c>
    </row>
    <row r="213" spans="1:11">
      <c r="A213">
        <v>1095</v>
      </c>
      <c r="B213">
        <v>73</v>
      </c>
      <c r="C213" s="3">
        <v>44850</v>
      </c>
      <c r="D213" s="3">
        <v>44862</v>
      </c>
      <c r="E213">
        <v>12</v>
      </c>
      <c r="F213" t="s">
        <v>1041</v>
      </c>
      <c r="G213" t="s">
        <v>1036</v>
      </c>
      <c r="H213">
        <v>105</v>
      </c>
      <c r="I213" t="s">
        <v>1032</v>
      </c>
      <c r="J213">
        <f>IF(AND(B214=Hospitalvisits[[#This Row],[Patient_ID]],C214-Hospitalvisits[[#This Row],[Discharge_Date]] &lt;= 30),1,0)</f>
        <v>0</v>
      </c>
      <c r="K213" s="3" t="str">
        <f>IF(Hospitalvisits[[#This Row],[Readmission Status]]=1,C214,"")</f>
        <v/>
      </c>
    </row>
    <row r="214" spans="1:11">
      <c r="A214">
        <v>1632</v>
      </c>
      <c r="B214">
        <v>73</v>
      </c>
      <c r="C214" s="3">
        <v>45494</v>
      </c>
      <c r="D214" s="3">
        <v>45496</v>
      </c>
      <c r="E214">
        <v>2</v>
      </c>
      <c r="F214" t="s">
        <v>1024</v>
      </c>
      <c r="G214" t="s">
        <v>1025</v>
      </c>
      <c r="H214">
        <v>19</v>
      </c>
      <c r="I214" t="s">
        <v>1026</v>
      </c>
      <c r="J214">
        <f>IF(AND(B215=Hospitalvisits[[#This Row],[Patient_ID]],C215-Hospitalvisits[[#This Row],[Discharge_Date]] &lt;= 30),1,0)</f>
        <v>0</v>
      </c>
      <c r="K214" s="3" t="str">
        <f>IF(Hospitalvisits[[#This Row],[Readmission Status]]=1,C215,"")</f>
        <v/>
      </c>
    </row>
    <row r="215" spans="1:11">
      <c r="A215">
        <v>666</v>
      </c>
      <c r="B215">
        <v>74</v>
      </c>
      <c r="C215" s="3">
        <v>44636</v>
      </c>
      <c r="D215" s="3">
        <v>44637</v>
      </c>
      <c r="E215">
        <v>1</v>
      </c>
      <c r="F215" t="s">
        <v>1042</v>
      </c>
      <c r="G215" t="s">
        <v>1043</v>
      </c>
      <c r="H215">
        <v>187</v>
      </c>
      <c r="I215" t="s">
        <v>1026</v>
      </c>
      <c r="J215">
        <f>IF(AND(B216=Hospitalvisits[[#This Row],[Patient_ID]],C216-Hospitalvisits[[#This Row],[Discharge_Date]] &lt;= 30),1,0)</f>
        <v>0</v>
      </c>
      <c r="K215" s="3" t="str">
        <f>IF(Hospitalvisits[[#This Row],[Readmission Status]]=1,C216,"")</f>
        <v/>
      </c>
    </row>
    <row r="216" spans="1:11">
      <c r="A216">
        <v>20</v>
      </c>
      <c r="B216">
        <v>75</v>
      </c>
      <c r="C216" s="3">
        <v>45208</v>
      </c>
      <c r="D216" s="3">
        <v>45213</v>
      </c>
      <c r="E216">
        <v>5</v>
      </c>
      <c r="F216" t="s">
        <v>1030</v>
      </c>
      <c r="G216" t="s">
        <v>1031</v>
      </c>
      <c r="H216">
        <v>8</v>
      </c>
      <c r="I216" t="s">
        <v>1032</v>
      </c>
      <c r="J216">
        <f>IF(AND(B217=Hospitalvisits[[#This Row],[Patient_ID]],C217-Hospitalvisits[[#This Row],[Discharge_Date]] &lt;= 30),1,0)</f>
        <v>0</v>
      </c>
      <c r="K216" s="3" t="str">
        <f>IF(Hospitalvisits[[#This Row],[Readmission Status]]=1,C217,"")</f>
        <v/>
      </c>
    </row>
    <row r="217" spans="1:11">
      <c r="A217">
        <v>694</v>
      </c>
      <c r="B217">
        <v>76</v>
      </c>
      <c r="C217" s="3">
        <v>45043</v>
      </c>
      <c r="D217" s="3">
        <v>45050</v>
      </c>
      <c r="E217">
        <v>7</v>
      </c>
      <c r="F217" t="s">
        <v>1041</v>
      </c>
      <c r="G217" t="s">
        <v>1036</v>
      </c>
      <c r="H217">
        <v>127</v>
      </c>
      <c r="I217" t="s">
        <v>1026</v>
      </c>
      <c r="J217">
        <f>IF(AND(B218=Hospitalvisits[[#This Row],[Patient_ID]],C218-Hospitalvisits[[#This Row],[Discharge_Date]] &lt;= 30),1,0)</f>
        <v>0</v>
      </c>
      <c r="K217" s="3" t="str">
        <f>IF(Hospitalvisits[[#This Row],[Readmission Status]]=1,C218,"")</f>
        <v/>
      </c>
    </row>
    <row r="218" spans="1:11">
      <c r="A218">
        <v>572</v>
      </c>
      <c r="B218">
        <v>76</v>
      </c>
      <c r="C218" s="3">
        <v>45470</v>
      </c>
      <c r="D218" s="3">
        <v>45473</v>
      </c>
      <c r="E218">
        <v>3</v>
      </c>
      <c r="F218" t="s">
        <v>1046</v>
      </c>
      <c r="G218" t="s">
        <v>1043</v>
      </c>
      <c r="H218">
        <v>193</v>
      </c>
      <c r="I218" t="s">
        <v>1032</v>
      </c>
      <c r="J218">
        <f>IF(AND(B219=Hospitalvisits[[#This Row],[Patient_ID]],C219-Hospitalvisits[[#This Row],[Discharge_Date]] &lt;= 30),1,0)</f>
        <v>0</v>
      </c>
      <c r="K218" s="3" t="str">
        <f>IF(Hospitalvisits[[#This Row],[Readmission Status]]=1,C219,"")</f>
        <v/>
      </c>
    </row>
    <row r="219" spans="1:11">
      <c r="A219">
        <v>1122</v>
      </c>
      <c r="B219">
        <v>77</v>
      </c>
      <c r="C219" s="3">
        <v>44625</v>
      </c>
      <c r="D219" s="3">
        <v>44634</v>
      </c>
      <c r="E219">
        <v>9</v>
      </c>
      <c r="F219" t="s">
        <v>1030</v>
      </c>
      <c r="G219" t="s">
        <v>1031</v>
      </c>
      <c r="H219">
        <v>183</v>
      </c>
      <c r="I219" t="s">
        <v>1026</v>
      </c>
      <c r="J219">
        <f>IF(AND(B220=Hospitalvisits[[#This Row],[Patient_ID]],C220-Hospitalvisits[[#This Row],[Discharge_Date]] &lt;= 30),1,0)</f>
        <v>0</v>
      </c>
      <c r="K219" s="3" t="str">
        <f>IF(Hospitalvisits[[#This Row],[Readmission Status]]=1,C220,"")</f>
        <v/>
      </c>
    </row>
    <row r="220" spans="1:11">
      <c r="A220">
        <v>2595</v>
      </c>
      <c r="B220">
        <v>77</v>
      </c>
      <c r="C220" s="3">
        <v>45272</v>
      </c>
      <c r="D220" s="3">
        <v>45281</v>
      </c>
      <c r="E220">
        <v>9</v>
      </c>
      <c r="F220" t="s">
        <v>1027</v>
      </c>
      <c r="G220" t="s">
        <v>1028</v>
      </c>
      <c r="H220">
        <v>25</v>
      </c>
      <c r="I220" t="s">
        <v>1034</v>
      </c>
      <c r="J220">
        <f>IF(AND(B221=Hospitalvisits[[#This Row],[Patient_ID]],C221-Hospitalvisits[[#This Row],[Discharge_Date]] &lt;= 30),1,0)</f>
        <v>0</v>
      </c>
      <c r="K220" s="3" t="str">
        <f>IF(Hospitalvisits[[#This Row],[Readmission Status]]=1,C221,"")</f>
        <v/>
      </c>
    </row>
    <row r="221" spans="1:11">
      <c r="A221">
        <v>1776</v>
      </c>
      <c r="B221">
        <v>77</v>
      </c>
      <c r="C221" s="3">
        <v>45424</v>
      </c>
      <c r="D221" s="3">
        <v>45426</v>
      </c>
      <c r="E221">
        <v>2</v>
      </c>
      <c r="F221" t="s">
        <v>1045</v>
      </c>
      <c r="G221" t="s">
        <v>1025</v>
      </c>
      <c r="H221">
        <v>164</v>
      </c>
      <c r="I221" t="s">
        <v>1032</v>
      </c>
      <c r="J221">
        <f>IF(AND(B222=Hospitalvisits[[#This Row],[Patient_ID]],C222-Hospitalvisits[[#This Row],[Discharge_Date]] &lt;= 30),1,0)</f>
        <v>0</v>
      </c>
      <c r="K221" s="3" t="str">
        <f>IF(Hospitalvisits[[#This Row],[Readmission Status]]=1,C222,"")</f>
        <v/>
      </c>
    </row>
    <row r="222" spans="1:11">
      <c r="A222">
        <v>184</v>
      </c>
      <c r="B222">
        <v>78</v>
      </c>
      <c r="C222" s="3">
        <v>44712</v>
      </c>
      <c r="D222" s="3">
        <v>44714</v>
      </c>
      <c r="E222">
        <v>2</v>
      </c>
      <c r="F222" t="s">
        <v>1042</v>
      </c>
      <c r="G222" t="s">
        <v>1043</v>
      </c>
      <c r="H222">
        <v>133</v>
      </c>
      <c r="I222" t="s">
        <v>1029</v>
      </c>
      <c r="J222">
        <f>IF(AND(B223=Hospitalvisits[[#This Row],[Patient_ID]],C223-Hospitalvisits[[#This Row],[Discharge_Date]] &lt;= 30),1,0)</f>
        <v>0</v>
      </c>
      <c r="K222" s="3" t="str">
        <f>IF(Hospitalvisits[[#This Row],[Readmission Status]]=1,C223,"")</f>
        <v/>
      </c>
    </row>
    <row r="223" spans="1:11">
      <c r="A223">
        <v>2679</v>
      </c>
      <c r="B223">
        <v>78</v>
      </c>
      <c r="C223" s="3">
        <v>45105</v>
      </c>
      <c r="D223" s="3">
        <v>45109</v>
      </c>
      <c r="E223">
        <v>4</v>
      </c>
      <c r="F223" t="s">
        <v>1037</v>
      </c>
      <c r="G223" t="s">
        <v>1031</v>
      </c>
      <c r="H223">
        <v>173</v>
      </c>
      <c r="I223" t="s">
        <v>1026</v>
      </c>
      <c r="J223">
        <f>IF(AND(B224=Hospitalvisits[[#This Row],[Patient_ID]],C224-Hospitalvisits[[#This Row],[Discharge_Date]] &lt;= 30),1,0)</f>
        <v>0</v>
      </c>
      <c r="K223" s="3" t="str">
        <f>IF(Hospitalvisits[[#This Row],[Readmission Status]]=1,C224,"")</f>
        <v/>
      </c>
    </row>
    <row r="224" spans="1:11">
      <c r="A224">
        <v>1417</v>
      </c>
      <c r="B224">
        <v>78</v>
      </c>
      <c r="C224" s="3">
        <v>45310</v>
      </c>
      <c r="D224" s="3">
        <v>45311</v>
      </c>
      <c r="E224">
        <v>1</v>
      </c>
      <c r="F224" t="s">
        <v>1046</v>
      </c>
      <c r="G224" t="s">
        <v>1043</v>
      </c>
      <c r="H224">
        <v>80</v>
      </c>
      <c r="I224" t="s">
        <v>1032</v>
      </c>
      <c r="J224">
        <f>IF(AND(B225=Hospitalvisits[[#This Row],[Patient_ID]],C225-Hospitalvisits[[#This Row],[Discharge_Date]] &lt;= 30),1,0)</f>
        <v>0</v>
      </c>
      <c r="K224" s="3" t="str">
        <f>IF(Hospitalvisits[[#This Row],[Readmission Status]]=1,C225,"")</f>
        <v/>
      </c>
    </row>
    <row r="225" spans="1:11">
      <c r="A225">
        <v>72</v>
      </c>
      <c r="B225">
        <v>78</v>
      </c>
      <c r="C225" s="3">
        <v>45342</v>
      </c>
      <c r="D225" s="3">
        <v>45345</v>
      </c>
      <c r="E225">
        <v>3</v>
      </c>
      <c r="F225" t="s">
        <v>1045</v>
      </c>
      <c r="G225" t="s">
        <v>1025</v>
      </c>
      <c r="H225">
        <v>96</v>
      </c>
      <c r="I225" t="s">
        <v>1032</v>
      </c>
      <c r="J225">
        <f>IF(AND(B226=Hospitalvisits[[#This Row],[Patient_ID]],C226-Hospitalvisits[[#This Row],[Discharge_Date]] &lt;= 30),1,0)</f>
        <v>0</v>
      </c>
      <c r="K225" s="3" t="str">
        <f>IF(Hospitalvisits[[#This Row],[Readmission Status]]=1,C226,"")</f>
        <v/>
      </c>
    </row>
    <row r="226" spans="1:11">
      <c r="A226">
        <v>2943</v>
      </c>
      <c r="B226">
        <v>79</v>
      </c>
      <c r="C226" s="3">
        <v>45035</v>
      </c>
      <c r="D226" s="3">
        <v>45046</v>
      </c>
      <c r="E226">
        <v>11</v>
      </c>
      <c r="F226" t="s">
        <v>1035</v>
      </c>
      <c r="G226" t="s">
        <v>1036</v>
      </c>
      <c r="H226">
        <v>4</v>
      </c>
      <c r="I226" t="s">
        <v>1029</v>
      </c>
      <c r="J226">
        <f>IF(AND(B227=Hospitalvisits[[#This Row],[Patient_ID]],C227-Hospitalvisits[[#This Row],[Discharge_Date]] &lt;= 30),1,0)</f>
        <v>0</v>
      </c>
      <c r="K226" s="3" t="str">
        <f>IF(Hospitalvisits[[#This Row],[Readmission Status]]=1,C227,"")</f>
        <v/>
      </c>
    </row>
    <row r="227" spans="1:11">
      <c r="A227">
        <v>414</v>
      </c>
      <c r="B227">
        <v>79</v>
      </c>
      <c r="C227" s="3">
        <v>45312</v>
      </c>
      <c r="D227" s="3">
        <v>45319</v>
      </c>
      <c r="E227">
        <v>7</v>
      </c>
      <c r="F227" t="s">
        <v>1038</v>
      </c>
      <c r="G227" t="s">
        <v>1039</v>
      </c>
      <c r="H227">
        <v>135</v>
      </c>
      <c r="I227" t="s">
        <v>1026</v>
      </c>
      <c r="J227">
        <f>IF(AND(B228=Hospitalvisits[[#This Row],[Patient_ID]],C228-Hospitalvisits[[#This Row],[Discharge_Date]] &lt;= 30),1,0)</f>
        <v>1</v>
      </c>
      <c r="K227" s="3">
        <f>IF(Hospitalvisits[[#This Row],[Readmission Status]]=1,C228,"")</f>
        <v>45337</v>
      </c>
    </row>
    <row r="228" spans="1:11">
      <c r="A228">
        <v>1288</v>
      </c>
      <c r="B228">
        <v>79</v>
      </c>
      <c r="C228" s="3">
        <v>45337</v>
      </c>
      <c r="D228" s="3">
        <v>45345</v>
      </c>
      <c r="E228">
        <v>8</v>
      </c>
      <c r="F228" t="s">
        <v>1041</v>
      </c>
      <c r="G228" t="s">
        <v>1036</v>
      </c>
      <c r="H228">
        <v>73</v>
      </c>
      <c r="I228" t="s">
        <v>1026</v>
      </c>
      <c r="J228">
        <f>IF(AND(B229=Hospitalvisits[[#This Row],[Patient_ID]],C229-Hospitalvisits[[#This Row],[Discharge_Date]] &lt;= 30),1,0)</f>
        <v>0</v>
      </c>
      <c r="K228" s="3" t="str">
        <f>IF(Hospitalvisits[[#This Row],[Readmission Status]]=1,C229,"")</f>
        <v/>
      </c>
    </row>
    <row r="229" spans="1:11">
      <c r="A229">
        <v>1895</v>
      </c>
      <c r="B229">
        <v>79</v>
      </c>
      <c r="C229" s="3">
        <v>45475</v>
      </c>
      <c r="D229" s="3">
        <v>45479</v>
      </c>
      <c r="E229">
        <v>4</v>
      </c>
      <c r="F229" t="s">
        <v>1038</v>
      </c>
      <c r="G229" t="s">
        <v>1039</v>
      </c>
      <c r="H229">
        <v>157</v>
      </c>
      <c r="I229" t="s">
        <v>1029</v>
      </c>
      <c r="J229">
        <f>IF(AND(B230=Hospitalvisits[[#This Row],[Patient_ID]],C230-Hospitalvisits[[#This Row],[Discharge_Date]] &lt;= 30),1,0)</f>
        <v>0</v>
      </c>
      <c r="K229" s="3" t="str">
        <f>IF(Hospitalvisits[[#This Row],[Readmission Status]]=1,C230,"")</f>
        <v/>
      </c>
    </row>
    <row r="230" spans="1:11">
      <c r="A230">
        <v>2197</v>
      </c>
      <c r="B230">
        <v>79</v>
      </c>
      <c r="C230" s="3">
        <v>45543</v>
      </c>
      <c r="D230" s="3">
        <v>45552</v>
      </c>
      <c r="E230">
        <v>9</v>
      </c>
      <c r="F230" t="s">
        <v>1035</v>
      </c>
      <c r="G230" t="s">
        <v>1036</v>
      </c>
      <c r="H230">
        <v>114</v>
      </c>
      <c r="I230" t="s">
        <v>1029</v>
      </c>
      <c r="J230">
        <f>IF(AND(B231=Hospitalvisits[[#This Row],[Patient_ID]],C231-Hospitalvisits[[#This Row],[Discharge_Date]] &lt;= 30),1,0)</f>
        <v>0</v>
      </c>
      <c r="K230" s="3" t="str">
        <f>IF(Hospitalvisits[[#This Row],[Readmission Status]]=1,C231,"")</f>
        <v/>
      </c>
    </row>
    <row r="231" spans="1:11">
      <c r="A231">
        <v>2187</v>
      </c>
      <c r="B231">
        <v>80</v>
      </c>
      <c r="C231" s="3">
        <v>44580</v>
      </c>
      <c r="D231" s="3">
        <v>44581</v>
      </c>
      <c r="E231">
        <v>1</v>
      </c>
      <c r="F231" t="s">
        <v>1042</v>
      </c>
      <c r="G231" t="s">
        <v>1043</v>
      </c>
      <c r="H231">
        <v>31</v>
      </c>
      <c r="I231" t="s">
        <v>1032</v>
      </c>
      <c r="J231">
        <f>IF(AND(B232=Hospitalvisits[[#This Row],[Patient_ID]],C232-Hospitalvisits[[#This Row],[Discharge_Date]] &lt;= 30),1,0)</f>
        <v>0</v>
      </c>
      <c r="K231" s="3" t="str">
        <f>IF(Hospitalvisits[[#This Row],[Readmission Status]]=1,C232,"")</f>
        <v/>
      </c>
    </row>
    <row r="232" spans="1:11">
      <c r="A232">
        <v>2742</v>
      </c>
      <c r="B232">
        <v>80</v>
      </c>
      <c r="C232" s="3">
        <v>44615</v>
      </c>
      <c r="D232" s="3">
        <v>44620</v>
      </c>
      <c r="E232">
        <v>5</v>
      </c>
      <c r="F232" t="s">
        <v>1033</v>
      </c>
      <c r="G232" t="s">
        <v>1028</v>
      </c>
      <c r="H232">
        <v>139</v>
      </c>
      <c r="I232" t="s">
        <v>1034</v>
      </c>
      <c r="J232">
        <f>IF(AND(B233=Hospitalvisits[[#This Row],[Patient_ID]],C233-Hospitalvisits[[#This Row],[Discharge_Date]] &lt;= 30),1,0)</f>
        <v>0</v>
      </c>
      <c r="K232" s="3" t="str">
        <f>IF(Hospitalvisits[[#This Row],[Readmission Status]]=1,C233,"")</f>
        <v/>
      </c>
    </row>
    <row r="233" spans="1:11">
      <c r="A233">
        <v>1118</v>
      </c>
      <c r="B233">
        <v>80</v>
      </c>
      <c r="C233" s="3">
        <v>44916</v>
      </c>
      <c r="D233" s="3">
        <v>44923</v>
      </c>
      <c r="E233">
        <v>7</v>
      </c>
      <c r="F233" t="s">
        <v>1040</v>
      </c>
      <c r="G233" t="s">
        <v>1039</v>
      </c>
      <c r="H233">
        <v>30</v>
      </c>
      <c r="I233" t="s">
        <v>1032</v>
      </c>
      <c r="J233">
        <f>IF(AND(B234=Hospitalvisits[[#This Row],[Patient_ID]],C234-Hospitalvisits[[#This Row],[Discharge_Date]] &lt;= 30),1,0)</f>
        <v>0</v>
      </c>
      <c r="K233" s="3" t="str">
        <f>IF(Hospitalvisits[[#This Row],[Readmission Status]]=1,C234,"")</f>
        <v/>
      </c>
    </row>
    <row r="234" spans="1:11">
      <c r="A234">
        <v>985</v>
      </c>
      <c r="B234">
        <v>80</v>
      </c>
      <c r="C234" s="3">
        <v>45271</v>
      </c>
      <c r="D234" s="3">
        <v>45275</v>
      </c>
      <c r="E234">
        <v>4</v>
      </c>
      <c r="F234" t="s">
        <v>1040</v>
      </c>
      <c r="G234" t="s">
        <v>1039</v>
      </c>
      <c r="H234">
        <v>182</v>
      </c>
      <c r="I234" t="s">
        <v>1029</v>
      </c>
      <c r="J234">
        <f>IF(AND(B235=Hospitalvisits[[#This Row],[Patient_ID]],C235-Hospitalvisits[[#This Row],[Discharge_Date]] &lt;= 30),1,0)</f>
        <v>0</v>
      </c>
      <c r="K234" s="3" t="str">
        <f>IF(Hospitalvisits[[#This Row],[Readmission Status]]=1,C235,"")</f>
        <v/>
      </c>
    </row>
    <row r="235" spans="1:11">
      <c r="A235">
        <v>272</v>
      </c>
      <c r="B235">
        <v>80</v>
      </c>
      <c r="C235" s="3">
        <v>45416</v>
      </c>
      <c r="D235" s="3">
        <v>45429</v>
      </c>
      <c r="E235">
        <v>13</v>
      </c>
      <c r="F235" t="s">
        <v>1033</v>
      </c>
      <c r="G235" t="s">
        <v>1028</v>
      </c>
      <c r="H235">
        <v>62</v>
      </c>
      <c r="I235" t="s">
        <v>1034</v>
      </c>
      <c r="J235">
        <f>IF(AND(B236=Hospitalvisits[[#This Row],[Patient_ID]],C236-Hospitalvisits[[#This Row],[Discharge_Date]] &lt;= 30),1,0)</f>
        <v>0</v>
      </c>
      <c r="K235" s="3" t="str">
        <f>IF(Hospitalvisits[[#This Row],[Readmission Status]]=1,C236,"")</f>
        <v/>
      </c>
    </row>
    <row r="236" spans="1:11">
      <c r="A236">
        <v>841</v>
      </c>
      <c r="B236">
        <v>80</v>
      </c>
      <c r="C236" s="3">
        <v>45645</v>
      </c>
      <c r="D236" s="3">
        <v>45652</v>
      </c>
      <c r="E236">
        <v>7</v>
      </c>
      <c r="F236" t="s">
        <v>1035</v>
      </c>
      <c r="G236" t="s">
        <v>1036</v>
      </c>
      <c r="H236">
        <v>198</v>
      </c>
      <c r="I236" t="s">
        <v>1032</v>
      </c>
      <c r="J236">
        <f>IF(AND(B237=Hospitalvisits[[#This Row],[Patient_ID]],C237-Hospitalvisits[[#This Row],[Discharge_Date]] &lt;= 30),1,0)</f>
        <v>0</v>
      </c>
      <c r="K236" s="3" t="str">
        <f>IF(Hospitalvisits[[#This Row],[Readmission Status]]=1,C237,"")</f>
        <v/>
      </c>
    </row>
    <row r="237" spans="1:11">
      <c r="A237">
        <v>1205</v>
      </c>
      <c r="B237">
        <v>81</v>
      </c>
      <c r="C237" s="3">
        <v>44768</v>
      </c>
      <c r="D237" s="3">
        <v>44771</v>
      </c>
      <c r="E237">
        <v>3</v>
      </c>
      <c r="F237" t="s">
        <v>1046</v>
      </c>
      <c r="G237" t="s">
        <v>1043</v>
      </c>
      <c r="H237">
        <v>59</v>
      </c>
      <c r="I237" t="s">
        <v>1029</v>
      </c>
      <c r="J237">
        <f>IF(AND(B238=Hospitalvisits[[#This Row],[Patient_ID]],C238-Hospitalvisits[[#This Row],[Discharge_Date]] &lt;= 30),1,0)</f>
        <v>0</v>
      </c>
      <c r="K237" s="3" t="str">
        <f>IF(Hospitalvisits[[#This Row],[Readmission Status]]=1,C238,"")</f>
        <v/>
      </c>
    </row>
    <row r="238" spans="1:11">
      <c r="A238">
        <v>2424</v>
      </c>
      <c r="B238">
        <v>81</v>
      </c>
      <c r="C238" s="3">
        <v>45532</v>
      </c>
      <c r="D238" s="3">
        <v>45542</v>
      </c>
      <c r="E238">
        <v>10</v>
      </c>
      <c r="F238" t="s">
        <v>1035</v>
      </c>
      <c r="G238" t="s">
        <v>1036</v>
      </c>
      <c r="H238">
        <v>18</v>
      </c>
      <c r="I238" t="s">
        <v>1026</v>
      </c>
      <c r="J238">
        <f>IF(AND(B239=Hospitalvisits[[#This Row],[Patient_ID]],C239-Hospitalvisits[[#This Row],[Discharge_Date]] &lt;= 30),1,0)</f>
        <v>0</v>
      </c>
      <c r="K238" s="3" t="str">
        <f>IF(Hospitalvisits[[#This Row],[Readmission Status]]=1,C239,"")</f>
        <v/>
      </c>
    </row>
    <row r="239" spans="1:11">
      <c r="A239">
        <v>2610</v>
      </c>
      <c r="B239">
        <v>81</v>
      </c>
      <c r="C239" s="3">
        <v>45602</v>
      </c>
      <c r="D239" s="3">
        <v>45603</v>
      </c>
      <c r="E239">
        <v>1</v>
      </c>
      <c r="F239" t="s">
        <v>1042</v>
      </c>
      <c r="G239" t="s">
        <v>1043</v>
      </c>
      <c r="H239">
        <v>130</v>
      </c>
      <c r="I239" t="s">
        <v>1029</v>
      </c>
      <c r="J239">
        <f>IF(AND(B240=Hospitalvisits[[#This Row],[Patient_ID]],C240-Hospitalvisits[[#This Row],[Discharge_Date]] &lt;= 30),1,0)</f>
        <v>0</v>
      </c>
      <c r="K239" s="3" t="str">
        <f>IF(Hospitalvisits[[#This Row],[Readmission Status]]=1,C240,"")</f>
        <v/>
      </c>
    </row>
    <row r="240" spans="1:11">
      <c r="A240">
        <v>2458</v>
      </c>
      <c r="B240">
        <v>82</v>
      </c>
      <c r="C240" s="3">
        <v>44761</v>
      </c>
      <c r="D240" s="3">
        <v>44768</v>
      </c>
      <c r="E240">
        <v>7</v>
      </c>
      <c r="F240" t="s">
        <v>1038</v>
      </c>
      <c r="G240" t="s">
        <v>1039</v>
      </c>
      <c r="H240">
        <v>93</v>
      </c>
      <c r="I240" t="s">
        <v>1032</v>
      </c>
      <c r="J240">
        <f>IF(AND(B241=Hospitalvisits[[#This Row],[Patient_ID]],C241-Hospitalvisits[[#This Row],[Discharge_Date]] &lt;= 30),1,0)</f>
        <v>0</v>
      </c>
      <c r="K240" s="3" t="str">
        <f>IF(Hospitalvisits[[#This Row],[Readmission Status]]=1,C241,"")</f>
        <v/>
      </c>
    </row>
    <row r="241" spans="1:11">
      <c r="A241">
        <v>515</v>
      </c>
      <c r="B241">
        <v>82</v>
      </c>
      <c r="C241" s="3">
        <v>44936</v>
      </c>
      <c r="D241" s="3">
        <v>44939</v>
      </c>
      <c r="E241">
        <v>3</v>
      </c>
      <c r="F241" t="s">
        <v>1044</v>
      </c>
      <c r="G241" t="s">
        <v>1039</v>
      </c>
      <c r="H241">
        <v>113</v>
      </c>
      <c r="I241" t="s">
        <v>1032</v>
      </c>
      <c r="J241">
        <f>IF(AND(B242=Hospitalvisits[[#This Row],[Patient_ID]],C242-Hospitalvisits[[#This Row],[Discharge_Date]] &lt;= 30),1,0)</f>
        <v>0</v>
      </c>
      <c r="K241" s="3" t="str">
        <f>IF(Hospitalvisits[[#This Row],[Readmission Status]]=1,C242,"")</f>
        <v/>
      </c>
    </row>
    <row r="242" spans="1:11">
      <c r="A242">
        <v>2571</v>
      </c>
      <c r="B242">
        <v>82</v>
      </c>
      <c r="C242" s="3">
        <v>45022</v>
      </c>
      <c r="D242" s="3">
        <v>45028</v>
      </c>
      <c r="E242">
        <v>6</v>
      </c>
      <c r="F242" t="s">
        <v>1037</v>
      </c>
      <c r="G242" t="s">
        <v>1031</v>
      </c>
      <c r="H242">
        <v>12</v>
      </c>
      <c r="I242" t="s">
        <v>1034</v>
      </c>
      <c r="J242">
        <f>IF(AND(B243=Hospitalvisits[[#This Row],[Patient_ID]],C243-Hospitalvisits[[#This Row],[Discharge_Date]] &lt;= 30),1,0)</f>
        <v>0</v>
      </c>
      <c r="K242" s="3" t="str">
        <f>IF(Hospitalvisits[[#This Row],[Readmission Status]]=1,C243,"")</f>
        <v/>
      </c>
    </row>
    <row r="243" spans="1:11">
      <c r="A243">
        <v>1049</v>
      </c>
      <c r="B243">
        <v>82</v>
      </c>
      <c r="C243" s="3">
        <v>45296</v>
      </c>
      <c r="D243" s="3">
        <v>45305</v>
      </c>
      <c r="E243">
        <v>9</v>
      </c>
      <c r="F243" t="s">
        <v>1030</v>
      </c>
      <c r="G243" t="s">
        <v>1031</v>
      </c>
      <c r="H243">
        <v>148</v>
      </c>
      <c r="I243" t="s">
        <v>1032</v>
      </c>
      <c r="J243">
        <f>IF(AND(B244=Hospitalvisits[[#This Row],[Patient_ID]],C244-Hospitalvisits[[#This Row],[Discharge_Date]] &lt;= 30),1,0)</f>
        <v>1</v>
      </c>
      <c r="K243" s="3">
        <f>IF(Hospitalvisits[[#This Row],[Readmission Status]]=1,C244,"")</f>
        <v>45309</v>
      </c>
    </row>
    <row r="244" spans="1:11">
      <c r="A244">
        <v>1337</v>
      </c>
      <c r="B244">
        <v>82</v>
      </c>
      <c r="C244" s="3">
        <v>45309</v>
      </c>
      <c r="D244" s="3">
        <v>45311</v>
      </c>
      <c r="E244">
        <v>2</v>
      </c>
      <c r="F244" t="s">
        <v>1030</v>
      </c>
      <c r="G244" t="s">
        <v>1031</v>
      </c>
      <c r="H244">
        <v>94</v>
      </c>
      <c r="I244" t="s">
        <v>1034</v>
      </c>
      <c r="J244">
        <f>IF(AND(B245=Hospitalvisits[[#This Row],[Patient_ID]],C245-Hospitalvisits[[#This Row],[Discharge_Date]] &lt;= 30),1,0)</f>
        <v>0</v>
      </c>
      <c r="K244" s="3" t="str">
        <f>IF(Hospitalvisits[[#This Row],[Readmission Status]]=1,C245,"")</f>
        <v/>
      </c>
    </row>
    <row r="245" spans="1:11">
      <c r="A245">
        <v>2598</v>
      </c>
      <c r="B245">
        <v>82</v>
      </c>
      <c r="C245" s="3">
        <v>45373</v>
      </c>
      <c r="D245" s="3">
        <v>45382</v>
      </c>
      <c r="E245">
        <v>9</v>
      </c>
      <c r="F245" t="s">
        <v>1033</v>
      </c>
      <c r="G245" t="s">
        <v>1028</v>
      </c>
      <c r="H245">
        <v>179</v>
      </c>
      <c r="I245" t="s">
        <v>1034</v>
      </c>
      <c r="J245">
        <f>IF(AND(B246=Hospitalvisits[[#This Row],[Patient_ID]],C246-Hospitalvisits[[#This Row],[Discharge_Date]] &lt;= 30),1,0)</f>
        <v>0</v>
      </c>
      <c r="K245" s="3" t="str">
        <f>IF(Hospitalvisits[[#This Row],[Readmission Status]]=1,C246,"")</f>
        <v/>
      </c>
    </row>
    <row r="246" spans="1:11">
      <c r="A246">
        <v>475</v>
      </c>
      <c r="B246">
        <v>83</v>
      </c>
      <c r="C246" s="3">
        <v>44914</v>
      </c>
      <c r="D246" s="3">
        <v>44922</v>
      </c>
      <c r="E246">
        <v>8</v>
      </c>
      <c r="F246" t="s">
        <v>1037</v>
      </c>
      <c r="G246" t="s">
        <v>1031</v>
      </c>
      <c r="H246">
        <v>161</v>
      </c>
      <c r="I246" t="s">
        <v>1034</v>
      </c>
      <c r="J246">
        <f>IF(AND(B247=Hospitalvisits[[#This Row],[Patient_ID]],C247-Hospitalvisits[[#This Row],[Discharge_Date]] &lt;= 30),1,0)</f>
        <v>0</v>
      </c>
      <c r="K246" s="3" t="str">
        <f>IF(Hospitalvisits[[#This Row],[Readmission Status]]=1,C247,"")</f>
        <v/>
      </c>
    </row>
    <row r="247" spans="1:11">
      <c r="A247">
        <v>611</v>
      </c>
      <c r="B247">
        <v>83</v>
      </c>
      <c r="C247" s="3">
        <v>45308</v>
      </c>
      <c r="D247" s="3">
        <v>45310</v>
      </c>
      <c r="E247">
        <v>2</v>
      </c>
      <c r="F247" t="s">
        <v>1024</v>
      </c>
      <c r="G247" t="s">
        <v>1025</v>
      </c>
      <c r="H247">
        <v>54</v>
      </c>
      <c r="I247" t="s">
        <v>1032</v>
      </c>
      <c r="J247">
        <f>IF(AND(B248=Hospitalvisits[[#This Row],[Patient_ID]],C248-Hospitalvisits[[#This Row],[Discharge_Date]] &lt;= 30),1,0)</f>
        <v>0</v>
      </c>
      <c r="K247" s="3" t="str">
        <f>IF(Hospitalvisits[[#This Row],[Readmission Status]]=1,C248,"")</f>
        <v/>
      </c>
    </row>
    <row r="248" spans="1:11">
      <c r="A248">
        <v>2905</v>
      </c>
      <c r="B248">
        <v>83</v>
      </c>
      <c r="C248" s="3">
        <v>45467</v>
      </c>
      <c r="D248" s="3">
        <v>45487</v>
      </c>
      <c r="E248">
        <v>20</v>
      </c>
      <c r="F248" t="s">
        <v>1027</v>
      </c>
      <c r="G248" t="s">
        <v>1028</v>
      </c>
      <c r="H248">
        <v>82</v>
      </c>
      <c r="I248" t="s">
        <v>1029</v>
      </c>
      <c r="J248">
        <f>IF(AND(B249=Hospitalvisits[[#This Row],[Patient_ID]],C249-Hospitalvisits[[#This Row],[Discharge_Date]] &lt;= 30),1,0)</f>
        <v>0</v>
      </c>
      <c r="K248" s="3" t="str">
        <f>IF(Hospitalvisits[[#This Row],[Readmission Status]]=1,C249,"")</f>
        <v/>
      </c>
    </row>
    <row r="249" spans="1:11">
      <c r="A249">
        <v>2178</v>
      </c>
      <c r="B249">
        <v>84</v>
      </c>
      <c r="C249" s="3">
        <v>44892</v>
      </c>
      <c r="D249" s="3">
        <v>44898</v>
      </c>
      <c r="E249">
        <v>6</v>
      </c>
      <c r="F249" t="s">
        <v>1033</v>
      </c>
      <c r="G249" t="s">
        <v>1028</v>
      </c>
      <c r="H249">
        <v>149</v>
      </c>
      <c r="I249" t="s">
        <v>1026</v>
      </c>
      <c r="J249">
        <f>IF(AND(B250=Hospitalvisits[[#This Row],[Patient_ID]],C250-Hospitalvisits[[#This Row],[Discharge_Date]] &lt;= 30),1,0)</f>
        <v>0</v>
      </c>
      <c r="K249" s="3" t="str">
        <f>IF(Hospitalvisits[[#This Row],[Readmission Status]]=1,C250,"")</f>
        <v/>
      </c>
    </row>
    <row r="250" spans="1:11">
      <c r="A250">
        <v>45</v>
      </c>
      <c r="B250">
        <v>84</v>
      </c>
      <c r="C250" s="3">
        <v>45180</v>
      </c>
      <c r="D250" s="3">
        <v>45183</v>
      </c>
      <c r="E250">
        <v>3</v>
      </c>
      <c r="F250" t="s">
        <v>1045</v>
      </c>
      <c r="G250" t="s">
        <v>1025</v>
      </c>
      <c r="H250">
        <v>127</v>
      </c>
      <c r="I250" t="s">
        <v>1032</v>
      </c>
      <c r="J250">
        <f>IF(AND(B251=Hospitalvisits[[#This Row],[Patient_ID]],C251-Hospitalvisits[[#This Row],[Discharge_Date]] &lt;= 30),1,0)</f>
        <v>0</v>
      </c>
      <c r="K250" s="3" t="str">
        <f>IF(Hospitalvisits[[#This Row],[Readmission Status]]=1,C251,"")</f>
        <v/>
      </c>
    </row>
    <row r="251" spans="1:11">
      <c r="A251">
        <v>2125</v>
      </c>
      <c r="B251">
        <v>85</v>
      </c>
      <c r="C251" s="3">
        <v>44792</v>
      </c>
      <c r="D251" s="3">
        <v>44797</v>
      </c>
      <c r="E251">
        <v>5</v>
      </c>
      <c r="F251" t="s">
        <v>1041</v>
      </c>
      <c r="G251" t="s">
        <v>1036</v>
      </c>
      <c r="H251">
        <v>176</v>
      </c>
      <c r="I251" t="s">
        <v>1034</v>
      </c>
      <c r="J251">
        <f>IF(AND(B252=Hospitalvisits[[#This Row],[Patient_ID]],C252-Hospitalvisits[[#This Row],[Discharge_Date]] &lt;= 30),1,0)</f>
        <v>0</v>
      </c>
      <c r="K251" s="3" t="str">
        <f>IF(Hospitalvisits[[#This Row],[Readmission Status]]=1,C252,"")</f>
        <v/>
      </c>
    </row>
    <row r="252" spans="1:11">
      <c r="A252">
        <v>652</v>
      </c>
      <c r="B252">
        <v>85</v>
      </c>
      <c r="C252" s="3">
        <v>45036</v>
      </c>
      <c r="D252" s="3">
        <v>45040</v>
      </c>
      <c r="E252">
        <v>4</v>
      </c>
      <c r="F252" t="s">
        <v>1024</v>
      </c>
      <c r="G252" t="s">
        <v>1025</v>
      </c>
      <c r="H252">
        <v>84</v>
      </c>
      <c r="I252" t="s">
        <v>1032</v>
      </c>
      <c r="J252">
        <f>IF(AND(B253=Hospitalvisits[[#This Row],[Patient_ID]],C253-Hospitalvisits[[#This Row],[Discharge_Date]] &lt;= 30),1,0)</f>
        <v>0</v>
      </c>
      <c r="K252" s="3" t="str">
        <f>IF(Hospitalvisits[[#This Row],[Readmission Status]]=1,C253,"")</f>
        <v/>
      </c>
    </row>
    <row r="253" spans="1:11">
      <c r="A253">
        <v>1657</v>
      </c>
      <c r="B253">
        <v>85</v>
      </c>
      <c r="C253" s="3">
        <v>45300</v>
      </c>
      <c r="D253" s="3">
        <v>45303</v>
      </c>
      <c r="E253">
        <v>3</v>
      </c>
      <c r="F253" t="s">
        <v>1037</v>
      </c>
      <c r="G253" t="s">
        <v>1031</v>
      </c>
      <c r="H253">
        <v>67</v>
      </c>
      <c r="I253" t="s">
        <v>1034</v>
      </c>
      <c r="J253">
        <f>IF(AND(B254=Hospitalvisits[[#This Row],[Patient_ID]],C254-Hospitalvisits[[#This Row],[Discharge_Date]] &lt;= 30),1,0)</f>
        <v>0</v>
      </c>
      <c r="K253" s="3" t="str">
        <f>IF(Hospitalvisits[[#This Row],[Readmission Status]]=1,C254,"")</f>
        <v/>
      </c>
    </row>
    <row r="254" spans="1:11">
      <c r="A254">
        <v>329</v>
      </c>
      <c r="B254">
        <v>85</v>
      </c>
      <c r="C254" s="3">
        <v>45446</v>
      </c>
      <c r="D254" s="3">
        <v>45452</v>
      </c>
      <c r="E254">
        <v>6</v>
      </c>
      <c r="F254" t="s">
        <v>1041</v>
      </c>
      <c r="G254" t="s">
        <v>1036</v>
      </c>
      <c r="H254">
        <v>71</v>
      </c>
      <c r="I254" t="s">
        <v>1034</v>
      </c>
      <c r="J254">
        <f>IF(AND(B255=Hospitalvisits[[#This Row],[Patient_ID]],C255-Hospitalvisits[[#This Row],[Discharge_Date]] &lt;= 30),1,0)</f>
        <v>0</v>
      </c>
      <c r="K254" s="3" t="str">
        <f>IF(Hospitalvisits[[#This Row],[Readmission Status]]=1,C255,"")</f>
        <v/>
      </c>
    </row>
    <row r="255" spans="1:11">
      <c r="A255">
        <v>339</v>
      </c>
      <c r="B255">
        <v>86</v>
      </c>
      <c r="C255" s="3">
        <v>44842</v>
      </c>
      <c r="D255" s="3">
        <v>44850</v>
      </c>
      <c r="E255">
        <v>8</v>
      </c>
      <c r="F255" t="s">
        <v>1041</v>
      </c>
      <c r="G255" t="s">
        <v>1036</v>
      </c>
      <c r="H255">
        <v>128</v>
      </c>
      <c r="I255" t="s">
        <v>1032</v>
      </c>
      <c r="J255">
        <f>IF(AND(B256=Hospitalvisits[[#This Row],[Patient_ID]],C256-Hospitalvisits[[#This Row],[Discharge_Date]] &lt;= 30),1,0)</f>
        <v>0</v>
      </c>
      <c r="K255" s="3" t="str">
        <f>IF(Hospitalvisits[[#This Row],[Readmission Status]]=1,C256,"")</f>
        <v/>
      </c>
    </row>
    <row r="256" spans="1:11">
      <c r="A256">
        <v>2712</v>
      </c>
      <c r="B256">
        <v>86</v>
      </c>
      <c r="C256" s="3">
        <v>45413</v>
      </c>
      <c r="D256" s="3">
        <v>45415</v>
      </c>
      <c r="E256">
        <v>2</v>
      </c>
      <c r="F256" t="s">
        <v>1046</v>
      </c>
      <c r="G256" t="s">
        <v>1043</v>
      </c>
      <c r="H256">
        <v>24</v>
      </c>
      <c r="I256" t="s">
        <v>1032</v>
      </c>
      <c r="J256">
        <f>IF(AND(B257=Hospitalvisits[[#This Row],[Patient_ID]],C257-Hospitalvisits[[#This Row],[Discharge_Date]] &lt;= 30),1,0)</f>
        <v>0</v>
      </c>
      <c r="K256" s="3" t="str">
        <f>IF(Hospitalvisits[[#This Row],[Readmission Status]]=1,C257,"")</f>
        <v/>
      </c>
    </row>
    <row r="257" spans="1:11">
      <c r="A257">
        <v>1034</v>
      </c>
      <c r="B257">
        <v>87</v>
      </c>
      <c r="C257" s="3">
        <v>45223</v>
      </c>
      <c r="D257" s="3">
        <v>45230</v>
      </c>
      <c r="E257">
        <v>7</v>
      </c>
      <c r="F257" t="s">
        <v>1041</v>
      </c>
      <c r="G257" t="s">
        <v>1036</v>
      </c>
      <c r="H257">
        <v>49</v>
      </c>
      <c r="I257" t="s">
        <v>1026</v>
      </c>
      <c r="J257">
        <f>IF(AND(B258=Hospitalvisits[[#This Row],[Patient_ID]],C258-Hospitalvisits[[#This Row],[Discharge_Date]] &lt;= 30),1,0)</f>
        <v>0</v>
      </c>
      <c r="K257" s="3" t="str">
        <f>IF(Hospitalvisits[[#This Row],[Readmission Status]]=1,C258,"")</f>
        <v/>
      </c>
    </row>
    <row r="258" spans="1:11">
      <c r="A258">
        <v>2118</v>
      </c>
      <c r="B258">
        <v>87</v>
      </c>
      <c r="C258" s="3">
        <v>45290</v>
      </c>
      <c r="D258" s="3">
        <v>45302</v>
      </c>
      <c r="E258">
        <v>12</v>
      </c>
      <c r="F258" t="s">
        <v>1033</v>
      </c>
      <c r="G258" t="s">
        <v>1028</v>
      </c>
      <c r="H258">
        <v>9</v>
      </c>
      <c r="I258" t="s">
        <v>1032</v>
      </c>
      <c r="J258">
        <f>IF(AND(B259=Hospitalvisits[[#This Row],[Patient_ID]],C259-Hospitalvisits[[#This Row],[Discharge_Date]] &lt;= 30),1,0)</f>
        <v>0</v>
      </c>
      <c r="K258" s="3" t="str">
        <f>IF(Hospitalvisits[[#This Row],[Readmission Status]]=1,C259,"")</f>
        <v/>
      </c>
    </row>
    <row r="259" spans="1:11">
      <c r="A259">
        <v>1630</v>
      </c>
      <c r="B259">
        <v>87</v>
      </c>
      <c r="C259" s="3">
        <v>45533</v>
      </c>
      <c r="D259" s="3">
        <v>45538</v>
      </c>
      <c r="E259">
        <v>5</v>
      </c>
      <c r="F259" t="s">
        <v>1024</v>
      </c>
      <c r="G259" t="s">
        <v>1025</v>
      </c>
      <c r="H259">
        <v>142</v>
      </c>
      <c r="I259" t="s">
        <v>1032</v>
      </c>
      <c r="J259">
        <f>IF(AND(B260=Hospitalvisits[[#This Row],[Patient_ID]],C260-Hospitalvisits[[#This Row],[Discharge_Date]] &lt;= 30),1,0)</f>
        <v>0</v>
      </c>
      <c r="K259" s="3" t="str">
        <f>IF(Hospitalvisits[[#This Row],[Readmission Status]]=1,C260,"")</f>
        <v/>
      </c>
    </row>
    <row r="260" spans="1:11">
      <c r="A260">
        <v>267</v>
      </c>
      <c r="B260">
        <v>89</v>
      </c>
      <c r="C260" s="3">
        <v>44600</v>
      </c>
      <c r="D260" s="3">
        <v>44610</v>
      </c>
      <c r="E260">
        <v>10</v>
      </c>
      <c r="F260" t="s">
        <v>1027</v>
      </c>
      <c r="G260" t="s">
        <v>1028</v>
      </c>
      <c r="H260">
        <v>28</v>
      </c>
      <c r="I260" t="s">
        <v>1026</v>
      </c>
      <c r="J260">
        <f>IF(AND(B261=Hospitalvisits[[#This Row],[Patient_ID]],C261-Hospitalvisits[[#This Row],[Discharge_Date]] &lt;= 30),1,0)</f>
        <v>0</v>
      </c>
      <c r="K260" s="3" t="str">
        <f>IF(Hospitalvisits[[#This Row],[Readmission Status]]=1,C261,"")</f>
        <v/>
      </c>
    </row>
    <row r="261" spans="1:11">
      <c r="A261">
        <v>214</v>
      </c>
      <c r="B261">
        <v>89</v>
      </c>
      <c r="C261" s="3">
        <v>45008</v>
      </c>
      <c r="D261" s="3">
        <v>45014</v>
      </c>
      <c r="E261">
        <v>6</v>
      </c>
      <c r="F261" t="s">
        <v>1035</v>
      </c>
      <c r="G261" t="s">
        <v>1036</v>
      </c>
      <c r="H261">
        <v>175</v>
      </c>
      <c r="I261" t="s">
        <v>1026</v>
      </c>
      <c r="J261">
        <f>IF(AND(B262=Hospitalvisits[[#This Row],[Patient_ID]],C262-Hospitalvisits[[#This Row],[Discharge_Date]] &lt;= 30),1,0)</f>
        <v>0</v>
      </c>
      <c r="K261" s="3" t="str">
        <f>IF(Hospitalvisits[[#This Row],[Readmission Status]]=1,C262,"")</f>
        <v/>
      </c>
    </row>
    <row r="262" spans="1:11">
      <c r="A262">
        <v>1727</v>
      </c>
      <c r="B262">
        <v>89</v>
      </c>
      <c r="C262" s="3">
        <v>45472</v>
      </c>
      <c r="D262" s="3">
        <v>45475</v>
      </c>
      <c r="E262">
        <v>3</v>
      </c>
      <c r="F262" t="s">
        <v>1024</v>
      </c>
      <c r="G262" t="s">
        <v>1025</v>
      </c>
      <c r="H262">
        <v>126</v>
      </c>
      <c r="I262" t="s">
        <v>1032</v>
      </c>
      <c r="J262">
        <f>IF(AND(B263=Hospitalvisits[[#This Row],[Patient_ID]],C263-Hospitalvisits[[#This Row],[Discharge_Date]] &lt;= 30),1,0)</f>
        <v>0</v>
      </c>
      <c r="K262" s="3" t="str">
        <f>IF(Hospitalvisits[[#This Row],[Readmission Status]]=1,C263,"")</f>
        <v/>
      </c>
    </row>
    <row r="263" spans="1:11">
      <c r="A263">
        <v>1803</v>
      </c>
      <c r="B263">
        <v>89</v>
      </c>
      <c r="C263" s="3">
        <v>45522</v>
      </c>
      <c r="D263" s="3">
        <v>45527</v>
      </c>
      <c r="E263">
        <v>5</v>
      </c>
      <c r="F263" t="s">
        <v>1027</v>
      </c>
      <c r="G263" t="s">
        <v>1028</v>
      </c>
      <c r="H263">
        <v>180</v>
      </c>
      <c r="I263" t="s">
        <v>1029</v>
      </c>
      <c r="J263">
        <f>IF(AND(B264=Hospitalvisits[[#This Row],[Patient_ID]],C264-Hospitalvisits[[#This Row],[Discharge_Date]] &lt;= 30),1,0)</f>
        <v>0</v>
      </c>
      <c r="K263" s="3" t="str">
        <f>IF(Hospitalvisits[[#This Row],[Readmission Status]]=1,C264,"")</f>
        <v/>
      </c>
    </row>
    <row r="264" spans="1:11">
      <c r="A264">
        <v>2540</v>
      </c>
      <c r="B264">
        <v>90</v>
      </c>
      <c r="C264" s="3">
        <v>44599</v>
      </c>
      <c r="D264" s="3">
        <v>44602</v>
      </c>
      <c r="E264">
        <v>3</v>
      </c>
      <c r="F264" t="s">
        <v>1030</v>
      </c>
      <c r="G264" t="s">
        <v>1031</v>
      </c>
      <c r="H264">
        <v>12</v>
      </c>
      <c r="I264" t="s">
        <v>1034</v>
      </c>
      <c r="J264">
        <f>IF(AND(B265=Hospitalvisits[[#This Row],[Patient_ID]],C265-Hospitalvisits[[#This Row],[Discharge_Date]] &lt;= 30),1,0)</f>
        <v>0</v>
      </c>
      <c r="K264" s="3" t="str">
        <f>IF(Hospitalvisits[[#This Row],[Readmission Status]]=1,C265,"")</f>
        <v/>
      </c>
    </row>
    <row r="265" spans="1:11">
      <c r="A265">
        <v>945</v>
      </c>
      <c r="B265">
        <v>90</v>
      </c>
      <c r="C265" s="3">
        <v>44849</v>
      </c>
      <c r="D265" s="3">
        <v>44852</v>
      </c>
      <c r="E265">
        <v>3</v>
      </c>
      <c r="F265" t="s">
        <v>1042</v>
      </c>
      <c r="G265" t="s">
        <v>1043</v>
      </c>
      <c r="H265">
        <v>101</v>
      </c>
      <c r="I265" t="s">
        <v>1034</v>
      </c>
      <c r="J265">
        <f>IF(AND(B266=Hospitalvisits[[#This Row],[Patient_ID]],C266-Hospitalvisits[[#This Row],[Discharge_Date]] &lt;= 30),1,0)</f>
        <v>0</v>
      </c>
      <c r="K265" s="3" t="str">
        <f>IF(Hospitalvisits[[#This Row],[Readmission Status]]=1,C266,"")</f>
        <v/>
      </c>
    </row>
    <row r="266" spans="1:11">
      <c r="A266">
        <v>2301</v>
      </c>
      <c r="B266">
        <v>90</v>
      </c>
      <c r="C266" s="3">
        <v>44949</v>
      </c>
      <c r="D266" s="3">
        <v>44951</v>
      </c>
      <c r="E266">
        <v>2</v>
      </c>
      <c r="F266" t="s">
        <v>1045</v>
      </c>
      <c r="G266" t="s">
        <v>1025</v>
      </c>
      <c r="H266">
        <v>62</v>
      </c>
      <c r="I266" t="s">
        <v>1034</v>
      </c>
      <c r="J266">
        <f>IF(AND(B267=Hospitalvisits[[#This Row],[Patient_ID]],C267-Hospitalvisits[[#This Row],[Discharge_Date]] &lt;= 30),1,0)</f>
        <v>0</v>
      </c>
      <c r="K266" s="3" t="str">
        <f>IF(Hospitalvisits[[#This Row],[Readmission Status]]=1,C267,"")</f>
        <v/>
      </c>
    </row>
    <row r="267" spans="1:11">
      <c r="A267">
        <v>1238</v>
      </c>
      <c r="B267">
        <v>90</v>
      </c>
      <c r="C267" s="3">
        <v>45565</v>
      </c>
      <c r="D267" s="3">
        <v>45567</v>
      </c>
      <c r="E267">
        <v>2</v>
      </c>
      <c r="F267" t="s">
        <v>1037</v>
      </c>
      <c r="G267" t="s">
        <v>1031</v>
      </c>
      <c r="H267">
        <v>99</v>
      </c>
      <c r="I267" t="s">
        <v>1032</v>
      </c>
      <c r="J267">
        <f>IF(AND(B268=Hospitalvisits[[#This Row],[Patient_ID]],C268-Hospitalvisits[[#This Row],[Discharge_Date]] &lt;= 30),1,0)</f>
        <v>0</v>
      </c>
      <c r="K267" s="3" t="str">
        <f>IF(Hospitalvisits[[#This Row],[Readmission Status]]=1,C268,"")</f>
        <v/>
      </c>
    </row>
    <row r="268" spans="1:11">
      <c r="A268">
        <v>2387</v>
      </c>
      <c r="B268">
        <v>91</v>
      </c>
      <c r="C268" s="3">
        <v>44873</v>
      </c>
      <c r="D268" s="3">
        <v>44876</v>
      </c>
      <c r="E268">
        <v>3</v>
      </c>
      <c r="F268" t="s">
        <v>1038</v>
      </c>
      <c r="G268" t="s">
        <v>1039</v>
      </c>
      <c r="H268">
        <v>89</v>
      </c>
      <c r="I268" t="s">
        <v>1029</v>
      </c>
      <c r="J268">
        <f>IF(AND(B269=Hospitalvisits[[#This Row],[Patient_ID]],C269-Hospitalvisits[[#This Row],[Discharge_Date]] &lt;= 30),1,0)</f>
        <v>0</v>
      </c>
      <c r="K268" s="3" t="str">
        <f>IF(Hospitalvisits[[#This Row],[Readmission Status]]=1,C269,"")</f>
        <v/>
      </c>
    </row>
    <row r="269" spans="1:11">
      <c r="A269">
        <v>799</v>
      </c>
      <c r="B269">
        <v>91</v>
      </c>
      <c r="C269" s="3">
        <v>45574</v>
      </c>
      <c r="D269" s="3">
        <v>45581</v>
      </c>
      <c r="E269">
        <v>7</v>
      </c>
      <c r="F269" t="s">
        <v>1041</v>
      </c>
      <c r="G269" t="s">
        <v>1036</v>
      </c>
      <c r="H269">
        <v>146</v>
      </c>
      <c r="I269" t="s">
        <v>1029</v>
      </c>
      <c r="J269">
        <f>IF(AND(B270=Hospitalvisits[[#This Row],[Patient_ID]],C270-Hospitalvisits[[#This Row],[Discharge_Date]] &lt;= 30),1,0)</f>
        <v>0</v>
      </c>
      <c r="K269" s="3" t="str">
        <f>IF(Hospitalvisits[[#This Row],[Readmission Status]]=1,C270,"")</f>
        <v/>
      </c>
    </row>
    <row r="270" spans="1:11">
      <c r="A270">
        <v>987</v>
      </c>
      <c r="B270">
        <v>92</v>
      </c>
      <c r="C270" s="3">
        <v>45202</v>
      </c>
      <c r="D270" s="3">
        <v>45203</v>
      </c>
      <c r="E270">
        <v>1</v>
      </c>
      <c r="F270" t="s">
        <v>1037</v>
      </c>
      <c r="G270" t="s">
        <v>1031</v>
      </c>
      <c r="H270">
        <v>199</v>
      </c>
      <c r="I270" t="s">
        <v>1029</v>
      </c>
      <c r="J270">
        <f>IF(AND(B271=Hospitalvisits[[#This Row],[Patient_ID]],C271-Hospitalvisits[[#This Row],[Discharge_Date]] &lt;= 30),1,0)</f>
        <v>0</v>
      </c>
      <c r="K270" s="3" t="str">
        <f>IF(Hospitalvisits[[#This Row],[Readmission Status]]=1,C271,"")</f>
        <v/>
      </c>
    </row>
    <row r="271" spans="1:11">
      <c r="A271">
        <v>797</v>
      </c>
      <c r="B271">
        <v>92</v>
      </c>
      <c r="C271" s="3">
        <v>45639</v>
      </c>
      <c r="D271" s="3">
        <v>45641</v>
      </c>
      <c r="E271">
        <v>2</v>
      </c>
      <c r="F271" t="s">
        <v>1046</v>
      </c>
      <c r="G271" t="s">
        <v>1043</v>
      </c>
      <c r="H271">
        <v>172</v>
      </c>
      <c r="I271" t="s">
        <v>1029</v>
      </c>
      <c r="J271">
        <f>IF(AND(B272=Hospitalvisits[[#This Row],[Patient_ID]],C272-Hospitalvisits[[#This Row],[Discharge_Date]] &lt;= 30),1,0)</f>
        <v>0</v>
      </c>
      <c r="K271" s="3" t="str">
        <f>IF(Hospitalvisits[[#This Row],[Readmission Status]]=1,C272,"")</f>
        <v/>
      </c>
    </row>
    <row r="272" spans="1:11">
      <c r="A272">
        <v>780</v>
      </c>
      <c r="B272">
        <v>93</v>
      </c>
      <c r="C272" s="3">
        <v>44740</v>
      </c>
      <c r="D272" s="3">
        <v>44760</v>
      </c>
      <c r="E272">
        <v>20</v>
      </c>
      <c r="F272" t="s">
        <v>1027</v>
      </c>
      <c r="G272" t="s">
        <v>1028</v>
      </c>
      <c r="H272">
        <v>158</v>
      </c>
      <c r="I272" t="s">
        <v>1032</v>
      </c>
      <c r="J272">
        <f>IF(AND(B273=Hospitalvisits[[#This Row],[Patient_ID]],C273-Hospitalvisits[[#This Row],[Discharge_Date]] &lt;= 30),1,0)</f>
        <v>0</v>
      </c>
      <c r="K272" s="3" t="str">
        <f>IF(Hospitalvisits[[#This Row],[Readmission Status]]=1,C273,"")</f>
        <v/>
      </c>
    </row>
    <row r="273" spans="1:11">
      <c r="A273">
        <v>2996</v>
      </c>
      <c r="B273">
        <v>94</v>
      </c>
      <c r="C273" s="3">
        <v>45036</v>
      </c>
      <c r="D273" s="3">
        <v>45044</v>
      </c>
      <c r="E273">
        <v>8</v>
      </c>
      <c r="F273" t="s">
        <v>1033</v>
      </c>
      <c r="G273" t="s">
        <v>1028</v>
      </c>
      <c r="H273">
        <v>34</v>
      </c>
      <c r="I273" t="s">
        <v>1034</v>
      </c>
      <c r="J273">
        <f>IF(AND(B274=Hospitalvisits[[#This Row],[Patient_ID]],C274-Hospitalvisits[[#This Row],[Discharge_Date]] &lt;= 30),1,0)</f>
        <v>0</v>
      </c>
      <c r="K273" s="3" t="str">
        <f>IF(Hospitalvisits[[#This Row],[Readmission Status]]=1,C274,"")</f>
        <v/>
      </c>
    </row>
    <row r="274" spans="1:11">
      <c r="A274">
        <v>815</v>
      </c>
      <c r="B274">
        <v>94</v>
      </c>
      <c r="C274" s="3">
        <v>45215</v>
      </c>
      <c r="D274" s="3">
        <v>45227</v>
      </c>
      <c r="E274">
        <v>12</v>
      </c>
      <c r="F274" t="s">
        <v>1027</v>
      </c>
      <c r="G274" t="s">
        <v>1028</v>
      </c>
      <c r="H274">
        <v>16</v>
      </c>
      <c r="I274" t="s">
        <v>1026</v>
      </c>
      <c r="J274">
        <f>IF(AND(B275=Hospitalvisits[[#This Row],[Patient_ID]],C275-Hospitalvisits[[#This Row],[Discharge_Date]] &lt;= 30),1,0)</f>
        <v>0</v>
      </c>
      <c r="K274" s="3" t="str">
        <f>IF(Hospitalvisits[[#This Row],[Readmission Status]]=1,C275,"")</f>
        <v/>
      </c>
    </row>
    <row r="275" spans="1:11">
      <c r="A275">
        <v>1766</v>
      </c>
      <c r="B275">
        <v>94</v>
      </c>
      <c r="C275" s="3">
        <v>45450</v>
      </c>
      <c r="D275" s="3">
        <v>45452</v>
      </c>
      <c r="E275">
        <v>2</v>
      </c>
      <c r="F275" t="s">
        <v>1024</v>
      </c>
      <c r="G275" t="s">
        <v>1025</v>
      </c>
      <c r="H275">
        <v>88</v>
      </c>
      <c r="I275" t="s">
        <v>1026</v>
      </c>
      <c r="J275">
        <f>IF(AND(B276=Hospitalvisits[[#This Row],[Patient_ID]],C276-Hospitalvisits[[#This Row],[Discharge_Date]] &lt;= 30),1,0)</f>
        <v>0</v>
      </c>
      <c r="K275" s="3" t="str">
        <f>IF(Hospitalvisits[[#This Row],[Readmission Status]]=1,C276,"")</f>
        <v/>
      </c>
    </row>
    <row r="276" spans="1:11">
      <c r="A276">
        <v>454</v>
      </c>
      <c r="B276">
        <v>95</v>
      </c>
      <c r="C276" s="3">
        <v>44723</v>
      </c>
      <c r="D276" s="3">
        <v>44727</v>
      </c>
      <c r="E276">
        <v>4</v>
      </c>
      <c r="F276" t="s">
        <v>1024</v>
      </c>
      <c r="G276" t="s">
        <v>1025</v>
      </c>
      <c r="H276">
        <v>28</v>
      </c>
      <c r="I276" t="s">
        <v>1029</v>
      </c>
      <c r="J276">
        <f>IF(AND(B277=Hospitalvisits[[#This Row],[Patient_ID]],C277-Hospitalvisits[[#This Row],[Discharge_Date]] &lt;= 30),1,0)</f>
        <v>0</v>
      </c>
      <c r="K276" s="3" t="str">
        <f>IF(Hospitalvisits[[#This Row],[Readmission Status]]=1,C277,"")</f>
        <v/>
      </c>
    </row>
    <row r="277" spans="1:11">
      <c r="A277">
        <v>2142</v>
      </c>
      <c r="B277">
        <v>95</v>
      </c>
      <c r="C277" s="3">
        <v>44812</v>
      </c>
      <c r="D277" s="3">
        <v>44822</v>
      </c>
      <c r="E277">
        <v>10</v>
      </c>
      <c r="F277" t="s">
        <v>1041</v>
      </c>
      <c r="G277" t="s">
        <v>1036</v>
      </c>
      <c r="H277">
        <v>46</v>
      </c>
      <c r="I277" t="s">
        <v>1032</v>
      </c>
      <c r="J277">
        <f>IF(AND(B278=Hospitalvisits[[#This Row],[Patient_ID]],C278-Hospitalvisits[[#This Row],[Discharge_Date]] &lt;= 30),1,0)</f>
        <v>0</v>
      </c>
      <c r="K277" s="3" t="str">
        <f>IF(Hospitalvisits[[#This Row],[Readmission Status]]=1,C278,"")</f>
        <v/>
      </c>
    </row>
    <row r="278" spans="1:11">
      <c r="A278">
        <v>1316</v>
      </c>
      <c r="B278">
        <v>95</v>
      </c>
      <c r="C278" s="3">
        <v>45013</v>
      </c>
      <c r="D278" s="3">
        <v>45015</v>
      </c>
      <c r="E278">
        <v>2</v>
      </c>
      <c r="F278" t="s">
        <v>1030</v>
      </c>
      <c r="G278" t="s">
        <v>1031</v>
      </c>
      <c r="H278">
        <v>120</v>
      </c>
      <c r="I278" t="s">
        <v>1032</v>
      </c>
      <c r="J278">
        <f>IF(AND(B279=Hospitalvisits[[#This Row],[Patient_ID]],C279-Hospitalvisits[[#This Row],[Discharge_Date]] &lt;= 30),1,0)</f>
        <v>0</v>
      </c>
      <c r="K278" s="3" t="str">
        <f>IF(Hospitalvisits[[#This Row],[Readmission Status]]=1,C279,"")</f>
        <v/>
      </c>
    </row>
    <row r="279" spans="1:11">
      <c r="A279">
        <v>1107</v>
      </c>
      <c r="B279">
        <v>95</v>
      </c>
      <c r="C279" s="3">
        <v>45537</v>
      </c>
      <c r="D279" s="3">
        <v>45543</v>
      </c>
      <c r="E279">
        <v>6</v>
      </c>
      <c r="F279" t="s">
        <v>1037</v>
      </c>
      <c r="G279" t="s">
        <v>1031</v>
      </c>
      <c r="H279">
        <v>48</v>
      </c>
      <c r="I279" t="s">
        <v>1032</v>
      </c>
      <c r="J279">
        <f>IF(AND(B280=Hospitalvisits[[#This Row],[Patient_ID]],C280-Hospitalvisits[[#This Row],[Discharge_Date]] &lt;= 30),1,0)</f>
        <v>0</v>
      </c>
      <c r="K279" s="3" t="str">
        <f>IF(Hospitalvisits[[#This Row],[Readmission Status]]=1,C280,"")</f>
        <v/>
      </c>
    </row>
    <row r="280" spans="1:11">
      <c r="A280">
        <v>642</v>
      </c>
      <c r="B280">
        <v>96</v>
      </c>
      <c r="C280" s="3">
        <v>45171</v>
      </c>
      <c r="D280" s="3">
        <v>45175</v>
      </c>
      <c r="E280">
        <v>4</v>
      </c>
      <c r="F280" t="s">
        <v>1045</v>
      </c>
      <c r="G280" t="s">
        <v>1025</v>
      </c>
      <c r="H280">
        <v>13</v>
      </c>
      <c r="I280" t="s">
        <v>1032</v>
      </c>
      <c r="J280">
        <f>IF(AND(B281=Hospitalvisits[[#This Row],[Patient_ID]],C281-Hospitalvisits[[#This Row],[Discharge_Date]] &lt;= 30),1,0)</f>
        <v>0</v>
      </c>
      <c r="K280" s="3" t="str">
        <f>IF(Hospitalvisits[[#This Row],[Readmission Status]]=1,C281,"")</f>
        <v/>
      </c>
    </row>
    <row r="281" spans="1:11">
      <c r="A281">
        <v>1028</v>
      </c>
      <c r="B281">
        <v>96</v>
      </c>
      <c r="C281" s="3">
        <v>45445</v>
      </c>
      <c r="D281" s="3">
        <v>45457</v>
      </c>
      <c r="E281">
        <v>12</v>
      </c>
      <c r="F281" t="s">
        <v>1033</v>
      </c>
      <c r="G281" t="s">
        <v>1028</v>
      </c>
      <c r="H281">
        <v>43</v>
      </c>
      <c r="I281" t="s">
        <v>1034</v>
      </c>
      <c r="J281">
        <f>IF(AND(B282=Hospitalvisits[[#This Row],[Patient_ID]],C282-Hospitalvisits[[#This Row],[Discharge_Date]] &lt;= 30),1,0)</f>
        <v>0</v>
      </c>
      <c r="K281" s="3" t="str">
        <f>IF(Hospitalvisits[[#This Row],[Readmission Status]]=1,C282,"")</f>
        <v/>
      </c>
    </row>
    <row r="282" spans="1:11">
      <c r="A282">
        <v>2147</v>
      </c>
      <c r="B282">
        <v>97</v>
      </c>
      <c r="C282" s="3">
        <v>44658</v>
      </c>
      <c r="D282" s="3">
        <v>44667</v>
      </c>
      <c r="E282">
        <v>9</v>
      </c>
      <c r="F282" t="s">
        <v>1037</v>
      </c>
      <c r="G282" t="s">
        <v>1031</v>
      </c>
      <c r="H282">
        <v>21</v>
      </c>
      <c r="I282" t="s">
        <v>1034</v>
      </c>
      <c r="J282">
        <f>IF(AND(B283=Hospitalvisits[[#This Row],[Patient_ID]],C283-Hospitalvisits[[#This Row],[Discharge_Date]] &lt;= 30),1,0)</f>
        <v>1</v>
      </c>
      <c r="K282" s="3">
        <f>IF(Hospitalvisits[[#This Row],[Readmission Status]]=1,C283,"")</f>
        <v>44668</v>
      </c>
    </row>
    <row r="283" spans="1:11">
      <c r="A283">
        <v>871</v>
      </c>
      <c r="B283">
        <v>97</v>
      </c>
      <c r="C283" s="3">
        <v>44668</v>
      </c>
      <c r="D283" s="3">
        <v>44673</v>
      </c>
      <c r="E283">
        <v>5</v>
      </c>
      <c r="F283" t="s">
        <v>1033</v>
      </c>
      <c r="G283" t="s">
        <v>1028</v>
      </c>
      <c r="H283">
        <v>139</v>
      </c>
      <c r="I283" t="s">
        <v>1034</v>
      </c>
      <c r="J283">
        <f>IF(AND(B284=Hospitalvisits[[#This Row],[Patient_ID]],C284-Hospitalvisits[[#This Row],[Discharge_Date]] &lt;= 30),1,0)</f>
        <v>0</v>
      </c>
      <c r="K283" s="3" t="str">
        <f>IF(Hospitalvisits[[#This Row],[Readmission Status]]=1,C284,"")</f>
        <v/>
      </c>
    </row>
    <row r="284" spans="1:11">
      <c r="A284">
        <v>539</v>
      </c>
      <c r="B284">
        <v>98</v>
      </c>
      <c r="C284" s="3">
        <v>45047</v>
      </c>
      <c r="D284" s="3">
        <v>45052</v>
      </c>
      <c r="E284">
        <v>5</v>
      </c>
      <c r="F284" t="s">
        <v>1024</v>
      </c>
      <c r="G284" t="s">
        <v>1025</v>
      </c>
      <c r="H284">
        <v>70</v>
      </c>
      <c r="I284" t="s">
        <v>1032</v>
      </c>
      <c r="J284">
        <f>IF(AND(B285=Hospitalvisits[[#This Row],[Patient_ID]],C285-Hospitalvisits[[#This Row],[Discharge_Date]] &lt;= 30),1,0)</f>
        <v>1</v>
      </c>
      <c r="K284" s="3">
        <f>IF(Hospitalvisits[[#This Row],[Readmission Status]]=1,C285,"")</f>
        <v>45075</v>
      </c>
    </row>
    <row r="285" spans="1:11">
      <c r="A285">
        <v>2254</v>
      </c>
      <c r="B285">
        <v>98</v>
      </c>
      <c r="C285" s="3">
        <v>45075</v>
      </c>
      <c r="D285" s="3">
        <v>45095</v>
      </c>
      <c r="E285">
        <v>20</v>
      </c>
      <c r="F285" t="s">
        <v>1033</v>
      </c>
      <c r="G285" t="s">
        <v>1028</v>
      </c>
      <c r="H285">
        <v>12</v>
      </c>
      <c r="I285" t="s">
        <v>1034</v>
      </c>
      <c r="J285">
        <f>IF(AND(B286=Hospitalvisits[[#This Row],[Patient_ID]],C286-Hospitalvisits[[#This Row],[Discharge_Date]] &lt;= 30),1,0)</f>
        <v>0</v>
      </c>
      <c r="K285" s="3" t="str">
        <f>IF(Hospitalvisits[[#This Row],[Readmission Status]]=1,C286,"")</f>
        <v/>
      </c>
    </row>
    <row r="286" spans="1:11">
      <c r="A286">
        <v>668</v>
      </c>
      <c r="B286">
        <v>98</v>
      </c>
      <c r="C286" s="3">
        <v>45139</v>
      </c>
      <c r="D286" s="3">
        <v>45140</v>
      </c>
      <c r="E286">
        <v>1</v>
      </c>
      <c r="F286" t="s">
        <v>1037</v>
      </c>
      <c r="G286" t="s">
        <v>1031</v>
      </c>
      <c r="H286">
        <v>29</v>
      </c>
      <c r="I286" t="s">
        <v>1034</v>
      </c>
      <c r="J286">
        <f>IF(AND(B287=Hospitalvisits[[#This Row],[Patient_ID]],C287-Hospitalvisits[[#This Row],[Discharge_Date]] &lt;= 30),1,0)</f>
        <v>0</v>
      </c>
      <c r="K286" s="3" t="str">
        <f>IF(Hospitalvisits[[#This Row],[Readmission Status]]=1,C287,"")</f>
        <v/>
      </c>
    </row>
    <row r="287" spans="1:11">
      <c r="A287">
        <v>91</v>
      </c>
      <c r="B287">
        <v>98</v>
      </c>
      <c r="C287" s="3">
        <v>45195</v>
      </c>
      <c r="D287" s="3">
        <v>45197</v>
      </c>
      <c r="E287">
        <v>2</v>
      </c>
      <c r="F287" t="s">
        <v>1042</v>
      </c>
      <c r="G287" t="s">
        <v>1043</v>
      </c>
      <c r="H287">
        <v>153</v>
      </c>
      <c r="I287" t="s">
        <v>1034</v>
      </c>
      <c r="J287">
        <f>IF(AND(B288=Hospitalvisits[[#This Row],[Patient_ID]],C288-Hospitalvisits[[#This Row],[Discharge_Date]] &lt;= 30),1,0)</f>
        <v>0</v>
      </c>
      <c r="K287" s="3" t="str">
        <f>IF(Hospitalvisits[[#This Row],[Readmission Status]]=1,C288,"")</f>
        <v/>
      </c>
    </row>
    <row r="288" spans="1:11">
      <c r="A288">
        <v>2897</v>
      </c>
      <c r="B288">
        <v>98</v>
      </c>
      <c r="C288" s="3">
        <v>45357</v>
      </c>
      <c r="D288" s="3">
        <v>45360</v>
      </c>
      <c r="E288">
        <v>3</v>
      </c>
      <c r="F288" t="s">
        <v>1024</v>
      </c>
      <c r="G288" t="s">
        <v>1025</v>
      </c>
      <c r="H288">
        <v>89</v>
      </c>
      <c r="I288" t="s">
        <v>1029</v>
      </c>
      <c r="J288">
        <f>IF(AND(B289=Hospitalvisits[[#This Row],[Patient_ID]],C289-Hospitalvisits[[#This Row],[Discharge_Date]] &lt;= 30),1,0)</f>
        <v>0</v>
      </c>
      <c r="K288" s="3" t="str">
        <f>IF(Hospitalvisits[[#This Row],[Readmission Status]]=1,C289,"")</f>
        <v/>
      </c>
    </row>
    <row r="289" spans="1:11">
      <c r="A289">
        <v>2686</v>
      </c>
      <c r="B289">
        <v>99</v>
      </c>
      <c r="C289" s="3">
        <v>44975</v>
      </c>
      <c r="D289" s="3">
        <v>44981</v>
      </c>
      <c r="E289">
        <v>6</v>
      </c>
      <c r="F289" t="s">
        <v>1041</v>
      </c>
      <c r="G289" t="s">
        <v>1036</v>
      </c>
      <c r="H289">
        <v>173</v>
      </c>
      <c r="I289" t="s">
        <v>1026</v>
      </c>
      <c r="J289">
        <f>IF(AND(B290=Hospitalvisits[[#This Row],[Patient_ID]],C290-Hospitalvisits[[#This Row],[Discharge_Date]] &lt;= 30),1,0)</f>
        <v>0</v>
      </c>
      <c r="K289" s="3" t="str">
        <f>IF(Hospitalvisits[[#This Row],[Readmission Status]]=1,C290,"")</f>
        <v/>
      </c>
    </row>
    <row r="290" spans="1:11">
      <c r="A290">
        <v>681</v>
      </c>
      <c r="B290">
        <v>99</v>
      </c>
      <c r="C290" s="3">
        <v>45209</v>
      </c>
      <c r="D290" s="3">
        <v>45211</v>
      </c>
      <c r="E290">
        <v>2</v>
      </c>
      <c r="F290" t="s">
        <v>1046</v>
      </c>
      <c r="G290" t="s">
        <v>1043</v>
      </c>
      <c r="H290">
        <v>3</v>
      </c>
      <c r="I290" t="s">
        <v>1029</v>
      </c>
      <c r="J290">
        <f>IF(AND(B291=Hospitalvisits[[#This Row],[Patient_ID]],C291-Hospitalvisits[[#This Row],[Discharge_Date]] &lt;= 30),1,0)</f>
        <v>0</v>
      </c>
      <c r="K290" s="3" t="str">
        <f>IF(Hospitalvisits[[#This Row],[Readmission Status]]=1,C291,"")</f>
        <v/>
      </c>
    </row>
    <row r="291" spans="1:11">
      <c r="A291">
        <v>1307</v>
      </c>
      <c r="B291">
        <v>99</v>
      </c>
      <c r="C291" s="3">
        <v>45327</v>
      </c>
      <c r="D291" s="3">
        <v>45329</v>
      </c>
      <c r="E291">
        <v>2</v>
      </c>
      <c r="F291" t="s">
        <v>1046</v>
      </c>
      <c r="G291" t="s">
        <v>1043</v>
      </c>
      <c r="H291">
        <v>27</v>
      </c>
      <c r="I291" t="s">
        <v>1026</v>
      </c>
      <c r="J291">
        <f>IF(AND(B292=Hospitalvisits[[#This Row],[Patient_ID]],C292-Hospitalvisits[[#This Row],[Discharge_Date]] &lt;= 30),1,0)</f>
        <v>0</v>
      </c>
      <c r="K291" s="3" t="str">
        <f>IF(Hospitalvisits[[#This Row],[Readmission Status]]=1,C292,"")</f>
        <v/>
      </c>
    </row>
    <row r="292" spans="1:11">
      <c r="A292">
        <v>2745</v>
      </c>
      <c r="B292">
        <v>99</v>
      </c>
      <c r="C292" s="3">
        <v>45371</v>
      </c>
      <c r="D292" s="3">
        <v>45374</v>
      </c>
      <c r="E292">
        <v>3</v>
      </c>
      <c r="F292" t="s">
        <v>1046</v>
      </c>
      <c r="G292" t="s">
        <v>1043</v>
      </c>
      <c r="H292">
        <v>46</v>
      </c>
      <c r="I292" t="s">
        <v>1026</v>
      </c>
      <c r="J292">
        <f>IF(AND(B293=Hospitalvisits[[#This Row],[Patient_ID]],C293-Hospitalvisits[[#This Row],[Discharge_Date]] &lt;= 30),1,0)</f>
        <v>0</v>
      </c>
      <c r="K292" s="3" t="str">
        <f>IF(Hospitalvisits[[#This Row],[Readmission Status]]=1,C293,"")</f>
        <v/>
      </c>
    </row>
    <row r="293" spans="1:11">
      <c r="A293">
        <v>1603</v>
      </c>
      <c r="B293">
        <v>99</v>
      </c>
      <c r="C293" s="3">
        <v>45520</v>
      </c>
      <c r="D293" s="3">
        <v>45527</v>
      </c>
      <c r="E293">
        <v>7</v>
      </c>
      <c r="F293" t="s">
        <v>1037</v>
      </c>
      <c r="G293" t="s">
        <v>1031</v>
      </c>
      <c r="H293">
        <v>137</v>
      </c>
      <c r="I293" t="s">
        <v>1034</v>
      </c>
      <c r="J293">
        <f>IF(AND(B294=Hospitalvisits[[#This Row],[Patient_ID]],C294-Hospitalvisits[[#This Row],[Discharge_Date]] &lt;= 30),1,0)</f>
        <v>0</v>
      </c>
      <c r="K293" s="3" t="str">
        <f>IF(Hospitalvisits[[#This Row],[Readmission Status]]=1,C294,"")</f>
        <v/>
      </c>
    </row>
    <row r="294" spans="1:11">
      <c r="A294">
        <v>431</v>
      </c>
      <c r="B294">
        <v>99</v>
      </c>
      <c r="C294" s="3">
        <v>45578</v>
      </c>
      <c r="D294" s="3">
        <v>45585</v>
      </c>
      <c r="E294">
        <v>7</v>
      </c>
      <c r="F294" t="s">
        <v>1040</v>
      </c>
      <c r="G294" t="s">
        <v>1039</v>
      </c>
      <c r="H294">
        <v>158</v>
      </c>
      <c r="I294" t="s">
        <v>1026</v>
      </c>
      <c r="J294">
        <f>IF(AND(B295=Hospitalvisits[[#This Row],[Patient_ID]],C295-Hospitalvisits[[#This Row],[Discharge_Date]] &lt;= 30),1,0)</f>
        <v>0</v>
      </c>
      <c r="K294" s="3" t="str">
        <f>IF(Hospitalvisits[[#This Row],[Readmission Status]]=1,C295,"")</f>
        <v/>
      </c>
    </row>
    <row r="295" spans="1:11">
      <c r="A295">
        <v>775</v>
      </c>
      <c r="B295">
        <v>99</v>
      </c>
      <c r="C295" s="3">
        <v>45622</v>
      </c>
      <c r="D295" s="3">
        <v>45629</v>
      </c>
      <c r="E295">
        <v>7</v>
      </c>
      <c r="F295" t="s">
        <v>1035</v>
      </c>
      <c r="G295" t="s">
        <v>1036</v>
      </c>
      <c r="H295">
        <v>87</v>
      </c>
      <c r="I295" t="s">
        <v>1029</v>
      </c>
      <c r="J295">
        <f>IF(AND(B296=Hospitalvisits[[#This Row],[Patient_ID]],C296-Hospitalvisits[[#This Row],[Discharge_Date]] &lt;= 30),1,0)</f>
        <v>1</v>
      </c>
      <c r="K295" s="3">
        <f>IF(Hospitalvisits[[#This Row],[Readmission Status]]=1,C296,"")</f>
        <v>45650</v>
      </c>
    </row>
    <row r="296" spans="1:11">
      <c r="A296">
        <v>771</v>
      </c>
      <c r="B296">
        <v>99</v>
      </c>
      <c r="C296" s="3">
        <v>45650</v>
      </c>
      <c r="D296" s="3">
        <v>45653</v>
      </c>
      <c r="E296">
        <v>3</v>
      </c>
      <c r="F296" t="s">
        <v>1045</v>
      </c>
      <c r="G296" t="s">
        <v>1025</v>
      </c>
      <c r="H296">
        <v>168</v>
      </c>
      <c r="I296" t="s">
        <v>1029</v>
      </c>
      <c r="J296">
        <f>IF(AND(B297=Hospitalvisits[[#This Row],[Patient_ID]],C297-Hospitalvisits[[#This Row],[Discharge_Date]] &lt;= 30),1,0)</f>
        <v>0</v>
      </c>
      <c r="K296" s="3" t="str">
        <f>IF(Hospitalvisits[[#This Row],[Readmission Status]]=1,C297,"")</f>
        <v/>
      </c>
    </row>
    <row r="297" spans="1:11">
      <c r="A297">
        <v>1801</v>
      </c>
      <c r="B297">
        <v>100</v>
      </c>
      <c r="C297" s="3">
        <v>45256</v>
      </c>
      <c r="D297" s="3">
        <v>45258</v>
      </c>
      <c r="E297">
        <v>2</v>
      </c>
      <c r="F297" t="s">
        <v>1024</v>
      </c>
      <c r="G297" t="s">
        <v>1025</v>
      </c>
      <c r="H297">
        <v>87</v>
      </c>
      <c r="I297" t="s">
        <v>1029</v>
      </c>
      <c r="J297">
        <f>IF(AND(B298=Hospitalvisits[[#This Row],[Patient_ID]],C298-Hospitalvisits[[#This Row],[Discharge_Date]] &lt;= 30),1,0)</f>
        <v>0</v>
      </c>
      <c r="K297" s="3" t="str">
        <f>IF(Hospitalvisits[[#This Row],[Readmission Status]]=1,C298,"")</f>
        <v/>
      </c>
    </row>
    <row r="298" spans="1:11">
      <c r="A298">
        <v>1926</v>
      </c>
      <c r="B298">
        <v>100</v>
      </c>
      <c r="C298" s="3">
        <v>45480</v>
      </c>
      <c r="D298" s="3">
        <v>45498</v>
      </c>
      <c r="E298">
        <v>18</v>
      </c>
      <c r="F298" t="s">
        <v>1033</v>
      </c>
      <c r="G298" t="s">
        <v>1028</v>
      </c>
      <c r="H298">
        <v>42</v>
      </c>
      <c r="I298" t="s">
        <v>1026</v>
      </c>
      <c r="J298">
        <f>IF(AND(B299=Hospitalvisits[[#This Row],[Patient_ID]],C299-Hospitalvisits[[#This Row],[Discharge_Date]] &lt;= 30),1,0)</f>
        <v>0</v>
      </c>
      <c r="K298" s="3" t="str">
        <f>IF(Hospitalvisits[[#This Row],[Readmission Status]]=1,C299,"")</f>
        <v/>
      </c>
    </row>
    <row r="299" spans="1:11">
      <c r="A299">
        <v>416</v>
      </c>
      <c r="B299">
        <v>100</v>
      </c>
      <c r="C299" s="3">
        <v>45532</v>
      </c>
      <c r="D299" s="3">
        <v>45537</v>
      </c>
      <c r="E299">
        <v>5</v>
      </c>
      <c r="F299" t="s">
        <v>1027</v>
      </c>
      <c r="G299" t="s">
        <v>1028</v>
      </c>
      <c r="H299">
        <v>126</v>
      </c>
      <c r="I299" t="s">
        <v>1034</v>
      </c>
      <c r="J299">
        <f>IF(AND(B300=Hospitalvisits[[#This Row],[Patient_ID]],C300-Hospitalvisits[[#This Row],[Discharge_Date]] &lt;= 30),1,0)</f>
        <v>0</v>
      </c>
      <c r="K299" s="3" t="str">
        <f>IF(Hospitalvisits[[#This Row],[Readmission Status]]=1,C300,"")</f>
        <v/>
      </c>
    </row>
    <row r="300" spans="1:11">
      <c r="A300">
        <v>1566</v>
      </c>
      <c r="B300">
        <v>100</v>
      </c>
      <c r="C300" s="3">
        <v>45643</v>
      </c>
      <c r="D300" s="3">
        <v>45647</v>
      </c>
      <c r="E300">
        <v>4</v>
      </c>
      <c r="F300" t="s">
        <v>1044</v>
      </c>
      <c r="G300" t="s">
        <v>1039</v>
      </c>
      <c r="H300">
        <v>126</v>
      </c>
      <c r="I300" t="s">
        <v>1034</v>
      </c>
      <c r="J300">
        <f>IF(AND(B301=Hospitalvisits[[#This Row],[Patient_ID]],C301-Hospitalvisits[[#This Row],[Discharge_Date]] &lt;= 30),1,0)</f>
        <v>0</v>
      </c>
      <c r="K300" s="3" t="str">
        <f>IF(Hospitalvisits[[#This Row],[Readmission Status]]=1,C301,"")</f>
        <v/>
      </c>
    </row>
    <row r="301" spans="1:11">
      <c r="A301">
        <v>1470</v>
      </c>
      <c r="B301">
        <v>101</v>
      </c>
      <c r="C301" s="3">
        <v>44806</v>
      </c>
      <c r="D301" s="3">
        <v>44808</v>
      </c>
      <c r="E301">
        <v>2</v>
      </c>
      <c r="F301" t="s">
        <v>1042</v>
      </c>
      <c r="G301" t="s">
        <v>1043</v>
      </c>
      <c r="H301">
        <v>52</v>
      </c>
      <c r="I301" t="s">
        <v>1029</v>
      </c>
      <c r="J301">
        <f>IF(AND(B302=Hospitalvisits[[#This Row],[Patient_ID]],C302-Hospitalvisits[[#This Row],[Discharge_Date]] &lt;= 30),1,0)</f>
        <v>0</v>
      </c>
      <c r="K301" s="3" t="str">
        <f>IF(Hospitalvisits[[#This Row],[Readmission Status]]=1,C302,"")</f>
        <v/>
      </c>
    </row>
    <row r="302" spans="1:11">
      <c r="A302">
        <v>227</v>
      </c>
      <c r="B302">
        <v>101</v>
      </c>
      <c r="C302" s="3">
        <v>45386</v>
      </c>
      <c r="D302" s="3">
        <v>45396</v>
      </c>
      <c r="E302">
        <v>10</v>
      </c>
      <c r="F302" t="s">
        <v>1035</v>
      </c>
      <c r="G302" t="s">
        <v>1036</v>
      </c>
      <c r="H302">
        <v>88</v>
      </c>
      <c r="I302" t="s">
        <v>1029</v>
      </c>
      <c r="J302">
        <f>IF(AND(B303=Hospitalvisits[[#This Row],[Patient_ID]],C303-Hospitalvisits[[#This Row],[Discharge_Date]] &lt;= 30),1,0)</f>
        <v>0</v>
      </c>
      <c r="K302" s="3" t="str">
        <f>IF(Hospitalvisits[[#This Row],[Readmission Status]]=1,C303,"")</f>
        <v/>
      </c>
    </row>
    <row r="303" spans="1:11">
      <c r="A303">
        <v>1616</v>
      </c>
      <c r="B303">
        <v>102</v>
      </c>
      <c r="C303" s="3">
        <v>44969</v>
      </c>
      <c r="D303" s="3">
        <v>44973</v>
      </c>
      <c r="E303">
        <v>4</v>
      </c>
      <c r="F303" t="s">
        <v>1041</v>
      </c>
      <c r="G303" t="s">
        <v>1036</v>
      </c>
      <c r="H303">
        <v>80</v>
      </c>
      <c r="I303" t="s">
        <v>1032</v>
      </c>
      <c r="J303">
        <f>IF(AND(B304=Hospitalvisits[[#This Row],[Patient_ID]],C304-Hospitalvisits[[#This Row],[Discharge_Date]] &lt;= 30),1,0)</f>
        <v>0</v>
      </c>
      <c r="K303" s="3" t="str">
        <f>IF(Hospitalvisits[[#This Row],[Readmission Status]]=1,C304,"")</f>
        <v/>
      </c>
    </row>
    <row r="304" spans="1:11">
      <c r="A304">
        <v>2827</v>
      </c>
      <c r="B304">
        <v>104</v>
      </c>
      <c r="C304" s="3">
        <v>45005</v>
      </c>
      <c r="D304" s="3">
        <v>45011</v>
      </c>
      <c r="E304">
        <v>6</v>
      </c>
      <c r="F304" t="s">
        <v>1040</v>
      </c>
      <c r="G304" t="s">
        <v>1039</v>
      </c>
      <c r="H304">
        <v>112</v>
      </c>
      <c r="I304" t="s">
        <v>1029</v>
      </c>
      <c r="J304">
        <f>IF(AND(B305=Hospitalvisits[[#This Row],[Patient_ID]],C305-Hospitalvisits[[#This Row],[Discharge_Date]] &lt;= 30),1,0)</f>
        <v>0</v>
      </c>
      <c r="K304" s="3" t="str">
        <f>IF(Hospitalvisits[[#This Row],[Readmission Status]]=1,C305,"")</f>
        <v/>
      </c>
    </row>
    <row r="305" spans="1:11">
      <c r="A305">
        <v>2451</v>
      </c>
      <c r="B305">
        <v>104</v>
      </c>
      <c r="C305" s="3">
        <v>45184</v>
      </c>
      <c r="D305" s="3">
        <v>45186</v>
      </c>
      <c r="E305">
        <v>2</v>
      </c>
      <c r="F305" t="s">
        <v>1037</v>
      </c>
      <c r="G305" t="s">
        <v>1031</v>
      </c>
      <c r="H305">
        <v>25</v>
      </c>
      <c r="I305" t="s">
        <v>1026</v>
      </c>
      <c r="J305">
        <f>IF(AND(B306=Hospitalvisits[[#This Row],[Patient_ID]],C306-Hospitalvisits[[#This Row],[Discharge_Date]] &lt;= 30),1,0)</f>
        <v>0</v>
      </c>
      <c r="K305" s="3" t="str">
        <f>IF(Hospitalvisits[[#This Row],[Readmission Status]]=1,C306,"")</f>
        <v/>
      </c>
    </row>
    <row r="306" spans="1:11">
      <c r="A306">
        <v>2034</v>
      </c>
      <c r="B306">
        <v>105</v>
      </c>
      <c r="C306" s="3">
        <v>44580</v>
      </c>
      <c r="D306" s="3">
        <v>44585</v>
      </c>
      <c r="E306">
        <v>5</v>
      </c>
      <c r="F306" t="s">
        <v>1027</v>
      </c>
      <c r="G306" t="s">
        <v>1028</v>
      </c>
      <c r="H306">
        <v>110</v>
      </c>
      <c r="I306" t="s">
        <v>1029</v>
      </c>
      <c r="J306">
        <f>IF(AND(B307=Hospitalvisits[[#This Row],[Patient_ID]],C307-Hospitalvisits[[#This Row],[Discharge_Date]] &lt;= 30),1,0)</f>
        <v>0</v>
      </c>
      <c r="K306" s="3" t="str">
        <f>IF(Hospitalvisits[[#This Row],[Readmission Status]]=1,C307,"")</f>
        <v/>
      </c>
    </row>
    <row r="307" spans="1:11">
      <c r="A307">
        <v>1817</v>
      </c>
      <c r="B307">
        <v>105</v>
      </c>
      <c r="C307" s="3">
        <v>44822</v>
      </c>
      <c r="D307" s="3">
        <v>44824</v>
      </c>
      <c r="E307">
        <v>2</v>
      </c>
      <c r="F307" t="s">
        <v>1046</v>
      </c>
      <c r="G307" t="s">
        <v>1043</v>
      </c>
      <c r="H307">
        <v>46</v>
      </c>
      <c r="I307" t="s">
        <v>1029</v>
      </c>
      <c r="J307">
        <f>IF(AND(B308=Hospitalvisits[[#This Row],[Patient_ID]],C308-Hospitalvisits[[#This Row],[Discharge_Date]] &lt;= 30),1,0)</f>
        <v>1</v>
      </c>
      <c r="K307" s="3">
        <f>IF(Hospitalvisits[[#This Row],[Readmission Status]]=1,C308,"")</f>
        <v>44854</v>
      </c>
    </row>
    <row r="308" spans="1:11">
      <c r="A308">
        <v>384</v>
      </c>
      <c r="B308">
        <v>105</v>
      </c>
      <c r="C308" s="3">
        <v>44854</v>
      </c>
      <c r="D308" s="3">
        <v>44856</v>
      </c>
      <c r="E308">
        <v>2</v>
      </c>
      <c r="F308" t="s">
        <v>1046</v>
      </c>
      <c r="G308" t="s">
        <v>1043</v>
      </c>
      <c r="H308">
        <v>96</v>
      </c>
      <c r="I308" t="s">
        <v>1026</v>
      </c>
      <c r="J308">
        <f>IF(AND(B309=Hospitalvisits[[#This Row],[Patient_ID]],C309-Hospitalvisits[[#This Row],[Discharge_Date]] &lt;= 30),1,0)</f>
        <v>0</v>
      </c>
      <c r="K308" s="3" t="str">
        <f>IF(Hospitalvisits[[#This Row],[Readmission Status]]=1,C309,"")</f>
        <v/>
      </c>
    </row>
    <row r="309" spans="1:11">
      <c r="A309">
        <v>2575</v>
      </c>
      <c r="B309">
        <v>106</v>
      </c>
      <c r="C309" s="3">
        <v>44910</v>
      </c>
      <c r="D309" s="3">
        <v>44917</v>
      </c>
      <c r="E309">
        <v>7</v>
      </c>
      <c r="F309" t="s">
        <v>1038</v>
      </c>
      <c r="G309" t="s">
        <v>1039</v>
      </c>
      <c r="H309">
        <v>143</v>
      </c>
      <c r="I309" t="s">
        <v>1029</v>
      </c>
      <c r="J309">
        <f>IF(AND(B310=Hospitalvisits[[#This Row],[Patient_ID]],C310-Hospitalvisits[[#This Row],[Discharge_Date]] &lt;= 30),1,0)</f>
        <v>0</v>
      </c>
      <c r="K309" s="3" t="str">
        <f>IF(Hospitalvisits[[#This Row],[Readmission Status]]=1,C310,"")</f>
        <v/>
      </c>
    </row>
    <row r="310" spans="1:11">
      <c r="A310">
        <v>2985</v>
      </c>
      <c r="B310">
        <v>106</v>
      </c>
      <c r="C310" s="3">
        <v>45476</v>
      </c>
      <c r="D310" s="3">
        <v>45477</v>
      </c>
      <c r="E310">
        <v>1</v>
      </c>
      <c r="F310" t="s">
        <v>1046</v>
      </c>
      <c r="G310" t="s">
        <v>1043</v>
      </c>
      <c r="H310">
        <v>189</v>
      </c>
      <c r="I310" t="s">
        <v>1034</v>
      </c>
      <c r="J310">
        <f>IF(AND(B311=Hospitalvisits[[#This Row],[Patient_ID]],C311-Hospitalvisits[[#This Row],[Discharge_Date]] &lt;= 30),1,0)</f>
        <v>0</v>
      </c>
      <c r="K310" s="3" t="str">
        <f>IF(Hospitalvisits[[#This Row],[Readmission Status]]=1,C311,"")</f>
        <v/>
      </c>
    </row>
    <row r="311" spans="1:11">
      <c r="A311">
        <v>1240</v>
      </c>
      <c r="B311">
        <v>107</v>
      </c>
      <c r="C311" s="3">
        <v>45073</v>
      </c>
      <c r="D311" s="3">
        <v>45076</v>
      </c>
      <c r="E311">
        <v>3</v>
      </c>
      <c r="F311" t="s">
        <v>1046</v>
      </c>
      <c r="G311" t="s">
        <v>1043</v>
      </c>
      <c r="H311">
        <v>80</v>
      </c>
      <c r="I311" t="s">
        <v>1032</v>
      </c>
      <c r="J311">
        <f>IF(AND(B312=Hospitalvisits[[#This Row],[Patient_ID]],C312-Hospitalvisits[[#This Row],[Discharge_Date]] &lt;= 30),1,0)</f>
        <v>0</v>
      </c>
      <c r="K311" s="3" t="str">
        <f>IF(Hospitalvisits[[#This Row],[Readmission Status]]=1,C312,"")</f>
        <v/>
      </c>
    </row>
    <row r="312" spans="1:11">
      <c r="A312">
        <v>1520</v>
      </c>
      <c r="B312">
        <v>107</v>
      </c>
      <c r="C312" s="3">
        <v>45291</v>
      </c>
      <c r="D312" s="3">
        <v>45296</v>
      </c>
      <c r="E312">
        <v>5</v>
      </c>
      <c r="F312" t="s">
        <v>1038</v>
      </c>
      <c r="G312" t="s">
        <v>1039</v>
      </c>
      <c r="H312">
        <v>164</v>
      </c>
      <c r="I312" t="s">
        <v>1034</v>
      </c>
      <c r="J312">
        <f>IF(AND(B313=Hospitalvisits[[#This Row],[Patient_ID]],C313-Hospitalvisits[[#This Row],[Discharge_Date]] &lt;= 30),1,0)</f>
        <v>0</v>
      </c>
      <c r="K312" s="3" t="str">
        <f>IF(Hospitalvisits[[#This Row],[Readmission Status]]=1,C313,"")</f>
        <v/>
      </c>
    </row>
    <row r="313" spans="1:11">
      <c r="A313">
        <v>2394</v>
      </c>
      <c r="B313">
        <v>108</v>
      </c>
      <c r="C313" s="3">
        <v>44647</v>
      </c>
      <c r="D313" s="3">
        <v>44650</v>
      </c>
      <c r="E313">
        <v>3</v>
      </c>
      <c r="F313" t="s">
        <v>1046</v>
      </c>
      <c r="G313" t="s">
        <v>1043</v>
      </c>
      <c r="H313">
        <v>84</v>
      </c>
      <c r="I313" t="s">
        <v>1032</v>
      </c>
      <c r="J313">
        <f>IF(AND(B314=Hospitalvisits[[#This Row],[Patient_ID]],C314-Hospitalvisits[[#This Row],[Discharge_Date]] &lt;= 30),1,0)</f>
        <v>0</v>
      </c>
      <c r="K313" s="3" t="str">
        <f>IF(Hospitalvisits[[#This Row],[Readmission Status]]=1,C314,"")</f>
        <v/>
      </c>
    </row>
    <row r="314" spans="1:11">
      <c r="A314">
        <v>571</v>
      </c>
      <c r="B314">
        <v>108</v>
      </c>
      <c r="C314" s="3">
        <v>44808</v>
      </c>
      <c r="D314" s="3">
        <v>44812</v>
      </c>
      <c r="E314">
        <v>4</v>
      </c>
      <c r="F314" t="s">
        <v>1024</v>
      </c>
      <c r="G314" t="s">
        <v>1025</v>
      </c>
      <c r="H314">
        <v>112</v>
      </c>
      <c r="I314" t="s">
        <v>1029</v>
      </c>
      <c r="J314">
        <f>IF(AND(B315=Hospitalvisits[[#This Row],[Patient_ID]],C315-Hospitalvisits[[#This Row],[Discharge_Date]] &lt;= 30),1,0)</f>
        <v>0</v>
      </c>
      <c r="K314" s="3" t="str">
        <f>IF(Hospitalvisits[[#This Row],[Readmission Status]]=1,C315,"")</f>
        <v/>
      </c>
    </row>
    <row r="315" spans="1:11">
      <c r="A315">
        <v>2362</v>
      </c>
      <c r="B315">
        <v>109</v>
      </c>
      <c r="C315" s="3">
        <v>44636</v>
      </c>
      <c r="D315" s="3">
        <v>44647</v>
      </c>
      <c r="E315">
        <v>11</v>
      </c>
      <c r="F315" t="s">
        <v>1027</v>
      </c>
      <c r="G315" t="s">
        <v>1028</v>
      </c>
      <c r="H315">
        <v>157</v>
      </c>
      <c r="I315" t="s">
        <v>1032</v>
      </c>
      <c r="J315">
        <f>IF(AND(B316=Hospitalvisits[[#This Row],[Patient_ID]],C316-Hospitalvisits[[#This Row],[Discharge_Date]] &lt;= 30),1,0)</f>
        <v>0</v>
      </c>
      <c r="K315" s="3" t="str">
        <f>IF(Hospitalvisits[[#This Row],[Readmission Status]]=1,C316,"")</f>
        <v/>
      </c>
    </row>
    <row r="316" spans="1:11">
      <c r="A316">
        <v>2580</v>
      </c>
      <c r="B316">
        <v>110</v>
      </c>
      <c r="C316" s="3">
        <v>44735</v>
      </c>
      <c r="D316" s="3">
        <v>44743</v>
      </c>
      <c r="E316">
        <v>8</v>
      </c>
      <c r="F316" t="s">
        <v>1041</v>
      </c>
      <c r="G316" t="s">
        <v>1036</v>
      </c>
      <c r="H316">
        <v>160</v>
      </c>
      <c r="I316" t="s">
        <v>1034</v>
      </c>
      <c r="J316">
        <f>IF(AND(B317=Hospitalvisits[[#This Row],[Patient_ID]],C317-Hospitalvisits[[#This Row],[Discharge_Date]] &lt;= 30),1,0)</f>
        <v>0</v>
      </c>
      <c r="K316" s="3" t="str">
        <f>IF(Hospitalvisits[[#This Row],[Readmission Status]]=1,C317,"")</f>
        <v/>
      </c>
    </row>
    <row r="317" spans="1:11">
      <c r="A317">
        <v>1745</v>
      </c>
      <c r="B317">
        <v>110</v>
      </c>
      <c r="C317" s="3">
        <v>44916</v>
      </c>
      <c r="D317" s="3">
        <v>44918</v>
      </c>
      <c r="E317">
        <v>2</v>
      </c>
      <c r="F317" t="s">
        <v>1045</v>
      </c>
      <c r="G317" t="s">
        <v>1025</v>
      </c>
      <c r="H317">
        <v>18</v>
      </c>
      <c r="I317" t="s">
        <v>1026</v>
      </c>
      <c r="J317">
        <f>IF(AND(B318=Hospitalvisits[[#This Row],[Patient_ID]],C318-Hospitalvisits[[#This Row],[Discharge_Date]] &lt;= 30),1,0)</f>
        <v>1</v>
      </c>
      <c r="K317" s="3">
        <f>IF(Hospitalvisits[[#This Row],[Readmission Status]]=1,C318,"")</f>
        <v>44930</v>
      </c>
    </row>
    <row r="318" spans="1:11">
      <c r="A318">
        <v>2006</v>
      </c>
      <c r="B318">
        <v>110</v>
      </c>
      <c r="C318" s="3">
        <v>44930</v>
      </c>
      <c r="D318" s="3">
        <v>44933</v>
      </c>
      <c r="E318">
        <v>3</v>
      </c>
      <c r="F318" t="s">
        <v>1024</v>
      </c>
      <c r="G318" t="s">
        <v>1025</v>
      </c>
      <c r="H318">
        <v>138</v>
      </c>
      <c r="I318" t="s">
        <v>1026</v>
      </c>
      <c r="J318">
        <f>IF(AND(B319=Hospitalvisits[[#This Row],[Patient_ID]],C319-Hospitalvisits[[#This Row],[Discharge_Date]] &lt;= 30),1,0)</f>
        <v>0</v>
      </c>
      <c r="K318" s="3" t="str">
        <f>IF(Hospitalvisits[[#This Row],[Readmission Status]]=1,C319,"")</f>
        <v/>
      </c>
    </row>
    <row r="319" spans="1:11">
      <c r="A319">
        <v>151</v>
      </c>
      <c r="B319">
        <v>110</v>
      </c>
      <c r="C319" s="3">
        <v>45488</v>
      </c>
      <c r="D319" s="3">
        <v>45503</v>
      </c>
      <c r="E319">
        <v>15</v>
      </c>
      <c r="F319" t="s">
        <v>1033</v>
      </c>
      <c r="G319" t="s">
        <v>1028</v>
      </c>
      <c r="H319">
        <v>108</v>
      </c>
      <c r="I319" t="s">
        <v>1029</v>
      </c>
      <c r="J319">
        <f>IF(AND(B320=Hospitalvisits[[#This Row],[Patient_ID]],C320-Hospitalvisits[[#This Row],[Discharge_Date]] &lt;= 30),1,0)</f>
        <v>0</v>
      </c>
      <c r="K319" s="3" t="str">
        <f>IF(Hospitalvisits[[#This Row],[Readmission Status]]=1,C320,"")</f>
        <v/>
      </c>
    </row>
    <row r="320" spans="1:11">
      <c r="A320">
        <v>564</v>
      </c>
      <c r="B320">
        <v>111</v>
      </c>
      <c r="C320" s="3">
        <v>44703</v>
      </c>
      <c r="D320" s="3">
        <v>44716</v>
      </c>
      <c r="E320">
        <v>13</v>
      </c>
      <c r="F320" t="s">
        <v>1033</v>
      </c>
      <c r="G320" t="s">
        <v>1028</v>
      </c>
      <c r="H320">
        <v>176</v>
      </c>
      <c r="I320" t="s">
        <v>1034</v>
      </c>
      <c r="J320">
        <f>IF(AND(B321=Hospitalvisits[[#This Row],[Patient_ID]],C321-Hospitalvisits[[#This Row],[Discharge_Date]] &lt;= 30),1,0)</f>
        <v>0</v>
      </c>
      <c r="K320" s="3" t="str">
        <f>IF(Hospitalvisits[[#This Row],[Readmission Status]]=1,C321,"")</f>
        <v/>
      </c>
    </row>
    <row r="321" spans="1:11">
      <c r="A321">
        <v>2707</v>
      </c>
      <c r="B321">
        <v>111</v>
      </c>
      <c r="C321" s="3">
        <v>45016</v>
      </c>
      <c r="D321" s="3">
        <v>45018</v>
      </c>
      <c r="E321">
        <v>2</v>
      </c>
      <c r="F321" t="s">
        <v>1024</v>
      </c>
      <c r="G321" t="s">
        <v>1025</v>
      </c>
      <c r="H321">
        <v>67</v>
      </c>
      <c r="I321" t="s">
        <v>1034</v>
      </c>
      <c r="J321">
        <f>IF(AND(B322=Hospitalvisits[[#This Row],[Patient_ID]],C322-Hospitalvisits[[#This Row],[Discharge_Date]] &lt;= 30),1,0)</f>
        <v>1</v>
      </c>
      <c r="K321" s="3">
        <f>IF(Hospitalvisits[[#This Row],[Readmission Status]]=1,C322,"")</f>
        <v>45027</v>
      </c>
    </row>
    <row r="322" spans="1:11">
      <c r="A322">
        <v>1259</v>
      </c>
      <c r="B322">
        <v>111</v>
      </c>
      <c r="C322" s="3">
        <v>45027</v>
      </c>
      <c r="D322" s="3">
        <v>45032</v>
      </c>
      <c r="E322">
        <v>5</v>
      </c>
      <c r="F322" t="s">
        <v>1030</v>
      </c>
      <c r="G322" t="s">
        <v>1031</v>
      </c>
      <c r="H322">
        <v>190</v>
      </c>
      <c r="I322" t="s">
        <v>1032</v>
      </c>
      <c r="J322">
        <f>IF(AND(B323=Hospitalvisits[[#This Row],[Patient_ID]],C323-Hospitalvisits[[#This Row],[Discharge_Date]] &lt;= 30),1,0)</f>
        <v>0</v>
      </c>
      <c r="K322" s="3" t="str">
        <f>IF(Hospitalvisits[[#This Row],[Readmission Status]]=1,C323,"")</f>
        <v/>
      </c>
    </row>
    <row r="323" spans="1:11">
      <c r="A323">
        <v>2685</v>
      </c>
      <c r="B323">
        <v>111</v>
      </c>
      <c r="C323" s="3">
        <v>45143</v>
      </c>
      <c r="D323" s="3">
        <v>45145</v>
      </c>
      <c r="E323">
        <v>2</v>
      </c>
      <c r="F323" t="s">
        <v>1046</v>
      </c>
      <c r="G323" t="s">
        <v>1043</v>
      </c>
      <c r="H323">
        <v>178</v>
      </c>
      <c r="I323" t="s">
        <v>1034</v>
      </c>
      <c r="J323">
        <f>IF(AND(B324=Hospitalvisits[[#This Row],[Patient_ID]],C324-Hospitalvisits[[#This Row],[Discharge_Date]] &lt;= 30),1,0)</f>
        <v>0</v>
      </c>
      <c r="K323" s="3" t="str">
        <f>IF(Hospitalvisits[[#This Row],[Readmission Status]]=1,C324,"")</f>
        <v/>
      </c>
    </row>
    <row r="324" spans="1:11">
      <c r="A324">
        <v>1546</v>
      </c>
      <c r="B324">
        <v>111</v>
      </c>
      <c r="C324" s="3">
        <v>45583</v>
      </c>
      <c r="D324" s="3">
        <v>45584</v>
      </c>
      <c r="E324">
        <v>1</v>
      </c>
      <c r="F324" t="s">
        <v>1046</v>
      </c>
      <c r="G324" t="s">
        <v>1043</v>
      </c>
      <c r="H324">
        <v>14</v>
      </c>
      <c r="I324" t="s">
        <v>1032</v>
      </c>
      <c r="J324">
        <f>IF(AND(B325=Hospitalvisits[[#This Row],[Patient_ID]],C325-Hospitalvisits[[#This Row],[Discharge_Date]] &lt;= 30),1,0)</f>
        <v>0</v>
      </c>
      <c r="K324" s="3" t="str">
        <f>IF(Hospitalvisits[[#This Row],[Readmission Status]]=1,C325,"")</f>
        <v/>
      </c>
    </row>
    <row r="325" spans="1:11">
      <c r="A325">
        <v>2009</v>
      </c>
      <c r="B325">
        <v>111</v>
      </c>
      <c r="C325" s="3">
        <v>45638</v>
      </c>
      <c r="D325" s="3">
        <v>45643</v>
      </c>
      <c r="E325">
        <v>5</v>
      </c>
      <c r="F325" t="s">
        <v>1033</v>
      </c>
      <c r="G325" t="s">
        <v>1028</v>
      </c>
      <c r="H325">
        <v>196</v>
      </c>
      <c r="I325" t="s">
        <v>1034</v>
      </c>
      <c r="J325">
        <f>IF(AND(B326=Hospitalvisits[[#This Row],[Patient_ID]],C326-Hospitalvisits[[#This Row],[Discharge_Date]] &lt;= 30),1,0)</f>
        <v>0</v>
      </c>
      <c r="K325" s="3" t="str">
        <f>IF(Hospitalvisits[[#This Row],[Readmission Status]]=1,C326,"")</f>
        <v/>
      </c>
    </row>
    <row r="326" spans="1:11">
      <c r="A326">
        <v>810</v>
      </c>
      <c r="B326">
        <v>112</v>
      </c>
      <c r="C326" s="3">
        <v>44769</v>
      </c>
      <c r="D326" s="3">
        <v>44771</v>
      </c>
      <c r="E326">
        <v>2</v>
      </c>
      <c r="F326" t="s">
        <v>1045</v>
      </c>
      <c r="G326" t="s">
        <v>1025</v>
      </c>
      <c r="H326">
        <v>123</v>
      </c>
      <c r="I326" t="s">
        <v>1032</v>
      </c>
      <c r="J326">
        <f>IF(AND(B327=Hospitalvisits[[#This Row],[Patient_ID]],C327-Hospitalvisits[[#This Row],[Discharge_Date]] &lt;= 30),1,0)</f>
        <v>0</v>
      </c>
      <c r="K326" s="3" t="str">
        <f>IF(Hospitalvisits[[#This Row],[Readmission Status]]=1,C327,"")</f>
        <v/>
      </c>
    </row>
    <row r="327" spans="1:11">
      <c r="A327">
        <v>66</v>
      </c>
      <c r="B327">
        <v>112</v>
      </c>
      <c r="C327" s="3">
        <v>45237</v>
      </c>
      <c r="D327" s="3">
        <v>45243</v>
      </c>
      <c r="E327">
        <v>6</v>
      </c>
      <c r="F327" t="s">
        <v>1040</v>
      </c>
      <c r="G327" t="s">
        <v>1039</v>
      </c>
      <c r="H327">
        <v>186</v>
      </c>
      <c r="I327" t="s">
        <v>1034</v>
      </c>
      <c r="J327">
        <f>IF(AND(B328=Hospitalvisits[[#This Row],[Patient_ID]],C328-Hospitalvisits[[#This Row],[Discharge_Date]] &lt;= 30),1,0)</f>
        <v>0</v>
      </c>
      <c r="K327" s="3" t="str">
        <f>IF(Hospitalvisits[[#This Row],[Readmission Status]]=1,C328,"")</f>
        <v/>
      </c>
    </row>
    <row r="328" spans="1:11">
      <c r="A328">
        <v>2284</v>
      </c>
      <c r="B328">
        <v>112</v>
      </c>
      <c r="C328" s="3">
        <v>45648</v>
      </c>
      <c r="D328" s="3">
        <v>45659</v>
      </c>
      <c r="E328">
        <v>11</v>
      </c>
      <c r="F328" t="s">
        <v>1041</v>
      </c>
      <c r="G328" t="s">
        <v>1036</v>
      </c>
      <c r="H328">
        <v>191</v>
      </c>
      <c r="I328" t="s">
        <v>1029</v>
      </c>
      <c r="J328">
        <f>IF(AND(B329=Hospitalvisits[[#This Row],[Patient_ID]],C329-Hospitalvisits[[#This Row],[Discharge_Date]] &lt;= 30),1,0)</f>
        <v>0</v>
      </c>
      <c r="K328" s="3" t="str">
        <f>IF(Hospitalvisits[[#This Row],[Readmission Status]]=1,C329,"")</f>
        <v/>
      </c>
    </row>
    <row r="329" spans="1:11">
      <c r="A329">
        <v>735</v>
      </c>
      <c r="B329">
        <v>113</v>
      </c>
      <c r="C329" s="3">
        <v>44628</v>
      </c>
      <c r="D329" s="3">
        <v>44631</v>
      </c>
      <c r="E329">
        <v>3</v>
      </c>
      <c r="F329" t="s">
        <v>1042</v>
      </c>
      <c r="G329" t="s">
        <v>1043</v>
      </c>
      <c r="H329">
        <v>41</v>
      </c>
      <c r="I329" t="s">
        <v>1026</v>
      </c>
      <c r="J329">
        <f>IF(AND(B330=Hospitalvisits[[#This Row],[Patient_ID]],C330-Hospitalvisits[[#This Row],[Discharge_Date]] &lt;= 30),1,0)</f>
        <v>0</v>
      </c>
      <c r="K329" s="3" t="str">
        <f>IF(Hospitalvisits[[#This Row],[Readmission Status]]=1,C330,"")</f>
        <v/>
      </c>
    </row>
    <row r="330" spans="1:11">
      <c r="A330">
        <v>2938</v>
      </c>
      <c r="B330">
        <v>113</v>
      </c>
      <c r="C330" s="3">
        <v>44843</v>
      </c>
      <c r="D330" s="3">
        <v>44846</v>
      </c>
      <c r="E330">
        <v>3</v>
      </c>
      <c r="F330" t="s">
        <v>1046</v>
      </c>
      <c r="G330" t="s">
        <v>1043</v>
      </c>
      <c r="H330">
        <v>72</v>
      </c>
      <c r="I330" t="s">
        <v>1034</v>
      </c>
      <c r="J330">
        <f>IF(AND(B331=Hospitalvisits[[#This Row],[Patient_ID]],C331-Hospitalvisits[[#This Row],[Discharge_Date]] &lt;= 30),1,0)</f>
        <v>0</v>
      </c>
      <c r="K330" s="3" t="str">
        <f>IF(Hospitalvisits[[#This Row],[Readmission Status]]=1,C331,"")</f>
        <v/>
      </c>
    </row>
    <row r="331" spans="1:11">
      <c r="A331">
        <v>2251</v>
      </c>
      <c r="B331">
        <v>113</v>
      </c>
      <c r="C331" s="3">
        <v>45620</v>
      </c>
      <c r="D331" s="3">
        <v>45625</v>
      </c>
      <c r="E331">
        <v>5</v>
      </c>
      <c r="F331" t="s">
        <v>1045</v>
      </c>
      <c r="G331" t="s">
        <v>1025</v>
      </c>
      <c r="H331">
        <v>188</v>
      </c>
      <c r="I331" t="s">
        <v>1034</v>
      </c>
      <c r="J331">
        <f>IF(AND(B332=Hospitalvisits[[#This Row],[Patient_ID]],C332-Hospitalvisits[[#This Row],[Discharge_Date]] &lt;= 30),1,0)</f>
        <v>0</v>
      </c>
      <c r="K331" s="3" t="str">
        <f>IF(Hospitalvisits[[#This Row],[Readmission Status]]=1,C332,"")</f>
        <v/>
      </c>
    </row>
    <row r="332" spans="1:11">
      <c r="A332">
        <v>104</v>
      </c>
      <c r="B332">
        <v>114</v>
      </c>
      <c r="C332" s="3">
        <v>44564</v>
      </c>
      <c r="D332" s="3">
        <v>44576</v>
      </c>
      <c r="E332">
        <v>12</v>
      </c>
      <c r="F332" t="s">
        <v>1027</v>
      </c>
      <c r="G332" t="s">
        <v>1028</v>
      </c>
      <c r="H332">
        <v>94</v>
      </c>
      <c r="I332" t="s">
        <v>1026</v>
      </c>
      <c r="J332">
        <f>IF(AND(B333=Hospitalvisits[[#This Row],[Patient_ID]],C333-Hospitalvisits[[#This Row],[Discharge_Date]] &lt;= 30),1,0)</f>
        <v>0</v>
      </c>
      <c r="K332" s="3" t="str">
        <f>IF(Hospitalvisits[[#This Row],[Readmission Status]]=1,C333,"")</f>
        <v/>
      </c>
    </row>
    <row r="333" spans="1:11">
      <c r="A333">
        <v>1775</v>
      </c>
      <c r="B333">
        <v>114</v>
      </c>
      <c r="C333" s="3">
        <v>44947</v>
      </c>
      <c r="D333" s="3">
        <v>44951</v>
      </c>
      <c r="E333">
        <v>4</v>
      </c>
      <c r="F333" t="s">
        <v>1045</v>
      </c>
      <c r="G333" t="s">
        <v>1025</v>
      </c>
      <c r="H333">
        <v>12</v>
      </c>
      <c r="I333" t="s">
        <v>1029</v>
      </c>
      <c r="J333">
        <f>IF(AND(B334=Hospitalvisits[[#This Row],[Patient_ID]],C334-Hospitalvisits[[#This Row],[Discharge_Date]] &lt;= 30),1,0)</f>
        <v>0</v>
      </c>
      <c r="K333" s="3" t="str">
        <f>IF(Hospitalvisits[[#This Row],[Readmission Status]]=1,C334,"")</f>
        <v/>
      </c>
    </row>
    <row r="334" spans="1:11">
      <c r="A334">
        <v>2343</v>
      </c>
      <c r="B334">
        <v>114</v>
      </c>
      <c r="C334" s="3">
        <v>45219</v>
      </c>
      <c r="D334" s="3">
        <v>45225</v>
      </c>
      <c r="E334">
        <v>6</v>
      </c>
      <c r="F334" t="s">
        <v>1040</v>
      </c>
      <c r="G334" t="s">
        <v>1039</v>
      </c>
      <c r="H334">
        <v>172</v>
      </c>
      <c r="I334" t="s">
        <v>1034</v>
      </c>
      <c r="J334">
        <f>IF(AND(B335=Hospitalvisits[[#This Row],[Patient_ID]],C335-Hospitalvisits[[#This Row],[Discharge_Date]] &lt;= 30),1,0)</f>
        <v>0</v>
      </c>
      <c r="K334" s="3" t="str">
        <f>IF(Hospitalvisits[[#This Row],[Readmission Status]]=1,C335,"")</f>
        <v/>
      </c>
    </row>
    <row r="335" spans="1:11">
      <c r="A335">
        <v>505</v>
      </c>
      <c r="B335">
        <v>115</v>
      </c>
      <c r="C335" s="3">
        <v>45375</v>
      </c>
      <c r="D335" s="3">
        <v>45379</v>
      </c>
      <c r="E335">
        <v>4</v>
      </c>
      <c r="F335" t="s">
        <v>1024</v>
      </c>
      <c r="G335" t="s">
        <v>1025</v>
      </c>
      <c r="H335">
        <v>18</v>
      </c>
      <c r="I335" t="s">
        <v>1032</v>
      </c>
      <c r="J335">
        <f>IF(AND(B336=Hospitalvisits[[#This Row],[Patient_ID]],C336-Hospitalvisits[[#This Row],[Discharge_Date]] &lt;= 30),1,0)</f>
        <v>0</v>
      </c>
      <c r="K335" s="3" t="str">
        <f>IF(Hospitalvisits[[#This Row],[Readmission Status]]=1,C336,"")</f>
        <v/>
      </c>
    </row>
    <row r="336" spans="1:11">
      <c r="A336">
        <v>2993</v>
      </c>
      <c r="B336">
        <v>116</v>
      </c>
      <c r="C336" s="3">
        <v>45032</v>
      </c>
      <c r="D336" s="3">
        <v>45034</v>
      </c>
      <c r="E336">
        <v>2</v>
      </c>
      <c r="F336" t="s">
        <v>1042</v>
      </c>
      <c r="G336" t="s">
        <v>1043</v>
      </c>
      <c r="H336">
        <v>67</v>
      </c>
      <c r="I336" t="s">
        <v>1032</v>
      </c>
      <c r="J336">
        <f>IF(AND(B337=Hospitalvisits[[#This Row],[Patient_ID]],C337-Hospitalvisits[[#This Row],[Discharge_Date]] &lt;= 30),1,0)</f>
        <v>0</v>
      </c>
      <c r="K336" s="3" t="str">
        <f>IF(Hospitalvisits[[#This Row],[Readmission Status]]=1,C337,"")</f>
        <v/>
      </c>
    </row>
    <row r="337" spans="1:11">
      <c r="A337">
        <v>2749</v>
      </c>
      <c r="B337">
        <v>117</v>
      </c>
      <c r="C337" s="3">
        <v>45193</v>
      </c>
      <c r="D337" s="3">
        <v>45198</v>
      </c>
      <c r="E337">
        <v>5</v>
      </c>
      <c r="F337" t="s">
        <v>1044</v>
      </c>
      <c r="G337" t="s">
        <v>1039</v>
      </c>
      <c r="H337">
        <v>52</v>
      </c>
      <c r="I337" t="s">
        <v>1026</v>
      </c>
      <c r="J337">
        <f>IF(AND(B338=Hospitalvisits[[#This Row],[Patient_ID]],C338-Hospitalvisits[[#This Row],[Discharge_Date]] &lt;= 30),1,0)</f>
        <v>0</v>
      </c>
      <c r="K337" s="3" t="str">
        <f>IF(Hospitalvisits[[#This Row],[Readmission Status]]=1,C338,"")</f>
        <v/>
      </c>
    </row>
    <row r="338" spans="1:11">
      <c r="A338">
        <v>969</v>
      </c>
      <c r="B338">
        <v>117</v>
      </c>
      <c r="C338" s="3">
        <v>45406</v>
      </c>
      <c r="D338" s="3">
        <v>45410</v>
      </c>
      <c r="E338">
        <v>4</v>
      </c>
      <c r="F338" t="s">
        <v>1040</v>
      </c>
      <c r="G338" t="s">
        <v>1039</v>
      </c>
      <c r="H338">
        <v>70</v>
      </c>
      <c r="I338" t="s">
        <v>1026</v>
      </c>
      <c r="J338">
        <f>IF(AND(B339=Hospitalvisits[[#This Row],[Patient_ID]],C339-Hospitalvisits[[#This Row],[Discharge_Date]] &lt;= 30),1,0)</f>
        <v>0</v>
      </c>
      <c r="K338" s="3" t="str">
        <f>IF(Hospitalvisits[[#This Row],[Readmission Status]]=1,C339,"")</f>
        <v/>
      </c>
    </row>
    <row r="339" spans="1:11">
      <c r="A339">
        <v>873</v>
      </c>
      <c r="B339">
        <v>118</v>
      </c>
      <c r="C339" s="3">
        <v>44590</v>
      </c>
      <c r="D339" s="3">
        <v>44592</v>
      </c>
      <c r="E339">
        <v>2</v>
      </c>
      <c r="F339" t="s">
        <v>1042</v>
      </c>
      <c r="G339" t="s">
        <v>1043</v>
      </c>
      <c r="H339">
        <v>43</v>
      </c>
      <c r="I339" t="s">
        <v>1026</v>
      </c>
      <c r="J339">
        <f>IF(AND(B340=Hospitalvisits[[#This Row],[Patient_ID]],C340-Hospitalvisits[[#This Row],[Discharge_Date]] &lt;= 30),1,0)</f>
        <v>1</v>
      </c>
      <c r="K339" s="3">
        <f>IF(Hospitalvisits[[#This Row],[Readmission Status]]=1,C340,"")</f>
        <v>44610</v>
      </c>
    </row>
    <row r="340" spans="1:11">
      <c r="A340">
        <v>788</v>
      </c>
      <c r="B340">
        <v>118</v>
      </c>
      <c r="C340" s="3">
        <v>44610</v>
      </c>
      <c r="D340" s="3">
        <v>44613</v>
      </c>
      <c r="E340">
        <v>3</v>
      </c>
      <c r="F340" t="s">
        <v>1030</v>
      </c>
      <c r="G340" t="s">
        <v>1031</v>
      </c>
      <c r="H340">
        <v>25</v>
      </c>
      <c r="I340" t="s">
        <v>1029</v>
      </c>
      <c r="J340">
        <f>IF(AND(B341=Hospitalvisits[[#This Row],[Patient_ID]],C341-Hospitalvisits[[#This Row],[Discharge_Date]] &lt;= 30),1,0)</f>
        <v>0</v>
      </c>
      <c r="K340" s="3" t="str">
        <f>IF(Hospitalvisits[[#This Row],[Readmission Status]]=1,C341,"")</f>
        <v/>
      </c>
    </row>
    <row r="341" spans="1:11">
      <c r="A341">
        <v>472</v>
      </c>
      <c r="B341">
        <v>119</v>
      </c>
      <c r="C341" s="3">
        <v>44886</v>
      </c>
      <c r="D341" s="3">
        <v>44889</v>
      </c>
      <c r="E341">
        <v>3</v>
      </c>
      <c r="F341" t="s">
        <v>1042</v>
      </c>
      <c r="G341" t="s">
        <v>1043</v>
      </c>
      <c r="H341">
        <v>133</v>
      </c>
      <c r="I341" t="s">
        <v>1029</v>
      </c>
      <c r="J341">
        <f>IF(AND(B342=Hospitalvisits[[#This Row],[Patient_ID]],C342-Hospitalvisits[[#This Row],[Discharge_Date]] &lt;= 30),1,0)</f>
        <v>0</v>
      </c>
      <c r="K341" s="3" t="str">
        <f>IF(Hospitalvisits[[#This Row],[Readmission Status]]=1,C342,"")</f>
        <v/>
      </c>
    </row>
    <row r="342" spans="1:11">
      <c r="A342">
        <v>1228</v>
      </c>
      <c r="B342">
        <v>119</v>
      </c>
      <c r="C342" s="3">
        <v>45185</v>
      </c>
      <c r="D342" s="3">
        <v>45192</v>
      </c>
      <c r="E342">
        <v>7</v>
      </c>
      <c r="F342" t="s">
        <v>1038</v>
      </c>
      <c r="G342" t="s">
        <v>1039</v>
      </c>
      <c r="H342">
        <v>18</v>
      </c>
      <c r="I342" t="s">
        <v>1026</v>
      </c>
      <c r="J342">
        <f>IF(AND(B343=Hospitalvisits[[#This Row],[Patient_ID]],C343-Hospitalvisits[[#This Row],[Discharge_Date]] &lt;= 30),1,0)</f>
        <v>0</v>
      </c>
      <c r="K342" s="3" t="str">
        <f>IF(Hospitalvisits[[#This Row],[Readmission Status]]=1,C343,"")</f>
        <v/>
      </c>
    </row>
    <row r="343" spans="1:11">
      <c r="A343">
        <v>369</v>
      </c>
      <c r="B343">
        <v>120</v>
      </c>
      <c r="C343" s="3">
        <v>44801</v>
      </c>
      <c r="D343" s="3">
        <v>44808</v>
      </c>
      <c r="E343">
        <v>7</v>
      </c>
      <c r="F343" t="s">
        <v>1041</v>
      </c>
      <c r="G343" t="s">
        <v>1036</v>
      </c>
      <c r="H343">
        <v>10</v>
      </c>
      <c r="I343" t="s">
        <v>1029</v>
      </c>
      <c r="J343">
        <f>IF(AND(B344=Hospitalvisits[[#This Row],[Patient_ID]],C344-Hospitalvisits[[#This Row],[Discharge_Date]] &lt;= 30),1,0)</f>
        <v>0</v>
      </c>
      <c r="K343" s="3" t="str">
        <f>IF(Hospitalvisits[[#This Row],[Readmission Status]]=1,C344,"")</f>
        <v/>
      </c>
    </row>
    <row r="344" spans="1:11">
      <c r="A344">
        <v>586</v>
      </c>
      <c r="B344">
        <v>120</v>
      </c>
      <c r="C344" s="3">
        <v>44864</v>
      </c>
      <c r="D344" s="3">
        <v>44866</v>
      </c>
      <c r="E344">
        <v>2</v>
      </c>
      <c r="F344" t="s">
        <v>1042</v>
      </c>
      <c r="G344" t="s">
        <v>1043</v>
      </c>
      <c r="H344">
        <v>67</v>
      </c>
      <c r="I344" t="s">
        <v>1032</v>
      </c>
      <c r="J344">
        <f>IF(AND(B345=Hospitalvisits[[#This Row],[Patient_ID]],C345-Hospitalvisits[[#This Row],[Discharge_Date]] &lt;= 30),1,0)</f>
        <v>0</v>
      </c>
      <c r="K344" s="3" t="str">
        <f>IF(Hospitalvisits[[#This Row],[Readmission Status]]=1,C345,"")</f>
        <v/>
      </c>
    </row>
    <row r="345" spans="1:11">
      <c r="A345">
        <v>131</v>
      </c>
      <c r="B345">
        <v>120</v>
      </c>
      <c r="C345" s="3">
        <v>44919</v>
      </c>
      <c r="D345" s="3">
        <v>44925</v>
      </c>
      <c r="E345">
        <v>6</v>
      </c>
      <c r="F345" t="s">
        <v>1040</v>
      </c>
      <c r="G345" t="s">
        <v>1039</v>
      </c>
      <c r="H345">
        <v>150</v>
      </c>
      <c r="I345" t="s">
        <v>1029</v>
      </c>
      <c r="J345">
        <f>IF(AND(B346=Hospitalvisits[[#This Row],[Patient_ID]],C346-Hospitalvisits[[#This Row],[Discharge_Date]] &lt;= 30),1,0)</f>
        <v>1</v>
      </c>
      <c r="K345" s="3">
        <f>IF(Hospitalvisits[[#This Row],[Readmission Status]]=1,C346,"")</f>
        <v>44954</v>
      </c>
    </row>
    <row r="346" spans="1:11">
      <c r="A346">
        <v>54</v>
      </c>
      <c r="B346">
        <v>120</v>
      </c>
      <c r="C346" s="3">
        <v>44954</v>
      </c>
      <c r="D346" s="3">
        <v>44956</v>
      </c>
      <c r="E346">
        <v>2</v>
      </c>
      <c r="F346" t="s">
        <v>1045</v>
      </c>
      <c r="G346" t="s">
        <v>1025</v>
      </c>
      <c r="H346">
        <v>112</v>
      </c>
      <c r="I346" t="s">
        <v>1032</v>
      </c>
      <c r="J346">
        <f>IF(AND(B347=Hospitalvisits[[#This Row],[Patient_ID]],C347-Hospitalvisits[[#This Row],[Discharge_Date]] &lt;= 30),1,0)</f>
        <v>0</v>
      </c>
      <c r="K346" s="3" t="str">
        <f>IF(Hospitalvisits[[#This Row],[Readmission Status]]=1,C347,"")</f>
        <v/>
      </c>
    </row>
    <row r="347" spans="1:11">
      <c r="A347">
        <v>2099</v>
      </c>
      <c r="B347">
        <v>120</v>
      </c>
      <c r="C347" s="3">
        <v>45459</v>
      </c>
      <c r="D347" s="3">
        <v>45465</v>
      </c>
      <c r="E347">
        <v>6</v>
      </c>
      <c r="F347" t="s">
        <v>1041</v>
      </c>
      <c r="G347" t="s">
        <v>1036</v>
      </c>
      <c r="H347">
        <v>106</v>
      </c>
      <c r="I347" t="s">
        <v>1034</v>
      </c>
      <c r="J347">
        <f>IF(AND(B348=Hospitalvisits[[#This Row],[Patient_ID]],C348-Hospitalvisits[[#This Row],[Discharge_Date]] &lt;= 30),1,0)</f>
        <v>1</v>
      </c>
      <c r="K347" s="3">
        <f>IF(Hospitalvisits[[#This Row],[Readmission Status]]=1,C348,"")</f>
        <v>45472</v>
      </c>
    </row>
    <row r="348" spans="1:11">
      <c r="A348">
        <v>168</v>
      </c>
      <c r="B348">
        <v>120</v>
      </c>
      <c r="C348" s="3">
        <v>45472</v>
      </c>
      <c r="D348" s="3">
        <v>45488</v>
      </c>
      <c r="E348">
        <v>16</v>
      </c>
      <c r="F348" t="s">
        <v>1027</v>
      </c>
      <c r="G348" t="s">
        <v>1028</v>
      </c>
      <c r="H348">
        <v>66</v>
      </c>
      <c r="I348" t="s">
        <v>1032</v>
      </c>
      <c r="J348">
        <f>IF(AND(B349=Hospitalvisits[[#This Row],[Patient_ID]],C349-Hospitalvisits[[#This Row],[Discharge_Date]] &lt;= 30),1,0)</f>
        <v>0</v>
      </c>
      <c r="K348" s="3" t="str">
        <f>IF(Hospitalvisits[[#This Row],[Readmission Status]]=1,C349,"")</f>
        <v/>
      </c>
    </row>
    <row r="349" spans="1:11">
      <c r="A349">
        <v>29</v>
      </c>
      <c r="B349">
        <v>121</v>
      </c>
      <c r="C349" s="3">
        <v>44908</v>
      </c>
      <c r="D349" s="3">
        <v>44914</v>
      </c>
      <c r="E349">
        <v>6</v>
      </c>
      <c r="F349" t="s">
        <v>1033</v>
      </c>
      <c r="G349" t="s">
        <v>1028</v>
      </c>
      <c r="H349">
        <v>153</v>
      </c>
      <c r="I349" t="s">
        <v>1032</v>
      </c>
      <c r="J349">
        <f>IF(AND(B350=Hospitalvisits[[#This Row],[Patient_ID]],C350-Hospitalvisits[[#This Row],[Discharge_Date]] &lt;= 30),1,0)</f>
        <v>0</v>
      </c>
      <c r="K349" s="3" t="str">
        <f>IF(Hospitalvisits[[#This Row],[Readmission Status]]=1,C350,"")</f>
        <v/>
      </c>
    </row>
    <row r="350" spans="1:11">
      <c r="A350">
        <v>835</v>
      </c>
      <c r="B350">
        <v>121</v>
      </c>
      <c r="C350" s="3">
        <v>45329</v>
      </c>
      <c r="D350" s="3">
        <v>45334</v>
      </c>
      <c r="E350">
        <v>5</v>
      </c>
      <c r="F350" t="s">
        <v>1045</v>
      </c>
      <c r="G350" t="s">
        <v>1025</v>
      </c>
      <c r="H350">
        <v>52</v>
      </c>
      <c r="I350" t="s">
        <v>1026</v>
      </c>
      <c r="J350">
        <f>IF(AND(B351=Hospitalvisits[[#This Row],[Patient_ID]],C351-Hospitalvisits[[#This Row],[Discharge_Date]] &lt;= 30),1,0)</f>
        <v>0</v>
      </c>
      <c r="K350" s="3" t="str">
        <f>IF(Hospitalvisits[[#This Row],[Readmission Status]]=1,C351,"")</f>
        <v/>
      </c>
    </row>
    <row r="351" spans="1:11">
      <c r="A351">
        <v>445</v>
      </c>
      <c r="B351">
        <v>122</v>
      </c>
      <c r="C351" s="3">
        <v>44637</v>
      </c>
      <c r="D351" s="3">
        <v>44639</v>
      </c>
      <c r="E351">
        <v>2</v>
      </c>
      <c r="F351" t="s">
        <v>1046</v>
      </c>
      <c r="G351" t="s">
        <v>1043</v>
      </c>
      <c r="H351">
        <v>122</v>
      </c>
      <c r="I351" t="s">
        <v>1032</v>
      </c>
      <c r="J351">
        <f>IF(AND(B352=Hospitalvisits[[#This Row],[Patient_ID]],C352-Hospitalvisits[[#This Row],[Discharge_Date]] &lt;= 30),1,0)</f>
        <v>0</v>
      </c>
      <c r="K351" s="3" t="str">
        <f>IF(Hospitalvisits[[#This Row],[Readmission Status]]=1,C352,"")</f>
        <v/>
      </c>
    </row>
    <row r="352" spans="1:11">
      <c r="A352">
        <v>972</v>
      </c>
      <c r="B352">
        <v>122</v>
      </c>
      <c r="C352" s="3">
        <v>45599</v>
      </c>
      <c r="D352" s="3">
        <v>45600</v>
      </c>
      <c r="E352">
        <v>1</v>
      </c>
      <c r="F352" t="s">
        <v>1042</v>
      </c>
      <c r="G352" t="s">
        <v>1043</v>
      </c>
      <c r="H352">
        <v>66</v>
      </c>
      <c r="I352" t="s">
        <v>1034</v>
      </c>
      <c r="J352">
        <f>IF(AND(B353=Hospitalvisits[[#This Row],[Patient_ID]],C353-Hospitalvisits[[#This Row],[Discharge_Date]] &lt;= 30),1,0)</f>
        <v>0</v>
      </c>
      <c r="K352" s="3" t="str">
        <f>IF(Hospitalvisits[[#This Row],[Readmission Status]]=1,C353,"")</f>
        <v/>
      </c>
    </row>
    <row r="353" spans="1:11">
      <c r="A353">
        <v>2277</v>
      </c>
      <c r="B353">
        <v>123</v>
      </c>
      <c r="C353" s="3">
        <v>44593</v>
      </c>
      <c r="D353" s="3">
        <v>44601</v>
      </c>
      <c r="E353">
        <v>8</v>
      </c>
      <c r="F353" t="s">
        <v>1037</v>
      </c>
      <c r="G353" t="s">
        <v>1031</v>
      </c>
      <c r="H353">
        <v>24</v>
      </c>
      <c r="I353" t="s">
        <v>1032</v>
      </c>
      <c r="J353">
        <f>IF(AND(B354=Hospitalvisits[[#This Row],[Patient_ID]],C354-Hospitalvisits[[#This Row],[Discharge_Date]] &lt;= 30),1,0)</f>
        <v>0</v>
      </c>
      <c r="K353" s="3" t="str">
        <f>IF(Hospitalvisits[[#This Row],[Readmission Status]]=1,C354,"")</f>
        <v/>
      </c>
    </row>
    <row r="354" spans="1:11">
      <c r="A354">
        <v>1571</v>
      </c>
      <c r="B354">
        <v>123</v>
      </c>
      <c r="C354" s="3">
        <v>44869</v>
      </c>
      <c r="D354" s="3">
        <v>44878</v>
      </c>
      <c r="E354">
        <v>9</v>
      </c>
      <c r="F354" t="s">
        <v>1035</v>
      </c>
      <c r="G354" t="s">
        <v>1036</v>
      </c>
      <c r="H354">
        <v>152</v>
      </c>
      <c r="I354" t="s">
        <v>1029</v>
      </c>
      <c r="J354">
        <f>IF(AND(B355=Hospitalvisits[[#This Row],[Patient_ID]],C355-Hospitalvisits[[#This Row],[Discharge_Date]] &lt;= 30),1,0)</f>
        <v>0</v>
      </c>
      <c r="K354" s="3" t="str">
        <f>IF(Hospitalvisits[[#This Row],[Readmission Status]]=1,C355,"")</f>
        <v/>
      </c>
    </row>
    <row r="355" spans="1:11">
      <c r="A355">
        <v>2215</v>
      </c>
      <c r="B355">
        <v>124</v>
      </c>
      <c r="C355" s="3">
        <v>44757</v>
      </c>
      <c r="D355" s="3">
        <v>44773</v>
      </c>
      <c r="E355">
        <v>16</v>
      </c>
      <c r="F355" t="s">
        <v>1033</v>
      </c>
      <c r="G355" t="s">
        <v>1028</v>
      </c>
      <c r="H355">
        <v>3</v>
      </c>
      <c r="I355" t="s">
        <v>1029</v>
      </c>
      <c r="J355">
        <f>IF(AND(B356=Hospitalvisits[[#This Row],[Patient_ID]],C356-Hospitalvisits[[#This Row],[Discharge_Date]] &lt;= 30),1,0)</f>
        <v>0</v>
      </c>
      <c r="K355" s="3" t="str">
        <f>IF(Hospitalvisits[[#This Row],[Readmission Status]]=1,C356,"")</f>
        <v/>
      </c>
    </row>
    <row r="356" spans="1:11">
      <c r="A356">
        <v>500</v>
      </c>
      <c r="B356">
        <v>124</v>
      </c>
      <c r="C356" s="3">
        <v>45332</v>
      </c>
      <c r="D356" s="3">
        <v>45336</v>
      </c>
      <c r="E356">
        <v>4</v>
      </c>
      <c r="F356" t="s">
        <v>1038</v>
      </c>
      <c r="G356" t="s">
        <v>1039</v>
      </c>
      <c r="H356">
        <v>196</v>
      </c>
      <c r="I356" t="s">
        <v>1034</v>
      </c>
      <c r="J356">
        <f>IF(AND(B357=Hospitalvisits[[#This Row],[Patient_ID]],C357-Hospitalvisits[[#This Row],[Discharge_Date]] &lt;= 30),1,0)</f>
        <v>0</v>
      </c>
      <c r="K356" s="3" t="str">
        <f>IF(Hospitalvisits[[#This Row],[Readmission Status]]=1,C357,"")</f>
        <v/>
      </c>
    </row>
    <row r="357" spans="1:11">
      <c r="A357">
        <v>1980</v>
      </c>
      <c r="B357">
        <v>124</v>
      </c>
      <c r="C357" s="3">
        <v>45549</v>
      </c>
      <c r="D357" s="3">
        <v>45551</v>
      </c>
      <c r="E357">
        <v>2</v>
      </c>
      <c r="F357" t="s">
        <v>1024</v>
      </c>
      <c r="G357" t="s">
        <v>1025</v>
      </c>
      <c r="H357">
        <v>163</v>
      </c>
      <c r="I357" t="s">
        <v>1034</v>
      </c>
      <c r="J357">
        <f>IF(AND(B358=Hospitalvisits[[#This Row],[Patient_ID]],C358-Hospitalvisits[[#This Row],[Discharge_Date]] &lt;= 30),1,0)</f>
        <v>0</v>
      </c>
      <c r="K357" s="3" t="str">
        <f>IF(Hospitalvisits[[#This Row],[Readmission Status]]=1,C358,"")</f>
        <v/>
      </c>
    </row>
    <row r="358" spans="1:11">
      <c r="A358">
        <v>2074</v>
      </c>
      <c r="B358">
        <v>125</v>
      </c>
      <c r="C358" s="3">
        <v>44581</v>
      </c>
      <c r="D358" s="3">
        <v>44586</v>
      </c>
      <c r="E358">
        <v>5</v>
      </c>
      <c r="F358" t="s">
        <v>1045</v>
      </c>
      <c r="G358" t="s">
        <v>1025</v>
      </c>
      <c r="H358">
        <v>92</v>
      </c>
      <c r="I358" t="s">
        <v>1029</v>
      </c>
      <c r="J358">
        <f>IF(AND(B359=Hospitalvisits[[#This Row],[Patient_ID]],C359-Hospitalvisits[[#This Row],[Discharge_Date]] &lt;= 30),1,0)</f>
        <v>0</v>
      </c>
      <c r="K358" s="3" t="str">
        <f>IF(Hospitalvisits[[#This Row],[Readmission Status]]=1,C359,"")</f>
        <v/>
      </c>
    </row>
    <row r="359" spans="1:11">
      <c r="A359">
        <v>199</v>
      </c>
      <c r="B359">
        <v>125</v>
      </c>
      <c r="C359" s="3">
        <v>44647</v>
      </c>
      <c r="D359" s="3">
        <v>44667</v>
      </c>
      <c r="E359">
        <v>20</v>
      </c>
      <c r="F359" t="s">
        <v>1033</v>
      </c>
      <c r="G359" t="s">
        <v>1028</v>
      </c>
      <c r="H359">
        <v>152</v>
      </c>
      <c r="I359" t="s">
        <v>1034</v>
      </c>
      <c r="J359">
        <f>IF(AND(B360=Hospitalvisits[[#This Row],[Patient_ID]],C360-Hospitalvisits[[#This Row],[Discharge_Date]] &lt;= 30),1,0)</f>
        <v>0</v>
      </c>
      <c r="K359" s="3" t="str">
        <f>IF(Hospitalvisits[[#This Row],[Readmission Status]]=1,C360,"")</f>
        <v/>
      </c>
    </row>
    <row r="360" spans="1:11">
      <c r="A360">
        <v>1825</v>
      </c>
      <c r="B360">
        <v>125</v>
      </c>
      <c r="C360" s="3">
        <v>44905</v>
      </c>
      <c r="D360" s="3">
        <v>44909</v>
      </c>
      <c r="E360">
        <v>4</v>
      </c>
      <c r="F360" t="s">
        <v>1030</v>
      </c>
      <c r="G360" t="s">
        <v>1031</v>
      </c>
      <c r="H360">
        <v>68</v>
      </c>
      <c r="I360" t="s">
        <v>1032</v>
      </c>
      <c r="J360">
        <f>IF(AND(B361=Hospitalvisits[[#This Row],[Patient_ID]],C361-Hospitalvisits[[#This Row],[Discharge_Date]] &lt;= 30),1,0)</f>
        <v>0</v>
      </c>
      <c r="K360" s="3" t="str">
        <f>IF(Hospitalvisits[[#This Row],[Readmission Status]]=1,C361,"")</f>
        <v/>
      </c>
    </row>
    <row r="361" spans="1:11">
      <c r="A361">
        <v>1386</v>
      </c>
      <c r="B361">
        <v>126</v>
      </c>
      <c r="C361" s="3">
        <v>44813</v>
      </c>
      <c r="D361" s="3">
        <v>44820</v>
      </c>
      <c r="E361">
        <v>7</v>
      </c>
      <c r="F361" t="s">
        <v>1033</v>
      </c>
      <c r="G361" t="s">
        <v>1028</v>
      </c>
      <c r="H361">
        <v>1</v>
      </c>
      <c r="I361" t="s">
        <v>1029</v>
      </c>
      <c r="J361">
        <f>IF(AND(B362=Hospitalvisits[[#This Row],[Patient_ID]],C362-Hospitalvisits[[#This Row],[Discharge_Date]] &lt;= 30),1,0)</f>
        <v>1</v>
      </c>
      <c r="K361" s="3">
        <f>IF(Hospitalvisits[[#This Row],[Readmission Status]]=1,C362,"")</f>
        <v>44849</v>
      </c>
    </row>
    <row r="362" spans="1:11">
      <c r="A362">
        <v>292</v>
      </c>
      <c r="B362">
        <v>126</v>
      </c>
      <c r="C362" s="3">
        <v>44849</v>
      </c>
      <c r="D362" s="3">
        <v>44851</v>
      </c>
      <c r="E362">
        <v>2</v>
      </c>
      <c r="F362" t="s">
        <v>1024</v>
      </c>
      <c r="G362" t="s">
        <v>1025</v>
      </c>
      <c r="H362">
        <v>96</v>
      </c>
      <c r="I362" t="s">
        <v>1029</v>
      </c>
      <c r="J362">
        <f>IF(AND(B363=Hospitalvisits[[#This Row],[Patient_ID]],C363-Hospitalvisits[[#This Row],[Discharge_Date]] &lt;= 30),1,0)</f>
        <v>0</v>
      </c>
      <c r="K362" s="3" t="str">
        <f>IF(Hospitalvisits[[#This Row],[Readmission Status]]=1,C363,"")</f>
        <v/>
      </c>
    </row>
    <row r="363" spans="1:11">
      <c r="A363">
        <v>2934</v>
      </c>
      <c r="B363">
        <v>126</v>
      </c>
      <c r="C363" s="3">
        <v>44948</v>
      </c>
      <c r="D363" s="3">
        <v>44949</v>
      </c>
      <c r="E363">
        <v>1</v>
      </c>
      <c r="F363" t="s">
        <v>1042</v>
      </c>
      <c r="G363" t="s">
        <v>1043</v>
      </c>
      <c r="H363">
        <v>34</v>
      </c>
      <c r="I363" t="s">
        <v>1029</v>
      </c>
      <c r="J363">
        <f>IF(AND(B364=Hospitalvisits[[#This Row],[Patient_ID]],C364-Hospitalvisits[[#This Row],[Discharge_Date]] &lt;= 30),1,0)</f>
        <v>1</v>
      </c>
      <c r="K363" s="3">
        <f>IF(Hospitalvisits[[#This Row],[Readmission Status]]=1,C364,"")</f>
        <v>44971</v>
      </c>
    </row>
    <row r="364" spans="1:11">
      <c r="A364">
        <v>2550</v>
      </c>
      <c r="B364">
        <v>126</v>
      </c>
      <c r="C364" s="3">
        <v>44971</v>
      </c>
      <c r="D364" s="3">
        <v>44982</v>
      </c>
      <c r="E364">
        <v>11</v>
      </c>
      <c r="F364" t="s">
        <v>1027</v>
      </c>
      <c r="G364" t="s">
        <v>1028</v>
      </c>
      <c r="H364">
        <v>31</v>
      </c>
      <c r="I364" t="s">
        <v>1034</v>
      </c>
      <c r="J364">
        <f>IF(AND(B365=Hospitalvisits[[#This Row],[Patient_ID]],C365-Hospitalvisits[[#This Row],[Discharge_Date]] &lt;= 30),1,0)</f>
        <v>0</v>
      </c>
      <c r="K364" s="3" t="str">
        <f>IF(Hospitalvisits[[#This Row],[Readmission Status]]=1,C365,"")</f>
        <v/>
      </c>
    </row>
    <row r="365" spans="1:11">
      <c r="A365">
        <v>1266</v>
      </c>
      <c r="B365">
        <v>126</v>
      </c>
      <c r="C365" s="3">
        <v>45054</v>
      </c>
      <c r="D365" s="3">
        <v>45066</v>
      </c>
      <c r="E365">
        <v>12</v>
      </c>
      <c r="F365" t="s">
        <v>1041</v>
      </c>
      <c r="G365" t="s">
        <v>1036</v>
      </c>
      <c r="H365">
        <v>193</v>
      </c>
      <c r="I365" t="s">
        <v>1026</v>
      </c>
      <c r="J365">
        <f>IF(AND(B366=Hospitalvisits[[#This Row],[Patient_ID]],C366-Hospitalvisits[[#This Row],[Discharge_Date]] &lt;= 30),1,0)</f>
        <v>0</v>
      </c>
      <c r="K365" s="3" t="str">
        <f>IF(Hospitalvisits[[#This Row],[Readmission Status]]=1,C366,"")</f>
        <v/>
      </c>
    </row>
    <row r="366" spans="1:11">
      <c r="A366">
        <v>1619</v>
      </c>
      <c r="B366">
        <v>126</v>
      </c>
      <c r="C366" s="3">
        <v>45517</v>
      </c>
      <c r="D366" s="3">
        <v>45522</v>
      </c>
      <c r="E366">
        <v>5</v>
      </c>
      <c r="F366" t="s">
        <v>1045</v>
      </c>
      <c r="G366" t="s">
        <v>1025</v>
      </c>
      <c r="H366">
        <v>66</v>
      </c>
      <c r="I366" t="s">
        <v>1034</v>
      </c>
      <c r="J366">
        <f>IF(AND(B367=Hospitalvisits[[#This Row],[Patient_ID]],C367-Hospitalvisits[[#This Row],[Discharge_Date]] &lt;= 30),1,0)</f>
        <v>0</v>
      </c>
      <c r="K366" s="3" t="str">
        <f>IF(Hospitalvisits[[#This Row],[Readmission Status]]=1,C367,"")</f>
        <v/>
      </c>
    </row>
    <row r="367" spans="1:11">
      <c r="A367">
        <v>2567</v>
      </c>
      <c r="B367">
        <v>127</v>
      </c>
      <c r="C367" s="3">
        <v>44614</v>
      </c>
      <c r="D367" s="3">
        <v>44616</v>
      </c>
      <c r="E367">
        <v>2</v>
      </c>
      <c r="F367" t="s">
        <v>1045</v>
      </c>
      <c r="G367" t="s">
        <v>1025</v>
      </c>
      <c r="H367">
        <v>142</v>
      </c>
      <c r="I367" t="s">
        <v>1029</v>
      </c>
      <c r="J367">
        <f>IF(AND(B368=Hospitalvisits[[#This Row],[Patient_ID]],C368-Hospitalvisits[[#This Row],[Discharge_Date]] &lt;= 30),1,0)</f>
        <v>0</v>
      </c>
      <c r="K367" s="3" t="str">
        <f>IF(Hospitalvisits[[#This Row],[Readmission Status]]=1,C368,"")</f>
        <v/>
      </c>
    </row>
    <row r="368" spans="1:11">
      <c r="A368">
        <v>1106</v>
      </c>
      <c r="B368">
        <v>127</v>
      </c>
      <c r="C368" s="3">
        <v>44721</v>
      </c>
      <c r="D368" s="3">
        <v>44727</v>
      </c>
      <c r="E368">
        <v>6</v>
      </c>
      <c r="F368" t="s">
        <v>1040</v>
      </c>
      <c r="G368" t="s">
        <v>1039</v>
      </c>
      <c r="H368">
        <v>150</v>
      </c>
      <c r="I368" t="s">
        <v>1026</v>
      </c>
      <c r="J368">
        <f>IF(AND(B369=Hospitalvisits[[#This Row],[Patient_ID]],C369-Hospitalvisits[[#This Row],[Discharge_Date]] &lt;= 30),1,0)</f>
        <v>0</v>
      </c>
      <c r="K368" s="3" t="str">
        <f>IF(Hospitalvisits[[#This Row],[Readmission Status]]=1,C369,"")</f>
        <v/>
      </c>
    </row>
    <row r="369" spans="1:11">
      <c r="A369">
        <v>494</v>
      </c>
      <c r="B369">
        <v>127</v>
      </c>
      <c r="C369" s="3">
        <v>45496</v>
      </c>
      <c r="D369" s="3">
        <v>45505</v>
      </c>
      <c r="E369">
        <v>9</v>
      </c>
      <c r="F369" t="s">
        <v>1035</v>
      </c>
      <c r="G369" t="s">
        <v>1036</v>
      </c>
      <c r="H369">
        <v>100</v>
      </c>
      <c r="I369" t="s">
        <v>1029</v>
      </c>
      <c r="J369">
        <f>IF(AND(B370=Hospitalvisits[[#This Row],[Patient_ID]],C370-Hospitalvisits[[#This Row],[Discharge_Date]] &lt;= 30),1,0)</f>
        <v>1</v>
      </c>
      <c r="K369" s="3">
        <f>IF(Hospitalvisits[[#This Row],[Readmission Status]]=1,C370,"")</f>
        <v>45532</v>
      </c>
    </row>
    <row r="370" spans="1:11">
      <c r="A370">
        <v>1736</v>
      </c>
      <c r="B370">
        <v>127</v>
      </c>
      <c r="C370" s="3">
        <v>45532</v>
      </c>
      <c r="D370" s="3">
        <v>45536</v>
      </c>
      <c r="E370">
        <v>4</v>
      </c>
      <c r="F370" t="s">
        <v>1030</v>
      </c>
      <c r="G370" t="s">
        <v>1031</v>
      </c>
      <c r="H370">
        <v>69</v>
      </c>
      <c r="I370" t="s">
        <v>1026</v>
      </c>
      <c r="J370">
        <f>IF(AND(B371=Hospitalvisits[[#This Row],[Patient_ID]],C371-Hospitalvisits[[#This Row],[Discharge_Date]] &lt;= 30),1,0)</f>
        <v>0</v>
      </c>
      <c r="K370" s="3" t="str">
        <f>IF(Hospitalvisits[[#This Row],[Readmission Status]]=1,C371,"")</f>
        <v/>
      </c>
    </row>
    <row r="371" spans="1:11">
      <c r="A371">
        <v>522</v>
      </c>
      <c r="B371">
        <v>128</v>
      </c>
      <c r="C371" s="3">
        <v>44587</v>
      </c>
      <c r="D371" s="3">
        <v>44597</v>
      </c>
      <c r="E371">
        <v>10</v>
      </c>
      <c r="F371" t="s">
        <v>1027</v>
      </c>
      <c r="G371" t="s">
        <v>1028</v>
      </c>
      <c r="H371">
        <v>18</v>
      </c>
      <c r="I371" t="s">
        <v>1026</v>
      </c>
      <c r="J371">
        <f>IF(AND(B372=Hospitalvisits[[#This Row],[Patient_ID]],C372-Hospitalvisits[[#This Row],[Discharge_Date]] &lt;= 30),1,0)</f>
        <v>0</v>
      </c>
      <c r="K371" s="3" t="str">
        <f>IF(Hospitalvisits[[#This Row],[Readmission Status]]=1,C372,"")</f>
        <v/>
      </c>
    </row>
    <row r="372" spans="1:11">
      <c r="A372">
        <v>2126</v>
      </c>
      <c r="B372">
        <v>129</v>
      </c>
      <c r="C372" s="3">
        <v>44826</v>
      </c>
      <c r="D372" s="3">
        <v>44832</v>
      </c>
      <c r="E372">
        <v>6</v>
      </c>
      <c r="F372" t="s">
        <v>1038</v>
      </c>
      <c r="G372" t="s">
        <v>1039</v>
      </c>
      <c r="H372">
        <v>92</v>
      </c>
      <c r="I372" t="s">
        <v>1034</v>
      </c>
      <c r="J372">
        <f>IF(AND(B373=Hospitalvisits[[#This Row],[Patient_ID]],C373-Hospitalvisits[[#This Row],[Discharge_Date]] &lt;= 30),1,0)</f>
        <v>0</v>
      </c>
      <c r="K372" s="3" t="str">
        <f>IF(Hospitalvisits[[#This Row],[Readmission Status]]=1,C373,"")</f>
        <v/>
      </c>
    </row>
    <row r="373" spans="1:11">
      <c r="A373">
        <v>2319</v>
      </c>
      <c r="B373">
        <v>129</v>
      </c>
      <c r="C373" s="3">
        <v>45569</v>
      </c>
      <c r="D373" s="3">
        <v>45578</v>
      </c>
      <c r="E373">
        <v>9</v>
      </c>
      <c r="F373" t="s">
        <v>1027</v>
      </c>
      <c r="G373" t="s">
        <v>1028</v>
      </c>
      <c r="H373">
        <v>53</v>
      </c>
      <c r="I373" t="s">
        <v>1026</v>
      </c>
      <c r="J373">
        <f>IF(AND(B374=Hospitalvisits[[#This Row],[Patient_ID]],C374-Hospitalvisits[[#This Row],[Discharge_Date]] &lt;= 30),1,0)</f>
        <v>0</v>
      </c>
      <c r="K373" s="3" t="str">
        <f>IF(Hospitalvisits[[#This Row],[Readmission Status]]=1,C374,"")</f>
        <v/>
      </c>
    </row>
    <row r="374" spans="1:11">
      <c r="A374">
        <v>1577</v>
      </c>
      <c r="B374">
        <v>130</v>
      </c>
      <c r="C374" s="3">
        <v>44760</v>
      </c>
      <c r="D374" s="3">
        <v>44770</v>
      </c>
      <c r="E374">
        <v>10</v>
      </c>
      <c r="F374" t="s">
        <v>1035</v>
      </c>
      <c r="G374" t="s">
        <v>1036</v>
      </c>
      <c r="H374">
        <v>173</v>
      </c>
      <c r="I374" t="s">
        <v>1029</v>
      </c>
      <c r="J374">
        <f>IF(AND(B375=Hospitalvisits[[#This Row],[Patient_ID]],C375-Hospitalvisits[[#This Row],[Discharge_Date]] &lt;= 30),1,0)</f>
        <v>0</v>
      </c>
      <c r="K374" s="3" t="str">
        <f>IF(Hospitalvisits[[#This Row],[Readmission Status]]=1,C375,"")</f>
        <v/>
      </c>
    </row>
    <row r="375" spans="1:11">
      <c r="A375">
        <v>2329</v>
      </c>
      <c r="B375">
        <v>130</v>
      </c>
      <c r="C375" s="3">
        <v>44860</v>
      </c>
      <c r="D375" s="3">
        <v>44869</v>
      </c>
      <c r="E375">
        <v>9</v>
      </c>
      <c r="F375" t="s">
        <v>1037</v>
      </c>
      <c r="G375" t="s">
        <v>1031</v>
      </c>
      <c r="H375">
        <v>137</v>
      </c>
      <c r="I375" t="s">
        <v>1026</v>
      </c>
      <c r="J375">
        <f>IF(AND(B376=Hospitalvisits[[#This Row],[Patient_ID]],C376-Hospitalvisits[[#This Row],[Discharge_Date]] &lt;= 30),1,0)</f>
        <v>0</v>
      </c>
      <c r="K375" s="3" t="str">
        <f>IF(Hospitalvisits[[#This Row],[Readmission Status]]=1,C376,"")</f>
        <v/>
      </c>
    </row>
    <row r="376" spans="1:11">
      <c r="A376">
        <v>749</v>
      </c>
      <c r="B376">
        <v>130</v>
      </c>
      <c r="C376" s="3">
        <v>45203</v>
      </c>
      <c r="D376" s="3">
        <v>45213</v>
      </c>
      <c r="E376">
        <v>10</v>
      </c>
      <c r="F376" t="s">
        <v>1035</v>
      </c>
      <c r="G376" t="s">
        <v>1036</v>
      </c>
      <c r="H376">
        <v>192</v>
      </c>
      <c r="I376" t="s">
        <v>1034</v>
      </c>
      <c r="J376">
        <f>IF(AND(B377=Hospitalvisits[[#This Row],[Patient_ID]],C377-Hospitalvisits[[#This Row],[Discharge_Date]] &lt;= 30),1,0)</f>
        <v>0</v>
      </c>
      <c r="K376" s="3" t="str">
        <f>IF(Hospitalvisits[[#This Row],[Readmission Status]]=1,C377,"")</f>
        <v/>
      </c>
    </row>
    <row r="377" spans="1:11">
      <c r="A377">
        <v>734</v>
      </c>
      <c r="B377">
        <v>131</v>
      </c>
      <c r="C377" s="3">
        <v>45001</v>
      </c>
      <c r="D377" s="3">
        <v>45012</v>
      </c>
      <c r="E377">
        <v>11</v>
      </c>
      <c r="F377" t="s">
        <v>1035</v>
      </c>
      <c r="G377" t="s">
        <v>1036</v>
      </c>
      <c r="H377">
        <v>142</v>
      </c>
      <c r="I377" t="s">
        <v>1029</v>
      </c>
      <c r="J377">
        <f>IF(AND(B378=Hospitalvisits[[#This Row],[Patient_ID]],C378-Hospitalvisits[[#This Row],[Discharge_Date]] &lt;= 30),1,0)</f>
        <v>0</v>
      </c>
      <c r="K377" s="3" t="str">
        <f>IF(Hospitalvisits[[#This Row],[Readmission Status]]=1,C378,"")</f>
        <v/>
      </c>
    </row>
    <row r="378" spans="1:11">
      <c r="A378">
        <v>2892</v>
      </c>
      <c r="B378">
        <v>131</v>
      </c>
      <c r="C378" s="3">
        <v>45133</v>
      </c>
      <c r="D378" s="3">
        <v>45138</v>
      </c>
      <c r="E378">
        <v>5</v>
      </c>
      <c r="F378" t="s">
        <v>1041</v>
      </c>
      <c r="G378" t="s">
        <v>1036</v>
      </c>
      <c r="H378">
        <v>108</v>
      </c>
      <c r="I378" t="s">
        <v>1026</v>
      </c>
      <c r="J378">
        <f>IF(AND(B379=Hospitalvisits[[#This Row],[Patient_ID]],C379-Hospitalvisits[[#This Row],[Discharge_Date]] &lt;= 30),1,0)</f>
        <v>0</v>
      </c>
      <c r="K378" s="3" t="str">
        <f>IF(Hospitalvisits[[#This Row],[Readmission Status]]=1,C379,"")</f>
        <v/>
      </c>
    </row>
    <row r="379" spans="1:11">
      <c r="A379">
        <v>753</v>
      </c>
      <c r="B379">
        <v>132</v>
      </c>
      <c r="C379" s="3">
        <v>44903</v>
      </c>
      <c r="D379" s="3">
        <v>44909</v>
      </c>
      <c r="E379">
        <v>6</v>
      </c>
      <c r="F379" t="s">
        <v>1041</v>
      </c>
      <c r="G379" t="s">
        <v>1036</v>
      </c>
      <c r="H379">
        <v>4</v>
      </c>
      <c r="I379" t="s">
        <v>1029</v>
      </c>
      <c r="J379">
        <f>IF(AND(B380=Hospitalvisits[[#This Row],[Patient_ID]],C380-Hospitalvisits[[#This Row],[Discharge_Date]] &lt;= 30),1,0)</f>
        <v>0</v>
      </c>
      <c r="K379" s="3" t="str">
        <f>IF(Hospitalvisits[[#This Row],[Readmission Status]]=1,C380,"")</f>
        <v/>
      </c>
    </row>
    <row r="380" spans="1:11">
      <c r="A380">
        <v>554</v>
      </c>
      <c r="B380">
        <v>133</v>
      </c>
      <c r="C380" s="3">
        <v>45017</v>
      </c>
      <c r="D380" s="3">
        <v>45022</v>
      </c>
      <c r="E380">
        <v>5</v>
      </c>
      <c r="F380" t="s">
        <v>1040</v>
      </c>
      <c r="G380" t="s">
        <v>1039</v>
      </c>
      <c r="H380">
        <v>118</v>
      </c>
      <c r="I380" t="s">
        <v>1032</v>
      </c>
      <c r="J380">
        <f>IF(AND(B381=Hospitalvisits[[#This Row],[Patient_ID]],C381-Hospitalvisits[[#This Row],[Discharge_Date]] &lt;= 30),1,0)</f>
        <v>0</v>
      </c>
      <c r="K380" s="3" t="str">
        <f>IF(Hospitalvisits[[#This Row],[Readmission Status]]=1,C381,"")</f>
        <v/>
      </c>
    </row>
    <row r="381" spans="1:11">
      <c r="A381">
        <v>2750</v>
      </c>
      <c r="B381">
        <v>133</v>
      </c>
      <c r="C381" s="3">
        <v>45290</v>
      </c>
      <c r="D381" s="3">
        <v>45292</v>
      </c>
      <c r="E381">
        <v>2</v>
      </c>
      <c r="F381" t="s">
        <v>1046</v>
      </c>
      <c r="G381" t="s">
        <v>1043</v>
      </c>
      <c r="H381">
        <v>108</v>
      </c>
      <c r="I381" t="s">
        <v>1034</v>
      </c>
      <c r="J381">
        <f>IF(AND(B382=Hospitalvisits[[#This Row],[Patient_ID]],C382-Hospitalvisits[[#This Row],[Discharge_Date]] &lt;= 30),1,0)</f>
        <v>0</v>
      </c>
      <c r="K381" s="3" t="str">
        <f>IF(Hospitalvisits[[#This Row],[Readmission Status]]=1,C382,"")</f>
        <v/>
      </c>
    </row>
    <row r="382" spans="1:11">
      <c r="A382">
        <v>1697</v>
      </c>
      <c r="B382">
        <v>133</v>
      </c>
      <c r="C382" s="3">
        <v>45331</v>
      </c>
      <c r="D382" s="3">
        <v>45348</v>
      </c>
      <c r="E382">
        <v>17</v>
      </c>
      <c r="F382" t="s">
        <v>1033</v>
      </c>
      <c r="G382" t="s">
        <v>1028</v>
      </c>
      <c r="H382">
        <v>102</v>
      </c>
      <c r="I382" t="s">
        <v>1026</v>
      </c>
      <c r="J382">
        <f>IF(AND(B383=Hospitalvisits[[#This Row],[Patient_ID]],C383-Hospitalvisits[[#This Row],[Discharge_Date]] &lt;= 30),1,0)</f>
        <v>0</v>
      </c>
      <c r="K382" s="3" t="str">
        <f>IF(Hospitalvisits[[#This Row],[Readmission Status]]=1,C383,"")</f>
        <v/>
      </c>
    </row>
    <row r="383" spans="1:11">
      <c r="A383">
        <v>1108</v>
      </c>
      <c r="B383">
        <v>133</v>
      </c>
      <c r="C383" s="3">
        <v>45413</v>
      </c>
      <c r="D383" s="3">
        <v>45423</v>
      </c>
      <c r="E383">
        <v>10</v>
      </c>
      <c r="F383" t="s">
        <v>1033</v>
      </c>
      <c r="G383" t="s">
        <v>1028</v>
      </c>
      <c r="H383">
        <v>50</v>
      </c>
      <c r="I383" t="s">
        <v>1029</v>
      </c>
      <c r="J383">
        <f>IF(AND(B384=Hospitalvisits[[#This Row],[Patient_ID]],C384-Hospitalvisits[[#This Row],[Discharge_Date]] &lt;= 30),1,0)</f>
        <v>0</v>
      </c>
      <c r="K383" s="3" t="str">
        <f>IF(Hospitalvisits[[#This Row],[Readmission Status]]=1,C384,"")</f>
        <v/>
      </c>
    </row>
    <row r="384" spans="1:11">
      <c r="A384">
        <v>2314</v>
      </c>
      <c r="B384">
        <v>134</v>
      </c>
      <c r="C384" s="3">
        <v>44899</v>
      </c>
      <c r="D384" s="3">
        <v>44901</v>
      </c>
      <c r="E384">
        <v>2</v>
      </c>
      <c r="F384" t="s">
        <v>1042</v>
      </c>
      <c r="G384" t="s">
        <v>1043</v>
      </c>
      <c r="H384">
        <v>182</v>
      </c>
      <c r="I384" t="s">
        <v>1034</v>
      </c>
      <c r="J384">
        <f>IF(AND(B385=Hospitalvisits[[#This Row],[Patient_ID]],C385-Hospitalvisits[[#This Row],[Discharge_Date]] &lt;= 30),1,0)</f>
        <v>0</v>
      </c>
      <c r="K384" s="3" t="str">
        <f>IF(Hospitalvisits[[#This Row],[Readmission Status]]=1,C385,"")</f>
        <v/>
      </c>
    </row>
    <row r="385" spans="1:11">
      <c r="A385">
        <v>1292</v>
      </c>
      <c r="B385">
        <v>134</v>
      </c>
      <c r="C385" s="3">
        <v>44933</v>
      </c>
      <c r="D385" s="3">
        <v>44938</v>
      </c>
      <c r="E385">
        <v>5</v>
      </c>
      <c r="F385" t="s">
        <v>1027</v>
      </c>
      <c r="G385" t="s">
        <v>1028</v>
      </c>
      <c r="H385">
        <v>33</v>
      </c>
      <c r="I385" t="s">
        <v>1026</v>
      </c>
      <c r="J385">
        <f>IF(AND(B386=Hospitalvisits[[#This Row],[Patient_ID]],C386-Hospitalvisits[[#This Row],[Discharge_Date]] &lt;= 30),1,0)</f>
        <v>0</v>
      </c>
      <c r="K385" s="3" t="str">
        <f>IF(Hospitalvisits[[#This Row],[Readmission Status]]=1,C386,"")</f>
        <v/>
      </c>
    </row>
    <row r="386" spans="1:11">
      <c r="A386">
        <v>1827</v>
      </c>
      <c r="B386">
        <v>134</v>
      </c>
      <c r="C386" s="3">
        <v>45473</v>
      </c>
      <c r="D386" s="3">
        <v>45478</v>
      </c>
      <c r="E386">
        <v>5</v>
      </c>
      <c r="F386" t="s">
        <v>1027</v>
      </c>
      <c r="G386" t="s">
        <v>1028</v>
      </c>
      <c r="H386">
        <v>101</v>
      </c>
      <c r="I386" t="s">
        <v>1032</v>
      </c>
      <c r="J386">
        <f>IF(AND(B387=Hospitalvisits[[#This Row],[Patient_ID]],C387-Hospitalvisits[[#This Row],[Discharge_Date]] &lt;= 30),1,0)</f>
        <v>0</v>
      </c>
      <c r="K386" s="3" t="str">
        <f>IF(Hospitalvisits[[#This Row],[Readmission Status]]=1,C387,"")</f>
        <v/>
      </c>
    </row>
    <row r="387" spans="1:11">
      <c r="A387">
        <v>1430</v>
      </c>
      <c r="B387">
        <v>135</v>
      </c>
      <c r="C387" s="3">
        <v>44588</v>
      </c>
      <c r="D387" s="3">
        <v>44589</v>
      </c>
      <c r="E387">
        <v>1</v>
      </c>
      <c r="F387" t="s">
        <v>1046</v>
      </c>
      <c r="G387" t="s">
        <v>1043</v>
      </c>
      <c r="H387">
        <v>161</v>
      </c>
      <c r="I387" t="s">
        <v>1029</v>
      </c>
      <c r="J387">
        <f>IF(AND(B388=Hospitalvisits[[#This Row],[Patient_ID]],C388-Hospitalvisits[[#This Row],[Discharge_Date]] &lt;= 30),1,0)</f>
        <v>0</v>
      </c>
      <c r="K387" s="3" t="str">
        <f>IF(Hospitalvisits[[#This Row],[Readmission Status]]=1,C388,"")</f>
        <v/>
      </c>
    </row>
    <row r="388" spans="1:11">
      <c r="A388">
        <v>2991</v>
      </c>
      <c r="B388">
        <v>135</v>
      </c>
      <c r="C388" s="3">
        <v>44698</v>
      </c>
      <c r="D388" s="3">
        <v>44705</v>
      </c>
      <c r="E388">
        <v>7</v>
      </c>
      <c r="F388" t="s">
        <v>1035</v>
      </c>
      <c r="G388" t="s">
        <v>1036</v>
      </c>
      <c r="H388">
        <v>128</v>
      </c>
      <c r="I388" t="s">
        <v>1026</v>
      </c>
      <c r="J388">
        <f>IF(AND(B389=Hospitalvisits[[#This Row],[Patient_ID]],C389-Hospitalvisits[[#This Row],[Discharge_Date]] &lt;= 30),1,0)</f>
        <v>0</v>
      </c>
      <c r="K388" s="3" t="str">
        <f>IF(Hospitalvisits[[#This Row],[Readmission Status]]=1,C389,"")</f>
        <v/>
      </c>
    </row>
    <row r="389" spans="1:11">
      <c r="A389">
        <v>848</v>
      </c>
      <c r="B389">
        <v>135</v>
      </c>
      <c r="C389" s="3">
        <v>45131</v>
      </c>
      <c r="D389" s="3">
        <v>45133</v>
      </c>
      <c r="E389">
        <v>2</v>
      </c>
      <c r="F389" t="s">
        <v>1024</v>
      </c>
      <c r="G389" t="s">
        <v>1025</v>
      </c>
      <c r="H389">
        <v>54</v>
      </c>
      <c r="I389" t="s">
        <v>1034</v>
      </c>
      <c r="J389">
        <f>IF(AND(B390=Hospitalvisits[[#This Row],[Patient_ID]],C390-Hospitalvisits[[#This Row],[Discharge_Date]] &lt;= 30),1,0)</f>
        <v>1</v>
      </c>
      <c r="K389" s="3">
        <f>IF(Hospitalvisits[[#This Row],[Readmission Status]]=1,C390,"")</f>
        <v>45150</v>
      </c>
    </row>
    <row r="390" spans="1:11">
      <c r="A390">
        <v>1602</v>
      </c>
      <c r="B390">
        <v>135</v>
      </c>
      <c r="C390" s="3">
        <v>45150</v>
      </c>
      <c r="D390" s="3">
        <v>45160</v>
      </c>
      <c r="E390">
        <v>10</v>
      </c>
      <c r="F390" t="s">
        <v>1027</v>
      </c>
      <c r="G390" t="s">
        <v>1028</v>
      </c>
      <c r="H390">
        <v>93</v>
      </c>
      <c r="I390" t="s">
        <v>1029</v>
      </c>
      <c r="J390">
        <f>IF(AND(B391=Hospitalvisits[[#This Row],[Patient_ID]],C391-Hospitalvisits[[#This Row],[Discharge_Date]] &lt;= 30),1,0)</f>
        <v>0</v>
      </c>
      <c r="K390" s="3" t="str">
        <f>IF(Hospitalvisits[[#This Row],[Readmission Status]]=1,C391,"")</f>
        <v/>
      </c>
    </row>
    <row r="391" spans="1:11">
      <c r="A391">
        <v>241</v>
      </c>
      <c r="B391">
        <v>135</v>
      </c>
      <c r="C391" s="3">
        <v>45557</v>
      </c>
      <c r="D391" s="3">
        <v>45564</v>
      </c>
      <c r="E391">
        <v>7</v>
      </c>
      <c r="F391" t="s">
        <v>1027</v>
      </c>
      <c r="G391" t="s">
        <v>1028</v>
      </c>
      <c r="H391">
        <v>82</v>
      </c>
      <c r="I391" t="s">
        <v>1034</v>
      </c>
      <c r="J391">
        <f>IF(AND(B392=Hospitalvisits[[#This Row],[Patient_ID]],C392-Hospitalvisits[[#This Row],[Discharge_Date]] &lt;= 30),1,0)</f>
        <v>0</v>
      </c>
      <c r="K391" s="3" t="str">
        <f>IF(Hospitalvisits[[#This Row],[Readmission Status]]=1,C392,"")</f>
        <v/>
      </c>
    </row>
    <row r="392" spans="1:11">
      <c r="A392">
        <v>2792</v>
      </c>
      <c r="B392">
        <v>136</v>
      </c>
      <c r="C392" s="3">
        <v>44954</v>
      </c>
      <c r="D392" s="3">
        <v>44957</v>
      </c>
      <c r="E392">
        <v>3</v>
      </c>
      <c r="F392" t="s">
        <v>1040</v>
      </c>
      <c r="G392" t="s">
        <v>1039</v>
      </c>
      <c r="H392">
        <v>64</v>
      </c>
      <c r="I392" t="s">
        <v>1029</v>
      </c>
      <c r="J392">
        <f>IF(AND(B393=Hospitalvisits[[#This Row],[Patient_ID]],C393-Hospitalvisits[[#This Row],[Discharge_Date]] &lt;= 30),1,0)</f>
        <v>0</v>
      </c>
      <c r="K392" s="3" t="str">
        <f>IF(Hospitalvisits[[#This Row],[Readmission Status]]=1,C393,"")</f>
        <v/>
      </c>
    </row>
    <row r="393" spans="1:11">
      <c r="A393">
        <v>2854</v>
      </c>
      <c r="B393">
        <v>136</v>
      </c>
      <c r="C393" s="3">
        <v>45388</v>
      </c>
      <c r="D393" s="3">
        <v>45393</v>
      </c>
      <c r="E393">
        <v>5</v>
      </c>
      <c r="F393" t="s">
        <v>1027</v>
      </c>
      <c r="G393" t="s">
        <v>1028</v>
      </c>
      <c r="H393">
        <v>189</v>
      </c>
      <c r="I393" t="s">
        <v>1029</v>
      </c>
      <c r="J393">
        <f>IF(AND(B394=Hospitalvisits[[#This Row],[Patient_ID]],C394-Hospitalvisits[[#This Row],[Discharge_Date]] &lt;= 30),1,0)</f>
        <v>0</v>
      </c>
      <c r="K393" s="3" t="str">
        <f>IF(Hospitalvisits[[#This Row],[Readmission Status]]=1,C394,"")</f>
        <v/>
      </c>
    </row>
    <row r="394" spans="1:11">
      <c r="A394">
        <v>629</v>
      </c>
      <c r="B394">
        <v>136</v>
      </c>
      <c r="C394" s="3">
        <v>45514</v>
      </c>
      <c r="D394" s="3">
        <v>45515</v>
      </c>
      <c r="E394">
        <v>1</v>
      </c>
      <c r="F394" t="s">
        <v>1042</v>
      </c>
      <c r="G394" t="s">
        <v>1043</v>
      </c>
      <c r="H394">
        <v>138</v>
      </c>
      <c r="I394" t="s">
        <v>1032</v>
      </c>
      <c r="J394">
        <f>IF(AND(B395=Hospitalvisits[[#This Row],[Patient_ID]],C395-Hospitalvisits[[#This Row],[Discharge_Date]] &lt;= 30),1,0)</f>
        <v>0</v>
      </c>
      <c r="K394" s="3" t="str">
        <f>IF(Hospitalvisits[[#This Row],[Readmission Status]]=1,C395,"")</f>
        <v/>
      </c>
    </row>
    <row r="395" spans="1:11">
      <c r="A395">
        <v>2859</v>
      </c>
      <c r="B395">
        <v>138</v>
      </c>
      <c r="C395" s="3">
        <v>44566</v>
      </c>
      <c r="D395" s="3">
        <v>44577</v>
      </c>
      <c r="E395">
        <v>11</v>
      </c>
      <c r="F395" t="s">
        <v>1035</v>
      </c>
      <c r="G395" t="s">
        <v>1036</v>
      </c>
      <c r="H395">
        <v>167</v>
      </c>
      <c r="I395" t="s">
        <v>1026</v>
      </c>
      <c r="J395">
        <f>IF(AND(B396=Hospitalvisits[[#This Row],[Patient_ID]],C396-Hospitalvisits[[#This Row],[Discharge_Date]] &lt;= 30),1,0)</f>
        <v>0</v>
      </c>
      <c r="K395" s="3" t="str">
        <f>IF(Hospitalvisits[[#This Row],[Readmission Status]]=1,C396,"")</f>
        <v/>
      </c>
    </row>
    <row r="396" spans="1:11">
      <c r="A396">
        <v>2973</v>
      </c>
      <c r="B396">
        <v>138</v>
      </c>
      <c r="C396" s="3">
        <v>45161</v>
      </c>
      <c r="D396" s="3">
        <v>45162</v>
      </c>
      <c r="E396">
        <v>1</v>
      </c>
      <c r="F396" t="s">
        <v>1030</v>
      </c>
      <c r="G396" t="s">
        <v>1031</v>
      </c>
      <c r="H396">
        <v>122</v>
      </c>
      <c r="I396" t="s">
        <v>1026</v>
      </c>
      <c r="J396">
        <f>IF(AND(B397=Hospitalvisits[[#This Row],[Patient_ID]],C397-Hospitalvisits[[#This Row],[Discharge_Date]] &lt;= 30),1,0)</f>
        <v>0</v>
      </c>
      <c r="K396" s="3" t="str">
        <f>IF(Hospitalvisits[[#This Row],[Readmission Status]]=1,C397,"")</f>
        <v/>
      </c>
    </row>
    <row r="397" spans="1:11">
      <c r="A397">
        <v>546</v>
      </c>
      <c r="B397">
        <v>139</v>
      </c>
      <c r="C397" s="3">
        <v>44733</v>
      </c>
      <c r="D397" s="3">
        <v>44740</v>
      </c>
      <c r="E397">
        <v>7</v>
      </c>
      <c r="F397" t="s">
        <v>1044</v>
      </c>
      <c r="G397" t="s">
        <v>1039</v>
      </c>
      <c r="H397">
        <v>51</v>
      </c>
      <c r="I397" t="s">
        <v>1032</v>
      </c>
      <c r="J397">
        <f>IF(AND(B398=Hospitalvisits[[#This Row],[Patient_ID]],C398-Hospitalvisits[[#This Row],[Discharge_Date]] &lt;= 30),1,0)</f>
        <v>0</v>
      </c>
      <c r="K397" s="3" t="str">
        <f>IF(Hospitalvisits[[#This Row],[Readmission Status]]=1,C398,"")</f>
        <v/>
      </c>
    </row>
    <row r="398" spans="1:11">
      <c r="A398">
        <v>918</v>
      </c>
      <c r="B398">
        <v>139</v>
      </c>
      <c r="C398" s="3">
        <v>45332</v>
      </c>
      <c r="D398" s="3">
        <v>45337</v>
      </c>
      <c r="E398">
        <v>5</v>
      </c>
      <c r="F398" t="s">
        <v>1035</v>
      </c>
      <c r="G398" t="s">
        <v>1036</v>
      </c>
      <c r="H398">
        <v>78</v>
      </c>
      <c r="I398" t="s">
        <v>1034</v>
      </c>
      <c r="J398">
        <f>IF(AND(B399=Hospitalvisits[[#This Row],[Patient_ID]],C399-Hospitalvisits[[#This Row],[Discharge_Date]] &lt;= 30),1,0)</f>
        <v>0</v>
      </c>
      <c r="K398" s="3" t="str">
        <f>IF(Hospitalvisits[[#This Row],[Readmission Status]]=1,C399,"")</f>
        <v/>
      </c>
    </row>
    <row r="399" spans="1:11">
      <c r="A399">
        <v>1831</v>
      </c>
      <c r="B399">
        <v>139</v>
      </c>
      <c r="C399" s="3">
        <v>45543</v>
      </c>
      <c r="D399" s="3">
        <v>45548</v>
      </c>
      <c r="E399">
        <v>5</v>
      </c>
      <c r="F399" t="s">
        <v>1030</v>
      </c>
      <c r="G399" t="s">
        <v>1031</v>
      </c>
      <c r="H399">
        <v>119</v>
      </c>
      <c r="I399" t="s">
        <v>1029</v>
      </c>
      <c r="J399">
        <f>IF(AND(B400=Hospitalvisits[[#This Row],[Patient_ID]],C400-Hospitalvisits[[#This Row],[Discharge_Date]] &lt;= 30),1,0)</f>
        <v>0</v>
      </c>
      <c r="K399" s="3" t="str">
        <f>IF(Hospitalvisits[[#This Row],[Readmission Status]]=1,C400,"")</f>
        <v/>
      </c>
    </row>
    <row r="400" spans="1:11">
      <c r="A400">
        <v>2346</v>
      </c>
      <c r="B400">
        <v>140</v>
      </c>
      <c r="C400" s="3">
        <v>44726</v>
      </c>
      <c r="D400" s="3">
        <v>44727</v>
      </c>
      <c r="E400">
        <v>1</v>
      </c>
      <c r="F400" t="s">
        <v>1037</v>
      </c>
      <c r="G400" t="s">
        <v>1031</v>
      </c>
      <c r="H400">
        <v>153</v>
      </c>
      <c r="I400" t="s">
        <v>1026</v>
      </c>
      <c r="J400">
        <f>IF(AND(B401=Hospitalvisits[[#This Row],[Patient_ID]],C401-Hospitalvisits[[#This Row],[Discharge_Date]] &lt;= 30),1,0)</f>
        <v>0</v>
      </c>
      <c r="K400" s="3" t="str">
        <f>IF(Hospitalvisits[[#This Row],[Readmission Status]]=1,C401,"")</f>
        <v/>
      </c>
    </row>
    <row r="401" spans="1:11">
      <c r="A401">
        <v>619</v>
      </c>
      <c r="B401">
        <v>140</v>
      </c>
      <c r="C401" s="3">
        <v>44776</v>
      </c>
      <c r="D401" s="3">
        <v>44777</v>
      </c>
      <c r="E401">
        <v>1</v>
      </c>
      <c r="F401" t="s">
        <v>1042</v>
      </c>
      <c r="G401" t="s">
        <v>1043</v>
      </c>
      <c r="H401">
        <v>178</v>
      </c>
      <c r="I401" t="s">
        <v>1026</v>
      </c>
      <c r="J401">
        <f>IF(AND(B402=Hospitalvisits[[#This Row],[Patient_ID]],C402-Hospitalvisits[[#This Row],[Discharge_Date]] &lt;= 30),1,0)</f>
        <v>0</v>
      </c>
      <c r="K401" s="3" t="str">
        <f>IF(Hospitalvisits[[#This Row],[Readmission Status]]=1,C402,"")</f>
        <v/>
      </c>
    </row>
    <row r="402" spans="1:11">
      <c r="A402">
        <v>331</v>
      </c>
      <c r="B402">
        <v>140</v>
      </c>
      <c r="C402" s="3">
        <v>45546</v>
      </c>
      <c r="D402" s="3">
        <v>45548</v>
      </c>
      <c r="E402">
        <v>2</v>
      </c>
      <c r="F402" t="s">
        <v>1024</v>
      </c>
      <c r="G402" t="s">
        <v>1025</v>
      </c>
      <c r="H402">
        <v>1</v>
      </c>
      <c r="I402" t="s">
        <v>1029</v>
      </c>
      <c r="J402">
        <f>IF(AND(B403=Hospitalvisits[[#This Row],[Patient_ID]],C403-Hospitalvisits[[#This Row],[Discharge_Date]] &lt;= 30),1,0)</f>
        <v>0</v>
      </c>
      <c r="K402" s="3" t="str">
        <f>IF(Hospitalvisits[[#This Row],[Readmission Status]]=1,C403,"")</f>
        <v/>
      </c>
    </row>
    <row r="403" spans="1:11">
      <c r="A403">
        <v>479</v>
      </c>
      <c r="B403">
        <v>140</v>
      </c>
      <c r="C403" s="3">
        <v>45634</v>
      </c>
      <c r="D403" s="3">
        <v>45638</v>
      </c>
      <c r="E403">
        <v>4</v>
      </c>
      <c r="F403" t="s">
        <v>1024</v>
      </c>
      <c r="G403" t="s">
        <v>1025</v>
      </c>
      <c r="H403">
        <v>34</v>
      </c>
      <c r="I403" t="s">
        <v>1034</v>
      </c>
      <c r="J403">
        <f>IF(AND(B404=Hospitalvisits[[#This Row],[Patient_ID]],C404-Hospitalvisits[[#This Row],[Discharge_Date]] &lt;= 30),1,0)</f>
        <v>0</v>
      </c>
      <c r="K403" s="3" t="str">
        <f>IF(Hospitalvisits[[#This Row],[Readmission Status]]=1,C404,"")</f>
        <v/>
      </c>
    </row>
    <row r="404" spans="1:11">
      <c r="A404">
        <v>1116</v>
      </c>
      <c r="B404">
        <v>141</v>
      </c>
      <c r="C404" s="3">
        <v>44837</v>
      </c>
      <c r="D404" s="3">
        <v>44841</v>
      </c>
      <c r="E404">
        <v>4</v>
      </c>
      <c r="F404" t="s">
        <v>1040</v>
      </c>
      <c r="G404" t="s">
        <v>1039</v>
      </c>
      <c r="H404">
        <v>11</v>
      </c>
      <c r="I404" t="s">
        <v>1034</v>
      </c>
      <c r="J404">
        <f>IF(AND(B405=Hospitalvisits[[#This Row],[Patient_ID]],C405-Hospitalvisits[[#This Row],[Discharge_Date]] &lt;= 30),1,0)</f>
        <v>0</v>
      </c>
      <c r="K404" s="3" t="str">
        <f>IF(Hospitalvisits[[#This Row],[Readmission Status]]=1,C405,"")</f>
        <v/>
      </c>
    </row>
    <row r="405" spans="1:11">
      <c r="A405">
        <v>1976</v>
      </c>
      <c r="B405">
        <v>141</v>
      </c>
      <c r="C405" s="3">
        <v>44872</v>
      </c>
      <c r="D405" s="3">
        <v>44879</v>
      </c>
      <c r="E405">
        <v>7</v>
      </c>
      <c r="F405" t="s">
        <v>1030</v>
      </c>
      <c r="G405" t="s">
        <v>1031</v>
      </c>
      <c r="H405">
        <v>82</v>
      </c>
      <c r="I405" t="s">
        <v>1032</v>
      </c>
      <c r="J405">
        <f>IF(AND(B406=Hospitalvisits[[#This Row],[Patient_ID]],C406-Hospitalvisits[[#This Row],[Discharge_Date]] &lt;= 30),1,0)</f>
        <v>1</v>
      </c>
      <c r="K405" s="3">
        <f>IF(Hospitalvisits[[#This Row],[Readmission Status]]=1,C406,"")</f>
        <v>44900</v>
      </c>
    </row>
    <row r="406" spans="1:11">
      <c r="A406">
        <v>1252</v>
      </c>
      <c r="B406">
        <v>141</v>
      </c>
      <c r="C406" s="3">
        <v>44900</v>
      </c>
      <c r="D406" s="3">
        <v>44905</v>
      </c>
      <c r="E406">
        <v>5</v>
      </c>
      <c r="F406" t="s">
        <v>1035</v>
      </c>
      <c r="G406" t="s">
        <v>1036</v>
      </c>
      <c r="H406">
        <v>106</v>
      </c>
      <c r="I406" t="s">
        <v>1032</v>
      </c>
      <c r="J406">
        <f>IF(AND(B407=Hospitalvisits[[#This Row],[Patient_ID]],C407-Hospitalvisits[[#This Row],[Discharge_Date]] &lt;= 30),1,0)</f>
        <v>0</v>
      </c>
      <c r="K406" s="3" t="str">
        <f>IF(Hospitalvisits[[#This Row],[Readmission Status]]=1,C407,"")</f>
        <v/>
      </c>
    </row>
    <row r="407" spans="1:11">
      <c r="A407">
        <v>2558</v>
      </c>
      <c r="B407">
        <v>142</v>
      </c>
      <c r="C407" s="3">
        <v>45059</v>
      </c>
      <c r="D407" s="3">
        <v>45064</v>
      </c>
      <c r="E407">
        <v>5</v>
      </c>
      <c r="F407" t="s">
        <v>1024</v>
      </c>
      <c r="G407" t="s">
        <v>1025</v>
      </c>
      <c r="H407">
        <v>109</v>
      </c>
      <c r="I407" t="s">
        <v>1032</v>
      </c>
      <c r="J407">
        <f>IF(AND(B408=Hospitalvisits[[#This Row],[Patient_ID]],C408-Hospitalvisits[[#This Row],[Discharge_Date]] &lt;= 30),1,0)</f>
        <v>0</v>
      </c>
      <c r="K407" s="3" t="str">
        <f>IF(Hospitalvisits[[#This Row],[Readmission Status]]=1,C408,"")</f>
        <v/>
      </c>
    </row>
    <row r="408" spans="1:11">
      <c r="A408">
        <v>2731</v>
      </c>
      <c r="B408">
        <v>143</v>
      </c>
      <c r="C408" s="3">
        <v>44581</v>
      </c>
      <c r="D408" s="3">
        <v>44585</v>
      </c>
      <c r="E408">
        <v>4</v>
      </c>
      <c r="F408" t="s">
        <v>1044</v>
      </c>
      <c r="G408" t="s">
        <v>1039</v>
      </c>
      <c r="H408">
        <v>99</v>
      </c>
      <c r="I408" t="s">
        <v>1029</v>
      </c>
      <c r="J408">
        <f>IF(AND(B409=Hospitalvisits[[#This Row],[Patient_ID]],C409-Hospitalvisits[[#This Row],[Discharge_Date]] &lt;= 30),1,0)</f>
        <v>0</v>
      </c>
      <c r="K408" s="3" t="str">
        <f>IF(Hospitalvisits[[#This Row],[Readmission Status]]=1,C409,"")</f>
        <v/>
      </c>
    </row>
    <row r="409" spans="1:11">
      <c r="A409">
        <v>2649</v>
      </c>
      <c r="B409">
        <v>143</v>
      </c>
      <c r="C409" s="3">
        <v>44708</v>
      </c>
      <c r="D409" s="3">
        <v>44719</v>
      </c>
      <c r="E409">
        <v>11</v>
      </c>
      <c r="F409" t="s">
        <v>1033</v>
      </c>
      <c r="G409" t="s">
        <v>1028</v>
      </c>
      <c r="H409">
        <v>16</v>
      </c>
      <c r="I409" t="s">
        <v>1034</v>
      </c>
      <c r="J409">
        <f>IF(AND(B410=Hospitalvisits[[#This Row],[Patient_ID]],C410-Hospitalvisits[[#This Row],[Discharge_Date]] &lt;= 30),1,0)</f>
        <v>0</v>
      </c>
      <c r="K409" s="3" t="str">
        <f>IF(Hospitalvisits[[#This Row],[Readmission Status]]=1,C410,"")</f>
        <v/>
      </c>
    </row>
    <row r="410" spans="1:11">
      <c r="A410">
        <v>1983</v>
      </c>
      <c r="B410">
        <v>143</v>
      </c>
      <c r="C410" s="3">
        <v>44752</v>
      </c>
      <c r="D410" s="3">
        <v>44767</v>
      </c>
      <c r="E410">
        <v>15</v>
      </c>
      <c r="F410" t="s">
        <v>1033</v>
      </c>
      <c r="G410" t="s">
        <v>1028</v>
      </c>
      <c r="H410">
        <v>43</v>
      </c>
      <c r="I410" t="s">
        <v>1026</v>
      </c>
      <c r="J410">
        <f>IF(AND(B411=Hospitalvisits[[#This Row],[Patient_ID]],C411-Hospitalvisits[[#This Row],[Discharge_Date]] &lt;= 30),1,0)</f>
        <v>1</v>
      </c>
      <c r="K410" s="3">
        <f>IF(Hospitalvisits[[#This Row],[Readmission Status]]=1,C411,"")</f>
        <v>44779</v>
      </c>
    </row>
    <row r="411" spans="1:11">
      <c r="A411">
        <v>609</v>
      </c>
      <c r="B411">
        <v>143</v>
      </c>
      <c r="C411" s="3">
        <v>44779</v>
      </c>
      <c r="D411" s="3">
        <v>44784</v>
      </c>
      <c r="E411">
        <v>5</v>
      </c>
      <c r="F411" t="s">
        <v>1040</v>
      </c>
      <c r="G411" t="s">
        <v>1039</v>
      </c>
      <c r="H411">
        <v>113</v>
      </c>
      <c r="I411" t="s">
        <v>1029</v>
      </c>
      <c r="J411">
        <f>IF(AND(B412=Hospitalvisits[[#This Row],[Patient_ID]],C412-Hospitalvisits[[#This Row],[Discharge_Date]] &lt;= 30),1,0)</f>
        <v>1</v>
      </c>
      <c r="K411" s="3">
        <f>IF(Hospitalvisits[[#This Row],[Readmission Status]]=1,C412,"")</f>
        <v>44792</v>
      </c>
    </row>
    <row r="412" spans="1:11">
      <c r="A412">
        <v>375</v>
      </c>
      <c r="B412">
        <v>143</v>
      </c>
      <c r="C412" s="3">
        <v>44792</v>
      </c>
      <c r="D412" s="3">
        <v>44796</v>
      </c>
      <c r="E412">
        <v>4</v>
      </c>
      <c r="F412" t="s">
        <v>1035</v>
      </c>
      <c r="G412" t="s">
        <v>1036</v>
      </c>
      <c r="H412">
        <v>154</v>
      </c>
      <c r="I412" t="s">
        <v>1029</v>
      </c>
      <c r="J412">
        <f>IF(AND(B413=Hospitalvisits[[#This Row],[Patient_ID]],C413-Hospitalvisits[[#This Row],[Discharge_Date]] &lt;= 30),1,0)</f>
        <v>0</v>
      </c>
      <c r="K412" s="3" t="str">
        <f>IF(Hospitalvisits[[#This Row],[Readmission Status]]=1,C413,"")</f>
        <v/>
      </c>
    </row>
    <row r="413" spans="1:11">
      <c r="A413">
        <v>41</v>
      </c>
      <c r="B413">
        <v>143</v>
      </c>
      <c r="C413" s="3">
        <v>44932</v>
      </c>
      <c r="D413" s="3">
        <v>44934</v>
      </c>
      <c r="E413">
        <v>2</v>
      </c>
      <c r="F413" t="s">
        <v>1024</v>
      </c>
      <c r="G413" t="s">
        <v>1025</v>
      </c>
      <c r="H413">
        <v>86</v>
      </c>
      <c r="I413" t="s">
        <v>1026</v>
      </c>
      <c r="J413">
        <f>IF(AND(B414=Hospitalvisits[[#This Row],[Patient_ID]],C414-Hospitalvisits[[#This Row],[Discharge_Date]] &lt;= 30),1,0)</f>
        <v>0</v>
      </c>
      <c r="K413" s="3" t="str">
        <f>IF(Hospitalvisits[[#This Row],[Readmission Status]]=1,C414,"")</f>
        <v/>
      </c>
    </row>
    <row r="414" spans="1:11">
      <c r="A414">
        <v>2422</v>
      </c>
      <c r="B414">
        <v>143</v>
      </c>
      <c r="C414" s="3">
        <v>44985</v>
      </c>
      <c r="D414" s="3">
        <v>44994</v>
      </c>
      <c r="E414">
        <v>9</v>
      </c>
      <c r="F414" t="s">
        <v>1027</v>
      </c>
      <c r="G414" t="s">
        <v>1028</v>
      </c>
      <c r="H414">
        <v>193</v>
      </c>
      <c r="I414" t="s">
        <v>1034</v>
      </c>
      <c r="J414">
        <f>IF(AND(B415=Hospitalvisits[[#This Row],[Patient_ID]],C415-Hospitalvisits[[#This Row],[Discharge_Date]] &lt;= 30),1,0)</f>
        <v>0</v>
      </c>
      <c r="K414" s="3" t="str">
        <f>IF(Hospitalvisits[[#This Row],[Readmission Status]]=1,C415,"")</f>
        <v/>
      </c>
    </row>
    <row r="415" spans="1:11">
      <c r="A415">
        <v>2529</v>
      </c>
      <c r="B415">
        <v>144</v>
      </c>
      <c r="C415" s="3">
        <v>45361</v>
      </c>
      <c r="D415" s="3">
        <v>45364</v>
      </c>
      <c r="E415">
        <v>3</v>
      </c>
      <c r="F415" t="s">
        <v>1046</v>
      </c>
      <c r="G415" t="s">
        <v>1043</v>
      </c>
      <c r="H415">
        <v>8</v>
      </c>
      <c r="I415" t="s">
        <v>1034</v>
      </c>
      <c r="J415">
        <f>IF(AND(B416=Hospitalvisits[[#This Row],[Patient_ID]],C416-Hospitalvisits[[#This Row],[Discharge_Date]] &lt;= 30),1,0)</f>
        <v>0</v>
      </c>
      <c r="K415" s="3" t="str">
        <f>IF(Hospitalvisits[[#This Row],[Readmission Status]]=1,C416,"")</f>
        <v/>
      </c>
    </row>
    <row r="416" spans="1:11">
      <c r="A416">
        <v>2735</v>
      </c>
      <c r="B416">
        <v>144</v>
      </c>
      <c r="C416" s="3">
        <v>45552</v>
      </c>
      <c r="D416" s="3">
        <v>45565</v>
      </c>
      <c r="E416">
        <v>13</v>
      </c>
      <c r="F416" t="s">
        <v>1027</v>
      </c>
      <c r="G416" t="s">
        <v>1028</v>
      </c>
      <c r="H416">
        <v>28</v>
      </c>
      <c r="I416" t="s">
        <v>1029</v>
      </c>
      <c r="J416">
        <f>IF(AND(B417=Hospitalvisits[[#This Row],[Patient_ID]],C417-Hospitalvisits[[#This Row],[Discharge_Date]] &lt;= 30),1,0)</f>
        <v>0</v>
      </c>
      <c r="K416" s="3" t="str">
        <f>IF(Hospitalvisits[[#This Row],[Readmission Status]]=1,C417,"")</f>
        <v/>
      </c>
    </row>
    <row r="417" spans="1:11">
      <c r="A417">
        <v>1725</v>
      </c>
      <c r="B417">
        <v>145</v>
      </c>
      <c r="C417" s="3">
        <v>44607</v>
      </c>
      <c r="D417" s="3">
        <v>44612</v>
      </c>
      <c r="E417">
        <v>5</v>
      </c>
      <c r="F417" t="s">
        <v>1033</v>
      </c>
      <c r="G417" t="s">
        <v>1028</v>
      </c>
      <c r="H417">
        <v>189</v>
      </c>
      <c r="I417" t="s">
        <v>1026</v>
      </c>
      <c r="J417">
        <f>IF(AND(B418=Hospitalvisits[[#This Row],[Patient_ID]],C418-Hospitalvisits[[#This Row],[Discharge_Date]] &lt;= 30),1,0)</f>
        <v>0</v>
      </c>
      <c r="K417" s="3" t="str">
        <f>IF(Hospitalvisits[[#This Row],[Readmission Status]]=1,C418,"")</f>
        <v/>
      </c>
    </row>
    <row r="418" spans="1:11">
      <c r="A418">
        <v>2195</v>
      </c>
      <c r="B418">
        <v>145</v>
      </c>
      <c r="C418" s="3">
        <v>44767</v>
      </c>
      <c r="D418" s="3">
        <v>44770</v>
      </c>
      <c r="E418">
        <v>3</v>
      </c>
      <c r="F418" t="s">
        <v>1024</v>
      </c>
      <c r="G418" t="s">
        <v>1025</v>
      </c>
      <c r="H418">
        <v>72</v>
      </c>
      <c r="I418" t="s">
        <v>1029</v>
      </c>
      <c r="J418">
        <f>IF(AND(B419=Hospitalvisits[[#This Row],[Patient_ID]],C419-Hospitalvisits[[#This Row],[Discharge_Date]] &lt;= 30),1,0)</f>
        <v>0</v>
      </c>
      <c r="K418" s="3" t="str">
        <f>IF(Hospitalvisits[[#This Row],[Readmission Status]]=1,C419,"")</f>
        <v/>
      </c>
    </row>
    <row r="419" spans="1:11">
      <c r="A419">
        <v>1567</v>
      </c>
      <c r="B419">
        <v>145</v>
      </c>
      <c r="C419" s="3">
        <v>45137</v>
      </c>
      <c r="D419" s="3">
        <v>45150</v>
      </c>
      <c r="E419">
        <v>13</v>
      </c>
      <c r="F419" t="s">
        <v>1033</v>
      </c>
      <c r="G419" t="s">
        <v>1028</v>
      </c>
      <c r="H419">
        <v>21</v>
      </c>
      <c r="I419" t="s">
        <v>1034</v>
      </c>
      <c r="J419">
        <f>IF(AND(B420=Hospitalvisits[[#This Row],[Patient_ID]],C420-Hospitalvisits[[#This Row],[Discharge_Date]] &lt;= 30),1,0)</f>
        <v>0</v>
      </c>
      <c r="K419" s="3" t="str">
        <f>IF(Hospitalvisits[[#This Row],[Readmission Status]]=1,C420,"")</f>
        <v/>
      </c>
    </row>
    <row r="420" spans="1:11">
      <c r="A420">
        <v>537</v>
      </c>
      <c r="B420">
        <v>145</v>
      </c>
      <c r="C420" s="3">
        <v>45494</v>
      </c>
      <c r="D420" s="3">
        <v>45495</v>
      </c>
      <c r="E420">
        <v>1</v>
      </c>
      <c r="F420" t="s">
        <v>1046</v>
      </c>
      <c r="G420" t="s">
        <v>1043</v>
      </c>
      <c r="H420">
        <v>154</v>
      </c>
      <c r="I420" t="s">
        <v>1032</v>
      </c>
      <c r="J420">
        <f>IF(AND(B421=Hospitalvisits[[#This Row],[Patient_ID]],C421-Hospitalvisits[[#This Row],[Discharge_Date]] &lt;= 30),1,0)</f>
        <v>0</v>
      </c>
      <c r="K420" s="3" t="str">
        <f>IF(Hospitalvisits[[#This Row],[Readmission Status]]=1,C421,"")</f>
        <v/>
      </c>
    </row>
    <row r="421" spans="1:11">
      <c r="A421">
        <v>392</v>
      </c>
      <c r="B421">
        <v>145</v>
      </c>
      <c r="C421" s="3">
        <v>45647</v>
      </c>
      <c r="D421" s="3">
        <v>45648</v>
      </c>
      <c r="E421">
        <v>1</v>
      </c>
      <c r="F421" t="s">
        <v>1030</v>
      </c>
      <c r="G421" t="s">
        <v>1031</v>
      </c>
      <c r="H421">
        <v>134</v>
      </c>
      <c r="I421" t="s">
        <v>1026</v>
      </c>
      <c r="J421">
        <f>IF(AND(B422=Hospitalvisits[[#This Row],[Patient_ID]],C422-Hospitalvisits[[#This Row],[Discharge_Date]] &lt;= 30),1,0)</f>
        <v>0</v>
      </c>
      <c r="K421" s="3" t="str">
        <f>IF(Hospitalvisits[[#This Row],[Readmission Status]]=1,C422,"")</f>
        <v/>
      </c>
    </row>
    <row r="422" spans="1:11">
      <c r="A422">
        <v>589</v>
      </c>
      <c r="B422">
        <v>146</v>
      </c>
      <c r="C422" s="3">
        <v>45432</v>
      </c>
      <c r="D422" s="3">
        <v>45438</v>
      </c>
      <c r="E422">
        <v>6</v>
      </c>
      <c r="F422" t="s">
        <v>1030</v>
      </c>
      <c r="G422" t="s">
        <v>1031</v>
      </c>
      <c r="H422">
        <v>160</v>
      </c>
      <c r="I422" t="s">
        <v>1032</v>
      </c>
      <c r="J422">
        <f>IF(AND(B423=Hospitalvisits[[#This Row],[Patient_ID]],C423-Hospitalvisits[[#This Row],[Discharge_Date]] &lt;= 30),1,0)</f>
        <v>0</v>
      </c>
      <c r="K422" s="3" t="str">
        <f>IF(Hospitalvisits[[#This Row],[Readmission Status]]=1,C423,"")</f>
        <v/>
      </c>
    </row>
    <row r="423" spans="1:11">
      <c r="A423">
        <v>501</v>
      </c>
      <c r="B423">
        <v>147</v>
      </c>
      <c r="C423" s="3">
        <v>44586</v>
      </c>
      <c r="D423" s="3">
        <v>44587</v>
      </c>
      <c r="E423">
        <v>1</v>
      </c>
      <c r="F423" t="s">
        <v>1046</v>
      </c>
      <c r="G423" t="s">
        <v>1043</v>
      </c>
      <c r="H423">
        <v>156</v>
      </c>
      <c r="I423" t="s">
        <v>1029</v>
      </c>
      <c r="J423">
        <f>IF(AND(B424=Hospitalvisits[[#This Row],[Patient_ID]],C424-Hospitalvisits[[#This Row],[Discharge_Date]] &lt;= 30),1,0)</f>
        <v>0</v>
      </c>
      <c r="K423" s="3" t="str">
        <f>IF(Hospitalvisits[[#This Row],[Readmission Status]]=1,C424,"")</f>
        <v/>
      </c>
    </row>
    <row r="424" spans="1:11">
      <c r="A424">
        <v>2614</v>
      </c>
      <c r="B424">
        <v>147</v>
      </c>
      <c r="C424" s="3">
        <v>44851</v>
      </c>
      <c r="D424" s="3">
        <v>44856</v>
      </c>
      <c r="E424">
        <v>5</v>
      </c>
      <c r="F424" t="s">
        <v>1024</v>
      </c>
      <c r="G424" t="s">
        <v>1025</v>
      </c>
      <c r="H424">
        <v>49</v>
      </c>
      <c r="I424" t="s">
        <v>1032</v>
      </c>
      <c r="J424">
        <f>IF(AND(B425=Hospitalvisits[[#This Row],[Patient_ID]],C425-Hospitalvisits[[#This Row],[Discharge_Date]] &lt;= 30),1,0)</f>
        <v>0</v>
      </c>
      <c r="K424" s="3" t="str">
        <f>IF(Hospitalvisits[[#This Row],[Readmission Status]]=1,C425,"")</f>
        <v/>
      </c>
    </row>
    <row r="425" spans="1:11">
      <c r="A425">
        <v>710</v>
      </c>
      <c r="B425">
        <v>147</v>
      </c>
      <c r="C425" s="3">
        <v>45607</v>
      </c>
      <c r="D425" s="3">
        <v>45615</v>
      </c>
      <c r="E425">
        <v>8</v>
      </c>
      <c r="F425" t="s">
        <v>1030</v>
      </c>
      <c r="G425" t="s">
        <v>1031</v>
      </c>
      <c r="H425">
        <v>181</v>
      </c>
      <c r="I425" t="s">
        <v>1029</v>
      </c>
      <c r="J425">
        <f>IF(AND(B426=Hospitalvisits[[#This Row],[Patient_ID]],C426-Hospitalvisits[[#This Row],[Discharge_Date]] &lt;= 30),1,0)</f>
        <v>0</v>
      </c>
      <c r="K425" s="3" t="str">
        <f>IF(Hospitalvisits[[#This Row],[Readmission Status]]=1,C426,"")</f>
        <v/>
      </c>
    </row>
    <row r="426" spans="1:11">
      <c r="A426">
        <v>216</v>
      </c>
      <c r="B426">
        <v>148</v>
      </c>
      <c r="C426" s="3">
        <v>44818</v>
      </c>
      <c r="D426" s="3">
        <v>44830</v>
      </c>
      <c r="E426">
        <v>12</v>
      </c>
      <c r="F426" t="s">
        <v>1041</v>
      </c>
      <c r="G426" t="s">
        <v>1036</v>
      </c>
      <c r="H426">
        <v>101</v>
      </c>
      <c r="I426" t="s">
        <v>1034</v>
      </c>
      <c r="J426">
        <f>IF(AND(B427=Hospitalvisits[[#This Row],[Patient_ID]],C427-Hospitalvisits[[#This Row],[Discharge_Date]] &lt;= 30),1,0)</f>
        <v>1</v>
      </c>
      <c r="K426" s="3">
        <f>IF(Hospitalvisits[[#This Row],[Readmission Status]]=1,C427,"")</f>
        <v>44856</v>
      </c>
    </row>
    <row r="427" spans="1:11">
      <c r="A427">
        <v>2530</v>
      </c>
      <c r="B427">
        <v>148</v>
      </c>
      <c r="C427" s="3">
        <v>44856</v>
      </c>
      <c r="D427" s="3">
        <v>44858</v>
      </c>
      <c r="E427">
        <v>2</v>
      </c>
      <c r="F427" t="s">
        <v>1042</v>
      </c>
      <c r="G427" t="s">
        <v>1043</v>
      </c>
      <c r="H427">
        <v>130</v>
      </c>
      <c r="I427" t="s">
        <v>1029</v>
      </c>
      <c r="J427">
        <f>IF(AND(B428=Hospitalvisits[[#This Row],[Patient_ID]],C428-Hospitalvisits[[#This Row],[Discharge_Date]] &lt;= 30),1,0)</f>
        <v>0</v>
      </c>
      <c r="K427" s="3" t="str">
        <f>IF(Hospitalvisits[[#This Row],[Readmission Status]]=1,C428,"")</f>
        <v/>
      </c>
    </row>
    <row r="428" spans="1:11">
      <c r="A428">
        <v>1341</v>
      </c>
      <c r="B428">
        <v>148</v>
      </c>
      <c r="C428" s="3">
        <v>45059</v>
      </c>
      <c r="D428" s="3">
        <v>45061</v>
      </c>
      <c r="E428">
        <v>2</v>
      </c>
      <c r="F428" t="s">
        <v>1045</v>
      </c>
      <c r="G428" t="s">
        <v>1025</v>
      </c>
      <c r="H428">
        <v>85</v>
      </c>
      <c r="I428" t="s">
        <v>1029</v>
      </c>
      <c r="J428">
        <f>IF(AND(B429=Hospitalvisits[[#This Row],[Patient_ID]],C429-Hospitalvisits[[#This Row],[Discharge_Date]] &lt;= 30),1,0)</f>
        <v>0</v>
      </c>
      <c r="K428" s="3" t="str">
        <f>IF(Hospitalvisits[[#This Row],[Readmission Status]]=1,C429,"")</f>
        <v/>
      </c>
    </row>
    <row r="429" spans="1:11">
      <c r="A429">
        <v>398</v>
      </c>
      <c r="B429">
        <v>148</v>
      </c>
      <c r="C429" s="3">
        <v>45343</v>
      </c>
      <c r="D429" s="3">
        <v>45349</v>
      </c>
      <c r="E429">
        <v>6</v>
      </c>
      <c r="F429" t="s">
        <v>1037</v>
      </c>
      <c r="G429" t="s">
        <v>1031</v>
      </c>
      <c r="H429">
        <v>88</v>
      </c>
      <c r="I429" t="s">
        <v>1029</v>
      </c>
      <c r="J429">
        <f>IF(AND(B430=Hospitalvisits[[#This Row],[Patient_ID]],C430-Hospitalvisits[[#This Row],[Discharge_Date]] &lt;= 30),1,0)</f>
        <v>0</v>
      </c>
      <c r="K429" s="3" t="str">
        <f>IF(Hospitalvisits[[#This Row],[Readmission Status]]=1,C430,"")</f>
        <v/>
      </c>
    </row>
    <row r="430" spans="1:11">
      <c r="A430">
        <v>1047</v>
      </c>
      <c r="B430">
        <v>148</v>
      </c>
      <c r="C430" s="3">
        <v>45531</v>
      </c>
      <c r="D430" s="3">
        <v>45545</v>
      </c>
      <c r="E430">
        <v>14</v>
      </c>
      <c r="F430" t="s">
        <v>1027</v>
      </c>
      <c r="G430" t="s">
        <v>1028</v>
      </c>
      <c r="H430">
        <v>63</v>
      </c>
      <c r="I430" t="s">
        <v>1034</v>
      </c>
      <c r="J430">
        <f>IF(AND(B431=Hospitalvisits[[#This Row],[Patient_ID]],C431-Hospitalvisits[[#This Row],[Discharge_Date]] &lt;= 30),1,0)</f>
        <v>0</v>
      </c>
      <c r="K430" s="3" t="str">
        <f>IF(Hospitalvisits[[#This Row],[Readmission Status]]=1,C431,"")</f>
        <v/>
      </c>
    </row>
    <row r="431" spans="1:11">
      <c r="A431">
        <v>1014</v>
      </c>
      <c r="B431">
        <v>149</v>
      </c>
      <c r="C431" s="3">
        <v>45381</v>
      </c>
      <c r="D431" s="3">
        <v>45385</v>
      </c>
      <c r="E431">
        <v>4</v>
      </c>
      <c r="F431" t="s">
        <v>1045</v>
      </c>
      <c r="G431" t="s">
        <v>1025</v>
      </c>
      <c r="H431">
        <v>38</v>
      </c>
      <c r="I431" t="s">
        <v>1029</v>
      </c>
      <c r="J431">
        <f>IF(AND(B432=Hospitalvisits[[#This Row],[Patient_ID]],C432-Hospitalvisits[[#This Row],[Discharge_Date]] &lt;= 30),1,0)</f>
        <v>0</v>
      </c>
      <c r="K431" s="3" t="str">
        <f>IF(Hospitalvisits[[#This Row],[Readmission Status]]=1,C432,"")</f>
        <v/>
      </c>
    </row>
    <row r="432" spans="1:11">
      <c r="A432">
        <v>900</v>
      </c>
      <c r="B432">
        <v>150</v>
      </c>
      <c r="C432" s="3">
        <v>45148</v>
      </c>
      <c r="D432" s="3">
        <v>45157</v>
      </c>
      <c r="E432">
        <v>9</v>
      </c>
      <c r="F432" t="s">
        <v>1041</v>
      </c>
      <c r="G432" t="s">
        <v>1036</v>
      </c>
      <c r="H432">
        <v>99</v>
      </c>
      <c r="I432" t="s">
        <v>1032</v>
      </c>
      <c r="J432">
        <f>IF(AND(B433=Hospitalvisits[[#This Row],[Patient_ID]],C433-Hospitalvisits[[#This Row],[Discharge_Date]] &lt;= 30),1,0)</f>
        <v>0</v>
      </c>
      <c r="K432" s="3" t="str">
        <f>IF(Hospitalvisits[[#This Row],[Readmission Status]]=1,C433,"")</f>
        <v/>
      </c>
    </row>
    <row r="433" spans="1:11">
      <c r="A433">
        <v>186</v>
      </c>
      <c r="B433">
        <v>150</v>
      </c>
      <c r="C433" s="3">
        <v>45582</v>
      </c>
      <c r="D433" s="3">
        <v>45589</v>
      </c>
      <c r="E433">
        <v>7</v>
      </c>
      <c r="F433" t="s">
        <v>1027</v>
      </c>
      <c r="G433" t="s">
        <v>1028</v>
      </c>
      <c r="H433">
        <v>165</v>
      </c>
      <c r="I433" t="s">
        <v>1032</v>
      </c>
      <c r="J433">
        <f>IF(AND(B434=Hospitalvisits[[#This Row],[Patient_ID]],C434-Hospitalvisits[[#This Row],[Discharge_Date]] &lt;= 30),1,0)</f>
        <v>0</v>
      </c>
      <c r="K433" s="3" t="str">
        <f>IF(Hospitalvisits[[#This Row],[Readmission Status]]=1,C434,"")</f>
        <v/>
      </c>
    </row>
    <row r="434" spans="1:11">
      <c r="A434">
        <v>1913</v>
      </c>
      <c r="B434">
        <v>150</v>
      </c>
      <c r="C434" s="3">
        <v>45642</v>
      </c>
      <c r="D434" s="3">
        <v>45645</v>
      </c>
      <c r="E434">
        <v>3</v>
      </c>
      <c r="F434" t="s">
        <v>1037</v>
      </c>
      <c r="G434" t="s">
        <v>1031</v>
      </c>
      <c r="H434">
        <v>123</v>
      </c>
      <c r="I434" t="s">
        <v>1032</v>
      </c>
      <c r="J434">
        <f>IF(AND(B435=Hospitalvisits[[#This Row],[Patient_ID]],C435-Hospitalvisits[[#This Row],[Discharge_Date]] &lt;= 30),1,0)</f>
        <v>0</v>
      </c>
      <c r="K434" s="3" t="str">
        <f>IF(Hospitalvisits[[#This Row],[Readmission Status]]=1,C435,"")</f>
        <v/>
      </c>
    </row>
    <row r="435" spans="1:11">
      <c r="A435">
        <v>509</v>
      </c>
      <c r="B435">
        <v>151</v>
      </c>
      <c r="C435" s="3">
        <v>44616</v>
      </c>
      <c r="D435" s="3">
        <v>44621</v>
      </c>
      <c r="E435">
        <v>5</v>
      </c>
      <c r="F435" t="s">
        <v>1041</v>
      </c>
      <c r="G435" t="s">
        <v>1036</v>
      </c>
      <c r="H435">
        <v>122</v>
      </c>
      <c r="I435" t="s">
        <v>1029</v>
      </c>
      <c r="J435">
        <f>IF(AND(B436=Hospitalvisits[[#This Row],[Patient_ID]],C436-Hospitalvisits[[#This Row],[Discharge_Date]] &lt;= 30),1,0)</f>
        <v>0</v>
      </c>
      <c r="K435" s="3" t="str">
        <f>IF(Hospitalvisits[[#This Row],[Readmission Status]]=1,C436,"")</f>
        <v/>
      </c>
    </row>
    <row r="436" spans="1:11">
      <c r="A436">
        <v>112</v>
      </c>
      <c r="B436">
        <v>151</v>
      </c>
      <c r="C436" s="3">
        <v>44771</v>
      </c>
      <c r="D436" s="3">
        <v>44774</v>
      </c>
      <c r="E436">
        <v>3</v>
      </c>
      <c r="F436" t="s">
        <v>1042</v>
      </c>
      <c r="G436" t="s">
        <v>1043</v>
      </c>
      <c r="H436">
        <v>157</v>
      </c>
      <c r="I436" t="s">
        <v>1026</v>
      </c>
      <c r="J436">
        <f>IF(AND(B437=Hospitalvisits[[#This Row],[Patient_ID]],C437-Hospitalvisits[[#This Row],[Discharge_Date]] &lt;= 30),1,0)</f>
        <v>0</v>
      </c>
      <c r="K436" s="3" t="str">
        <f>IF(Hospitalvisits[[#This Row],[Readmission Status]]=1,C437,"")</f>
        <v/>
      </c>
    </row>
    <row r="437" spans="1:11">
      <c r="A437">
        <v>2485</v>
      </c>
      <c r="B437">
        <v>151</v>
      </c>
      <c r="C437" s="3">
        <v>44819</v>
      </c>
      <c r="D437" s="3">
        <v>44827</v>
      </c>
      <c r="E437">
        <v>8</v>
      </c>
      <c r="F437" t="s">
        <v>1037</v>
      </c>
      <c r="G437" t="s">
        <v>1031</v>
      </c>
      <c r="H437">
        <v>105</v>
      </c>
      <c r="I437" t="s">
        <v>1026</v>
      </c>
      <c r="J437">
        <f>IF(AND(B438=Hospitalvisits[[#This Row],[Patient_ID]],C438-Hospitalvisits[[#This Row],[Discharge_Date]] &lt;= 30),1,0)</f>
        <v>0</v>
      </c>
      <c r="K437" s="3" t="str">
        <f>IF(Hospitalvisits[[#This Row],[Readmission Status]]=1,C438,"")</f>
        <v/>
      </c>
    </row>
    <row r="438" spans="1:11">
      <c r="A438">
        <v>2024</v>
      </c>
      <c r="B438">
        <v>152</v>
      </c>
      <c r="C438" s="3">
        <v>45342</v>
      </c>
      <c r="D438" s="3">
        <v>45347</v>
      </c>
      <c r="E438">
        <v>5</v>
      </c>
      <c r="F438" t="s">
        <v>1024</v>
      </c>
      <c r="G438" t="s">
        <v>1025</v>
      </c>
      <c r="H438">
        <v>67</v>
      </c>
      <c r="I438" t="s">
        <v>1026</v>
      </c>
      <c r="J438">
        <f>IF(AND(B439=Hospitalvisits[[#This Row],[Patient_ID]],C439-Hospitalvisits[[#This Row],[Discharge_Date]] &lt;= 30),1,0)</f>
        <v>0</v>
      </c>
      <c r="K438" s="3" t="str">
        <f>IF(Hospitalvisits[[#This Row],[Readmission Status]]=1,C439,"")</f>
        <v/>
      </c>
    </row>
    <row r="439" spans="1:11">
      <c r="A439">
        <v>529</v>
      </c>
      <c r="B439">
        <v>152</v>
      </c>
      <c r="C439" s="3">
        <v>45410</v>
      </c>
      <c r="D439" s="3">
        <v>45418</v>
      </c>
      <c r="E439">
        <v>8</v>
      </c>
      <c r="F439" t="s">
        <v>1027</v>
      </c>
      <c r="G439" t="s">
        <v>1028</v>
      </c>
      <c r="H439">
        <v>98</v>
      </c>
      <c r="I439" t="s">
        <v>1032</v>
      </c>
      <c r="J439">
        <f>IF(AND(B440=Hospitalvisits[[#This Row],[Patient_ID]],C440-Hospitalvisits[[#This Row],[Discharge_Date]] &lt;= 30),1,0)</f>
        <v>0</v>
      </c>
      <c r="K439" s="3" t="str">
        <f>IF(Hospitalvisits[[#This Row],[Readmission Status]]=1,C440,"")</f>
        <v/>
      </c>
    </row>
    <row r="440" spans="1:11">
      <c r="A440">
        <v>1282</v>
      </c>
      <c r="B440">
        <v>152</v>
      </c>
      <c r="C440" s="3">
        <v>45541</v>
      </c>
      <c r="D440" s="3">
        <v>45549</v>
      </c>
      <c r="E440">
        <v>8</v>
      </c>
      <c r="F440" t="s">
        <v>1033</v>
      </c>
      <c r="G440" t="s">
        <v>1028</v>
      </c>
      <c r="H440">
        <v>79</v>
      </c>
      <c r="I440" t="s">
        <v>1026</v>
      </c>
      <c r="J440">
        <f>IF(AND(B441=Hospitalvisits[[#This Row],[Patient_ID]],C441-Hospitalvisits[[#This Row],[Discharge_Date]] &lt;= 30),1,0)</f>
        <v>0</v>
      </c>
      <c r="K440" s="3" t="str">
        <f>IF(Hospitalvisits[[#This Row],[Readmission Status]]=1,C441,"")</f>
        <v/>
      </c>
    </row>
    <row r="441" spans="1:11">
      <c r="A441">
        <v>2753</v>
      </c>
      <c r="B441">
        <v>152</v>
      </c>
      <c r="C441" s="3">
        <v>45594</v>
      </c>
      <c r="D441" s="3">
        <v>45596</v>
      </c>
      <c r="E441">
        <v>2</v>
      </c>
      <c r="F441" t="s">
        <v>1042</v>
      </c>
      <c r="G441" t="s">
        <v>1043</v>
      </c>
      <c r="H441">
        <v>33</v>
      </c>
      <c r="I441" t="s">
        <v>1026</v>
      </c>
      <c r="J441">
        <f>IF(AND(B442=Hospitalvisits[[#This Row],[Patient_ID]],C442-Hospitalvisits[[#This Row],[Discharge_Date]] &lt;= 30),1,0)</f>
        <v>0</v>
      </c>
      <c r="K441" s="3" t="str">
        <f>IF(Hospitalvisits[[#This Row],[Readmission Status]]=1,C442,"")</f>
        <v/>
      </c>
    </row>
    <row r="442" spans="1:11">
      <c r="A442">
        <v>2579</v>
      </c>
      <c r="B442">
        <v>153</v>
      </c>
      <c r="C442" s="3">
        <v>44844</v>
      </c>
      <c r="D442" s="3">
        <v>44849</v>
      </c>
      <c r="E442">
        <v>5</v>
      </c>
      <c r="F442" t="s">
        <v>1035</v>
      </c>
      <c r="G442" t="s">
        <v>1036</v>
      </c>
      <c r="H442">
        <v>80</v>
      </c>
      <c r="I442" t="s">
        <v>1026</v>
      </c>
      <c r="J442">
        <f>IF(AND(B443=Hospitalvisits[[#This Row],[Patient_ID]],C443-Hospitalvisits[[#This Row],[Discharge_Date]] &lt;= 30),1,0)</f>
        <v>0</v>
      </c>
      <c r="K442" s="3" t="str">
        <f>IF(Hospitalvisits[[#This Row],[Readmission Status]]=1,C443,"")</f>
        <v/>
      </c>
    </row>
    <row r="443" spans="1:11">
      <c r="A443">
        <v>1437</v>
      </c>
      <c r="B443">
        <v>153</v>
      </c>
      <c r="C443" s="3">
        <v>44910</v>
      </c>
      <c r="D443" s="3">
        <v>44914</v>
      </c>
      <c r="E443">
        <v>4</v>
      </c>
      <c r="F443" t="s">
        <v>1044</v>
      </c>
      <c r="G443" t="s">
        <v>1039</v>
      </c>
      <c r="H443">
        <v>184</v>
      </c>
      <c r="I443" t="s">
        <v>1032</v>
      </c>
      <c r="J443">
        <f>IF(AND(B444=Hospitalvisits[[#This Row],[Patient_ID]],C444-Hospitalvisits[[#This Row],[Discharge_Date]] &lt;= 30),1,0)</f>
        <v>0</v>
      </c>
      <c r="K443" s="3" t="str">
        <f>IF(Hospitalvisits[[#This Row],[Readmission Status]]=1,C444,"")</f>
        <v/>
      </c>
    </row>
    <row r="444" spans="1:11">
      <c r="A444">
        <v>1555</v>
      </c>
      <c r="B444">
        <v>153</v>
      </c>
      <c r="C444" s="3">
        <v>45452</v>
      </c>
      <c r="D444" s="3">
        <v>45455</v>
      </c>
      <c r="E444">
        <v>3</v>
      </c>
      <c r="F444" t="s">
        <v>1045</v>
      </c>
      <c r="G444" t="s">
        <v>1025</v>
      </c>
      <c r="H444">
        <v>185</v>
      </c>
      <c r="I444" t="s">
        <v>1034</v>
      </c>
      <c r="J444">
        <f>IF(AND(B445=Hospitalvisits[[#This Row],[Patient_ID]],C445-Hospitalvisits[[#This Row],[Discharge_Date]] &lt;= 30),1,0)</f>
        <v>0</v>
      </c>
      <c r="K444" s="3" t="str">
        <f>IF(Hospitalvisits[[#This Row],[Readmission Status]]=1,C445,"")</f>
        <v/>
      </c>
    </row>
    <row r="445" spans="1:11">
      <c r="A445">
        <v>1605</v>
      </c>
      <c r="B445">
        <v>154</v>
      </c>
      <c r="C445" s="3">
        <v>45289</v>
      </c>
      <c r="D445" s="3">
        <v>45299</v>
      </c>
      <c r="E445">
        <v>10</v>
      </c>
      <c r="F445" t="s">
        <v>1035</v>
      </c>
      <c r="G445" t="s">
        <v>1036</v>
      </c>
      <c r="H445">
        <v>78</v>
      </c>
      <c r="I445" t="s">
        <v>1034</v>
      </c>
      <c r="J445">
        <f>IF(AND(B446=Hospitalvisits[[#This Row],[Patient_ID]],C446-Hospitalvisits[[#This Row],[Discharge_Date]] &lt;= 30),1,0)</f>
        <v>0</v>
      </c>
      <c r="K445" s="3" t="str">
        <f>IF(Hospitalvisits[[#This Row],[Readmission Status]]=1,C446,"")</f>
        <v/>
      </c>
    </row>
    <row r="446" spans="1:11">
      <c r="A446">
        <v>140</v>
      </c>
      <c r="B446">
        <v>154</v>
      </c>
      <c r="C446" s="3">
        <v>45499</v>
      </c>
      <c r="D446" s="3">
        <v>45507</v>
      </c>
      <c r="E446">
        <v>8</v>
      </c>
      <c r="F446" t="s">
        <v>1035</v>
      </c>
      <c r="G446" t="s">
        <v>1036</v>
      </c>
      <c r="H446">
        <v>68</v>
      </c>
      <c r="I446" t="s">
        <v>1029</v>
      </c>
      <c r="J446">
        <f>IF(AND(B447=Hospitalvisits[[#This Row],[Patient_ID]],C447-Hospitalvisits[[#This Row],[Discharge_Date]] &lt;= 30),1,0)</f>
        <v>0</v>
      </c>
      <c r="K446" s="3" t="str">
        <f>IF(Hospitalvisits[[#This Row],[Readmission Status]]=1,C447,"")</f>
        <v/>
      </c>
    </row>
    <row r="447" spans="1:11">
      <c r="A447">
        <v>2948</v>
      </c>
      <c r="B447">
        <v>155</v>
      </c>
      <c r="C447" s="3">
        <v>45275</v>
      </c>
      <c r="D447" s="3">
        <v>45278</v>
      </c>
      <c r="E447">
        <v>3</v>
      </c>
      <c r="F447" t="s">
        <v>1046</v>
      </c>
      <c r="G447" t="s">
        <v>1043</v>
      </c>
      <c r="H447">
        <v>146</v>
      </c>
      <c r="I447" t="s">
        <v>1029</v>
      </c>
      <c r="J447">
        <f>IF(AND(B448=Hospitalvisits[[#This Row],[Patient_ID]],C448-Hospitalvisits[[#This Row],[Discharge_Date]] &lt;= 30),1,0)</f>
        <v>0</v>
      </c>
      <c r="K447" s="3" t="str">
        <f>IF(Hospitalvisits[[#This Row],[Readmission Status]]=1,C448,"")</f>
        <v/>
      </c>
    </row>
    <row r="448" spans="1:11">
      <c r="A448">
        <v>1848</v>
      </c>
      <c r="B448">
        <v>155</v>
      </c>
      <c r="C448" s="3">
        <v>45381</v>
      </c>
      <c r="D448" s="3">
        <v>45382</v>
      </c>
      <c r="E448">
        <v>1</v>
      </c>
      <c r="F448" t="s">
        <v>1037</v>
      </c>
      <c r="G448" t="s">
        <v>1031</v>
      </c>
      <c r="H448">
        <v>103</v>
      </c>
      <c r="I448" t="s">
        <v>1026</v>
      </c>
      <c r="J448">
        <f>IF(AND(B449=Hospitalvisits[[#This Row],[Patient_ID]],C449-Hospitalvisits[[#This Row],[Discharge_Date]] &lt;= 30),1,0)</f>
        <v>0</v>
      </c>
      <c r="K448" s="3" t="str">
        <f>IF(Hospitalvisits[[#This Row],[Readmission Status]]=1,C449,"")</f>
        <v/>
      </c>
    </row>
    <row r="449" spans="1:11">
      <c r="A449">
        <v>1694</v>
      </c>
      <c r="B449">
        <v>155</v>
      </c>
      <c r="C449" s="3">
        <v>45590</v>
      </c>
      <c r="D449" s="3">
        <v>45595</v>
      </c>
      <c r="E449">
        <v>5</v>
      </c>
      <c r="F449" t="s">
        <v>1030</v>
      </c>
      <c r="G449" t="s">
        <v>1031</v>
      </c>
      <c r="H449">
        <v>100</v>
      </c>
      <c r="I449" t="s">
        <v>1034</v>
      </c>
      <c r="J449">
        <f>IF(AND(B450=Hospitalvisits[[#This Row],[Patient_ID]],C450-Hospitalvisits[[#This Row],[Discharge_Date]] &lt;= 30),1,0)</f>
        <v>0</v>
      </c>
      <c r="K449" s="3" t="str">
        <f>IF(Hospitalvisits[[#This Row],[Readmission Status]]=1,C450,"")</f>
        <v/>
      </c>
    </row>
    <row r="450" spans="1:11">
      <c r="A450">
        <v>1284</v>
      </c>
      <c r="B450">
        <v>156</v>
      </c>
      <c r="C450" s="3">
        <v>44775</v>
      </c>
      <c r="D450" s="3">
        <v>44781</v>
      </c>
      <c r="E450">
        <v>6</v>
      </c>
      <c r="F450" t="s">
        <v>1040</v>
      </c>
      <c r="G450" t="s">
        <v>1039</v>
      </c>
      <c r="H450">
        <v>51</v>
      </c>
      <c r="I450" t="s">
        <v>1029</v>
      </c>
      <c r="J450">
        <f>IF(AND(B451=Hospitalvisits[[#This Row],[Patient_ID]],C451-Hospitalvisits[[#This Row],[Discharge_Date]] &lt;= 30),1,0)</f>
        <v>0</v>
      </c>
      <c r="K450" s="3" t="str">
        <f>IF(Hospitalvisits[[#This Row],[Readmission Status]]=1,C451,"")</f>
        <v/>
      </c>
    </row>
    <row r="451" spans="1:11">
      <c r="A451">
        <v>119</v>
      </c>
      <c r="B451">
        <v>156</v>
      </c>
      <c r="C451" s="3">
        <v>44970</v>
      </c>
      <c r="D451" s="3">
        <v>44973</v>
      </c>
      <c r="E451">
        <v>3</v>
      </c>
      <c r="F451" t="s">
        <v>1045</v>
      </c>
      <c r="G451" t="s">
        <v>1025</v>
      </c>
      <c r="H451">
        <v>172</v>
      </c>
      <c r="I451" t="s">
        <v>1026</v>
      </c>
      <c r="J451">
        <f>IF(AND(B452=Hospitalvisits[[#This Row],[Patient_ID]],C452-Hospitalvisits[[#This Row],[Discharge_Date]] &lt;= 30),1,0)</f>
        <v>0</v>
      </c>
      <c r="K451" s="3" t="str">
        <f>IF(Hospitalvisits[[#This Row],[Readmission Status]]=1,C452,"")</f>
        <v/>
      </c>
    </row>
    <row r="452" spans="1:11">
      <c r="A452">
        <v>2584</v>
      </c>
      <c r="B452">
        <v>156</v>
      </c>
      <c r="C452" s="3">
        <v>45030</v>
      </c>
      <c r="D452" s="3">
        <v>45033</v>
      </c>
      <c r="E452">
        <v>3</v>
      </c>
      <c r="F452" t="s">
        <v>1045</v>
      </c>
      <c r="G452" t="s">
        <v>1025</v>
      </c>
      <c r="H452">
        <v>177</v>
      </c>
      <c r="I452" t="s">
        <v>1029</v>
      </c>
      <c r="J452">
        <f>IF(AND(B453=Hospitalvisits[[#This Row],[Patient_ID]],C453-Hospitalvisits[[#This Row],[Discharge_Date]] &lt;= 30),1,0)</f>
        <v>0</v>
      </c>
      <c r="K452" s="3" t="str">
        <f>IF(Hospitalvisits[[#This Row],[Readmission Status]]=1,C453,"")</f>
        <v/>
      </c>
    </row>
    <row r="453" spans="1:11">
      <c r="A453">
        <v>2726</v>
      </c>
      <c r="B453">
        <v>156</v>
      </c>
      <c r="C453" s="3">
        <v>45536</v>
      </c>
      <c r="D453" s="3">
        <v>45541</v>
      </c>
      <c r="E453">
        <v>5</v>
      </c>
      <c r="F453" t="s">
        <v>1041</v>
      </c>
      <c r="G453" t="s">
        <v>1036</v>
      </c>
      <c r="H453">
        <v>197</v>
      </c>
      <c r="I453" t="s">
        <v>1029</v>
      </c>
      <c r="J453">
        <f>IF(AND(B454=Hospitalvisits[[#This Row],[Patient_ID]],C454-Hospitalvisits[[#This Row],[Discharge_Date]] &lt;= 30),1,0)</f>
        <v>0</v>
      </c>
      <c r="K453" s="3" t="str">
        <f>IF(Hospitalvisits[[#This Row],[Readmission Status]]=1,C454,"")</f>
        <v/>
      </c>
    </row>
    <row r="454" spans="1:11">
      <c r="A454">
        <v>2955</v>
      </c>
      <c r="B454">
        <v>157</v>
      </c>
      <c r="C454" s="3">
        <v>45006</v>
      </c>
      <c r="D454" s="3">
        <v>45009</v>
      </c>
      <c r="E454">
        <v>3</v>
      </c>
      <c r="F454" t="s">
        <v>1046</v>
      </c>
      <c r="G454" t="s">
        <v>1043</v>
      </c>
      <c r="H454">
        <v>196</v>
      </c>
      <c r="I454" t="s">
        <v>1032</v>
      </c>
      <c r="J454">
        <f>IF(AND(B455=Hospitalvisits[[#This Row],[Patient_ID]],C455-Hospitalvisits[[#This Row],[Discharge_Date]] &lt;= 30),1,0)</f>
        <v>0</v>
      </c>
      <c r="K454" s="3" t="str">
        <f>IF(Hospitalvisits[[#This Row],[Readmission Status]]=1,C455,"")</f>
        <v/>
      </c>
    </row>
    <row r="455" spans="1:11">
      <c r="A455">
        <v>1862</v>
      </c>
      <c r="B455">
        <v>157</v>
      </c>
      <c r="C455" s="3">
        <v>45043</v>
      </c>
      <c r="D455" s="3">
        <v>45056</v>
      </c>
      <c r="E455">
        <v>13</v>
      </c>
      <c r="F455" t="s">
        <v>1027</v>
      </c>
      <c r="G455" t="s">
        <v>1028</v>
      </c>
      <c r="H455">
        <v>59</v>
      </c>
      <c r="I455" t="s">
        <v>1029</v>
      </c>
      <c r="J455">
        <f>IF(AND(B456=Hospitalvisits[[#This Row],[Patient_ID]],C456-Hospitalvisits[[#This Row],[Discharge_Date]] &lt;= 30),1,0)</f>
        <v>0</v>
      </c>
      <c r="K455" s="3" t="str">
        <f>IF(Hospitalvisits[[#This Row],[Readmission Status]]=1,C456,"")</f>
        <v/>
      </c>
    </row>
    <row r="456" spans="1:11">
      <c r="A456">
        <v>2356</v>
      </c>
      <c r="B456">
        <v>157</v>
      </c>
      <c r="C456" s="3">
        <v>45123</v>
      </c>
      <c r="D456" s="3">
        <v>45126</v>
      </c>
      <c r="E456">
        <v>3</v>
      </c>
      <c r="F456" t="s">
        <v>1042</v>
      </c>
      <c r="G456" t="s">
        <v>1043</v>
      </c>
      <c r="H456">
        <v>116</v>
      </c>
      <c r="I456" t="s">
        <v>1029</v>
      </c>
      <c r="J456">
        <f>IF(AND(B457=Hospitalvisits[[#This Row],[Patient_ID]],C457-Hospitalvisits[[#This Row],[Discharge_Date]] &lt;= 30),1,0)</f>
        <v>0</v>
      </c>
      <c r="K456" s="3" t="str">
        <f>IF(Hospitalvisits[[#This Row],[Readmission Status]]=1,C457,"")</f>
        <v/>
      </c>
    </row>
    <row r="457" spans="1:11">
      <c r="A457">
        <v>958</v>
      </c>
      <c r="B457">
        <v>158</v>
      </c>
      <c r="C457" s="3">
        <v>45205</v>
      </c>
      <c r="D457" s="3">
        <v>45211</v>
      </c>
      <c r="E457">
        <v>6</v>
      </c>
      <c r="F457" t="s">
        <v>1027</v>
      </c>
      <c r="G457" t="s">
        <v>1028</v>
      </c>
      <c r="H457">
        <v>78</v>
      </c>
      <c r="I457" t="s">
        <v>1034</v>
      </c>
      <c r="J457">
        <f>IF(AND(B458=Hospitalvisits[[#This Row],[Patient_ID]],C458-Hospitalvisits[[#This Row],[Discharge_Date]] &lt;= 30),1,0)</f>
        <v>0</v>
      </c>
      <c r="K457" s="3" t="str">
        <f>IF(Hospitalvisits[[#This Row],[Readmission Status]]=1,C458,"")</f>
        <v/>
      </c>
    </row>
    <row r="458" spans="1:11">
      <c r="A458">
        <v>1367</v>
      </c>
      <c r="B458">
        <v>159</v>
      </c>
      <c r="C458" s="3">
        <v>44631</v>
      </c>
      <c r="D458" s="3">
        <v>44638</v>
      </c>
      <c r="E458">
        <v>7</v>
      </c>
      <c r="F458" t="s">
        <v>1044</v>
      </c>
      <c r="G458" t="s">
        <v>1039</v>
      </c>
      <c r="H458">
        <v>139</v>
      </c>
      <c r="I458" t="s">
        <v>1032</v>
      </c>
      <c r="J458">
        <f>IF(AND(B459=Hospitalvisits[[#This Row],[Patient_ID]],C459-Hospitalvisits[[#This Row],[Discharge_Date]] &lt;= 30),1,0)</f>
        <v>0</v>
      </c>
      <c r="K458" s="3" t="str">
        <f>IF(Hospitalvisits[[#This Row],[Readmission Status]]=1,C459,"")</f>
        <v/>
      </c>
    </row>
    <row r="459" spans="1:11">
      <c r="A459">
        <v>1004</v>
      </c>
      <c r="B459">
        <v>159</v>
      </c>
      <c r="C459" s="3">
        <v>44818</v>
      </c>
      <c r="D459" s="3">
        <v>44819</v>
      </c>
      <c r="E459">
        <v>1</v>
      </c>
      <c r="F459" t="s">
        <v>1046</v>
      </c>
      <c r="G459" t="s">
        <v>1043</v>
      </c>
      <c r="H459">
        <v>23</v>
      </c>
      <c r="I459" t="s">
        <v>1029</v>
      </c>
      <c r="J459">
        <f>IF(AND(B460=Hospitalvisits[[#This Row],[Patient_ID]],C460-Hospitalvisits[[#This Row],[Discharge_Date]] &lt;= 30),1,0)</f>
        <v>0</v>
      </c>
      <c r="K459" s="3" t="str">
        <f>IF(Hospitalvisits[[#This Row],[Readmission Status]]=1,C460,"")</f>
        <v/>
      </c>
    </row>
    <row r="460" spans="1:11">
      <c r="A460">
        <v>2471</v>
      </c>
      <c r="B460">
        <v>160</v>
      </c>
      <c r="C460" s="3">
        <v>45652</v>
      </c>
      <c r="D460" s="3">
        <v>45655</v>
      </c>
      <c r="E460">
        <v>3</v>
      </c>
      <c r="F460" t="s">
        <v>1046</v>
      </c>
      <c r="G460" t="s">
        <v>1043</v>
      </c>
      <c r="H460">
        <v>22</v>
      </c>
      <c r="I460" t="s">
        <v>1029</v>
      </c>
      <c r="J460">
        <f>IF(AND(B461=Hospitalvisits[[#This Row],[Patient_ID]],C461-Hospitalvisits[[#This Row],[Discharge_Date]] &lt;= 30),1,0)</f>
        <v>0</v>
      </c>
      <c r="K460" s="3" t="str">
        <f>IF(Hospitalvisits[[#This Row],[Readmission Status]]=1,C461,"")</f>
        <v/>
      </c>
    </row>
    <row r="461" spans="1:11">
      <c r="A461">
        <v>1711</v>
      </c>
      <c r="B461">
        <v>161</v>
      </c>
      <c r="C461" s="3">
        <v>45133</v>
      </c>
      <c r="D461" s="3">
        <v>45137</v>
      </c>
      <c r="E461">
        <v>4</v>
      </c>
      <c r="F461" t="s">
        <v>1041</v>
      </c>
      <c r="G461" t="s">
        <v>1036</v>
      </c>
      <c r="H461">
        <v>138</v>
      </c>
      <c r="I461" t="s">
        <v>1032</v>
      </c>
      <c r="J461">
        <f>IF(AND(B462=Hospitalvisits[[#This Row],[Patient_ID]],C462-Hospitalvisits[[#This Row],[Discharge_Date]] &lt;= 30),1,0)</f>
        <v>1</v>
      </c>
      <c r="K461" s="3">
        <f>IF(Hospitalvisits[[#This Row],[Readmission Status]]=1,C462,"")</f>
        <v>45155</v>
      </c>
    </row>
    <row r="462" spans="1:11">
      <c r="A462">
        <v>986</v>
      </c>
      <c r="B462">
        <v>161</v>
      </c>
      <c r="C462" s="3">
        <v>45155</v>
      </c>
      <c r="D462" s="3">
        <v>45159</v>
      </c>
      <c r="E462">
        <v>4</v>
      </c>
      <c r="F462" t="s">
        <v>1035</v>
      </c>
      <c r="G462" t="s">
        <v>1036</v>
      </c>
      <c r="H462">
        <v>180</v>
      </c>
      <c r="I462" t="s">
        <v>1032</v>
      </c>
      <c r="J462">
        <f>IF(AND(B463=Hospitalvisits[[#This Row],[Patient_ID]],C463-Hospitalvisits[[#This Row],[Discharge_Date]] &lt;= 30),1,0)</f>
        <v>0</v>
      </c>
      <c r="K462" s="3" t="str">
        <f>IF(Hospitalvisits[[#This Row],[Readmission Status]]=1,C463,"")</f>
        <v/>
      </c>
    </row>
    <row r="463" spans="1:11">
      <c r="A463">
        <v>71</v>
      </c>
      <c r="B463">
        <v>162</v>
      </c>
      <c r="C463" s="3">
        <v>45505</v>
      </c>
      <c r="D463" s="3">
        <v>45511</v>
      </c>
      <c r="E463">
        <v>6</v>
      </c>
      <c r="F463" t="s">
        <v>1041</v>
      </c>
      <c r="G463" t="s">
        <v>1036</v>
      </c>
      <c r="H463">
        <v>71</v>
      </c>
      <c r="I463" t="s">
        <v>1026</v>
      </c>
      <c r="J463">
        <f>IF(AND(B464=Hospitalvisits[[#This Row],[Patient_ID]],C464-Hospitalvisits[[#This Row],[Discharge_Date]] &lt;= 30),1,0)</f>
        <v>0</v>
      </c>
      <c r="K463" s="3" t="str">
        <f>IF(Hospitalvisits[[#This Row],[Readmission Status]]=1,C464,"")</f>
        <v/>
      </c>
    </row>
    <row r="464" spans="1:11">
      <c r="A464">
        <v>1087</v>
      </c>
      <c r="B464">
        <v>163</v>
      </c>
      <c r="C464" s="3">
        <v>45261</v>
      </c>
      <c r="D464" s="3">
        <v>45275</v>
      </c>
      <c r="E464">
        <v>14</v>
      </c>
      <c r="F464" t="s">
        <v>1033</v>
      </c>
      <c r="G464" t="s">
        <v>1028</v>
      </c>
      <c r="H464">
        <v>32</v>
      </c>
      <c r="I464" t="s">
        <v>1032</v>
      </c>
      <c r="J464">
        <f>IF(AND(B465=Hospitalvisits[[#This Row],[Patient_ID]],C465-Hospitalvisits[[#This Row],[Discharge_Date]] &lt;= 30),1,0)</f>
        <v>1</v>
      </c>
      <c r="K464" s="3">
        <f>IF(Hospitalvisits[[#This Row],[Readmission Status]]=1,C465,"")</f>
        <v>45277</v>
      </c>
    </row>
    <row r="465" spans="1:11">
      <c r="A465">
        <v>1707</v>
      </c>
      <c r="B465">
        <v>163</v>
      </c>
      <c r="C465" s="3">
        <v>45277</v>
      </c>
      <c r="D465" s="3">
        <v>45283</v>
      </c>
      <c r="E465">
        <v>6</v>
      </c>
      <c r="F465" t="s">
        <v>1038</v>
      </c>
      <c r="G465" t="s">
        <v>1039</v>
      </c>
      <c r="H465">
        <v>154</v>
      </c>
      <c r="I465" t="s">
        <v>1026</v>
      </c>
      <c r="J465">
        <f>IF(AND(B466=Hospitalvisits[[#This Row],[Patient_ID]],C466-Hospitalvisits[[#This Row],[Discharge_Date]] &lt;= 30),1,0)</f>
        <v>0</v>
      </c>
      <c r="K465" s="3" t="str">
        <f>IF(Hospitalvisits[[#This Row],[Readmission Status]]=1,C466,"")</f>
        <v/>
      </c>
    </row>
    <row r="466" spans="1:11">
      <c r="A466">
        <v>2357</v>
      </c>
      <c r="B466">
        <v>163</v>
      </c>
      <c r="C466" s="3">
        <v>45317</v>
      </c>
      <c r="D466" s="3">
        <v>45320</v>
      </c>
      <c r="E466">
        <v>3</v>
      </c>
      <c r="F466" t="s">
        <v>1042</v>
      </c>
      <c r="G466" t="s">
        <v>1043</v>
      </c>
      <c r="H466">
        <v>124</v>
      </c>
      <c r="I466" t="s">
        <v>1026</v>
      </c>
      <c r="J466">
        <f>IF(AND(B467=Hospitalvisits[[#This Row],[Patient_ID]],C467-Hospitalvisits[[#This Row],[Discharge_Date]] &lt;= 30),1,0)</f>
        <v>0</v>
      </c>
      <c r="K466" s="3" t="str">
        <f>IF(Hospitalvisits[[#This Row],[Readmission Status]]=1,C467,"")</f>
        <v/>
      </c>
    </row>
    <row r="467" spans="1:11">
      <c r="A467">
        <v>245</v>
      </c>
      <c r="B467">
        <v>164</v>
      </c>
      <c r="C467" s="3">
        <v>44563</v>
      </c>
      <c r="D467" s="3">
        <v>44565</v>
      </c>
      <c r="E467">
        <v>2</v>
      </c>
      <c r="F467" t="s">
        <v>1037</v>
      </c>
      <c r="G467" t="s">
        <v>1031</v>
      </c>
      <c r="H467">
        <v>170</v>
      </c>
      <c r="I467" t="s">
        <v>1032</v>
      </c>
      <c r="J467">
        <f>IF(AND(B468=Hospitalvisits[[#This Row],[Patient_ID]],C468-Hospitalvisits[[#This Row],[Discharge_Date]] &lt;= 30),1,0)</f>
        <v>0</v>
      </c>
      <c r="K467" s="3" t="str">
        <f>IF(Hospitalvisits[[#This Row],[Readmission Status]]=1,C468,"")</f>
        <v/>
      </c>
    </row>
    <row r="468" spans="1:11">
      <c r="A468">
        <v>1060</v>
      </c>
      <c r="B468">
        <v>165</v>
      </c>
      <c r="C468" s="3">
        <v>44796</v>
      </c>
      <c r="D468" s="3">
        <v>44797</v>
      </c>
      <c r="E468">
        <v>1</v>
      </c>
      <c r="F468" t="s">
        <v>1046</v>
      </c>
      <c r="G468" t="s">
        <v>1043</v>
      </c>
      <c r="H468">
        <v>27</v>
      </c>
      <c r="I468" t="s">
        <v>1026</v>
      </c>
      <c r="J468">
        <f>IF(AND(B469=Hospitalvisits[[#This Row],[Patient_ID]],C469-Hospitalvisits[[#This Row],[Discharge_Date]] &lt;= 30),1,0)</f>
        <v>0</v>
      </c>
      <c r="K468" s="3" t="str">
        <f>IF(Hospitalvisits[[#This Row],[Readmission Status]]=1,C469,"")</f>
        <v/>
      </c>
    </row>
    <row r="469" spans="1:11">
      <c r="A469">
        <v>664</v>
      </c>
      <c r="B469">
        <v>165</v>
      </c>
      <c r="C469" s="3">
        <v>45484</v>
      </c>
      <c r="D469" s="3">
        <v>45492</v>
      </c>
      <c r="E469">
        <v>8</v>
      </c>
      <c r="F469" t="s">
        <v>1037</v>
      </c>
      <c r="G469" t="s">
        <v>1031</v>
      </c>
      <c r="H469">
        <v>31</v>
      </c>
      <c r="I469" t="s">
        <v>1034</v>
      </c>
      <c r="J469">
        <f>IF(AND(B470=Hospitalvisits[[#This Row],[Patient_ID]],C470-Hospitalvisits[[#This Row],[Discharge_Date]] &lt;= 30),1,0)</f>
        <v>0</v>
      </c>
      <c r="K469" s="3" t="str">
        <f>IF(Hospitalvisits[[#This Row],[Readmission Status]]=1,C470,"")</f>
        <v/>
      </c>
    </row>
    <row r="470" spans="1:11">
      <c r="A470">
        <v>2661</v>
      </c>
      <c r="B470">
        <v>166</v>
      </c>
      <c r="C470" s="3">
        <v>44779</v>
      </c>
      <c r="D470" s="3">
        <v>44784</v>
      </c>
      <c r="E470">
        <v>5</v>
      </c>
      <c r="F470" t="s">
        <v>1027</v>
      </c>
      <c r="G470" t="s">
        <v>1028</v>
      </c>
      <c r="H470">
        <v>81</v>
      </c>
      <c r="I470" t="s">
        <v>1032</v>
      </c>
      <c r="J470">
        <f>IF(AND(B471=Hospitalvisits[[#This Row],[Patient_ID]],C471-Hospitalvisits[[#This Row],[Discharge_Date]] &lt;= 30),1,0)</f>
        <v>0</v>
      </c>
      <c r="K470" s="3" t="str">
        <f>IF(Hospitalvisits[[#This Row],[Readmission Status]]=1,C471,"")</f>
        <v/>
      </c>
    </row>
    <row r="471" spans="1:11">
      <c r="A471">
        <v>2285</v>
      </c>
      <c r="B471">
        <v>166</v>
      </c>
      <c r="C471" s="3">
        <v>45173</v>
      </c>
      <c r="D471" s="3">
        <v>45178</v>
      </c>
      <c r="E471">
        <v>5</v>
      </c>
      <c r="F471" t="s">
        <v>1030</v>
      </c>
      <c r="G471" t="s">
        <v>1031</v>
      </c>
      <c r="H471">
        <v>61</v>
      </c>
      <c r="I471" t="s">
        <v>1032</v>
      </c>
      <c r="J471">
        <f>IF(AND(B472=Hospitalvisits[[#This Row],[Patient_ID]],C472-Hospitalvisits[[#This Row],[Discharge_Date]] &lt;= 30),1,0)</f>
        <v>0</v>
      </c>
      <c r="K471" s="3" t="str">
        <f>IF(Hospitalvisits[[#This Row],[Readmission Status]]=1,C472,"")</f>
        <v/>
      </c>
    </row>
    <row r="472" spans="1:11">
      <c r="A472">
        <v>1137</v>
      </c>
      <c r="B472">
        <v>166</v>
      </c>
      <c r="C472" s="3">
        <v>45307</v>
      </c>
      <c r="D472" s="3">
        <v>45316</v>
      </c>
      <c r="E472">
        <v>9</v>
      </c>
      <c r="F472" t="s">
        <v>1033</v>
      </c>
      <c r="G472" t="s">
        <v>1028</v>
      </c>
      <c r="H472">
        <v>73</v>
      </c>
      <c r="I472" t="s">
        <v>1026</v>
      </c>
      <c r="J472">
        <f>IF(AND(B473=Hospitalvisits[[#This Row],[Patient_ID]],C473-Hospitalvisits[[#This Row],[Discharge_Date]] &lt;= 30),1,0)</f>
        <v>1</v>
      </c>
      <c r="K472" s="3">
        <f>IF(Hospitalvisits[[#This Row],[Readmission Status]]=1,C473,"")</f>
        <v>45325</v>
      </c>
    </row>
    <row r="473" spans="1:11">
      <c r="A473">
        <v>1840</v>
      </c>
      <c r="B473">
        <v>166</v>
      </c>
      <c r="C473" s="3">
        <v>45325</v>
      </c>
      <c r="D473" s="3">
        <v>45331</v>
      </c>
      <c r="E473">
        <v>6</v>
      </c>
      <c r="F473" t="s">
        <v>1037</v>
      </c>
      <c r="G473" t="s">
        <v>1031</v>
      </c>
      <c r="H473">
        <v>169</v>
      </c>
      <c r="I473" t="s">
        <v>1026</v>
      </c>
      <c r="J473">
        <f>IF(AND(B474=Hospitalvisits[[#This Row],[Patient_ID]],C474-Hospitalvisits[[#This Row],[Discharge_Date]] &lt;= 30),1,0)</f>
        <v>0</v>
      </c>
      <c r="K473" s="3" t="str">
        <f>IF(Hospitalvisits[[#This Row],[Readmission Status]]=1,C474,"")</f>
        <v/>
      </c>
    </row>
    <row r="474" spans="1:11">
      <c r="A474">
        <v>2632</v>
      </c>
      <c r="B474">
        <v>167</v>
      </c>
      <c r="C474" s="3">
        <v>44612</v>
      </c>
      <c r="D474" s="3">
        <v>44619</v>
      </c>
      <c r="E474">
        <v>7</v>
      </c>
      <c r="F474" t="s">
        <v>1033</v>
      </c>
      <c r="G474" t="s">
        <v>1028</v>
      </c>
      <c r="H474">
        <v>178</v>
      </c>
      <c r="I474" t="s">
        <v>1026</v>
      </c>
      <c r="J474">
        <f>IF(AND(B475=Hospitalvisits[[#This Row],[Patient_ID]],C475-Hospitalvisits[[#This Row],[Discharge_Date]] &lt;= 30),1,0)</f>
        <v>0</v>
      </c>
      <c r="K474" s="3" t="str">
        <f>IF(Hospitalvisits[[#This Row],[Readmission Status]]=1,C475,"")</f>
        <v/>
      </c>
    </row>
    <row r="475" spans="1:11">
      <c r="A475">
        <v>2081</v>
      </c>
      <c r="B475">
        <v>167</v>
      </c>
      <c r="C475" s="3">
        <v>45296</v>
      </c>
      <c r="D475" s="3">
        <v>45305</v>
      </c>
      <c r="E475">
        <v>9</v>
      </c>
      <c r="F475" t="s">
        <v>1037</v>
      </c>
      <c r="G475" t="s">
        <v>1031</v>
      </c>
      <c r="H475">
        <v>134</v>
      </c>
      <c r="I475" t="s">
        <v>1032</v>
      </c>
      <c r="J475">
        <f>IF(AND(B476=Hospitalvisits[[#This Row],[Patient_ID]],C476-Hospitalvisits[[#This Row],[Discharge_Date]] &lt;= 30),1,0)</f>
        <v>0</v>
      </c>
      <c r="K475" s="3" t="str">
        <f>IF(Hospitalvisits[[#This Row],[Readmission Status]]=1,C476,"")</f>
        <v/>
      </c>
    </row>
    <row r="476" spans="1:11">
      <c r="A476">
        <v>2752</v>
      </c>
      <c r="B476">
        <v>168</v>
      </c>
      <c r="C476" s="3">
        <v>44961</v>
      </c>
      <c r="D476" s="3">
        <v>44968</v>
      </c>
      <c r="E476">
        <v>7</v>
      </c>
      <c r="F476" t="s">
        <v>1038</v>
      </c>
      <c r="G476" t="s">
        <v>1039</v>
      </c>
      <c r="H476">
        <v>93</v>
      </c>
      <c r="I476" t="s">
        <v>1032</v>
      </c>
      <c r="J476">
        <f>IF(AND(B477=Hospitalvisits[[#This Row],[Patient_ID]],C477-Hospitalvisits[[#This Row],[Discharge_Date]] &lt;= 30),1,0)</f>
        <v>0</v>
      </c>
      <c r="K476" s="3" t="str">
        <f>IF(Hospitalvisits[[#This Row],[Readmission Status]]=1,C477,"")</f>
        <v/>
      </c>
    </row>
    <row r="477" spans="1:11">
      <c r="A477">
        <v>2850</v>
      </c>
      <c r="B477">
        <v>168</v>
      </c>
      <c r="C477" s="3">
        <v>45205</v>
      </c>
      <c r="D477" s="3">
        <v>45208</v>
      </c>
      <c r="E477">
        <v>3</v>
      </c>
      <c r="F477" t="s">
        <v>1045</v>
      </c>
      <c r="G477" t="s">
        <v>1025</v>
      </c>
      <c r="H477">
        <v>173</v>
      </c>
      <c r="I477" t="s">
        <v>1029</v>
      </c>
      <c r="J477">
        <f>IF(AND(B478=Hospitalvisits[[#This Row],[Patient_ID]],C478-Hospitalvisits[[#This Row],[Discharge_Date]] &lt;= 30),1,0)</f>
        <v>0</v>
      </c>
      <c r="K477" s="3" t="str">
        <f>IF(Hospitalvisits[[#This Row],[Readmission Status]]=1,C478,"")</f>
        <v/>
      </c>
    </row>
    <row r="478" spans="1:11">
      <c r="A478">
        <v>2570</v>
      </c>
      <c r="B478">
        <v>168</v>
      </c>
      <c r="C478" s="3">
        <v>45360</v>
      </c>
      <c r="D478" s="3">
        <v>45364</v>
      </c>
      <c r="E478">
        <v>4</v>
      </c>
      <c r="F478" t="s">
        <v>1037</v>
      </c>
      <c r="G478" t="s">
        <v>1031</v>
      </c>
      <c r="H478">
        <v>127</v>
      </c>
      <c r="I478" t="s">
        <v>1029</v>
      </c>
      <c r="J478">
        <f>IF(AND(B479=Hospitalvisits[[#This Row],[Patient_ID]],C479-Hospitalvisits[[#This Row],[Discharge_Date]] &lt;= 30),1,0)</f>
        <v>0</v>
      </c>
      <c r="K478" s="3" t="str">
        <f>IF(Hospitalvisits[[#This Row],[Readmission Status]]=1,C479,"")</f>
        <v/>
      </c>
    </row>
    <row r="479" spans="1:11">
      <c r="A479">
        <v>1478</v>
      </c>
      <c r="B479">
        <v>168</v>
      </c>
      <c r="C479" s="3">
        <v>45646</v>
      </c>
      <c r="D479" s="3">
        <v>45647</v>
      </c>
      <c r="E479">
        <v>1</v>
      </c>
      <c r="F479" t="s">
        <v>1046</v>
      </c>
      <c r="G479" t="s">
        <v>1043</v>
      </c>
      <c r="H479">
        <v>85</v>
      </c>
      <c r="I479" t="s">
        <v>1034</v>
      </c>
      <c r="J479">
        <f>IF(AND(B480=Hospitalvisits[[#This Row],[Patient_ID]],C480-Hospitalvisits[[#This Row],[Discharge_Date]] &lt;= 30),1,0)</f>
        <v>0</v>
      </c>
      <c r="K479" s="3" t="str">
        <f>IF(Hospitalvisits[[#This Row],[Readmission Status]]=1,C480,"")</f>
        <v/>
      </c>
    </row>
    <row r="480" spans="1:11">
      <c r="A480">
        <v>2280</v>
      </c>
      <c r="B480">
        <v>169</v>
      </c>
      <c r="C480" s="3">
        <v>44670</v>
      </c>
      <c r="D480" s="3">
        <v>44672</v>
      </c>
      <c r="E480">
        <v>2</v>
      </c>
      <c r="F480" t="s">
        <v>1042</v>
      </c>
      <c r="G480" t="s">
        <v>1043</v>
      </c>
      <c r="H480">
        <v>190</v>
      </c>
      <c r="I480" t="s">
        <v>1026</v>
      </c>
      <c r="J480">
        <f>IF(AND(B481=Hospitalvisits[[#This Row],[Patient_ID]],C481-Hospitalvisits[[#This Row],[Discharge_Date]] &lt;= 30),1,0)</f>
        <v>0</v>
      </c>
      <c r="K480" s="3" t="str">
        <f>IF(Hospitalvisits[[#This Row],[Readmission Status]]=1,C481,"")</f>
        <v/>
      </c>
    </row>
    <row r="481" spans="1:11">
      <c r="A481">
        <v>1075</v>
      </c>
      <c r="B481">
        <v>169</v>
      </c>
      <c r="C481" s="3">
        <v>44986</v>
      </c>
      <c r="D481" s="3">
        <v>44989</v>
      </c>
      <c r="E481">
        <v>3</v>
      </c>
      <c r="F481" t="s">
        <v>1046</v>
      </c>
      <c r="G481" t="s">
        <v>1043</v>
      </c>
      <c r="H481">
        <v>71</v>
      </c>
      <c r="I481" t="s">
        <v>1034</v>
      </c>
      <c r="J481">
        <f>IF(AND(B482=Hospitalvisits[[#This Row],[Patient_ID]],C482-Hospitalvisits[[#This Row],[Discharge_Date]] &lt;= 30),1,0)</f>
        <v>1</v>
      </c>
      <c r="K481" s="3">
        <f>IF(Hospitalvisits[[#This Row],[Readmission Status]]=1,C482,"")</f>
        <v>44987</v>
      </c>
    </row>
    <row r="482" spans="1:11">
      <c r="A482">
        <v>2585</v>
      </c>
      <c r="B482">
        <v>169</v>
      </c>
      <c r="C482" s="3">
        <v>44987</v>
      </c>
      <c r="D482" s="3">
        <v>45004</v>
      </c>
      <c r="E482">
        <v>17</v>
      </c>
      <c r="F482" t="s">
        <v>1027</v>
      </c>
      <c r="G482" t="s">
        <v>1028</v>
      </c>
      <c r="H482">
        <v>99</v>
      </c>
      <c r="I482" t="s">
        <v>1032</v>
      </c>
      <c r="J482">
        <f>IF(AND(B483=Hospitalvisits[[#This Row],[Patient_ID]],C483-Hospitalvisits[[#This Row],[Discharge_Date]] &lt;= 30),1,0)</f>
        <v>1</v>
      </c>
      <c r="K482" s="3">
        <f>IF(Hospitalvisits[[#This Row],[Readmission Status]]=1,C483,"")</f>
        <v>45031</v>
      </c>
    </row>
    <row r="483" spans="1:11">
      <c r="A483">
        <v>721</v>
      </c>
      <c r="B483">
        <v>169</v>
      </c>
      <c r="C483" s="3">
        <v>45031</v>
      </c>
      <c r="D483" s="3">
        <v>45039</v>
      </c>
      <c r="E483">
        <v>8</v>
      </c>
      <c r="F483" t="s">
        <v>1041</v>
      </c>
      <c r="G483" t="s">
        <v>1036</v>
      </c>
      <c r="H483">
        <v>21</v>
      </c>
      <c r="I483" t="s">
        <v>1026</v>
      </c>
      <c r="J483">
        <f>IF(AND(B484=Hospitalvisits[[#This Row],[Patient_ID]],C484-Hospitalvisits[[#This Row],[Discharge_Date]] &lt;= 30),1,0)</f>
        <v>0</v>
      </c>
      <c r="K483" s="3" t="str">
        <f>IF(Hospitalvisits[[#This Row],[Readmission Status]]=1,C484,"")</f>
        <v/>
      </c>
    </row>
    <row r="484" spans="1:11">
      <c r="A484">
        <v>704</v>
      </c>
      <c r="B484">
        <v>170</v>
      </c>
      <c r="C484" s="3">
        <v>44755</v>
      </c>
      <c r="D484" s="3">
        <v>44767</v>
      </c>
      <c r="E484">
        <v>12</v>
      </c>
      <c r="F484" t="s">
        <v>1033</v>
      </c>
      <c r="G484" t="s">
        <v>1028</v>
      </c>
      <c r="H484">
        <v>37</v>
      </c>
      <c r="I484" t="s">
        <v>1032</v>
      </c>
      <c r="J484">
        <f>IF(AND(B485=Hospitalvisits[[#This Row],[Patient_ID]],C485-Hospitalvisits[[#This Row],[Discharge_Date]] &lt;= 30),1,0)</f>
        <v>0</v>
      </c>
      <c r="K484" s="3" t="str">
        <f>IF(Hospitalvisits[[#This Row],[Readmission Status]]=1,C485,"")</f>
        <v/>
      </c>
    </row>
    <row r="485" spans="1:11">
      <c r="A485">
        <v>757</v>
      </c>
      <c r="B485">
        <v>170</v>
      </c>
      <c r="C485" s="3">
        <v>44893</v>
      </c>
      <c r="D485" s="3">
        <v>44896</v>
      </c>
      <c r="E485">
        <v>3</v>
      </c>
      <c r="F485" t="s">
        <v>1045</v>
      </c>
      <c r="G485" t="s">
        <v>1025</v>
      </c>
      <c r="H485">
        <v>40</v>
      </c>
      <c r="I485" t="s">
        <v>1034</v>
      </c>
      <c r="J485">
        <f>IF(AND(B486=Hospitalvisits[[#This Row],[Patient_ID]],C486-Hospitalvisits[[#This Row],[Discharge_Date]] &lt;= 30),1,0)</f>
        <v>0</v>
      </c>
      <c r="K485" s="3" t="str">
        <f>IF(Hospitalvisits[[#This Row],[Readmission Status]]=1,C486,"")</f>
        <v/>
      </c>
    </row>
    <row r="486" spans="1:11">
      <c r="A486">
        <v>2297</v>
      </c>
      <c r="B486">
        <v>171</v>
      </c>
      <c r="C486" s="3">
        <v>45100</v>
      </c>
      <c r="D486" s="3">
        <v>45108</v>
      </c>
      <c r="E486">
        <v>8</v>
      </c>
      <c r="F486" t="s">
        <v>1030</v>
      </c>
      <c r="G486" t="s">
        <v>1031</v>
      </c>
      <c r="H486">
        <v>114</v>
      </c>
      <c r="I486" t="s">
        <v>1032</v>
      </c>
      <c r="J486">
        <f>IF(AND(B487=Hospitalvisits[[#This Row],[Patient_ID]],C487-Hospitalvisits[[#This Row],[Discharge_Date]] &lt;= 30),1,0)</f>
        <v>0</v>
      </c>
      <c r="K486" s="3" t="str">
        <f>IF(Hospitalvisits[[#This Row],[Readmission Status]]=1,C487,"")</f>
        <v/>
      </c>
    </row>
    <row r="487" spans="1:11">
      <c r="A487">
        <v>1360</v>
      </c>
      <c r="B487">
        <v>171</v>
      </c>
      <c r="C487" s="3">
        <v>45383</v>
      </c>
      <c r="D487" s="3">
        <v>45393</v>
      </c>
      <c r="E487">
        <v>10</v>
      </c>
      <c r="F487" t="s">
        <v>1030</v>
      </c>
      <c r="G487" t="s">
        <v>1031</v>
      </c>
      <c r="H487">
        <v>122</v>
      </c>
      <c r="I487" t="s">
        <v>1029</v>
      </c>
      <c r="J487">
        <f>IF(AND(B488=Hospitalvisits[[#This Row],[Patient_ID]],C488-Hospitalvisits[[#This Row],[Discharge_Date]] &lt;= 30),1,0)</f>
        <v>0</v>
      </c>
      <c r="K487" s="3" t="str">
        <f>IF(Hospitalvisits[[#This Row],[Readmission Status]]=1,C488,"")</f>
        <v/>
      </c>
    </row>
    <row r="488" spans="1:11">
      <c r="A488">
        <v>2365</v>
      </c>
      <c r="B488">
        <v>171</v>
      </c>
      <c r="C488" s="3">
        <v>45587</v>
      </c>
      <c r="D488" s="3">
        <v>45590</v>
      </c>
      <c r="E488">
        <v>3</v>
      </c>
      <c r="F488" t="s">
        <v>1046</v>
      </c>
      <c r="G488" t="s">
        <v>1043</v>
      </c>
      <c r="H488">
        <v>10</v>
      </c>
      <c r="I488" t="s">
        <v>1032</v>
      </c>
      <c r="J488">
        <f>IF(AND(B489=Hospitalvisits[[#This Row],[Patient_ID]],C489-Hospitalvisits[[#This Row],[Discharge_Date]] &lt;= 30),1,0)</f>
        <v>1</v>
      </c>
      <c r="K488" s="3">
        <f>IF(Hospitalvisits[[#This Row],[Readmission Status]]=1,C489,"")</f>
        <v>45589</v>
      </c>
    </row>
    <row r="489" spans="1:11">
      <c r="A489">
        <v>33</v>
      </c>
      <c r="B489">
        <v>171</v>
      </c>
      <c r="C489" s="3">
        <v>45589</v>
      </c>
      <c r="D489" s="3">
        <v>45594</v>
      </c>
      <c r="E489">
        <v>5</v>
      </c>
      <c r="F489" t="s">
        <v>1044</v>
      </c>
      <c r="G489" t="s">
        <v>1039</v>
      </c>
      <c r="H489">
        <v>120</v>
      </c>
      <c r="I489" t="s">
        <v>1034</v>
      </c>
      <c r="J489">
        <f>IF(AND(B490=Hospitalvisits[[#This Row],[Patient_ID]],C490-Hospitalvisits[[#This Row],[Discharge_Date]] &lt;= 30),1,0)</f>
        <v>0</v>
      </c>
      <c r="K489" s="3" t="str">
        <f>IF(Hospitalvisits[[#This Row],[Readmission Status]]=1,C490,"")</f>
        <v/>
      </c>
    </row>
    <row r="490" spans="1:11">
      <c r="A490">
        <v>648</v>
      </c>
      <c r="B490">
        <v>172</v>
      </c>
      <c r="C490" s="3">
        <v>44723</v>
      </c>
      <c r="D490" s="3">
        <v>44731</v>
      </c>
      <c r="E490">
        <v>8</v>
      </c>
      <c r="F490" t="s">
        <v>1037</v>
      </c>
      <c r="G490" t="s">
        <v>1031</v>
      </c>
      <c r="H490">
        <v>194</v>
      </c>
      <c r="I490" t="s">
        <v>1029</v>
      </c>
      <c r="J490">
        <f>IF(AND(B491=Hospitalvisits[[#This Row],[Patient_ID]],C491-Hospitalvisits[[#This Row],[Discharge_Date]] &lt;= 30),1,0)</f>
        <v>0</v>
      </c>
      <c r="K490" s="3" t="str">
        <f>IF(Hospitalvisits[[#This Row],[Readmission Status]]=1,C491,"")</f>
        <v/>
      </c>
    </row>
    <row r="491" spans="1:11">
      <c r="A491">
        <v>1864</v>
      </c>
      <c r="B491">
        <v>172</v>
      </c>
      <c r="C491" s="3">
        <v>45000</v>
      </c>
      <c r="D491" s="3">
        <v>45002</v>
      </c>
      <c r="E491">
        <v>2</v>
      </c>
      <c r="F491" t="s">
        <v>1045</v>
      </c>
      <c r="G491" t="s">
        <v>1025</v>
      </c>
      <c r="H491">
        <v>101</v>
      </c>
      <c r="I491" t="s">
        <v>1034</v>
      </c>
      <c r="J491">
        <f>IF(AND(B492=Hospitalvisits[[#This Row],[Patient_ID]],C492-Hospitalvisits[[#This Row],[Discharge_Date]] &lt;= 30),1,0)</f>
        <v>0</v>
      </c>
      <c r="K491" s="3" t="str">
        <f>IF(Hospitalvisits[[#This Row],[Readmission Status]]=1,C492,"")</f>
        <v/>
      </c>
    </row>
    <row r="492" spans="1:11">
      <c r="A492">
        <v>513</v>
      </c>
      <c r="B492">
        <v>172</v>
      </c>
      <c r="C492" s="3">
        <v>45268</v>
      </c>
      <c r="D492" s="3">
        <v>45269</v>
      </c>
      <c r="E492">
        <v>1</v>
      </c>
      <c r="F492" t="s">
        <v>1046</v>
      </c>
      <c r="G492" t="s">
        <v>1043</v>
      </c>
      <c r="H492">
        <v>81</v>
      </c>
      <c r="I492" t="s">
        <v>1029</v>
      </c>
      <c r="J492">
        <f>IF(AND(B493=Hospitalvisits[[#This Row],[Patient_ID]],C493-Hospitalvisits[[#This Row],[Discharge_Date]] &lt;= 30),1,0)</f>
        <v>0</v>
      </c>
      <c r="K492" s="3" t="str">
        <f>IF(Hospitalvisits[[#This Row],[Readmission Status]]=1,C493,"")</f>
        <v/>
      </c>
    </row>
    <row r="493" spans="1:11">
      <c r="A493">
        <v>2040</v>
      </c>
      <c r="B493">
        <v>172</v>
      </c>
      <c r="C493" s="3">
        <v>45500</v>
      </c>
      <c r="D493" s="3">
        <v>45505</v>
      </c>
      <c r="E493">
        <v>5</v>
      </c>
      <c r="F493" t="s">
        <v>1044</v>
      </c>
      <c r="G493" t="s">
        <v>1039</v>
      </c>
      <c r="H493">
        <v>52</v>
      </c>
      <c r="I493" t="s">
        <v>1026</v>
      </c>
      <c r="J493">
        <f>IF(AND(B494=Hospitalvisits[[#This Row],[Patient_ID]],C494-Hospitalvisits[[#This Row],[Discharge_Date]] &lt;= 30),1,0)</f>
        <v>0</v>
      </c>
      <c r="K493" s="3" t="str">
        <f>IF(Hospitalvisits[[#This Row],[Readmission Status]]=1,C494,"")</f>
        <v/>
      </c>
    </row>
    <row r="494" spans="1:11">
      <c r="A494">
        <v>2816</v>
      </c>
      <c r="B494">
        <v>173</v>
      </c>
      <c r="C494" s="3">
        <v>44778</v>
      </c>
      <c r="D494" s="3">
        <v>44785</v>
      </c>
      <c r="E494">
        <v>7</v>
      </c>
      <c r="F494" t="s">
        <v>1033</v>
      </c>
      <c r="G494" t="s">
        <v>1028</v>
      </c>
      <c r="H494">
        <v>10</v>
      </c>
      <c r="I494" t="s">
        <v>1032</v>
      </c>
      <c r="J494">
        <f>IF(AND(B495=Hospitalvisits[[#This Row],[Patient_ID]],C495-Hospitalvisits[[#This Row],[Discharge_Date]] &lt;= 30),1,0)</f>
        <v>0</v>
      </c>
      <c r="K494" s="3" t="str">
        <f>IF(Hospitalvisits[[#This Row],[Readmission Status]]=1,C495,"")</f>
        <v/>
      </c>
    </row>
    <row r="495" spans="1:11">
      <c r="A495">
        <v>2355</v>
      </c>
      <c r="B495">
        <v>173</v>
      </c>
      <c r="C495" s="3">
        <v>44889</v>
      </c>
      <c r="D495" s="3">
        <v>44896</v>
      </c>
      <c r="E495">
        <v>7</v>
      </c>
      <c r="F495" t="s">
        <v>1041</v>
      </c>
      <c r="G495" t="s">
        <v>1036</v>
      </c>
      <c r="H495">
        <v>93</v>
      </c>
      <c r="I495" t="s">
        <v>1029</v>
      </c>
      <c r="J495">
        <f>IF(AND(B496=Hospitalvisits[[#This Row],[Patient_ID]],C496-Hospitalvisits[[#This Row],[Discharge_Date]] &lt;= 30),1,0)</f>
        <v>1</v>
      </c>
      <c r="K495" s="3">
        <f>IF(Hospitalvisits[[#This Row],[Readmission Status]]=1,C496,"")</f>
        <v>44895</v>
      </c>
    </row>
    <row r="496" spans="1:11">
      <c r="A496">
        <v>2798</v>
      </c>
      <c r="B496">
        <v>173</v>
      </c>
      <c r="C496" s="3">
        <v>44895</v>
      </c>
      <c r="D496" s="3">
        <v>44903</v>
      </c>
      <c r="E496">
        <v>8</v>
      </c>
      <c r="F496" t="s">
        <v>1035</v>
      </c>
      <c r="G496" t="s">
        <v>1036</v>
      </c>
      <c r="H496">
        <v>196</v>
      </c>
      <c r="I496" t="s">
        <v>1032</v>
      </c>
      <c r="J496">
        <f>IF(AND(B497=Hospitalvisits[[#This Row],[Patient_ID]],C497-Hospitalvisits[[#This Row],[Discharge_Date]] &lt;= 30),1,0)</f>
        <v>0</v>
      </c>
      <c r="K496" s="3" t="str">
        <f>IF(Hospitalvisits[[#This Row],[Readmission Status]]=1,C497,"")</f>
        <v/>
      </c>
    </row>
    <row r="497" spans="1:11">
      <c r="A497">
        <v>2699</v>
      </c>
      <c r="B497">
        <v>173</v>
      </c>
      <c r="C497" s="3">
        <v>45023</v>
      </c>
      <c r="D497" s="3">
        <v>45026</v>
      </c>
      <c r="E497">
        <v>3</v>
      </c>
      <c r="F497" t="s">
        <v>1030</v>
      </c>
      <c r="G497" t="s">
        <v>1031</v>
      </c>
      <c r="H497">
        <v>146</v>
      </c>
      <c r="I497" t="s">
        <v>1032</v>
      </c>
      <c r="J497">
        <f>IF(AND(B498=Hospitalvisits[[#This Row],[Patient_ID]],C498-Hospitalvisits[[#This Row],[Discharge_Date]] &lt;= 30),1,0)</f>
        <v>1</v>
      </c>
      <c r="K497" s="3">
        <f>IF(Hospitalvisits[[#This Row],[Readmission Status]]=1,C498,"")</f>
        <v>45037</v>
      </c>
    </row>
    <row r="498" spans="1:11">
      <c r="A498">
        <v>1704</v>
      </c>
      <c r="B498">
        <v>173</v>
      </c>
      <c r="C498" s="3">
        <v>45037</v>
      </c>
      <c r="D498" s="3">
        <v>45043</v>
      </c>
      <c r="E498">
        <v>6</v>
      </c>
      <c r="F498" t="s">
        <v>1038</v>
      </c>
      <c r="G498" t="s">
        <v>1039</v>
      </c>
      <c r="H498">
        <v>54</v>
      </c>
      <c r="I498" t="s">
        <v>1034</v>
      </c>
      <c r="J498">
        <f>IF(AND(B499=Hospitalvisits[[#This Row],[Patient_ID]],C499-Hospitalvisits[[#This Row],[Discharge_Date]] &lt;= 30),1,0)</f>
        <v>0</v>
      </c>
      <c r="K498" s="3" t="str">
        <f>IF(Hospitalvisits[[#This Row],[Readmission Status]]=1,C499,"")</f>
        <v/>
      </c>
    </row>
    <row r="499" spans="1:11">
      <c r="A499">
        <v>1896</v>
      </c>
      <c r="B499">
        <v>173</v>
      </c>
      <c r="C499" s="3">
        <v>45231</v>
      </c>
      <c r="D499" s="3">
        <v>45235</v>
      </c>
      <c r="E499">
        <v>4</v>
      </c>
      <c r="F499" t="s">
        <v>1041</v>
      </c>
      <c r="G499" t="s">
        <v>1036</v>
      </c>
      <c r="H499">
        <v>79</v>
      </c>
      <c r="I499" t="s">
        <v>1026</v>
      </c>
      <c r="J499">
        <f>IF(AND(B500=Hospitalvisits[[#This Row],[Patient_ID]],C500-Hospitalvisits[[#This Row],[Discharge_Date]] &lt;= 30),1,0)</f>
        <v>0</v>
      </c>
      <c r="K499" s="3" t="str">
        <f>IF(Hospitalvisits[[#This Row],[Readmission Status]]=1,C500,"")</f>
        <v/>
      </c>
    </row>
    <row r="500" spans="1:11">
      <c r="A500">
        <v>495</v>
      </c>
      <c r="B500">
        <v>174</v>
      </c>
      <c r="C500" s="3">
        <v>44899</v>
      </c>
      <c r="D500" s="3">
        <v>44907</v>
      </c>
      <c r="E500">
        <v>8</v>
      </c>
      <c r="F500" t="s">
        <v>1037</v>
      </c>
      <c r="G500" t="s">
        <v>1031</v>
      </c>
      <c r="H500">
        <v>141</v>
      </c>
      <c r="I500" t="s">
        <v>1032</v>
      </c>
      <c r="J500">
        <f>IF(AND(B501=Hospitalvisits[[#This Row],[Patient_ID]],C501-Hospitalvisits[[#This Row],[Discharge_Date]] &lt;= 30),1,0)</f>
        <v>0</v>
      </c>
      <c r="K500" s="3" t="str">
        <f>IF(Hospitalvisits[[#This Row],[Readmission Status]]=1,C501,"")</f>
        <v/>
      </c>
    </row>
    <row r="501" spans="1:11">
      <c r="A501">
        <v>2070</v>
      </c>
      <c r="B501">
        <v>174</v>
      </c>
      <c r="C501" s="3">
        <v>45126</v>
      </c>
      <c r="D501" s="3">
        <v>45132</v>
      </c>
      <c r="E501">
        <v>6</v>
      </c>
      <c r="F501" t="s">
        <v>1038</v>
      </c>
      <c r="G501" t="s">
        <v>1039</v>
      </c>
      <c r="H501">
        <v>46</v>
      </c>
      <c r="I501" t="s">
        <v>1034</v>
      </c>
      <c r="J501">
        <f>IF(AND(B502=Hospitalvisits[[#This Row],[Patient_ID]],C502-Hospitalvisits[[#This Row],[Discharge_Date]] &lt;= 30),1,0)</f>
        <v>0</v>
      </c>
      <c r="K501" s="3" t="str">
        <f>IF(Hospitalvisits[[#This Row],[Readmission Status]]=1,C502,"")</f>
        <v/>
      </c>
    </row>
    <row r="502" spans="1:11">
      <c r="A502">
        <v>2048</v>
      </c>
      <c r="B502">
        <v>175</v>
      </c>
      <c r="C502" s="3">
        <v>44921</v>
      </c>
      <c r="D502" s="3">
        <v>44924</v>
      </c>
      <c r="E502">
        <v>3</v>
      </c>
      <c r="F502" t="s">
        <v>1045</v>
      </c>
      <c r="G502" t="s">
        <v>1025</v>
      </c>
      <c r="H502">
        <v>15</v>
      </c>
      <c r="I502" t="s">
        <v>1032</v>
      </c>
      <c r="J502">
        <f>IF(AND(B503=Hospitalvisits[[#This Row],[Patient_ID]],C503-Hospitalvisits[[#This Row],[Discharge_Date]] &lt;= 30),1,0)</f>
        <v>0</v>
      </c>
      <c r="K502" s="3" t="str">
        <f>IF(Hospitalvisits[[#This Row],[Readmission Status]]=1,C503,"")</f>
        <v/>
      </c>
    </row>
    <row r="503" spans="1:11">
      <c r="A503">
        <v>2155</v>
      </c>
      <c r="B503">
        <v>175</v>
      </c>
      <c r="C503" s="3">
        <v>45226</v>
      </c>
      <c r="D503" s="3">
        <v>45228</v>
      </c>
      <c r="E503">
        <v>2</v>
      </c>
      <c r="F503" t="s">
        <v>1046</v>
      </c>
      <c r="G503" t="s">
        <v>1043</v>
      </c>
      <c r="H503">
        <v>76</v>
      </c>
      <c r="I503" t="s">
        <v>1034</v>
      </c>
      <c r="J503">
        <f>IF(AND(B504=Hospitalvisits[[#This Row],[Patient_ID]],C504-Hospitalvisits[[#This Row],[Discharge_Date]] &lt;= 30),1,0)</f>
        <v>0</v>
      </c>
      <c r="K503" s="3" t="str">
        <f>IF(Hospitalvisits[[#This Row],[Readmission Status]]=1,C504,"")</f>
        <v/>
      </c>
    </row>
    <row r="504" spans="1:11">
      <c r="A504">
        <v>1244</v>
      </c>
      <c r="B504">
        <v>175</v>
      </c>
      <c r="C504" s="3">
        <v>45299</v>
      </c>
      <c r="D504" s="3">
        <v>45310</v>
      </c>
      <c r="E504">
        <v>11</v>
      </c>
      <c r="F504" t="s">
        <v>1035</v>
      </c>
      <c r="G504" t="s">
        <v>1036</v>
      </c>
      <c r="H504">
        <v>4</v>
      </c>
      <c r="I504" t="s">
        <v>1026</v>
      </c>
      <c r="J504">
        <f>IF(AND(B505=Hospitalvisits[[#This Row],[Patient_ID]],C505-Hospitalvisits[[#This Row],[Discharge_Date]] &lt;= 30),1,0)</f>
        <v>0</v>
      </c>
      <c r="K504" s="3" t="str">
        <f>IF(Hospitalvisits[[#This Row],[Readmission Status]]=1,C505,"")</f>
        <v/>
      </c>
    </row>
    <row r="505" spans="1:11">
      <c r="A505">
        <v>2538</v>
      </c>
      <c r="B505">
        <v>175</v>
      </c>
      <c r="C505" s="3">
        <v>45387</v>
      </c>
      <c r="D505" s="3">
        <v>45392</v>
      </c>
      <c r="E505">
        <v>5</v>
      </c>
      <c r="F505" t="s">
        <v>1037</v>
      </c>
      <c r="G505" t="s">
        <v>1031</v>
      </c>
      <c r="H505">
        <v>36</v>
      </c>
      <c r="I505" t="s">
        <v>1034</v>
      </c>
      <c r="J505">
        <f>IF(AND(B506=Hospitalvisits[[#This Row],[Patient_ID]],C506-Hospitalvisits[[#This Row],[Discharge_Date]] &lt;= 30),1,0)</f>
        <v>0</v>
      </c>
      <c r="K505" s="3" t="str">
        <f>IF(Hospitalvisits[[#This Row],[Readmission Status]]=1,C506,"")</f>
        <v/>
      </c>
    </row>
    <row r="506" spans="1:11">
      <c r="A506">
        <v>1703</v>
      </c>
      <c r="B506">
        <v>175</v>
      </c>
      <c r="C506" s="3">
        <v>45425</v>
      </c>
      <c r="D506" s="3">
        <v>45429</v>
      </c>
      <c r="E506">
        <v>4</v>
      </c>
      <c r="F506" t="s">
        <v>1038</v>
      </c>
      <c r="G506" t="s">
        <v>1039</v>
      </c>
      <c r="H506">
        <v>10</v>
      </c>
      <c r="I506" t="s">
        <v>1026</v>
      </c>
      <c r="J506">
        <f>IF(AND(B507=Hospitalvisits[[#This Row],[Patient_ID]],C507-Hospitalvisits[[#This Row],[Discharge_Date]] &lt;= 30),1,0)</f>
        <v>0</v>
      </c>
      <c r="K506" s="3" t="str">
        <f>IF(Hospitalvisits[[#This Row],[Readmission Status]]=1,C507,"")</f>
        <v/>
      </c>
    </row>
    <row r="507" spans="1:11">
      <c r="A507">
        <v>1377</v>
      </c>
      <c r="B507">
        <v>176</v>
      </c>
      <c r="C507" s="3">
        <v>44609</v>
      </c>
      <c r="D507" s="3">
        <v>44611</v>
      </c>
      <c r="E507">
        <v>2</v>
      </c>
      <c r="F507" t="s">
        <v>1037</v>
      </c>
      <c r="G507" t="s">
        <v>1031</v>
      </c>
      <c r="H507">
        <v>57</v>
      </c>
      <c r="I507" t="s">
        <v>1029</v>
      </c>
      <c r="J507">
        <f>IF(AND(B508=Hospitalvisits[[#This Row],[Patient_ID]],C508-Hospitalvisits[[#This Row],[Discharge_Date]] &lt;= 30),1,0)</f>
        <v>0</v>
      </c>
      <c r="K507" s="3" t="str">
        <f>IF(Hospitalvisits[[#This Row],[Readmission Status]]=1,C508,"")</f>
        <v/>
      </c>
    </row>
    <row r="508" spans="1:11">
      <c r="A508">
        <v>1563</v>
      </c>
      <c r="B508">
        <v>176</v>
      </c>
      <c r="C508" s="3">
        <v>44888</v>
      </c>
      <c r="D508" s="3">
        <v>44904</v>
      </c>
      <c r="E508">
        <v>16</v>
      </c>
      <c r="F508" t="s">
        <v>1027</v>
      </c>
      <c r="G508" t="s">
        <v>1028</v>
      </c>
      <c r="H508">
        <v>52</v>
      </c>
      <c r="I508" t="s">
        <v>1029</v>
      </c>
      <c r="J508">
        <f>IF(AND(B509=Hospitalvisits[[#This Row],[Patient_ID]],C509-Hospitalvisits[[#This Row],[Discharge_Date]] &lt;= 30),1,0)</f>
        <v>0</v>
      </c>
      <c r="K508" s="3" t="str">
        <f>IF(Hospitalvisits[[#This Row],[Readmission Status]]=1,C509,"")</f>
        <v/>
      </c>
    </row>
    <row r="509" spans="1:11">
      <c r="A509">
        <v>1303</v>
      </c>
      <c r="B509">
        <v>177</v>
      </c>
      <c r="C509" s="3">
        <v>44652</v>
      </c>
      <c r="D509" s="3">
        <v>44660</v>
      </c>
      <c r="E509">
        <v>8</v>
      </c>
      <c r="F509" t="s">
        <v>1041</v>
      </c>
      <c r="G509" t="s">
        <v>1036</v>
      </c>
      <c r="H509">
        <v>71</v>
      </c>
      <c r="I509" t="s">
        <v>1026</v>
      </c>
      <c r="J509">
        <f>IF(AND(B510=Hospitalvisits[[#This Row],[Patient_ID]],C510-Hospitalvisits[[#This Row],[Discharge_Date]] &lt;= 30),1,0)</f>
        <v>0</v>
      </c>
      <c r="K509" s="3" t="str">
        <f>IF(Hospitalvisits[[#This Row],[Readmission Status]]=1,C510,"")</f>
        <v/>
      </c>
    </row>
    <row r="510" spans="1:11">
      <c r="A510">
        <v>993</v>
      </c>
      <c r="B510">
        <v>177</v>
      </c>
      <c r="C510" s="3">
        <v>45093</v>
      </c>
      <c r="D510" s="3">
        <v>45097</v>
      </c>
      <c r="E510">
        <v>4</v>
      </c>
      <c r="F510" t="s">
        <v>1045</v>
      </c>
      <c r="G510" t="s">
        <v>1025</v>
      </c>
      <c r="H510">
        <v>15</v>
      </c>
      <c r="I510" t="s">
        <v>1034</v>
      </c>
      <c r="J510">
        <f>IF(AND(B511=Hospitalvisits[[#This Row],[Patient_ID]],C511-Hospitalvisits[[#This Row],[Discharge_Date]] &lt;= 30),1,0)</f>
        <v>0</v>
      </c>
      <c r="K510" s="3" t="str">
        <f>IF(Hospitalvisits[[#This Row],[Readmission Status]]=1,C511,"")</f>
        <v/>
      </c>
    </row>
    <row r="511" spans="1:11">
      <c r="A511">
        <v>1173</v>
      </c>
      <c r="B511">
        <v>177</v>
      </c>
      <c r="C511" s="3">
        <v>45141</v>
      </c>
      <c r="D511" s="3">
        <v>45146</v>
      </c>
      <c r="E511">
        <v>5</v>
      </c>
      <c r="F511" t="s">
        <v>1040</v>
      </c>
      <c r="G511" t="s">
        <v>1039</v>
      </c>
      <c r="H511">
        <v>48</v>
      </c>
      <c r="I511" t="s">
        <v>1026</v>
      </c>
      <c r="J511">
        <f>IF(AND(B512=Hospitalvisits[[#This Row],[Patient_ID]],C512-Hospitalvisits[[#This Row],[Discharge_Date]] &lt;= 30),1,0)</f>
        <v>0</v>
      </c>
      <c r="K511" s="3" t="str">
        <f>IF(Hospitalvisits[[#This Row],[Readmission Status]]=1,C512,"")</f>
        <v/>
      </c>
    </row>
    <row r="512" spans="1:11">
      <c r="A512">
        <v>1589</v>
      </c>
      <c r="B512">
        <v>178</v>
      </c>
      <c r="C512" s="3">
        <v>44996</v>
      </c>
      <c r="D512" s="3">
        <v>44999</v>
      </c>
      <c r="E512">
        <v>3</v>
      </c>
      <c r="F512" t="s">
        <v>1046</v>
      </c>
      <c r="G512" t="s">
        <v>1043</v>
      </c>
      <c r="H512">
        <v>100</v>
      </c>
      <c r="I512" t="s">
        <v>1034</v>
      </c>
      <c r="J512">
        <f>IF(AND(B513=Hospitalvisits[[#This Row],[Patient_ID]],C513-Hospitalvisits[[#This Row],[Discharge_Date]] &lt;= 30),1,0)</f>
        <v>0</v>
      </c>
      <c r="K512" s="3" t="str">
        <f>IF(Hospitalvisits[[#This Row],[Readmission Status]]=1,C513,"")</f>
        <v/>
      </c>
    </row>
    <row r="513" spans="1:11">
      <c r="A513">
        <v>2119</v>
      </c>
      <c r="B513">
        <v>178</v>
      </c>
      <c r="C513" s="3">
        <v>45503</v>
      </c>
      <c r="D513" s="3">
        <v>45510</v>
      </c>
      <c r="E513">
        <v>7</v>
      </c>
      <c r="F513" t="s">
        <v>1044</v>
      </c>
      <c r="G513" t="s">
        <v>1039</v>
      </c>
      <c r="H513">
        <v>132</v>
      </c>
      <c r="I513" t="s">
        <v>1034</v>
      </c>
      <c r="J513">
        <f>IF(AND(B514=Hospitalvisits[[#This Row],[Patient_ID]],C514-Hospitalvisits[[#This Row],[Discharge_Date]] &lt;= 30),1,0)</f>
        <v>0</v>
      </c>
      <c r="K513" s="3" t="str">
        <f>IF(Hospitalvisits[[#This Row],[Readmission Status]]=1,C514,"")</f>
        <v/>
      </c>
    </row>
    <row r="514" spans="1:11">
      <c r="A514">
        <v>1278</v>
      </c>
      <c r="B514">
        <v>179</v>
      </c>
      <c r="C514" s="3">
        <v>44809</v>
      </c>
      <c r="D514" s="3">
        <v>44828</v>
      </c>
      <c r="E514">
        <v>19</v>
      </c>
      <c r="F514" t="s">
        <v>1027</v>
      </c>
      <c r="G514" t="s">
        <v>1028</v>
      </c>
      <c r="H514">
        <v>5</v>
      </c>
      <c r="I514" t="s">
        <v>1034</v>
      </c>
      <c r="J514">
        <f>IF(AND(B515=Hospitalvisits[[#This Row],[Patient_ID]],C515-Hospitalvisits[[#This Row],[Discharge_Date]] &lt;= 30),1,0)</f>
        <v>0</v>
      </c>
      <c r="K514" s="3" t="str">
        <f>IF(Hospitalvisits[[#This Row],[Readmission Status]]=1,C515,"")</f>
        <v/>
      </c>
    </row>
    <row r="515" spans="1:11">
      <c r="A515">
        <v>1142</v>
      </c>
      <c r="B515">
        <v>179</v>
      </c>
      <c r="C515" s="3">
        <v>44903</v>
      </c>
      <c r="D515" s="3">
        <v>44908</v>
      </c>
      <c r="E515">
        <v>5</v>
      </c>
      <c r="F515" t="s">
        <v>1024</v>
      </c>
      <c r="G515" t="s">
        <v>1025</v>
      </c>
      <c r="H515">
        <v>121</v>
      </c>
      <c r="I515" t="s">
        <v>1032</v>
      </c>
      <c r="J515">
        <f>IF(AND(B516=Hospitalvisits[[#This Row],[Patient_ID]],C516-Hospitalvisits[[#This Row],[Discharge_Date]] &lt;= 30),1,0)</f>
        <v>0</v>
      </c>
      <c r="K515" s="3" t="str">
        <f>IF(Hospitalvisits[[#This Row],[Readmission Status]]=1,C516,"")</f>
        <v/>
      </c>
    </row>
    <row r="516" spans="1:11">
      <c r="A516">
        <v>499</v>
      </c>
      <c r="B516">
        <v>179</v>
      </c>
      <c r="C516" s="3">
        <v>45484</v>
      </c>
      <c r="D516" s="3">
        <v>45487</v>
      </c>
      <c r="E516">
        <v>3</v>
      </c>
      <c r="F516" t="s">
        <v>1044</v>
      </c>
      <c r="G516" t="s">
        <v>1039</v>
      </c>
      <c r="H516">
        <v>190</v>
      </c>
      <c r="I516" t="s">
        <v>1029</v>
      </c>
      <c r="J516">
        <f>IF(AND(B517=Hospitalvisits[[#This Row],[Patient_ID]],C517-Hospitalvisits[[#This Row],[Discharge_Date]] &lt;= 30),1,0)</f>
        <v>1</v>
      </c>
      <c r="K516" s="3">
        <f>IF(Hospitalvisits[[#This Row],[Readmission Status]]=1,C517,"")</f>
        <v>45502</v>
      </c>
    </row>
    <row r="517" spans="1:11">
      <c r="A517">
        <v>393</v>
      </c>
      <c r="B517">
        <v>179</v>
      </c>
      <c r="C517" s="3">
        <v>45502</v>
      </c>
      <c r="D517" s="3">
        <v>45505</v>
      </c>
      <c r="E517">
        <v>3</v>
      </c>
      <c r="F517" t="s">
        <v>1037</v>
      </c>
      <c r="G517" t="s">
        <v>1031</v>
      </c>
      <c r="H517">
        <v>143</v>
      </c>
      <c r="I517" t="s">
        <v>1026</v>
      </c>
      <c r="J517">
        <f>IF(AND(B518=Hospitalvisits[[#This Row],[Patient_ID]],C518-Hospitalvisits[[#This Row],[Discharge_Date]] &lt;= 30),1,0)</f>
        <v>0</v>
      </c>
      <c r="K517" s="3" t="str">
        <f>IF(Hospitalvisits[[#This Row],[Readmission Status]]=1,C518,"")</f>
        <v/>
      </c>
    </row>
    <row r="518" spans="1:11">
      <c r="A518">
        <v>443</v>
      </c>
      <c r="B518">
        <v>180</v>
      </c>
      <c r="C518" s="3">
        <v>44812</v>
      </c>
      <c r="D518" s="3">
        <v>44819</v>
      </c>
      <c r="E518">
        <v>7</v>
      </c>
      <c r="F518" t="s">
        <v>1038</v>
      </c>
      <c r="G518" t="s">
        <v>1039</v>
      </c>
      <c r="H518">
        <v>8</v>
      </c>
      <c r="I518" t="s">
        <v>1029</v>
      </c>
      <c r="J518">
        <f>IF(AND(B519=Hospitalvisits[[#This Row],[Patient_ID]],C519-Hospitalvisits[[#This Row],[Discharge_Date]] &lt;= 30),1,0)</f>
        <v>0</v>
      </c>
      <c r="K518" s="3" t="str">
        <f>IF(Hospitalvisits[[#This Row],[Readmission Status]]=1,C519,"")</f>
        <v/>
      </c>
    </row>
    <row r="519" spans="1:11">
      <c r="A519">
        <v>102</v>
      </c>
      <c r="B519">
        <v>180</v>
      </c>
      <c r="C519" s="3">
        <v>44881</v>
      </c>
      <c r="D519" s="3">
        <v>44888</v>
      </c>
      <c r="E519">
        <v>7</v>
      </c>
      <c r="F519" t="s">
        <v>1041</v>
      </c>
      <c r="G519" t="s">
        <v>1036</v>
      </c>
      <c r="H519">
        <v>127</v>
      </c>
      <c r="I519" t="s">
        <v>1032</v>
      </c>
      <c r="J519">
        <f>IF(AND(B520=Hospitalvisits[[#This Row],[Patient_ID]],C520-Hospitalvisits[[#This Row],[Discharge_Date]] &lt;= 30),1,0)</f>
        <v>0</v>
      </c>
      <c r="K519" s="3" t="str">
        <f>IF(Hospitalvisits[[#This Row],[Readmission Status]]=1,C520,"")</f>
        <v/>
      </c>
    </row>
    <row r="520" spans="1:11">
      <c r="A520">
        <v>2603</v>
      </c>
      <c r="B520">
        <v>181</v>
      </c>
      <c r="C520" s="3">
        <v>44611</v>
      </c>
      <c r="D520" s="3">
        <v>44614</v>
      </c>
      <c r="E520">
        <v>3</v>
      </c>
      <c r="F520" t="s">
        <v>1024</v>
      </c>
      <c r="G520" t="s">
        <v>1025</v>
      </c>
      <c r="H520">
        <v>71</v>
      </c>
      <c r="I520" t="s">
        <v>1032</v>
      </c>
      <c r="J520">
        <f>IF(AND(B521=Hospitalvisits[[#This Row],[Patient_ID]],C521-Hospitalvisits[[#This Row],[Discharge_Date]] &lt;= 30),1,0)</f>
        <v>0</v>
      </c>
      <c r="K520" s="3" t="str">
        <f>IF(Hospitalvisits[[#This Row],[Readmission Status]]=1,C521,"")</f>
        <v/>
      </c>
    </row>
    <row r="521" spans="1:11">
      <c r="A521">
        <v>1082</v>
      </c>
      <c r="B521">
        <v>181</v>
      </c>
      <c r="C521" s="3">
        <v>45416</v>
      </c>
      <c r="D521" s="3">
        <v>45424</v>
      </c>
      <c r="E521">
        <v>8</v>
      </c>
      <c r="F521" t="s">
        <v>1035</v>
      </c>
      <c r="G521" t="s">
        <v>1036</v>
      </c>
      <c r="H521">
        <v>163</v>
      </c>
      <c r="I521" t="s">
        <v>1034</v>
      </c>
      <c r="J521">
        <f>IF(AND(B522=Hospitalvisits[[#This Row],[Patient_ID]],C522-Hospitalvisits[[#This Row],[Discharge_Date]] &lt;= 30),1,0)</f>
        <v>0</v>
      </c>
      <c r="K521" s="3" t="str">
        <f>IF(Hospitalvisits[[#This Row],[Readmission Status]]=1,C522,"")</f>
        <v/>
      </c>
    </row>
    <row r="522" spans="1:11">
      <c r="A522">
        <v>418</v>
      </c>
      <c r="B522">
        <v>182</v>
      </c>
      <c r="C522" s="3">
        <v>45273</v>
      </c>
      <c r="D522" s="3">
        <v>45291</v>
      </c>
      <c r="E522">
        <v>18</v>
      </c>
      <c r="F522" t="s">
        <v>1033</v>
      </c>
      <c r="G522" t="s">
        <v>1028</v>
      </c>
      <c r="H522">
        <v>33</v>
      </c>
      <c r="I522" t="s">
        <v>1034</v>
      </c>
      <c r="J522">
        <f>IF(AND(B523=Hospitalvisits[[#This Row],[Patient_ID]],C523-Hospitalvisits[[#This Row],[Discharge_Date]] &lt;= 30),1,0)</f>
        <v>0</v>
      </c>
      <c r="K522" s="3" t="str">
        <f>IF(Hospitalvisits[[#This Row],[Readmission Status]]=1,C523,"")</f>
        <v/>
      </c>
    </row>
    <row r="523" spans="1:11">
      <c r="A523">
        <v>50</v>
      </c>
      <c r="B523">
        <v>183</v>
      </c>
      <c r="C523" s="3">
        <v>44827</v>
      </c>
      <c r="D523" s="3">
        <v>44831</v>
      </c>
      <c r="E523">
        <v>4</v>
      </c>
      <c r="F523" t="s">
        <v>1044</v>
      </c>
      <c r="G523" t="s">
        <v>1039</v>
      </c>
      <c r="H523">
        <v>199</v>
      </c>
      <c r="I523" t="s">
        <v>1034</v>
      </c>
      <c r="J523">
        <f>IF(AND(B524=Hospitalvisits[[#This Row],[Patient_ID]],C524-Hospitalvisits[[#This Row],[Discharge_Date]] &lt;= 30),1,0)</f>
        <v>1</v>
      </c>
      <c r="K523" s="3">
        <f>IF(Hospitalvisits[[#This Row],[Readmission Status]]=1,C524,"")</f>
        <v>44843</v>
      </c>
    </row>
    <row r="524" spans="1:11">
      <c r="A524">
        <v>1799</v>
      </c>
      <c r="B524">
        <v>183</v>
      </c>
      <c r="C524" s="3">
        <v>44843</v>
      </c>
      <c r="D524" s="3">
        <v>44846</v>
      </c>
      <c r="E524">
        <v>3</v>
      </c>
      <c r="F524" t="s">
        <v>1042</v>
      </c>
      <c r="G524" t="s">
        <v>1043</v>
      </c>
      <c r="H524">
        <v>32</v>
      </c>
      <c r="I524" t="s">
        <v>1029</v>
      </c>
      <c r="J524">
        <f>IF(AND(B525=Hospitalvisits[[#This Row],[Patient_ID]],C525-Hospitalvisits[[#This Row],[Discharge_Date]] &lt;= 30),1,0)</f>
        <v>0</v>
      </c>
      <c r="K524" s="3" t="str">
        <f>IF(Hospitalvisits[[#This Row],[Readmission Status]]=1,C525,"")</f>
        <v/>
      </c>
    </row>
    <row r="525" spans="1:11">
      <c r="A525">
        <v>1475</v>
      </c>
      <c r="B525">
        <v>183</v>
      </c>
      <c r="C525" s="3">
        <v>44952</v>
      </c>
      <c r="D525" s="3">
        <v>44955</v>
      </c>
      <c r="E525">
        <v>3</v>
      </c>
      <c r="F525" t="s">
        <v>1024</v>
      </c>
      <c r="G525" t="s">
        <v>1025</v>
      </c>
      <c r="H525">
        <v>21</v>
      </c>
      <c r="I525" t="s">
        <v>1034</v>
      </c>
      <c r="J525">
        <f>IF(AND(B526=Hospitalvisits[[#This Row],[Patient_ID]],C526-Hospitalvisits[[#This Row],[Discharge_Date]] &lt;= 30),1,0)</f>
        <v>0</v>
      </c>
      <c r="K525" s="3" t="str">
        <f>IF(Hospitalvisits[[#This Row],[Readmission Status]]=1,C526,"")</f>
        <v/>
      </c>
    </row>
    <row r="526" spans="1:11">
      <c r="A526">
        <v>929</v>
      </c>
      <c r="B526">
        <v>184</v>
      </c>
      <c r="C526" s="3">
        <v>44758</v>
      </c>
      <c r="D526" s="3">
        <v>44769</v>
      </c>
      <c r="E526">
        <v>11</v>
      </c>
      <c r="F526" t="s">
        <v>1027</v>
      </c>
      <c r="G526" t="s">
        <v>1028</v>
      </c>
      <c r="H526">
        <v>174</v>
      </c>
      <c r="I526" t="s">
        <v>1026</v>
      </c>
      <c r="J526">
        <f>IF(AND(B527=Hospitalvisits[[#This Row],[Patient_ID]],C527-Hospitalvisits[[#This Row],[Discharge_Date]] &lt;= 30),1,0)</f>
        <v>0</v>
      </c>
      <c r="K526" s="3" t="str">
        <f>IF(Hospitalvisits[[#This Row],[Readmission Status]]=1,C527,"")</f>
        <v/>
      </c>
    </row>
    <row r="527" spans="1:11">
      <c r="A527">
        <v>1957</v>
      </c>
      <c r="B527">
        <v>184</v>
      </c>
      <c r="C527" s="3">
        <v>44862</v>
      </c>
      <c r="D527" s="3">
        <v>44872</v>
      </c>
      <c r="E527">
        <v>10</v>
      </c>
      <c r="F527" t="s">
        <v>1041</v>
      </c>
      <c r="G527" t="s">
        <v>1036</v>
      </c>
      <c r="H527">
        <v>114</v>
      </c>
      <c r="I527" t="s">
        <v>1026</v>
      </c>
      <c r="J527">
        <f>IF(AND(B528=Hospitalvisits[[#This Row],[Patient_ID]],C528-Hospitalvisits[[#This Row],[Discharge_Date]] &lt;= 30),1,0)</f>
        <v>0</v>
      </c>
      <c r="K527" s="3" t="str">
        <f>IF(Hospitalvisits[[#This Row],[Readmission Status]]=1,C528,"")</f>
        <v/>
      </c>
    </row>
    <row r="528" spans="1:11">
      <c r="A528">
        <v>673</v>
      </c>
      <c r="B528">
        <v>184</v>
      </c>
      <c r="C528" s="3">
        <v>44962</v>
      </c>
      <c r="D528" s="3">
        <v>44968</v>
      </c>
      <c r="E528">
        <v>6</v>
      </c>
      <c r="F528" t="s">
        <v>1035</v>
      </c>
      <c r="G528" t="s">
        <v>1036</v>
      </c>
      <c r="H528">
        <v>25</v>
      </c>
      <c r="I528" t="s">
        <v>1034</v>
      </c>
      <c r="J528">
        <f>IF(AND(B529=Hospitalvisits[[#This Row],[Patient_ID]],C529-Hospitalvisits[[#This Row],[Discharge_Date]] &lt;= 30),1,0)</f>
        <v>0</v>
      </c>
      <c r="K528" s="3" t="str">
        <f>IF(Hospitalvisits[[#This Row],[Readmission Status]]=1,C529,"")</f>
        <v/>
      </c>
    </row>
    <row r="529" spans="1:11">
      <c r="A529">
        <v>268</v>
      </c>
      <c r="B529">
        <v>184</v>
      </c>
      <c r="C529" s="3">
        <v>45106</v>
      </c>
      <c r="D529" s="3">
        <v>45114</v>
      </c>
      <c r="E529">
        <v>8</v>
      </c>
      <c r="F529" t="s">
        <v>1033</v>
      </c>
      <c r="G529" t="s">
        <v>1028</v>
      </c>
      <c r="H529">
        <v>36</v>
      </c>
      <c r="I529" t="s">
        <v>1026</v>
      </c>
      <c r="J529">
        <f>IF(AND(B530=Hospitalvisits[[#This Row],[Patient_ID]],C530-Hospitalvisits[[#This Row],[Discharge_Date]] &lt;= 30),1,0)</f>
        <v>0</v>
      </c>
      <c r="K529" s="3" t="str">
        <f>IF(Hospitalvisits[[#This Row],[Readmission Status]]=1,C530,"")</f>
        <v/>
      </c>
    </row>
    <row r="530" spans="1:11">
      <c r="A530">
        <v>2391</v>
      </c>
      <c r="B530">
        <v>184</v>
      </c>
      <c r="C530" s="3">
        <v>45406</v>
      </c>
      <c r="D530" s="3">
        <v>45414</v>
      </c>
      <c r="E530">
        <v>8</v>
      </c>
      <c r="F530" t="s">
        <v>1041</v>
      </c>
      <c r="G530" t="s">
        <v>1036</v>
      </c>
      <c r="H530">
        <v>79</v>
      </c>
      <c r="I530" t="s">
        <v>1032</v>
      </c>
      <c r="J530">
        <f>IF(AND(B531=Hospitalvisits[[#This Row],[Patient_ID]],C531-Hospitalvisits[[#This Row],[Discharge_Date]] &lt;= 30),1,0)</f>
        <v>0</v>
      </c>
      <c r="K530" s="3" t="str">
        <f>IF(Hospitalvisits[[#This Row],[Readmission Status]]=1,C531,"")</f>
        <v/>
      </c>
    </row>
    <row r="531" spans="1:11">
      <c r="A531">
        <v>596</v>
      </c>
      <c r="B531">
        <v>185</v>
      </c>
      <c r="C531" s="3">
        <v>45176</v>
      </c>
      <c r="D531" s="3">
        <v>45180</v>
      </c>
      <c r="E531">
        <v>4</v>
      </c>
      <c r="F531" t="s">
        <v>1045</v>
      </c>
      <c r="G531" t="s">
        <v>1025</v>
      </c>
      <c r="H531">
        <v>69</v>
      </c>
      <c r="I531" t="s">
        <v>1029</v>
      </c>
      <c r="J531">
        <f>IF(AND(B532=Hospitalvisits[[#This Row],[Patient_ID]],C532-Hospitalvisits[[#This Row],[Discharge_Date]] &lt;= 30),1,0)</f>
        <v>0</v>
      </c>
      <c r="K531" s="3" t="str">
        <f>IF(Hospitalvisits[[#This Row],[Readmission Status]]=1,C532,"")</f>
        <v/>
      </c>
    </row>
    <row r="532" spans="1:11">
      <c r="A532">
        <v>2766</v>
      </c>
      <c r="B532">
        <v>185</v>
      </c>
      <c r="C532" s="3">
        <v>45312</v>
      </c>
      <c r="D532" s="3">
        <v>45323</v>
      </c>
      <c r="E532">
        <v>11</v>
      </c>
      <c r="F532" t="s">
        <v>1027</v>
      </c>
      <c r="G532" t="s">
        <v>1028</v>
      </c>
      <c r="H532">
        <v>18</v>
      </c>
      <c r="I532" t="s">
        <v>1029</v>
      </c>
      <c r="J532">
        <f>IF(AND(B533=Hospitalvisits[[#This Row],[Patient_ID]],C533-Hospitalvisits[[#This Row],[Discharge_Date]] &lt;= 30),1,0)</f>
        <v>0</v>
      </c>
      <c r="K532" s="3" t="str">
        <f>IF(Hospitalvisits[[#This Row],[Readmission Status]]=1,C533,"")</f>
        <v/>
      </c>
    </row>
    <row r="533" spans="1:11">
      <c r="A533">
        <v>570</v>
      </c>
      <c r="B533">
        <v>186</v>
      </c>
      <c r="C533" s="3">
        <v>44593</v>
      </c>
      <c r="D533" s="3">
        <v>44598</v>
      </c>
      <c r="E533">
        <v>5</v>
      </c>
      <c r="F533" t="s">
        <v>1024</v>
      </c>
      <c r="G533" t="s">
        <v>1025</v>
      </c>
      <c r="H533">
        <v>195</v>
      </c>
      <c r="I533" t="s">
        <v>1026</v>
      </c>
      <c r="J533">
        <f>IF(AND(B534=Hospitalvisits[[#This Row],[Patient_ID]],C534-Hospitalvisits[[#This Row],[Discharge_Date]] &lt;= 30),1,0)</f>
        <v>0</v>
      </c>
      <c r="K533" s="3" t="str">
        <f>IF(Hospitalvisits[[#This Row],[Readmission Status]]=1,C534,"")</f>
        <v/>
      </c>
    </row>
    <row r="534" spans="1:11">
      <c r="A534">
        <v>2501</v>
      </c>
      <c r="B534">
        <v>186</v>
      </c>
      <c r="C534" s="3">
        <v>44820</v>
      </c>
      <c r="D534" s="3">
        <v>44822</v>
      </c>
      <c r="E534">
        <v>2</v>
      </c>
      <c r="F534" t="s">
        <v>1046</v>
      </c>
      <c r="G534" t="s">
        <v>1043</v>
      </c>
      <c r="H534">
        <v>171</v>
      </c>
      <c r="I534" t="s">
        <v>1034</v>
      </c>
      <c r="J534">
        <f>IF(AND(B535=Hospitalvisits[[#This Row],[Patient_ID]],C535-Hospitalvisits[[#This Row],[Discharge_Date]] &lt;= 30),1,0)</f>
        <v>0</v>
      </c>
      <c r="K534" s="3" t="str">
        <f>IF(Hospitalvisits[[#This Row],[Readmission Status]]=1,C535,"")</f>
        <v/>
      </c>
    </row>
    <row r="535" spans="1:11">
      <c r="A535">
        <v>1920</v>
      </c>
      <c r="B535">
        <v>186</v>
      </c>
      <c r="C535" s="3">
        <v>45394</v>
      </c>
      <c r="D535" s="3">
        <v>45399</v>
      </c>
      <c r="E535">
        <v>5</v>
      </c>
      <c r="F535" t="s">
        <v>1027</v>
      </c>
      <c r="G535" t="s">
        <v>1028</v>
      </c>
      <c r="H535">
        <v>37</v>
      </c>
      <c r="I535" t="s">
        <v>1029</v>
      </c>
      <c r="J535">
        <f>IF(AND(B536=Hospitalvisits[[#This Row],[Patient_ID]],C536-Hospitalvisits[[#This Row],[Discharge_Date]] &lt;= 30),1,0)</f>
        <v>0</v>
      </c>
      <c r="K535" s="3" t="str">
        <f>IF(Hospitalvisits[[#This Row],[Readmission Status]]=1,C536,"")</f>
        <v/>
      </c>
    </row>
    <row r="536" spans="1:11">
      <c r="A536">
        <v>1562</v>
      </c>
      <c r="B536">
        <v>186</v>
      </c>
      <c r="C536" s="3">
        <v>45642</v>
      </c>
      <c r="D536" s="3">
        <v>45654</v>
      </c>
      <c r="E536">
        <v>12</v>
      </c>
      <c r="F536" t="s">
        <v>1041</v>
      </c>
      <c r="G536" t="s">
        <v>1036</v>
      </c>
      <c r="H536">
        <v>145</v>
      </c>
      <c r="I536" t="s">
        <v>1034</v>
      </c>
      <c r="J536">
        <f>IF(AND(B537=Hospitalvisits[[#This Row],[Patient_ID]],C537-Hospitalvisits[[#This Row],[Discharge_Date]] &lt;= 30),1,0)</f>
        <v>0</v>
      </c>
      <c r="K536" s="3" t="str">
        <f>IF(Hospitalvisits[[#This Row],[Readmission Status]]=1,C537,"")</f>
        <v/>
      </c>
    </row>
    <row r="537" spans="1:11">
      <c r="A537">
        <v>1951</v>
      </c>
      <c r="B537">
        <v>187</v>
      </c>
      <c r="C537" s="3">
        <v>44679</v>
      </c>
      <c r="D537" s="3">
        <v>44683</v>
      </c>
      <c r="E537">
        <v>4</v>
      </c>
      <c r="F537" t="s">
        <v>1044</v>
      </c>
      <c r="G537" t="s">
        <v>1039</v>
      </c>
      <c r="H537">
        <v>54</v>
      </c>
      <c r="I537" t="s">
        <v>1032</v>
      </c>
      <c r="J537">
        <f>IF(AND(B538=Hospitalvisits[[#This Row],[Patient_ID]],C538-Hospitalvisits[[#This Row],[Discharge_Date]] &lt;= 30),1,0)</f>
        <v>0</v>
      </c>
      <c r="K537" s="3" t="str">
        <f>IF(Hospitalvisits[[#This Row],[Readmission Status]]=1,C538,"")</f>
        <v/>
      </c>
    </row>
    <row r="538" spans="1:11">
      <c r="A538">
        <v>1836</v>
      </c>
      <c r="B538">
        <v>187</v>
      </c>
      <c r="C538" s="3">
        <v>45092</v>
      </c>
      <c r="D538" s="3">
        <v>45095</v>
      </c>
      <c r="E538">
        <v>3</v>
      </c>
      <c r="F538" t="s">
        <v>1038</v>
      </c>
      <c r="G538" t="s">
        <v>1039</v>
      </c>
      <c r="H538">
        <v>139</v>
      </c>
      <c r="I538" t="s">
        <v>1026</v>
      </c>
      <c r="J538">
        <f>IF(AND(B539=Hospitalvisits[[#This Row],[Patient_ID]],C539-Hospitalvisits[[#This Row],[Discharge_Date]] &lt;= 30),1,0)</f>
        <v>0</v>
      </c>
      <c r="K538" s="3" t="str">
        <f>IF(Hospitalvisits[[#This Row],[Readmission Status]]=1,C539,"")</f>
        <v/>
      </c>
    </row>
    <row r="539" spans="1:11">
      <c r="A539">
        <v>659</v>
      </c>
      <c r="B539">
        <v>187</v>
      </c>
      <c r="C539" s="3">
        <v>45393</v>
      </c>
      <c r="D539" s="3">
        <v>45395</v>
      </c>
      <c r="E539">
        <v>2</v>
      </c>
      <c r="F539" t="s">
        <v>1046</v>
      </c>
      <c r="G539" t="s">
        <v>1043</v>
      </c>
      <c r="H539">
        <v>28</v>
      </c>
      <c r="I539" t="s">
        <v>1029</v>
      </c>
      <c r="J539">
        <f>IF(AND(B540=Hospitalvisits[[#This Row],[Patient_ID]],C540-Hospitalvisits[[#This Row],[Discharge_Date]] &lt;= 30),1,0)</f>
        <v>0</v>
      </c>
      <c r="K539" s="3" t="str">
        <f>IF(Hospitalvisits[[#This Row],[Readmission Status]]=1,C540,"")</f>
        <v/>
      </c>
    </row>
    <row r="540" spans="1:11">
      <c r="A540">
        <v>2071</v>
      </c>
      <c r="B540">
        <v>188</v>
      </c>
      <c r="C540" s="3">
        <v>44620</v>
      </c>
      <c r="D540" s="3">
        <v>44626</v>
      </c>
      <c r="E540">
        <v>6</v>
      </c>
      <c r="F540" t="s">
        <v>1037</v>
      </c>
      <c r="G540" t="s">
        <v>1031</v>
      </c>
      <c r="H540">
        <v>1</v>
      </c>
      <c r="I540" t="s">
        <v>1026</v>
      </c>
      <c r="J540">
        <f>IF(AND(B541=Hospitalvisits[[#This Row],[Patient_ID]],C541-Hospitalvisits[[#This Row],[Discharge_Date]] &lt;= 30),1,0)</f>
        <v>0</v>
      </c>
      <c r="K540" s="3" t="str">
        <f>IF(Hospitalvisits[[#This Row],[Readmission Status]]=1,C541,"")</f>
        <v/>
      </c>
    </row>
    <row r="541" spans="1:11">
      <c r="A541">
        <v>601</v>
      </c>
      <c r="B541">
        <v>188</v>
      </c>
      <c r="C541" s="3">
        <v>44796</v>
      </c>
      <c r="D541" s="3">
        <v>44805</v>
      </c>
      <c r="E541">
        <v>9</v>
      </c>
      <c r="F541" t="s">
        <v>1035</v>
      </c>
      <c r="G541" t="s">
        <v>1036</v>
      </c>
      <c r="H541">
        <v>178</v>
      </c>
      <c r="I541" t="s">
        <v>1032</v>
      </c>
      <c r="J541">
        <f>IF(AND(B542=Hospitalvisits[[#This Row],[Patient_ID]],C542-Hospitalvisits[[#This Row],[Discharge_Date]] &lt;= 30),1,0)</f>
        <v>0</v>
      </c>
      <c r="K541" s="3" t="str">
        <f>IF(Hospitalvisits[[#This Row],[Readmission Status]]=1,C542,"")</f>
        <v/>
      </c>
    </row>
    <row r="542" spans="1:11">
      <c r="A542">
        <v>127</v>
      </c>
      <c r="B542">
        <v>188</v>
      </c>
      <c r="C542" s="3">
        <v>44969</v>
      </c>
      <c r="D542" s="3">
        <v>44972</v>
      </c>
      <c r="E542">
        <v>3</v>
      </c>
      <c r="F542" t="s">
        <v>1042</v>
      </c>
      <c r="G542" t="s">
        <v>1043</v>
      </c>
      <c r="H542">
        <v>143</v>
      </c>
      <c r="I542" t="s">
        <v>1029</v>
      </c>
      <c r="J542">
        <f>IF(AND(B543=Hospitalvisits[[#This Row],[Patient_ID]],C543-Hospitalvisits[[#This Row],[Discharge_Date]] &lt;= 30),1,0)</f>
        <v>0</v>
      </c>
      <c r="K542" s="3" t="str">
        <f>IF(Hospitalvisits[[#This Row],[Readmission Status]]=1,C543,"")</f>
        <v/>
      </c>
    </row>
    <row r="543" spans="1:11">
      <c r="A543">
        <v>2316</v>
      </c>
      <c r="B543">
        <v>188</v>
      </c>
      <c r="C543" s="3">
        <v>45504</v>
      </c>
      <c r="D543" s="3">
        <v>45508</v>
      </c>
      <c r="E543">
        <v>4</v>
      </c>
      <c r="F543" t="s">
        <v>1041</v>
      </c>
      <c r="G543" t="s">
        <v>1036</v>
      </c>
      <c r="H543">
        <v>42</v>
      </c>
      <c r="I543" t="s">
        <v>1034</v>
      </c>
      <c r="J543">
        <f>IF(AND(B544=Hospitalvisits[[#This Row],[Patient_ID]],C544-Hospitalvisits[[#This Row],[Discharge_Date]] &lt;= 30),1,0)</f>
        <v>0</v>
      </c>
      <c r="K543" s="3" t="str">
        <f>IF(Hospitalvisits[[#This Row],[Readmission Status]]=1,C544,"")</f>
        <v/>
      </c>
    </row>
    <row r="544" spans="1:11">
      <c r="A544">
        <v>100</v>
      </c>
      <c r="B544">
        <v>189</v>
      </c>
      <c r="C544" s="3">
        <v>45040</v>
      </c>
      <c r="D544" s="3">
        <v>45045</v>
      </c>
      <c r="E544">
        <v>5</v>
      </c>
      <c r="F544" t="s">
        <v>1040</v>
      </c>
      <c r="G544" t="s">
        <v>1039</v>
      </c>
      <c r="H544">
        <v>36</v>
      </c>
      <c r="I544" t="s">
        <v>1032</v>
      </c>
      <c r="J544">
        <f>IF(AND(B545=Hospitalvisits[[#This Row],[Patient_ID]],C545-Hospitalvisits[[#This Row],[Discharge_Date]] &lt;= 30),1,0)</f>
        <v>0</v>
      </c>
      <c r="K544" s="3" t="str">
        <f>IF(Hospitalvisits[[#This Row],[Readmission Status]]=1,C545,"")</f>
        <v/>
      </c>
    </row>
    <row r="545" spans="1:11">
      <c r="A545">
        <v>2677</v>
      </c>
      <c r="B545">
        <v>190</v>
      </c>
      <c r="C545" s="3">
        <v>44729</v>
      </c>
      <c r="D545" s="3">
        <v>44736</v>
      </c>
      <c r="E545">
        <v>7</v>
      </c>
      <c r="F545" t="s">
        <v>1035</v>
      </c>
      <c r="G545" t="s">
        <v>1036</v>
      </c>
      <c r="H545">
        <v>105</v>
      </c>
      <c r="I545" t="s">
        <v>1026</v>
      </c>
      <c r="J545">
        <f>IF(AND(B546=Hospitalvisits[[#This Row],[Patient_ID]],C546-Hospitalvisits[[#This Row],[Discharge_Date]] &lt;= 30),1,0)</f>
        <v>0</v>
      </c>
      <c r="K545" s="3" t="str">
        <f>IF(Hospitalvisits[[#This Row],[Readmission Status]]=1,C546,"")</f>
        <v/>
      </c>
    </row>
    <row r="546" spans="1:11">
      <c r="A546">
        <v>2253</v>
      </c>
      <c r="B546">
        <v>191</v>
      </c>
      <c r="C546" s="3">
        <v>44611</v>
      </c>
      <c r="D546" s="3">
        <v>44613</v>
      </c>
      <c r="E546">
        <v>2</v>
      </c>
      <c r="F546" t="s">
        <v>1042</v>
      </c>
      <c r="G546" t="s">
        <v>1043</v>
      </c>
      <c r="H546">
        <v>163</v>
      </c>
      <c r="I546" t="s">
        <v>1034</v>
      </c>
      <c r="J546">
        <f>IF(AND(B547=Hospitalvisits[[#This Row],[Patient_ID]],C547-Hospitalvisits[[#This Row],[Discharge_Date]] &lt;= 30),1,0)</f>
        <v>0</v>
      </c>
      <c r="K546" s="3" t="str">
        <f>IF(Hospitalvisits[[#This Row],[Readmission Status]]=1,C547,"")</f>
        <v/>
      </c>
    </row>
    <row r="547" spans="1:11">
      <c r="A547">
        <v>2879</v>
      </c>
      <c r="B547">
        <v>191</v>
      </c>
      <c r="C547" s="3">
        <v>45020</v>
      </c>
      <c r="D547" s="3">
        <v>45033</v>
      </c>
      <c r="E547">
        <v>13</v>
      </c>
      <c r="F547" t="s">
        <v>1033</v>
      </c>
      <c r="G547" t="s">
        <v>1028</v>
      </c>
      <c r="H547">
        <v>172</v>
      </c>
      <c r="I547" t="s">
        <v>1026</v>
      </c>
      <c r="J547">
        <f>IF(AND(B548=Hospitalvisits[[#This Row],[Patient_ID]],C548-Hospitalvisits[[#This Row],[Discharge_Date]] &lt;= 30),1,0)</f>
        <v>0</v>
      </c>
      <c r="K547" s="3" t="str">
        <f>IF(Hospitalvisits[[#This Row],[Readmission Status]]=1,C548,"")</f>
        <v/>
      </c>
    </row>
    <row r="548" spans="1:11">
      <c r="A548">
        <v>2266</v>
      </c>
      <c r="B548">
        <v>192</v>
      </c>
      <c r="C548" s="3">
        <v>44599</v>
      </c>
      <c r="D548" s="3">
        <v>44603</v>
      </c>
      <c r="E548">
        <v>4</v>
      </c>
      <c r="F548" t="s">
        <v>1030</v>
      </c>
      <c r="G548" t="s">
        <v>1031</v>
      </c>
      <c r="H548">
        <v>83</v>
      </c>
      <c r="I548" t="s">
        <v>1034</v>
      </c>
      <c r="J548">
        <f>IF(AND(B549=Hospitalvisits[[#This Row],[Patient_ID]],C549-Hospitalvisits[[#This Row],[Discharge_Date]] &lt;= 30),1,0)</f>
        <v>0</v>
      </c>
      <c r="K548" s="3" t="str">
        <f>IF(Hospitalvisits[[#This Row],[Readmission Status]]=1,C549,"")</f>
        <v/>
      </c>
    </row>
    <row r="549" spans="1:11">
      <c r="A549">
        <v>545</v>
      </c>
      <c r="B549">
        <v>192</v>
      </c>
      <c r="C549" s="3">
        <v>44727</v>
      </c>
      <c r="D549" s="3">
        <v>44745</v>
      </c>
      <c r="E549">
        <v>18</v>
      </c>
      <c r="F549" t="s">
        <v>1027</v>
      </c>
      <c r="G549" t="s">
        <v>1028</v>
      </c>
      <c r="H549">
        <v>182</v>
      </c>
      <c r="I549" t="s">
        <v>1034</v>
      </c>
      <c r="J549">
        <f>IF(AND(B550=Hospitalvisits[[#This Row],[Patient_ID]],C550-Hospitalvisits[[#This Row],[Discharge_Date]] &lt;= 30),1,0)</f>
        <v>0</v>
      </c>
      <c r="K549" s="3" t="str">
        <f>IF(Hospitalvisits[[#This Row],[Readmission Status]]=1,C550,"")</f>
        <v/>
      </c>
    </row>
    <row r="550" spans="1:11">
      <c r="A550">
        <v>1970</v>
      </c>
      <c r="B550">
        <v>192</v>
      </c>
      <c r="C550" s="3">
        <v>45063</v>
      </c>
      <c r="D550" s="3">
        <v>45068</v>
      </c>
      <c r="E550">
        <v>5</v>
      </c>
      <c r="F550" t="s">
        <v>1041</v>
      </c>
      <c r="G550" t="s">
        <v>1036</v>
      </c>
      <c r="H550">
        <v>144</v>
      </c>
      <c r="I550" t="s">
        <v>1026</v>
      </c>
      <c r="J550">
        <f>IF(AND(B551=Hospitalvisits[[#This Row],[Patient_ID]],C551-Hospitalvisits[[#This Row],[Discharge_Date]] &lt;= 30),1,0)</f>
        <v>0</v>
      </c>
      <c r="K550" s="3" t="str">
        <f>IF(Hospitalvisits[[#This Row],[Readmission Status]]=1,C551,"")</f>
        <v/>
      </c>
    </row>
    <row r="551" spans="1:11">
      <c r="A551">
        <v>2351</v>
      </c>
      <c r="B551">
        <v>192</v>
      </c>
      <c r="C551" s="3">
        <v>45127</v>
      </c>
      <c r="D551" s="3">
        <v>45129</v>
      </c>
      <c r="E551">
        <v>2</v>
      </c>
      <c r="F551" t="s">
        <v>1042</v>
      </c>
      <c r="G551" t="s">
        <v>1043</v>
      </c>
      <c r="H551">
        <v>193</v>
      </c>
      <c r="I551" t="s">
        <v>1026</v>
      </c>
      <c r="J551">
        <f>IF(AND(B552=Hospitalvisits[[#This Row],[Patient_ID]],C552-Hospitalvisits[[#This Row],[Discharge_Date]] &lt;= 30),1,0)</f>
        <v>0</v>
      </c>
      <c r="K551" s="3" t="str">
        <f>IF(Hospitalvisits[[#This Row],[Readmission Status]]=1,C552,"")</f>
        <v/>
      </c>
    </row>
    <row r="552" spans="1:11">
      <c r="A552">
        <v>2045</v>
      </c>
      <c r="B552">
        <v>192</v>
      </c>
      <c r="C552" s="3">
        <v>45483</v>
      </c>
      <c r="D552" s="3">
        <v>45490</v>
      </c>
      <c r="E552">
        <v>7</v>
      </c>
      <c r="F552" t="s">
        <v>1044</v>
      </c>
      <c r="G552" t="s">
        <v>1039</v>
      </c>
      <c r="H552">
        <v>69</v>
      </c>
      <c r="I552" t="s">
        <v>1034</v>
      </c>
      <c r="J552">
        <f>IF(AND(B553=Hospitalvisits[[#This Row],[Patient_ID]],C553-Hospitalvisits[[#This Row],[Discharge_Date]] &lt;= 30),1,0)</f>
        <v>0</v>
      </c>
      <c r="K552" s="3" t="str">
        <f>IF(Hospitalvisits[[#This Row],[Readmission Status]]=1,C553,"")</f>
        <v/>
      </c>
    </row>
    <row r="553" spans="1:11">
      <c r="A553">
        <v>1533</v>
      </c>
      <c r="B553">
        <v>193</v>
      </c>
      <c r="C553" s="3">
        <v>44846</v>
      </c>
      <c r="D553" s="3">
        <v>44850</v>
      </c>
      <c r="E553">
        <v>4</v>
      </c>
      <c r="F553" t="s">
        <v>1037</v>
      </c>
      <c r="G553" t="s">
        <v>1031</v>
      </c>
      <c r="H553">
        <v>165</v>
      </c>
      <c r="I553" t="s">
        <v>1032</v>
      </c>
      <c r="J553">
        <f>IF(AND(B554=Hospitalvisits[[#This Row],[Patient_ID]],C554-Hospitalvisits[[#This Row],[Discharge_Date]] &lt;= 30),1,0)</f>
        <v>0</v>
      </c>
      <c r="K553" s="3" t="str">
        <f>IF(Hospitalvisits[[#This Row],[Readmission Status]]=1,C554,"")</f>
        <v/>
      </c>
    </row>
    <row r="554" spans="1:11">
      <c r="A554">
        <v>1621</v>
      </c>
      <c r="B554">
        <v>193</v>
      </c>
      <c r="C554" s="3">
        <v>44931</v>
      </c>
      <c r="D554" s="3">
        <v>44933</v>
      </c>
      <c r="E554">
        <v>2</v>
      </c>
      <c r="F554" t="s">
        <v>1030</v>
      </c>
      <c r="G554" t="s">
        <v>1031</v>
      </c>
      <c r="H554">
        <v>126</v>
      </c>
      <c r="I554" t="s">
        <v>1026</v>
      </c>
      <c r="J554">
        <f>IF(AND(B555=Hospitalvisits[[#This Row],[Patient_ID]],C555-Hospitalvisits[[#This Row],[Discharge_Date]] &lt;= 30),1,0)</f>
        <v>1</v>
      </c>
      <c r="K554" s="3">
        <f>IF(Hospitalvisits[[#This Row],[Readmission Status]]=1,C555,"")</f>
        <v>44932</v>
      </c>
    </row>
    <row r="555" spans="1:11">
      <c r="A555">
        <v>568</v>
      </c>
      <c r="B555">
        <v>193</v>
      </c>
      <c r="C555" s="3">
        <v>44932</v>
      </c>
      <c r="D555" s="3">
        <v>44935</v>
      </c>
      <c r="E555">
        <v>3</v>
      </c>
      <c r="F555" t="s">
        <v>1037</v>
      </c>
      <c r="G555" t="s">
        <v>1031</v>
      </c>
      <c r="H555">
        <v>75</v>
      </c>
      <c r="I555" t="s">
        <v>1034</v>
      </c>
      <c r="J555">
        <f>IF(AND(B556=Hospitalvisits[[#This Row],[Patient_ID]],C556-Hospitalvisits[[#This Row],[Discharge_Date]] &lt;= 30),1,0)</f>
        <v>0</v>
      </c>
      <c r="K555" s="3" t="str">
        <f>IF(Hospitalvisits[[#This Row],[Readmission Status]]=1,C556,"")</f>
        <v/>
      </c>
    </row>
    <row r="556" spans="1:11">
      <c r="A556">
        <v>2207</v>
      </c>
      <c r="B556">
        <v>193</v>
      </c>
      <c r="C556" s="3">
        <v>45580</v>
      </c>
      <c r="D556" s="3">
        <v>45587</v>
      </c>
      <c r="E556">
        <v>7</v>
      </c>
      <c r="F556" t="s">
        <v>1035</v>
      </c>
      <c r="G556" t="s">
        <v>1036</v>
      </c>
      <c r="H556">
        <v>150</v>
      </c>
      <c r="I556" t="s">
        <v>1026</v>
      </c>
      <c r="J556">
        <f>IF(AND(B557=Hospitalvisits[[#This Row],[Patient_ID]],C557-Hospitalvisits[[#This Row],[Discharge_Date]] &lt;= 30),1,0)</f>
        <v>0</v>
      </c>
      <c r="K556" s="3" t="str">
        <f>IF(Hospitalvisits[[#This Row],[Readmission Status]]=1,C557,"")</f>
        <v/>
      </c>
    </row>
    <row r="557" spans="1:11">
      <c r="A557">
        <v>1500</v>
      </c>
      <c r="B557">
        <v>194</v>
      </c>
      <c r="C557" s="3">
        <v>44966</v>
      </c>
      <c r="D557" s="3">
        <v>44971</v>
      </c>
      <c r="E557">
        <v>5</v>
      </c>
      <c r="F557" t="s">
        <v>1030</v>
      </c>
      <c r="G557" t="s">
        <v>1031</v>
      </c>
      <c r="H557">
        <v>66</v>
      </c>
      <c r="I557" t="s">
        <v>1032</v>
      </c>
      <c r="J557">
        <f>IF(AND(B558=Hospitalvisits[[#This Row],[Patient_ID]],C558-Hospitalvisits[[#This Row],[Discharge_Date]] &lt;= 30),1,0)</f>
        <v>0</v>
      </c>
      <c r="K557" s="3" t="str">
        <f>IF(Hospitalvisits[[#This Row],[Readmission Status]]=1,C558,"")</f>
        <v/>
      </c>
    </row>
    <row r="558" spans="1:11">
      <c r="A558">
        <v>2020</v>
      </c>
      <c r="B558">
        <v>194</v>
      </c>
      <c r="C558" s="3">
        <v>45070</v>
      </c>
      <c r="D558" s="3">
        <v>45076</v>
      </c>
      <c r="E558">
        <v>6</v>
      </c>
      <c r="F558" t="s">
        <v>1033</v>
      </c>
      <c r="G558" t="s">
        <v>1028</v>
      </c>
      <c r="H558">
        <v>150</v>
      </c>
      <c r="I558" t="s">
        <v>1032</v>
      </c>
      <c r="J558">
        <f>IF(AND(B559=Hospitalvisits[[#This Row],[Patient_ID]],C559-Hospitalvisits[[#This Row],[Discharge_Date]] &lt;= 30),1,0)</f>
        <v>0</v>
      </c>
      <c r="K558" s="3" t="str">
        <f>IF(Hospitalvisits[[#This Row],[Readmission Status]]=1,C559,"")</f>
        <v/>
      </c>
    </row>
    <row r="559" spans="1:11">
      <c r="A559">
        <v>226</v>
      </c>
      <c r="B559">
        <v>194</v>
      </c>
      <c r="C559" s="3">
        <v>45485</v>
      </c>
      <c r="D559" s="3">
        <v>45489</v>
      </c>
      <c r="E559">
        <v>4</v>
      </c>
      <c r="F559" t="s">
        <v>1024</v>
      </c>
      <c r="G559" t="s">
        <v>1025</v>
      </c>
      <c r="H559">
        <v>5</v>
      </c>
      <c r="I559" t="s">
        <v>1026</v>
      </c>
      <c r="J559">
        <f>IF(AND(B560=Hospitalvisits[[#This Row],[Patient_ID]],C560-Hospitalvisits[[#This Row],[Discharge_Date]] &lt;= 30),1,0)</f>
        <v>1</v>
      </c>
      <c r="K559" s="3">
        <f>IF(Hospitalvisits[[#This Row],[Readmission Status]]=1,C560,"")</f>
        <v>45493</v>
      </c>
    </row>
    <row r="560" spans="1:11">
      <c r="A560">
        <v>2115</v>
      </c>
      <c r="B560">
        <v>194</v>
      </c>
      <c r="C560" s="3">
        <v>45493</v>
      </c>
      <c r="D560" s="3">
        <v>45505</v>
      </c>
      <c r="E560">
        <v>12</v>
      </c>
      <c r="F560" t="s">
        <v>1041</v>
      </c>
      <c r="G560" t="s">
        <v>1036</v>
      </c>
      <c r="H560">
        <v>193</v>
      </c>
      <c r="I560" t="s">
        <v>1034</v>
      </c>
      <c r="J560">
        <f>IF(AND(B561=Hospitalvisits[[#This Row],[Patient_ID]],C561-Hospitalvisits[[#This Row],[Discharge_Date]] &lt;= 30),1,0)</f>
        <v>0</v>
      </c>
      <c r="K560" s="3" t="str">
        <f>IF(Hospitalvisits[[#This Row],[Readmission Status]]=1,C561,"")</f>
        <v/>
      </c>
    </row>
    <row r="561" spans="1:11">
      <c r="A561">
        <v>2925</v>
      </c>
      <c r="B561">
        <v>194</v>
      </c>
      <c r="C561" s="3">
        <v>45605</v>
      </c>
      <c r="D561" s="3">
        <v>45622</v>
      </c>
      <c r="E561">
        <v>17</v>
      </c>
      <c r="F561" t="s">
        <v>1027</v>
      </c>
      <c r="G561" t="s">
        <v>1028</v>
      </c>
      <c r="H561">
        <v>88</v>
      </c>
      <c r="I561" t="s">
        <v>1029</v>
      </c>
      <c r="J561">
        <f>IF(AND(B562=Hospitalvisits[[#This Row],[Patient_ID]],C562-Hospitalvisits[[#This Row],[Discharge_Date]] &lt;= 30),1,0)</f>
        <v>0</v>
      </c>
      <c r="K561" s="3" t="str">
        <f>IF(Hospitalvisits[[#This Row],[Readmission Status]]=1,C562,"")</f>
        <v/>
      </c>
    </row>
    <row r="562" spans="1:11">
      <c r="A562">
        <v>1309</v>
      </c>
      <c r="B562">
        <v>195</v>
      </c>
      <c r="C562" s="3">
        <v>44787</v>
      </c>
      <c r="D562" s="3">
        <v>44792</v>
      </c>
      <c r="E562">
        <v>5</v>
      </c>
      <c r="F562" t="s">
        <v>1045</v>
      </c>
      <c r="G562" t="s">
        <v>1025</v>
      </c>
      <c r="H562">
        <v>97</v>
      </c>
      <c r="I562" t="s">
        <v>1026</v>
      </c>
      <c r="J562">
        <f>IF(AND(B563=Hospitalvisits[[#This Row],[Patient_ID]],C563-Hospitalvisits[[#This Row],[Discharge_Date]] &lt;= 30),1,0)</f>
        <v>0</v>
      </c>
      <c r="K562" s="3" t="str">
        <f>IF(Hospitalvisits[[#This Row],[Readmission Status]]=1,C563,"")</f>
        <v/>
      </c>
    </row>
    <row r="563" spans="1:11">
      <c r="A563">
        <v>2616</v>
      </c>
      <c r="B563">
        <v>195</v>
      </c>
      <c r="C563" s="3">
        <v>45364</v>
      </c>
      <c r="D563" s="3">
        <v>45381</v>
      </c>
      <c r="E563">
        <v>17</v>
      </c>
      <c r="F563" t="s">
        <v>1033</v>
      </c>
      <c r="G563" t="s">
        <v>1028</v>
      </c>
      <c r="H563">
        <v>130</v>
      </c>
      <c r="I563" t="s">
        <v>1029</v>
      </c>
      <c r="J563">
        <f>IF(AND(B564=Hospitalvisits[[#This Row],[Patient_ID]],C564-Hospitalvisits[[#This Row],[Discharge_Date]] &lt;= 30),1,0)</f>
        <v>0</v>
      </c>
      <c r="K563" s="3" t="str">
        <f>IF(Hospitalvisits[[#This Row],[Readmission Status]]=1,C564,"")</f>
        <v/>
      </c>
    </row>
    <row r="564" spans="1:11">
      <c r="A564">
        <v>1635</v>
      </c>
      <c r="B564">
        <v>197</v>
      </c>
      <c r="C564" s="3">
        <v>44571</v>
      </c>
      <c r="D564" s="3">
        <v>44575</v>
      </c>
      <c r="E564">
        <v>4</v>
      </c>
      <c r="F564" t="s">
        <v>1035</v>
      </c>
      <c r="G564" t="s">
        <v>1036</v>
      </c>
      <c r="H564">
        <v>123</v>
      </c>
      <c r="I564" t="s">
        <v>1029</v>
      </c>
      <c r="J564">
        <f>IF(AND(B565=Hospitalvisits[[#This Row],[Patient_ID]],C565-Hospitalvisits[[#This Row],[Discharge_Date]] &lt;= 30),1,0)</f>
        <v>0</v>
      </c>
      <c r="K564" s="3" t="str">
        <f>IF(Hospitalvisits[[#This Row],[Readmission Status]]=1,C565,"")</f>
        <v/>
      </c>
    </row>
    <row r="565" spans="1:11">
      <c r="A565">
        <v>1933</v>
      </c>
      <c r="B565">
        <v>197</v>
      </c>
      <c r="C565" s="3">
        <v>45063</v>
      </c>
      <c r="D565" s="3">
        <v>45065</v>
      </c>
      <c r="E565">
        <v>2</v>
      </c>
      <c r="F565" t="s">
        <v>1042</v>
      </c>
      <c r="G565" t="s">
        <v>1043</v>
      </c>
      <c r="H565">
        <v>51</v>
      </c>
      <c r="I565" t="s">
        <v>1026</v>
      </c>
      <c r="J565">
        <f>IF(AND(B566=Hospitalvisits[[#This Row],[Patient_ID]],C566-Hospitalvisits[[#This Row],[Discharge_Date]] &lt;= 30),1,0)</f>
        <v>0</v>
      </c>
      <c r="K565" s="3" t="str">
        <f>IF(Hospitalvisits[[#This Row],[Readmission Status]]=1,C566,"")</f>
        <v/>
      </c>
    </row>
    <row r="566" spans="1:11">
      <c r="A566">
        <v>250</v>
      </c>
      <c r="B566">
        <v>197</v>
      </c>
      <c r="C566" s="3">
        <v>45193</v>
      </c>
      <c r="D566" s="3">
        <v>45197</v>
      </c>
      <c r="E566">
        <v>4</v>
      </c>
      <c r="F566" t="s">
        <v>1045</v>
      </c>
      <c r="G566" t="s">
        <v>1025</v>
      </c>
      <c r="H566">
        <v>91</v>
      </c>
      <c r="I566" t="s">
        <v>1034</v>
      </c>
      <c r="J566">
        <f>IF(AND(B567=Hospitalvisits[[#This Row],[Patient_ID]],C567-Hospitalvisits[[#This Row],[Discharge_Date]] &lt;= 30),1,0)</f>
        <v>0</v>
      </c>
      <c r="K566" s="3" t="str">
        <f>IF(Hospitalvisits[[#This Row],[Readmission Status]]=1,C567,"")</f>
        <v/>
      </c>
    </row>
    <row r="567" spans="1:11">
      <c r="A567">
        <v>1936</v>
      </c>
      <c r="B567">
        <v>197</v>
      </c>
      <c r="C567" s="3">
        <v>45351</v>
      </c>
      <c r="D567" s="3">
        <v>45354</v>
      </c>
      <c r="E567">
        <v>3</v>
      </c>
      <c r="F567" t="s">
        <v>1044</v>
      </c>
      <c r="G567" t="s">
        <v>1039</v>
      </c>
      <c r="H567">
        <v>200</v>
      </c>
      <c r="I567" t="s">
        <v>1029</v>
      </c>
      <c r="J567">
        <f>IF(AND(B568=Hospitalvisits[[#This Row],[Patient_ID]],C568-Hospitalvisits[[#This Row],[Discharge_Date]] &lt;= 30),1,0)</f>
        <v>0</v>
      </c>
      <c r="K567" s="3" t="str">
        <f>IF(Hospitalvisits[[#This Row],[Readmission Status]]=1,C568,"")</f>
        <v/>
      </c>
    </row>
    <row r="568" spans="1:11">
      <c r="A568">
        <v>1987</v>
      </c>
      <c r="B568">
        <v>197</v>
      </c>
      <c r="C568" s="3">
        <v>45589</v>
      </c>
      <c r="D568" s="3">
        <v>45591</v>
      </c>
      <c r="E568">
        <v>2</v>
      </c>
      <c r="F568" t="s">
        <v>1042</v>
      </c>
      <c r="G568" t="s">
        <v>1043</v>
      </c>
      <c r="H568">
        <v>4</v>
      </c>
      <c r="I568" t="s">
        <v>1032</v>
      </c>
      <c r="J568">
        <f>IF(AND(B569=Hospitalvisits[[#This Row],[Patient_ID]],C569-Hospitalvisits[[#This Row],[Discharge_Date]] &lt;= 30),1,0)</f>
        <v>0</v>
      </c>
      <c r="K568" s="3" t="str">
        <f>IF(Hospitalvisits[[#This Row],[Readmission Status]]=1,C569,"")</f>
        <v/>
      </c>
    </row>
    <row r="569" spans="1:11">
      <c r="A569">
        <v>1975</v>
      </c>
      <c r="B569">
        <v>198</v>
      </c>
      <c r="C569" s="3">
        <v>44597</v>
      </c>
      <c r="D569" s="3">
        <v>44600</v>
      </c>
      <c r="E569">
        <v>3</v>
      </c>
      <c r="F569" t="s">
        <v>1045</v>
      </c>
      <c r="G569" t="s">
        <v>1025</v>
      </c>
      <c r="H569">
        <v>175</v>
      </c>
      <c r="I569" t="s">
        <v>1029</v>
      </c>
      <c r="J569">
        <f>IF(AND(B570=Hospitalvisits[[#This Row],[Patient_ID]],C570-Hospitalvisits[[#This Row],[Discharge_Date]] &lt;= 30),1,0)</f>
        <v>0</v>
      </c>
      <c r="K569" s="3" t="str">
        <f>IF(Hospitalvisits[[#This Row],[Readmission Status]]=1,C570,"")</f>
        <v/>
      </c>
    </row>
    <row r="570" spans="1:11">
      <c r="A570">
        <v>2238</v>
      </c>
      <c r="B570">
        <v>198</v>
      </c>
      <c r="C570" s="3">
        <v>44721</v>
      </c>
      <c r="D570" s="3">
        <v>44724</v>
      </c>
      <c r="E570">
        <v>3</v>
      </c>
      <c r="F570" t="s">
        <v>1046</v>
      </c>
      <c r="G570" t="s">
        <v>1043</v>
      </c>
      <c r="H570">
        <v>125</v>
      </c>
      <c r="I570" t="s">
        <v>1029</v>
      </c>
      <c r="J570">
        <f>IF(AND(B571=Hospitalvisits[[#This Row],[Patient_ID]],C571-Hospitalvisits[[#This Row],[Discharge_Date]] &lt;= 30),1,0)</f>
        <v>0</v>
      </c>
      <c r="K570" s="3" t="str">
        <f>IF(Hospitalvisits[[#This Row],[Readmission Status]]=1,C571,"")</f>
        <v/>
      </c>
    </row>
    <row r="571" spans="1:11">
      <c r="A571">
        <v>1486</v>
      </c>
      <c r="B571">
        <v>198</v>
      </c>
      <c r="C571" s="3">
        <v>45024</v>
      </c>
      <c r="D571" s="3">
        <v>45031</v>
      </c>
      <c r="E571">
        <v>7</v>
      </c>
      <c r="F571" t="s">
        <v>1030</v>
      </c>
      <c r="G571" t="s">
        <v>1031</v>
      </c>
      <c r="H571">
        <v>62</v>
      </c>
      <c r="I571" t="s">
        <v>1032</v>
      </c>
      <c r="J571">
        <f>IF(AND(B572=Hospitalvisits[[#This Row],[Patient_ID]],C572-Hospitalvisits[[#This Row],[Discharge_Date]] &lt;= 30),1,0)</f>
        <v>0</v>
      </c>
      <c r="K571" s="3" t="str">
        <f>IF(Hospitalvisits[[#This Row],[Readmission Status]]=1,C572,"")</f>
        <v/>
      </c>
    </row>
    <row r="572" spans="1:11">
      <c r="A572">
        <v>2439</v>
      </c>
      <c r="B572">
        <v>199</v>
      </c>
      <c r="C572" s="3">
        <v>44716</v>
      </c>
      <c r="D572" s="3">
        <v>44723</v>
      </c>
      <c r="E572">
        <v>7</v>
      </c>
      <c r="F572" t="s">
        <v>1041</v>
      </c>
      <c r="G572" t="s">
        <v>1036</v>
      </c>
      <c r="H572">
        <v>106</v>
      </c>
      <c r="I572" t="s">
        <v>1026</v>
      </c>
      <c r="J572">
        <f>IF(AND(B573=Hospitalvisits[[#This Row],[Patient_ID]],C573-Hospitalvisits[[#This Row],[Discharge_Date]] &lt;= 30),1,0)</f>
        <v>0</v>
      </c>
      <c r="K572" s="3" t="str">
        <f>IF(Hospitalvisits[[#This Row],[Readmission Status]]=1,C573,"")</f>
        <v/>
      </c>
    </row>
    <row r="573" spans="1:11">
      <c r="A573">
        <v>1120</v>
      </c>
      <c r="B573">
        <v>200</v>
      </c>
      <c r="C573" s="3">
        <v>45191</v>
      </c>
      <c r="D573" s="3">
        <v>45193</v>
      </c>
      <c r="E573">
        <v>2</v>
      </c>
      <c r="F573" t="s">
        <v>1046</v>
      </c>
      <c r="G573" t="s">
        <v>1043</v>
      </c>
      <c r="H573">
        <v>134</v>
      </c>
      <c r="I573" t="s">
        <v>1034</v>
      </c>
      <c r="J573">
        <f>IF(AND(B574=Hospitalvisits[[#This Row],[Patient_ID]],C574-Hospitalvisits[[#This Row],[Discharge_Date]] &lt;= 30),1,0)</f>
        <v>0</v>
      </c>
      <c r="K573" s="3" t="str">
        <f>IF(Hospitalvisits[[#This Row],[Readmission Status]]=1,C574,"")</f>
        <v/>
      </c>
    </row>
    <row r="574" spans="1:11">
      <c r="A574">
        <v>1081</v>
      </c>
      <c r="B574">
        <v>200</v>
      </c>
      <c r="C574" s="3">
        <v>45288</v>
      </c>
      <c r="D574" s="3">
        <v>45296</v>
      </c>
      <c r="E574">
        <v>8</v>
      </c>
      <c r="F574" t="s">
        <v>1037</v>
      </c>
      <c r="G574" t="s">
        <v>1031</v>
      </c>
      <c r="H574">
        <v>65</v>
      </c>
      <c r="I574" t="s">
        <v>1034</v>
      </c>
      <c r="J574">
        <f>IF(AND(B575=Hospitalvisits[[#This Row],[Patient_ID]],C575-Hospitalvisits[[#This Row],[Discharge_Date]] &lt;= 30),1,0)</f>
        <v>0</v>
      </c>
      <c r="K574" s="3" t="str">
        <f>IF(Hospitalvisits[[#This Row],[Readmission Status]]=1,C575,"")</f>
        <v/>
      </c>
    </row>
    <row r="575" spans="1:11">
      <c r="A575">
        <v>2089</v>
      </c>
      <c r="B575">
        <v>201</v>
      </c>
      <c r="C575" s="3">
        <v>45226</v>
      </c>
      <c r="D575" s="3">
        <v>45236</v>
      </c>
      <c r="E575">
        <v>10</v>
      </c>
      <c r="F575" t="s">
        <v>1027</v>
      </c>
      <c r="G575" t="s">
        <v>1028</v>
      </c>
      <c r="H575">
        <v>45</v>
      </c>
      <c r="I575" t="s">
        <v>1034</v>
      </c>
      <c r="J575">
        <f>IF(AND(B576=Hospitalvisits[[#This Row],[Patient_ID]],C576-Hospitalvisits[[#This Row],[Discharge_Date]] &lt;= 30),1,0)</f>
        <v>0</v>
      </c>
      <c r="K575" s="3" t="str">
        <f>IF(Hospitalvisits[[#This Row],[Readmission Status]]=1,C576,"")</f>
        <v/>
      </c>
    </row>
    <row r="576" spans="1:11">
      <c r="A576">
        <v>1226</v>
      </c>
      <c r="B576">
        <v>201</v>
      </c>
      <c r="C576" s="3">
        <v>45274</v>
      </c>
      <c r="D576" s="3">
        <v>45278</v>
      </c>
      <c r="E576">
        <v>4</v>
      </c>
      <c r="F576" t="s">
        <v>1038</v>
      </c>
      <c r="G576" t="s">
        <v>1039</v>
      </c>
      <c r="H576">
        <v>120</v>
      </c>
      <c r="I576" t="s">
        <v>1032</v>
      </c>
      <c r="J576">
        <f>IF(AND(B577=Hospitalvisits[[#This Row],[Patient_ID]],C577-Hospitalvisits[[#This Row],[Discharge_Date]] &lt;= 30),1,0)</f>
        <v>0</v>
      </c>
      <c r="K576" s="3" t="str">
        <f>IF(Hospitalvisits[[#This Row],[Readmission Status]]=1,C577,"")</f>
        <v/>
      </c>
    </row>
    <row r="577" spans="1:11">
      <c r="A577">
        <v>846</v>
      </c>
      <c r="B577">
        <v>202</v>
      </c>
      <c r="C577" s="3">
        <v>44762</v>
      </c>
      <c r="D577" s="3">
        <v>44776</v>
      </c>
      <c r="E577">
        <v>14</v>
      </c>
      <c r="F577" t="s">
        <v>1033</v>
      </c>
      <c r="G577" t="s">
        <v>1028</v>
      </c>
      <c r="H577">
        <v>184</v>
      </c>
      <c r="I577" t="s">
        <v>1029</v>
      </c>
      <c r="J577">
        <f>IF(AND(B578=Hospitalvisits[[#This Row],[Patient_ID]],C578-Hospitalvisits[[#This Row],[Discharge_Date]] &lt;= 30),1,0)</f>
        <v>0</v>
      </c>
      <c r="K577" s="3" t="str">
        <f>IF(Hospitalvisits[[#This Row],[Readmission Status]]=1,C578,"")</f>
        <v/>
      </c>
    </row>
    <row r="578" spans="1:11">
      <c r="A578">
        <v>2247</v>
      </c>
      <c r="B578">
        <v>202</v>
      </c>
      <c r="C578" s="3">
        <v>44942</v>
      </c>
      <c r="D578" s="3">
        <v>44952</v>
      </c>
      <c r="E578">
        <v>10</v>
      </c>
      <c r="F578" t="s">
        <v>1030</v>
      </c>
      <c r="G578" t="s">
        <v>1031</v>
      </c>
      <c r="H578">
        <v>2</v>
      </c>
      <c r="I578" t="s">
        <v>1034</v>
      </c>
      <c r="J578">
        <f>IF(AND(B579=Hospitalvisits[[#This Row],[Patient_ID]],C579-Hospitalvisits[[#This Row],[Discharge_Date]] &lt;= 30),1,0)</f>
        <v>1</v>
      </c>
      <c r="K578" s="3">
        <f>IF(Hospitalvisits[[#This Row],[Readmission Status]]=1,C579,"")</f>
        <v>44943</v>
      </c>
    </row>
    <row r="579" spans="1:11">
      <c r="A579">
        <v>2956</v>
      </c>
      <c r="B579">
        <v>202</v>
      </c>
      <c r="C579" s="3">
        <v>44943</v>
      </c>
      <c r="D579" s="3">
        <v>44963</v>
      </c>
      <c r="E579">
        <v>20</v>
      </c>
      <c r="F579" t="s">
        <v>1033</v>
      </c>
      <c r="G579" t="s">
        <v>1028</v>
      </c>
      <c r="H579">
        <v>55</v>
      </c>
      <c r="I579" t="s">
        <v>1032</v>
      </c>
      <c r="J579">
        <f>IF(AND(B580=Hospitalvisits[[#This Row],[Patient_ID]],C580-Hospitalvisits[[#This Row],[Discharge_Date]] &lt;= 30),1,0)</f>
        <v>0</v>
      </c>
      <c r="K579" s="3" t="str">
        <f>IF(Hospitalvisits[[#This Row],[Readmission Status]]=1,C580,"")</f>
        <v/>
      </c>
    </row>
    <row r="580" spans="1:11">
      <c r="A580">
        <v>2669</v>
      </c>
      <c r="B580">
        <v>202</v>
      </c>
      <c r="C580" s="3">
        <v>45271</v>
      </c>
      <c r="D580" s="3">
        <v>45282</v>
      </c>
      <c r="E580">
        <v>11</v>
      </c>
      <c r="F580" t="s">
        <v>1035</v>
      </c>
      <c r="G580" t="s">
        <v>1036</v>
      </c>
      <c r="H580">
        <v>20</v>
      </c>
      <c r="I580" t="s">
        <v>1026</v>
      </c>
      <c r="J580">
        <f>IF(AND(B581=Hospitalvisits[[#This Row],[Patient_ID]],C581-Hospitalvisits[[#This Row],[Discharge_Date]] &lt;= 30),1,0)</f>
        <v>0</v>
      </c>
      <c r="K580" s="3" t="str">
        <f>IF(Hospitalvisits[[#This Row],[Readmission Status]]=1,C581,"")</f>
        <v/>
      </c>
    </row>
    <row r="581" spans="1:11">
      <c r="A581">
        <v>2628</v>
      </c>
      <c r="B581">
        <v>202</v>
      </c>
      <c r="C581" s="3">
        <v>45357</v>
      </c>
      <c r="D581" s="3">
        <v>45368</v>
      </c>
      <c r="E581">
        <v>11</v>
      </c>
      <c r="F581" t="s">
        <v>1041</v>
      </c>
      <c r="G581" t="s">
        <v>1036</v>
      </c>
      <c r="H581">
        <v>9</v>
      </c>
      <c r="I581" t="s">
        <v>1026</v>
      </c>
      <c r="J581">
        <f>IF(AND(B582=Hospitalvisits[[#This Row],[Patient_ID]],C582-Hospitalvisits[[#This Row],[Discharge_Date]] &lt;= 30),1,0)</f>
        <v>0</v>
      </c>
      <c r="K581" s="3" t="str">
        <f>IF(Hospitalvisits[[#This Row],[Readmission Status]]=1,C582,"")</f>
        <v/>
      </c>
    </row>
    <row r="582" spans="1:11">
      <c r="A582">
        <v>1647</v>
      </c>
      <c r="B582">
        <v>202</v>
      </c>
      <c r="C582" s="3">
        <v>45449</v>
      </c>
      <c r="D582" s="3">
        <v>45452</v>
      </c>
      <c r="E582">
        <v>3</v>
      </c>
      <c r="F582" t="s">
        <v>1024</v>
      </c>
      <c r="G582" t="s">
        <v>1025</v>
      </c>
      <c r="H582">
        <v>13</v>
      </c>
      <c r="I582" t="s">
        <v>1029</v>
      </c>
      <c r="J582">
        <f>IF(AND(B583=Hospitalvisits[[#This Row],[Patient_ID]],C583-Hospitalvisits[[#This Row],[Discharge_Date]] &lt;= 30),1,0)</f>
        <v>0</v>
      </c>
      <c r="K582" s="3" t="str">
        <f>IF(Hospitalvisits[[#This Row],[Readmission Status]]=1,C583,"")</f>
        <v/>
      </c>
    </row>
    <row r="583" spans="1:11">
      <c r="A583">
        <v>116</v>
      </c>
      <c r="B583">
        <v>203</v>
      </c>
      <c r="C583" s="3">
        <v>44887</v>
      </c>
      <c r="D583" s="3">
        <v>44888</v>
      </c>
      <c r="E583">
        <v>1</v>
      </c>
      <c r="F583" t="s">
        <v>1046</v>
      </c>
      <c r="G583" t="s">
        <v>1043</v>
      </c>
      <c r="H583">
        <v>145</v>
      </c>
      <c r="I583" t="s">
        <v>1029</v>
      </c>
      <c r="J583">
        <f>IF(AND(B584=Hospitalvisits[[#This Row],[Patient_ID]],C584-Hospitalvisits[[#This Row],[Discharge_Date]] &lt;= 30),1,0)</f>
        <v>1</v>
      </c>
      <c r="K583" s="3">
        <f>IF(Hospitalvisits[[#This Row],[Readmission Status]]=1,C584,"")</f>
        <v>44903</v>
      </c>
    </row>
    <row r="584" spans="1:11">
      <c r="A584">
        <v>1506</v>
      </c>
      <c r="B584">
        <v>203</v>
      </c>
      <c r="C584" s="3">
        <v>44903</v>
      </c>
      <c r="D584" s="3">
        <v>44919</v>
      </c>
      <c r="E584">
        <v>16</v>
      </c>
      <c r="F584" t="s">
        <v>1033</v>
      </c>
      <c r="G584" t="s">
        <v>1028</v>
      </c>
      <c r="H584">
        <v>4</v>
      </c>
      <c r="I584" t="s">
        <v>1029</v>
      </c>
      <c r="J584">
        <f>IF(AND(B585=Hospitalvisits[[#This Row],[Patient_ID]],C585-Hospitalvisits[[#This Row],[Discharge_Date]] &lt;= 30),1,0)</f>
        <v>0</v>
      </c>
      <c r="K584" s="3" t="str">
        <f>IF(Hospitalvisits[[#This Row],[Readmission Status]]=1,C585,"")</f>
        <v/>
      </c>
    </row>
    <row r="585" spans="1:11">
      <c r="A585">
        <v>1681</v>
      </c>
      <c r="B585">
        <v>203</v>
      </c>
      <c r="C585" s="3">
        <v>45544</v>
      </c>
      <c r="D585" s="3">
        <v>45560</v>
      </c>
      <c r="E585">
        <v>16</v>
      </c>
      <c r="F585" t="s">
        <v>1027</v>
      </c>
      <c r="G585" t="s">
        <v>1028</v>
      </c>
      <c r="H585">
        <v>92</v>
      </c>
      <c r="I585" t="s">
        <v>1034</v>
      </c>
      <c r="J585">
        <f>IF(AND(B586=Hospitalvisits[[#This Row],[Patient_ID]],C586-Hospitalvisits[[#This Row],[Discharge_Date]] &lt;= 30),1,0)</f>
        <v>0</v>
      </c>
      <c r="K585" s="3" t="str">
        <f>IF(Hospitalvisits[[#This Row],[Readmission Status]]=1,C586,"")</f>
        <v/>
      </c>
    </row>
    <row r="586" spans="1:11">
      <c r="A586">
        <v>285</v>
      </c>
      <c r="B586">
        <v>204</v>
      </c>
      <c r="C586" s="3">
        <v>44633</v>
      </c>
      <c r="D586" s="3">
        <v>44635</v>
      </c>
      <c r="E586">
        <v>2</v>
      </c>
      <c r="F586" t="s">
        <v>1042</v>
      </c>
      <c r="G586" t="s">
        <v>1043</v>
      </c>
      <c r="H586">
        <v>140</v>
      </c>
      <c r="I586" t="s">
        <v>1032</v>
      </c>
      <c r="J586">
        <f>IF(AND(B587=Hospitalvisits[[#This Row],[Patient_ID]],C587-Hospitalvisits[[#This Row],[Discharge_Date]] &lt;= 30),1,0)</f>
        <v>1</v>
      </c>
      <c r="K586" s="3">
        <f>IF(Hospitalvisits[[#This Row],[Readmission Status]]=1,C587,"")</f>
        <v>44642</v>
      </c>
    </row>
    <row r="587" spans="1:11">
      <c r="A587">
        <v>1954</v>
      </c>
      <c r="B587">
        <v>204</v>
      </c>
      <c r="C587" s="3">
        <v>44642</v>
      </c>
      <c r="D587" s="3">
        <v>44650</v>
      </c>
      <c r="E587">
        <v>8</v>
      </c>
      <c r="F587" t="s">
        <v>1041</v>
      </c>
      <c r="G587" t="s">
        <v>1036</v>
      </c>
      <c r="H587">
        <v>84</v>
      </c>
      <c r="I587" t="s">
        <v>1026</v>
      </c>
      <c r="J587">
        <f>IF(AND(B588=Hospitalvisits[[#This Row],[Patient_ID]],C588-Hospitalvisits[[#This Row],[Discharge_Date]] &lt;= 30),1,0)</f>
        <v>0</v>
      </c>
      <c r="K587" s="3" t="str">
        <f>IF(Hospitalvisits[[#This Row],[Readmission Status]]=1,C588,"")</f>
        <v/>
      </c>
    </row>
    <row r="588" spans="1:11">
      <c r="A588">
        <v>2022</v>
      </c>
      <c r="B588">
        <v>204</v>
      </c>
      <c r="C588" s="3">
        <v>44738</v>
      </c>
      <c r="D588" s="3">
        <v>44740</v>
      </c>
      <c r="E588">
        <v>2</v>
      </c>
      <c r="F588" t="s">
        <v>1045</v>
      </c>
      <c r="G588" t="s">
        <v>1025</v>
      </c>
      <c r="H588">
        <v>41</v>
      </c>
      <c r="I588" t="s">
        <v>1032</v>
      </c>
      <c r="J588">
        <f>IF(AND(B589=Hospitalvisits[[#This Row],[Patient_ID]],C589-Hospitalvisits[[#This Row],[Discharge_Date]] &lt;= 30),1,0)</f>
        <v>0</v>
      </c>
      <c r="K588" s="3" t="str">
        <f>IF(Hospitalvisits[[#This Row],[Readmission Status]]=1,C589,"")</f>
        <v/>
      </c>
    </row>
    <row r="589" spans="1:11">
      <c r="A589">
        <v>2780</v>
      </c>
      <c r="B589">
        <v>204</v>
      </c>
      <c r="C589" s="3">
        <v>44921</v>
      </c>
      <c r="D589" s="3">
        <v>44926</v>
      </c>
      <c r="E589">
        <v>5</v>
      </c>
      <c r="F589" t="s">
        <v>1027</v>
      </c>
      <c r="G589" t="s">
        <v>1028</v>
      </c>
      <c r="H589">
        <v>36</v>
      </c>
      <c r="I589" t="s">
        <v>1029</v>
      </c>
      <c r="J589">
        <f>IF(AND(B590=Hospitalvisits[[#This Row],[Patient_ID]],C590-Hospitalvisits[[#This Row],[Discharge_Date]] &lt;= 30),1,0)</f>
        <v>0</v>
      </c>
      <c r="K589" s="3" t="str">
        <f>IF(Hospitalvisits[[#This Row],[Readmission Status]]=1,C590,"")</f>
        <v/>
      </c>
    </row>
    <row r="590" spans="1:11">
      <c r="A590">
        <v>1721</v>
      </c>
      <c r="B590">
        <v>204</v>
      </c>
      <c r="C590" s="3">
        <v>45144</v>
      </c>
      <c r="D590" s="3">
        <v>45148</v>
      </c>
      <c r="E590">
        <v>4</v>
      </c>
      <c r="F590" t="s">
        <v>1024</v>
      </c>
      <c r="G590" t="s">
        <v>1025</v>
      </c>
      <c r="H590">
        <v>169</v>
      </c>
      <c r="I590" t="s">
        <v>1034</v>
      </c>
      <c r="J590">
        <f>IF(AND(B591=Hospitalvisits[[#This Row],[Patient_ID]],C591-Hospitalvisits[[#This Row],[Discharge_Date]] &lt;= 30),1,0)</f>
        <v>0</v>
      </c>
      <c r="K590" s="3" t="str">
        <f>IF(Hospitalvisits[[#This Row],[Readmission Status]]=1,C591,"")</f>
        <v/>
      </c>
    </row>
    <row r="591" spans="1:11">
      <c r="A591">
        <v>2246</v>
      </c>
      <c r="B591">
        <v>204</v>
      </c>
      <c r="C591" s="3">
        <v>45514</v>
      </c>
      <c r="D591" s="3">
        <v>45516</v>
      </c>
      <c r="E591">
        <v>2</v>
      </c>
      <c r="F591" t="s">
        <v>1024</v>
      </c>
      <c r="G591" t="s">
        <v>1025</v>
      </c>
      <c r="H591">
        <v>2</v>
      </c>
      <c r="I591" t="s">
        <v>1026</v>
      </c>
      <c r="J591">
        <f>IF(AND(B592=Hospitalvisits[[#This Row],[Patient_ID]],C592-Hospitalvisits[[#This Row],[Discharge_Date]] &lt;= 30),1,0)</f>
        <v>0</v>
      </c>
      <c r="K591" s="3" t="str">
        <f>IF(Hospitalvisits[[#This Row],[Readmission Status]]=1,C592,"")</f>
        <v/>
      </c>
    </row>
    <row r="592" spans="1:11">
      <c r="A592">
        <v>2057</v>
      </c>
      <c r="B592">
        <v>204</v>
      </c>
      <c r="C592" s="3">
        <v>45614</v>
      </c>
      <c r="D592" s="3">
        <v>45626</v>
      </c>
      <c r="E592">
        <v>12</v>
      </c>
      <c r="F592" t="s">
        <v>1041</v>
      </c>
      <c r="G592" t="s">
        <v>1036</v>
      </c>
      <c r="H592">
        <v>111</v>
      </c>
      <c r="I592" t="s">
        <v>1034</v>
      </c>
      <c r="J592">
        <f>IF(AND(B593=Hospitalvisits[[#This Row],[Patient_ID]],C593-Hospitalvisits[[#This Row],[Discharge_Date]] &lt;= 30),1,0)</f>
        <v>0</v>
      </c>
      <c r="K592" s="3" t="str">
        <f>IF(Hospitalvisits[[#This Row],[Readmission Status]]=1,C593,"")</f>
        <v/>
      </c>
    </row>
    <row r="593" spans="1:11">
      <c r="A593">
        <v>1357</v>
      </c>
      <c r="B593">
        <v>205</v>
      </c>
      <c r="C593" s="3">
        <v>44976</v>
      </c>
      <c r="D593" s="3">
        <v>44983</v>
      </c>
      <c r="E593">
        <v>7</v>
      </c>
      <c r="F593" t="s">
        <v>1041</v>
      </c>
      <c r="G593" t="s">
        <v>1036</v>
      </c>
      <c r="H593">
        <v>64</v>
      </c>
      <c r="I593" t="s">
        <v>1032</v>
      </c>
      <c r="J593">
        <f>IF(AND(B594=Hospitalvisits[[#This Row],[Patient_ID]],C594-Hospitalvisits[[#This Row],[Discharge_Date]] &lt;= 30),1,0)</f>
        <v>0</v>
      </c>
      <c r="K593" s="3" t="str">
        <f>IF(Hospitalvisits[[#This Row],[Readmission Status]]=1,C594,"")</f>
        <v/>
      </c>
    </row>
    <row r="594" spans="1:11">
      <c r="A594">
        <v>1036</v>
      </c>
      <c r="B594">
        <v>205</v>
      </c>
      <c r="C594" s="3">
        <v>45295</v>
      </c>
      <c r="D594" s="3">
        <v>45298</v>
      </c>
      <c r="E594">
        <v>3</v>
      </c>
      <c r="F594" t="s">
        <v>1042</v>
      </c>
      <c r="G594" t="s">
        <v>1043</v>
      </c>
      <c r="H594">
        <v>86</v>
      </c>
      <c r="I594" t="s">
        <v>1032</v>
      </c>
      <c r="J594">
        <f>IF(AND(B595=Hospitalvisits[[#This Row],[Patient_ID]],C595-Hospitalvisits[[#This Row],[Discharge_Date]] &lt;= 30),1,0)</f>
        <v>0</v>
      </c>
      <c r="K594" s="3" t="str">
        <f>IF(Hospitalvisits[[#This Row],[Readmission Status]]=1,C595,"")</f>
        <v/>
      </c>
    </row>
    <row r="595" spans="1:11">
      <c r="A595">
        <v>2205</v>
      </c>
      <c r="B595">
        <v>206</v>
      </c>
      <c r="C595" s="3">
        <v>44921</v>
      </c>
      <c r="D595" s="3">
        <v>44932</v>
      </c>
      <c r="E595">
        <v>11</v>
      </c>
      <c r="F595" t="s">
        <v>1041</v>
      </c>
      <c r="G595" t="s">
        <v>1036</v>
      </c>
      <c r="H595">
        <v>3</v>
      </c>
      <c r="I595" t="s">
        <v>1026</v>
      </c>
      <c r="J595">
        <f>IF(AND(B596=Hospitalvisits[[#This Row],[Patient_ID]],C596-Hospitalvisits[[#This Row],[Discharge_Date]] &lt;= 30),1,0)</f>
        <v>1</v>
      </c>
      <c r="K595" s="3">
        <f>IF(Hospitalvisits[[#This Row],[Readmission Status]]=1,C596,"")</f>
        <v>44938</v>
      </c>
    </row>
    <row r="596" spans="1:11">
      <c r="A596">
        <v>1467</v>
      </c>
      <c r="B596">
        <v>206</v>
      </c>
      <c r="C596" s="3">
        <v>44938</v>
      </c>
      <c r="D596" s="3">
        <v>44945</v>
      </c>
      <c r="E596">
        <v>7</v>
      </c>
      <c r="F596" t="s">
        <v>1030</v>
      </c>
      <c r="G596" t="s">
        <v>1031</v>
      </c>
      <c r="H596">
        <v>99</v>
      </c>
      <c r="I596" t="s">
        <v>1029</v>
      </c>
      <c r="J596">
        <f>IF(AND(B597=Hospitalvisits[[#This Row],[Patient_ID]],C597-Hospitalvisits[[#This Row],[Discharge_Date]] &lt;= 30),1,0)</f>
        <v>0</v>
      </c>
      <c r="K596" s="3" t="str">
        <f>IF(Hospitalvisits[[#This Row],[Readmission Status]]=1,C597,"")</f>
        <v/>
      </c>
    </row>
    <row r="597" spans="1:11">
      <c r="A597">
        <v>322</v>
      </c>
      <c r="B597">
        <v>206</v>
      </c>
      <c r="C597" s="3">
        <v>45100</v>
      </c>
      <c r="D597" s="3">
        <v>45107</v>
      </c>
      <c r="E597">
        <v>7</v>
      </c>
      <c r="F597" t="s">
        <v>1040</v>
      </c>
      <c r="G597" t="s">
        <v>1039</v>
      </c>
      <c r="H597">
        <v>105</v>
      </c>
      <c r="I597" t="s">
        <v>1026</v>
      </c>
      <c r="J597">
        <f>IF(AND(B598=Hospitalvisits[[#This Row],[Patient_ID]],C598-Hospitalvisits[[#This Row],[Discharge_Date]] &lt;= 30),1,0)</f>
        <v>0</v>
      </c>
      <c r="K597" s="3" t="str">
        <f>IF(Hospitalvisits[[#This Row],[Readmission Status]]=1,C598,"")</f>
        <v/>
      </c>
    </row>
    <row r="598" spans="1:11">
      <c r="A598">
        <v>1414</v>
      </c>
      <c r="B598">
        <v>207</v>
      </c>
      <c r="C598" s="3">
        <v>44719</v>
      </c>
      <c r="D598" s="3">
        <v>44722</v>
      </c>
      <c r="E598">
        <v>3</v>
      </c>
      <c r="F598" t="s">
        <v>1045</v>
      </c>
      <c r="G598" t="s">
        <v>1025</v>
      </c>
      <c r="H598">
        <v>151</v>
      </c>
      <c r="I598" t="s">
        <v>1032</v>
      </c>
      <c r="J598">
        <f>IF(AND(B599=Hospitalvisits[[#This Row],[Patient_ID]],C599-Hospitalvisits[[#This Row],[Discharge_Date]] &lt;= 30),1,0)</f>
        <v>0</v>
      </c>
      <c r="K598" s="3" t="str">
        <f>IF(Hospitalvisits[[#This Row],[Readmission Status]]=1,C599,"")</f>
        <v/>
      </c>
    </row>
    <row r="599" spans="1:11">
      <c r="A599">
        <v>633</v>
      </c>
      <c r="B599">
        <v>207</v>
      </c>
      <c r="C599" s="3">
        <v>44888</v>
      </c>
      <c r="D599" s="3">
        <v>44892</v>
      </c>
      <c r="E599">
        <v>4</v>
      </c>
      <c r="F599" t="s">
        <v>1040</v>
      </c>
      <c r="G599" t="s">
        <v>1039</v>
      </c>
      <c r="H599">
        <v>130</v>
      </c>
      <c r="I599" t="s">
        <v>1032</v>
      </c>
      <c r="J599">
        <f>IF(AND(B600=Hospitalvisits[[#This Row],[Patient_ID]],C600-Hospitalvisits[[#This Row],[Discharge_Date]] &lt;= 30),1,0)</f>
        <v>1</v>
      </c>
      <c r="K599" s="3">
        <f>IF(Hospitalvisits[[#This Row],[Readmission Status]]=1,C600,"")</f>
        <v>44890</v>
      </c>
    </row>
    <row r="600" spans="1:11">
      <c r="A600">
        <v>176</v>
      </c>
      <c r="B600">
        <v>207</v>
      </c>
      <c r="C600" s="3">
        <v>44890</v>
      </c>
      <c r="D600" s="3">
        <v>44897</v>
      </c>
      <c r="E600">
        <v>7</v>
      </c>
      <c r="F600" t="s">
        <v>1035</v>
      </c>
      <c r="G600" t="s">
        <v>1036</v>
      </c>
      <c r="H600">
        <v>106</v>
      </c>
      <c r="I600" t="s">
        <v>1029</v>
      </c>
      <c r="J600">
        <f>IF(AND(B601=Hospitalvisits[[#This Row],[Patient_ID]],C601-Hospitalvisits[[#This Row],[Discharge_Date]] &lt;= 30),1,0)</f>
        <v>0</v>
      </c>
      <c r="K600" s="3" t="str">
        <f>IF(Hospitalvisits[[#This Row],[Readmission Status]]=1,C601,"")</f>
        <v/>
      </c>
    </row>
    <row r="601" spans="1:11">
      <c r="A601">
        <v>1615</v>
      </c>
      <c r="B601">
        <v>207</v>
      </c>
      <c r="C601" s="3">
        <v>45478</v>
      </c>
      <c r="D601" s="3">
        <v>45497</v>
      </c>
      <c r="E601">
        <v>19</v>
      </c>
      <c r="F601" t="s">
        <v>1033</v>
      </c>
      <c r="G601" t="s">
        <v>1028</v>
      </c>
      <c r="H601">
        <v>69</v>
      </c>
      <c r="I601" t="s">
        <v>1034</v>
      </c>
      <c r="J601">
        <f>IF(AND(B602=Hospitalvisits[[#This Row],[Patient_ID]],C602-Hospitalvisits[[#This Row],[Discharge_Date]] &lt;= 30),1,0)</f>
        <v>0</v>
      </c>
      <c r="K601" s="3" t="str">
        <f>IF(Hospitalvisits[[#This Row],[Readmission Status]]=1,C602,"")</f>
        <v/>
      </c>
    </row>
    <row r="602" spans="1:11">
      <c r="A602">
        <v>1559</v>
      </c>
      <c r="B602">
        <v>208</v>
      </c>
      <c r="C602" s="3">
        <v>44604</v>
      </c>
      <c r="D602" s="3">
        <v>44608</v>
      </c>
      <c r="E602">
        <v>4</v>
      </c>
      <c r="F602" t="s">
        <v>1037</v>
      </c>
      <c r="G602" t="s">
        <v>1031</v>
      </c>
      <c r="H602">
        <v>161</v>
      </c>
      <c r="I602" t="s">
        <v>1029</v>
      </c>
      <c r="J602">
        <f>IF(AND(B603=Hospitalvisits[[#This Row],[Patient_ID]],C603-Hospitalvisits[[#This Row],[Discharge_Date]] &lt;= 30),1,0)</f>
        <v>0</v>
      </c>
      <c r="K602" s="3" t="str">
        <f>IF(Hospitalvisits[[#This Row],[Readmission Status]]=1,C603,"")</f>
        <v/>
      </c>
    </row>
    <row r="603" spans="1:11">
      <c r="A603">
        <v>759</v>
      </c>
      <c r="B603">
        <v>208</v>
      </c>
      <c r="C603" s="3">
        <v>44729</v>
      </c>
      <c r="D603" s="3">
        <v>44733</v>
      </c>
      <c r="E603">
        <v>4</v>
      </c>
      <c r="F603" t="s">
        <v>1044</v>
      </c>
      <c r="G603" t="s">
        <v>1039</v>
      </c>
      <c r="H603">
        <v>109</v>
      </c>
      <c r="I603" t="s">
        <v>1034</v>
      </c>
      <c r="J603">
        <f>IF(AND(B604=Hospitalvisits[[#This Row],[Patient_ID]],C604-Hospitalvisits[[#This Row],[Discharge_Date]] &lt;= 30),1,0)</f>
        <v>0</v>
      </c>
      <c r="K603" s="3" t="str">
        <f>IF(Hospitalvisits[[#This Row],[Readmission Status]]=1,C604,"")</f>
        <v/>
      </c>
    </row>
    <row r="604" spans="1:11">
      <c r="A604">
        <v>1574</v>
      </c>
      <c r="B604">
        <v>208</v>
      </c>
      <c r="C604" s="3">
        <v>44778</v>
      </c>
      <c r="D604" s="3">
        <v>44793</v>
      </c>
      <c r="E604">
        <v>15</v>
      </c>
      <c r="F604" t="s">
        <v>1033</v>
      </c>
      <c r="G604" t="s">
        <v>1028</v>
      </c>
      <c r="H604">
        <v>60</v>
      </c>
      <c r="I604" t="s">
        <v>1029</v>
      </c>
      <c r="J604">
        <f>IF(AND(B605=Hospitalvisits[[#This Row],[Patient_ID]],C605-Hospitalvisits[[#This Row],[Discharge_Date]] &lt;= 30),1,0)</f>
        <v>0</v>
      </c>
      <c r="K604" s="3" t="str">
        <f>IF(Hospitalvisits[[#This Row],[Readmission Status]]=1,C605,"")</f>
        <v/>
      </c>
    </row>
    <row r="605" spans="1:11">
      <c r="A605">
        <v>2295</v>
      </c>
      <c r="B605">
        <v>208</v>
      </c>
      <c r="C605" s="3">
        <v>45100</v>
      </c>
      <c r="D605" s="3">
        <v>45106</v>
      </c>
      <c r="E605">
        <v>6</v>
      </c>
      <c r="F605" t="s">
        <v>1037</v>
      </c>
      <c r="G605" t="s">
        <v>1031</v>
      </c>
      <c r="H605">
        <v>174</v>
      </c>
      <c r="I605" t="s">
        <v>1034</v>
      </c>
      <c r="J605">
        <f>IF(AND(B606=Hospitalvisits[[#This Row],[Patient_ID]],C606-Hospitalvisits[[#This Row],[Discharge_Date]] &lt;= 30),1,0)</f>
        <v>0</v>
      </c>
      <c r="K605" s="3" t="str">
        <f>IF(Hospitalvisits[[#This Row],[Readmission Status]]=1,C606,"")</f>
        <v/>
      </c>
    </row>
    <row r="606" spans="1:11">
      <c r="A606">
        <v>907</v>
      </c>
      <c r="B606">
        <v>208</v>
      </c>
      <c r="C606" s="3">
        <v>45183</v>
      </c>
      <c r="D606" s="3">
        <v>45195</v>
      </c>
      <c r="E606">
        <v>12</v>
      </c>
      <c r="F606" t="s">
        <v>1041</v>
      </c>
      <c r="G606" t="s">
        <v>1036</v>
      </c>
      <c r="H606">
        <v>194</v>
      </c>
      <c r="I606" t="s">
        <v>1032</v>
      </c>
      <c r="J606">
        <f>IF(AND(B607=Hospitalvisits[[#This Row],[Patient_ID]],C607-Hospitalvisits[[#This Row],[Discharge_Date]] &lt;= 30),1,0)</f>
        <v>1</v>
      </c>
      <c r="K606" s="3">
        <f>IF(Hospitalvisits[[#This Row],[Readmission Status]]=1,C607,"")</f>
        <v>45218</v>
      </c>
    </row>
    <row r="607" spans="1:11">
      <c r="A607">
        <v>87</v>
      </c>
      <c r="B607">
        <v>208</v>
      </c>
      <c r="C607" s="3">
        <v>45218</v>
      </c>
      <c r="D607" s="3">
        <v>45225</v>
      </c>
      <c r="E607">
        <v>7</v>
      </c>
      <c r="F607" t="s">
        <v>1035</v>
      </c>
      <c r="G607" t="s">
        <v>1036</v>
      </c>
      <c r="H607">
        <v>58</v>
      </c>
      <c r="I607" t="s">
        <v>1032</v>
      </c>
      <c r="J607">
        <f>IF(AND(B608=Hospitalvisits[[#This Row],[Patient_ID]],C608-Hospitalvisits[[#This Row],[Discharge_Date]] &lt;= 30),1,0)</f>
        <v>0</v>
      </c>
      <c r="K607" s="3" t="str">
        <f>IF(Hospitalvisits[[#This Row],[Readmission Status]]=1,C608,"")</f>
        <v/>
      </c>
    </row>
    <row r="608" spans="1:11">
      <c r="A608">
        <v>1859</v>
      </c>
      <c r="B608">
        <v>208</v>
      </c>
      <c r="C608" s="3">
        <v>45283</v>
      </c>
      <c r="D608" s="3">
        <v>45291</v>
      </c>
      <c r="E608">
        <v>8</v>
      </c>
      <c r="F608" t="s">
        <v>1041</v>
      </c>
      <c r="G608" t="s">
        <v>1036</v>
      </c>
      <c r="H608">
        <v>5</v>
      </c>
      <c r="I608" t="s">
        <v>1029</v>
      </c>
      <c r="J608">
        <f>IF(AND(B609=Hospitalvisits[[#This Row],[Patient_ID]],C609-Hospitalvisits[[#This Row],[Discharge_Date]] &lt;= 30),1,0)</f>
        <v>0</v>
      </c>
      <c r="K608" s="3" t="str">
        <f>IF(Hospitalvisits[[#This Row],[Readmission Status]]=1,C609,"")</f>
        <v/>
      </c>
    </row>
    <row r="609" spans="1:11">
      <c r="A609">
        <v>2109</v>
      </c>
      <c r="B609">
        <v>208</v>
      </c>
      <c r="C609" s="3">
        <v>45507</v>
      </c>
      <c r="D609" s="3">
        <v>45509</v>
      </c>
      <c r="E609">
        <v>2</v>
      </c>
      <c r="F609" t="s">
        <v>1024</v>
      </c>
      <c r="G609" t="s">
        <v>1025</v>
      </c>
      <c r="H609">
        <v>95</v>
      </c>
      <c r="I609" t="s">
        <v>1029</v>
      </c>
      <c r="J609">
        <f>IF(AND(B610=Hospitalvisits[[#This Row],[Patient_ID]],C610-Hospitalvisits[[#This Row],[Discharge_Date]] &lt;= 30),1,0)</f>
        <v>0</v>
      </c>
      <c r="K609" s="3" t="str">
        <f>IF(Hospitalvisits[[#This Row],[Readmission Status]]=1,C610,"")</f>
        <v/>
      </c>
    </row>
    <row r="610" spans="1:11">
      <c r="A610">
        <v>203</v>
      </c>
      <c r="B610">
        <v>208</v>
      </c>
      <c r="C610" s="3">
        <v>45584</v>
      </c>
      <c r="D610" s="3">
        <v>45588</v>
      </c>
      <c r="E610">
        <v>4</v>
      </c>
      <c r="F610" t="s">
        <v>1040</v>
      </c>
      <c r="G610" t="s">
        <v>1039</v>
      </c>
      <c r="H610">
        <v>96</v>
      </c>
      <c r="I610" t="s">
        <v>1026</v>
      </c>
      <c r="J610">
        <f>IF(AND(B611=Hospitalvisits[[#This Row],[Patient_ID]],C611-Hospitalvisits[[#This Row],[Discharge_Date]] &lt;= 30),1,0)</f>
        <v>0</v>
      </c>
      <c r="K610" s="3" t="str">
        <f>IF(Hospitalvisits[[#This Row],[Readmission Status]]=1,C611,"")</f>
        <v/>
      </c>
    </row>
    <row r="611" spans="1:11">
      <c r="A611">
        <v>2952</v>
      </c>
      <c r="B611">
        <v>209</v>
      </c>
      <c r="C611" s="3">
        <v>44640</v>
      </c>
      <c r="D611" s="3">
        <v>44645</v>
      </c>
      <c r="E611">
        <v>5</v>
      </c>
      <c r="F611" t="s">
        <v>1044</v>
      </c>
      <c r="G611" t="s">
        <v>1039</v>
      </c>
      <c r="H611">
        <v>159</v>
      </c>
      <c r="I611" t="s">
        <v>1026</v>
      </c>
      <c r="J611">
        <f>IF(AND(B612=Hospitalvisits[[#This Row],[Patient_ID]],C612-Hospitalvisits[[#This Row],[Discharge_Date]] &lt;= 30),1,0)</f>
        <v>1</v>
      </c>
      <c r="K611" s="3">
        <f>IF(Hospitalvisits[[#This Row],[Readmission Status]]=1,C612,"")</f>
        <v>44655</v>
      </c>
    </row>
    <row r="612" spans="1:11">
      <c r="A612">
        <v>2116</v>
      </c>
      <c r="B612">
        <v>209</v>
      </c>
      <c r="C612" s="3">
        <v>44655</v>
      </c>
      <c r="D612" s="3">
        <v>44674</v>
      </c>
      <c r="E612">
        <v>19</v>
      </c>
      <c r="F612" t="s">
        <v>1033</v>
      </c>
      <c r="G612" t="s">
        <v>1028</v>
      </c>
      <c r="H612">
        <v>185</v>
      </c>
      <c r="I612" t="s">
        <v>1026</v>
      </c>
      <c r="J612">
        <f>IF(AND(B613=Hospitalvisits[[#This Row],[Patient_ID]],C613-Hospitalvisits[[#This Row],[Discharge_Date]] &lt;= 30),1,0)</f>
        <v>0</v>
      </c>
      <c r="K612" s="3" t="str">
        <f>IF(Hospitalvisits[[#This Row],[Readmission Status]]=1,C613,"")</f>
        <v/>
      </c>
    </row>
    <row r="613" spans="1:11">
      <c r="A613">
        <v>1865</v>
      </c>
      <c r="B613">
        <v>209</v>
      </c>
      <c r="C613" s="3">
        <v>44802</v>
      </c>
      <c r="D613" s="3">
        <v>44805</v>
      </c>
      <c r="E613">
        <v>3</v>
      </c>
      <c r="F613" t="s">
        <v>1046</v>
      </c>
      <c r="G613" t="s">
        <v>1043</v>
      </c>
      <c r="H613">
        <v>174</v>
      </c>
      <c r="I613" t="s">
        <v>1029</v>
      </c>
      <c r="J613">
        <f>IF(AND(B614=Hospitalvisits[[#This Row],[Patient_ID]],C614-Hospitalvisits[[#This Row],[Discharge_Date]] &lt;= 30),1,0)</f>
        <v>0</v>
      </c>
      <c r="K613" s="3" t="str">
        <f>IF(Hospitalvisits[[#This Row],[Readmission Status]]=1,C614,"")</f>
        <v/>
      </c>
    </row>
    <row r="614" spans="1:11">
      <c r="A614">
        <v>1472</v>
      </c>
      <c r="B614">
        <v>209</v>
      </c>
      <c r="C614" s="3">
        <v>45283</v>
      </c>
      <c r="D614" s="3">
        <v>45288</v>
      </c>
      <c r="E614">
        <v>5</v>
      </c>
      <c r="F614" t="s">
        <v>1030</v>
      </c>
      <c r="G614" t="s">
        <v>1031</v>
      </c>
      <c r="H614">
        <v>58</v>
      </c>
      <c r="I614" t="s">
        <v>1034</v>
      </c>
      <c r="J614">
        <f>IF(AND(B615=Hospitalvisits[[#This Row],[Patient_ID]],C615-Hospitalvisits[[#This Row],[Discharge_Date]] &lt;= 30),1,0)</f>
        <v>0</v>
      </c>
      <c r="K614" s="3" t="str">
        <f>IF(Hospitalvisits[[#This Row],[Readmission Status]]=1,C615,"")</f>
        <v/>
      </c>
    </row>
    <row r="615" spans="1:11">
      <c r="A615">
        <v>1089</v>
      </c>
      <c r="B615">
        <v>209</v>
      </c>
      <c r="C615" s="3">
        <v>45419</v>
      </c>
      <c r="D615" s="3">
        <v>45422</v>
      </c>
      <c r="E615">
        <v>3</v>
      </c>
      <c r="F615" t="s">
        <v>1042</v>
      </c>
      <c r="G615" t="s">
        <v>1043</v>
      </c>
      <c r="H615">
        <v>147</v>
      </c>
      <c r="I615" t="s">
        <v>1034</v>
      </c>
      <c r="J615">
        <f>IF(AND(B616=Hospitalvisits[[#This Row],[Patient_ID]],C616-Hospitalvisits[[#This Row],[Discharge_Date]] &lt;= 30),1,0)</f>
        <v>0</v>
      </c>
      <c r="K615" s="3" t="str">
        <f>IF(Hospitalvisits[[#This Row],[Readmission Status]]=1,C616,"")</f>
        <v/>
      </c>
    </row>
    <row r="616" spans="1:11">
      <c r="A616">
        <v>585</v>
      </c>
      <c r="B616">
        <v>209</v>
      </c>
      <c r="C616" s="3">
        <v>45473</v>
      </c>
      <c r="D616" s="3">
        <v>45475</v>
      </c>
      <c r="E616">
        <v>2</v>
      </c>
      <c r="F616" t="s">
        <v>1045</v>
      </c>
      <c r="G616" t="s">
        <v>1025</v>
      </c>
      <c r="H616">
        <v>135</v>
      </c>
      <c r="I616" t="s">
        <v>1034</v>
      </c>
      <c r="J616">
        <f>IF(AND(B617=Hospitalvisits[[#This Row],[Patient_ID]],C617-Hospitalvisits[[#This Row],[Discharge_Date]] &lt;= 30),1,0)</f>
        <v>1</v>
      </c>
      <c r="K616" s="3">
        <f>IF(Hospitalvisits[[#This Row],[Readmission Status]]=1,C617,"")</f>
        <v>45477</v>
      </c>
    </row>
    <row r="617" spans="1:11">
      <c r="A617">
        <v>1005</v>
      </c>
      <c r="B617">
        <v>209</v>
      </c>
      <c r="C617" s="3">
        <v>45477</v>
      </c>
      <c r="D617" s="3">
        <v>45481</v>
      </c>
      <c r="E617">
        <v>4</v>
      </c>
      <c r="F617" t="s">
        <v>1044</v>
      </c>
      <c r="G617" t="s">
        <v>1039</v>
      </c>
      <c r="H617">
        <v>32</v>
      </c>
      <c r="I617" t="s">
        <v>1032</v>
      </c>
      <c r="J617">
        <f>IF(AND(B618=Hospitalvisits[[#This Row],[Patient_ID]],C618-Hospitalvisits[[#This Row],[Discharge_Date]] &lt;= 30),1,0)</f>
        <v>0</v>
      </c>
      <c r="K617" s="3" t="str">
        <f>IF(Hospitalvisits[[#This Row],[Readmission Status]]=1,C618,"")</f>
        <v/>
      </c>
    </row>
    <row r="618" spans="1:11">
      <c r="A618">
        <v>591</v>
      </c>
      <c r="B618">
        <v>210</v>
      </c>
      <c r="C618" s="3">
        <v>44928</v>
      </c>
      <c r="D618" s="3">
        <v>44934</v>
      </c>
      <c r="E618">
        <v>6</v>
      </c>
      <c r="F618" t="s">
        <v>1033</v>
      </c>
      <c r="G618" t="s">
        <v>1028</v>
      </c>
      <c r="H618">
        <v>155</v>
      </c>
      <c r="I618" t="s">
        <v>1034</v>
      </c>
      <c r="J618">
        <f>IF(AND(B619=Hospitalvisits[[#This Row],[Patient_ID]],C619-Hospitalvisits[[#This Row],[Discharge_Date]] &lt;= 30),1,0)</f>
        <v>0</v>
      </c>
      <c r="K618" s="3" t="str">
        <f>IF(Hospitalvisits[[#This Row],[Readmission Status]]=1,C619,"")</f>
        <v/>
      </c>
    </row>
    <row r="619" spans="1:11">
      <c r="A619">
        <v>1741</v>
      </c>
      <c r="B619">
        <v>211</v>
      </c>
      <c r="C619" s="3">
        <v>45095</v>
      </c>
      <c r="D619" s="3">
        <v>45104</v>
      </c>
      <c r="E619">
        <v>9</v>
      </c>
      <c r="F619" t="s">
        <v>1037</v>
      </c>
      <c r="G619" t="s">
        <v>1031</v>
      </c>
      <c r="H619">
        <v>139</v>
      </c>
      <c r="I619" t="s">
        <v>1034</v>
      </c>
      <c r="J619">
        <f>IF(AND(B620=Hospitalvisits[[#This Row],[Patient_ID]],C620-Hospitalvisits[[#This Row],[Discharge_Date]] &lt;= 30),1,0)</f>
        <v>0</v>
      </c>
      <c r="K619" s="3" t="str">
        <f>IF(Hospitalvisits[[#This Row],[Readmission Status]]=1,C620,"")</f>
        <v/>
      </c>
    </row>
    <row r="620" spans="1:11">
      <c r="A620">
        <v>1276</v>
      </c>
      <c r="B620">
        <v>211</v>
      </c>
      <c r="C620" s="3">
        <v>45295</v>
      </c>
      <c r="D620" s="3">
        <v>45314</v>
      </c>
      <c r="E620">
        <v>19</v>
      </c>
      <c r="F620" t="s">
        <v>1033</v>
      </c>
      <c r="G620" t="s">
        <v>1028</v>
      </c>
      <c r="H620">
        <v>142</v>
      </c>
      <c r="I620" t="s">
        <v>1029</v>
      </c>
      <c r="J620">
        <f>IF(AND(B621=Hospitalvisits[[#This Row],[Patient_ID]],C621-Hospitalvisits[[#This Row],[Discharge_Date]] &lt;= 30),1,0)</f>
        <v>0</v>
      </c>
      <c r="K620" s="3" t="str">
        <f>IF(Hospitalvisits[[#This Row],[Readmission Status]]=1,C621,"")</f>
        <v/>
      </c>
    </row>
    <row r="621" spans="1:11">
      <c r="A621">
        <v>244</v>
      </c>
      <c r="B621">
        <v>211</v>
      </c>
      <c r="C621" s="3">
        <v>45534</v>
      </c>
      <c r="D621" s="3">
        <v>45541</v>
      </c>
      <c r="E621">
        <v>7</v>
      </c>
      <c r="F621" t="s">
        <v>1040</v>
      </c>
      <c r="G621" t="s">
        <v>1039</v>
      </c>
      <c r="H621">
        <v>80</v>
      </c>
      <c r="I621" t="s">
        <v>1032</v>
      </c>
      <c r="J621">
        <f>IF(AND(B622=Hospitalvisits[[#This Row],[Patient_ID]],C622-Hospitalvisits[[#This Row],[Discharge_Date]] &lt;= 30),1,0)</f>
        <v>0</v>
      </c>
      <c r="K621" s="3" t="str">
        <f>IF(Hospitalvisits[[#This Row],[Readmission Status]]=1,C622,"")</f>
        <v/>
      </c>
    </row>
    <row r="622" spans="1:11">
      <c r="A622">
        <v>786</v>
      </c>
      <c r="B622">
        <v>212</v>
      </c>
      <c r="C622" s="3">
        <v>44636</v>
      </c>
      <c r="D622" s="3">
        <v>44640</v>
      </c>
      <c r="E622">
        <v>4</v>
      </c>
      <c r="F622" t="s">
        <v>1035</v>
      </c>
      <c r="G622" t="s">
        <v>1036</v>
      </c>
      <c r="H622">
        <v>36</v>
      </c>
      <c r="I622" t="s">
        <v>1026</v>
      </c>
      <c r="J622">
        <f>IF(AND(B623=Hospitalvisits[[#This Row],[Patient_ID]],C623-Hospitalvisits[[#This Row],[Discharge_Date]] &lt;= 30),1,0)</f>
        <v>0</v>
      </c>
      <c r="K622" s="3" t="str">
        <f>IF(Hospitalvisits[[#This Row],[Readmission Status]]=1,C623,"")</f>
        <v/>
      </c>
    </row>
    <row r="623" spans="1:11">
      <c r="A623">
        <v>830</v>
      </c>
      <c r="B623">
        <v>212</v>
      </c>
      <c r="C623" s="3">
        <v>44684</v>
      </c>
      <c r="D623" s="3">
        <v>44688</v>
      </c>
      <c r="E623">
        <v>4</v>
      </c>
      <c r="F623" t="s">
        <v>1024</v>
      </c>
      <c r="G623" t="s">
        <v>1025</v>
      </c>
      <c r="H623">
        <v>45</v>
      </c>
      <c r="I623" t="s">
        <v>1032</v>
      </c>
      <c r="J623">
        <f>IF(AND(B624=Hospitalvisits[[#This Row],[Patient_ID]],C624-Hospitalvisits[[#This Row],[Discharge_Date]] &lt;= 30),1,0)</f>
        <v>0</v>
      </c>
      <c r="K623" s="3" t="str">
        <f>IF(Hospitalvisits[[#This Row],[Readmission Status]]=1,C624,"")</f>
        <v/>
      </c>
    </row>
    <row r="624" spans="1:11">
      <c r="A624">
        <v>1733</v>
      </c>
      <c r="B624">
        <v>212</v>
      </c>
      <c r="C624" s="3">
        <v>44894</v>
      </c>
      <c r="D624" s="3">
        <v>44904</v>
      </c>
      <c r="E624">
        <v>10</v>
      </c>
      <c r="F624" t="s">
        <v>1030</v>
      </c>
      <c r="G624" t="s">
        <v>1031</v>
      </c>
      <c r="H624">
        <v>155</v>
      </c>
      <c r="I624" t="s">
        <v>1026</v>
      </c>
      <c r="J624">
        <f>IF(AND(B625=Hospitalvisits[[#This Row],[Patient_ID]],C625-Hospitalvisits[[#This Row],[Discharge_Date]] &lt;= 30),1,0)</f>
        <v>0</v>
      </c>
      <c r="K624" s="3" t="str">
        <f>IF(Hospitalvisits[[#This Row],[Readmission Status]]=1,C625,"")</f>
        <v/>
      </c>
    </row>
    <row r="625" spans="1:11">
      <c r="A625">
        <v>1198</v>
      </c>
      <c r="B625">
        <v>212</v>
      </c>
      <c r="C625" s="3">
        <v>45135</v>
      </c>
      <c r="D625" s="3">
        <v>45136</v>
      </c>
      <c r="E625">
        <v>1</v>
      </c>
      <c r="F625" t="s">
        <v>1042</v>
      </c>
      <c r="G625" t="s">
        <v>1043</v>
      </c>
      <c r="H625">
        <v>14</v>
      </c>
      <c r="I625" t="s">
        <v>1026</v>
      </c>
      <c r="J625">
        <f>IF(AND(B626=Hospitalvisits[[#This Row],[Patient_ID]],C626-Hospitalvisits[[#This Row],[Discharge_Date]] &lt;= 30),1,0)</f>
        <v>0</v>
      </c>
      <c r="K625" s="3" t="str">
        <f>IF(Hospitalvisits[[#This Row],[Readmission Status]]=1,C626,"")</f>
        <v/>
      </c>
    </row>
    <row r="626" spans="1:11">
      <c r="A626">
        <v>1411</v>
      </c>
      <c r="B626">
        <v>212</v>
      </c>
      <c r="C626" s="3">
        <v>45227</v>
      </c>
      <c r="D626" s="3">
        <v>45230</v>
      </c>
      <c r="E626">
        <v>3</v>
      </c>
      <c r="F626" t="s">
        <v>1024</v>
      </c>
      <c r="G626" t="s">
        <v>1025</v>
      </c>
      <c r="H626">
        <v>148</v>
      </c>
      <c r="I626" t="s">
        <v>1029</v>
      </c>
      <c r="J626">
        <f>IF(AND(B627=Hospitalvisits[[#This Row],[Patient_ID]],C627-Hospitalvisits[[#This Row],[Discharge_Date]] &lt;= 30),1,0)</f>
        <v>0</v>
      </c>
      <c r="K626" s="3" t="str">
        <f>IF(Hospitalvisits[[#This Row],[Readmission Status]]=1,C627,"")</f>
        <v/>
      </c>
    </row>
    <row r="627" spans="1:11">
      <c r="A627">
        <v>2135</v>
      </c>
      <c r="B627">
        <v>213</v>
      </c>
      <c r="C627" s="3">
        <v>44922</v>
      </c>
      <c r="D627" s="3">
        <v>44929</v>
      </c>
      <c r="E627">
        <v>7</v>
      </c>
      <c r="F627" t="s">
        <v>1038</v>
      </c>
      <c r="G627" t="s">
        <v>1039</v>
      </c>
      <c r="H627">
        <v>154</v>
      </c>
      <c r="I627" t="s">
        <v>1034</v>
      </c>
      <c r="J627">
        <f>IF(AND(B628=Hospitalvisits[[#This Row],[Patient_ID]],C628-Hospitalvisits[[#This Row],[Discharge_Date]] &lt;= 30),1,0)</f>
        <v>0</v>
      </c>
      <c r="K627" s="3" t="str">
        <f>IF(Hospitalvisits[[#This Row],[Readmission Status]]=1,C628,"")</f>
        <v/>
      </c>
    </row>
    <row r="628" spans="1:11">
      <c r="A628">
        <v>207</v>
      </c>
      <c r="B628">
        <v>213</v>
      </c>
      <c r="C628" s="3">
        <v>45492</v>
      </c>
      <c r="D628" s="3">
        <v>45500</v>
      </c>
      <c r="E628">
        <v>8</v>
      </c>
      <c r="F628" t="s">
        <v>1030</v>
      </c>
      <c r="G628" t="s">
        <v>1031</v>
      </c>
      <c r="H628">
        <v>145</v>
      </c>
      <c r="I628" t="s">
        <v>1032</v>
      </c>
      <c r="J628">
        <f>IF(AND(B629=Hospitalvisits[[#This Row],[Patient_ID]],C629-Hospitalvisits[[#This Row],[Discharge_Date]] &lt;= 30),1,0)</f>
        <v>0</v>
      </c>
      <c r="K628" s="3" t="str">
        <f>IF(Hospitalvisits[[#This Row],[Readmission Status]]=1,C629,"")</f>
        <v/>
      </c>
    </row>
    <row r="629" spans="1:11">
      <c r="A629">
        <v>2810</v>
      </c>
      <c r="B629">
        <v>214</v>
      </c>
      <c r="C629" s="3">
        <v>44862</v>
      </c>
      <c r="D629" s="3">
        <v>44865</v>
      </c>
      <c r="E629">
        <v>3</v>
      </c>
      <c r="F629" t="s">
        <v>1040</v>
      </c>
      <c r="G629" t="s">
        <v>1039</v>
      </c>
      <c r="H629">
        <v>136</v>
      </c>
      <c r="I629" t="s">
        <v>1029</v>
      </c>
      <c r="J629">
        <f>IF(AND(B630=Hospitalvisits[[#This Row],[Patient_ID]],C630-Hospitalvisits[[#This Row],[Discharge_Date]] &lt;= 30),1,0)</f>
        <v>1</v>
      </c>
      <c r="K629" s="3">
        <f>IF(Hospitalvisits[[#This Row],[Readmission Status]]=1,C630,"")</f>
        <v>44863</v>
      </c>
    </row>
    <row r="630" spans="1:11">
      <c r="A630">
        <v>2719</v>
      </c>
      <c r="B630">
        <v>214</v>
      </c>
      <c r="C630" s="3">
        <v>44863</v>
      </c>
      <c r="D630" s="3">
        <v>44868</v>
      </c>
      <c r="E630">
        <v>5</v>
      </c>
      <c r="F630" t="s">
        <v>1045</v>
      </c>
      <c r="G630" t="s">
        <v>1025</v>
      </c>
      <c r="H630">
        <v>120</v>
      </c>
      <c r="I630" t="s">
        <v>1034</v>
      </c>
      <c r="J630">
        <f>IF(AND(B631=Hospitalvisits[[#This Row],[Patient_ID]],C631-Hospitalvisits[[#This Row],[Discharge_Date]] &lt;= 30),1,0)</f>
        <v>0</v>
      </c>
      <c r="K630" s="3" t="str">
        <f>IF(Hospitalvisits[[#This Row],[Readmission Status]]=1,C631,"")</f>
        <v/>
      </c>
    </row>
    <row r="631" spans="1:11">
      <c r="A631">
        <v>861</v>
      </c>
      <c r="B631">
        <v>215</v>
      </c>
      <c r="C631" s="3">
        <v>44698</v>
      </c>
      <c r="D631" s="3">
        <v>44710</v>
      </c>
      <c r="E631">
        <v>12</v>
      </c>
      <c r="F631" t="s">
        <v>1041</v>
      </c>
      <c r="G631" t="s">
        <v>1036</v>
      </c>
      <c r="H631">
        <v>156</v>
      </c>
      <c r="I631" t="s">
        <v>1026</v>
      </c>
      <c r="J631">
        <f>IF(AND(B632=Hospitalvisits[[#This Row],[Patient_ID]],C632-Hospitalvisits[[#This Row],[Discharge_Date]] &lt;= 30),1,0)</f>
        <v>1</v>
      </c>
      <c r="K631" s="3">
        <f>IF(Hospitalvisits[[#This Row],[Readmission Status]]=1,C632,"")</f>
        <v>44698</v>
      </c>
    </row>
    <row r="632" spans="1:11">
      <c r="A632">
        <v>2438</v>
      </c>
      <c r="B632">
        <v>215</v>
      </c>
      <c r="C632" s="3">
        <v>44698</v>
      </c>
      <c r="D632" s="3">
        <v>44715</v>
      </c>
      <c r="E632">
        <v>17</v>
      </c>
      <c r="F632" t="s">
        <v>1027</v>
      </c>
      <c r="G632" t="s">
        <v>1028</v>
      </c>
      <c r="H632">
        <v>106</v>
      </c>
      <c r="I632" t="s">
        <v>1029</v>
      </c>
      <c r="J632">
        <f>IF(AND(B633=Hospitalvisits[[#This Row],[Patient_ID]],C633-Hospitalvisits[[#This Row],[Discharge_Date]] &lt;= 30),1,0)</f>
        <v>0</v>
      </c>
      <c r="K632" s="3" t="str">
        <f>IF(Hospitalvisits[[#This Row],[Readmission Status]]=1,C633,"")</f>
        <v/>
      </c>
    </row>
    <row r="633" spans="1:11">
      <c r="A633">
        <v>1178</v>
      </c>
      <c r="B633">
        <v>215</v>
      </c>
      <c r="C633" s="3">
        <v>45394</v>
      </c>
      <c r="D633" s="3">
        <v>45399</v>
      </c>
      <c r="E633">
        <v>5</v>
      </c>
      <c r="F633" t="s">
        <v>1024</v>
      </c>
      <c r="G633" t="s">
        <v>1025</v>
      </c>
      <c r="H633">
        <v>187</v>
      </c>
      <c r="I633" t="s">
        <v>1029</v>
      </c>
      <c r="J633">
        <f>IF(AND(B634=Hospitalvisits[[#This Row],[Patient_ID]],C634-Hospitalvisits[[#This Row],[Discharge_Date]] &lt;= 30),1,0)</f>
        <v>0</v>
      </c>
      <c r="K633" s="3" t="str">
        <f>IF(Hospitalvisits[[#This Row],[Readmission Status]]=1,C634,"")</f>
        <v/>
      </c>
    </row>
    <row r="634" spans="1:11">
      <c r="A634">
        <v>561</v>
      </c>
      <c r="B634">
        <v>217</v>
      </c>
      <c r="C634" s="3">
        <v>44664</v>
      </c>
      <c r="D634" s="3">
        <v>44669</v>
      </c>
      <c r="E634">
        <v>5</v>
      </c>
      <c r="F634" t="s">
        <v>1045</v>
      </c>
      <c r="G634" t="s">
        <v>1025</v>
      </c>
      <c r="H634">
        <v>112</v>
      </c>
      <c r="I634" t="s">
        <v>1029</v>
      </c>
      <c r="J634">
        <f>IF(AND(B635=Hospitalvisits[[#This Row],[Patient_ID]],C635-Hospitalvisits[[#This Row],[Discharge_Date]] &lt;= 30),1,0)</f>
        <v>0</v>
      </c>
      <c r="K634" s="3" t="str">
        <f>IF(Hospitalvisits[[#This Row],[Readmission Status]]=1,C635,"")</f>
        <v/>
      </c>
    </row>
    <row r="635" spans="1:11">
      <c r="A635">
        <v>543</v>
      </c>
      <c r="B635">
        <v>217</v>
      </c>
      <c r="C635" s="3">
        <v>45158</v>
      </c>
      <c r="D635" s="3">
        <v>45162</v>
      </c>
      <c r="E635">
        <v>4</v>
      </c>
      <c r="F635" t="s">
        <v>1024</v>
      </c>
      <c r="G635" t="s">
        <v>1025</v>
      </c>
      <c r="H635">
        <v>88</v>
      </c>
      <c r="I635" t="s">
        <v>1029</v>
      </c>
      <c r="J635">
        <f>IF(AND(B636=Hospitalvisits[[#This Row],[Patient_ID]],C636-Hospitalvisits[[#This Row],[Discharge_Date]] &lt;= 30),1,0)</f>
        <v>0</v>
      </c>
      <c r="K635" s="3" t="str">
        <f>IF(Hospitalvisits[[#This Row],[Readmission Status]]=1,C636,"")</f>
        <v/>
      </c>
    </row>
    <row r="636" spans="1:11">
      <c r="A636">
        <v>1208</v>
      </c>
      <c r="B636">
        <v>218</v>
      </c>
      <c r="C636" s="3">
        <v>44635</v>
      </c>
      <c r="D636" s="3">
        <v>44647</v>
      </c>
      <c r="E636">
        <v>12</v>
      </c>
      <c r="F636" t="s">
        <v>1041</v>
      </c>
      <c r="G636" t="s">
        <v>1036</v>
      </c>
      <c r="H636">
        <v>117</v>
      </c>
      <c r="I636" t="s">
        <v>1032</v>
      </c>
      <c r="J636">
        <f>IF(AND(B637=Hospitalvisits[[#This Row],[Patient_ID]],C637-Hospitalvisits[[#This Row],[Discharge_Date]] &lt;= 30),1,0)</f>
        <v>0</v>
      </c>
      <c r="K636" s="3" t="str">
        <f>IF(Hospitalvisits[[#This Row],[Readmission Status]]=1,C637,"")</f>
        <v/>
      </c>
    </row>
    <row r="637" spans="1:11">
      <c r="A637">
        <v>80</v>
      </c>
      <c r="B637">
        <v>219</v>
      </c>
      <c r="C637" s="3">
        <v>44701</v>
      </c>
      <c r="D637" s="3">
        <v>44706</v>
      </c>
      <c r="E637">
        <v>5</v>
      </c>
      <c r="F637" t="s">
        <v>1040</v>
      </c>
      <c r="G637" t="s">
        <v>1039</v>
      </c>
      <c r="H637">
        <v>77</v>
      </c>
      <c r="I637" t="s">
        <v>1026</v>
      </c>
      <c r="J637">
        <f>IF(AND(B638=Hospitalvisits[[#This Row],[Patient_ID]],C638-Hospitalvisits[[#This Row],[Discharge_Date]] &lt;= 30),1,0)</f>
        <v>1</v>
      </c>
      <c r="K637" s="3">
        <f>IF(Hospitalvisits[[#This Row],[Readmission Status]]=1,C638,"")</f>
        <v>44720</v>
      </c>
    </row>
    <row r="638" spans="1:11">
      <c r="A638">
        <v>656</v>
      </c>
      <c r="B638">
        <v>219</v>
      </c>
      <c r="C638" s="3">
        <v>44720</v>
      </c>
      <c r="D638" s="3">
        <v>44725</v>
      </c>
      <c r="E638">
        <v>5</v>
      </c>
      <c r="F638" t="s">
        <v>1024</v>
      </c>
      <c r="G638" t="s">
        <v>1025</v>
      </c>
      <c r="H638">
        <v>11</v>
      </c>
      <c r="I638" t="s">
        <v>1026</v>
      </c>
      <c r="J638">
        <f>IF(AND(B639=Hospitalvisits[[#This Row],[Patient_ID]],C639-Hospitalvisits[[#This Row],[Discharge_Date]] &lt;= 30),1,0)</f>
        <v>0</v>
      </c>
      <c r="K638" s="3" t="str">
        <f>IF(Hospitalvisits[[#This Row],[Readmission Status]]=1,C639,"")</f>
        <v/>
      </c>
    </row>
    <row r="639" spans="1:11">
      <c r="A639">
        <v>1204</v>
      </c>
      <c r="B639">
        <v>219</v>
      </c>
      <c r="C639" s="3">
        <v>44882</v>
      </c>
      <c r="D639" s="3">
        <v>44884</v>
      </c>
      <c r="E639">
        <v>2</v>
      </c>
      <c r="F639" t="s">
        <v>1024</v>
      </c>
      <c r="G639" t="s">
        <v>1025</v>
      </c>
      <c r="H639">
        <v>199</v>
      </c>
      <c r="I639" t="s">
        <v>1026</v>
      </c>
      <c r="J639">
        <f>IF(AND(B640=Hospitalvisits[[#This Row],[Patient_ID]],C640-Hospitalvisits[[#This Row],[Discharge_Date]] &lt;= 30),1,0)</f>
        <v>0</v>
      </c>
      <c r="K639" s="3" t="str">
        <f>IF(Hospitalvisits[[#This Row],[Readmission Status]]=1,C640,"")</f>
        <v/>
      </c>
    </row>
    <row r="640" spans="1:11">
      <c r="A640">
        <v>2348</v>
      </c>
      <c r="B640">
        <v>219</v>
      </c>
      <c r="C640" s="3">
        <v>45403</v>
      </c>
      <c r="D640" s="3">
        <v>45407</v>
      </c>
      <c r="E640">
        <v>4</v>
      </c>
      <c r="F640" t="s">
        <v>1035</v>
      </c>
      <c r="G640" t="s">
        <v>1036</v>
      </c>
      <c r="H640">
        <v>11</v>
      </c>
      <c r="I640" t="s">
        <v>1026</v>
      </c>
      <c r="J640">
        <f>IF(AND(B641=Hospitalvisits[[#This Row],[Patient_ID]],C641-Hospitalvisits[[#This Row],[Discharge_Date]] &lt;= 30),1,0)</f>
        <v>0</v>
      </c>
      <c r="K640" s="3" t="str">
        <f>IF(Hospitalvisits[[#This Row],[Readmission Status]]=1,C641,"")</f>
        <v/>
      </c>
    </row>
    <row r="641" spans="1:11">
      <c r="A641">
        <v>1166</v>
      </c>
      <c r="B641">
        <v>220</v>
      </c>
      <c r="C641" s="3">
        <v>45267</v>
      </c>
      <c r="D641" s="3">
        <v>45274</v>
      </c>
      <c r="E641">
        <v>7</v>
      </c>
      <c r="F641" t="s">
        <v>1037</v>
      </c>
      <c r="G641" t="s">
        <v>1031</v>
      </c>
      <c r="H641">
        <v>175</v>
      </c>
      <c r="I641" t="s">
        <v>1032</v>
      </c>
      <c r="J641">
        <f>IF(AND(B642=Hospitalvisits[[#This Row],[Patient_ID]],C642-Hospitalvisits[[#This Row],[Discharge_Date]] &lt;= 30),1,0)</f>
        <v>0</v>
      </c>
      <c r="K641" s="3" t="str">
        <f>IF(Hospitalvisits[[#This Row],[Readmission Status]]=1,C642,"")</f>
        <v/>
      </c>
    </row>
    <row r="642" spans="1:11">
      <c r="A642">
        <v>347</v>
      </c>
      <c r="B642">
        <v>220</v>
      </c>
      <c r="C642" s="3">
        <v>45316</v>
      </c>
      <c r="D642" s="3">
        <v>45319</v>
      </c>
      <c r="E642">
        <v>3</v>
      </c>
      <c r="F642" t="s">
        <v>1046</v>
      </c>
      <c r="G642" t="s">
        <v>1043</v>
      </c>
      <c r="H642">
        <v>101</v>
      </c>
      <c r="I642" t="s">
        <v>1026</v>
      </c>
      <c r="J642">
        <f>IF(AND(B643=Hospitalvisits[[#This Row],[Patient_ID]],C643-Hospitalvisits[[#This Row],[Discharge_Date]] &lt;= 30),1,0)</f>
        <v>0</v>
      </c>
      <c r="K642" s="3" t="str">
        <f>IF(Hospitalvisits[[#This Row],[Readmission Status]]=1,C643,"")</f>
        <v/>
      </c>
    </row>
    <row r="643" spans="1:11">
      <c r="A643">
        <v>2578</v>
      </c>
      <c r="B643">
        <v>221</v>
      </c>
      <c r="C643" s="3">
        <v>44635</v>
      </c>
      <c r="D643" s="3">
        <v>44642</v>
      </c>
      <c r="E643">
        <v>7</v>
      </c>
      <c r="F643" t="s">
        <v>1035</v>
      </c>
      <c r="G643" t="s">
        <v>1036</v>
      </c>
      <c r="H643">
        <v>46</v>
      </c>
      <c r="I643" t="s">
        <v>1034</v>
      </c>
      <c r="J643">
        <f>IF(AND(B644=Hospitalvisits[[#This Row],[Patient_ID]],C644-Hospitalvisits[[#This Row],[Discharge_Date]] &lt;= 30),1,0)</f>
        <v>0</v>
      </c>
      <c r="K643" s="3" t="str">
        <f>IF(Hospitalvisits[[#This Row],[Readmission Status]]=1,C644,"")</f>
        <v/>
      </c>
    </row>
    <row r="644" spans="1:11">
      <c r="A644">
        <v>2690</v>
      </c>
      <c r="B644">
        <v>221</v>
      </c>
      <c r="C644" s="3">
        <v>44719</v>
      </c>
      <c r="D644" s="3">
        <v>44722</v>
      </c>
      <c r="E644">
        <v>3</v>
      </c>
      <c r="F644" t="s">
        <v>1046</v>
      </c>
      <c r="G644" t="s">
        <v>1043</v>
      </c>
      <c r="H644">
        <v>166</v>
      </c>
      <c r="I644" t="s">
        <v>1029</v>
      </c>
      <c r="J644">
        <f>IF(AND(B645=Hospitalvisits[[#This Row],[Patient_ID]],C645-Hospitalvisits[[#This Row],[Discharge_Date]] &lt;= 30),1,0)</f>
        <v>0</v>
      </c>
      <c r="K644" s="3" t="str">
        <f>IF(Hospitalvisits[[#This Row],[Readmission Status]]=1,C645,"")</f>
        <v/>
      </c>
    </row>
    <row r="645" spans="1:11">
      <c r="A645">
        <v>1617</v>
      </c>
      <c r="B645">
        <v>221</v>
      </c>
      <c r="C645" s="3">
        <v>45593</v>
      </c>
      <c r="D645" s="3">
        <v>45600</v>
      </c>
      <c r="E645">
        <v>7</v>
      </c>
      <c r="F645" t="s">
        <v>1040</v>
      </c>
      <c r="G645" t="s">
        <v>1039</v>
      </c>
      <c r="H645">
        <v>20</v>
      </c>
      <c r="I645" t="s">
        <v>1032</v>
      </c>
      <c r="J645">
        <f>IF(AND(B646=Hospitalvisits[[#This Row],[Patient_ID]],C646-Hospitalvisits[[#This Row],[Discharge_Date]] &lt;= 30),1,0)</f>
        <v>0</v>
      </c>
      <c r="K645" s="3" t="str">
        <f>IF(Hospitalvisits[[#This Row],[Readmission Status]]=1,C646,"")</f>
        <v/>
      </c>
    </row>
    <row r="646" spans="1:11">
      <c r="A646">
        <v>2594</v>
      </c>
      <c r="B646">
        <v>222</v>
      </c>
      <c r="C646" s="3">
        <v>44711</v>
      </c>
      <c r="D646" s="3">
        <v>44716</v>
      </c>
      <c r="E646">
        <v>5</v>
      </c>
      <c r="F646" t="s">
        <v>1027</v>
      </c>
      <c r="G646" t="s">
        <v>1028</v>
      </c>
      <c r="H646">
        <v>3</v>
      </c>
      <c r="I646" t="s">
        <v>1034</v>
      </c>
      <c r="J646">
        <f>IF(AND(B647=Hospitalvisits[[#This Row],[Patient_ID]],C647-Hospitalvisits[[#This Row],[Discharge_Date]] &lt;= 30),1,0)</f>
        <v>0</v>
      </c>
      <c r="K646" s="3" t="str">
        <f>IF(Hospitalvisits[[#This Row],[Readmission Status]]=1,C647,"")</f>
        <v/>
      </c>
    </row>
    <row r="647" spans="1:11">
      <c r="A647">
        <v>787</v>
      </c>
      <c r="B647">
        <v>222</v>
      </c>
      <c r="C647" s="3">
        <v>45205</v>
      </c>
      <c r="D647" s="3">
        <v>45208</v>
      </c>
      <c r="E647">
        <v>3</v>
      </c>
      <c r="F647" t="s">
        <v>1042</v>
      </c>
      <c r="G647" t="s">
        <v>1043</v>
      </c>
      <c r="H647">
        <v>193</v>
      </c>
      <c r="I647" t="s">
        <v>1026</v>
      </c>
      <c r="J647">
        <f>IF(AND(B648=Hospitalvisits[[#This Row],[Patient_ID]],C648-Hospitalvisits[[#This Row],[Discharge_Date]] &lt;= 30),1,0)</f>
        <v>0</v>
      </c>
      <c r="K647" s="3" t="str">
        <f>IF(Hospitalvisits[[#This Row],[Readmission Status]]=1,C648,"")</f>
        <v/>
      </c>
    </row>
    <row r="648" spans="1:11">
      <c r="A648">
        <v>2094</v>
      </c>
      <c r="B648">
        <v>222</v>
      </c>
      <c r="C648" s="3">
        <v>45330</v>
      </c>
      <c r="D648" s="3">
        <v>45339</v>
      </c>
      <c r="E648">
        <v>9</v>
      </c>
      <c r="F648" t="s">
        <v>1037</v>
      </c>
      <c r="G648" t="s">
        <v>1031</v>
      </c>
      <c r="H648">
        <v>45</v>
      </c>
      <c r="I648" t="s">
        <v>1029</v>
      </c>
      <c r="J648">
        <f>IF(AND(B649=Hospitalvisits[[#This Row],[Patient_ID]],C649-Hospitalvisits[[#This Row],[Discharge_Date]] &lt;= 30),1,0)</f>
        <v>0</v>
      </c>
      <c r="K648" s="3" t="str">
        <f>IF(Hospitalvisits[[#This Row],[Readmission Status]]=1,C649,"")</f>
        <v/>
      </c>
    </row>
    <row r="649" spans="1:11">
      <c r="A649">
        <v>291</v>
      </c>
      <c r="B649">
        <v>222</v>
      </c>
      <c r="C649" s="3">
        <v>45652</v>
      </c>
      <c r="D649" s="3">
        <v>45657</v>
      </c>
      <c r="E649">
        <v>5</v>
      </c>
      <c r="F649" t="s">
        <v>1030</v>
      </c>
      <c r="G649" t="s">
        <v>1031</v>
      </c>
      <c r="H649">
        <v>56</v>
      </c>
      <c r="I649" t="s">
        <v>1029</v>
      </c>
      <c r="J649">
        <f>IF(AND(B650=Hospitalvisits[[#This Row],[Patient_ID]],C650-Hospitalvisits[[#This Row],[Discharge_Date]] &lt;= 30),1,0)</f>
        <v>0</v>
      </c>
      <c r="K649" s="3" t="str">
        <f>IF(Hospitalvisits[[#This Row],[Readmission Status]]=1,C650,"")</f>
        <v/>
      </c>
    </row>
    <row r="650" spans="1:11">
      <c r="A650">
        <v>1850</v>
      </c>
      <c r="B650">
        <v>223</v>
      </c>
      <c r="C650" s="3">
        <v>44610</v>
      </c>
      <c r="D650" s="3">
        <v>44613</v>
      </c>
      <c r="E650">
        <v>3</v>
      </c>
      <c r="F650" t="s">
        <v>1045</v>
      </c>
      <c r="G650" t="s">
        <v>1025</v>
      </c>
      <c r="H650">
        <v>98</v>
      </c>
      <c r="I650" t="s">
        <v>1032</v>
      </c>
      <c r="J650">
        <f>IF(AND(B651=Hospitalvisits[[#This Row],[Patient_ID]],C651-Hospitalvisits[[#This Row],[Discharge_Date]] &lt;= 30),1,0)</f>
        <v>0</v>
      </c>
      <c r="K650" s="3" t="str">
        <f>IF(Hospitalvisits[[#This Row],[Readmission Status]]=1,C651,"")</f>
        <v/>
      </c>
    </row>
    <row r="651" spans="1:11">
      <c r="A651">
        <v>538</v>
      </c>
      <c r="B651">
        <v>223</v>
      </c>
      <c r="C651" s="3">
        <v>44797</v>
      </c>
      <c r="D651" s="3">
        <v>44798</v>
      </c>
      <c r="E651">
        <v>1</v>
      </c>
      <c r="F651" t="s">
        <v>1046</v>
      </c>
      <c r="G651" t="s">
        <v>1043</v>
      </c>
      <c r="H651">
        <v>11</v>
      </c>
      <c r="I651" t="s">
        <v>1029</v>
      </c>
      <c r="J651">
        <f>IF(AND(B652=Hospitalvisits[[#This Row],[Patient_ID]],C652-Hospitalvisits[[#This Row],[Discharge_Date]] &lt;= 30),1,0)</f>
        <v>0</v>
      </c>
      <c r="K651" s="3" t="str">
        <f>IF(Hospitalvisits[[#This Row],[Readmission Status]]=1,C652,"")</f>
        <v/>
      </c>
    </row>
    <row r="652" spans="1:11">
      <c r="A652">
        <v>750</v>
      </c>
      <c r="B652">
        <v>223</v>
      </c>
      <c r="C652" s="3">
        <v>45435</v>
      </c>
      <c r="D652" s="3">
        <v>45443</v>
      </c>
      <c r="E652">
        <v>8</v>
      </c>
      <c r="F652" t="s">
        <v>1041</v>
      </c>
      <c r="G652" t="s">
        <v>1036</v>
      </c>
      <c r="H652">
        <v>8</v>
      </c>
      <c r="I652" t="s">
        <v>1026</v>
      </c>
      <c r="J652">
        <f>IF(AND(B653=Hospitalvisits[[#This Row],[Patient_ID]],C653-Hospitalvisits[[#This Row],[Discharge_Date]] &lt;= 30),1,0)</f>
        <v>0</v>
      </c>
      <c r="K652" s="3" t="str">
        <f>IF(Hospitalvisits[[#This Row],[Readmission Status]]=1,C653,"")</f>
        <v/>
      </c>
    </row>
    <row r="653" spans="1:11">
      <c r="A653">
        <v>202</v>
      </c>
      <c r="B653">
        <v>223</v>
      </c>
      <c r="C653" s="3">
        <v>45622</v>
      </c>
      <c r="D653" s="3">
        <v>45627</v>
      </c>
      <c r="E653">
        <v>5</v>
      </c>
      <c r="F653" t="s">
        <v>1040</v>
      </c>
      <c r="G653" t="s">
        <v>1039</v>
      </c>
      <c r="H653">
        <v>190</v>
      </c>
      <c r="I653" t="s">
        <v>1029</v>
      </c>
      <c r="J653">
        <f>IF(AND(B654=Hospitalvisits[[#This Row],[Patient_ID]],C654-Hospitalvisits[[#This Row],[Discharge_Date]] &lt;= 30),1,0)</f>
        <v>0</v>
      </c>
      <c r="K653" s="3" t="str">
        <f>IF(Hospitalvisits[[#This Row],[Readmission Status]]=1,C654,"")</f>
        <v/>
      </c>
    </row>
    <row r="654" spans="1:11">
      <c r="A654">
        <v>299</v>
      </c>
      <c r="B654">
        <v>224</v>
      </c>
      <c r="C654" s="3">
        <v>44719</v>
      </c>
      <c r="D654" s="3">
        <v>44729</v>
      </c>
      <c r="E654">
        <v>10</v>
      </c>
      <c r="F654" t="s">
        <v>1027</v>
      </c>
      <c r="G654" t="s">
        <v>1028</v>
      </c>
      <c r="H654">
        <v>66</v>
      </c>
      <c r="I654" t="s">
        <v>1034</v>
      </c>
      <c r="J654">
        <f>IF(AND(B655=Hospitalvisits[[#This Row],[Patient_ID]],C655-Hospitalvisits[[#This Row],[Discharge_Date]] &lt;= 30),1,0)</f>
        <v>0</v>
      </c>
      <c r="K654" s="3" t="str">
        <f>IF(Hospitalvisits[[#This Row],[Readmission Status]]=1,C655,"")</f>
        <v/>
      </c>
    </row>
    <row r="655" spans="1:11">
      <c r="A655">
        <v>2566</v>
      </c>
      <c r="B655">
        <v>224</v>
      </c>
      <c r="C655" s="3">
        <v>44894</v>
      </c>
      <c r="D655" s="3">
        <v>44905</v>
      </c>
      <c r="E655">
        <v>11</v>
      </c>
      <c r="F655" t="s">
        <v>1041</v>
      </c>
      <c r="G655" t="s">
        <v>1036</v>
      </c>
      <c r="H655">
        <v>36</v>
      </c>
      <c r="I655" t="s">
        <v>1034</v>
      </c>
      <c r="J655">
        <f>IF(AND(B656=Hospitalvisits[[#This Row],[Patient_ID]],C656-Hospitalvisits[[#This Row],[Discharge_Date]] &lt;= 30),1,0)</f>
        <v>0</v>
      </c>
      <c r="K655" s="3" t="str">
        <f>IF(Hospitalvisits[[#This Row],[Readmission Status]]=1,C656,"")</f>
        <v/>
      </c>
    </row>
    <row r="656" spans="1:11">
      <c r="A656">
        <v>1023</v>
      </c>
      <c r="B656">
        <v>224</v>
      </c>
      <c r="C656" s="3">
        <v>45111</v>
      </c>
      <c r="D656" s="3">
        <v>45116</v>
      </c>
      <c r="E656">
        <v>5</v>
      </c>
      <c r="F656" t="s">
        <v>1035</v>
      </c>
      <c r="G656" t="s">
        <v>1036</v>
      </c>
      <c r="H656">
        <v>107</v>
      </c>
      <c r="I656" t="s">
        <v>1029</v>
      </c>
      <c r="J656">
        <f>IF(AND(B657=Hospitalvisits[[#This Row],[Patient_ID]],C657-Hospitalvisits[[#This Row],[Discharge_Date]] &lt;= 30),1,0)</f>
        <v>1</v>
      </c>
      <c r="K656" s="3">
        <f>IF(Hospitalvisits[[#This Row],[Readmission Status]]=1,C657,"")</f>
        <v>45138</v>
      </c>
    </row>
    <row r="657" spans="1:11">
      <c r="A657">
        <v>2441</v>
      </c>
      <c r="B657">
        <v>224</v>
      </c>
      <c r="C657" s="3">
        <v>45138</v>
      </c>
      <c r="D657" s="3">
        <v>45142</v>
      </c>
      <c r="E657">
        <v>4</v>
      </c>
      <c r="F657" t="s">
        <v>1024</v>
      </c>
      <c r="G657" t="s">
        <v>1025</v>
      </c>
      <c r="H657">
        <v>40</v>
      </c>
      <c r="I657" t="s">
        <v>1032</v>
      </c>
      <c r="J657">
        <f>IF(AND(B658=Hospitalvisits[[#This Row],[Patient_ID]],C658-Hospitalvisits[[#This Row],[Discharge_Date]] &lt;= 30),1,0)</f>
        <v>0</v>
      </c>
      <c r="K657" s="3" t="str">
        <f>IF(Hospitalvisits[[#This Row],[Readmission Status]]=1,C658,"")</f>
        <v/>
      </c>
    </row>
    <row r="658" spans="1:11">
      <c r="A658">
        <v>2532</v>
      </c>
      <c r="B658">
        <v>226</v>
      </c>
      <c r="C658" s="3">
        <v>44571</v>
      </c>
      <c r="D658" s="3">
        <v>44577</v>
      </c>
      <c r="E658">
        <v>6</v>
      </c>
      <c r="F658" t="s">
        <v>1044</v>
      </c>
      <c r="G658" t="s">
        <v>1039</v>
      </c>
      <c r="H658">
        <v>187</v>
      </c>
      <c r="I658" t="s">
        <v>1026</v>
      </c>
      <c r="J658">
        <f>IF(AND(B659=Hospitalvisits[[#This Row],[Patient_ID]],C659-Hospitalvisits[[#This Row],[Discharge_Date]] &lt;= 30),1,0)</f>
        <v>0</v>
      </c>
      <c r="K658" s="3" t="str">
        <f>IF(Hospitalvisits[[#This Row],[Readmission Status]]=1,C659,"")</f>
        <v/>
      </c>
    </row>
    <row r="659" spans="1:11">
      <c r="A659">
        <v>1700</v>
      </c>
      <c r="B659">
        <v>226</v>
      </c>
      <c r="C659" s="3">
        <v>44835</v>
      </c>
      <c r="D659" s="3">
        <v>44854</v>
      </c>
      <c r="E659">
        <v>19</v>
      </c>
      <c r="F659" t="s">
        <v>1027</v>
      </c>
      <c r="G659" t="s">
        <v>1028</v>
      </c>
      <c r="H659">
        <v>195</v>
      </c>
      <c r="I659" t="s">
        <v>1026</v>
      </c>
      <c r="J659">
        <f>IF(AND(B660=Hospitalvisits[[#This Row],[Patient_ID]],C660-Hospitalvisits[[#This Row],[Discharge_Date]] &lt;= 30),1,0)</f>
        <v>1</v>
      </c>
      <c r="K659" s="3">
        <f>IF(Hospitalvisits[[#This Row],[Readmission Status]]=1,C660,"")</f>
        <v>44854</v>
      </c>
    </row>
    <row r="660" spans="1:11">
      <c r="A660">
        <v>1312</v>
      </c>
      <c r="B660">
        <v>226</v>
      </c>
      <c r="C660" s="3">
        <v>44854</v>
      </c>
      <c r="D660" s="3">
        <v>44859</v>
      </c>
      <c r="E660">
        <v>5</v>
      </c>
      <c r="F660" t="s">
        <v>1038</v>
      </c>
      <c r="G660" t="s">
        <v>1039</v>
      </c>
      <c r="H660">
        <v>121</v>
      </c>
      <c r="I660" t="s">
        <v>1029</v>
      </c>
      <c r="J660">
        <f>IF(AND(B661=Hospitalvisits[[#This Row],[Patient_ID]],C661-Hospitalvisits[[#This Row],[Discharge_Date]] &lt;= 30),1,0)</f>
        <v>0</v>
      </c>
      <c r="K660" s="3" t="str">
        <f>IF(Hospitalvisits[[#This Row],[Readmission Status]]=1,C661,"")</f>
        <v/>
      </c>
    </row>
    <row r="661" spans="1:11">
      <c r="A661">
        <v>1436</v>
      </c>
      <c r="B661">
        <v>226</v>
      </c>
      <c r="C661" s="3">
        <v>45273</v>
      </c>
      <c r="D661" s="3">
        <v>45282</v>
      </c>
      <c r="E661">
        <v>9</v>
      </c>
      <c r="F661" t="s">
        <v>1037</v>
      </c>
      <c r="G661" t="s">
        <v>1031</v>
      </c>
      <c r="H661">
        <v>178</v>
      </c>
      <c r="I661" t="s">
        <v>1032</v>
      </c>
      <c r="J661">
        <f>IF(AND(B662=Hospitalvisits[[#This Row],[Patient_ID]],C662-Hospitalvisits[[#This Row],[Discharge_Date]] &lt;= 30),1,0)</f>
        <v>0</v>
      </c>
      <c r="K661" s="3" t="str">
        <f>IF(Hospitalvisits[[#This Row],[Readmission Status]]=1,C662,"")</f>
        <v/>
      </c>
    </row>
    <row r="662" spans="1:11">
      <c r="A662">
        <v>1009</v>
      </c>
      <c r="B662">
        <v>226</v>
      </c>
      <c r="C662" s="3">
        <v>45400</v>
      </c>
      <c r="D662" s="3">
        <v>45406</v>
      </c>
      <c r="E662">
        <v>6</v>
      </c>
      <c r="F662" t="s">
        <v>1041</v>
      </c>
      <c r="G662" t="s">
        <v>1036</v>
      </c>
      <c r="H662">
        <v>13</v>
      </c>
      <c r="I662" t="s">
        <v>1029</v>
      </c>
      <c r="J662">
        <f>IF(AND(B663=Hospitalvisits[[#This Row],[Patient_ID]],C663-Hospitalvisits[[#This Row],[Discharge_Date]] &lt;= 30),1,0)</f>
        <v>0</v>
      </c>
      <c r="K662" s="3" t="str">
        <f>IF(Hospitalvisits[[#This Row],[Readmission Status]]=1,C663,"")</f>
        <v/>
      </c>
    </row>
    <row r="663" spans="1:11">
      <c r="A663">
        <v>2043</v>
      </c>
      <c r="B663">
        <v>227</v>
      </c>
      <c r="C663" s="3">
        <v>45209</v>
      </c>
      <c r="D663" s="3">
        <v>45214</v>
      </c>
      <c r="E663">
        <v>5</v>
      </c>
      <c r="F663" t="s">
        <v>1045</v>
      </c>
      <c r="G663" t="s">
        <v>1025</v>
      </c>
      <c r="H663">
        <v>26</v>
      </c>
      <c r="I663" t="s">
        <v>1029</v>
      </c>
      <c r="J663">
        <f>IF(AND(B664=Hospitalvisits[[#This Row],[Patient_ID]],C664-Hospitalvisits[[#This Row],[Discharge_Date]] &lt;= 30),1,0)</f>
        <v>0</v>
      </c>
      <c r="K663" s="3" t="str">
        <f>IF(Hospitalvisits[[#This Row],[Readmission Status]]=1,C664,"")</f>
        <v/>
      </c>
    </row>
    <row r="664" spans="1:11">
      <c r="A664">
        <v>1997</v>
      </c>
      <c r="B664">
        <v>228</v>
      </c>
      <c r="C664" s="3">
        <v>44631</v>
      </c>
      <c r="D664" s="3">
        <v>44642</v>
      </c>
      <c r="E664">
        <v>11</v>
      </c>
      <c r="F664" t="s">
        <v>1027</v>
      </c>
      <c r="G664" t="s">
        <v>1028</v>
      </c>
      <c r="H664">
        <v>89</v>
      </c>
      <c r="I664" t="s">
        <v>1034</v>
      </c>
      <c r="J664">
        <f>IF(AND(B665=Hospitalvisits[[#This Row],[Patient_ID]],C665-Hospitalvisits[[#This Row],[Discharge_Date]] &lt;= 30),1,0)</f>
        <v>0</v>
      </c>
      <c r="K664" s="3" t="str">
        <f>IF(Hospitalvisits[[#This Row],[Readmission Status]]=1,C665,"")</f>
        <v/>
      </c>
    </row>
    <row r="665" spans="1:11">
      <c r="A665">
        <v>1932</v>
      </c>
      <c r="B665">
        <v>228</v>
      </c>
      <c r="C665" s="3">
        <v>44990</v>
      </c>
      <c r="D665" s="3">
        <v>44994</v>
      </c>
      <c r="E665">
        <v>4</v>
      </c>
      <c r="F665" t="s">
        <v>1024</v>
      </c>
      <c r="G665" t="s">
        <v>1025</v>
      </c>
      <c r="H665">
        <v>198</v>
      </c>
      <c r="I665" t="s">
        <v>1026</v>
      </c>
      <c r="J665">
        <f>IF(AND(B666=Hospitalvisits[[#This Row],[Patient_ID]],C666-Hospitalvisits[[#This Row],[Discharge_Date]] &lt;= 30),1,0)</f>
        <v>0</v>
      </c>
      <c r="K665" s="3" t="str">
        <f>IF(Hospitalvisits[[#This Row],[Readmission Status]]=1,C666,"")</f>
        <v/>
      </c>
    </row>
    <row r="666" spans="1:11">
      <c r="A666">
        <v>109</v>
      </c>
      <c r="B666">
        <v>228</v>
      </c>
      <c r="C666" s="3">
        <v>45173</v>
      </c>
      <c r="D666" s="3">
        <v>45176</v>
      </c>
      <c r="E666">
        <v>3</v>
      </c>
      <c r="F666" t="s">
        <v>1038</v>
      </c>
      <c r="G666" t="s">
        <v>1039</v>
      </c>
      <c r="H666">
        <v>45</v>
      </c>
      <c r="I666" t="s">
        <v>1034</v>
      </c>
      <c r="J666">
        <f>IF(AND(B667=Hospitalvisits[[#This Row],[Patient_ID]],C667-Hospitalvisits[[#This Row],[Discharge_Date]] &lt;= 30),1,0)</f>
        <v>0</v>
      </c>
      <c r="K666" s="3" t="str">
        <f>IF(Hospitalvisits[[#This Row],[Readmission Status]]=1,C667,"")</f>
        <v/>
      </c>
    </row>
    <row r="667" spans="1:11">
      <c r="A667">
        <v>906</v>
      </c>
      <c r="B667">
        <v>229</v>
      </c>
      <c r="C667" s="3">
        <v>44714</v>
      </c>
      <c r="D667" s="3">
        <v>44717</v>
      </c>
      <c r="E667">
        <v>3</v>
      </c>
      <c r="F667" t="s">
        <v>1045</v>
      </c>
      <c r="G667" t="s">
        <v>1025</v>
      </c>
      <c r="H667">
        <v>109</v>
      </c>
      <c r="I667" t="s">
        <v>1034</v>
      </c>
      <c r="J667">
        <f>IF(AND(B668=Hospitalvisits[[#This Row],[Patient_ID]],C668-Hospitalvisits[[#This Row],[Discharge_Date]] &lt;= 30),1,0)</f>
        <v>0</v>
      </c>
      <c r="K667" s="3" t="str">
        <f>IF(Hospitalvisits[[#This Row],[Readmission Status]]=1,C668,"")</f>
        <v/>
      </c>
    </row>
    <row r="668" spans="1:11">
      <c r="A668">
        <v>1481</v>
      </c>
      <c r="B668">
        <v>229</v>
      </c>
      <c r="C668" s="3">
        <v>45143</v>
      </c>
      <c r="D668" s="3">
        <v>45145</v>
      </c>
      <c r="E668">
        <v>2</v>
      </c>
      <c r="F668" t="s">
        <v>1046</v>
      </c>
      <c r="G668" t="s">
        <v>1043</v>
      </c>
      <c r="H668">
        <v>156</v>
      </c>
      <c r="I668" t="s">
        <v>1034</v>
      </c>
      <c r="J668">
        <f>IF(AND(B669=Hospitalvisits[[#This Row],[Patient_ID]],C669-Hospitalvisits[[#This Row],[Discharge_Date]] &lt;= 30),1,0)</f>
        <v>0</v>
      </c>
      <c r="K668" s="3" t="str">
        <f>IF(Hospitalvisits[[#This Row],[Readmission Status]]=1,C669,"")</f>
        <v/>
      </c>
    </row>
    <row r="669" spans="1:11">
      <c r="A669">
        <v>2220</v>
      </c>
      <c r="B669">
        <v>230</v>
      </c>
      <c r="C669" s="3">
        <v>44694</v>
      </c>
      <c r="D669" s="3">
        <v>44698</v>
      </c>
      <c r="E669">
        <v>4</v>
      </c>
      <c r="F669" t="s">
        <v>1041</v>
      </c>
      <c r="G669" t="s">
        <v>1036</v>
      </c>
      <c r="H669">
        <v>110</v>
      </c>
      <c r="I669" t="s">
        <v>1034</v>
      </c>
      <c r="J669">
        <f>IF(AND(B670=Hospitalvisits[[#This Row],[Patient_ID]],C670-Hospitalvisits[[#This Row],[Discharge_Date]] &lt;= 30),1,0)</f>
        <v>0</v>
      </c>
      <c r="K669" s="3" t="str">
        <f>IF(Hospitalvisits[[#This Row],[Readmission Status]]=1,C670,"")</f>
        <v/>
      </c>
    </row>
    <row r="670" spans="1:11">
      <c r="A670">
        <v>1434</v>
      </c>
      <c r="B670">
        <v>230</v>
      </c>
      <c r="C670" s="3">
        <v>44934</v>
      </c>
      <c r="D670" s="3">
        <v>44936</v>
      </c>
      <c r="E670">
        <v>2</v>
      </c>
      <c r="F670" t="s">
        <v>1046</v>
      </c>
      <c r="G670" t="s">
        <v>1043</v>
      </c>
      <c r="H670">
        <v>153</v>
      </c>
      <c r="I670" t="s">
        <v>1034</v>
      </c>
      <c r="J670">
        <f>IF(AND(B671=Hospitalvisits[[#This Row],[Patient_ID]],C671-Hospitalvisits[[#This Row],[Discharge_Date]] &lt;= 30),1,0)</f>
        <v>0</v>
      </c>
      <c r="K670" s="3" t="str">
        <f>IF(Hospitalvisits[[#This Row],[Readmission Status]]=1,C671,"")</f>
        <v/>
      </c>
    </row>
    <row r="671" spans="1:11">
      <c r="A671">
        <v>1805</v>
      </c>
      <c r="B671">
        <v>230</v>
      </c>
      <c r="C671" s="3">
        <v>44967</v>
      </c>
      <c r="D671" s="3">
        <v>44985</v>
      </c>
      <c r="E671">
        <v>18</v>
      </c>
      <c r="F671" t="s">
        <v>1033</v>
      </c>
      <c r="G671" t="s">
        <v>1028</v>
      </c>
      <c r="H671">
        <v>76</v>
      </c>
      <c r="I671" t="s">
        <v>1032</v>
      </c>
      <c r="J671">
        <f>IF(AND(B672=Hospitalvisits[[#This Row],[Patient_ID]],C672-Hospitalvisits[[#This Row],[Discharge_Date]] &lt;= 30),1,0)</f>
        <v>0</v>
      </c>
      <c r="K671" s="3" t="str">
        <f>IF(Hospitalvisits[[#This Row],[Readmission Status]]=1,C672,"")</f>
        <v/>
      </c>
    </row>
    <row r="672" spans="1:11">
      <c r="A672">
        <v>829</v>
      </c>
      <c r="B672">
        <v>231</v>
      </c>
      <c r="C672" s="3">
        <v>45529</v>
      </c>
      <c r="D672" s="3">
        <v>45531</v>
      </c>
      <c r="E672">
        <v>2</v>
      </c>
      <c r="F672" t="s">
        <v>1024</v>
      </c>
      <c r="G672" t="s">
        <v>1025</v>
      </c>
      <c r="H672">
        <v>90</v>
      </c>
      <c r="I672" t="s">
        <v>1034</v>
      </c>
      <c r="J672">
        <f>IF(AND(B673=Hospitalvisits[[#This Row],[Patient_ID]],C673-Hospitalvisits[[#This Row],[Discharge_Date]] &lt;= 30),1,0)</f>
        <v>0</v>
      </c>
      <c r="K672" s="3" t="str">
        <f>IF(Hospitalvisits[[#This Row],[Readmission Status]]=1,C673,"")</f>
        <v/>
      </c>
    </row>
    <row r="673" spans="1:11">
      <c r="A673">
        <v>1521</v>
      </c>
      <c r="B673">
        <v>232</v>
      </c>
      <c r="C673" s="3">
        <v>44748</v>
      </c>
      <c r="D673" s="3">
        <v>44754</v>
      </c>
      <c r="E673">
        <v>6</v>
      </c>
      <c r="F673" t="s">
        <v>1033</v>
      </c>
      <c r="G673" t="s">
        <v>1028</v>
      </c>
      <c r="H673">
        <v>174</v>
      </c>
      <c r="I673" t="s">
        <v>1032</v>
      </c>
      <c r="J673">
        <f>IF(AND(B674=Hospitalvisits[[#This Row],[Patient_ID]],C674-Hospitalvisits[[#This Row],[Discharge_Date]] &lt;= 30),1,0)</f>
        <v>0</v>
      </c>
      <c r="K673" s="3" t="str">
        <f>IF(Hospitalvisits[[#This Row],[Readmission Status]]=1,C674,"")</f>
        <v/>
      </c>
    </row>
    <row r="674" spans="1:11">
      <c r="A674">
        <v>532</v>
      </c>
      <c r="B674">
        <v>232</v>
      </c>
      <c r="C674" s="3">
        <v>45064</v>
      </c>
      <c r="D674" s="3">
        <v>45070</v>
      </c>
      <c r="E674">
        <v>6</v>
      </c>
      <c r="F674" t="s">
        <v>1037</v>
      </c>
      <c r="G674" t="s">
        <v>1031</v>
      </c>
      <c r="H674">
        <v>74</v>
      </c>
      <c r="I674" t="s">
        <v>1032</v>
      </c>
      <c r="J674">
        <f>IF(AND(B675=Hospitalvisits[[#This Row],[Patient_ID]],C675-Hospitalvisits[[#This Row],[Discharge_Date]] &lt;= 30),1,0)</f>
        <v>0</v>
      </c>
      <c r="K674" s="3" t="str">
        <f>IF(Hospitalvisits[[#This Row],[Readmission Status]]=1,C675,"")</f>
        <v/>
      </c>
    </row>
    <row r="675" spans="1:11">
      <c r="A675">
        <v>2274</v>
      </c>
      <c r="B675">
        <v>232</v>
      </c>
      <c r="C675" s="3">
        <v>45499</v>
      </c>
      <c r="D675" s="3">
        <v>45503</v>
      </c>
      <c r="E675">
        <v>4</v>
      </c>
      <c r="F675" t="s">
        <v>1030</v>
      </c>
      <c r="G675" t="s">
        <v>1031</v>
      </c>
      <c r="H675">
        <v>120</v>
      </c>
      <c r="I675" t="s">
        <v>1032</v>
      </c>
      <c r="J675">
        <f>IF(AND(B676=Hospitalvisits[[#This Row],[Patient_ID]],C676-Hospitalvisits[[#This Row],[Discharge_Date]] &lt;= 30),1,0)</f>
        <v>0</v>
      </c>
      <c r="K675" s="3" t="str">
        <f>IF(Hospitalvisits[[#This Row],[Readmission Status]]=1,C676,"")</f>
        <v/>
      </c>
    </row>
    <row r="676" spans="1:11">
      <c r="A676">
        <v>2113</v>
      </c>
      <c r="B676">
        <v>234</v>
      </c>
      <c r="C676" s="3">
        <v>44659</v>
      </c>
      <c r="D676" s="3">
        <v>44670</v>
      </c>
      <c r="E676">
        <v>11</v>
      </c>
      <c r="F676" t="s">
        <v>1035</v>
      </c>
      <c r="G676" t="s">
        <v>1036</v>
      </c>
      <c r="H676">
        <v>30</v>
      </c>
      <c r="I676" t="s">
        <v>1029</v>
      </c>
      <c r="J676">
        <f>IF(AND(B677=Hospitalvisits[[#This Row],[Patient_ID]],C677-Hospitalvisits[[#This Row],[Discharge_Date]] &lt;= 30),1,0)</f>
        <v>0</v>
      </c>
      <c r="K676" s="3" t="str">
        <f>IF(Hospitalvisits[[#This Row],[Readmission Status]]=1,C677,"")</f>
        <v/>
      </c>
    </row>
    <row r="677" spans="1:11">
      <c r="A677">
        <v>2472</v>
      </c>
      <c r="B677">
        <v>234</v>
      </c>
      <c r="C677" s="3">
        <v>44911</v>
      </c>
      <c r="D677" s="3">
        <v>44914</v>
      </c>
      <c r="E677">
        <v>3</v>
      </c>
      <c r="F677" t="s">
        <v>1030</v>
      </c>
      <c r="G677" t="s">
        <v>1031</v>
      </c>
      <c r="H677">
        <v>52</v>
      </c>
      <c r="I677" t="s">
        <v>1029</v>
      </c>
      <c r="J677">
        <f>IF(AND(B678=Hospitalvisits[[#This Row],[Patient_ID]],C678-Hospitalvisits[[#This Row],[Discharge_Date]] &lt;= 30),1,0)</f>
        <v>0</v>
      </c>
      <c r="K677" s="3" t="str">
        <f>IF(Hospitalvisits[[#This Row],[Readmission Status]]=1,C678,"")</f>
        <v/>
      </c>
    </row>
    <row r="678" spans="1:11">
      <c r="A678">
        <v>1760</v>
      </c>
      <c r="B678">
        <v>235</v>
      </c>
      <c r="C678" s="3">
        <v>45184</v>
      </c>
      <c r="D678" s="3">
        <v>45192</v>
      </c>
      <c r="E678">
        <v>8</v>
      </c>
      <c r="F678" t="s">
        <v>1041</v>
      </c>
      <c r="G678" t="s">
        <v>1036</v>
      </c>
      <c r="H678">
        <v>133</v>
      </c>
      <c r="I678" t="s">
        <v>1029</v>
      </c>
      <c r="J678">
        <f>IF(AND(B679=Hospitalvisits[[#This Row],[Patient_ID]],C679-Hospitalvisits[[#This Row],[Discharge_Date]] &lt;= 30),1,0)</f>
        <v>0</v>
      </c>
      <c r="K678" s="3" t="str">
        <f>IF(Hospitalvisits[[#This Row],[Readmission Status]]=1,C679,"")</f>
        <v/>
      </c>
    </row>
    <row r="679" spans="1:11">
      <c r="A679">
        <v>1653</v>
      </c>
      <c r="B679">
        <v>235</v>
      </c>
      <c r="C679" s="3">
        <v>45289</v>
      </c>
      <c r="D679" s="3">
        <v>45293</v>
      </c>
      <c r="E679">
        <v>4</v>
      </c>
      <c r="F679" t="s">
        <v>1037</v>
      </c>
      <c r="G679" t="s">
        <v>1031</v>
      </c>
      <c r="H679">
        <v>151</v>
      </c>
      <c r="I679" t="s">
        <v>1026</v>
      </c>
      <c r="J679">
        <f>IF(AND(B680=Hospitalvisits[[#This Row],[Patient_ID]],C680-Hospitalvisits[[#This Row],[Discharge_Date]] &lt;= 30),1,0)</f>
        <v>0</v>
      </c>
      <c r="K679" s="3" t="str">
        <f>IF(Hospitalvisits[[#This Row],[Readmission Status]]=1,C680,"")</f>
        <v/>
      </c>
    </row>
    <row r="680" spans="1:11">
      <c r="A680">
        <v>2339</v>
      </c>
      <c r="B680">
        <v>236</v>
      </c>
      <c r="C680" s="3">
        <v>45019</v>
      </c>
      <c r="D680" s="3">
        <v>45024</v>
      </c>
      <c r="E680">
        <v>5</v>
      </c>
      <c r="F680" t="s">
        <v>1027</v>
      </c>
      <c r="G680" t="s">
        <v>1028</v>
      </c>
      <c r="H680">
        <v>97</v>
      </c>
      <c r="I680" t="s">
        <v>1032</v>
      </c>
      <c r="J680">
        <f>IF(AND(B681=Hospitalvisits[[#This Row],[Patient_ID]],C681-Hospitalvisits[[#This Row],[Discharge_Date]] &lt;= 30),1,0)</f>
        <v>0</v>
      </c>
      <c r="K680" s="3" t="str">
        <f>IF(Hospitalvisits[[#This Row],[Readmission Status]]=1,C681,"")</f>
        <v/>
      </c>
    </row>
    <row r="681" spans="1:11">
      <c r="A681">
        <v>2626</v>
      </c>
      <c r="B681">
        <v>236</v>
      </c>
      <c r="C681" s="3">
        <v>45208</v>
      </c>
      <c r="D681" s="3">
        <v>45225</v>
      </c>
      <c r="E681">
        <v>17</v>
      </c>
      <c r="F681" t="s">
        <v>1033</v>
      </c>
      <c r="G681" t="s">
        <v>1028</v>
      </c>
      <c r="H681">
        <v>153</v>
      </c>
      <c r="I681" t="s">
        <v>1032</v>
      </c>
      <c r="J681">
        <f>IF(AND(B682=Hospitalvisits[[#This Row],[Patient_ID]],C682-Hospitalvisits[[#This Row],[Discharge_Date]] &lt;= 30),1,0)</f>
        <v>0</v>
      </c>
      <c r="K681" s="3" t="str">
        <f>IF(Hospitalvisits[[#This Row],[Readmission Status]]=1,C682,"")</f>
        <v/>
      </c>
    </row>
    <row r="682" spans="1:11">
      <c r="A682">
        <v>1121</v>
      </c>
      <c r="B682">
        <v>236</v>
      </c>
      <c r="C682" s="3">
        <v>45265</v>
      </c>
      <c r="D682" s="3">
        <v>45270</v>
      </c>
      <c r="E682">
        <v>5</v>
      </c>
      <c r="F682" t="s">
        <v>1030</v>
      </c>
      <c r="G682" t="s">
        <v>1031</v>
      </c>
      <c r="H682">
        <v>85</v>
      </c>
      <c r="I682" t="s">
        <v>1029</v>
      </c>
      <c r="J682">
        <f>IF(AND(B683=Hospitalvisits[[#This Row],[Patient_ID]],C683-Hospitalvisits[[#This Row],[Discharge_Date]] &lt;= 30),1,0)</f>
        <v>0</v>
      </c>
      <c r="K682" s="3" t="str">
        <f>IF(Hospitalvisits[[#This Row],[Readmission Status]]=1,C683,"")</f>
        <v/>
      </c>
    </row>
    <row r="683" spans="1:11">
      <c r="A683">
        <v>1298</v>
      </c>
      <c r="B683">
        <v>236</v>
      </c>
      <c r="C683" s="3">
        <v>45391</v>
      </c>
      <c r="D683" s="3">
        <v>45397</v>
      </c>
      <c r="E683">
        <v>6</v>
      </c>
      <c r="F683" t="s">
        <v>1035</v>
      </c>
      <c r="G683" t="s">
        <v>1036</v>
      </c>
      <c r="H683">
        <v>104</v>
      </c>
      <c r="I683" t="s">
        <v>1032</v>
      </c>
      <c r="J683">
        <f>IF(AND(B684=Hospitalvisits[[#This Row],[Patient_ID]],C684-Hospitalvisits[[#This Row],[Discharge_Date]] &lt;= 30),1,0)</f>
        <v>0</v>
      </c>
      <c r="K683" s="3" t="str">
        <f>IF(Hospitalvisits[[#This Row],[Readmission Status]]=1,C684,"")</f>
        <v/>
      </c>
    </row>
    <row r="684" spans="1:11">
      <c r="A684">
        <v>1275</v>
      </c>
      <c r="B684">
        <v>237</v>
      </c>
      <c r="C684" s="3">
        <v>44969</v>
      </c>
      <c r="D684" s="3">
        <v>44977</v>
      </c>
      <c r="E684">
        <v>8</v>
      </c>
      <c r="F684" t="s">
        <v>1041</v>
      </c>
      <c r="G684" t="s">
        <v>1036</v>
      </c>
      <c r="H684">
        <v>126</v>
      </c>
      <c r="I684" t="s">
        <v>1029</v>
      </c>
      <c r="J684">
        <f>IF(AND(B685=Hospitalvisits[[#This Row],[Patient_ID]],C685-Hospitalvisits[[#This Row],[Discharge_Date]] &lt;= 30),1,0)</f>
        <v>0</v>
      </c>
      <c r="K684" s="3" t="str">
        <f>IF(Hospitalvisits[[#This Row],[Readmission Status]]=1,C685,"")</f>
        <v/>
      </c>
    </row>
    <row r="685" spans="1:11">
      <c r="A685">
        <v>2972</v>
      </c>
      <c r="B685">
        <v>237</v>
      </c>
      <c r="C685" s="3">
        <v>45173</v>
      </c>
      <c r="D685" s="3">
        <v>45175</v>
      </c>
      <c r="E685">
        <v>2</v>
      </c>
      <c r="F685" t="s">
        <v>1045</v>
      </c>
      <c r="G685" t="s">
        <v>1025</v>
      </c>
      <c r="H685">
        <v>144</v>
      </c>
      <c r="I685" t="s">
        <v>1034</v>
      </c>
      <c r="J685">
        <f>IF(AND(B686=Hospitalvisits[[#This Row],[Patient_ID]],C686-Hospitalvisits[[#This Row],[Discharge_Date]] &lt;= 30),1,0)</f>
        <v>1</v>
      </c>
      <c r="K685" s="3">
        <f>IF(Hospitalvisits[[#This Row],[Readmission Status]]=1,C686,"")</f>
        <v>45190</v>
      </c>
    </row>
    <row r="686" spans="1:11">
      <c r="A686">
        <v>470</v>
      </c>
      <c r="B686">
        <v>237</v>
      </c>
      <c r="C686" s="3">
        <v>45190</v>
      </c>
      <c r="D686" s="3">
        <v>45203</v>
      </c>
      <c r="E686">
        <v>13</v>
      </c>
      <c r="F686" t="s">
        <v>1033</v>
      </c>
      <c r="G686" t="s">
        <v>1028</v>
      </c>
      <c r="H686">
        <v>10</v>
      </c>
      <c r="I686" t="s">
        <v>1026</v>
      </c>
      <c r="J686">
        <f>IF(AND(B687=Hospitalvisits[[#This Row],[Patient_ID]],C687-Hospitalvisits[[#This Row],[Discharge_Date]] &lt;= 30),1,0)</f>
        <v>0</v>
      </c>
      <c r="K686" s="3" t="str">
        <f>IF(Hospitalvisits[[#This Row],[Readmission Status]]=1,C687,"")</f>
        <v/>
      </c>
    </row>
    <row r="687" spans="1:11">
      <c r="A687">
        <v>2010</v>
      </c>
      <c r="B687">
        <v>237</v>
      </c>
      <c r="C687" s="3">
        <v>45384</v>
      </c>
      <c r="D687" s="3">
        <v>45388</v>
      </c>
      <c r="E687">
        <v>4</v>
      </c>
      <c r="F687" t="s">
        <v>1024</v>
      </c>
      <c r="G687" t="s">
        <v>1025</v>
      </c>
      <c r="H687">
        <v>11</v>
      </c>
      <c r="I687" t="s">
        <v>1026</v>
      </c>
      <c r="J687">
        <f>IF(AND(B688=Hospitalvisits[[#This Row],[Patient_ID]],C688-Hospitalvisits[[#This Row],[Discharge_Date]] &lt;= 30),1,0)</f>
        <v>0</v>
      </c>
      <c r="K687" s="3" t="str">
        <f>IF(Hospitalvisits[[#This Row],[Readmission Status]]=1,C688,"")</f>
        <v/>
      </c>
    </row>
    <row r="688" spans="1:11">
      <c r="A688">
        <v>632</v>
      </c>
      <c r="B688">
        <v>237</v>
      </c>
      <c r="C688" s="3">
        <v>45573</v>
      </c>
      <c r="D688" s="3">
        <v>45579</v>
      </c>
      <c r="E688">
        <v>6</v>
      </c>
      <c r="F688" t="s">
        <v>1041</v>
      </c>
      <c r="G688" t="s">
        <v>1036</v>
      </c>
      <c r="H688">
        <v>135</v>
      </c>
      <c r="I688" t="s">
        <v>1029</v>
      </c>
      <c r="J688">
        <f>IF(AND(B689=Hospitalvisits[[#This Row],[Patient_ID]],C689-Hospitalvisits[[#This Row],[Discharge_Date]] &lt;= 30),1,0)</f>
        <v>0</v>
      </c>
      <c r="K688" s="3" t="str">
        <f>IF(Hospitalvisits[[#This Row],[Readmission Status]]=1,C689,"")</f>
        <v/>
      </c>
    </row>
    <row r="689" spans="1:11">
      <c r="A689">
        <v>941</v>
      </c>
      <c r="B689">
        <v>238</v>
      </c>
      <c r="C689" s="3">
        <v>44733</v>
      </c>
      <c r="D689" s="3">
        <v>44740</v>
      </c>
      <c r="E689">
        <v>7</v>
      </c>
      <c r="F689" t="s">
        <v>1038</v>
      </c>
      <c r="G689" t="s">
        <v>1039</v>
      </c>
      <c r="H689">
        <v>89</v>
      </c>
      <c r="I689" t="s">
        <v>1034</v>
      </c>
      <c r="J689">
        <f>IF(AND(B690=Hospitalvisits[[#This Row],[Patient_ID]],C690-Hospitalvisits[[#This Row],[Discharge_Date]] &lt;= 30),1,0)</f>
        <v>0</v>
      </c>
      <c r="K689" s="3" t="str">
        <f>IF(Hospitalvisits[[#This Row],[Readmission Status]]=1,C690,"")</f>
        <v/>
      </c>
    </row>
    <row r="690" spans="1:11">
      <c r="A690">
        <v>2097</v>
      </c>
      <c r="B690">
        <v>239</v>
      </c>
      <c r="C690" s="3">
        <v>45254</v>
      </c>
      <c r="D690" s="3">
        <v>45260</v>
      </c>
      <c r="E690">
        <v>6</v>
      </c>
      <c r="F690" t="s">
        <v>1041</v>
      </c>
      <c r="G690" t="s">
        <v>1036</v>
      </c>
      <c r="H690">
        <v>112</v>
      </c>
      <c r="I690" t="s">
        <v>1032</v>
      </c>
      <c r="J690">
        <f>IF(AND(B691=Hospitalvisits[[#This Row],[Patient_ID]],C691-Hospitalvisits[[#This Row],[Discharge_Date]] &lt;= 30),1,0)</f>
        <v>0</v>
      </c>
      <c r="K690" s="3" t="str">
        <f>IF(Hospitalvisits[[#This Row],[Readmission Status]]=1,C691,"")</f>
        <v/>
      </c>
    </row>
    <row r="691" spans="1:11">
      <c r="A691">
        <v>559</v>
      </c>
      <c r="B691">
        <v>241</v>
      </c>
      <c r="C691" s="3">
        <v>44841</v>
      </c>
      <c r="D691" s="3">
        <v>44843</v>
      </c>
      <c r="E691">
        <v>2</v>
      </c>
      <c r="F691" t="s">
        <v>1042</v>
      </c>
      <c r="G691" t="s">
        <v>1043</v>
      </c>
      <c r="H691">
        <v>134</v>
      </c>
      <c r="I691" t="s">
        <v>1029</v>
      </c>
      <c r="J691">
        <f>IF(AND(B692=Hospitalvisits[[#This Row],[Patient_ID]],C692-Hospitalvisits[[#This Row],[Discharge_Date]] &lt;= 30),1,0)</f>
        <v>0</v>
      </c>
      <c r="K691" s="3" t="str">
        <f>IF(Hospitalvisits[[#This Row],[Readmission Status]]=1,C692,"")</f>
        <v/>
      </c>
    </row>
    <row r="692" spans="1:11">
      <c r="A692">
        <v>2032</v>
      </c>
      <c r="B692">
        <v>241</v>
      </c>
      <c r="C692" s="3">
        <v>44903</v>
      </c>
      <c r="D692" s="3">
        <v>44904</v>
      </c>
      <c r="E692">
        <v>1</v>
      </c>
      <c r="F692" t="s">
        <v>1037</v>
      </c>
      <c r="G692" t="s">
        <v>1031</v>
      </c>
      <c r="H692">
        <v>43</v>
      </c>
      <c r="I692" t="s">
        <v>1034</v>
      </c>
      <c r="J692">
        <f>IF(AND(B693=Hospitalvisits[[#This Row],[Patient_ID]],C693-Hospitalvisits[[#This Row],[Discharge_Date]] &lt;= 30),1,0)</f>
        <v>0</v>
      </c>
      <c r="K692" s="3" t="str">
        <f>IF(Hospitalvisits[[#This Row],[Readmission Status]]=1,C693,"")</f>
        <v/>
      </c>
    </row>
    <row r="693" spans="1:11">
      <c r="A693">
        <v>27</v>
      </c>
      <c r="B693">
        <v>241</v>
      </c>
      <c r="C693" s="3">
        <v>45088</v>
      </c>
      <c r="D693" s="3">
        <v>45094</v>
      </c>
      <c r="E693">
        <v>6</v>
      </c>
      <c r="F693" t="s">
        <v>1041</v>
      </c>
      <c r="G693" t="s">
        <v>1036</v>
      </c>
      <c r="H693">
        <v>110</v>
      </c>
      <c r="I693" t="s">
        <v>1032</v>
      </c>
      <c r="J693">
        <f>IF(AND(B694=Hospitalvisits[[#This Row],[Patient_ID]],C694-Hospitalvisits[[#This Row],[Discharge_Date]] &lt;= 30),1,0)</f>
        <v>0</v>
      </c>
      <c r="K693" s="3" t="str">
        <f>IF(Hospitalvisits[[#This Row],[Readmission Status]]=1,C694,"")</f>
        <v/>
      </c>
    </row>
    <row r="694" spans="1:11">
      <c r="A694">
        <v>754</v>
      </c>
      <c r="B694">
        <v>243</v>
      </c>
      <c r="C694" s="3">
        <v>44607</v>
      </c>
      <c r="D694" s="3">
        <v>44608</v>
      </c>
      <c r="E694">
        <v>1</v>
      </c>
      <c r="F694" t="s">
        <v>1042</v>
      </c>
      <c r="G694" t="s">
        <v>1043</v>
      </c>
      <c r="H694">
        <v>60</v>
      </c>
      <c r="I694" t="s">
        <v>1026</v>
      </c>
      <c r="J694">
        <f>IF(AND(B695=Hospitalvisits[[#This Row],[Patient_ID]],C695-Hospitalvisits[[#This Row],[Discharge_Date]] &lt;= 30),1,0)</f>
        <v>0</v>
      </c>
      <c r="K694" s="3" t="str">
        <f>IF(Hospitalvisits[[#This Row],[Readmission Status]]=1,C695,"")</f>
        <v/>
      </c>
    </row>
    <row r="695" spans="1:11">
      <c r="A695">
        <v>497</v>
      </c>
      <c r="B695">
        <v>243</v>
      </c>
      <c r="C695" s="3">
        <v>45221</v>
      </c>
      <c r="D695" s="3">
        <v>45227</v>
      </c>
      <c r="E695">
        <v>6</v>
      </c>
      <c r="F695" t="s">
        <v>1040</v>
      </c>
      <c r="G695" t="s">
        <v>1039</v>
      </c>
      <c r="H695">
        <v>165</v>
      </c>
      <c r="I695" t="s">
        <v>1026</v>
      </c>
      <c r="J695">
        <f>IF(AND(B696=Hospitalvisits[[#This Row],[Patient_ID]],C696-Hospitalvisits[[#This Row],[Discharge_Date]] &lt;= 30),1,0)</f>
        <v>0</v>
      </c>
      <c r="K695" s="3" t="str">
        <f>IF(Hospitalvisits[[#This Row],[Readmission Status]]=1,C696,"")</f>
        <v/>
      </c>
    </row>
    <row r="696" spans="1:11">
      <c r="A696">
        <v>8</v>
      </c>
      <c r="B696">
        <v>243</v>
      </c>
      <c r="C696" s="3">
        <v>45370</v>
      </c>
      <c r="D696" s="3">
        <v>45372</v>
      </c>
      <c r="E696">
        <v>2</v>
      </c>
      <c r="F696" t="s">
        <v>1042</v>
      </c>
      <c r="G696" t="s">
        <v>1043</v>
      </c>
      <c r="H696">
        <v>157</v>
      </c>
      <c r="I696" t="s">
        <v>1034</v>
      </c>
      <c r="J696">
        <f>IF(AND(B697=Hospitalvisits[[#This Row],[Patient_ID]],C697-Hospitalvisits[[#This Row],[Discharge_Date]] &lt;= 30),1,0)</f>
        <v>0</v>
      </c>
      <c r="K696" s="3" t="str">
        <f>IF(Hospitalvisits[[#This Row],[Readmission Status]]=1,C697,"")</f>
        <v/>
      </c>
    </row>
    <row r="697" spans="1:11">
      <c r="A697">
        <v>2612</v>
      </c>
      <c r="B697">
        <v>244</v>
      </c>
      <c r="C697" s="3">
        <v>44624</v>
      </c>
      <c r="D697" s="3">
        <v>44631</v>
      </c>
      <c r="E697">
        <v>7</v>
      </c>
      <c r="F697" t="s">
        <v>1033</v>
      </c>
      <c r="G697" t="s">
        <v>1028</v>
      </c>
      <c r="H697">
        <v>45</v>
      </c>
      <c r="I697" t="s">
        <v>1034</v>
      </c>
      <c r="J697">
        <f>IF(AND(B698=Hospitalvisits[[#This Row],[Patient_ID]],C698-Hospitalvisits[[#This Row],[Discharge_Date]] &lt;= 30),1,0)</f>
        <v>0</v>
      </c>
      <c r="K697" s="3" t="str">
        <f>IF(Hospitalvisits[[#This Row],[Readmission Status]]=1,C698,"")</f>
        <v/>
      </c>
    </row>
    <row r="698" spans="1:11">
      <c r="A698">
        <v>1039</v>
      </c>
      <c r="B698">
        <v>244</v>
      </c>
      <c r="C698" s="3">
        <v>44939</v>
      </c>
      <c r="D698" s="3">
        <v>44942</v>
      </c>
      <c r="E698">
        <v>3</v>
      </c>
      <c r="F698" t="s">
        <v>1042</v>
      </c>
      <c r="G698" t="s">
        <v>1043</v>
      </c>
      <c r="H698">
        <v>71</v>
      </c>
      <c r="I698" t="s">
        <v>1032</v>
      </c>
      <c r="J698">
        <f>IF(AND(B699=Hospitalvisits[[#This Row],[Patient_ID]],C699-Hospitalvisits[[#This Row],[Discharge_Date]] &lt;= 30),1,0)</f>
        <v>0</v>
      </c>
      <c r="K698" s="3" t="str">
        <f>IF(Hospitalvisits[[#This Row],[Readmission Status]]=1,C699,"")</f>
        <v/>
      </c>
    </row>
    <row r="699" spans="1:11">
      <c r="A699">
        <v>853</v>
      </c>
      <c r="B699">
        <v>244</v>
      </c>
      <c r="C699" s="3">
        <v>45019</v>
      </c>
      <c r="D699" s="3">
        <v>45027</v>
      </c>
      <c r="E699">
        <v>8</v>
      </c>
      <c r="F699" t="s">
        <v>1033</v>
      </c>
      <c r="G699" t="s">
        <v>1028</v>
      </c>
      <c r="H699">
        <v>168</v>
      </c>
      <c r="I699" t="s">
        <v>1029</v>
      </c>
      <c r="J699">
        <f>IF(AND(B700=Hospitalvisits[[#This Row],[Patient_ID]],C700-Hospitalvisits[[#This Row],[Discharge_Date]] &lt;= 30),1,0)</f>
        <v>0</v>
      </c>
      <c r="K699" s="3" t="str">
        <f>IF(Hospitalvisits[[#This Row],[Readmission Status]]=1,C700,"")</f>
        <v/>
      </c>
    </row>
    <row r="700" spans="1:11">
      <c r="A700">
        <v>2910</v>
      </c>
      <c r="B700">
        <v>244</v>
      </c>
      <c r="C700" s="3">
        <v>45211</v>
      </c>
      <c r="D700" s="3">
        <v>45213</v>
      </c>
      <c r="E700">
        <v>2</v>
      </c>
      <c r="F700" t="s">
        <v>1046</v>
      </c>
      <c r="G700" t="s">
        <v>1043</v>
      </c>
      <c r="H700">
        <v>184</v>
      </c>
      <c r="I700" t="s">
        <v>1032</v>
      </c>
      <c r="J700">
        <f>IF(AND(B701=Hospitalvisits[[#This Row],[Patient_ID]],C701-Hospitalvisits[[#This Row],[Discharge_Date]] &lt;= 30),1,0)</f>
        <v>0</v>
      </c>
      <c r="K700" s="3" t="str">
        <f>IF(Hospitalvisits[[#This Row],[Readmission Status]]=1,C701,"")</f>
        <v/>
      </c>
    </row>
    <row r="701" spans="1:11">
      <c r="A701">
        <v>40</v>
      </c>
      <c r="B701">
        <v>244</v>
      </c>
      <c r="C701" s="3">
        <v>45332</v>
      </c>
      <c r="D701" s="3">
        <v>45343</v>
      </c>
      <c r="E701">
        <v>11</v>
      </c>
      <c r="F701" t="s">
        <v>1041</v>
      </c>
      <c r="G701" t="s">
        <v>1036</v>
      </c>
      <c r="H701">
        <v>187</v>
      </c>
      <c r="I701" t="s">
        <v>1032</v>
      </c>
      <c r="J701">
        <f>IF(AND(B702=Hospitalvisits[[#This Row],[Patient_ID]],C702-Hospitalvisits[[#This Row],[Discharge_Date]] &lt;= 30),1,0)</f>
        <v>0</v>
      </c>
      <c r="K701" s="3" t="str">
        <f>IF(Hospitalvisits[[#This Row],[Readmission Status]]=1,C702,"")</f>
        <v/>
      </c>
    </row>
    <row r="702" spans="1:11">
      <c r="A702">
        <v>593</v>
      </c>
      <c r="B702">
        <v>245</v>
      </c>
      <c r="C702" s="3">
        <v>44861</v>
      </c>
      <c r="D702" s="3">
        <v>44869</v>
      </c>
      <c r="E702">
        <v>8</v>
      </c>
      <c r="F702" t="s">
        <v>1030</v>
      </c>
      <c r="G702" t="s">
        <v>1031</v>
      </c>
      <c r="H702">
        <v>57</v>
      </c>
      <c r="I702" t="s">
        <v>1032</v>
      </c>
      <c r="J702">
        <f>IF(AND(B703=Hospitalvisits[[#This Row],[Patient_ID]],C703-Hospitalvisits[[#This Row],[Discharge_Date]] &lt;= 30),1,0)</f>
        <v>0</v>
      </c>
      <c r="K702" s="3" t="str">
        <f>IF(Hospitalvisits[[#This Row],[Readmission Status]]=1,C703,"")</f>
        <v/>
      </c>
    </row>
    <row r="703" spans="1:11">
      <c r="A703">
        <v>718</v>
      </c>
      <c r="B703">
        <v>246</v>
      </c>
      <c r="C703" s="3">
        <v>45381</v>
      </c>
      <c r="D703" s="3">
        <v>45398</v>
      </c>
      <c r="E703">
        <v>17</v>
      </c>
      <c r="F703" t="s">
        <v>1033</v>
      </c>
      <c r="G703" t="s">
        <v>1028</v>
      </c>
      <c r="H703">
        <v>92</v>
      </c>
      <c r="I703" t="s">
        <v>1026</v>
      </c>
      <c r="J703">
        <f>IF(AND(B704=Hospitalvisits[[#This Row],[Patient_ID]],C704-Hospitalvisits[[#This Row],[Discharge_Date]] &lt;= 30),1,0)</f>
        <v>0</v>
      </c>
      <c r="K703" s="3" t="str">
        <f>IF(Hospitalvisits[[#This Row],[Readmission Status]]=1,C704,"")</f>
        <v/>
      </c>
    </row>
    <row r="704" spans="1:11">
      <c r="A704">
        <v>2555</v>
      </c>
      <c r="B704">
        <v>247</v>
      </c>
      <c r="C704" s="3">
        <v>44862</v>
      </c>
      <c r="D704" s="3">
        <v>44864</v>
      </c>
      <c r="E704">
        <v>2</v>
      </c>
      <c r="F704" t="s">
        <v>1037</v>
      </c>
      <c r="G704" t="s">
        <v>1031</v>
      </c>
      <c r="H704">
        <v>190</v>
      </c>
      <c r="I704" t="s">
        <v>1026</v>
      </c>
      <c r="J704">
        <f>IF(AND(B705=Hospitalvisits[[#This Row],[Patient_ID]],C705-Hospitalvisits[[#This Row],[Discharge_Date]] &lt;= 30),1,0)</f>
        <v>0</v>
      </c>
      <c r="K704" s="3" t="str">
        <f>IF(Hospitalvisits[[#This Row],[Readmission Status]]=1,C705,"")</f>
        <v/>
      </c>
    </row>
    <row r="705" spans="1:11">
      <c r="A705">
        <v>2261</v>
      </c>
      <c r="B705">
        <v>247</v>
      </c>
      <c r="C705" s="3">
        <v>44910</v>
      </c>
      <c r="D705" s="3">
        <v>44913</v>
      </c>
      <c r="E705">
        <v>3</v>
      </c>
      <c r="F705" t="s">
        <v>1042</v>
      </c>
      <c r="G705" t="s">
        <v>1043</v>
      </c>
      <c r="H705">
        <v>124</v>
      </c>
      <c r="I705" t="s">
        <v>1029</v>
      </c>
      <c r="J705">
        <f>IF(AND(B706=Hospitalvisits[[#This Row],[Patient_ID]],C706-Hospitalvisits[[#This Row],[Discharge_Date]] &lt;= 30),1,0)</f>
        <v>0</v>
      </c>
      <c r="K705" s="3" t="str">
        <f>IF(Hospitalvisits[[#This Row],[Readmission Status]]=1,C706,"")</f>
        <v/>
      </c>
    </row>
    <row r="706" spans="1:11">
      <c r="A706">
        <v>1547</v>
      </c>
      <c r="B706">
        <v>247</v>
      </c>
      <c r="C706" s="3">
        <v>44987</v>
      </c>
      <c r="D706" s="3">
        <v>44988</v>
      </c>
      <c r="E706">
        <v>1</v>
      </c>
      <c r="F706" t="s">
        <v>1046</v>
      </c>
      <c r="G706" t="s">
        <v>1043</v>
      </c>
      <c r="H706">
        <v>4</v>
      </c>
      <c r="I706" t="s">
        <v>1034</v>
      </c>
      <c r="J706">
        <f>IF(AND(B707=Hospitalvisits[[#This Row],[Patient_ID]],C707-Hospitalvisits[[#This Row],[Discharge_Date]] &lt;= 30),1,0)</f>
        <v>1</v>
      </c>
      <c r="K706" s="3">
        <f>IF(Hospitalvisits[[#This Row],[Readmission Status]]=1,C707,"")</f>
        <v>45008</v>
      </c>
    </row>
    <row r="707" spans="1:11">
      <c r="A707">
        <v>39</v>
      </c>
      <c r="B707">
        <v>247</v>
      </c>
      <c r="C707" s="3">
        <v>45008</v>
      </c>
      <c r="D707" s="3">
        <v>45014</v>
      </c>
      <c r="E707">
        <v>6</v>
      </c>
      <c r="F707" t="s">
        <v>1033</v>
      </c>
      <c r="G707" t="s">
        <v>1028</v>
      </c>
      <c r="H707">
        <v>116</v>
      </c>
      <c r="I707" t="s">
        <v>1032</v>
      </c>
      <c r="J707">
        <f>IF(AND(B708=Hospitalvisits[[#This Row],[Patient_ID]],C708-Hospitalvisits[[#This Row],[Discharge_Date]] &lt;= 30),1,0)</f>
        <v>0</v>
      </c>
      <c r="K707" s="3" t="str">
        <f>IF(Hospitalvisits[[#This Row],[Readmission Status]]=1,C708,"")</f>
        <v/>
      </c>
    </row>
    <row r="708" spans="1:11">
      <c r="A708">
        <v>1001</v>
      </c>
      <c r="B708">
        <v>247</v>
      </c>
      <c r="C708" s="3">
        <v>45518</v>
      </c>
      <c r="D708" s="3">
        <v>45521</v>
      </c>
      <c r="E708">
        <v>3</v>
      </c>
      <c r="F708" t="s">
        <v>1040</v>
      </c>
      <c r="G708" t="s">
        <v>1039</v>
      </c>
      <c r="H708">
        <v>91</v>
      </c>
      <c r="I708" t="s">
        <v>1032</v>
      </c>
      <c r="J708">
        <f>IF(AND(B709=Hospitalvisits[[#This Row],[Patient_ID]],C709-Hospitalvisits[[#This Row],[Discharge_Date]] &lt;= 30),1,0)</f>
        <v>0</v>
      </c>
      <c r="K708" s="3" t="str">
        <f>IF(Hospitalvisits[[#This Row],[Readmission Status]]=1,C709,"")</f>
        <v/>
      </c>
    </row>
    <row r="709" spans="1:11">
      <c r="A709">
        <v>1650</v>
      </c>
      <c r="B709">
        <v>248</v>
      </c>
      <c r="C709" s="3">
        <v>44688</v>
      </c>
      <c r="D709" s="3">
        <v>44691</v>
      </c>
      <c r="E709">
        <v>3</v>
      </c>
      <c r="F709" t="s">
        <v>1024</v>
      </c>
      <c r="G709" t="s">
        <v>1025</v>
      </c>
      <c r="H709">
        <v>91</v>
      </c>
      <c r="I709" t="s">
        <v>1034</v>
      </c>
      <c r="J709">
        <f>IF(AND(B710=Hospitalvisits[[#This Row],[Patient_ID]],C710-Hospitalvisits[[#This Row],[Discharge_Date]] &lt;= 30),1,0)</f>
        <v>0</v>
      </c>
      <c r="K709" s="3" t="str">
        <f>IF(Hospitalvisits[[#This Row],[Readmission Status]]=1,C710,"")</f>
        <v/>
      </c>
    </row>
    <row r="710" spans="1:11">
      <c r="A710">
        <v>2444</v>
      </c>
      <c r="B710">
        <v>248</v>
      </c>
      <c r="C710" s="3">
        <v>44900</v>
      </c>
      <c r="D710" s="3">
        <v>44906</v>
      </c>
      <c r="E710">
        <v>6</v>
      </c>
      <c r="F710" t="s">
        <v>1030</v>
      </c>
      <c r="G710" t="s">
        <v>1031</v>
      </c>
      <c r="H710">
        <v>162</v>
      </c>
      <c r="I710" t="s">
        <v>1034</v>
      </c>
      <c r="J710">
        <f>IF(AND(B711=Hospitalvisits[[#This Row],[Patient_ID]],C711-Hospitalvisits[[#This Row],[Discharge_Date]] &lt;= 30),1,0)</f>
        <v>1</v>
      </c>
      <c r="K710" s="3">
        <f>IF(Hospitalvisits[[#This Row],[Readmission Status]]=1,C711,"")</f>
        <v>44908</v>
      </c>
    </row>
    <row r="711" spans="1:11">
      <c r="A711">
        <v>354</v>
      </c>
      <c r="B711">
        <v>248</v>
      </c>
      <c r="C711" s="3">
        <v>44908</v>
      </c>
      <c r="D711" s="3">
        <v>44912</v>
      </c>
      <c r="E711">
        <v>4</v>
      </c>
      <c r="F711" t="s">
        <v>1030</v>
      </c>
      <c r="G711" t="s">
        <v>1031</v>
      </c>
      <c r="H711">
        <v>96</v>
      </c>
      <c r="I711" t="s">
        <v>1032</v>
      </c>
      <c r="J711">
        <f>IF(AND(B712=Hospitalvisits[[#This Row],[Patient_ID]],C712-Hospitalvisits[[#This Row],[Discharge_Date]] &lt;= 30),1,0)</f>
        <v>0</v>
      </c>
      <c r="K711" s="3" t="str">
        <f>IF(Hospitalvisits[[#This Row],[Readmission Status]]=1,C712,"")</f>
        <v/>
      </c>
    </row>
    <row r="712" spans="1:11">
      <c r="A712">
        <v>1763</v>
      </c>
      <c r="B712">
        <v>248</v>
      </c>
      <c r="C712" s="3">
        <v>45160</v>
      </c>
      <c r="D712" s="3">
        <v>45163</v>
      </c>
      <c r="E712">
        <v>3</v>
      </c>
      <c r="F712" t="s">
        <v>1044</v>
      </c>
      <c r="G712" t="s">
        <v>1039</v>
      </c>
      <c r="H712">
        <v>3</v>
      </c>
      <c r="I712" t="s">
        <v>1032</v>
      </c>
      <c r="J712">
        <f>IF(AND(B713=Hospitalvisits[[#This Row],[Patient_ID]],C713-Hospitalvisits[[#This Row],[Discharge_Date]] &lt;= 30),1,0)</f>
        <v>0</v>
      </c>
      <c r="K712" s="3" t="str">
        <f>IF(Hospitalvisits[[#This Row],[Readmission Status]]=1,C713,"")</f>
        <v/>
      </c>
    </row>
    <row r="713" spans="1:11">
      <c r="A713">
        <v>1818</v>
      </c>
      <c r="B713">
        <v>248</v>
      </c>
      <c r="C713" s="3">
        <v>45434</v>
      </c>
      <c r="D713" s="3">
        <v>45443</v>
      </c>
      <c r="E713">
        <v>9</v>
      </c>
      <c r="F713" t="s">
        <v>1037</v>
      </c>
      <c r="G713" t="s">
        <v>1031</v>
      </c>
      <c r="H713">
        <v>134</v>
      </c>
      <c r="I713" t="s">
        <v>1029</v>
      </c>
      <c r="J713">
        <f>IF(AND(B714=Hospitalvisits[[#This Row],[Patient_ID]],C714-Hospitalvisits[[#This Row],[Discharge_Date]] &lt;= 30),1,0)</f>
        <v>0</v>
      </c>
      <c r="K713" s="3" t="str">
        <f>IF(Hospitalvisits[[#This Row],[Readmission Status]]=1,C714,"")</f>
        <v/>
      </c>
    </row>
    <row r="714" spans="1:11">
      <c r="A714">
        <v>213</v>
      </c>
      <c r="B714">
        <v>249</v>
      </c>
      <c r="C714" s="3">
        <v>44904</v>
      </c>
      <c r="D714" s="3">
        <v>44907</v>
      </c>
      <c r="E714">
        <v>3</v>
      </c>
      <c r="F714" t="s">
        <v>1044</v>
      </c>
      <c r="G714" t="s">
        <v>1039</v>
      </c>
      <c r="H714">
        <v>154</v>
      </c>
      <c r="I714" t="s">
        <v>1032</v>
      </c>
      <c r="J714">
        <f>IF(AND(B715=Hospitalvisits[[#This Row],[Patient_ID]],C715-Hospitalvisits[[#This Row],[Discharge_Date]] &lt;= 30),1,0)</f>
        <v>0</v>
      </c>
      <c r="K714" s="3" t="str">
        <f>IF(Hospitalvisits[[#This Row],[Readmission Status]]=1,C715,"")</f>
        <v/>
      </c>
    </row>
    <row r="715" spans="1:11">
      <c r="A715">
        <v>905</v>
      </c>
      <c r="B715">
        <v>249</v>
      </c>
      <c r="C715" s="3">
        <v>45210</v>
      </c>
      <c r="D715" s="3">
        <v>45212</v>
      </c>
      <c r="E715">
        <v>2</v>
      </c>
      <c r="F715" t="s">
        <v>1024</v>
      </c>
      <c r="G715" t="s">
        <v>1025</v>
      </c>
      <c r="H715">
        <v>93</v>
      </c>
      <c r="I715" t="s">
        <v>1032</v>
      </c>
      <c r="J715">
        <f>IF(AND(B716=Hospitalvisits[[#This Row],[Patient_ID]],C716-Hospitalvisits[[#This Row],[Discharge_Date]] &lt;= 30),1,0)</f>
        <v>0</v>
      </c>
      <c r="K715" s="3" t="str">
        <f>IF(Hospitalvisits[[#This Row],[Readmission Status]]=1,C716,"")</f>
        <v/>
      </c>
    </row>
    <row r="716" spans="1:11">
      <c r="A716">
        <v>1993</v>
      </c>
      <c r="B716">
        <v>251</v>
      </c>
      <c r="C716" s="3">
        <v>44671</v>
      </c>
      <c r="D716" s="3">
        <v>44672</v>
      </c>
      <c r="E716">
        <v>1</v>
      </c>
      <c r="F716" t="s">
        <v>1042</v>
      </c>
      <c r="G716" t="s">
        <v>1043</v>
      </c>
      <c r="H716">
        <v>14</v>
      </c>
      <c r="I716" t="s">
        <v>1034</v>
      </c>
      <c r="J716">
        <f>IF(AND(B717=Hospitalvisits[[#This Row],[Patient_ID]],C717-Hospitalvisits[[#This Row],[Discharge_Date]] &lt;= 30),1,0)</f>
        <v>0</v>
      </c>
      <c r="K716" s="3" t="str">
        <f>IF(Hospitalvisits[[#This Row],[Readmission Status]]=1,C717,"")</f>
        <v/>
      </c>
    </row>
    <row r="717" spans="1:11">
      <c r="A717">
        <v>1812</v>
      </c>
      <c r="B717">
        <v>251</v>
      </c>
      <c r="C717" s="3">
        <v>44851</v>
      </c>
      <c r="D717" s="3">
        <v>44855</v>
      </c>
      <c r="E717">
        <v>4</v>
      </c>
      <c r="F717" t="s">
        <v>1040</v>
      </c>
      <c r="G717" t="s">
        <v>1039</v>
      </c>
      <c r="H717">
        <v>55</v>
      </c>
      <c r="I717" t="s">
        <v>1034</v>
      </c>
      <c r="J717">
        <f>IF(AND(B718=Hospitalvisits[[#This Row],[Patient_ID]],C718-Hospitalvisits[[#This Row],[Discharge_Date]] &lt;= 30),1,0)</f>
        <v>0</v>
      </c>
      <c r="K717" s="3" t="str">
        <f>IF(Hospitalvisits[[#This Row],[Readmission Status]]=1,C718,"")</f>
        <v/>
      </c>
    </row>
    <row r="718" spans="1:11">
      <c r="A718">
        <v>1986</v>
      </c>
      <c r="B718">
        <v>251</v>
      </c>
      <c r="C718" s="3">
        <v>45210</v>
      </c>
      <c r="D718" s="3">
        <v>45216</v>
      </c>
      <c r="E718">
        <v>6</v>
      </c>
      <c r="F718" t="s">
        <v>1035</v>
      </c>
      <c r="G718" t="s">
        <v>1036</v>
      </c>
      <c r="H718">
        <v>120</v>
      </c>
      <c r="I718" t="s">
        <v>1026</v>
      </c>
      <c r="J718">
        <f>IF(AND(B719=Hospitalvisits[[#This Row],[Patient_ID]],C719-Hospitalvisits[[#This Row],[Discharge_Date]] &lt;= 30),1,0)</f>
        <v>0</v>
      </c>
      <c r="K718" s="3" t="str">
        <f>IF(Hospitalvisits[[#This Row],[Readmission Status]]=1,C719,"")</f>
        <v/>
      </c>
    </row>
    <row r="719" spans="1:11">
      <c r="A719">
        <v>310</v>
      </c>
      <c r="B719">
        <v>251</v>
      </c>
      <c r="C719" s="3">
        <v>45564</v>
      </c>
      <c r="D719" s="3">
        <v>45571</v>
      </c>
      <c r="E719">
        <v>7</v>
      </c>
      <c r="F719" t="s">
        <v>1033</v>
      </c>
      <c r="G719" t="s">
        <v>1028</v>
      </c>
      <c r="H719">
        <v>134</v>
      </c>
      <c r="I719" t="s">
        <v>1032</v>
      </c>
      <c r="J719">
        <f>IF(AND(B720=Hospitalvisits[[#This Row],[Patient_ID]],C720-Hospitalvisits[[#This Row],[Discharge_Date]] &lt;= 30),1,0)</f>
        <v>0</v>
      </c>
      <c r="K719" s="3" t="str">
        <f>IF(Hospitalvisits[[#This Row],[Readmission Status]]=1,C720,"")</f>
        <v/>
      </c>
    </row>
    <row r="720" spans="1:11">
      <c r="A720">
        <v>2231</v>
      </c>
      <c r="B720">
        <v>252</v>
      </c>
      <c r="C720" s="3">
        <v>44618</v>
      </c>
      <c r="D720" s="3">
        <v>44623</v>
      </c>
      <c r="E720">
        <v>5</v>
      </c>
      <c r="F720" t="s">
        <v>1033</v>
      </c>
      <c r="G720" t="s">
        <v>1028</v>
      </c>
      <c r="H720">
        <v>170</v>
      </c>
      <c r="I720" t="s">
        <v>1034</v>
      </c>
      <c r="J720">
        <f>IF(AND(B721=Hospitalvisits[[#This Row],[Patient_ID]],C721-Hospitalvisits[[#This Row],[Discharge_Date]] &lt;= 30),1,0)</f>
        <v>0</v>
      </c>
      <c r="K720" s="3" t="str">
        <f>IF(Hospitalvisits[[#This Row],[Readmission Status]]=1,C721,"")</f>
        <v/>
      </c>
    </row>
    <row r="721" spans="1:11">
      <c r="A721">
        <v>626</v>
      </c>
      <c r="B721">
        <v>252</v>
      </c>
      <c r="C721" s="3">
        <v>44689</v>
      </c>
      <c r="D721" s="3">
        <v>44694</v>
      </c>
      <c r="E721">
        <v>5</v>
      </c>
      <c r="F721" t="s">
        <v>1038</v>
      </c>
      <c r="G721" t="s">
        <v>1039</v>
      </c>
      <c r="H721">
        <v>122</v>
      </c>
      <c r="I721" t="s">
        <v>1029</v>
      </c>
      <c r="J721">
        <f>IF(AND(B722=Hospitalvisits[[#This Row],[Patient_ID]],C722-Hospitalvisits[[#This Row],[Discharge_Date]] &lt;= 30),1,0)</f>
        <v>0</v>
      </c>
      <c r="K721" s="3" t="str">
        <f>IF(Hospitalvisits[[#This Row],[Readmission Status]]=1,C722,"")</f>
        <v/>
      </c>
    </row>
    <row r="722" spans="1:11">
      <c r="A722">
        <v>1885</v>
      </c>
      <c r="B722">
        <v>252</v>
      </c>
      <c r="C722" s="3">
        <v>45014</v>
      </c>
      <c r="D722" s="3">
        <v>45021</v>
      </c>
      <c r="E722">
        <v>7</v>
      </c>
      <c r="F722" t="s">
        <v>1030</v>
      </c>
      <c r="G722" t="s">
        <v>1031</v>
      </c>
      <c r="H722">
        <v>180</v>
      </c>
      <c r="I722" t="s">
        <v>1032</v>
      </c>
      <c r="J722">
        <f>IF(AND(B723=Hospitalvisits[[#This Row],[Patient_ID]],C723-Hospitalvisits[[#This Row],[Discharge_Date]] &lt;= 30),1,0)</f>
        <v>0</v>
      </c>
      <c r="K722" s="3" t="str">
        <f>IF(Hospitalvisits[[#This Row],[Readmission Status]]=1,C723,"")</f>
        <v/>
      </c>
    </row>
    <row r="723" spans="1:11">
      <c r="A723">
        <v>2313</v>
      </c>
      <c r="B723">
        <v>252</v>
      </c>
      <c r="C723" s="3">
        <v>45138</v>
      </c>
      <c r="D723" s="3">
        <v>45142</v>
      </c>
      <c r="E723">
        <v>4</v>
      </c>
      <c r="F723" t="s">
        <v>1040</v>
      </c>
      <c r="G723" t="s">
        <v>1039</v>
      </c>
      <c r="H723">
        <v>122</v>
      </c>
      <c r="I723" t="s">
        <v>1032</v>
      </c>
      <c r="J723">
        <f>IF(AND(B724=Hospitalvisits[[#This Row],[Patient_ID]],C724-Hospitalvisits[[#This Row],[Discharge_Date]] &lt;= 30),1,0)</f>
        <v>1</v>
      </c>
      <c r="K723" s="3">
        <f>IF(Hospitalvisits[[#This Row],[Readmission Status]]=1,C724,"")</f>
        <v>45161</v>
      </c>
    </row>
    <row r="724" spans="1:11">
      <c r="A724">
        <v>1904</v>
      </c>
      <c r="B724">
        <v>252</v>
      </c>
      <c r="C724" s="3">
        <v>45161</v>
      </c>
      <c r="D724" s="3">
        <v>45170</v>
      </c>
      <c r="E724">
        <v>9</v>
      </c>
      <c r="F724" t="s">
        <v>1027</v>
      </c>
      <c r="G724" t="s">
        <v>1028</v>
      </c>
      <c r="H724">
        <v>76</v>
      </c>
      <c r="I724" t="s">
        <v>1034</v>
      </c>
      <c r="J724">
        <f>IF(AND(B725=Hospitalvisits[[#This Row],[Patient_ID]],C725-Hospitalvisits[[#This Row],[Discharge_Date]] &lt;= 30),1,0)</f>
        <v>0</v>
      </c>
      <c r="K724" s="3" t="str">
        <f>IF(Hospitalvisits[[#This Row],[Readmission Status]]=1,C725,"")</f>
        <v/>
      </c>
    </row>
    <row r="725" spans="1:11">
      <c r="A725">
        <v>1349</v>
      </c>
      <c r="B725">
        <v>252</v>
      </c>
      <c r="C725" s="3">
        <v>45498</v>
      </c>
      <c r="D725" s="3">
        <v>45501</v>
      </c>
      <c r="E725">
        <v>3</v>
      </c>
      <c r="F725" t="s">
        <v>1046</v>
      </c>
      <c r="G725" t="s">
        <v>1043</v>
      </c>
      <c r="H725">
        <v>3</v>
      </c>
      <c r="I725" t="s">
        <v>1026</v>
      </c>
      <c r="J725">
        <f>IF(AND(B726=Hospitalvisits[[#This Row],[Patient_ID]],C726-Hospitalvisits[[#This Row],[Discharge_Date]] &lt;= 30),1,0)</f>
        <v>0</v>
      </c>
      <c r="K725" s="3" t="str">
        <f>IF(Hospitalvisits[[#This Row],[Readmission Status]]=1,C726,"")</f>
        <v/>
      </c>
    </row>
    <row r="726" spans="1:11">
      <c r="A726">
        <v>2445</v>
      </c>
      <c r="B726">
        <v>253</v>
      </c>
      <c r="C726" s="3">
        <v>45340</v>
      </c>
      <c r="D726" s="3">
        <v>45346</v>
      </c>
      <c r="E726">
        <v>6</v>
      </c>
      <c r="F726" t="s">
        <v>1044</v>
      </c>
      <c r="G726" t="s">
        <v>1039</v>
      </c>
      <c r="H726">
        <v>165</v>
      </c>
      <c r="I726" t="s">
        <v>1026</v>
      </c>
      <c r="J726">
        <f>IF(AND(B727=Hospitalvisits[[#This Row],[Patient_ID]],C727-Hospitalvisits[[#This Row],[Discharge_Date]] &lt;= 30),1,0)</f>
        <v>0</v>
      </c>
      <c r="K726" s="3" t="str">
        <f>IF(Hospitalvisits[[#This Row],[Readmission Status]]=1,C727,"")</f>
        <v/>
      </c>
    </row>
    <row r="727" spans="1:11">
      <c r="A727">
        <v>1479</v>
      </c>
      <c r="B727">
        <v>253</v>
      </c>
      <c r="C727" s="3">
        <v>45379</v>
      </c>
      <c r="D727" s="3">
        <v>45380</v>
      </c>
      <c r="E727">
        <v>1</v>
      </c>
      <c r="F727" t="s">
        <v>1046</v>
      </c>
      <c r="G727" t="s">
        <v>1043</v>
      </c>
      <c r="H727">
        <v>192</v>
      </c>
      <c r="I727" t="s">
        <v>1034</v>
      </c>
      <c r="J727">
        <f>IF(AND(B728=Hospitalvisits[[#This Row],[Patient_ID]],C728-Hospitalvisits[[#This Row],[Discharge_Date]] &lt;= 30),1,0)</f>
        <v>0</v>
      </c>
      <c r="K727" s="3" t="str">
        <f>IF(Hospitalvisits[[#This Row],[Readmission Status]]=1,C728,"")</f>
        <v/>
      </c>
    </row>
    <row r="728" spans="1:11">
      <c r="A728">
        <v>1444</v>
      </c>
      <c r="B728">
        <v>254</v>
      </c>
      <c r="C728" s="3">
        <v>44581</v>
      </c>
      <c r="D728" s="3">
        <v>44583</v>
      </c>
      <c r="E728">
        <v>2</v>
      </c>
      <c r="F728" t="s">
        <v>1045</v>
      </c>
      <c r="G728" t="s">
        <v>1025</v>
      </c>
      <c r="H728">
        <v>95</v>
      </c>
      <c r="I728" t="s">
        <v>1029</v>
      </c>
      <c r="J728">
        <f>IF(AND(B729=Hospitalvisits[[#This Row],[Patient_ID]],C729-Hospitalvisits[[#This Row],[Discharge_Date]] &lt;= 30),1,0)</f>
        <v>0</v>
      </c>
      <c r="K728" s="3" t="str">
        <f>IF(Hospitalvisits[[#This Row],[Readmission Status]]=1,C729,"")</f>
        <v/>
      </c>
    </row>
    <row r="729" spans="1:11">
      <c r="A729">
        <v>2769</v>
      </c>
      <c r="B729">
        <v>254</v>
      </c>
      <c r="C729" s="3">
        <v>44790</v>
      </c>
      <c r="D729" s="3">
        <v>44795</v>
      </c>
      <c r="E729">
        <v>5</v>
      </c>
      <c r="F729" t="s">
        <v>1040</v>
      </c>
      <c r="G729" t="s">
        <v>1039</v>
      </c>
      <c r="H729">
        <v>37</v>
      </c>
      <c r="I729" t="s">
        <v>1026</v>
      </c>
      <c r="J729">
        <f>IF(AND(B730=Hospitalvisits[[#This Row],[Patient_ID]],C730-Hospitalvisits[[#This Row],[Discharge_Date]] &lt;= 30),1,0)</f>
        <v>0</v>
      </c>
      <c r="K729" s="3" t="str">
        <f>IF(Hospitalvisits[[#This Row],[Readmission Status]]=1,C730,"")</f>
        <v/>
      </c>
    </row>
    <row r="730" spans="1:11">
      <c r="A730">
        <v>1011</v>
      </c>
      <c r="B730">
        <v>254</v>
      </c>
      <c r="C730" s="3">
        <v>45276</v>
      </c>
      <c r="D730" s="3">
        <v>45279</v>
      </c>
      <c r="E730">
        <v>3</v>
      </c>
      <c r="F730" t="s">
        <v>1042</v>
      </c>
      <c r="G730" t="s">
        <v>1043</v>
      </c>
      <c r="H730">
        <v>188</v>
      </c>
      <c r="I730" t="s">
        <v>1026</v>
      </c>
      <c r="J730">
        <f>IF(AND(B731=Hospitalvisits[[#This Row],[Patient_ID]],C731-Hospitalvisits[[#This Row],[Discharge_Date]] &lt;= 30),1,0)</f>
        <v>0</v>
      </c>
      <c r="K730" s="3" t="str">
        <f>IF(Hospitalvisits[[#This Row],[Readmission Status]]=1,C731,"")</f>
        <v/>
      </c>
    </row>
    <row r="731" spans="1:11">
      <c r="A731">
        <v>684</v>
      </c>
      <c r="B731">
        <v>254</v>
      </c>
      <c r="C731" s="3">
        <v>45390</v>
      </c>
      <c r="D731" s="3">
        <v>45392</v>
      </c>
      <c r="E731">
        <v>2</v>
      </c>
      <c r="F731" t="s">
        <v>1045</v>
      </c>
      <c r="G731" t="s">
        <v>1025</v>
      </c>
      <c r="H731">
        <v>52</v>
      </c>
      <c r="I731" t="s">
        <v>1034</v>
      </c>
      <c r="J731">
        <f>IF(AND(B732=Hospitalvisits[[#This Row],[Patient_ID]],C732-Hospitalvisits[[#This Row],[Discharge_Date]] &lt;= 30),1,0)</f>
        <v>0</v>
      </c>
      <c r="K731" s="3" t="str">
        <f>IF(Hospitalvisits[[#This Row],[Readmission Status]]=1,C732,"")</f>
        <v/>
      </c>
    </row>
    <row r="732" spans="1:11">
      <c r="A732">
        <v>2751</v>
      </c>
      <c r="B732">
        <v>255</v>
      </c>
      <c r="C732" s="3">
        <v>45188</v>
      </c>
      <c r="D732" s="3">
        <v>45198</v>
      </c>
      <c r="E732">
        <v>10</v>
      </c>
      <c r="F732" t="s">
        <v>1027</v>
      </c>
      <c r="G732" t="s">
        <v>1028</v>
      </c>
      <c r="H732">
        <v>59</v>
      </c>
      <c r="I732" t="s">
        <v>1026</v>
      </c>
      <c r="J732">
        <f>IF(AND(B733=Hospitalvisits[[#This Row],[Patient_ID]],C733-Hospitalvisits[[#This Row],[Discharge_Date]] &lt;= 30),1,0)</f>
        <v>0</v>
      </c>
      <c r="K732" s="3" t="str">
        <f>IF(Hospitalvisits[[#This Row],[Readmission Status]]=1,C733,"")</f>
        <v/>
      </c>
    </row>
    <row r="733" spans="1:11">
      <c r="A733">
        <v>1728</v>
      </c>
      <c r="B733">
        <v>255</v>
      </c>
      <c r="C733" s="3">
        <v>45515</v>
      </c>
      <c r="D733" s="3">
        <v>45522</v>
      </c>
      <c r="E733">
        <v>7</v>
      </c>
      <c r="F733" t="s">
        <v>1040</v>
      </c>
      <c r="G733" t="s">
        <v>1039</v>
      </c>
      <c r="H733">
        <v>83</v>
      </c>
      <c r="I733" t="s">
        <v>1026</v>
      </c>
      <c r="J733">
        <f>IF(AND(B734=Hospitalvisits[[#This Row],[Patient_ID]],C734-Hospitalvisits[[#This Row],[Discharge_Date]] &lt;= 30),1,0)</f>
        <v>1</v>
      </c>
      <c r="K733" s="3">
        <f>IF(Hospitalvisits[[#This Row],[Readmission Status]]=1,C734,"")</f>
        <v>45531</v>
      </c>
    </row>
    <row r="734" spans="1:11">
      <c r="A734">
        <v>893</v>
      </c>
      <c r="B734">
        <v>255</v>
      </c>
      <c r="C734" s="3">
        <v>45531</v>
      </c>
      <c r="D734" s="3">
        <v>45536</v>
      </c>
      <c r="E734">
        <v>5</v>
      </c>
      <c r="F734" t="s">
        <v>1024</v>
      </c>
      <c r="G734" t="s">
        <v>1025</v>
      </c>
      <c r="H734">
        <v>86</v>
      </c>
      <c r="I734" t="s">
        <v>1026</v>
      </c>
      <c r="J734">
        <f>IF(AND(B735=Hospitalvisits[[#This Row],[Patient_ID]],C735-Hospitalvisits[[#This Row],[Discharge_Date]] &lt;= 30),1,0)</f>
        <v>0</v>
      </c>
      <c r="K734" s="3" t="str">
        <f>IF(Hospitalvisits[[#This Row],[Readmission Status]]=1,C735,"")</f>
        <v/>
      </c>
    </row>
    <row r="735" spans="1:11">
      <c r="A735">
        <v>1019</v>
      </c>
      <c r="B735">
        <v>256</v>
      </c>
      <c r="C735" s="3">
        <v>44967</v>
      </c>
      <c r="D735" s="3">
        <v>44971</v>
      </c>
      <c r="E735">
        <v>4</v>
      </c>
      <c r="F735" t="s">
        <v>1038</v>
      </c>
      <c r="G735" t="s">
        <v>1039</v>
      </c>
      <c r="H735">
        <v>195</v>
      </c>
      <c r="I735" t="s">
        <v>1026</v>
      </c>
      <c r="J735">
        <f>IF(AND(B736=Hospitalvisits[[#This Row],[Patient_ID]],C736-Hospitalvisits[[#This Row],[Discharge_Date]] &lt;= 30),1,0)</f>
        <v>0</v>
      </c>
      <c r="K735" s="3" t="str">
        <f>IF(Hospitalvisits[[#This Row],[Readmission Status]]=1,C736,"")</f>
        <v/>
      </c>
    </row>
    <row r="736" spans="1:11">
      <c r="A736">
        <v>859</v>
      </c>
      <c r="B736">
        <v>256</v>
      </c>
      <c r="C736" s="3">
        <v>45261</v>
      </c>
      <c r="D736" s="3">
        <v>45266</v>
      </c>
      <c r="E736">
        <v>5</v>
      </c>
      <c r="F736" t="s">
        <v>1044</v>
      </c>
      <c r="G736" t="s">
        <v>1039</v>
      </c>
      <c r="H736">
        <v>188</v>
      </c>
      <c r="I736" t="s">
        <v>1029</v>
      </c>
      <c r="J736">
        <f>IF(AND(B737=Hospitalvisits[[#This Row],[Patient_ID]],C737-Hospitalvisits[[#This Row],[Discharge_Date]] &lt;= 30),1,0)</f>
        <v>0</v>
      </c>
      <c r="K736" s="3" t="str">
        <f>IF(Hospitalvisits[[#This Row],[Readmission Status]]=1,C737,"")</f>
        <v/>
      </c>
    </row>
    <row r="737" spans="1:11">
      <c r="A737">
        <v>1099</v>
      </c>
      <c r="B737">
        <v>257</v>
      </c>
      <c r="C737" s="3">
        <v>44626</v>
      </c>
      <c r="D737" s="3">
        <v>44628</v>
      </c>
      <c r="E737">
        <v>2</v>
      </c>
      <c r="F737" t="s">
        <v>1045</v>
      </c>
      <c r="G737" t="s">
        <v>1025</v>
      </c>
      <c r="H737">
        <v>178</v>
      </c>
      <c r="I737" t="s">
        <v>1026</v>
      </c>
      <c r="J737">
        <f>IF(AND(B738=Hospitalvisits[[#This Row],[Patient_ID]],C738-Hospitalvisits[[#This Row],[Discharge_Date]] &lt;= 30),1,0)</f>
        <v>0</v>
      </c>
      <c r="K737" s="3" t="str">
        <f>IF(Hospitalvisits[[#This Row],[Readmission Status]]=1,C738,"")</f>
        <v/>
      </c>
    </row>
    <row r="738" spans="1:11">
      <c r="A738">
        <v>2051</v>
      </c>
      <c r="B738">
        <v>257</v>
      </c>
      <c r="C738" s="3">
        <v>45297</v>
      </c>
      <c r="D738" s="3">
        <v>45312</v>
      </c>
      <c r="E738">
        <v>15</v>
      </c>
      <c r="F738" t="s">
        <v>1033</v>
      </c>
      <c r="G738" t="s">
        <v>1028</v>
      </c>
      <c r="H738">
        <v>126</v>
      </c>
      <c r="I738" t="s">
        <v>1034</v>
      </c>
      <c r="J738">
        <f>IF(AND(B739=Hospitalvisits[[#This Row],[Patient_ID]],C739-Hospitalvisits[[#This Row],[Discharge_Date]] &lt;= 30),1,0)</f>
        <v>0</v>
      </c>
      <c r="K738" s="3" t="str">
        <f>IF(Hospitalvisits[[#This Row],[Readmission Status]]=1,C739,"")</f>
        <v/>
      </c>
    </row>
    <row r="739" spans="1:11">
      <c r="A739">
        <v>2465</v>
      </c>
      <c r="B739">
        <v>257</v>
      </c>
      <c r="C739" s="3">
        <v>45636</v>
      </c>
      <c r="D739" s="3">
        <v>45644</v>
      </c>
      <c r="E739">
        <v>8</v>
      </c>
      <c r="F739" t="s">
        <v>1030</v>
      </c>
      <c r="G739" t="s">
        <v>1031</v>
      </c>
      <c r="H739">
        <v>133</v>
      </c>
      <c r="I739" t="s">
        <v>1034</v>
      </c>
      <c r="J739">
        <f>IF(AND(B740=Hospitalvisits[[#This Row],[Patient_ID]],C740-Hospitalvisits[[#This Row],[Discharge_Date]] &lt;= 30),1,0)</f>
        <v>0</v>
      </c>
      <c r="K739" s="3" t="str">
        <f>IF(Hospitalvisits[[#This Row],[Readmission Status]]=1,C740,"")</f>
        <v/>
      </c>
    </row>
    <row r="740" spans="1:11">
      <c r="A740">
        <v>2966</v>
      </c>
      <c r="B740">
        <v>259</v>
      </c>
      <c r="C740" s="3">
        <v>45078</v>
      </c>
      <c r="D740" s="3">
        <v>45089</v>
      </c>
      <c r="E740">
        <v>11</v>
      </c>
      <c r="F740" t="s">
        <v>1033</v>
      </c>
      <c r="G740" t="s">
        <v>1028</v>
      </c>
      <c r="H740">
        <v>47</v>
      </c>
      <c r="I740" t="s">
        <v>1034</v>
      </c>
      <c r="J740">
        <f>IF(AND(B741=Hospitalvisits[[#This Row],[Patient_ID]],C741-Hospitalvisits[[#This Row],[Discharge_Date]] &lt;= 30),1,0)</f>
        <v>0</v>
      </c>
      <c r="K740" s="3" t="str">
        <f>IF(Hospitalvisits[[#This Row],[Readmission Status]]=1,C741,"")</f>
        <v/>
      </c>
    </row>
    <row r="741" spans="1:11">
      <c r="A741">
        <v>2058</v>
      </c>
      <c r="B741">
        <v>259</v>
      </c>
      <c r="C741" s="3">
        <v>45141</v>
      </c>
      <c r="D741" s="3">
        <v>45157</v>
      </c>
      <c r="E741">
        <v>16</v>
      </c>
      <c r="F741" t="s">
        <v>1027</v>
      </c>
      <c r="G741" t="s">
        <v>1028</v>
      </c>
      <c r="H741">
        <v>122</v>
      </c>
      <c r="I741" t="s">
        <v>1032</v>
      </c>
      <c r="J741">
        <f>IF(AND(B742=Hospitalvisits[[#This Row],[Patient_ID]],C742-Hospitalvisits[[#This Row],[Discharge_Date]] &lt;= 30),1,0)</f>
        <v>0</v>
      </c>
      <c r="K741" s="3" t="str">
        <f>IF(Hospitalvisits[[#This Row],[Readmission Status]]=1,C742,"")</f>
        <v/>
      </c>
    </row>
    <row r="742" spans="1:11">
      <c r="A742">
        <v>2935</v>
      </c>
      <c r="B742">
        <v>260</v>
      </c>
      <c r="C742" s="3">
        <v>44773</v>
      </c>
      <c r="D742" s="3">
        <v>44778</v>
      </c>
      <c r="E742">
        <v>5</v>
      </c>
      <c r="F742" t="s">
        <v>1045</v>
      </c>
      <c r="G742" t="s">
        <v>1025</v>
      </c>
      <c r="H742">
        <v>45</v>
      </c>
      <c r="I742" t="s">
        <v>1029</v>
      </c>
      <c r="J742">
        <f>IF(AND(B743=Hospitalvisits[[#This Row],[Patient_ID]],C743-Hospitalvisits[[#This Row],[Discharge_Date]] &lt;= 30),1,0)</f>
        <v>0</v>
      </c>
      <c r="K742" s="3" t="str">
        <f>IF(Hospitalvisits[[#This Row],[Readmission Status]]=1,C743,"")</f>
        <v/>
      </c>
    </row>
    <row r="743" spans="1:11">
      <c r="A743">
        <v>170</v>
      </c>
      <c r="B743">
        <v>260</v>
      </c>
      <c r="C743" s="3">
        <v>44915</v>
      </c>
      <c r="D743" s="3">
        <v>44916</v>
      </c>
      <c r="E743">
        <v>1</v>
      </c>
      <c r="F743" t="s">
        <v>1046</v>
      </c>
      <c r="G743" t="s">
        <v>1043</v>
      </c>
      <c r="H743">
        <v>63</v>
      </c>
      <c r="I743" t="s">
        <v>1026</v>
      </c>
      <c r="J743">
        <f>IF(AND(B744=Hospitalvisits[[#This Row],[Patient_ID]],C744-Hospitalvisits[[#This Row],[Discharge_Date]] &lt;= 30),1,0)</f>
        <v>0</v>
      </c>
      <c r="K743" s="3" t="str">
        <f>IF(Hospitalvisits[[#This Row],[Readmission Status]]=1,C744,"")</f>
        <v/>
      </c>
    </row>
    <row r="744" spans="1:11">
      <c r="A744">
        <v>2489</v>
      </c>
      <c r="B744">
        <v>260</v>
      </c>
      <c r="C744" s="3">
        <v>44989</v>
      </c>
      <c r="D744" s="3">
        <v>44995</v>
      </c>
      <c r="E744">
        <v>6</v>
      </c>
      <c r="F744" t="s">
        <v>1037</v>
      </c>
      <c r="G744" t="s">
        <v>1031</v>
      </c>
      <c r="H744">
        <v>200</v>
      </c>
      <c r="I744" t="s">
        <v>1032</v>
      </c>
      <c r="J744">
        <f>IF(AND(B745=Hospitalvisits[[#This Row],[Patient_ID]],C745-Hospitalvisits[[#This Row],[Discharge_Date]] &lt;= 30),1,0)</f>
        <v>0</v>
      </c>
      <c r="K744" s="3" t="str">
        <f>IF(Hospitalvisits[[#This Row],[Readmission Status]]=1,C745,"")</f>
        <v/>
      </c>
    </row>
    <row r="745" spans="1:11">
      <c r="A745">
        <v>1485</v>
      </c>
      <c r="B745">
        <v>260</v>
      </c>
      <c r="C745" s="3">
        <v>45309</v>
      </c>
      <c r="D745" s="3">
        <v>45312</v>
      </c>
      <c r="E745">
        <v>3</v>
      </c>
      <c r="F745" t="s">
        <v>1044</v>
      </c>
      <c r="G745" t="s">
        <v>1039</v>
      </c>
      <c r="H745">
        <v>170</v>
      </c>
      <c r="I745" t="s">
        <v>1034</v>
      </c>
      <c r="J745">
        <f>IF(AND(B746=Hospitalvisits[[#This Row],[Patient_ID]],C746-Hospitalvisits[[#This Row],[Discharge_Date]] &lt;= 30),1,0)</f>
        <v>0</v>
      </c>
      <c r="K745" s="3" t="str">
        <f>IF(Hospitalvisits[[#This Row],[Readmission Status]]=1,C746,"")</f>
        <v/>
      </c>
    </row>
    <row r="746" spans="1:11">
      <c r="A746">
        <v>695</v>
      </c>
      <c r="B746">
        <v>260</v>
      </c>
      <c r="C746" s="3">
        <v>45476</v>
      </c>
      <c r="D746" s="3">
        <v>45479</v>
      </c>
      <c r="E746">
        <v>3</v>
      </c>
      <c r="F746" t="s">
        <v>1042</v>
      </c>
      <c r="G746" t="s">
        <v>1043</v>
      </c>
      <c r="H746">
        <v>60</v>
      </c>
      <c r="I746" t="s">
        <v>1032</v>
      </c>
      <c r="J746">
        <f>IF(AND(B747=Hospitalvisits[[#This Row],[Patient_ID]],C747-Hospitalvisits[[#This Row],[Discharge_Date]] &lt;= 30),1,0)</f>
        <v>0</v>
      </c>
      <c r="K746" s="3" t="str">
        <f>IF(Hospitalvisits[[#This Row],[Readmission Status]]=1,C747,"")</f>
        <v/>
      </c>
    </row>
    <row r="747" spans="1:11">
      <c r="A747">
        <v>825</v>
      </c>
      <c r="B747">
        <v>261</v>
      </c>
      <c r="C747" s="3">
        <v>44648</v>
      </c>
      <c r="D747" s="3">
        <v>44659</v>
      </c>
      <c r="E747">
        <v>11</v>
      </c>
      <c r="F747" t="s">
        <v>1033</v>
      </c>
      <c r="G747" t="s">
        <v>1028</v>
      </c>
      <c r="H747">
        <v>8</v>
      </c>
      <c r="I747" t="s">
        <v>1034</v>
      </c>
      <c r="J747">
        <f>IF(AND(B748=Hospitalvisits[[#This Row],[Patient_ID]],C748-Hospitalvisits[[#This Row],[Discharge_Date]] &lt;= 30),1,0)</f>
        <v>0</v>
      </c>
      <c r="K747" s="3" t="str">
        <f>IF(Hospitalvisits[[#This Row],[Readmission Status]]=1,C748,"")</f>
        <v/>
      </c>
    </row>
    <row r="748" spans="1:11">
      <c r="A748">
        <v>2512</v>
      </c>
      <c r="B748">
        <v>261</v>
      </c>
      <c r="C748" s="3">
        <v>44709</v>
      </c>
      <c r="D748" s="3">
        <v>44727</v>
      </c>
      <c r="E748">
        <v>18</v>
      </c>
      <c r="F748" t="s">
        <v>1027</v>
      </c>
      <c r="G748" t="s">
        <v>1028</v>
      </c>
      <c r="H748">
        <v>58</v>
      </c>
      <c r="I748" t="s">
        <v>1026</v>
      </c>
      <c r="J748">
        <f>IF(AND(B749=Hospitalvisits[[#This Row],[Patient_ID]],C749-Hospitalvisits[[#This Row],[Discharge_Date]] &lt;= 30),1,0)</f>
        <v>0</v>
      </c>
      <c r="K748" s="3" t="str">
        <f>IF(Hospitalvisits[[#This Row],[Readmission Status]]=1,C749,"")</f>
        <v/>
      </c>
    </row>
    <row r="749" spans="1:11">
      <c r="A749">
        <v>220</v>
      </c>
      <c r="B749">
        <v>261</v>
      </c>
      <c r="C749" s="3">
        <v>45094</v>
      </c>
      <c r="D749" s="3">
        <v>45102</v>
      </c>
      <c r="E749">
        <v>8</v>
      </c>
      <c r="F749" t="s">
        <v>1033</v>
      </c>
      <c r="G749" t="s">
        <v>1028</v>
      </c>
      <c r="H749">
        <v>102</v>
      </c>
      <c r="I749" t="s">
        <v>1029</v>
      </c>
      <c r="J749">
        <f>IF(AND(B750=Hospitalvisits[[#This Row],[Patient_ID]],C750-Hospitalvisits[[#This Row],[Discharge_Date]] &lt;= 30),1,0)</f>
        <v>0</v>
      </c>
      <c r="K749" s="3" t="str">
        <f>IF(Hospitalvisits[[#This Row],[Readmission Status]]=1,C750,"")</f>
        <v/>
      </c>
    </row>
    <row r="750" spans="1:11">
      <c r="A750">
        <v>915</v>
      </c>
      <c r="B750">
        <v>262</v>
      </c>
      <c r="C750" s="3">
        <v>44940</v>
      </c>
      <c r="D750" s="3">
        <v>44943</v>
      </c>
      <c r="E750">
        <v>3</v>
      </c>
      <c r="F750" t="s">
        <v>1040</v>
      </c>
      <c r="G750" t="s">
        <v>1039</v>
      </c>
      <c r="H750">
        <v>2</v>
      </c>
      <c r="I750" t="s">
        <v>1029</v>
      </c>
      <c r="J750">
        <f>IF(AND(B751=Hospitalvisits[[#This Row],[Patient_ID]],C751-Hospitalvisits[[#This Row],[Discharge_Date]] &lt;= 30),1,0)</f>
        <v>0</v>
      </c>
      <c r="K750" s="3" t="str">
        <f>IF(Hospitalvisits[[#This Row],[Readmission Status]]=1,C751,"")</f>
        <v/>
      </c>
    </row>
    <row r="751" spans="1:11">
      <c r="A751">
        <v>2539</v>
      </c>
      <c r="B751">
        <v>262</v>
      </c>
      <c r="C751" s="3">
        <v>45011</v>
      </c>
      <c r="D751" s="3">
        <v>45014</v>
      </c>
      <c r="E751">
        <v>3</v>
      </c>
      <c r="F751" t="s">
        <v>1045</v>
      </c>
      <c r="G751" t="s">
        <v>1025</v>
      </c>
      <c r="H751">
        <v>105</v>
      </c>
      <c r="I751" t="s">
        <v>1032</v>
      </c>
      <c r="J751">
        <f>IF(AND(B752=Hospitalvisits[[#This Row],[Patient_ID]],C752-Hospitalvisits[[#This Row],[Discharge_Date]] &lt;= 30),1,0)</f>
        <v>0</v>
      </c>
      <c r="K751" s="3" t="str">
        <f>IF(Hospitalvisits[[#This Row],[Readmission Status]]=1,C752,"")</f>
        <v/>
      </c>
    </row>
    <row r="752" spans="1:11">
      <c r="A752">
        <v>1870</v>
      </c>
      <c r="B752">
        <v>263</v>
      </c>
      <c r="C752" s="3">
        <v>44794</v>
      </c>
      <c r="D752" s="3">
        <v>44799</v>
      </c>
      <c r="E752">
        <v>5</v>
      </c>
      <c r="F752" t="s">
        <v>1030</v>
      </c>
      <c r="G752" t="s">
        <v>1031</v>
      </c>
      <c r="H752">
        <v>10</v>
      </c>
      <c r="I752" t="s">
        <v>1026</v>
      </c>
      <c r="J752">
        <f>IF(AND(B753=Hospitalvisits[[#This Row],[Patient_ID]],C753-Hospitalvisits[[#This Row],[Discharge_Date]] &lt;= 30),1,0)</f>
        <v>0</v>
      </c>
      <c r="K752" s="3" t="str">
        <f>IF(Hospitalvisits[[#This Row],[Readmission Status]]=1,C753,"")</f>
        <v/>
      </c>
    </row>
    <row r="753" spans="1:11">
      <c r="A753">
        <v>163</v>
      </c>
      <c r="B753">
        <v>264</v>
      </c>
      <c r="C753" s="3">
        <v>44905</v>
      </c>
      <c r="D753" s="3">
        <v>44914</v>
      </c>
      <c r="E753">
        <v>9</v>
      </c>
      <c r="F753" t="s">
        <v>1041</v>
      </c>
      <c r="G753" t="s">
        <v>1036</v>
      </c>
      <c r="H753">
        <v>157</v>
      </c>
      <c r="I753" t="s">
        <v>1026</v>
      </c>
      <c r="J753">
        <f>IF(AND(B754=Hospitalvisits[[#This Row],[Patient_ID]],C754-Hospitalvisits[[#This Row],[Discharge_Date]] &lt;= 30),1,0)</f>
        <v>0</v>
      </c>
      <c r="K753" s="3" t="str">
        <f>IF(Hospitalvisits[[#This Row],[Readmission Status]]=1,C754,"")</f>
        <v/>
      </c>
    </row>
    <row r="754" spans="1:11">
      <c r="A754">
        <v>1250</v>
      </c>
      <c r="B754">
        <v>265</v>
      </c>
      <c r="C754" s="3">
        <v>44831</v>
      </c>
      <c r="D754" s="3">
        <v>44835</v>
      </c>
      <c r="E754">
        <v>4</v>
      </c>
      <c r="F754" t="s">
        <v>1040</v>
      </c>
      <c r="G754" t="s">
        <v>1039</v>
      </c>
      <c r="H754">
        <v>100</v>
      </c>
      <c r="I754" t="s">
        <v>1034</v>
      </c>
      <c r="J754">
        <f>IF(AND(B755=Hospitalvisits[[#This Row],[Patient_ID]],C755-Hospitalvisits[[#This Row],[Discharge_Date]] &lt;= 30),1,0)</f>
        <v>0</v>
      </c>
      <c r="K754" s="3" t="str">
        <f>IF(Hospitalvisits[[#This Row],[Readmission Status]]=1,C755,"")</f>
        <v/>
      </c>
    </row>
    <row r="755" spans="1:11">
      <c r="A755">
        <v>1400</v>
      </c>
      <c r="B755">
        <v>266</v>
      </c>
      <c r="C755" s="3">
        <v>44805</v>
      </c>
      <c r="D755" s="3">
        <v>44812</v>
      </c>
      <c r="E755">
        <v>7</v>
      </c>
      <c r="F755" t="s">
        <v>1041</v>
      </c>
      <c r="G755" t="s">
        <v>1036</v>
      </c>
      <c r="H755">
        <v>76</v>
      </c>
      <c r="I755" t="s">
        <v>1029</v>
      </c>
      <c r="J755">
        <f>IF(AND(B756=Hospitalvisits[[#This Row],[Patient_ID]],C756-Hospitalvisits[[#This Row],[Discharge_Date]] &lt;= 30),1,0)</f>
        <v>0</v>
      </c>
      <c r="K755" s="3" t="str">
        <f>IF(Hospitalvisits[[#This Row],[Readmission Status]]=1,C756,"")</f>
        <v/>
      </c>
    </row>
    <row r="756" spans="1:11">
      <c r="A756">
        <v>2794</v>
      </c>
      <c r="B756">
        <v>266</v>
      </c>
      <c r="C756" s="3">
        <v>45137</v>
      </c>
      <c r="D756" s="3">
        <v>45141</v>
      </c>
      <c r="E756">
        <v>4</v>
      </c>
      <c r="F756" t="s">
        <v>1045</v>
      </c>
      <c r="G756" t="s">
        <v>1025</v>
      </c>
      <c r="H756">
        <v>118</v>
      </c>
      <c r="I756" t="s">
        <v>1034</v>
      </c>
      <c r="J756">
        <f>IF(AND(B757=Hospitalvisits[[#This Row],[Patient_ID]],C757-Hospitalvisits[[#This Row],[Discharge_Date]] &lt;= 30),1,0)</f>
        <v>0</v>
      </c>
      <c r="K756" s="3" t="str">
        <f>IF(Hospitalvisits[[#This Row],[Readmission Status]]=1,C757,"")</f>
        <v/>
      </c>
    </row>
    <row r="757" spans="1:11">
      <c r="A757">
        <v>1348</v>
      </c>
      <c r="B757">
        <v>266</v>
      </c>
      <c r="C757" s="3">
        <v>45400</v>
      </c>
      <c r="D757" s="3">
        <v>45402</v>
      </c>
      <c r="E757">
        <v>2</v>
      </c>
      <c r="F757" t="s">
        <v>1046</v>
      </c>
      <c r="G757" t="s">
        <v>1043</v>
      </c>
      <c r="H757">
        <v>174</v>
      </c>
      <c r="I757" t="s">
        <v>1029</v>
      </c>
      <c r="J757">
        <f>IF(AND(B758=Hospitalvisits[[#This Row],[Patient_ID]],C758-Hospitalvisits[[#This Row],[Discharge_Date]] &lt;= 30),1,0)</f>
        <v>0</v>
      </c>
      <c r="K757" s="3" t="str">
        <f>IF(Hospitalvisits[[#This Row],[Readmission Status]]=1,C758,"")</f>
        <v/>
      </c>
    </row>
    <row r="758" spans="1:11">
      <c r="A758">
        <v>1815</v>
      </c>
      <c r="B758">
        <v>267</v>
      </c>
      <c r="C758" s="3">
        <v>44708</v>
      </c>
      <c r="D758" s="3">
        <v>44711</v>
      </c>
      <c r="E758">
        <v>3</v>
      </c>
      <c r="F758" t="s">
        <v>1024</v>
      </c>
      <c r="G758" t="s">
        <v>1025</v>
      </c>
      <c r="H758">
        <v>124</v>
      </c>
      <c r="I758" t="s">
        <v>1032</v>
      </c>
      <c r="J758">
        <f>IF(AND(B759=Hospitalvisits[[#This Row],[Patient_ID]],C759-Hospitalvisits[[#This Row],[Discharge_Date]] &lt;= 30),1,0)</f>
        <v>0</v>
      </c>
      <c r="K758" s="3" t="str">
        <f>IF(Hospitalvisits[[#This Row],[Readmission Status]]=1,C759,"")</f>
        <v/>
      </c>
    </row>
    <row r="759" spans="1:11">
      <c r="A759">
        <v>1033</v>
      </c>
      <c r="B759">
        <v>267</v>
      </c>
      <c r="C759" s="3">
        <v>45335</v>
      </c>
      <c r="D759" s="3">
        <v>45339</v>
      </c>
      <c r="E759">
        <v>4</v>
      </c>
      <c r="F759" t="s">
        <v>1024</v>
      </c>
      <c r="G759" t="s">
        <v>1025</v>
      </c>
      <c r="H759">
        <v>91</v>
      </c>
      <c r="I759" t="s">
        <v>1032</v>
      </c>
      <c r="J759">
        <f>IF(AND(B760=Hospitalvisits[[#This Row],[Patient_ID]],C760-Hospitalvisits[[#This Row],[Discharge_Date]] &lt;= 30),1,0)</f>
        <v>0</v>
      </c>
      <c r="K759" s="3" t="str">
        <f>IF(Hospitalvisits[[#This Row],[Readmission Status]]=1,C760,"")</f>
        <v/>
      </c>
    </row>
    <row r="760" spans="1:11">
      <c r="A760">
        <v>124</v>
      </c>
      <c r="B760">
        <v>267</v>
      </c>
      <c r="C760" s="3">
        <v>45590</v>
      </c>
      <c r="D760" s="3">
        <v>45604</v>
      </c>
      <c r="E760">
        <v>14</v>
      </c>
      <c r="F760" t="s">
        <v>1027</v>
      </c>
      <c r="G760" t="s">
        <v>1028</v>
      </c>
      <c r="H760">
        <v>139</v>
      </c>
      <c r="I760" t="s">
        <v>1029</v>
      </c>
      <c r="J760">
        <f>IF(AND(B761=Hospitalvisits[[#This Row],[Patient_ID]],C761-Hospitalvisits[[#This Row],[Discharge_Date]] &lt;= 30),1,0)</f>
        <v>0</v>
      </c>
      <c r="K760" s="3" t="str">
        <f>IF(Hospitalvisits[[#This Row],[Readmission Status]]=1,C761,"")</f>
        <v/>
      </c>
    </row>
    <row r="761" spans="1:11">
      <c r="A761">
        <v>2860</v>
      </c>
      <c r="B761">
        <v>268</v>
      </c>
      <c r="C761" s="3">
        <v>44852</v>
      </c>
      <c r="D761" s="3">
        <v>44859</v>
      </c>
      <c r="E761">
        <v>7</v>
      </c>
      <c r="F761" t="s">
        <v>1041</v>
      </c>
      <c r="G761" t="s">
        <v>1036</v>
      </c>
      <c r="H761">
        <v>110</v>
      </c>
      <c r="I761" t="s">
        <v>1026</v>
      </c>
      <c r="J761">
        <f>IF(AND(B762=Hospitalvisits[[#This Row],[Patient_ID]],C762-Hospitalvisits[[#This Row],[Discharge_Date]] &lt;= 30),1,0)</f>
        <v>1</v>
      </c>
      <c r="K761" s="3">
        <f>IF(Hospitalvisits[[#This Row],[Readmission Status]]=1,C762,"")</f>
        <v>44875</v>
      </c>
    </row>
    <row r="762" spans="1:11">
      <c r="A762">
        <v>1629</v>
      </c>
      <c r="B762">
        <v>268</v>
      </c>
      <c r="C762" s="3">
        <v>44875</v>
      </c>
      <c r="D762" s="3">
        <v>44881</v>
      </c>
      <c r="E762">
        <v>6</v>
      </c>
      <c r="F762" t="s">
        <v>1040</v>
      </c>
      <c r="G762" t="s">
        <v>1039</v>
      </c>
      <c r="H762">
        <v>87</v>
      </c>
      <c r="I762" t="s">
        <v>1029</v>
      </c>
      <c r="J762">
        <f>IF(AND(B763=Hospitalvisits[[#This Row],[Patient_ID]],C763-Hospitalvisits[[#This Row],[Discharge_Date]] &lt;= 30),1,0)</f>
        <v>0</v>
      </c>
      <c r="K762" s="3" t="str">
        <f>IF(Hospitalvisits[[#This Row],[Readmission Status]]=1,C763,"")</f>
        <v/>
      </c>
    </row>
    <row r="763" spans="1:11">
      <c r="A763">
        <v>1353</v>
      </c>
      <c r="B763">
        <v>268</v>
      </c>
      <c r="C763" s="3">
        <v>45475</v>
      </c>
      <c r="D763" s="3">
        <v>45479</v>
      </c>
      <c r="E763">
        <v>4</v>
      </c>
      <c r="F763" t="s">
        <v>1037</v>
      </c>
      <c r="G763" t="s">
        <v>1031</v>
      </c>
      <c r="H763">
        <v>123</v>
      </c>
      <c r="I763" t="s">
        <v>1034</v>
      </c>
      <c r="J763">
        <f>IF(AND(B764=Hospitalvisits[[#This Row],[Patient_ID]],C764-Hospitalvisits[[#This Row],[Discharge_Date]] &lt;= 30),1,0)</f>
        <v>0</v>
      </c>
      <c r="K763" s="3" t="str">
        <f>IF(Hospitalvisits[[#This Row],[Readmission Status]]=1,C764,"")</f>
        <v/>
      </c>
    </row>
    <row r="764" spans="1:11">
      <c r="A764">
        <v>1610</v>
      </c>
      <c r="B764">
        <v>269</v>
      </c>
      <c r="C764" s="3">
        <v>44797</v>
      </c>
      <c r="D764" s="3">
        <v>44800</v>
      </c>
      <c r="E764">
        <v>3</v>
      </c>
      <c r="F764" t="s">
        <v>1037</v>
      </c>
      <c r="G764" t="s">
        <v>1031</v>
      </c>
      <c r="H764">
        <v>56</v>
      </c>
      <c r="I764" t="s">
        <v>1026</v>
      </c>
      <c r="J764">
        <f>IF(AND(B765=Hospitalvisits[[#This Row],[Patient_ID]],C765-Hospitalvisits[[#This Row],[Discharge_Date]] &lt;= 30),1,0)</f>
        <v>0</v>
      </c>
      <c r="K764" s="3" t="str">
        <f>IF(Hospitalvisits[[#This Row],[Readmission Status]]=1,C765,"")</f>
        <v/>
      </c>
    </row>
    <row r="765" spans="1:11">
      <c r="A765">
        <v>727</v>
      </c>
      <c r="B765">
        <v>269</v>
      </c>
      <c r="C765" s="3">
        <v>45103</v>
      </c>
      <c r="D765" s="3">
        <v>45113</v>
      </c>
      <c r="E765">
        <v>10</v>
      </c>
      <c r="F765" t="s">
        <v>1027</v>
      </c>
      <c r="G765" t="s">
        <v>1028</v>
      </c>
      <c r="H765">
        <v>162</v>
      </c>
      <c r="I765" t="s">
        <v>1029</v>
      </c>
      <c r="J765">
        <f>IF(AND(B766=Hospitalvisits[[#This Row],[Patient_ID]],C766-Hospitalvisits[[#This Row],[Discharge_Date]] &lt;= 30),1,0)</f>
        <v>0</v>
      </c>
      <c r="K765" s="3" t="str">
        <f>IF(Hospitalvisits[[#This Row],[Readmission Status]]=1,C766,"")</f>
        <v/>
      </c>
    </row>
    <row r="766" spans="1:11">
      <c r="A766">
        <v>2831</v>
      </c>
      <c r="B766">
        <v>269</v>
      </c>
      <c r="C766" s="3">
        <v>45225</v>
      </c>
      <c r="D766" s="3">
        <v>45227</v>
      </c>
      <c r="E766">
        <v>2</v>
      </c>
      <c r="F766" t="s">
        <v>1024</v>
      </c>
      <c r="G766" t="s">
        <v>1025</v>
      </c>
      <c r="H766">
        <v>19</v>
      </c>
      <c r="I766" t="s">
        <v>1034</v>
      </c>
      <c r="J766">
        <f>IF(AND(B767=Hospitalvisits[[#This Row],[Patient_ID]],C767-Hospitalvisits[[#This Row],[Discharge_Date]] &lt;= 30),1,0)</f>
        <v>1</v>
      </c>
      <c r="K766" s="3">
        <f>IF(Hospitalvisits[[#This Row],[Readmission Status]]=1,C767,"")</f>
        <v>45243</v>
      </c>
    </row>
    <row r="767" spans="1:11">
      <c r="A767">
        <v>616</v>
      </c>
      <c r="B767">
        <v>269</v>
      </c>
      <c r="C767" s="3">
        <v>45243</v>
      </c>
      <c r="D767" s="3">
        <v>45249</v>
      </c>
      <c r="E767">
        <v>6</v>
      </c>
      <c r="F767" t="s">
        <v>1041</v>
      </c>
      <c r="G767" t="s">
        <v>1036</v>
      </c>
      <c r="H767">
        <v>55</v>
      </c>
      <c r="I767" t="s">
        <v>1032</v>
      </c>
      <c r="J767">
        <f>IF(AND(B768=Hospitalvisits[[#This Row],[Patient_ID]],C768-Hospitalvisits[[#This Row],[Discharge_Date]] &lt;= 30),1,0)</f>
        <v>0</v>
      </c>
      <c r="K767" s="3" t="str">
        <f>IF(Hospitalvisits[[#This Row],[Readmission Status]]=1,C768,"")</f>
        <v/>
      </c>
    </row>
    <row r="768" spans="1:11">
      <c r="A768">
        <v>1631</v>
      </c>
      <c r="B768">
        <v>270</v>
      </c>
      <c r="C768" s="3">
        <v>44645</v>
      </c>
      <c r="D768" s="3">
        <v>44655</v>
      </c>
      <c r="E768">
        <v>10</v>
      </c>
      <c r="F768" t="s">
        <v>1027</v>
      </c>
      <c r="G768" t="s">
        <v>1028</v>
      </c>
      <c r="H768">
        <v>189</v>
      </c>
      <c r="I768" t="s">
        <v>1034</v>
      </c>
      <c r="J768">
        <f>IF(AND(B769=Hospitalvisits[[#This Row],[Patient_ID]],C769-Hospitalvisits[[#This Row],[Discharge_Date]] &lt;= 30),1,0)</f>
        <v>0</v>
      </c>
      <c r="K768" s="3" t="str">
        <f>IF(Hospitalvisits[[#This Row],[Readmission Status]]=1,C769,"")</f>
        <v/>
      </c>
    </row>
    <row r="769" spans="1:11">
      <c r="A769">
        <v>2305</v>
      </c>
      <c r="B769">
        <v>270</v>
      </c>
      <c r="C769" s="3">
        <v>44714</v>
      </c>
      <c r="D769" s="3">
        <v>44719</v>
      </c>
      <c r="E769">
        <v>5</v>
      </c>
      <c r="F769" t="s">
        <v>1045</v>
      </c>
      <c r="G769" t="s">
        <v>1025</v>
      </c>
      <c r="H769">
        <v>124</v>
      </c>
      <c r="I769" t="s">
        <v>1029</v>
      </c>
      <c r="J769">
        <f>IF(AND(B770=Hospitalvisits[[#This Row],[Patient_ID]],C770-Hospitalvisits[[#This Row],[Discharge_Date]] &lt;= 30),1,0)</f>
        <v>0</v>
      </c>
      <c r="K769" s="3" t="str">
        <f>IF(Hospitalvisits[[#This Row],[Readmission Status]]=1,C770,"")</f>
        <v/>
      </c>
    </row>
    <row r="770" spans="1:11">
      <c r="A770">
        <v>2725</v>
      </c>
      <c r="B770">
        <v>271</v>
      </c>
      <c r="C770" s="3">
        <v>44977</v>
      </c>
      <c r="D770" s="3">
        <v>44988</v>
      </c>
      <c r="E770">
        <v>11</v>
      </c>
      <c r="F770" t="s">
        <v>1027</v>
      </c>
      <c r="G770" t="s">
        <v>1028</v>
      </c>
      <c r="H770">
        <v>80</v>
      </c>
      <c r="I770" t="s">
        <v>1026</v>
      </c>
      <c r="J770">
        <f>IF(AND(B771=Hospitalvisits[[#This Row],[Patient_ID]],C771-Hospitalvisits[[#This Row],[Discharge_Date]] &lt;= 30),1,0)</f>
        <v>0</v>
      </c>
      <c r="K770" s="3" t="str">
        <f>IF(Hospitalvisits[[#This Row],[Readmission Status]]=1,C771,"")</f>
        <v/>
      </c>
    </row>
    <row r="771" spans="1:11">
      <c r="A771">
        <v>324</v>
      </c>
      <c r="B771">
        <v>271</v>
      </c>
      <c r="C771" s="3">
        <v>45036</v>
      </c>
      <c r="D771" s="3">
        <v>45040</v>
      </c>
      <c r="E771">
        <v>4</v>
      </c>
      <c r="F771" t="s">
        <v>1045</v>
      </c>
      <c r="G771" t="s">
        <v>1025</v>
      </c>
      <c r="H771">
        <v>191</v>
      </c>
      <c r="I771" t="s">
        <v>1026</v>
      </c>
      <c r="J771">
        <f>IF(AND(B772=Hospitalvisits[[#This Row],[Patient_ID]],C772-Hospitalvisits[[#This Row],[Discharge_Date]] &lt;= 30),1,0)</f>
        <v>0</v>
      </c>
      <c r="K771" s="3" t="str">
        <f>IF(Hospitalvisits[[#This Row],[Readmission Status]]=1,C772,"")</f>
        <v/>
      </c>
    </row>
    <row r="772" spans="1:11">
      <c r="A772">
        <v>557</v>
      </c>
      <c r="B772">
        <v>271</v>
      </c>
      <c r="C772" s="3">
        <v>45410</v>
      </c>
      <c r="D772" s="3">
        <v>45415</v>
      </c>
      <c r="E772">
        <v>5</v>
      </c>
      <c r="F772" t="s">
        <v>1033</v>
      </c>
      <c r="G772" t="s">
        <v>1028</v>
      </c>
      <c r="H772">
        <v>56</v>
      </c>
      <c r="I772" t="s">
        <v>1026</v>
      </c>
      <c r="J772">
        <f>IF(AND(B773=Hospitalvisits[[#This Row],[Patient_ID]],C773-Hospitalvisits[[#This Row],[Discharge_Date]] &lt;= 30),1,0)</f>
        <v>0</v>
      </c>
      <c r="K772" s="3" t="str">
        <f>IF(Hospitalvisits[[#This Row],[Readmission Status]]=1,C773,"")</f>
        <v/>
      </c>
    </row>
    <row r="773" spans="1:11">
      <c r="A773">
        <v>2564</v>
      </c>
      <c r="B773">
        <v>272</v>
      </c>
      <c r="C773" s="3">
        <v>44784</v>
      </c>
      <c r="D773" s="3">
        <v>44795</v>
      </c>
      <c r="E773">
        <v>11</v>
      </c>
      <c r="F773" t="s">
        <v>1041</v>
      </c>
      <c r="G773" t="s">
        <v>1036</v>
      </c>
      <c r="H773">
        <v>7</v>
      </c>
      <c r="I773" t="s">
        <v>1032</v>
      </c>
      <c r="J773">
        <f>IF(AND(B774=Hospitalvisits[[#This Row],[Patient_ID]],C774-Hospitalvisits[[#This Row],[Discharge_Date]] &lt;= 30),1,0)</f>
        <v>0</v>
      </c>
      <c r="K773" s="3" t="str">
        <f>IF(Hospitalvisits[[#This Row],[Readmission Status]]=1,C774,"")</f>
        <v/>
      </c>
    </row>
    <row r="774" spans="1:11">
      <c r="A774">
        <v>2698</v>
      </c>
      <c r="B774">
        <v>272</v>
      </c>
      <c r="C774" s="3">
        <v>45024</v>
      </c>
      <c r="D774" s="3">
        <v>45027</v>
      </c>
      <c r="E774">
        <v>3</v>
      </c>
      <c r="F774" t="s">
        <v>1040</v>
      </c>
      <c r="G774" t="s">
        <v>1039</v>
      </c>
      <c r="H774">
        <v>96</v>
      </c>
      <c r="I774" t="s">
        <v>1034</v>
      </c>
      <c r="J774">
        <f>IF(AND(B775=Hospitalvisits[[#This Row],[Patient_ID]],C775-Hospitalvisits[[#This Row],[Discharge_Date]] &lt;= 30),1,0)</f>
        <v>0</v>
      </c>
      <c r="K774" s="3" t="str">
        <f>IF(Hospitalvisits[[#This Row],[Readmission Status]]=1,C775,"")</f>
        <v/>
      </c>
    </row>
    <row r="775" spans="1:11">
      <c r="A775">
        <v>2963</v>
      </c>
      <c r="B775">
        <v>272</v>
      </c>
      <c r="C775" s="3">
        <v>45137</v>
      </c>
      <c r="D775" s="3">
        <v>45140</v>
      </c>
      <c r="E775">
        <v>3</v>
      </c>
      <c r="F775" t="s">
        <v>1040</v>
      </c>
      <c r="G775" t="s">
        <v>1039</v>
      </c>
      <c r="H775">
        <v>194</v>
      </c>
      <c r="I775" t="s">
        <v>1029</v>
      </c>
      <c r="J775">
        <f>IF(AND(B776=Hospitalvisits[[#This Row],[Patient_ID]],C776-Hospitalvisits[[#This Row],[Discharge_Date]] &lt;= 30),1,0)</f>
        <v>0</v>
      </c>
      <c r="K775" s="3" t="str">
        <f>IF(Hospitalvisits[[#This Row],[Readmission Status]]=1,C776,"")</f>
        <v/>
      </c>
    </row>
    <row r="776" spans="1:11">
      <c r="A776">
        <v>658</v>
      </c>
      <c r="B776">
        <v>272</v>
      </c>
      <c r="C776" s="3">
        <v>45490</v>
      </c>
      <c r="D776" s="3">
        <v>45494</v>
      </c>
      <c r="E776">
        <v>4</v>
      </c>
      <c r="F776" t="s">
        <v>1035</v>
      </c>
      <c r="G776" t="s">
        <v>1036</v>
      </c>
      <c r="H776">
        <v>44</v>
      </c>
      <c r="I776" t="s">
        <v>1034</v>
      </c>
      <c r="J776">
        <f>IF(AND(B777=Hospitalvisits[[#This Row],[Patient_ID]],C777-Hospitalvisits[[#This Row],[Discharge_Date]] &lt;= 30),1,0)</f>
        <v>0</v>
      </c>
      <c r="K776" s="3" t="str">
        <f>IF(Hospitalvisits[[#This Row],[Readmission Status]]=1,C777,"")</f>
        <v/>
      </c>
    </row>
    <row r="777" spans="1:11">
      <c r="A777">
        <v>2670</v>
      </c>
      <c r="B777">
        <v>273</v>
      </c>
      <c r="C777" s="3">
        <v>45001</v>
      </c>
      <c r="D777" s="3">
        <v>45008</v>
      </c>
      <c r="E777">
        <v>7</v>
      </c>
      <c r="F777" t="s">
        <v>1037</v>
      </c>
      <c r="G777" t="s">
        <v>1031</v>
      </c>
      <c r="H777">
        <v>193</v>
      </c>
      <c r="I777" t="s">
        <v>1032</v>
      </c>
      <c r="J777">
        <f>IF(AND(B778=Hospitalvisits[[#This Row],[Patient_ID]],C778-Hospitalvisits[[#This Row],[Discharge_Date]] &lt;= 30),1,0)</f>
        <v>1</v>
      </c>
      <c r="K777" s="3">
        <f>IF(Hospitalvisits[[#This Row],[Readmission Status]]=1,C778,"")</f>
        <v>45026</v>
      </c>
    </row>
    <row r="778" spans="1:11">
      <c r="A778">
        <v>1002</v>
      </c>
      <c r="B778">
        <v>273</v>
      </c>
      <c r="C778" s="3">
        <v>45026</v>
      </c>
      <c r="D778" s="3">
        <v>45032</v>
      </c>
      <c r="E778">
        <v>6</v>
      </c>
      <c r="F778" t="s">
        <v>1044</v>
      </c>
      <c r="G778" t="s">
        <v>1039</v>
      </c>
      <c r="H778">
        <v>182</v>
      </c>
      <c r="I778" t="s">
        <v>1032</v>
      </c>
      <c r="J778">
        <f>IF(AND(B779=Hospitalvisits[[#This Row],[Patient_ID]],C779-Hospitalvisits[[#This Row],[Discharge_Date]] &lt;= 30),1,0)</f>
        <v>0</v>
      </c>
      <c r="K778" s="3" t="str">
        <f>IF(Hospitalvisits[[#This Row],[Readmission Status]]=1,C779,"")</f>
        <v/>
      </c>
    </row>
    <row r="779" spans="1:11">
      <c r="A779">
        <v>1088</v>
      </c>
      <c r="B779">
        <v>273</v>
      </c>
      <c r="C779" s="3">
        <v>45309</v>
      </c>
      <c r="D779" s="3">
        <v>45312</v>
      </c>
      <c r="E779">
        <v>3</v>
      </c>
      <c r="F779" t="s">
        <v>1044</v>
      </c>
      <c r="G779" t="s">
        <v>1039</v>
      </c>
      <c r="H779">
        <v>21</v>
      </c>
      <c r="I779" t="s">
        <v>1026</v>
      </c>
      <c r="J779">
        <f>IF(AND(B780=Hospitalvisits[[#This Row],[Patient_ID]],C780-Hospitalvisits[[#This Row],[Discharge_Date]] &lt;= 30),1,0)</f>
        <v>0</v>
      </c>
      <c r="K779" s="3" t="str">
        <f>IF(Hospitalvisits[[#This Row],[Readmission Status]]=1,C780,"")</f>
        <v/>
      </c>
    </row>
    <row r="780" spans="1:11">
      <c r="A780">
        <v>2303</v>
      </c>
      <c r="B780">
        <v>273</v>
      </c>
      <c r="C780" s="3">
        <v>45409</v>
      </c>
      <c r="D780" s="3">
        <v>45418</v>
      </c>
      <c r="E780">
        <v>9</v>
      </c>
      <c r="F780" t="s">
        <v>1027</v>
      </c>
      <c r="G780" t="s">
        <v>1028</v>
      </c>
      <c r="H780">
        <v>94</v>
      </c>
      <c r="I780" t="s">
        <v>1032</v>
      </c>
      <c r="J780">
        <f>IF(AND(B781=Hospitalvisits[[#This Row],[Patient_ID]],C781-Hospitalvisits[[#This Row],[Discharge_Date]] &lt;= 30),1,0)</f>
        <v>0</v>
      </c>
      <c r="K780" s="3" t="str">
        <f>IF(Hospitalvisits[[#This Row],[Readmission Status]]=1,C781,"")</f>
        <v/>
      </c>
    </row>
    <row r="781" spans="1:11">
      <c r="A781">
        <v>2179</v>
      </c>
      <c r="B781">
        <v>274</v>
      </c>
      <c r="C781" s="3">
        <v>44963</v>
      </c>
      <c r="D781" s="3">
        <v>44983</v>
      </c>
      <c r="E781">
        <v>20</v>
      </c>
      <c r="F781" t="s">
        <v>1027</v>
      </c>
      <c r="G781" t="s">
        <v>1028</v>
      </c>
      <c r="H781">
        <v>15</v>
      </c>
      <c r="I781" t="s">
        <v>1026</v>
      </c>
      <c r="J781">
        <f>IF(AND(B782=Hospitalvisits[[#This Row],[Patient_ID]],C782-Hospitalvisits[[#This Row],[Discharge_Date]] &lt;= 30),1,0)</f>
        <v>0</v>
      </c>
      <c r="K781" s="3" t="str">
        <f>IF(Hospitalvisits[[#This Row],[Readmission Status]]=1,C782,"")</f>
        <v/>
      </c>
    </row>
    <row r="782" spans="1:11">
      <c r="A782">
        <v>2433</v>
      </c>
      <c r="B782">
        <v>274</v>
      </c>
      <c r="C782" s="3">
        <v>45601</v>
      </c>
      <c r="D782" s="3">
        <v>45604</v>
      </c>
      <c r="E782">
        <v>3</v>
      </c>
      <c r="F782" t="s">
        <v>1030</v>
      </c>
      <c r="G782" t="s">
        <v>1031</v>
      </c>
      <c r="H782">
        <v>20</v>
      </c>
      <c r="I782" t="s">
        <v>1034</v>
      </c>
      <c r="J782">
        <f>IF(AND(B783=Hospitalvisits[[#This Row],[Patient_ID]],C783-Hospitalvisits[[#This Row],[Discharge_Date]] &lt;= 30),1,0)</f>
        <v>0</v>
      </c>
      <c r="K782" s="3" t="str">
        <f>IF(Hospitalvisits[[#This Row],[Readmission Status]]=1,C783,"")</f>
        <v/>
      </c>
    </row>
    <row r="783" spans="1:11">
      <c r="A783">
        <v>855</v>
      </c>
      <c r="B783">
        <v>275</v>
      </c>
      <c r="C783" s="3">
        <v>44645</v>
      </c>
      <c r="D783" s="3">
        <v>44646</v>
      </c>
      <c r="E783">
        <v>1</v>
      </c>
      <c r="F783" t="s">
        <v>1046</v>
      </c>
      <c r="G783" t="s">
        <v>1043</v>
      </c>
      <c r="H783">
        <v>129</v>
      </c>
      <c r="I783" t="s">
        <v>1026</v>
      </c>
      <c r="J783">
        <f>IF(AND(B784=Hospitalvisits[[#This Row],[Patient_ID]],C784-Hospitalvisits[[#This Row],[Discharge_Date]] &lt;= 30),1,0)</f>
        <v>0</v>
      </c>
      <c r="K783" s="3" t="str">
        <f>IF(Hospitalvisits[[#This Row],[Readmission Status]]=1,C784,"")</f>
        <v/>
      </c>
    </row>
    <row r="784" spans="1:11">
      <c r="A784">
        <v>2724</v>
      </c>
      <c r="B784">
        <v>275</v>
      </c>
      <c r="C784" s="3">
        <v>45202</v>
      </c>
      <c r="D784" s="3">
        <v>45210</v>
      </c>
      <c r="E784">
        <v>8</v>
      </c>
      <c r="F784" t="s">
        <v>1037</v>
      </c>
      <c r="G784" t="s">
        <v>1031</v>
      </c>
      <c r="H784">
        <v>90</v>
      </c>
      <c r="I784" t="s">
        <v>1034</v>
      </c>
      <c r="J784">
        <f>IF(AND(B785=Hospitalvisits[[#This Row],[Patient_ID]],C785-Hospitalvisits[[#This Row],[Discharge_Date]] &lt;= 30),1,0)</f>
        <v>0</v>
      </c>
      <c r="K784" s="3" t="str">
        <f>IF(Hospitalvisits[[#This Row],[Readmission Status]]=1,C785,"")</f>
        <v/>
      </c>
    </row>
    <row r="785" spans="1:11">
      <c r="A785">
        <v>1126</v>
      </c>
      <c r="B785">
        <v>276</v>
      </c>
      <c r="C785" s="3">
        <v>44904</v>
      </c>
      <c r="D785" s="3">
        <v>44905</v>
      </c>
      <c r="E785">
        <v>1</v>
      </c>
      <c r="F785" t="s">
        <v>1042</v>
      </c>
      <c r="G785" t="s">
        <v>1043</v>
      </c>
      <c r="H785">
        <v>34</v>
      </c>
      <c r="I785" t="s">
        <v>1032</v>
      </c>
      <c r="J785">
        <f>IF(AND(B786=Hospitalvisits[[#This Row],[Patient_ID]],C786-Hospitalvisits[[#This Row],[Discharge_Date]] &lt;= 30),1,0)</f>
        <v>0</v>
      </c>
      <c r="K785" s="3" t="str">
        <f>IF(Hospitalvisits[[#This Row],[Readmission Status]]=1,C786,"")</f>
        <v/>
      </c>
    </row>
    <row r="786" spans="1:11">
      <c r="A786">
        <v>2615</v>
      </c>
      <c r="B786">
        <v>276</v>
      </c>
      <c r="C786" s="3">
        <v>45089</v>
      </c>
      <c r="D786" s="3">
        <v>45094</v>
      </c>
      <c r="E786">
        <v>5</v>
      </c>
      <c r="F786" t="s">
        <v>1044</v>
      </c>
      <c r="G786" t="s">
        <v>1039</v>
      </c>
      <c r="H786">
        <v>63</v>
      </c>
      <c r="I786" t="s">
        <v>1034</v>
      </c>
      <c r="J786">
        <f>IF(AND(B787=Hospitalvisits[[#This Row],[Patient_ID]],C787-Hospitalvisits[[#This Row],[Discharge_Date]] &lt;= 30),1,0)</f>
        <v>0</v>
      </c>
      <c r="K786" s="3" t="str">
        <f>IF(Hospitalvisits[[#This Row],[Readmission Status]]=1,C787,"")</f>
        <v/>
      </c>
    </row>
    <row r="787" spans="1:11">
      <c r="A787">
        <v>480</v>
      </c>
      <c r="B787">
        <v>276</v>
      </c>
      <c r="C787" s="3">
        <v>45152</v>
      </c>
      <c r="D787" s="3">
        <v>45163</v>
      </c>
      <c r="E787">
        <v>11</v>
      </c>
      <c r="F787" t="s">
        <v>1035</v>
      </c>
      <c r="G787" t="s">
        <v>1036</v>
      </c>
      <c r="H787">
        <v>19</v>
      </c>
      <c r="I787" t="s">
        <v>1026</v>
      </c>
      <c r="J787">
        <f>IF(AND(B788=Hospitalvisits[[#This Row],[Patient_ID]],C788-Hospitalvisits[[#This Row],[Discharge_Date]] &lt;= 30),1,0)</f>
        <v>0</v>
      </c>
      <c r="K787" s="3" t="str">
        <f>IF(Hospitalvisits[[#This Row],[Readmission Status]]=1,C788,"")</f>
        <v/>
      </c>
    </row>
    <row r="788" spans="1:11">
      <c r="A788">
        <v>2841</v>
      </c>
      <c r="B788">
        <v>276</v>
      </c>
      <c r="C788" s="3">
        <v>45596</v>
      </c>
      <c r="D788" s="3">
        <v>45598</v>
      </c>
      <c r="E788">
        <v>2</v>
      </c>
      <c r="F788" t="s">
        <v>1030</v>
      </c>
      <c r="G788" t="s">
        <v>1031</v>
      </c>
      <c r="H788">
        <v>103</v>
      </c>
      <c r="I788" t="s">
        <v>1029</v>
      </c>
      <c r="J788">
        <f>IF(AND(B789=Hospitalvisits[[#This Row],[Patient_ID]],C789-Hospitalvisits[[#This Row],[Discharge_Date]] &lt;= 30),1,0)</f>
        <v>0</v>
      </c>
      <c r="K788" s="3" t="str">
        <f>IF(Hospitalvisits[[#This Row],[Readmission Status]]=1,C789,"")</f>
        <v/>
      </c>
    </row>
    <row r="789" spans="1:11">
      <c r="A789">
        <v>1940</v>
      </c>
      <c r="B789">
        <v>276</v>
      </c>
      <c r="C789" s="3">
        <v>45654</v>
      </c>
      <c r="D789" s="3">
        <v>45673</v>
      </c>
      <c r="E789">
        <v>19</v>
      </c>
      <c r="F789" t="s">
        <v>1027</v>
      </c>
      <c r="G789" t="s">
        <v>1028</v>
      </c>
      <c r="H789">
        <v>112</v>
      </c>
      <c r="I789" t="s">
        <v>1034</v>
      </c>
      <c r="J789">
        <f>IF(AND(B790=Hospitalvisits[[#This Row],[Patient_ID]],C790-Hospitalvisits[[#This Row],[Discharge_Date]] &lt;= 30),1,0)</f>
        <v>0</v>
      </c>
      <c r="K789" s="3" t="str">
        <f>IF(Hospitalvisits[[#This Row],[Readmission Status]]=1,C790,"")</f>
        <v/>
      </c>
    </row>
    <row r="790" spans="1:11">
      <c r="A790">
        <v>1794</v>
      </c>
      <c r="B790">
        <v>277</v>
      </c>
      <c r="C790" s="3">
        <v>44930</v>
      </c>
      <c r="D790" s="3">
        <v>44947</v>
      </c>
      <c r="E790">
        <v>17</v>
      </c>
      <c r="F790" t="s">
        <v>1033</v>
      </c>
      <c r="G790" t="s">
        <v>1028</v>
      </c>
      <c r="H790">
        <v>137</v>
      </c>
      <c r="I790" t="s">
        <v>1029</v>
      </c>
      <c r="J790">
        <f>IF(AND(B791=Hospitalvisits[[#This Row],[Patient_ID]],C791-Hospitalvisits[[#This Row],[Discharge_Date]] &lt;= 30),1,0)</f>
        <v>0</v>
      </c>
      <c r="K790" s="3" t="str">
        <f>IF(Hospitalvisits[[#This Row],[Readmission Status]]=1,C791,"")</f>
        <v/>
      </c>
    </row>
    <row r="791" spans="1:11">
      <c r="A791">
        <v>1242</v>
      </c>
      <c r="B791">
        <v>277</v>
      </c>
      <c r="C791" s="3">
        <v>45576</v>
      </c>
      <c r="D791" s="3">
        <v>45583</v>
      </c>
      <c r="E791">
        <v>7</v>
      </c>
      <c r="F791" t="s">
        <v>1041</v>
      </c>
      <c r="G791" t="s">
        <v>1036</v>
      </c>
      <c r="H791">
        <v>97</v>
      </c>
      <c r="I791" t="s">
        <v>1034</v>
      </c>
      <c r="J791">
        <f>IF(AND(B792=Hospitalvisits[[#This Row],[Patient_ID]],C792-Hospitalvisits[[#This Row],[Discharge_Date]] &lt;= 30),1,0)</f>
        <v>0</v>
      </c>
      <c r="K791" s="3" t="str">
        <f>IF(Hospitalvisits[[#This Row],[Readmission Status]]=1,C792,"")</f>
        <v/>
      </c>
    </row>
    <row r="792" spans="1:11">
      <c r="A792">
        <v>1959</v>
      </c>
      <c r="B792">
        <v>278</v>
      </c>
      <c r="C792" s="3">
        <v>45186</v>
      </c>
      <c r="D792" s="3">
        <v>45188</v>
      </c>
      <c r="E792">
        <v>2</v>
      </c>
      <c r="F792" t="s">
        <v>1024</v>
      </c>
      <c r="G792" t="s">
        <v>1025</v>
      </c>
      <c r="H792">
        <v>27</v>
      </c>
      <c r="I792" t="s">
        <v>1029</v>
      </c>
      <c r="J792">
        <f>IF(AND(B793=Hospitalvisits[[#This Row],[Patient_ID]],C793-Hospitalvisits[[#This Row],[Discharge_Date]] &lt;= 30),1,0)</f>
        <v>0</v>
      </c>
      <c r="K792" s="3" t="str">
        <f>IF(Hospitalvisits[[#This Row],[Readmission Status]]=1,C793,"")</f>
        <v/>
      </c>
    </row>
    <row r="793" spans="1:11">
      <c r="A793">
        <v>2917</v>
      </c>
      <c r="B793">
        <v>278</v>
      </c>
      <c r="C793" s="3">
        <v>45297</v>
      </c>
      <c r="D793" s="3">
        <v>45299</v>
      </c>
      <c r="E793">
        <v>2</v>
      </c>
      <c r="F793" t="s">
        <v>1042</v>
      </c>
      <c r="G793" t="s">
        <v>1043</v>
      </c>
      <c r="H793">
        <v>144</v>
      </c>
      <c r="I793" t="s">
        <v>1034</v>
      </c>
      <c r="J793">
        <f>IF(AND(B794=Hospitalvisits[[#This Row],[Patient_ID]],C794-Hospitalvisits[[#This Row],[Discharge_Date]] &lt;= 30),1,0)</f>
        <v>0</v>
      </c>
      <c r="K793" s="3" t="str">
        <f>IF(Hospitalvisits[[#This Row],[Readmission Status]]=1,C794,"")</f>
        <v/>
      </c>
    </row>
    <row r="794" spans="1:11">
      <c r="A794">
        <v>2146</v>
      </c>
      <c r="B794">
        <v>279</v>
      </c>
      <c r="C794" s="3">
        <v>44684</v>
      </c>
      <c r="D794" s="3">
        <v>44687</v>
      </c>
      <c r="E794">
        <v>3</v>
      </c>
      <c r="F794" t="s">
        <v>1038</v>
      </c>
      <c r="G794" t="s">
        <v>1039</v>
      </c>
      <c r="H794">
        <v>89</v>
      </c>
      <c r="I794" t="s">
        <v>1034</v>
      </c>
      <c r="J794">
        <f>IF(AND(B795=Hospitalvisits[[#This Row],[Patient_ID]],C795-Hospitalvisits[[#This Row],[Discharge_Date]] &lt;= 30),1,0)</f>
        <v>1</v>
      </c>
      <c r="K794" s="3">
        <f>IF(Hospitalvisits[[#This Row],[Readmission Status]]=1,C795,"")</f>
        <v>44701</v>
      </c>
    </row>
    <row r="795" spans="1:11">
      <c r="A795">
        <v>1751</v>
      </c>
      <c r="B795">
        <v>279</v>
      </c>
      <c r="C795" s="3">
        <v>44701</v>
      </c>
      <c r="D795" s="3">
        <v>44720</v>
      </c>
      <c r="E795">
        <v>19</v>
      </c>
      <c r="F795" t="s">
        <v>1033</v>
      </c>
      <c r="G795" t="s">
        <v>1028</v>
      </c>
      <c r="H795">
        <v>93</v>
      </c>
      <c r="I795" t="s">
        <v>1026</v>
      </c>
      <c r="J795">
        <f>IF(AND(B796=Hospitalvisits[[#This Row],[Patient_ID]],C796-Hospitalvisits[[#This Row],[Discharge_Date]] &lt;= 30),1,0)</f>
        <v>0</v>
      </c>
      <c r="K795" s="3" t="str">
        <f>IF(Hospitalvisits[[#This Row],[Readmission Status]]=1,C796,"")</f>
        <v/>
      </c>
    </row>
    <row r="796" spans="1:11">
      <c r="A796">
        <v>1654</v>
      </c>
      <c r="B796">
        <v>280</v>
      </c>
      <c r="C796" s="3">
        <v>44653</v>
      </c>
      <c r="D796" s="3">
        <v>44656</v>
      </c>
      <c r="E796">
        <v>3</v>
      </c>
      <c r="F796" t="s">
        <v>1046</v>
      </c>
      <c r="G796" t="s">
        <v>1043</v>
      </c>
      <c r="H796">
        <v>199</v>
      </c>
      <c r="I796" t="s">
        <v>1026</v>
      </c>
      <c r="J796">
        <f>IF(AND(B797=Hospitalvisits[[#This Row],[Patient_ID]],C797-Hospitalvisits[[#This Row],[Discharge_Date]] &lt;= 30),1,0)</f>
        <v>0</v>
      </c>
      <c r="K796" s="3" t="str">
        <f>IF(Hospitalvisits[[#This Row],[Readmission Status]]=1,C797,"")</f>
        <v/>
      </c>
    </row>
    <row r="797" spans="1:11">
      <c r="A797">
        <v>519</v>
      </c>
      <c r="B797">
        <v>280</v>
      </c>
      <c r="C797" s="3">
        <v>44769</v>
      </c>
      <c r="D797" s="3">
        <v>44777</v>
      </c>
      <c r="E797">
        <v>8</v>
      </c>
      <c r="F797" t="s">
        <v>1037</v>
      </c>
      <c r="G797" t="s">
        <v>1031</v>
      </c>
      <c r="H797">
        <v>176</v>
      </c>
      <c r="I797" t="s">
        <v>1026</v>
      </c>
      <c r="J797">
        <f>IF(AND(B798=Hospitalvisits[[#This Row],[Patient_ID]],C798-Hospitalvisits[[#This Row],[Discharge_Date]] &lt;= 30),1,0)</f>
        <v>0</v>
      </c>
      <c r="K797" s="3" t="str">
        <f>IF(Hospitalvisits[[#This Row],[Readmission Status]]=1,C798,"")</f>
        <v/>
      </c>
    </row>
    <row r="798" spans="1:11">
      <c r="A798">
        <v>428</v>
      </c>
      <c r="B798">
        <v>280</v>
      </c>
      <c r="C798" s="3">
        <v>44947</v>
      </c>
      <c r="D798" s="3">
        <v>44952</v>
      </c>
      <c r="E798">
        <v>5</v>
      </c>
      <c r="F798" t="s">
        <v>1030</v>
      </c>
      <c r="G798" t="s">
        <v>1031</v>
      </c>
      <c r="H798">
        <v>78</v>
      </c>
      <c r="I798" t="s">
        <v>1029</v>
      </c>
      <c r="J798">
        <f>IF(AND(B799=Hospitalvisits[[#This Row],[Patient_ID]],C799-Hospitalvisits[[#This Row],[Discharge_Date]] &lt;= 30),1,0)</f>
        <v>0</v>
      </c>
      <c r="K798" s="3" t="str">
        <f>IF(Hospitalvisits[[#This Row],[Readmission Status]]=1,C799,"")</f>
        <v/>
      </c>
    </row>
    <row r="799" spans="1:11">
      <c r="A799">
        <v>2883</v>
      </c>
      <c r="B799">
        <v>281</v>
      </c>
      <c r="C799" s="3">
        <v>44760</v>
      </c>
      <c r="D799" s="3">
        <v>44767</v>
      </c>
      <c r="E799">
        <v>7</v>
      </c>
      <c r="F799" t="s">
        <v>1030</v>
      </c>
      <c r="G799" t="s">
        <v>1031</v>
      </c>
      <c r="H799">
        <v>186</v>
      </c>
      <c r="I799" t="s">
        <v>1026</v>
      </c>
      <c r="J799">
        <f>IF(AND(B800=Hospitalvisits[[#This Row],[Patient_ID]],C800-Hospitalvisits[[#This Row],[Discharge_Date]] &lt;= 30),1,0)</f>
        <v>0</v>
      </c>
      <c r="K799" s="3" t="str">
        <f>IF(Hospitalvisits[[#This Row],[Readmission Status]]=1,C800,"")</f>
        <v/>
      </c>
    </row>
    <row r="800" spans="1:11">
      <c r="A800">
        <v>1660</v>
      </c>
      <c r="B800">
        <v>281</v>
      </c>
      <c r="C800" s="3">
        <v>45208</v>
      </c>
      <c r="D800" s="3">
        <v>45209</v>
      </c>
      <c r="E800">
        <v>1</v>
      </c>
      <c r="F800" t="s">
        <v>1046</v>
      </c>
      <c r="G800" t="s">
        <v>1043</v>
      </c>
      <c r="H800">
        <v>163</v>
      </c>
      <c r="I800" t="s">
        <v>1032</v>
      </c>
      <c r="J800">
        <f>IF(AND(B801=Hospitalvisits[[#This Row],[Patient_ID]],C801-Hospitalvisits[[#This Row],[Discharge_Date]] &lt;= 30),1,0)</f>
        <v>0</v>
      </c>
      <c r="K800" s="3" t="str">
        <f>IF(Hospitalvisits[[#This Row],[Readmission Status]]=1,C801,"")</f>
        <v/>
      </c>
    </row>
    <row r="801" spans="1:11">
      <c r="A801">
        <v>2631</v>
      </c>
      <c r="B801">
        <v>281</v>
      </c>
      <c r="C801" s="3">
        <v>45629</v>
      </c>
      <c r="D801" s="3">
        <v>45634</v>
      </c>
      <c r="E801">
        <v>5</v>
      </c>
      <c r="F801" t="s">
        <v>1045</v>
      </c>
      <c r="G801" t="s">
        <v>1025</v>
      </c>
      <c r="H801">
        <v>104</v>
      </c>
      <c r="I801" t="s">
        <v>1034</v>
      </c>
      <c r="J801">
        <f>IF(AND(B802=Hospitalvisits[[#This Row],[Patient_ID]],C802-Hospitalvisits[[#This Row],[Discharge_Date]] &lt;= 30),1,0)</f>
        <v>0</v>
      </c>
      <c r="K801" s="3" t="str">
        <f>IF(Hospitalvisits[[#This Row],[Readmission Status]]=1,C802,"")</f>
        <v/>
      </c>
    </row>
    <row r="802" spans="1:11">
      <c r="A802">
        <v>1256</v>
      </c>
      <c r="B802">
        <v>282</v>
      </c>
      <c r="C802" s="3">
        <v>44687</v>
      </c>
      <c r="D802" s="3">
        <v>44692</v>
      </c>
      <c r="E802">
        <v>5</v>
      </c>
      <c r="F802" t="s">
        <v>1045</v>
      </c>
      <c r="G802" t="s">
        <v>1025</v>
      </c>
      <c r="H802">
        <v>155</v>
      </c>
      <c r="I802" t="s">
        <v>1032</v>
      </c>
      <c r="J802">
        <f>IF(AND(B803=Hospitalvisits[[#This Row],[Patient_ID]],C803-Hospitalvisits[[#This Row],[Discharge_Date]] &lt;= 30),1,0)</f>
        <v>0</v>
      </c>
      <c r="K802" s="3" t="str">
        <f>IF(Hospitalvisits[[#This Row],[Readmission Status]]=1,C803,"")</f>
        <v/>
      </c>
    </row>
    <row r="803" spans="1:11">
      <c r="A803">
        <v>827</v>
      </c>
      <c r="B803">
        <v>282</v>
      </c>
      <c r="C803" s="3">
        <v>45105</v>
      </c>
      <c r="D803" s="3">
        <v>45107</v>
      </c>
      <c r="E803">
        <v>2</v>
      </c>
      <c r="F803" t="s">
        <v>1046</v>
      </c>
      <c r="G803" t="s">
        <v>1043</v>
      </c>
      <c r="H803">
        <v>105</v>
      </c>
      <c r="I803" t="s">
        <v>1026</v>
      </c>
      <c r="J803">
        <f>IF(AND(B804=Hospitalvisits[[#This Row],[Patient_ID]],C804-Hospitalvisits[[#This Row],[Discharge_Date]] &lt;= 30),1,0)</f>
        <v>0</v>
      </c>
      <c r="K803" s="3" t="str">
        <f>IF(Hospitalvisits[[#This Row],[Readmission Status]]=1,C804,"")</f>
        <v/>
      </c>
    </row>
    <row r="804" spans="1:11">
      <c r="A804">
        <v>944</v>
      </c>
      <c r="B804">
        <v>282</v>
      </c>
      <c r="C804" s="3">
        <v>45574</v>
      </c>
      <c r="D804" s="3">
        <v>45579</v>
      </c>
      <c r="E804">
        <v>5</v>
      </c>
      <c r="F804" t="s">
        <v>1035</v>
      </c>
      <c r="G804" t="s">
        <v>1036</v>
      </c>
      <c r="H804">
        <v>132</v>
      </c>
      <c r="I804" t="s">
        <v>1029</v>
      </c>
      <c r="J804">
        <f>IF(AND(B805=Hospitalvisits[[#This Row],[Patient_ID]],C805-Hospitalvisits[[#This Row],[Discharge_Date]] &lt;= 30),1,0)</f>
        <v>0</v>
      </c>
      <c r="K804" s="3" t="str">
        <f>IF(Hospitalvisits[[#This Row],[Readmission Status]]=1,C805,"")</f>
        <v/>
      </c>
    </row>
    <row r="805" spans="1:11">
      <c r="A805">
        <v>1575</v>
      </c>
      <c r="B805">
        <v>283</v>
      </c>
      <c r="C805" s="3">
        <v>45518</v>
      </c>
      <c r="D805" s="3">
        <v>45530</v>
      </c>
      <c r="E805">
        <v>12</v>
      </c>
      <c r="F805" t="s">
        <v>1033</v>
      </c>
      <c r="G805" t="s">
        <v>1028</v>
      </c>
      <c r="H805">
        <v>145</v>
      </c>
      <c r="I805" t="s">
        <v>1034</v>
      </c>
      <c r="J805">
        <f>IF(AND(B806=Hospitalvisits[[#This Row],[Patient_ID]],C806-Hospitalvisits[[#This Row],[Discharge_Date]] &lt;= 30),1,0)</f>
        <v>1</v>
      </c>
      <c r="K805" s="3">
        <f>IF(Hospitalvisits[[#This Row],[Readmission Status]]=1,C806,"")</f>
        <v>45540</v>
      </c>
    </row>
    <row r="806" spans="1:11">
      <c r="A806">
        <v>1535</v>
      </c>
      <c r="B806">
        <v>283</v>
      </c>
      <c r="C806" s="3">
        <v>45540</v>
      </c>
      <c r="D806" s="3">
        <v>45559</v>
      </c>
      <c r="E806">
        <v>19</v>
      </c>
      <c r="F806" t="s">
        <v>1033</v>
      </c>
      <c r="G806" t="s">
        <v>1028</v>
      </c>
      <c r="H806">
        <v>52</v>
      </c>
      <c r="I806" t="s">
        <v>1032</v>
      </c>
      <c r="J806">
        <f>IF(AND(B807=Hospitalvisits[[#This Row],[Patient_ID]],C807-Hospitalvisits[[#This Row],[Discharge_Date]] &lt;= 30),1,0)</f>
        <v>0</v>
      </c>
      <c r="K806" s="3" t="str">
        <f>IF(Hospitalvisits[[#This Row],[Readmission Status]]=1,C807,"")</f>
        <v/>
      </c>
    </row>
    <row r="807" spans="1:11">
      <c r="A807">
        <v>385</v>
      </c>
      <c r="B807">
        <v>283</v>
      </c>
      <c r="C807" s="3">
        <v>45610</v>
      </c>
      <c r="D807" s="3">
        <v>45618</v>
      </c>
      <c r="E807">
        <v>8</v>
      </c>
      <c r="F807" t="s">
        <v>1033</v>
      </c>
      <c r="G807" t="s">
        <v>1028</v>
      </c>
      <c r="H807">
        <v>33</v>
      </c>
      <c r="I807" t="s">
        <v>1026</v>
      </c>
      <c r="J807">
        <f>IF(AND(B808=Hospitalvisits[[#This Row],[Patient_ID]],C808-Hospitalvisits[[#This Row],[Discharge_Date]] &lt;= 30),1,0)</f>
        <v>0</v>
      </c>
      <c r="K807" s="3" t="str">
        <f>IF(Hospitalvisits[[#This Row],[Readmission Status]]=1,C808,"")</f>
        <v/>
      </c>
    </row>
    <row r="808" spans="1:11">
      <c r="A808">
        <v>1139</v>
      </c>
      <c r="B808">
        <v>284</v>
      </c>
      <c r="C808" s="3">
        <v>44819</v>
      </c>
      <c r="D808" s="3">
        <v>44826</v>
      </c>
      <c r="E808">
        <v>7</v>
      </c>
      <c r="F808" t="s">
        <v>1030</v>
      </c>
      <c r="G808" t="s">
        <v>1031</v>
      </c>
      <c r="H808">
        <v>194</v>
      </c>
      <c r="I808" t="s">
        <v>1029</v>
      </c>
      <c r="J808">
        <f>IF(AND(B809=Hospitalvisits[[#This Row],[Patient_ID]],C809-Hospitalvisits[[#This Row],[Discharge_Date]] &lt;= 30),1,0)</f>
        <v>0</v>
      </c>
      <c r="K808" s="3" t="str">
        <f>IF(Hospitalvisits[[#This Row],[Readmission Status]]=1,C809,"")</f>
        <v/>
      </c>
    </row>
    <row r="809" spans="1:11">
      <c r="A809">
        <v>2469</v>
      </c>
      <c r="B809">
        <v>284</v>
      </c>
      <c r="C809" s="3">
        <v>45434</v>
      </c>
      <c r="D809" s="3">
        <v>45438</v>
      </c>
      <c r="E809">
        <v>4</v>
      </c>
      <c r="F809" t="s">
        <v>1024</v>
      </c>
      <c r="G809" t="s">
        <v>1025</v>
      </c>
      <c r="H809">
        <v>185</v>
      </c>
      <c r="I809" t="s">
        <v>1029</v>
      </c>
      <c r="J809">
        <f>IF(AND(B810=Hospitalvisits[[#This Row],[Patient_ID]],C810-Hospitalvisits[[#This Row],[Discharge_Date]] &lt;= 30),1,0)</f>
        <v>0</v>
      </c>
      <c r="K809" s="3" t="str">
        <f>IF(Hospitalvisits[[#This Row],[Readmission Status]]=1,C810,"")</f>
        <v/>
      </c>
    </row>
    <row r="810" spans="1:11">
      <c r="A810">
        <v>2153</v>
      </c>
      <c r="B810">
        <v>285</v>
      </c>
      <c r="C810" s="3">
        <v>44626</v>
      </c>
      <c r="D810" s="3">
        <v>44631</v>
      </c>
      <c r="E810">
        <v>5</v>
      </c>
      <c r="F810" t="s">
        <v>1038</v>
      </c>
      <c r="G810" t="s">
        <v>1039</v>
      </c>
      <c r="H810">
        <v>163</v>
      </c>
      <c r="I810" t="s">
        <v>1026</v>
      </c>
      <c r="J810">
        <f>IF(AND(B811=Hospitalvisits[[#This Row],[Patient_ID]],C811-Hospitalvisits[[#This Row],[Discharge_Date]] &lt;= 30),1,0)</f>
        <v>0</v>
      </c>
      <c r="K810" s="3" t="str">
        <f>IF(Hospitalvisits[[#This Row],[Readmission Status]]=1,C811,"")</f>
        <v/>
      </c>
    </row>
    <row r="811" spans="1:11">
      <c r="A811">
        <v>65</v>
      </c>
      <c r="B811">
        <v>285</v>
      </c>
      <c r="C811" s="3">
        <v>44886</v>
      </c>
      <c r="D811" s="3">
        <v>44891</v>
      </c>
      <c r="E811">
        <v>5</v>
      </c>
      <c r="F811" t="s">
        <v>1030</v>
      </c>
      <c r="G811" t="s">
        <v>1031</v>
      </c>
      <c r="H811">
        <v>127</v>
      </c>
      <c r="I811" t="s">
        <v>1032</v>
      </c>
      <c r="J811">
        <f>IF(AND(B812=Hospitalvisits[[#This Row],[Patient_ID]],C812-Hospitalvisits[[#This Row],[Discharge_Date]] &lt;= 30),1,0)</f>
        <v>0</v>
      </c>
      <c r="K811" s="3" t="str">
        <f>IF(Hospitalvisits[[#This Row],[Readmission Status]]=1,C812,"")</f>
        <v/>
      </c>
    </row>
    <row r="812" spans="1:11">
      <c r="A812">
        <v>2049</v>
      </c>
      <c r="B812">
        <v>286</v>
      </c>
      <c r="C812" s="3">
        <v>45199</v>
      </c>
      <c r="D812" s="3">
        <v>45200</v>
      </c>
      <c r="E812">
        <v>1</v>
      </c>
      <c r="F812" t="s">
        <v>1046</v>
      </c>
      <c r="G812" t="s">
        <v>1043</v>
      </c>
      <c r="H812">
        <v>68</v>
      </c>
      <c r="I812" t="s">
        <v>1032</v>
      </c>
      <c r="J812">
        <f>IF(AND(B813=Hospitalvisits[[#This Row],[Patient_ID]],C813-Hospitalvisits[[#This Row],[Discharge_Date]] &lt;= 30),1,0)</f>
        <v>0</v>
      </c>
      <c r="K812" s="3" t="str">
        <f>IF(Hospitalvisits[[#This Row],[Readmission Status]]=1,C813,"")</f>
        <v/>
      </c>
    </row>
    <row r="813" spans="1:11">
      <c r="A813">
        <v>2646</v>
      </c>
      <c r="B813">
        <v>287</v>
      </c>
      <c r="C813" s="3">
        <v>45032</v>
      </c>
      <c r="D813" s="3">
        <v>45036</v>
      </c>
      <c r="E813">
        <v>4</v>
      </c>
      <c r="F813" t="s">
        <v>1038</v>
      </c>
      <c r="G813" t="s">
        <v>1039</v>
      </c>
      <c r="H813">
        <v>158</v>
      </c>
      <c r="I813" t="s">
        <v>1032</v>
      </c>
      <c r="J813">
        <f>IF(AND(B814=Hospitalvisits[[#This Row],[Patient_ID]],C814-Hospitalvisits[[#This Row],[Discharge_Date]] &lt;= 30),1,0)</f>
        <v>0</v>
      </c>
      <c r="K813" s="3" t="str">
        <f>IF(Hospitalvisits[[#This Row],[Readmission Status]]=1,C814,"")</f>
        <v/>
      </c>
    </row>
    <row r="814" spans="1:11">
      <c r="A814">
        <v>2884</v>
      </c>
      <c r="B814">
        <v>287</v>
      </c>
      <c r="C814" s="3">
        <v>45132</v>
      </c>
      <c r="D814" s="3">
        <v>45135</v>
      </c>
      <c r="E814">
        <v>3</v>
      </c>
      <c r="F814" t="s">
        <v>1038</v>
      </c>
      <c r="G814" t="s">
        <v>1039</v>
      </c>
      <c r="H814">
        <v>99</v>
      </c>
      <c r="I814" t="s">
        <v>1029</v>
      </c>
      <c r="J814">
        <f>IF(AND(B815=Hospitalvisits[[#This Row],[Patient_ID]],C815-Hospitalvisits[[#This Row],[Discharge_Date]] &lt;= 30),1,0)</f>
        <v>0</v>
      </c>
      <c r="K814" s="3" t="str">
        <f>IF(Hospitalvisits[[#This Row],[Readmission Status]]=1,C815,"")</f>
        <v/>
      </c>
    </row>
    <row r="815" spans="1:11">
      <c r="A815">
        <v>2397</v>
      </c>
      <c r="B815">
        <v>287</v>
      </c>
      <c r="C815" s="3">
        <v>45195</v>
      </c>
      <c r="D815" s="3">
        <v>45198</v>
      </c>
      <c r="E815">
        <v>3</v>
      </c>
      <c r="F815" t="s">
        <v>1046</v>
      </c>
      <c r="G815" t="s">
        <v>1043</v>
      </c>
      <c r="H815">
        <v>28</v>
      </c>
      <c r="I815" t="s">
        <v>1029</v>
      </c>
      <c r="J815">
        <f>IF(AND(B816=Hospitalvisits[[#This Row],[Patient_ID]],C816-Hospitalvisits[[#This Row],[Discharge_Date]] &lt;= 30),1,0)</f>
        <v>0</v>
      </c>
      <c r="K815" s="3" t="str">
        <f>IF(Hospitalvisits[[#This Row],[Readmission Status]]=1,C816,"")</f>
        <v/>
      </c>
    </row>
    <row r="816" spans="1:11">
      <c r="A816">
        <v>2085</v>
      </c>
      <c r="B816">
        <v>288</v>
      </c>
      <c r="C816" s="3">
        <v>44726</v>
      </c>
      <c r="D816" s="3">
        <v>44738</v>
      </c>
      <c r="E816">
        <v>12</v>
      </c>
      <c r="F816" t="s">
        <v>1035</v>
      </c>
      <c r="G816" t="s">
        <v>1036</v>
      </c>
      <c r="H816">
        <v>156</v>
      </c>
      <c r="I816" t="s">
        <v>1032</v>
      </c>
      <c r="J816">
        <f>IF(AND(B817=Hospitalvisits[[#This Row],[Patient_ID]],C817-Hospitalvisits[[#This Row],[Discharge_Date]] &lt;= 30),1,0)</f>
        <v>0</v>
      </c>
      <c r="K816" s="3" t="str">
        <f>IF(Hospitalvisits[[#This Row],[Readmission Status]]=1,C817,"")</f>
        <v/>
      </c>
    </row>
    <row r="817" spans="1:11">
      <c r="A817">
        <v>258</v>
      </c>
      <c r="B817">
        <v>288</v>
      </c>
      <c r="C817" s="3">
        <v>44782</v>
      </c>
      <c r="D817" s="3">
        <v>44791</v>
      </c>
      <c r="E817">
        <v>9</v>
      </c>
      <c r="F817" t="s">
        <v>1030</v>
      </c>
      <c r="G817" t="s">
        <v>1031</v>
      </c>
      <c r="H817">
        <v>18</v>
      </c>
      <c r="I817" t="s">
        <v>1026</v>
      </c>
      <c r="J817">
        <f>IF(AND(B818=Hospitalvisits[[#This Row],[Patient_ID]],C818-Hospitalvisits[[#This Row],[Discharge_Date]] &lt;= 30),1,0)</f>
        <v>0</v>
      </c>
      <c r="K817" s="3" t="str">
        <f>IF(Hospitalvisits[[#This Row],[Readmission Status]]=1,C818,"")</f>
        <v/>
      </c>
    </row>
    <row r="818" spans="1:11">
      <c r="A818">
        <v>2169</v>
      </c>
      <c r="B818">
        <v>289</v>
      </c>
      <c r="C818" s="3">
        <v>44637</v>
      </c>
      <c r="D818" s="3">
        <v>44647</v>
      </c>
      <c r="E818">
        <v>10</v>
      </c>
      <c r="F818" t="s">
        <v>1033</v>
      </c>
      <c r="G818" t="s">
        <v>1028</v>
      </c>
      <c r="H818">
        <v>151</v>
      </c>
      <c r="I818" t="s">
        <v>1034</v>
      </c>
      <c r="J818">
        <f>IF(AND(B819=Hospitalvisits[[#This Row],[Patient_ID]],C819-Hospitalvisits[[#This Row],[Discharge_Date]] &lt;= 30),1,0)</f>
        <v>0</v>
      </c>
      <c r="K818" s="3" t="str">
        <f>IF(Hospitalvisits[[#This Row],[Readmission Status]]=1,C819,"")</f>
        <v/>
      </c>
    </row>
    <row r="819" spans="1:11">
      <c r="A819">
        <v>313</v>
      </c>
      <c r="B819">
        <v>289</v>
      </c>
      <c r="C819" s="3">
        <v>44859</v>
      </c>
      <c r="D819" s="3">
        <v>44873</v>
      </c>
      <c r="E819">
        <v>14</v>
      </c>
      <c r="F819" t="s">
        <v>1033</v>
      </c>
      <c r="G819" t="s">
        <v>1028</v>
      </c>
      <c r="H819">
        <v>152</v>
      </c>
      <c r="I819" t="s">
        <v>1034</v>
      </c>
      <c r="J819">
        <f>IF(AND(B820=Hospitalvisits[[#This Row],[Patient_ID]],C820-Hospitalvisits[[#This Row],[Discharge_Date]] &lt;= 30),1,0)</f>
        <v>1</v>
      </c>
      <c r="K819" s="3">
        <f>IF(Hospitalvisits[[#This Row],[Readmission Status]]=1,C820,"")</f>
        <v>44859</v>
      </c>
    </row>
    <row r="820" spans="1:11">
      <c r="A820">
        <v>864</v>
      </c>
      <c r="B820">
        <v>289</v>
      </c>
      <c r="C820" s="3">
        <v>44859</v>
      </c>
      <c r="D820" s="3">
        <v>44867</v>
      </c>
      <c r="E820">
        <v>8</v>
      </c>
      <c r="F820" t="s">
        <v>1030</v>
      </c>
      <c r="G820" t="s">
        <v>1031</v>
      </c>
      <c r="H820">
        <v>55</v>
      </c>
      <c r="I820" t="s">
        <v>1029</v>
      </c>
      <c r="J820">
        <f>IF(AND(B821=Hospitalvisits[[#This Row],[Patient_ID]],C821-Hospitalvisits[[#This Row],[Discharge_Date]] &lt;= 30),1,0)</f>
        <v>0</v>
      </c>
      <c r="K820" s="3" t="str">
        <f>IF(Hospitalvisits[[#This Row],[Readmission Status]]=1,C821,"")</f>
        <v/>
      </c>
    </row>
    <row r="821" spans="1:11">
      <c r="A821">
        <v>275</v>
      </c>
      <c r="B821">
        <v>289</v>
      </c>
      <c r="C821" s="3">
        <v>45008</v>
      </c>
      <c r="D821" s="3">
        <v>45016</v>
      </c>
      <c r="E821">
        <v>8</v>
      </c>
      <c r="F821" t="s">
        <v>1033</v>
      </c>
      <c r="G821" t="s">
        <v>1028</v>
      </c>
      <c r="H821">
        <v>143</v>
      </c>
      <c r="I821" t="s">
        <v>1026</v>
      </c>
      <c r="J821">
        <f>IF(AND(B822=Hospitalvisits[[#This Row],[Patient_ID]],C822-Hospitalvisits[[#This Row],[Discharge_Date]] &lt;= 30),1,0)</f>
        <v>0</v>
      </c>
      <c r="K821" s="3" t="str">
        <f>IF(Hospitalvisits[[#This Row],[Readmission Status]]=1,C822,"")</f>
        <v/>
      </c>
    </row>
    <row r="822" spans="1:11">
      <c r="A822">
        <v>1965</v>
      </c>
      <c r="B822">
        <v>289</v>
      </c>
      <c r="C822" s="3">
        <v>45520</v>
      </c>
      <c r="D822" s="3">
        <v>45526</v>
      </c>
      <c r="E822">
        <v>6</v>
      </c>
      <c r="F822" t="s">
        <v>1038</v>
      </c>
      <c r="G822" t="s">
        <v>1039</v>
      </c>
      <c r="H822">
        <v>152</v>
      </c>
      <c r="I822" t="s">
        <v>1034</v>
      </c>
      <c r="J822">
        <f>IF(AND(B823=Hospitalvisits[[#This Row],[Patient_ID]],C823-Hospitalvisits[[#This Row],[Discharge_Date]] &lt;= 30),1,0)</f>
        <v>0</v>
      </c>
      <c r="K822" s="3" t="str">
        <f>IF(Hospitalvisits[[#This Row],[Readmission Status]]=1,C823,"")</f>
        <v/>
      </c>
    </row>
    <row r="823" spans="1:11">
      <c r="A823">
        <v>662</v>
      </c>
      <c r="B823">
        <v>290</v>
      </c>
      <c r="C823" s="3">
        <v>44565</v>
      </c>
      <c r="D823" s="3">
        <v>44570</v>
      </c>
      <c r="E823">
        <v>5</v>
      </c>
      <c r="F823" t="s">
        <v>1044</v>
      </c>
      <c r="G823" t="s">
        <v>1039</v>
      </c>
      <c r="H823">
        <v>124</v>
      </c>
      <c r="I823" t="s">
        <v>1029</v>
      </c>
      <c r="J823">
        <f>IF(AND(B824=Hospitalvisits[[#This Row],[Patient_ID]],C824-Hospitalvisits[[#This Row],[Discharge_Date]] &lt;= 30),1,0)</f>
        <v>0</v>
      </c>
      <c r="K823" s="3" t="str">
        <f>IF(Hospitalvisits[[#This Row],[Readmission Status]]=1,C824,"")</f>
        <v/>
      </c>
    </row>
    <row r="824" spans="1:11">
      <c r="A824">
        <v>843</v>
      </c>
      <c r="B824">
        <v>290</v>
      </c>
      <c r="C824" s="3">
        <v>44907</v>
      </c>
      <c r="D824" s="3">
        <v>44912</v>
      </c>
      <c r="E824">
        <v>5</v>
      </c>
      <c r="F824" t="s">
        <v>1024</v>
      </c>
      <c r="G824" t="s">
        <v>1025</v>
      </c>
      <c r="H824">
        <v>16</v>
      </c>
      <c r="I824" t="s">
        <v>1026</v>
      </c>
      <c r="J824">
        <f>IF(AND(B825=Hospitalvisits[[#This Row],[Patient_ID]],C825-Hospitalvisits[[#This Row],[Discharge_Date]] &lt;= 30),1,0)</f>
        <v>0</v>
      </c>
      <c r="K824" s="3" t="str">
        <f>IF(Hospitalvisits[[#This Row],[Readmission Status]]=1,C825,"")</f>
        <v/>
      </c>
    </row>
    <row r="825" spans="1:11">
      <c r="A825">
        <v>1425</v>
      </c>
      <c r="B825">
        <v>290</v>
      </c>
      <c r="C825" s="3">
        <v>45557</v>
      </c>
      <c r="D825" s="3">
        <v>45560</v>
      </c>
      <c r="E825">
        <v>3</v>
      </c>
      <c r="F825" t="s">
        <v>1037</v>
      </c>
      <c r="G825" t="s">
        <v>1031</v>
      </c>
      <c r="H825">
        <v>189</v>
      </c>
      <c r="I825" t="s">
        <v>1032</v>
      </c>
      <c r="J825">
        <f>IF(AND(B826=Hospitalvisits[[#This Row],[Patient_ID]],C826-Hospitalvisits[[#This Row],[Discharge_Date]] &lt;= 30),1,0)</f>
        <v>0</v>
      </c>
      <c r="K825" s="3" t="str">
        <f>IF(Hospitalvisits[[#This Row],[Readmission Status]]=1,C826,"")</f>
        <v/>
      </c>
    </row>
    <row r="826" spans="1:11">
      <c r="A826">
        <v>602</v>
      </c>
      <c r="B826">
        <v>291</v>
      </c>
      <c r="C826" s="3">
        <v>44695</v>
      </c>
      <c r="D826" s="3">
        <v>44698</v>
      </c>
      <c r="E826">
        <v>3</v>
      </c>
      <c r="F826" t="s">
        <v>1046</v>
      </c>
      <c r="G826" t="s">
        <v>1043</v>
      </c>
      <c r="H826">
        <v>84</v>
      </c>
      <c r="I826" t="s">
        <v>1029</v>
      </c>
      <c r="J826">
        <f>IF(AND(B827=Hospitalvisits[[#This Row],[Patient_ID]],C827-Hospitalvisits[[#This Row],[Discharge_Date]] &lt;= 30),1,0)</f>
        <v>0</v>
      </c>
      <c r="K826" s="3" t="str">
        <f>IF(Hospitalvisits[[#This Row],[Readmission Status]]=1,C827,"")</f>
        <v/>
      </c>
    </row>
    <row r="827" spans="1:11">
      <c r="A827">
        <v>2240</v>
      </c>
      <c r="B827">
        <v>291</v>
      </c>
      <c r="C827" s="3">
        <v>44903</v>
      </c>
      <c r="D827" s="3">
        <v>44913</v>
      </c>
      <c r="E827">
        <v>10</v>
      </c>
      <c r="F827" t="s">
        <v>1041</v>
      </c>
      <c r="G827" t="s">
        <v>1036</v>
      </c>
      <c r="H827">
        <v>27</v>
      </c>
      <c r="I827" t="s">
        <v>1032</v>
      </c>
      <c r="J827">
        <f>IF(AND(B828=Hospitalvisits[[#This Row],[Patient_ID]],C828-Hospitalvisits[[#This Row],[Discharge_Date]] &lt;= 30),1,0)</f>
        <v>0</v>
      </c>
      <c r="K827" s="3" t="str">
        <f>IF(Hospitalvisits[[#This Row],[Readmission Status]]=1,C828,"")</f>
        <v/>
      </c>
    </row>
    <row r="828" spans="1:11">
      <c r="A828">
        <v>2634</v>
      </c>
      <c r="B828">
        <v>291</v>
      </c>
      <c r="C828" s="3">
        <v>45144</v>
      </c>
      <c r="D828" s="3">
        <v>45146</v>
      </c>
      <c r="E828">
        <v>2</v>
      </c>
      <c r="F828" t="s">
        <v>1046</v>
      </c>
      <c r="G828" t="s">
        <v>1043</v>
      </c>
      <c r="H828">
        <v>42</v>
      </c>
      <c r="I828" t="s">
        <v>1032</v>
      </c>
      <c r="J828">
        <f>IF(AND(B829=Hospitalvisits[[#This Row],[Patient_ID]],C829-Hospitalvisits[[#This Row],[Discharge_Date]] &lt;= 30),1,0)</f>
        <v>0</v>
      </c>
      <c r="K828" s="3" t="str">
        <f>IF(Hospitalvisits[[#This Row],[Readmission Status]]=1,C829,"")</f>
        <v/>
      </c>
    </row>
    <row r="829" spans="1:11">
      <c r="A829">
        <v>2244</v>
      </c>
      <c r="B829">
        <v>291</v>
      </c>
      <c r="C829" s="3">
        <v>45329</v>
      </c>
      <c r="D829" s="3">
        <v>45333</v>
      </c>
      <c r="E829">
        <v>4</v>
      </c>
      <c r="F829" t="s">
        <v>1045</v>
      </c>
      <c r="G829" t="s">
        <v>1025</v>
      </c>
      <c r="H829">
        <v>77</v>
      </c>
      <c r="I829" t="s">
        <v>1034</v>
      </c>
      <c r="J829">
        <f>IF(AND(B830=Hospitalvisits[[#This Row],[Patient_ID]],C830-Hospitalvisits[[#This Row],[Discharge_Date]] &lt;= 30),1,0)</f>
        <v>0</v>
      </c>
      <c r="K829" s="3" t="str">
        <f>IF(Hospitalvisits[[#This Row],[Readmission Status]]=1,C830,"")</f>
        <v/>
      </c>
    </row>
    <row r="830" spans="1:11">
      <c r="A830">
        <v>141</v>
      </c>
      <c r="B830">
        <v>291</v>
      </c>
      <c r="C830" s="3">
        <v>45615</v>
      </c>
      <c r="D830" s="3">
        <v>45617</v>
      </c>
      <c r="E830">
        <v>2</v>
      </c>
      <c r="F830" t="s">
        <v>1024</v>
      </c>
      <c r="G830" t="s">
        <v>1025</v>
      </c>
      <c r="H830">
        <v>22</v>
      </c>
      <c r="I830" t="s">
        <v>1034</v>
      </c>
      <c r="J830">
        <f>IF(AND(B831=Hospitalvisits[[#This Row],[Patient_ID]],C831-Hospitalvisits[[#This Row],[Discharge_Date]] &lt;= 30),1,0)</f>
        <v>0</v>
      </c>
      <c r="K830" s="3" t="str">
        <f>IF(Hospitalvisits[[#This Row],[Readmission Status]]=1,C831,"")</f>
        <v/>
      </c>
    </row>
    <row r="831" spans="1:11">
      <c r="A831">
        <v>691</v>
      </c>
      <c r="B831">
        <v>292</v>
      </c>
      <c r="C831" s="3">
        <v>44773</v>
      </c>
      <c r="D831" s="3">
        <v>44775</v>
      </c>
      <c r="E831">
        <v>2</v>
      </c>
      <c r="F831" t="s">
        <v>1046</v>
      </c>
      <c r="G831" t="s">
        <v>1043</v>
      </c>
      <c r="H831">
        <v>93</v>
      </c>
      <c r="I831" t="s">
        <v>1034</v>
      </c>
      <c r="J831">
        <f>IF(AND(B832=Hospitalvisits[[#This Row],[Patient_ID]],C832-Hospitalvisits[[#This Row],[Discharge_Date]] &lt;= 30),1,0)</f>
        <v>0</v>
      </c>
      <c r="K831" s="3" t="str">
        <f>IF(Hospitalvisits[[#This Row],[Readmission Status]]=1,C832,"")</f>
        <v/>
      </c>
    </row>
    <row r="832" spans="1:11">
      <c r="A832">
        <v>2826</v>
      </c>
      <c r="B832">
        <v>292</v>
      </c>
      <c r="C832" s="3">
        <v>45336</v>
      </c>
      <c r="D832" s="3">
        <v>45342</v>
      </c>
      <c r="E832">
        <v>6</v>
      </c>
      <c r="F832" t="s">
        <v>1033</v>
      </c>
      <c r="G832" t="s">
        <v>1028</v>
      </c>
      <c r="H832">
        <v>173</v>
      </c>
      <c r="I832" t="s">
        <v>1029</v>
      </c>
      <c r="J832">
        <f>IF(AND(B833=Hospitalvisits[[#This Row],[Patient_ID]],C833-Hospitalvisits[[#This Row],[Discharge_Date]] &lt;= 30),1,0)</f>
        <v>0</v>
      </c>
      <c r="K832" s="3" t="str">
        <f>IF(Hospitalvisits[[#This Row],[Readmission Status]]=1,C833,"")</f>
        <v/>
      </c>
    </row>
    <row r="833" spans="1:11">
      <c r="A833">
        <v>996</v>
      </c>
      <c r="B833">
        <v>292</v>
      </c>
      <c r="C833" s="3">
        <v>45393</v>
      </c>
      <c r="D833" s="3">
        <v>45402</v>
      </c>
      <c r="E833">
        <v>9</v>
      </c>
      <c r="F833" t="s">
        <v>1035</v>
      </c>
      <c r="G833" t="s">
        <v>1036</v>
      </c>
      <c r="H833">
        <v>149</v>
      </c>
      <c r="I833" t="s">
        <v>1026</v>
      </c>
      <c r="J833">
        <f>IF(AND(B834=Hospitalvisits[[#This Row],[Patient_ID]],C834-Hospitalvisits[[#This Row],[Discharge_Date]] &lt;= 30),1,0)</f>
        <v>0</v>
      </c>
      <c r="K833" s="3" t="str">
        <f>IF(Hospitalvisits[[#This Row],[Readmission Status]]=1,C834,"")</f>
        <v/>
      </c>
    </row>
    <row r="834" spans="1:11">
      <c r="A834">
        <v>239</v>
      </c>
      <c r="B834">
        <v>293</v>
      </c>
      <c r="C834" s="3">
        <v>44632</v>
      </c>
      <c r="D834" s="3">
        <v>44633</v>
      </c>
      <c r="E834">
        <v>1</v>
      </c>
      <c r="F834" t="s">
        <v>1042</v>
      </c>
      <c r="G834" t="s">
        <v>1043</v>
      </c>
      <c r="H834">
        <v>57</v>
      </c>
      <c r="I834" t="s">
        <v>1026</v>
      </c>
      <c r="J834">
        <f>IF(AND(B835=Hospitalvisits[[#This Row],[Patient_ID]],C835-Hospitalvisits[[#This Row],[Discharge_Date]] &lt;= 30),1,0)</f>
        <v>0</v>
      </c>
      <c r="K834" s="3" t="str">
        <f>IF(Hospitalvisits[[#This Row],[Readmission Status]]=1,C835,"")</f>
        <v/>
      </c>
    </row>
    <row r="835" spans="1:11">
      <c r="A835">
        <v>108</v>
      </c>
      <c r="B835">
        <v>293</v>
      </c>
      <c r="C835" s="3">
        <v>45255</v>
      </c>
      <c r="D835" s="3">
        <v>45260</v>
      </c>
      <c r="E835">
        <v>5</v>
      </c>
      <c r="F835" t="s">
        <v>1037</v>
      </c>
      <c r="G835" t="s">
        <v>1031</v>
      </c>
      <c r="H835">
        <v>109</v>
      </c>
      <c r="I835" t="s">
        <v>1032</v>
      </c>
      <c r="J835">
        <f>IF(AND(B836=Hospitalvisits[[#This Row],[Patient_ID]],C836-Hospitalvisits[[#This Row],[Discharge_Date]] &lt;= 30),1,0)</f>
        <v>0</v>
      </c>
      <c r="K835" s="3" t="str">
        <f>IF(Hospitalvisits[[#This Row],[Readmission Status]]=1,C836,"")</f>
        <v/>
      </c>
    </row>
    <row r="836" spans="1:11">
      <c r="A836">
        <v>2406</v>
      </c>
      <c r="B836">
        <v>294</v>
      </c>
      <c r="C836" s="3">
        <v>45233</v>
      </c>
      <c r="D836" s="3">
        <v>45235</v>
      </c>
      <c r="E836">
        <v>2</v>
      </c>
      <c r="F836" t="s">
        <v>1042</v>
      </c>
      <c r="G836" t="s">
        <v>1043</v>
      </c>
      <c r="H836">
        <v>142</v>
      </c>
      <c r="I836" t="s">
        <v>1026</v>
      </c>
      <c r="J836">
        <f>IF(AND(B837=Hospitalvisits[[#This Row],[Patient_ID]],C837-Hospitalvisits[[#This Row],[Discharge_Date]] &lt;= 30),1,0)</f>
        <v>0</v>
      </c>
      <c r="K836" s="3" t="str">
        <f>IF(Hospitalvisits[[#This Row],[Readmission Status]]=1,C837,"")</f>
        <v/>
      </c>
    </row>
    <row r="837" spans="1:11">
      <c r="A837">
        <v>59</v>
      </c>
      <c r="B837">
        <v>295</v>
      </c>
      <c r="C837" s="3">
        <v>44647</v>
      </c>
      <c r="D837" s="3">
        <v>44654</v>
      </c>
      <c r="E837">
        <v>7</v>
      </c>
      <c r="F837" t="s">
        <v>1027</v>
      </c>
      <c r="G837" t="s">
        <v>1028</v>
      </c>
      <c r="H837">
        <v>97</v>
      </c>
      <c r="I837" t="s">
        <v>1026</v>
      </c>
      <c r="J837">
        <f>IF(AND(B838=Hospitalvisits[[#This Row],[Patient_ID]],C838-Hospitalvisits[[#This Row],[Discharge_Date]] &lt;= 30),1,0)</f>
        <v>0</v>
      </c>
      <c r="K837" s="3" t="str">
        <f>IF(Hospitalvisits[[#This Row],[Readmission Status]]=1,C838,"")</f>
        <v/>
      </c>
    </row>
    <row r="838" spans="1:11">
      <c r="A838">
        <v>34</v>
      </c>
      <c r="B838">
        <v>295</v>
      </c>
      <c r="C838" s="3">
        <v>44697</v>
      </c>
      <c r="D838" s="3">
        <v>44707</v>
      </c>
      <c r="E838">
        <v>10</v>
      </c>
      <c r="F838" t="s">
        <v>1035</v>
      </c>
      <c r="G838" t="s">
        <v>1036</v>
      </c>
      <c r="H838">
        <v>126</v>
      </c>
      <c r="I838" t="s">
        <v>1029</v>
      </c>
      <c r="J838">
        <f>IF(AND(B839=Hospitalvisits[[#This Row],[Patient_ID]],C839-Hospitalvisits[[#This Row],[Discharge_Date]] &lt;= 30),1,0)</f>
        <v>0</v>
      </c>
      <c r="K838" s="3" t="str">
        <f>IF(Hospitalvisits[[#This Row],[Readmission Status]]=1,C839,"")</f>
        <v/>
      </c>
    </row>
    <row r="839" spans="1:11">
      <c r="A839">
        <v>253</v>
      </c>
      <c r="B839">
        <v>295</v>
      </c>
      <c r="C839" s="3">
        <v>44819</v>
      </c>
      <c r="D839" s="3">
        <v>44825</v>
      </c>
      <c r="E839">
        <v>6</v>
      </c>
      <c r="F839" t="s">
        <v>1044</v>
      </c>
      <c r="G839" t="s">
        <v>1039</v>
      </c>
      <c r="H839">
        <v>118</v>
      </c>
      <c r="I839" t="s">
        <v>1029</v>
      </c>
      <c r="J839">
        <f>IF(AND(B840=Hospitalvisits[[#This Row],[Patient_ID]],C840-Hospitalvisits[[#This Row],[Discharge_Date]] &lt;= 30),1,0)</f>
        <v>1</v>
      </c>
      <c r="K839" s="3">
        <f>IF(Hospitalvisits[[#This Row],[Readmission Status]]=1,C840,"")</f>
        <v>44837</v>
      </c>
    </row>
    <row r="840" spans="1:11">
      <c r="A840">
        <v>390</v>
      </c>
      <c r="B840">
        <v>295</v>
      </c>
      <c r="C840" s="3">
        <v>44837</v>
      </c>
      <c r="D840" s="3">
        <v>44840</v>
      </c>
      <c r="E840">
        <v>3</v>
      </c>
      <c r="F840" t="s">
        <v>1046</v>
      </c>
      <c r="G840" t="s">
        <v>1043</v>
      </c>
      <c r="H840">
        <v>194</v>
      </c>
      <c r="I840" t="s">
        <v>1032</v>
      </c>
      <c r="J840">
        <f>IF(AND(B841=Hospitalvisits[[#This Row],[Patient_ID]],C841-Hospitalvisits[[#This Row],[Discharge_Date]] &lt;= 30),1,0)</f>
        <v>0</v>
      </c>
      <c r="K840" s="3" t="str">
        <f>IF(Hospitalvisits[[#This Row],[Readmission Status]]=1,C841,"")</f>
        <v/>
      </c>
    </row>
    <row r="841" spans="1:11">
      <c r="A841">
        <v>2525</v>
      </c>
      <c r="B841">
        <v>295</v>
      </c>
      <c r="C841" s="3">
        <v>44944</v>
      </c>
      <c r="D841" s="3">
        <v>44947</v>
      </c>
      <c r="E841">
        <v>3</v>
      </c>
      <c r="F841" t="s">
        <v>1037</v>
      </c>
      <c r="G841" t="s">
        <v>1031</v>
      </c>
      <c r="H841">
        <v>47</v>
      </c>
      <c r="I841" t="s">
        <v>1034</v>
      </c>
      <c r="J841">
        <f>IF(AND(B842=Hospitalvisits[[#This Row],[Patient_ID]],C842-Hospitalvisits[[#This Row],[Discharge_Date]] &lt;= 30),1,0)</f>
        <v>0</v>
      </c>
      <c r="K841" s="3" t="str">
        <f>IF(Hospitalvisits[[#This Row],[Readmission Status]]=1,C842,"")</f>
        <v/>
      </c>
    </row>
    <row r="842" spans="1:11">
      <c r="A842">
        <v>919</v>
      </c>
      <c r="B842">
        <v>295</v>
      </c>
      <c r="C842" s="3">
        <v>44982</v>
      </c>
      <c r="D842" s="3">
        <v>44989</v>
      </c>
      <c r="E842">
        <v>7</v>
      </c>
      <c r="F842" t="s">
        <v>1027</v>
      </c>
      <c r="G842" t="s">
        <v>1028</v>
      </c>
      <c r="H842">
        <v>71</v>
      </c>
      <c r="I842" t="s">
        <v>1029</v>
      </c>
      <c r="J842">
        <f>IF(AND(B843=Hospitalvisits[[#This Row],[Patient_ID]],C843-Hospitalvisits[[#This Row],[Discharge_Date]] &lt;= 30),1,0)</f>
        <v>0</v>
      </c>
      <c r="K842" s="3" t="str">
        <f>IF(Hospitalvisits[[#This Row],[Readmission Status]]=1,C843,"")</f>
        <v/>
      </c>
    </row>
    <row r="843" spans="1:11">
      <c r="A843">
        <v>26</v>
      </c>
      <c r="B843">
        <v>295</v>
      </c>
      <c r="C843" s="3">
        <v>45525</v>
      </c>
      <c r="D843" s="3">
        <v>45529</v>
      </c>
      <c r="E843">
        <v>4</v>
      </c>
      <c r="F843" t="s">
        <v>1035</v>
      </c>
      <c r="G843" t="s">
        <v>1036</v>
      </c>
      <c r="H843">
        <v>11</v>
      </c>
      <c r="I843" t="s">
        <v>1034</v>
      </c>
      <c r="J843">
        <f>IF(AND(B844=Hospitalvisits[[#This Row],[Patient_ID]],C844-Hospitalvisits[[#This Row],[Discharge_Date]] &lt;= 30),1,0)</f>
        <v>0</v>
      </c>
      <c r="K843" s="3" t="str">
        <f>IF(Hospitalvisits[[#This Row],[Readmission Status]]=1,C844,"")</f>
        <v/>
      </c>
    </row>
    <row r="844" spans="1:11">
      <c r="A844">
        <v>2434</v>
      </c>
      <c r="B844">
        <v>296</v>
      </c>
      <c r="C844" s="3">
        <v>44603</v>
      </c>
      <c r="D844" s="3">
        <v>44604</v>
      </c>
      <c r="E844">
        <v>1</v>
      </c>
      <c r="F844" t="s">
        <v>1046</v>
      </c>
      <c r="G844" t="s">
        <v>1043</v>
      </c>
      <c r="H844">
        <v>155</v>
      </c>
      <c r="I844" t="s">
        <v>1032</v>
      </c>
      <c r="J844">
        <f>IF(AND(B845=Hospitalvisits[[#This Row],[Patient_ID]],C845-Hospitalvisits[[#This Row],[Discharge_Date]] &lt;= 30),1,0)</f>
        <v>0</v>
      </c>
      <c r="K844" s="3" t="str">
        <f>IF(Hospitalvisits[[#This Row],[Readmission Status]]=1,C845,"")</f>
        <v/>
      </c>
    </row>
    <row r="845" spans="1:11">
      <c r="A845">
        <v>2547</v>
      </c>
      <c r="B845">
        <v>296</v>
      </c>
      <c r="C845" s="3">
        <v>45022</v>
      </c>
      <c r="D845" s="3">
        <v>45029</v>
      </c>
      <c r="E845">
        <v>7</v>
      </c>
      <c r="F845" t="s">
        <v>1033</v>
      </c>
      <c r="G845" t="s">
        <v>1028</v>
      </c>
      <c r="H845">
        <v>137</v>
      </c>
      <c r="I845" t="s">
        <v>1032</v>
      </c>
      <c r="J845">
        <f>IF(AND(B846=Hospitalvisits[[#This Row],[Patient_ID]],C846-Hospitalvisits[[#This Row],[Discharge_Date]] &lt;= 30),1,0)</f>
        <v>0</v>
      </c>
      <c r="K845" s="3" t="str">
        <f>IF(Hospitalvisits[[#This Row],[Readmission Status]]=1,C846,"")</f>
        <v/>
      </c>
    </row>
    <row r="846" spans="1:11">
      <c r="A846">
        <v>2294</v>
      </c>
      <c r="B846">
        <v>296</v>
      </c>
      <c r="C846" s="3">
        <v>45336</v>
      </c>
      <c r="D846" s="3">
        <v>45345</v>
      </c>
      <c r="E846">
        <v>9</v>
      </c>
      <c r="F846" t="s">
        <v>1037</v>
      </c>
      <c r="G846" t="s">
        <v>1031</v>
      </c>
      <c r="H846">
        <v>100</v>
      </c>
      <c r="I846" t="s">
        <v>1029</v>
      </c>
      <c r="J846">
        <f>IF(AND(B847=Hospitalvisits[[#This Row],[Patient_ID]],C847-Hospitalvisits[[#This Row],[Discharge_Date]] &lt;= 30),1,0)</f>
        <v>0</v>
      </c>
      <c r="K846" s="3" t="str">
        <f>IF(Hospitalvisits[[#This Row],[Readmission Status]]=1,C847,"")</f>
        <v/>
      </c>
    </row>
    <row r="847" spans="1:11">
      <c r="A847">
        <v>2976</v>
      </c>
      <c r="B847">
        <v>296</v>
      </c>
      <c r="C847" s="3">
        <v>45395</v>
      </c>
      <c r="D847" s="3">
        <v>45402</v>
      </c>
      <c r="E847">
        <v>7</v>
      </c>
      <c r="F847" t="s">
        <v>1030</v>
      </c>
      <c r="G847" t="s">
        <v>1031</v>
      </c>
      <c r="H847">
        <v>64</v>
      </c>
      <c r="I847" t="s">
        <v>1029</v>
      </c>
      <c r="J847">
        <f>IF(AND(B848=Hospitalvisits[[#This Row],[Patient_ID]],C848-Hospitalvisits[[#This Row],[Discharge_Date]] &lt;= 30),1,0)</f>
        <v>0</v>
      </c>
      <c r="K847" s="3" t="str">
        <f>IF(Hospitalvisits[[#This Row],[Readmission Status]]=1,C848,"")</f>
        <v/>
      </c>
    </row>
    <row r="848" spans="1:11">
      <c r="A848">
        <v>2506</v>
      </c>
      <c r="B848">
        <v>297</v>
      </c>
      <c r="C848" s="3">
        <v>45014</v>
      </c>
      <c r="D848" s="3">
        <v>45017</v>
      </c>
      <c r="E848">
        <v>3</v>
      </c>
      <c r="F848" t="s">
        <v>1037</v>
      </c>
      <c r="G848" t="s">
        <v>1031</v>
      </c>
      <c r="H848">
        <v>159</v>
      </c>
      <c r="I848" t="s">
        <v>1032</v>
      </c>
      <c r="J848">
        <f>IF(AND(B849=Hospitalvisits[[#This Row],[Patient_ID]],C849-Hospitalvisits[[#This Row],[Discharge_Date]] &lt;= 30),1,0)</f>
        <v>0</v>
      </c>
      <c r="K848" s="3" t="str">
        <f>IF(Hospitalvisits[[#This Row],[Readmission Status]]=1,C849,"")</f>
        <v/>
      </c>
    </row>
    <row r="849" spans="1:11">
      <c r="A849">
        <v>1911</v>
      </c>
      <c r="B849">
        <v>297</v>
      </c>
      <c r="C849" s="3">
        <v>45332</v>
      </c>
      <c r="D849" s="3">
        <v>45339</v>
      </c>
      <c r="E849">
        <v>7</v>
      </c>
      <c r="F849" t="s">
        <v>1035</v>
      </c>
      <c r="G849" t="s">
        <v>1036</v>
      </c>
      <c r="H849">
        <v>44</v>
      </c>
      <c r="I849" t="s">
        <v>1034</v>
      </c>
      <c r="J849">
        <f>IF(AND(B850=Hospitalvisits[[#This Row],[Patient_ID]],C850-Hospitalvisits[[#This Row],[Discharge_Date]] &lt;= 30),1,0)</f>
        <v>0</v>
      </c>
      <c r="K849" s="3" t="str">
        <f>IF(Hospitalvisits[[#This Row],[Readmission Status]]=1,C850,"")</f>
        <v/>
      </c>
    </row>
    <row r="850" spans="1:11">
      <c r="A850">
        <v>2888</v>
      </c>
      <c r="B850">
        <v>298</v>
      </c>
      <c r="C850" s="3">
        <v>44742</v>
      </c>
      <c r="D850" s="3">
        <v>44749</v>
      </c>
      <c r="E850">
        <v>7</v>
      </c>
      <c r="F850" t="s">
        <v>1040</v>
      </c>
      <c r="G850" t="s">
        <v>1039</v>
      </c>
      <c r="H850">
        <v>185</v>
      </c>
      <c r="I850" t="s">
        <v>1026</v>
      </c>
      <c r="J850">
        <f>IF(AND(B851=Hospitalvisits[[#This Row],[Patient_ID]],C851-Hospitalvisits[[#This Row],[Discharge_Date]] &lt;= 30),1,0)</f>
        <v>0</v>
      </c>
      <c r="K850" s="3" t="str">
        <f>IF(Hospitalvisits[[#This Row],[Readmission Status]]=1,C851,"")</f>
        <v/>
      </c>
    </row>
    <row r="851" spans="1:11">
      <c r="A851">
        <v>1448</v>
      </c>
      <c r="B851">
        <v>298</v>
      </c>
      <c r="C851" s="3">
        <v>45231</v>
      </c>
      <c r="D851" s="3">
        <v>45235</v>
      </c>
      <c r="E851">
        <v>4</v>
      </c>
      <c r="F851" t="s">
        <v>1024</v>
      </c>
      <c r="G851" t="s">
        <v>1025</v>
      </c>
      <c r="H851">
        <v>82</v>
      </c>
      <c r="I851" t="s">
        <v>1032</v>
      </c>
      <c r="J851">
        <f>IF(AND(B852=Hospitalvisits[[#This Row],[Patient_ID]],C852-Hospitalvisits[[#This Row],[Discharge_Date]] &lt;= 30),1,0)</f>
        <v>0</v>
      </c>
      <c r="K851" s="3" t="str">
        <f>IF(Hospitalvisits[[#This Row],[Readmission Status]]=1,C852,"")</f>
        <v/>
      </c>
    </row>
    <row r="852" spans="1:11">
      <c r="A852">
        <v>2932</v>
      </c>
      <c r="B852">
        <v>298</v>
      </c>
      <c r="C852" s="3">
        <v>45282</v>
      </c>
      <c r="D852" s="3">
        <v>45285</v>
      </c>
      <c r="E852">
        <v>3</v>
      </c>
      <c r="F852" t="s">
        <v>1045</v>
      </c>
      <c r="G852" t="s">
        <v>1025</v>
      </c>
      <c r="H852">
        <v>67</v>
      </c>
      <c r="I852" t="s">
        <v>1026</v>
      </c>
      <c r="J852">
        <f>IF(AND(B853=Hospitalvisits[[#This Row],[Patient_ID]],C853-Hospitalvisits[[#This Row],[Discharge_Date]] &lt;= 30),1,0)</f>
        <v>0</v>
      </c>
      <c r="K852" s="3" t="str">
        <f>IF(Hospitalvisits[[#This Row],[Readmission Status]]=1,C853,"")</f>
        <v/>
      </c>
    </row>
    <row r="853" spans="1:11">
      <c r="A853">
        <v>2920</v>
      </c>
      <c r="B853">
        <v>298</v>
      </c>
      <c r="C853" s="3">
        <v>45404</v>
      </c>
      <c r="D853" s="3">
        <v>45405</v>
      </c>
      <c r="E853">
        <v>1</v>
      </c>
      <c r="F853" t="s">
        <v>1046</v>
      </c>
      <c r="G853" t="s">
        <v>1043</v>
      </c>
      <c r="H853">
        <v>56</v>
      </c>
      <c r="I853" t="s">
        <v>1032</v>
      </c>
      <c r="J853">
        <f>IF(AND(B854=Hospitalvisits[[#This Row],[Patient_ID]],C854-Hospitalvisits[[#This Row],[Discharge_Date]] &lt;= 30),1,0)</f>
        <v>0</v>
      </c>
      <c r="K853" s="3" t="str">
        <f>IF(Hospitalvisits[[#This Row],[Readmission Status]]=1,C854,"")</f>
        <v/>
      </c>
    </row>
    <row r="854" spans="1:11">
      <c r="A854">
        <v>1891</v>
      </c>
      <c r="B854">
        <v>298</v>
      </c>
      <c r="C854" s="3">
        <v>45511</v>
      </c>
      <c r="D854" s="3">
        <v>45519</v>
      </c>
      <c r="E854">
        <v>8</v>
      </c>
      <c r="F854" t="s">
        <v>1037</v>
      </c>
      <c r="G854" t="s">
        <v>1031</v>
      </c>
      <c r="H854">
        <v>129</v>
      </c>
      <c r="I854" t="s">
        <v>1032</v>
      </c>
      <c r="J854">
        <f>IF(AND(B855=Hospitalvisits[[#This Row],[Patient_ID]],C855-Hospitalvisits[[#This Row],[Discharge_Date]] &lt;= 30),1,0)</f>
        <v>0</v>
      </c>
      <c r="K854" s="3" t="str">
        <f>IF(Hospitalvisits[[#This Row],[Readmission Status]]=1,C855,"")</f>
        <v/>
      </c>
    </row>
    <row r="855" spans="1:11">
      <c r="A855">
        <v>2839</v>
      </c>
      <c r="B855">
        <v>298</v>
      </c>
      <c r="C855" s="3">
        <v>45576</v>
      </c>
      <c r="D855" s="3">
        <v>45583</v>
      </c>
      <c r="E855">
        <v>7</v>
      </c>
      <c r="F855" t="s">
        <v>1030</v>
      </c>
      <c r="G855" t="s">
        <v>1031</v>
      </c>
      <c r="H855">
        <v>23</v>
      </c>
      <c r="I855" t="s">
        <v>1029</v>
      </c>
      <c r="J855">
        <f>IF(AND(B856=Hospitalvisits[[#This Row],[Patient_ID]],C856-Hospitalvisits[[#This Row],[Discharge_Date]] &lt;= 30),1,0)</f>
        <v>0</v>
      </c>
      <c r="K855" s="3" t="str">
        <f>IF(Hospitalvisits[[#This Row],[Readmission Status]]=1,C856,"")</f>
        <v/>
      </c>
    </row>
    <row r="856" spans="1:11">
      <c r="A856">
        <v>206</v>
      </c>
      <c r="B856">
        <v>299</v>
      </c>
      <c r="C856" s="3">
        <v>44841</v>
      </c>
      <c r="D856" s="3">
        <v>44846</v>
      </c>
      <c r="E856">
        <v>5</v>
      </c>
      <c r="F856" t="s">
        <v>1041</v>
      </c>
      <c r="G856" t="s">
        <v>1036</v>
      </c>
      <c r="H856">
        <v>164</v>
      </c>
      <c r="I856" t="s">
        <v>1029</v>
      </c>
      <c r="J856">
        <f>IF(AND(B857=Hospitalvisits[[#This Row],[Patient_ID]],C857-Hospitalvisits[[#This Row],[Discharge_Date]] &lt;= 30),1,0)</f>
        <v>0</v>
      </c>
      <c r="K856" s="3" t="str">
        <f>IF(Hospitalvisits[[#This Row],[Readmission Status]]=1,C857,"")</f>
        <v/>
      </c>
    </row>
    <row r="857" spans="1:11">
      <c r="A857">
        <v>367</v>
      </c>
      <c r="B857">
        <v>299</v>
      </c>
      <c r="C857" s="3">
        <v>45248</v>
      </c>
      <c r="D857" s="3">
        <v>45255</v>
      </c>
      <c r="E857">
        <v>7</v>
      </c>
      <c r="F857" t="s">
        <v>1027</v>
      </c>
      <c r="G857" t="s">
        <v>1028</v>
      </c>
      <c r="H857">
        <v>14</v>
      </c>
      <c r="I857" t="s">
        <v>1029</v>
      </c>
      <c r="J857">
        <f>IF(AND(B858=Hospitalvisits[[#This Row],[Patient_ID]],C858-Hospitalvisits[[#This Row],[Discharge_Date]] &lt;= 30),1,0)</f>
        <v>0</v>
      </c>
      <c r="K857" s="3" t="str">
        <f>IF(Hospitalvisits[[#This Row],[Readmission Status]]=1,C858,"")</f>
        <v/>
      </c>
    </row>
    <row r="858" spans="1:11">
      <c r="A858">
        <v>1397</v>
      </c>
      <c r="B858">
        <v>299</v>
      </c>
      <c r="C858" s="3">
        <v>45341</v>
      </c>
      <c r="D858" s="3">
        <v>45343</v>
      </c>
      <c r="E858">
        <v>2</v>
      </c>
      <c r="F858" t="s">
        <v>1045</v>
      </c>
      <c r="G858" t="s">
        <v>1025</v>
      </c>
      <c r="H858">
        <v>118</v>
      </c>
      <c r="I858" t="s">
        <v>1032</v>
      </c>
      <c r="J858">
        <f>IF(AND(B859=Hospitalvisits[[#This Row],[Patient_ID]],C859-Hospitalvisits[[#This Row],[Discharge_Date]] &lt;= 30),1,0)</f>
        <v>0</v>
      </c>
      <c r="K858" s="3" t="str">
        <f>IF(Hospitalvisits[[#This Row],[Readmission Status]]=1,C859,"")</f>
        <v/>
      </c>
    </row>
    <row r="859" spans="1:11">
      <c r="A859">
        <v>1006</v>
      </c>
      <c r="B859">
        <v>300</v>
      </c>
      <c r="C859" s="3">
        <v>44802</v>
      </c>
      <c r="D859" s="3">
        <v>44805</v>
      </c>
      <c r="E859">
        <v>3</v>
      </c>
      <c r="F859" t="s">
        <v>1046</v>
      </c>
      <c r="G859" t="s">
        <v>1043</v>
      </c>
      <c r="H859">
        <v>134</v>
      </c>
      <c r="I859" t="s">
        <v>1029</v>
      </c>
      <c r="J859">
        <f>IF(AND(B860=Hospitalvisits[[#This Row],[Patient_ID]],C860-Hospitalvisits[[#This Row],[Discharge_Date]] &lt;= 30),1,0)</f>
        <v>0</v>
      </c>
      <c r="K859" s="3" t="str">
        <f>IF(Hospitalvisits[[#This Row],[Readmission Status]]=1,C860,"")</f>
        <v/>
      </c>
    </row>
    <row r="860" spans="1:11">
      <c r="A860">
        <v>2340</v>
      </c>
      <c r="B860">
        <v>300</v>
      </c>
      <c r="C860" s="3">
        <v>45290</v>
      </c>
      <c r="D860" s="3">
        <v>45294</v>
      </c>
      <c r="E860">
        <v>4</v>
      </c>
      <c r="F860" t="s">
        <v>1037</v>
      </c>
      <c r="G860" t="s">
        <v>1031</v>
      </c>
      <c r="H860">
        <v>73</v>
      </c>
      <c r="I860" t="s">
        <v>1026</v>
      </c>
      <c r="J860">
        <f>IF(AND(B861=Hospitalvisits[[#This Row],[Patient_ID]],C861-Hospitalvisits[[#This Row],[Discharge_Date]] &lt;= 30),1,0)</f>
        <v>0</v>
      </c>
      <c r="K860" s="3" t="str">
        <f>IF(Hospitalvisits[[#This Row],[Readmission Status]]=1,C861,"")</f>
        <v/>
      </c>
    </row>
    <row r="861" spans="1:11">
      <c r="A861">
        <v>536</v>
      </c>
      <c r="B861">
        <v>301</v>
      </c>
      <c r="C861" s="3">
        <v>44795</v>
      </c>
      <c r="D861" s="3">
        <v>44800</v>
      </c>
      <c r="E861">
        <v>5</v>
      </c>
      <c r="F861" t="s">
        <v>1045</v>
      </c>
      <c r="G861" t="s">
        <v>1025</v>
      </c>
      <c r="H861">
        <v>26</v>
      </c>
      <c r="I861" t="s">
        <v>1034</v>
      </c>
      <c r="J861">
        <f>IF(AND(B862=Hospitalvisits[[#This Row],[Patient_ID]],C862-Hospitalvisits[[#This Row],[Discharge_Date]] &lt;= 30),1,0)</f>
        <v>1</v>
      </c>
      <c r="K861" s="3">
        <f>IF(Hospitalvisits[[#This Row],[Readmission Status]]=1,C862,"")</f>
        <v>44829</v>
      </c>
    </row>
    <row r="862" spans="1:11">
      <c r="A862">
        <v>927</v>
      </c>
      <c r="B862">
        <v>301</v>
      </c>
      <c r="C862" s="3">
        <v>44829</v>
      </c>
      <c r="D862" s="3">
        <v>44831</v>
      </c>
      <c r="E862">
        <v>2</v>
      </c>
      <c r="F862" t="s">
        <v>1046</v>
      </c>
      <c r="G862" t="s">
        <v>1043</v>
      </c>
      <c r="H862">
        <v>191</v>
      </c>
      <c r="I862" t="s">
        <v>1034</v>
      </c>
      <c r="J862">
        <f>IF(AND(B863=Hospitalvisits[[#This Row],[Patient_ID]],C863-Hospitalvisits[[#This Row],[Discharge_Date]] &lt;= 30),1,0)</f>
        <v>0</v>
      </c>
      <c r="K862" s="3" t="str">
        <f>IF(Hospitalvisits[[#This Row],[Readmission Status]]=1,C863,"")</f>
        <v/>
      </c>
    </row>
    <row r="863" spans="1:11">
      <c r="A863">
        <v>200</v>
      </c>
      <c r="B863">
        <v>301</v>
      </c>
      <c r="C863" s="3">
        <v>45102</v>
      </c>
      <c r="D863" s="3">
        <v>45104</v>
      </c>
      <c r="E863">
        <v>2</v>
      </c>
      <c r="F863" t="s">
        <v>1024</v>
      </c>
      <c r="G863" t="s">
        <v>1025</v>
      </c>
      <c r="H863">
        <v>194</v>
      </c>
      <c r="I863" t="s">
        <v>1029</v>
      </c>
      <c r="J863">
        <f>IF(AND(B864=Hospitalvisits[[#This Row],[Patient_ID]],C864-Hospitalvisits[[#This Row],[Discharge_Date]] &lt;= 30),1,0)</f>
        <v>0</v>
      </c>
      <c r="K863" s="3" t="str">
        <f>IF(Hospitalvisits[[#This Row],[Readmission Status]]=1,C864,"")</f>
        <v/>
      </c>
    </row>
    <row r="864" spans="1:11">
      <c r="A864">
        <v>2828</v>
      </c>
      <c r="B864">
        <v>301</v>
      </c>
      <c r="C864" s="3">
        <v>45140</v>
      </c>
      <c r="D864" s="3">
        <v>45150</v>
      </c>
      <c r="E864">
        <v>10</v>
      </c>
      <c r="F864" t="s">
        <v>1027</v>
      </c>
      <c r="G864" t="s">
        <v>1028</v>
      </c>
      <c r="H864">
        <v>141</v>
      </c>
      <c r="I864" t="s">
        <v>1032</v>
      </c>
      <c r="J864">
        <f>IF(AND(B865=Hospitalvisits[[#This Row],[Patient_ID]],C865-Hospitalvisits[[#This Row],[Discharge_Date]] &lt;= 30),1,0)</f>
        <v>0</v>
      </c>
      <c r="K864" s="3" t="str">
        <f>IF(Hospitalvisits[[#This Row],[Readmission Status]]=1,C865,"")</f>
        <v/>
      </c>
    </row>
    <row r="865" spans="1:11">
      <c r="A865">
        <v>1871</v>
      </c>
      <c r="B865">
        <v>302</v>
      </c>
      <c r="C865" s="3">
        <v>44592</v>
      </c>
      <c r="D865" s="3">
        <v>44609</v>
      </c>
      <c r="E865">
        <v>17</v>
      </c>
      <c r="F865" t="s">
        <v>1033</v>
      </c>
      <c r="G865" t="s">
        <v>1028</v>
      </c>
      <c r="H865">
        <v>91</v>
      </c>
      <c r="I865" t="s">
        <v>1032</v>
      </c>
      <c r="J865">
        <f>IF(AND(B866=Hospitalvisits[[#This Row],[Patient_ID]],C866-Hospitalvisits[[#This Row],[Discharge_Date]] &lt;= 30),1,0)</f>
        <v>1</v>
      </c>
      <c r="K865" s="3">
        <f>IF(Hospitalvisits[[#This Row],[Readmission Status]]=1,C866,"")</f>
        <v>44636</v>
      </c>
    </row>
    <row r="866" spans="1:11">
      <c r="A866">
        <v>1336</v>
      </c>
      <c r="B866">
        <v>302</v>
      </c>
      <c r="C866" s="3">
        <v>44636</v>
      </c>
      <c r="D866" s="3">
        <v>44640</v>
      </c>
      <c r="E866">
        <v>4</v>
      </c>
      <c r="F866" t="s">
        <v>1045</v>
      </c>
      <c r="G866" t="s">
        <v>1025</v>
      </c>
      <c r="H866">
        <v>145</v>
      </c>
      <c r="I866" t="s">
        <v>1029</v>
      </c>
      <c r="J866">
        <f>IF(AND(B867=Hospitalvisits[[#This Row],[Patient_ID]],C867-Hospitalvisits[[#This Row],[Discharge_Date]] &lt;= 30),1,0)</f>
        <v>0</v>
      </c>
      <c r="K866" s="3" t="str">
        <f>IF(Hospitalvisits[[#This Row],[Readmission Status]]=1,C867,"")</f>
        <v/>
      </c>
    </row>
    <row r="867" spans="1:11">
      <c r="A867">
        <v>2111</v>
      </c>
      <c r="B867">
        <v>302</v>
      </c>
      <c r="C867" s="3">
        <v>44844</v>
      </c>
      <c r="D867" s="3">
        <v>44847</v>
      </c>
      <c r="E867">
        <v>3</v>
      </c>
      <c r="F867" t="s">
        <v>1044</v>
      </c>
      <c r="G867" t="s">
        <v>1039</v>
      </c>
      <c r="H867">
        <v>177</v>
      </c>
      <c r="I867" t="s">
        <v>1026</v>
      </c>
      <c r="J867">
        <f>IF(AND(B868=Hospitalvisits[[#This Row],[Patient_ID]],C868-Hospitalvisits[[#This Row],[Discharge_Date]] &lt;= 30),1,0)</f>
        <v>0</v>
      </c>
      <c r="K867" s="3" t="str">
        <f>IF(Hospitalvisits[[#This Row],[Readmission Status]]=1,C868,"")</f>
        <v/>
      </c>
    </row>
    <row r="868" spans="1:11">
      <c r="A868">
        <v>2767</v>
      </c>
      <c r="B868">
        <v>302</v>
      </c>
      <c r="C868" s="3">
        <v>45512</v>
      </c>
      <c r="D868" s="3">
        <v>45513</v>
      </c>
      <c r="E868">
        <v>1</v>
      </c>
      <c r="F868" t="s">
        <v>1046</v>
      </c>
      <c r="G868" t="s">
        <v>1043</v>
      </c>
      <c r="H868">
        <v>128</v>
      </c>
      <c r="I868" t="s">
        <v>1034</v>
      </c>
      <c r="J868">
        <f>IF(AND(B869=Hospitalvisits[[#This Row],[Patient_ID]],C869-Hospitalvisits[[#This Row],[Discharge_Date]] &lt;= 30),1,0)</f>
        <v>0</v>
      </c>
      <c r="K868" s="3" t="str">
        <f>IF(Hospitalvisits[[#This Row],[Readmission Status]]=1,C869,"")</f>
        <v/>
      </c>
    </row>
    <row r="869" spans="1:11">
      <c r="A869">
        <v>1175</v>
      </c>
      <c r="B869">
        <v>303</v>
      </c>
      <c r="C869" s="3">
        <v>44981</v>
      </c>
      <c r="D869" s="3">
        <v>44991</v>
      </c>
      <c r="E869">
        <v>10</v>
      </c>
      <c r="F869" t="s">
        <v>1030</v>
      </c>
      <c r="G869" t="s">
        <v>1031</v>
      </c>
      <c r="H869">
        <v>170</v>
      </c>
      <c r="I869" t="s">
        <v>1032</v>
      </c>
      <c r="J869">
        <f>IF(AND(B870=Hospitalvisits[[#This Row],[Patient_ID]],C870-Hospitalvisits[[#This Row],[Discharge_Date]] &lt;= 30),1,0)</f>
        <v>0</v>
      </c>
      <c r="K869" s="3" t="str">
        <f>IF(Hospitalvisits[[#This Row],[Readmission Status]]=1,C870,"")</f>
        <v/>
      </c>
    </row>
    <row r="870" spans="1:11">
      <c r="A870">
        <v>2694</v>
      </c>
      <c r="B870">
        <v>304</v>
      </c>
      <c r="C870" s="3">
        <v>45107</v>
      </c>
      <c r="D870" s="3">
        <v>45109</v>
      </c>
      <c r="E870">
        <v>2</v>
      </c>
      <c r="F870" t="s">
        <v>1045</v>
      </c>
      <c r="G870" t="s">
        <v>1025</v>
      </c>
      <c r="H870">
        <v>110</v>
      </c>
      <c r="I870" t="s">
        <v>1034</v>
      </c>
      <c r="J870">
        <f>IF(AND(B871=Hospitalvisits[[#This Row],[Patient_ID]],C871-Hospitalvisits[[#This Row],[Discharge_Date]] &lt;= 30),1,0)</f>
        <v>0</v>
      </c>
      <c r="K870" s="3" t="str">
        <f>IF(Hospitalvisits[[#This Row],[Readmission Status]]=1,C871,"")</f>
        <v/>
      </c>
    </row>
    <row r="871" spans="1:11">
      <c r="A871">
        <v>400</v>
      </c>
      <c r="B871">
        <v>305</v>
      </c>
      <c r="C871" s="3">
        <v>44901</v>
      </c>
      <c r="D871" s="3">
        <v>44902</v>
      </c>
      <c r="E871">
        <v>1</v>
      </c>
      <c r="F871" t="s">
        <v>1030</v>
      </c>
      <c r="G871" t="s">
        <v>1031</v>
      </c>
      <c r="H871">
        <v>64</v>
      </c>
      <c r="I871" t="s">
        <v>1032</v>
      </c>
      <c r="J871">
        <f>IF(AND(B872=Hospitalvisits[[#This Row],[Patient_ID]],C872-Hospitalvisits[[#This Row],[Discharge_Date]] &lt;= 30),1,0)</f>
        <v>0</v>
      </c>
      <c r="K871" s="3" t="str">
        <f>IF(Hospitalvisits[[#This Row],[Readmission Status]]=1,C872,"")</f>
        <v/>
      </c>
    </row>
    <row r="872" spans="1:11">
      <c r="A872">
        <v>2889</v>
      </c>
      <c r="B872">
        <v>305</v>
      </c>
      <c r="C872" s="3">
        <v>45137</v>
      </c>
      <c r="D872" s="3">
        <v>45139</v>
      </c>
      <c r="E872">
        <v>2</v>
      </c>
      <c r="F872" t="s">
        <v>1046</v>
      </c>
      <c r="G872" t="s">
        <v>1043</v>
      </c>
      <c r="H872">
        <v>26</v>
      </c>
      <c r="I872" t="s">
        <v>1032</v>
      </c>
      <c r="J872">
        <f>IF(AND(B873=Hospitalvisits[[#This Row],[Patient_ID]],C873-Hospitalvisits[[#This Row],[Discharge_Date]] &lt;= 30),1,0)</f>
        <v>0</v>
      </c>
      <c r="K872" s="3" t="str">
        <f>IF(Hospitalvisits[[#This Row],[Readmission Status]]=1,C873,"")</f>
        <v/>
      </c>
    </row>
    <row r="873" spans="1:11">
      <c r="A873">
        <v>2435</v>
      </c>
      <c r="B873">
        <v>306</v>
      </c>
      <c r="C873" s="3">
        <v>44701</v>
      </c>
      <c r="D873" s="3">
        <v>44703</v>
      </c>
      <c r="E873">
        <v>2</v>
      </c>
      <c r="F873" t="s">
        <v>1037</v>
      </c>
      <c r="G873" t="s">
        <v>1031</v>
      </c>
      <c r="H873">
        <v>196</v>
      </c>
      <c r="I873" t="s">
        <v>1026</v>
      </c>
      <c r="J873">
        <f>IF(AND(B874=Hospitalvisits[[#This Row],[Patient_ID]],C874-Hospitalvisits[[#This Row],[Discharge_Date]] &lt;= 30),1,0)</f>
        <v>0</v>
      </c>
      <c r="K873" s="3" t="str">
        <f>IF(Hospitalvisits[[#This Row],[Readmission Status]]=1,C874,"")</f>
        <v/>
      </c>
    </row>
    <row r="874" spans="1:11">
      <c r="A874">
        <v>1372</v>
      </c>
      <c r="B874">
        <v>306</v>
      </c>
      <c r="C874" s="3">
        <v>44781</v>
      </c>
      <c r="D874" s="3">
        <v>44785</v>
      </c>
      <c r="E874">
        <v>4</v>
      </c>
      <c r="F874" t="s">
        <v>1044</v>
      </c>
      <c r="G874" t="s">
        <v>1039</v>
      </c>
      <c r="H874">
        <v>90</v>
      </c>
      <c r="I874" t="s">
        <v>1032</v>
      </c>
      <c r="J874">
        <f>IF(AND(B875=Hospitalvisits[[#This Row],[Patient_ID]],C875-Hospitalvisits[[#This Row],[Discharge_Date]] &lt;= 30),1,0)</f>
        <v>0</v>
      </c>
      <c r="K874" s="3" t="str">
        <f>IF(Hospitalvisits[[#This Row],[Readmission Status]]=1,C875,"")</f>
        <v/>
      </c>
    </row>
    <row r="875" spans="1:11">
      <c r="A875">
        <v>615</v>
      </c>
      <c r="B875">
        <v>306</v>
      </c>
      <c r="C875" s="3">
        <v>45422</v>
      </c>
      <c r="D875" s="3">
        <v>45425</v>
      </c>
      <c r="E875">
        <v>3</v>
      </c>
      <c r="F875" t="s">
        <v>1038</v>
      </c>
      <c r="G875" t="s">
        <v>1039</v>
      </c>
      <c r="H875">
        <v>89</v>
      </c>
      <c r="I875" t="s">
        <v>1032</v>
      </c>
      <c r="J875">
        <f>IF(AND(B876=Hospitalvisits[[#This Row],[Patient_ID]],C876-Hospitalvisits[[#This Row],[Discharge_Date]] &lt;= 30),1,0)</f>
        <v>0</v>
      </c>
      <c r="K875" s="3" t="str">
        <f>IF(Hospitalvisits[[#This Row],[Readmission Status]]=1,C876,"")</f>
        <v/>
      </c>
    </row>
    <row r="876" spans="1:11">
      <c r="A876">
        <v>756</v>
      </c>
      <c r="B876">
        <v>306</v>
      </c>
      <c r="C876" s="3">
        <v>45508</v>
      </c>
      <c r="D876" s="3">
        <v>45514</v>
      </c>
      <c r="E876">
        <v>6</v>
      </c>
      <c r="F876" t="s">
        <v>1038</v>
      </c>
      <c r="G876" t="s">
        <v>1039</v>
      </c>
      <c r="H876">
        <v>198</v>
      </c>
      <c r="I876" t="s">
        <v>1032</v>
      </c>
      <c r="J876">
        <f>IF(AND(B877=Hospitalvisits[[#This Row],[Patient_ID]],C877-Hospitalvisits[[#This Row],[Discharge_Date]] &lt;= 30),1,0)</f>
        <v>0</v>
      </c>
      <c r="K876" s="3" t="str">
        <f>IF(Hospitalvisits[[#This Row],[Readmission Status]]=1,C877,"")</f>
        <v/>
      </c>
    </row>
    <row r="877" spans="1:11">
      <c r="A877">
        <v>2013</v>
      </c>
      <c r="B877">
        <v>307</v>
      </c>
      <c r="C877" s="3">
        <v>44614</v>
      </c>
      <c r="D877" s="3">
        <v>44619</v>
      </c>
      <c r="E877">
        <v>5</v>
      </c>
      <c r="F877" t="s">
        <v>1035</v>
      </c>
      <c r="G877" t="s">
        <v>1036</v>
      </c>
      <c r="H877">
        <v>195</v>
      </c>
      <c r="I877" t="s">
        <v>1032</v>
      </c>
      <c r="J877">
        <f>IF(AND(B878=Hospitalvisits[[#This Row],[Patient_ID]],C878-Hospitalvisits[[#This Row],[Discharge_Date]] &lt;= 30),1,0)</f>
        <v>0</v>
      </c>
      <c r="K877" s="3" t="str">
        <f>IF(Hospitalvisits[[#This Row],[Readmission Status]]=1,C878,"")</f>
        <v/>
      </c>
    </row>
    <row r="878" spans="1:11">
      <c r="A878">
        <v>1162</v>
      </c>
      <c r="B878">
        <v>307</v>
      </c>
      <c r="C878" s="3">
        <v>44679</v>
      </c>
      <c r="D878" s="3">
        <v>44680</v>
      </c>
      <c r="E878">
        <v>1</v>
      </c>
      <c r="F878" t="s">
        <v>1042</v>
      </c>
      <c r="G878" t="s">
        <v>1043</v>
      </c>
      <c r="H878">
        <v>122</v>
      </c>
      <c r="I878" t="s">
        <v>1034</v>
      </c>
      <c r="J878">
        <f>IF(AND(B879=Hospitalvisits[[#This Row],[Patient_ID]],C879-Hospitalvisits[[#This Row],[Discharge_Date]] &lt;= 30),1,0)</f>
        <v>1</v>
      </c>
      <c r="K878" s="3">
        <f>IF(Hospitalvisits[[#This Row],[Readmission Status]]=1,C879,"")</f>
        <v>44700</v>
      </c>
    </row>
    <row r="879" spans="1:11">
      <c r="A879">
        <v>733</v>
      </c>
      <c r="B879">
        <v>307</v>
      </c>
      <c r="C879" s="3">
        <v>44700</v>
      </c>
      <c r="D879" s="3">
        <v>44717</v>
      </c>
      <c r="E879">
        <v>17</v>
      </c>
      <c r="F879" t="s">
        <v>1027</v>
      </c>
      <c r="G879" t="s">
        <v>1028</v>
      </c>
      <c r="H879">
        <v>140</v>
      </c>
      <c r="I879" t="s">
        <v>1026</v>
      </c>
      <c r="J879">
        <f>IF(AND(B880=Hospitalvisits[[#This Row],[Patient_ID]],C880-Hospitalvisits[[#This Row],[Discharge_Date]] &lt;= 30),1,0)</f>
        <v>0</v>
      </c>
      <c r="K879" s="3" t="str">
        <f>IF(Hospitalvisits[[#This Row],[Readmission Status]]=1,C880,"")</f>
        <v/>
      </c>
    </row>
    <row r="880" spans="1:11">
      <c r="A880">
        <v>2019</v>
      </c>
      <c r="B880">
        <v>307</v>
      </c>
      <c r="C880" s="3">
        <v>44803</v>
      </c>
      <c r="D880" s="3">
        <v>44810</v>
      </c>
      <c r="E880">
        <v>7</v>
      </c>
      <c r="F880" t="s">
        <v>1040</v>
      </c>
      <c r="G880" t="s">
        <v>1039</v>
      </c>
      <c r="H880">
        <v>29</v>
      </c>
      <c r="I880" t="s">
        <v>1029</v>
      </c>
      <c r="J880">
        <f>IF(AND(B881=Hospitalvisits[[#This Row],[Patient_ID]],C881-Hospitalvisits[[#This Row],[Discharge_Date]] &lt;= 30),1,0)</f>
        <v>0</v>
      </c>
      <c r="K880" s="3" t="str">
        <f>IF(Hospitalvisits[[#This Row],[Readmission Status]]=1,C881,"")</f>
        <v/>
      </c>
    </row>
    <row r="881" spans="1:11">
      <c r="A881">
        <v>1541</v>
      </c>
      <c r="B881">
        <v>307</v>
      </c>
      <c r="C881" s="3">
        <v>45102</v>
      </c>
      <c r="D881" s="3">
        <v>45104</v>
      </c>
      <c r="E881">
        <v>2</v>
      </c>
      <c r="F881" t="s">
        <v>1030</v>
      </c>
      <c r="G881" t="s">
        <v>1031</v>
      </c>
      <c r="H881">
        <v>10</v>
      </c>
      <c r="I881" t="s">
        <v>1034</v>
      </c>
      <c r="J881">
        <f>IF(AND(B882=Hospitalvisits[[#This Row],[Patient_ID]],C882-Hospitalvisits[[#This Row],[Discharge_Date]] &lt;= 30),1,0)</f>
        <v>0</v>
      </c>
      <c r="K881" s="3" t="str">
        <f>IF(Hospitalvisits[[#This Row],[Readmission Status]]=1,C882,"")</f>
        <v/>
      </c>
    </row>
    <row r="882" spans="1:11">
      <c r="A882">
        <v>17</v>
      </c>
      <c r="B882">
        <v>307</v>
      </c>
      <c r="C882" s="3">
        <v>45551</v>
      </c>
      <c r="D882" s="3">
        <v>45556</v>
      </c>
      <c r="E882">
        <v>5</v>
      </c>
      <c r="F882" t="s">
        <v>1027</v>
      </c>
      <c r="G882" t="s">
        <v>1028</v>
      </c>
      <c r="H882">
        <v>98</v>
      </c>
      <c r="I882" t="s">
        <v>1034</v>
      </c>
      <c r="J882">
        <f>IF(AND(B883=Hospitalvisits[[#This Row],[Patient_ID]],C883-Hospitalvisits[[#This Row],[Discharge_Date]] &lt;= 30),1,0)</f>
        <v>1</v>
      </c>
      <c r="K882" s="3">
        <f>IF(Hospitalvisits[[#This Row],[Readmission Status]]=1,C883,"")</f>
        <v>45576</v>
      </c>
    </row>
    <row r="883" spans="1:11">
      <c r="A883">
        <v>573</v>
      </c>
      <c r="B883">
        <v>307</v>
      </c>
      <c r="C883" s="3">
        <v>45576</v>
      </c>
      <c r="D883" s="3">
        <v>45582</v>
      </c>
      <c r="E883">
        <v>6</v>
      </c>
      <c r="F883" t="s">
        <v>1035</v>
      </c>
      <c r="G883" t="s">
        <v>1036</v>
      </c>
      <c r="H883">
        <v>17</v>
      </c>
      <c r="I883" t="s">
        <v>1034</v>
      </c>
      <c r="J883">
        <f>IF(AND(B884=Hospitalvisits[[#This Row],[Patient_ID]],C884-Hospitalvisits[[#This Row],[Discharge_Date]] &lt;= 30),1,0)</f>
        <v>0</v>
      </c>
      <c r="K883" s="3" t="str">
        <f>IF(Hospitalvisits[[#This Row],[Readmission Status]]=1,C884,"")</f>
        <v/>
      </c>
    </row>
    <row r="884" spans="1:11">
      <c r="A884">
        <v>1779</v>
      </c>
      <c r="B884">
        <v>308</v>
      </c>
      <c r="C884" s="3">
        <v>45196</v>
      </c>
      <c r="D884" s="3">
        <v>45213</v>
      </c>
      <c r="E884">
        <v>17</v>
      </c>
      <c r="F884" t="s">
        <v>1033</v>
      </c>
      <c r="G884" t="s">
        <v>1028</v>
      </c>
      <c r="H884">
        <v>27</v>
      </c>
      <c r="I884" t="s">
        <v>1029</v>
      </c>
      <c r="J884">
        <f>IF(AND(B885=Hospitalvisits[[#This Row],[Patient_ID]],C885-Hospitalvisits[[#This Row],[Discharge_Date]] &lt;= 30),1,0)</f>
        <v>0</v>
      </c>
      <c r="K884" s="3" t="str">
        <f>IF(Hospitalvisits[[#This Row],[Readmission Status]]=1,C885,"")</f>
        <v/>
      </c>
    </row>
    <row r="885" spans="1:11">
      <c r="A885">
        <v>152</v>
      </c>
      <c r="B885">
        <v>308</v>
      </c>
      <c r="C885" s="3">
        <v>45470</v>
      </c>
      <c r="D885" s="3">
        <v>45478</v>
      </c>
      <c r="E885">
        <v>8</v>
      </c>
      <c r="F885" t="s">
        <v>1041</v>
      </c>
      <c r="G885" t="s">
        <v>1036</v>
      </c>
      <c r="H885">
        <v>53</v>
      </c>
      <c r="I885" t="s">
        <v>1032</v>
      </c>
      <c r="J885">
        <f>IF(AND(B886=Hospitalvisits[[#This Row],[Patient_ID]],C886-Hospitalvisits[[#This Row],[Discharge_Date]] &lt;= 30),1,0)</f>
        <v>0</v>
      </c>
      <c r="K885" s="3" t="str">
        <f>IF(Hospitalvisits[[#This Row],[Readmission Status]]=1,C886,"")</f>
        <v/>
      </c>
    </row>
    <row r="886" spans="1:11">
      <c r="A886">
        <v>1258</v>
      </c>
      <c r="B886">
        <v>309</v>
      </c>
      <c r="C886" s="3">
        <v>45102</v>
      </c>
      <c r="D886" s="3">
        <v>45108</v>
      </c>
      <c r="E886">
        <v>6</v>
      </c>
      <c r="F886" t="s">
        <v>1038</v>
      </c>
      <c r="G886" t="s">
        <v>1039</v>
      </c>
      <c r="H886">
        <v>84</v>
      </c>
      <c r="I886" t="s">
        <v>1029</v>
      </c>
      <c r="J886">
        <f>IF(AND(B887=Hospitalvisits[[#This Row],[Patient_ID]],C887-Hospitalvisits[[#This Row],[Discharge_Date]] &lt;= 30),1,0)</f>
        <v>0</v>
      </c>
      <c r="K886" s="3" t="str">
        <f>IF(Hospitalvisits[[#This Row],[Readmission Status]]=1,C887,"")</f>
        <v/>
      </c>
    </row>
    <row r="887" spans="1:11">
      <c r="A887">
        <v>1340</v>
      </c>
      <c r="B887">
        <v>309</v>
      </c>
      <c r="C887" s="3">
        <v>45433</v>
      </c>
      <c r="D887" s="3">
        <v>45436</v>
      </c>
      <c r="E887">
        <v>3</v>
      </c>
      <c r="F887" t="s">
        <v>1042</v>
      </c>
      <c r="G887" t="s">
        <v>1043</v>
      </c>
      <c r="H887">
        <v>151</v>
      </c>
      <c r="I887" t="s">
        <v>1034</v>
      </c>
      <c r="J887">
        <f>IF(AND(B888=Hospitalvisits[[#This Row],[Patient_ID]],C888-Hospitalvisits[[#This Row],[Discharge_Date]] &lt;= 30),1,0)</f>
        <v>0</v>
      </c>
      <c r="K887" s="3" t="str">
        <f>IF(Hospitalvisits[[#This Row],[Readmission Status]]=1,C888,"")</f>
        <v/>
      </c>
    </row>
    <row r="888" spans="1:11">
      <c r="A888">
        <v>2287</v>
      </c>
      <c r="B888">
        <v>310</v>
      </c>
      <c r="C888" s="3">
        <v>44704</v>
      </c>
      <c r="D888" s="3">
        <v>44713</v>
      </c>
      <c r="E888">
        <v>9</v>
      </c>
      <c r="F888" t="s">
        <v>1027</v>
      </c>
      <c r="G888" t="s">
        <v>1028</v>
      </c>
      <c r="H888">
        <v>106</v>
      </c>
      <c r="I888" t="s">
        <v>1032</v>
      </c>
      <c r="J888">
        <f>IF(AND(B889=Hospitalvisits[[#This Row],[Patient_ID]],C889-Hospitalvisits[[#This Row],[Discharge_Date]] &lt;= 30),1,0)</f>
        <v>0</v>
      </c>
      <c r="K888" s="3" t="str">
        <f>IF(Hospitalvisits[[#This Row],[Readmission Status]]=1,C889,"")</f>
        <v/>
      </c>
    </row>
    <row r="889" spans="1:11">
      <c r="A889">
        <v>847</v>
      </c>
      <c r="B889">
        <v>310</v>
      </c>
      <c r="C889" s="3">
        <v>45057</v>
      </c>
      <c r="D889" s="3">
        <v>45063</v>
      </c>
      <c r="E889">
        <v>6</v>
      </c>
      <c r="F889" t="s">
        <v>1038</v>
      </c>
      <c r="G889" t="s">
        <v>1039</v>
      </c>
      <c r="H889">
        <v>43</v>
      </c>
      <c r="I889" t="s">
        <v>1026</v>
      </c>
      <c r="J889">
        <f>IF(AND(B890=Hospitalvisits[[#This Row],[Patient_ID]],C890-Hospitalvisits[[#This Row],[Discharge_Date]] &lt;= 30),1,0)</f>
        <v>0</v>
      </c>
      <c r="K889" s="3" t="str">
        <f>IF(Hospitalvisits[[#This Row],[Readmission Status]]=1,C890,"")</f>
        <v/>
      </c>
    </row>
    <row r="890" spans="1:11">
      <c r="A890">
        <v>2133</v>
      </c>
      <c r="B890">
        <v>310</v>
      </c>
      <c r="C890" s="3">
        <v>45491</v>
      </c>
      <c r="D890" s="3">
        <v>45503</v>
      </c>
      <c r="E890">
        <v>12</v>
      </c>
      <c r="F890" t="s">
        <v>1035</v>
      </c>
      <c r="G890" t="s">
        <v>1036</v>
      </c>
      <c r="H890">
        <v>40</v>
      </c>
      <c r="I890" t="s">
        <v>1026</v>
      </c>
      <c r="J890">
        <f>IF(AND(B891=Hospitalvisits[[#This Row],[Patient_ID]],C891-Hospitalvisits[[#This Row],[Discharge_Date]] &lt;= 30),1,0)</f>
        <v>0</v>
      </c>
      <c r="K890" s="3" t="str">
        <f>IF(Hospitalvisits[[#This Row],[Readmission Status]]=1,C891,"")</f>
        <v/>
      </c>
    </row>
    <row r="891" spans="1:11">
      <c r="A891">
        <v>2103</v>
      </c>
      <c r="B891">
        <v>311</v>
      </c>
      <c r="C891" s="3">
        <v>44627</v>
      </c>
      <c r="D891" s="3">
        <v>44631</v>
      </c>
      <c r="E891">
        <v>4</v>
      </c>
      <c r="F891" t="s">
        <v>1038</v>
      </c>
      <c r="G891" t="s">
        <v>1039</v>
      </c>
      <c r="H891">
        <v>159</v>
      </c>
      <c r="I891" t="s">
        <v>1029</v>
      </c>
      <c r="J891">
        <f>IF(AND(B892=Hospitalvisits[[#This Row],[Patient_ID]],C892-Hospitalvisits[[#This Row],[Discharge_Date]] &lt;= 30),1,0)</f>
        <v>0</v>
      </c>
      <c r="K891" s="3" t="str">
        <f>IF(Hospitalvisits[[#This Row],[Readmission Status]]=1,C892,"")</f>
        <v/>
      </c>
    </row>
    <row r="892" spans="1:11">
      <c r="A892">
        <v>577</v>
      </c>
      <c r="B892">
        <v>311</v>
      </c>
      <c r="C892" s="3">
        <v>45021</v>
      </c>
      <c r="D892" s="3">
        <v>45040</v>
      </c>
      <c r="E892">
        <v>19</v>
      </c>
      <c r="F892" t="s">
        <v>1033</v>
      </c>
      <c r="G892" t="s">
        <v>1028</v>
      </c>
      <c r="H892">
        <v>158</v>
      </c>
      <c r="I892" t="s">
        <v>1026</v>
      </c>
      <c r="J892">
        <f>IF(AND(B893=Hospitalvisits[[#This Row],[Patient_ID]],C893-Hospitalvisits[[#This Row],[Discharge_Date]] &lt;= 30),1,0)</f>
        <v>0</v>
      </c>
      <c r="K892" s="3" t="str">
        <f>IF(Hospitalvisits[[#This Row],[Readmission Status]]=1,C893,"")</f>
        <v/>
      </c>
    </row>
    <row r="893" spans="1:11">
      <c r="A893">
        <v>1910</v>
      </c>
      <c r="B893">
        <v>311</v>
      </c>
      <c r="C893" s="3">
        <v>45136</v>
      </c>
      <c r="D893" s="3">
        <v>45143</v>
      </c>
      <c r="E893">
        <v>7</v>
      </c>
      <c r="F893" t="s">
        <v>1037</v>
      </c>
      <c r="G893" t="s">
        <v>1031</v>
      </c>
      <c r="H893">
        <v>133</v>
      </c>
      <c r="I893" t="s">
        <v>1032</v>
      </c>
      <c r="J893">
        <f>IF(AND(B894=Hospitalvisits[[#This Row],[Patient_ID]],C894-Hospitalvisits[[#This Row],[Discharge_Date]] &lt;= 30),1,0)</f>
        <v>0</v>
      </c>
      <c r="K893" s="3" t="str">
        <f>IF(Hospitalvisits[[#This Row],[Readmission Status]]=1,C894,"")</f>
        <v/>
      </c>
    </row>
    <row r="894" spans="1:11">
      <c r="A894">
        <v>2666</v>
      </c>
      <c r="B894">
        <v>312</v>
      </c>
      <c r="C894" s="3">
        <v>45154</v>
      </c>
      <c r="D894" s="3">
        <v>45155</v>
      </c>
      <c r="E894">
        <v>1</v>
      </c>
      <c r="F894" t="s">
        <v>1046</v>
      </c>
      <c r="G894" t="s">
        <v>1043</v>
      </c>
      <c r="H894">
        <v>4</v>
      </c>
      <c r="I894" t="s">
        <v>1026</v>
      </c>
      <c r="J894">
        <f>IF(AND(B895=Hospitalvisits[[#This Row],[Patient_ID]],C895-Hospitalvisits[[#This Row],[Discharge_Date]] &lt;= 30),1,0)</f>
        <v>0</v>
      </c>
      <c r="K894" s="3" t="str">
        <f>IF(Hospitalvisits[[#This Row],[Readmission Status]]=1,C895,"")</f>
        <v/>
      </c>
    </row>
    <row r="895" spans="1:11">
      <c r="A895">
        <v>2543</v>
      </c>
      <c r="B895">
        <v>313</v>
      </c>
      <c r="C895" s="3">
        <v>44629</v>
      </c>
      <c r="D895" s="3">
        <v>44636</v>
      </c>
      <c r="E895">
        <v>7</v>
      </c>
      <c r="F895" t="s">
        <v>1030</v>
      </c>
      <c r="G895" t="s">
        <v>1031</v>
      </c>
      <c r="H895">
        <v>52</v>
      </c>
      <c r="I895" t="s">
        <v>1026</v>
      </c>
      <c r="J895">
        <f>IF(AND(B896=Hospitalvisits[[#This Row],[Patient_ID]],C896-Hospitalvisits[[#This Row],[Discharge_Date]] &lt;= 30),1,0)</f>
        <v>0</v>
      </c>
      <c r="K895" s="3" t="str">
        <f>IF(Hospitalvisits[[#This Row],[Readmission Status]]=1,C896,"")</f>
        <v/>
      </c>
    </row>
    <row r="896" spans="1:11">
      <c r="A896">
        <v>365</v>
      </c>
      <c r="B896">
        <v>313</v>
      </c>
      <c r="C896" s="3">
        <v>44788</v>
      </c>
      <c r="D896" s="3">
        <v>44791</v>
      </c>
      <c r="E896">
        <v>3</v>
      </c>
      <c r="F896" t="s">
        <v>1042</v>
      </c>
      <c r="G896" t="s">
        <v>1043</v>
      </c>
      <c r="H896">
        <v>164</v>
      </c>
      <c r="I896" t="s">
        <v>1029</v>
      </c>
      <c r="J896">
        <f>IF(AND(B897=Hospitalvisits[[#This Row],[Patient_ID]],C897-Hospitalvisits[[#This Row],[Discharge_Date]] &lt;= 30),1,0)</f>
        <v>0</v>
      </c>
      <c r="K896" s="3" t="str">
        <f>IF(Hospitalvisits[[#This Row],[Readmission Status]]=1,C897,"")</f>
        <v/>
      </c>
    </row>
    <row r="897" spans="1:11">
      <c r="A897">
        <v>1101</v>
      </c>
      <c r="B897">
        <v>313</v>
      </c>
      <c r="C897" s="3">
        <v>45553</v>
      </c>
      <c r="D897" s="3">
        <v>45559</v>
      </c>
      <c r="E897">
        <v>6</v>
      </c>
      <c r="F897" t="s">
        <v>1040</v>
      </c>
      <c r="G897" t="s">
        <v>1039</v>
      </c>
      <c r="H897">
        <v>88</v>
      </c>
      <c r="I897" t="s">
        <v>1034</v>
      </c>
      <c r="J897">
        <f>IF(AND(B898=Hospitalvisits[[#This Row],[Patient_ID]],C898-Hospitalvisits[[#This Row],[Discharge_Date]] &lt;= 30),1,0)</f>
        <v>0</v>
      </c>
      <c r="K897" s="3" t="str">
        <f>IF(Hospitalvisits[[#This Row],[Readmission Status]]=1,C898,"")</f>
        <v/>
      </c>
    </row>
    <row r="898" spans="1:11">
      <c r="A898">
        <v>1642</v>
      </c>
      <c r="B898">
        <v>314</v>
      </c>
      <c r="C898" s="3">
        <v>44586</v>
      </c>
      <c r="D898" s="3">
        <v>44589</v>
      </c>
      <c r="E898">
        <v>3</v>
      </c>
      <c r="F898" t="s">
        <v>1046</v>
      </c>
      <c r="G898" t="s">
        <v>1043</v>
      </c>
      <c r="H898">
        <v>165</v>
      </c>
      <c r="I898" t="s">
        <v>1032</v>
      </c>
      <c r="J898">
        <f>IF(AND(B899=Hospitalvisits[[#This Row],[Patient_ID]],C899-Hospitalvisits[[#This Row],[Discharge_Date]] &lt;= 30),1,0)</f>
        <v>0</v>
      </c>
      <c r="K898" s="3" t="str">
        <f>IF(Hospitalvisits[[#This Row],[Readmission Status]]=1,C899,"")</f>
        <v/>
      </c>
    </row>
    <row r="899" spans="1:11">
      <c r="A899">
        <v>358</v>
      </c>
      <c r="B899">
        <v>314</v>
      </c>
      <c r="C899" s="3">
        <v>44891</v>
      </c>
      <c r="D899" s="3">
        <v>44895</v>
      </c>
      <c r="E899">
        <v>4</v>
      </c>
      <c r="F899" t="s">
        <v>1024</v>
      </c>
      <c r="G899" t="s">
        <v>1025</v>
      </c>
      <c r="H899">
        <v>102</v>
      </c>
      <c r="I899" t="s">
        <v>1026</v>
      </c>
      <c r="J899">
        <f>IF(AND(B900=Hospitalvisits[[#This Row],[Patient_ID]],C900-Hospitalvisits[[#This Row],[Discharge_Date]] &lt;= 30),1,0)</f>
        <v>1</v>
      </c>
      <c r="K899" s="3">
        <f>IF(Hospitalvisits[[#This Row],[Readmission Status]]=1,C900,"")</f>
        <v>44896</v>
      </c>
    </row>
    <row r="900" spans="1:11">
      <c r="A900">
        <v>2514</v>
      </c>
      <c r="B900">
        <v>314</v>
      </c>
      <c r="C900" s="3">
        <v>44896</v>
      </c>
      <c r="D900" s="3">
        <v>44907</v>
      </c>
      <c r="E900">
        <v>11</v>
      </c>
      <c r="F900" t="s">
        <v>1033</v>
      </c>
      <c r="G900" t="s">
        <v>1028</v>
      </c>
      <c r="H900">
        <v>113</v>
      </c>
      <c r="I900" t="s">
        <v>1034</v>
      </c>
      <c r="J900">
        <f>IF(AND(B901=Hospitalvisits[[#This Row],[Patient_ID]],C901-Hospitalvisits[[#This Row],[Discharge_Date]] &lt;= 30),1,0)</f>
        <v>1</v>
      </c>
      <c r="K900" s="3">
        <f>IF(Hospitalvisits[[#This Row],[Readmission Status]]=1,C901,"")</f>
        <v>44912</v>
      </c>
    </row>
    <row r="901" spans="1:11">
      <c r="A901">
        <v>2702</v>
      </c>
      <c r="B901">
        <v>314</v>
      </c>
      <c r="C901" s="3">
        <v>44912</v>
      </c>
      <c r="D901" s="3">
        <v>44927</v>
      </c>
      <c r="E901">
        <v>15</v>
      </c>
      <c r="F901" t="s">
        <v>1027</v>
      </c>
      <c r="G901" t="s">
        <v>1028</v>
      </c>
      <c r="H901">
        <v>107</v>
      </c>
      <c r="I901" t="s">
        <v>1034</v>
      </c>
      <c r="J901">
        <f>IF(AND(B902=Hospitalvisits[[#This Row],[Patient_ID]],C902-Hospitalvisits[[#This Row],[Discharge_Date]] &lt;= 30),1,0)</f>
        <v>0</v>
      </c>
      <c r="K901" s="3" t="str">
        <f>IF(Hospitalvisits[[#This Row],[Readmission Status]]=1,C902,"")</f>
        <v/>
      </c>
    </row>
    <row r="902" spans="1:11">
      <c r="A902">
        <v>1767</v>
      </c>
      <c r="B902">
        <v>314</v>
      </c>
      <c r="C902" s="3">
        <v>45135</v>
      </c>
      <c r="D902" s="3">
        <v>45142</v>
      </c>
      <c r="E902">
        <v>7</v>
      </c>
      <c r="F902" t="s">
        <v>1040</v>
      </c>
      <c r="G902" t="s">
        <v>1039</v>
      </c>
      <c r="H902">
        <v>66</v>
      </c>
      <c r="I902" t="s">
        <v>1026</v>
      </c>
      <c r="J902">
        <f>IF(AND(B903=Hospitalvisits[[#This Row],[Patient_ID]],C903-Hospitalvisits[[#This Row],[Discharge_Date]] &lt;= 30),1,0)</f>
        <v>0</v>
      </c>
      <c r="K902" s="3" t="str">
        <f>IF(Hospitalvisits[[#This Row],[Readmission Status]]=1,C903,"")</f>
        <v/>
      </c>
    </row>
    <row r="903" spans="1:11">
      <c r="A903">
        <v>2084</v>
      </c>
      <c r="B903">
        <v>314</v>
      </c>
      <c r="C903" s="3">
        <v>45188</v>
      </c>
      <c r="D903" s="3">
        <v>45197</v>
      </c>
      <c r="E903">
        <v>9</v>
      </c>
      <c r="F903" t="s">
        <v>1027</v>
      </c>
      <c r="G903" t="s">
        <v>1028</v>
      </c>
      <c r="H903">
        <v>81</v>
      </c>
      <c r="I903" t="s">
        <v>1034</v>
      </c>
      <c r="J903">
        <f>IF(AND(B904=Hospitalvisits[[#This Row],[Patient_ID]],C904-Hospitalvisits[[#This Row],[Discharge_Date]] &lt;= 30),1,0)</f>
        <v>0</v>
      </c>
      <c r="K903" s="3" t="str">
        <f>IF(Hospitalvisits[[#This Row],[Readmission Status]]=1,C904,"")</f>
        <v/>
      </c>
    </row>
    <row r="904" spans="1:11">
      <c r="A904">
        <v>465</v>
      </c>
      <c r="B904">
        <v>314</v>
      </c>
      <c r="C904" s="3">
        <v>45616</v>
      </c>
      <c r="D904" s="3">
        <v>45626</v>
      </c>
      <c r="E904">
        <v>10</v>
      </c>
      <c r="F904" t="s">
        <v>1035</v>
      </c>
      <c r="G904" t="s">
        <v>1036</v>
      </c>
      <c r="H904">
        <v>50</v>
      </c>
      <c r="I904" t="s">
        <v>1029</v>
      </c>
      <c r="J904">
        <f>IF(AND(B905=Hospitalvisits[[#This Row],[Patient_ID]],C905-Hospitalvisits[[#This Row],[Discharge_Date]] &lt;= 30),1,0)</f>
        <v>0</v>
      </c>
      <c r="K904" s="3" t="str">
        <f>IF(Hospitalvisits[[#This Row],[Readmission Status]]=1,C905,"")</f>
        <v/>
      </c>
    </row>
    <row r="905" spans="1:11">
      <c r="A905">
        <v>2426</v>
      </c>
      <c r="B905">
        <v>315</v>
      </c>
      <c r="C905" s="3">
        <v>44600</v>
      </c>
      <c r="D905" s="3">
        <v>44612</v>
      </c>
      <c r="E905">
        <v>12</v>
      </c>
      <c r="F905" t="s">
        <v>1041</v>
      </c>
      <c r="G905" t="s">
        <v>1036</v>
      </c>
      <c r="H905">
        <v>141</v>
      </c>
      <c r="I905" t="s">
        <v>1034</v>
      </c>
      <c r="J905">
        <f>IF(AND(B906=Hospitalvisits[[#This Row],[Patient_ID]],C906-Hospitalvisits[[#This Row],[Discharge_Date]] &lt;= 30),1,0)</f>
        <v>0</v>
      </c>
      <c r="K905" s="3" t="str">
        <f>IF(Hospitalvisits[[#This Row],[Readmission Status]]=1,C906,"")</f>
        <v/>
      </c>
    </row>
    <row r="906" spans="1:11">
      <c r="A906">
        <v>1419</v>
      </c>
      <c r="B906">
        <v>315</v>
      </c>
      <c r="C906" s="3">
        <v>44672</v>
      </c>
      <c r="D906" s="3">
        <v>44674</v>
      </c>
      <c r="E906">
        <v>2</v>
      </c>
      <c r="F906" t="s">
        <v>1042</v>
      </c>
      <c r="G906" t="s">
        <v>1043</v>
      </c>
      <c r="H906">
        <v>46</v>
      </c>
      <c r="I906" t="s">
        <v>1029</v>
      </c>
      <c r="J906">
        <f>IF(AND(B907=Hospitalvisits[[#This Row],[Patient_ID]],C907-Hospitalvisits[[#This Row],[Discharge_Date]] &lt;= 30),1,0)</f>
        <v>0</v>
      </c>
      <c r="K906" s="3" t="str">
        <f>IF(Hospitalvisits[[#This Row],[Readmission Status]]=1,C907,"")</f>
        <v/>
      </c>
    </row>
    <row r="907" spans="1:11">
      <c r="A907">
        <v>2983</v>
      </c>
      <c r="B907">
        <v>315</v>
      </c>
      <c r="C907" s="3">
        <v>45012</v>
      </c>
      <c r="D907" s="3">
        <v>45024</v>
      </c>
      <c r="E907">
        <v>12</v>
      </c>
      <c r="F907" t="s">
        <v>1041</v>
      </c>
      <c r="G907" t="s">
        <v>1036</v>
      </c>
      <c r="H907">
        <v>170</v>
      </c>
      <c r="I907" t="s">
        <v>1029</v>
      </c>
      <c r="J907">
        <f>IF(AND(B908=Hospitalvisits[[#This Row],[Patient_ID]],C908-Hospitalvisits[[#This Row],[Discharge_Date]] &lt;= 30),1,0)</f>
        <v>0</v>
      </c>
      <c r="K907" s="3" t="str">
        <f>IF(Hospitalvisits[[#This Row],[Readmission Status]]=1,C908,"")</f>
        <v/>
      </c>
    </row>
    <row r="908" spans="1:11">
      <c r="A908">
        <v>2228</v>
      </c>
      <c r="B908">
        <v>315</v>
      </c>
      <c r="C908" s="3">
        <v>45598</v>
      </c>
      <c r="D908" s="3">
        <v>45617</v>
      </c>
      <c r="E908">
        <v>19</v>
      </c>
      <c r="F908" t="s">
        <v>1033</v>
      </c>
      <c r="G908" t="s">
        <v>1028</v>
      </c>
      <c r="H908">
        <v>6</v>
      </c>
      <c r="I908" t="s">
        <v>1032</v>
      </c>
      <c r="J908">
        <f>IF(AND(B909=Hospitalvisits[[#This Row],[Patient_ID]],C909-Hospitalvisits[[#This Row],[Discharge_Date]] &lt;= 30),1,0)</f>
        <v>0</v>
      </c>
      <c r="K908" s="3" t="str">
        <f>IF(Hospitalvisits[[#This Row],[Readmission Status]]=1,C909,"")</f>
        <v/>
      </c>
    </row>
    <row r="909" spans="1:11">
      <c r="A909">
        <v>263</v>
      </c>
      <c r="B909">
        <v>316</v>
      </c>
      <c r="C909" s="3">
        <v>44758</v>
      </c>
      <c r="D909" s="3">
        <v>44762</v>
      </c>
      <c r="E909">
        <v>4</v>
      </c>
      <c r="F909" t="s">
        <v>1037</v>
      </c>
      <c r="G909" t="s">
        <v>1031</v>
      </c>
      <c r="H909">
        <v>1</v>
      </c>
      <c r="I909" t="s">
        <v>1029</v>
      </c>
      <c r="J909">
        <f>IF(AND(B910=Hospitalvisits[[#This Row],[Patient_ID]],C910-Hospitalvisits[[#This Row],[Discharge_Date]] &lt;= 30),1,0)</f>
        <v>0</v>
      </c>
      <c r="K909" s="3" t="str">
        <f>IF(Hospitalvisits[[#This Row],[Readmission Status]]=1,C910,"")</f>
        <v/>
      </c>
    </row>
    <row r="910" spans="1:11">
      <c r="A910">
        <v>2768</v>
      </c>
      <c r="B910">
        <v>316</v>
      </c>
      <c r="C910" s="3">
        <v>45152</v>
      </c>
      <c r="D910" s="3">
        <v>45153</v>
      </c>
      <c r="E910">
        <v>1</v>
      </c>
      <c r="F910" t="s">
        <v>1046</v>
      </c>
      <c r="G910" t="s">
        <v>1043</v>
      </c>
      <c r="H910">
        <v>154</v>
      </c>
      <c r="I910" t="s">
        <v>1034</v>
      </c>
      <c r="J910">
        <f>IF(AND(B911=Hospitalvisits[[#This Row],[Patient_ID]],C911-Hospitalvisits[[#This Row],[Discharge_Date]] &lt;= 30),1,0)</f>
        <v>0</v>
      </c>
      <c r="K910" s="3" t="str">
        <f>IF(Hospitalvisits[[#This Row],[Readmission Status]]=1,C911,"")</f>
        <v/>
      </c>
    </row>
    <row r="911" spans="1:11">
      <c r="A911">
        <v>1668</v>
      </c>
      <c r="B911">
        <v>316</v>
      </c>
      <c r="C911" s="3">
        <v>45430</v>
      </c>
      <c r="D911" s="3">
        <v>45432</v>
      </c>
      <c r="E911">
        <v>2</v>
      </c>
      <c r="F911" t="s">
        <v>1037</v>
      </c>
      <c r="G911" t="s">
        <v>1031</v>
      </c>
      <c r="H911">
        <v>100</v>
      </c>
      <c r="I911" t="s">
        <v>1026</v>
      </c>
      <c r="J911">
        <f>IF(AND(B912=Hospitalvisits[[#This Row],[Patient_ID]],C912-Hospitalvisits[[#This Row],[Discharge_Date]] &lt;= 30),1,0)</f>
        <v>0</v>
      </c>
      <c r="K911" s="3" t="str">
        <f>IF(Hospitalvisits[[#This Row],[Readmission Status]]=1,C912,"")</f>
        <v/>
      </c>
    </row>
    <row r="912" spans="1:11">
      <c r="A912">
        <v>2151</v>
      </c>
      <c r="B912">
        <v>316</v>
      </c>
      <c r="C912" s="3">
        <v>45616</v>
      </c>
      <c r="D912" s="3">
        <v>45619</v>
      </c>
      <c r="E912">
        <v>3</v>
      </c>
      <c r="F912" t="s">
        <v>1045</v>
      </c>
      <c r="G912" t="s">
        <v>1025</v>
      </c>
      <c r="H912">
        <v>192</v>
      </c>
      <c r="I912" t="s">
        <v>1032</v>
      </c>
      <c r="J912">
        <f>IF(AND(B913=Hospitalvisits[[#This Row],[Patient_ID]],C913-Hospitalvisits[[#This Row],[Discharge_Date]] &lt;= 30),1,0)</f>
        <v>0</v>
      </c>
      <c r="K912" s="3" t="str">
        <f>IF(Hospitalvisits[[#This Row],[Readmission Status]]=1,C913,"")</f>
        <v/>
      </c>
    </row>
    <row r="913" spans="1:11">
      <c r="A913">
        <v>1090</v>
      </c>
      <c r="B913">
        <v>317</v>
      </c>
      <c r="C913" s="3">
        <v>45133</v>
      </c>
      <c r="D913" s="3">
        <v>45136</v>
      </c>
      <c r="E913">
        <v>3</v>
      </c>
      <c r="F913" t="s">
        <v>1024</v>
      </c>
      <c r="G913" t="s">
        <v>1025</v>
      </c>
      <c r="H913">
        <v>69</v>
      </c>
      <c r="I913" t="s">
        <v>1029</v>
      </c>
      <c r="J913">
        <f>IF(AND(B914=Hospitalvisits[[#This Row],[Patient_ID]],C914-Hospitalvisits[[#This Row],[Discharge_Date]] &lt;= 30),1,0)</f>
        <v>0</v>
      </c>
      <c r="K913" s="3" t="str">
        <f>IF(Hospitalvisits[[#This Row],[Readmission Status]]=1,C914,"")</f>
        <v/>
      </c>
    </row>
    <row r="914" spans="1:11">
      <c r="A914">
        <v>314</v>
      </c>
      <c r="B914">
        <v>317</v>
      </c>
      <c r="C914" s="3">
        <v>45458</v>
      </c>
      <c r="D914" s="3">
        <v>45461</v>
      </c>
      <c r="E914">
        <v>3</v>
      </c>
      <c r="F914" t="s">
        <v>1037</v>
      </c>
      <c r="G914" t="s">
        <v>1031</v>
      </c>
      <c r="H914">
        <v>33</v>
      </c>
      <c r="I914" t="s">
        <v>1029</v>
      </c>
      <c r="J914">
        <f>IF(AND(B915=Hospitalvisits[[#This Row],[Patient_ID]],C915-Hospitalvisits[[#This Row],[Discharge_Date]] &lt;= 30),1,0)</f>
        <v>0</v>
      </c>
      <c r="K914" s="3" t="str">
        <f>IF(Hospitalvisits[[#This Row],[Readmission Status]]=1,C915,"")</f>
        <v/>
      </c>
    </row>
    <row r="915" spans="1:11">
      <c r="A915">
        <v>521</v>
      </c>
      <c r="B915">
        <v>318</v>
      </c>
      <c r="C915" s="3">
        <v>45509</v>
      </c>
      <c r="D915" s="3">
        <v>45513</v>
      </c>
      <c r="E915">
        <v>4</v>
      </c>
      <c r="F915" t="s">
        <v>1045</v>
      </c>
      <c r="G915" t="s">
        <v>1025</v>
      </c>
      <c r="H915">
        <v>29</v>
      </c>
      <c r="I915" t="s">
        <v>1026</v>
      </c>
      <c r="J915">
        <f>IF(AND(B916=Hospitalvisits[[#This Row],[Patient_ID]],C916-Hospitalvisits[[#This Row],[Discharge_Date]] &lt;= 30),1,0)</f>
        <v>0</v>
      </c>
      <c r="K915" s="3" t="str">
        <f>IF(Hospitalvisits[[#This Row],[Readmission Status]]=1,C916,"")</f>
        <v/>
      </c>
    </row>
    <row r="916" spans="1:11">
      <c r="A916">
        <v>1938</v>
      </c>
      <c r="B916">
        <v>318</v>
      </c>
      <c r="C916" s="3">
        <v>45609</v>
      </c>
      <c r="D916" s="3">
        <v>45613</v>
      </c>
      <c r="E916">
        <v>4</v>
      </c>
      <c r="F916" t="s">
        <v>1038</v>
      </c>
      <c r="G916" t="s">
        <v>1039</v>
      </c>
      <c r="H916">
        <v>84</v>
      </c>
      <c r="I916" t="s">
        <v>1032</v>
      </c>
      <c r="J916">
        <f>IF(AND(B917=Hospitalvisits[[#This Row],[Patient_ID]],C917-Hospitalvisits[[#This Row],[Discharge_Date]] &lt;= 30),1,0)</f>
        <v>0</v>
      </c>
      <c r="K916" s="3" t="str">
        <f>IF(Hospitalvisits[[#This Row],[Readmission Status]]=1,C917,"")</f>
        <v/>
      </c>
    </row>
    <row r="917" spans="1:11">
      <c r="A917">
        <v>419</v>
      </c>
      <c r="B917">
        <v>319</v>
      </c>
      <c r="C917" s="3">
        <v>44986</v>
      </c>
      <c r="D917" s="3">
        <v>45004</v>
      </c>
      <c r="E917">
        <v>18</v>
      </c>
      <c r="F917" t="s">
        <v>1027</v>
      </c>
      <c r="G917" t="s">
        <v>1028</v>
      </c>
      <c r="H917">
        <v>91</v>
      </c>
      <c r="I917" t="s">
        <v>1026</v>
      </c>
      <c r="J917">
        <f>IF(AND(B918=Hospitalvisits[[#This Row],[Patient_ID]],C918-Hospitalvisits[[#This Row],[Discharge_Date]] &lt;= 30),1,0)</f>
        <v>0</v>
      </c>
      <c r="K917" s="3" t="str">
        <f>IF(Hospitalvisits[[#This Row],[Readmission Status]]=1,C918,"")</f>
        <v/>
      </c>
    </row>
    <row r="918" spans="1:11">
      <c r="A918">
        <v>2954</v>
      </c>
      <c r="B918">
        <v>320</v>
      </c>
      <c r="C918" s="3">
        <v>44653</v>
      </c>
      <c r="D918" s="3">
        <v>44658</v>
      </c>
      <c r="E918">
        <v>5</v>
      </c>
      <c r="F918" t="s">
        <v>1024</v>
      </c>
      <c r="G918" t="s">
        <v>1025</v>
      </c>
      <c r="H918">
        <v>147</v>
      </c>
      <c r="I918" t="s">
        <v>1032</v>
      </c>
      <c r="J918">
        <f>IF(AND(B919=Hospitalvisits[[#This Row],[Patient_ID]],C919-Hospitalvisits[[#This Row],[Discharge_Date]] &lt;= 30),1,0)</f>
        <v>0</v>
      </c>
      <c r="K918" s="3" t="str">
        <f>IF(Hospitalvisits[[#This Row],[Readmission Status]]=1,C919,"")</f>
        <v/>
      </c>
    </row>
    <row r="919" spans="1:11">
      <c r="A919">
        <v>1804</v>
      </c>
      <c r="B919">
        <v>320</v>
      </c>
      <c r="C919" s="3">
        <v>44811</v>
      </c>
      <c r="D919" s="3">
        <v>44813</v>
      </c>
      <c r="E919">
        <v>2</v>
      </c>
      <c r="F919" t="s">
        <v>1024</v>
      </c>
      <c r="G919" t="s">
        <v>1025</v>
      </c>
      <c r="H919">
        <v>152</v>
      </c>
      <c r="I919" t="s">
        <v>1026</v>
      </c>
      <c r="J919">
        <f>IF(AND(B920=Hospitalvisits[[#This Row],[Patient_ID]],C920-Hospitalvisits[[#This Row],[Discharge_Date]] &lt;= 30),1,0)</f>
        <v>0</v>
      </c>
      <c r="K919" s="3" t="str">
        <f>IF(Hospitalvisits[[#This Row],[Readmission Status]]=1,C920,"")</f>
        <v/>
      </c>
    </row>
    <row r="920" spans="1:11">
      <c r="A920">
        <v>1528</v>
      </c>
      <c r="B920">
        <v>320</v>
      </c>
      <c r="C920" s="3">
        <v>45127</v>
      </c>
      <c r="D920" s="3">
        <v>45135</v>
      </c>
      <c r="E920">
        <v>8</v>
      </c>
      <c r="F920" t="s">
        <v>1030</v>
      </c>
      <c r="G920" t="s">
        <v>1031</v>
      </c>
      <c r="H920">
        <v>98</v>
      </c>
      <c r="I920" t="s">
        <v>1034</v>
      </c>
      <c r="J920">
        <f>IF(AND(B921=Hospitalvisits[[#This Row],[Patient_ID]],C921-Hospitalvisits[[#This Row],[Discharge_Date]] &lt;= 30),1,0)</f>
        <v>0</v>
      </c>
      <c r="K920" s="3" t="str">
        <f>IF(Hospitalvisits[[#This Row],[Readmission Status]]=1,C921,"")</f>
        <v/>
      </c>
    </row>
    <row r="921" spans="1:11">
      <c r="A921">
        <v>2736</v>
      </c>
      <c r="B921">
        <v>320</v>
      </c>
      <c r="C921" s="3">
        <v>45175</v>
      </c>
      <c r="D921" s="3">
        <v>45179</v>
      </c>
      <c r="E921">
        <v>4</v>
      </c>
      <c r="F921" t="s">
        <v>1038</v>
      </c>
      <c r="G921" t="s">
        <v>1039</v>
      </c>
      <c r="H921">
        <v>199</v>
      </c>
      <c r="I921" t="s">
        <v>1034</v>
      </c>
      <c r="J921">
        <f>IF(AND(B922=Hospitalvisits[[#This Row],[Patient_ID]],C922-Hospitalvisits[[#This Row],[Discharge_Date]] &lt;= 30),1,0)</f>
        <v>0</v>
      </c>
      <c r="K921" s="3" t="str">
        <f>IF(Hospitalvisits[[#This Row],[Readmission Status]]=1,C922,"")</f>
        <v/>
      </c>
    </row>
    <row r="922" spans="1:11">
      <c r="A922">
        <v>794</v>
      </c>
      <c r="B922">
        <v>321</v>
      </c>
      <c r="C922" s="3">
        <v>45389</v>
      </c>
      <c r="D922" s="3">
        <v>45394</v>
      </c>
      <c r="E922">
        <v>5</v>
      </c>
      <c r="F922" t="s">
        <v>1045</v>
      </c>
      <c r="G922" t="s">
        <v>1025</v>
      </c>
      <c r="H922">
        <v>149</v>
      </c>
      <c r="I922" t="s">
        <v>1029</v>
      </c>
      <c r="J922">
        <f>IF(AND(B923=Hospitalvisits[[#This Row],[Patient_ID]],C923-Hospitalvisits[[#This Row],[Discharge_Date]] &lt;= 30),1,0)</f>
        <v>0</v>
      </c>
      <c r="K922" s="3" t="str">
        <f>IF(Hospitalvisits[[#This Row],[Readmission Status]]=1,C923,"")</f>
        <v/>
      </c>
    </row>
    <row r="923" spans="1:11">
      <c r="A923">
        <v>751</v>
      </c>
      <c r="B923">
        <v>322</v>
      </c>
      <c r="C923" s="3">
        <v>44704</v>
      </c>
      <c r="D923" s="3">
        <v>44709</v>
      </c>
      <c r="E923">
        <v>5</v>
      </c>
      <c r="F923" t="s">
        <v>1045</v>
      </c>
      <c r="G923" t="s">
        <v>1025</v>
      </c>
      <c r="H923">
        <v>49</v>
      </c>
      <c r="I923" t="s">
        <v>1034</v>
      </c>
      <c r="J923">
        <f>IF(AND(B924=Hospitalvisits[[#This Row],[Patient_ID]],C924-Hospitalvisits[[#This Row],[Discharge_Date]] &lt;= 30),1,0)</f>
        <v>0</v>
      </c>
      <c r="K923" s="3" t="str">
        <f>IF(Hospitalvisits[[#This Row],[Readmission Status]]=1,C924,"")</f>
        <v/>
      </c>
    </row>
    <row r="924" spans="1:11">
      <c r="A924">
        <v>2112</v>
      </c>
      <c r="B924">
        <v>322</v>
      </c>
      <c r="C924" s="3">
        <v>44925</v>
      </c>
      <c r="D924" s="3">
        <v>44930</v>
      </c>
      <c r="E924">
        <v>5</v>
      </c>
      <c r="F924" t="s">
        <v>1045</v>
      </c>
      <c r="G924" t="s">
        <v>1025</v>
      </c>
      <c r="H924">
        <v>78</v>
      </c>
      <c r="I924" t="s">
        <v>1029</v>
      </c>
      <c r="J924">
        <f>IF(AND(B925=Hospitalvisits[[#This Row],[Patient_ID]],C925-Hospitalvisits[[#This Row],[Discharge_Date]] &lt;= 30),1,0)</f>
        <v>0</v>
      </c>
      <c r="K924" s="3" t="str">
        <f>IF(Hospitalvisits[[#This Row],[Readmission Status]]=1,C925,"")</f>
        <v/>
      </c>
    </row>
    <row r="925" spans="1:11">
      <c r="A925">
        <v>1393</v>
      </c>
      <c r="B925">
        <v>322</v>
      </c>
      <c r="C925" s="3">
        <v>45002</v>
      </c>
      <c r="D925" s="3">
        <v>45007</v>
      </c>
      <c r="E925">
        <v>5</v>
      </c>
      <c r="F925" t="s">
        <v>1044</v>
      </c>
      <c r="G925" t="s">
        <v>1039</v>
      </c>
      <c r="H925">
        <v>3</v>
      </c>
      <c r="I925" t="s">
        <v>1029</v>
      </c>
      <c r="J925">
        <f>IF(AND(B926=Hospitalvisits[[#This Row],[Patient_ID]],C926-Hospitalvisits[[#This Row],[Discharge_Date]] &lt;= 30),1,0)</f>
        <v>0</v>
      </c>
      <c r="K925" s="3" t="str">
        <f>IF(Hospitalvisits[[#This Row],[Readmission Status]]=1,C926,"")</f>
        <v/>
      </c>
    </row>
    <row r="926" spans="1:11">
      <c r="A926">
        <v>424</v>
      </c>
      <c r="B926">
        <v>322</v>
      </c>
      <c r="C926" s="3">
        <v>45186</v>
      </c>
      <c r="D926" s="3">
        <v>45190</v>
      </c>
      <c r="E926">
        <v>4</v>
      </c>
      <c r="F926" t="s">
        <v>1037</v>
      </c>
      <c r="G926" t="s">
        <v>1031</v>
      </c>
      <c r="H926">
        <v>197</v>
      </c>
      <c r="I926" t="s">
        <v>1026</v>
      </c>
      <c r="J926">
        <f>IF(AND(B927=Hospitalvisits[[#This Row],[Patient_ID]],C927-Hospitalvisits[[#This Row],[Discharge_Date]] &lt;= 30),1,0)</f>
        <v>1</v>
      </c>
      <c r="K926" s="3">
        <f>IF(Hospitalvisits[[#This Row],[Readmission Status]]=1,C927,"")</f>
        <v>45201</v>
      </c>
    </row>
    <row r="927" spans="1:11">
      <c r="A927">
        <v>2293</v>
      </c>
      <c r="B927">
        <v>322</v>
      </c>
      <c r="C927" s="3">
        <v>45201</v>
      </c>
      <c r="D927" s="3">
        <v>45203</v>
      </c>
      <c r="E927">
        <v>2</v>
      </c>
      <c r="F927" t="s">
        <v>1046</v>
      </c>
      <c r="G927" t="s">
        <v>1043</v>
      </c>
      <c r="H927">
        <v>182</v>
      </c>
      <c r="I927" t="s">
        <v>1034</v>
      </c>
      <c r="J927">
        <f>IF(AND(B928=Hospitalvisits[[#This Row],[Patient_ID]],C928-Hospitalvisits[[#This Row],[Discharge_Date]] &lt;= 30),1,0)</f>
        <v>0</v>
      </c>
      <c r="K927" s="3" t="str">
        <f>IF(Hospitalvisits[[#This Row],[Readmission Status]]=1,C928,"")</f>
        <v/>
      </c>
    </row>
    <row r="928" spans="1:11">
      <c r="A928">
        <v>2815</v>
      </c>
      <c r="B928">
        <v>322</v>
      </c>
      <c r="C928" s="3">
        <v>45522</v>
      </c>
      <c r="D928" s="3">
        <v>45526</v>
      </c>
      <c r="E928">
        <v>4</v>
      </c>
      <c r="F928" t="s">
        <v>1035</v>
      </c>
      <c r="G928" t="s">
        <v>1036</v>
      </c>
      <c r="H928">
        <v>112</v>
      </c>
      <c r="I928" t="s">
        <v>1029</v>
      </c>
      <c r="J928">
        <f>IF(AND(B929=Hospitalvisits[[#This Row],[Patient_ID]],C929-Hospitalvisits[[#This Row],[Discharge_Date]] &lt;= 30),1,0)</f>
        <v>1</v>
      </c>
      <c r="K928" s="3">
        <f>IF(Hospitalvisits[[#This Row],[Readmission Status]]=1,C929,"")</f>
        <v>45529</v>
      </c>
    </row>
    <row r="929" spans="1:11">
      <c r="A929">
        <v>230</v>
      </c>
      <c r="B929">
        <v>322</v>
      </c>
      <c r="C929" s="3">
        <v>45529</v>
      </c>
      <c r="D929" s="3">
        <v>45532</v>
      </c>
      <c r="E929">
        <v>3</v>
      </c>
      <c r="F929" t="s">
        <v>1046</v>
      </c>
      <c r="G929" t="s">
        <v>1043</v>
      </c>
      <c r="H929">
        <v>100</v>
      </c>
      <c r="I929" t="s">
        <v>1029</v>
      </c>
      <c r="J929">
        <f>IF(AND(B930=Hospitalvisits[[#This Row],[Patient_ID]],C930-Hospitalvisits[[#This Row],[Discharge_Date]] &lt;= 30),1,0)</f>
        <v>0</v>
      </c>
      <c r="K929" s="3" t="str">
        <f>IF(Hospitalvisits[[#This Row],[Readmission Status]]=1,C930,"")</f>
        <v/>
      </c>
    </row>
    <row r="930" spans="1:11">
      <c r="A930">
        <v>456</v>
      </c>
      <c r="B930">
        <v>323</v>
      </c>
      <c r="C930" s="3">
        <v>44642</v>
      </c>
      <c r="D930" s="3">
        <v>44648</v>
      </c>
      <c r="E930">
        <v>6</v>
      </c>
      <c r="F930" t="s">
        <v>1030</v>
      </c>
      <c r="G930" t="s">
        <v>1031</v>
      </c>
      <c r="H930">
        <v>35</v>
      </c>
      <c r="I930" t="s">
        <v>1026</v>
      </c>
      <c r="J930">
        <f>IF(AND(B931=Hospitalvisits[[#This Row],[Patient_ID]],C931-Hospitalvisits[[#This Row],[Discharge_Date]] &lt;= 30),1,0)</f>
        <v>0</v>
      </c>
      <c r="K930" s="3" t="str">
        <f>IF(Hospitalvisits[[#This Row],[Readmission Status]]=1,C931,"")</f>
        <v/>
      </c>
    </row>
    <row r="931" spans="1:11">
      <c r="A931">
        <v>2470</v>
      </c>
      <c r="B931">
        <v>323</v>
      </c>
      <c r="C931" s="3">
        <v>44827</v>
      </c>
      <c r="D931" s="3">
        <v>44830</v>
      </c>
      <c r="E931">
        <v>3</v>
      </c>
      <c r="F931" t="s">
        <v>1038</v>
      </c>
      <c r="G931" t="s">
        <v>1039</v>
      </c>
      <c r="H931">
        <v>137</v>
      </c>
      <c r="I931" t="s">
        <v>1026</v>
      </c>
      <c r="J931">
        <f>IF(AND(B932=Hospitalvisits[[#This Row],[Patient_ID]],C932-Hospitalvisits[[#This Row],[Discharge_Date]] &lt;= 30),1,0)</f>
        <v>0</v>
      </c>
      <c r="K931" s="3" t="str">
        <f>IF(Hospitalvisits[[#This Row],[Readmission Status]]=1,C932,"")</f>
        <v/>
      </c>
    </row>
    <row r="932" spans="1:11">
      <c r="A932">
        <v>2164</v>
      </c>
      <c r="B932">
        <v>323</v>
      </c>
      <c r="C932" s="3">
        <v>44963</v>
      </c>
      <c r="D932" s="3">
        <v>44964</v>
      </c>
      <c r="E932">
        <v>1</v>
      </c>
      <c r="F932" t="s">
        <v>1046</v>
      </c>
      <c r="G932" t="s">
        <v>1043</v>
      </c>
      <c r="H932">
        <v>28</v>
      </c>
      <c r="I932" t="s">
        <v>1029</v>
      </c>
      <c r="J932">
        <f>IF(AND(B933=Hospitalvisits[[#This Row],[Patient_ID]],C933-Hospitalvisits[[#This Row],[Discharge_Date]] &lt;= 30),1,0)</f>
        <v>0</v>
      </c>
      <c r="K932" s="3" t="str">
        <f>IF(Hospitalvisits[[#This Row],[Readmission Status]]=1,C933,"")</f>
        <v/>
      </c>
    </row>
    <row r="933" spans="1:11">
      <c r="A933">
        <v>31</v>
      </c>
      <c r="B933">
        <v>323</v>
      </c>
      <c r="C933" s="3">
        <v>45237</v>
      </c>
      <c r="D933" s="3">
        <v>45257</v>
      </c>
      <c r="E933">
        <v>20</v>
      </c>
      <c r="F933" t="s">
        <v>1027</v>
      </c>
      <c r="G933" t="s">
        <v>1028</v>
      </c>
      <c r="H933">
        <v>40</v>
      </c>
      <c r="I933" t="s">
        <v>1026</v>
      </c>
      <c r="J933">
        <f>IF(AND(B934=Hospitalvisits[[#This Row],[Patient_ID]],C934-Hospitalvisits[[#This Row],[Discharge_Date]] &lt;= 30),1,0)</f>
        <v>0</v>
      </c>
      <c r="K933" s="3" t="str">
        <f>IF(Hospitalvisits[[#This Row],[Readmission Status]]=1,C934,"")</f>
        <v/>
      </c>
    </row>
    <row r="934" spans="1:11">
      <c r="A934">
        <v>468</v>
      </c>
      <c r="B934">
        <v>323</v>
      </c>
      <c r="C934" s="3">
        <v>45537</v>
      </c>
      <c r="D934" s="3">
        <v>45546</v>
      </c>
      <c r="E934">
        <v>9</v>
      </c>
      <c r="F934" t="s">
        <v>1035</v>
      </c>
      <c r="G934" t="s">
        <v>1036</v>
      </c>
      <c r="H934">
        <v>84</v>
      </c>
      <c r="I934" t="s">
        <v>1029</v>
      </c>
      <c r="J934">
        <f>IF(AND(B935=Hospitalvisits[[#This Row],[Patient_ID]],C935-Hospitalvisits[[#This Row],[Discharge_Date]] &lt;= 30),1,0)</f>
        <v>0</v>
      </c>
      <c r="K934" s="3" t="str">
        <f>IF(Hospitalvisits[[#This Row],[Readmission Status]]=1,C935,"")</f>
        <v/>
      </c>
    </row>
    <row r="935" spans="1:11">
      <c r="A935">
        <v>2</v>
      </c>
      <c r="B935">
        <v>323</v>
      </c>
      <c r="C935" s="3">
        <v>45640</v>
      </c>
      <c r="D935" s="3">
        <v>45649</v>
      </c>
      <c r="E935">
        <v>9</v>
      </c>
      <c r="F935" t="s">
        <v>1041</v>
      </c>
      <c r="G935" t="s">
        <v>1036</v>
      </c>
      <c r="H935">
        <v>98</v>
      </c>
      <c r="I935" t="s">
        <v>1029</v>
      </c>
      <c r="J935">
        <f>IF(AND(B936=Hospitalvisits[[#This Row],[Patient_ID]],C936-Hospitalvisits[[#This Row],[Discharge_Date]] &lt;= 30),1,0)</f>
        <v>0</v>
      </c>
      <c r="K935" s="3" t="str">
        <f>IF(Hospitalvisits[[#This Row],[Readmission Status]]=1,C936,"")</f>
        <v/>
      </c>
    </row>
    <row r="936" spans="1:11">
      <c r="A936">
        <v>388</v>
      </c>
      <c r="B936">
        <v>324</v>
      </c>
      <c r="C936" s="3">
        <v>44656</v>
      </c>
      <c r="D936" s="3">
        <v>44660</v>
      </c>
      <c r="E936">
        <v>4</v>
      </c>
      <c r="F936" t="s">
        <v>1045</v>
      </c>
      <c r="G936" t="s">
        <v>1025</v>
      </c>
      <c r="H936">
        <v>94</v>
      </c>
      <c r="I936" t="s">
        <v>1034</v>
      </c>
      <c r="J936">
        <f>IF(AND(B937=Hospitalvisits[[#This Row],[Patient_ID]],C937-Hospitalvisits[[#This Row],[Discharge_Date]] &lt;= 30),1,0)</f>
        <v>0</v>
      </c>
      <c r="K936" s="3" t="str">
        <f>IF(Hospitalvisits[[#This Row],[Readmission Status]]=1,C937,"")</f>
        <v/>
      </c>
    </row>
    <row r="937" spans="1:11">
      <c r="A937">
        <v>1046</v>
      </c>
      <c r="B937">
        <v>324</v>
      </c>
      <c r="C937" s="3">
        <v>45442</v>
      </c>
      <c r="D937" s="3">
        <v>45462</v>
      </c>
      <c r="E937">
        <v>20</v>
      </c>
      <c r="F937" t="s">
        <v>1027</v>
      </c>
      <c r="G937" t="s">
        <v>1028</v>
      </c>
      <c r="H937">
        <v>184</v>
      </c>
      <c r="I937" t="s">
        <v>1026</v>
      </c>
      <c r="J937">
        <f>IF(AND(B938=Hospitalvisits[[#This Row],[Patient_ID]],C938-Hospitalvisits[[#This Row],[Discharge_Date]] &lt;= 30),1,0)</f>
        <v>0</v>
      </c>
      <c r="K937" s="3" t="str">
        <f>IF(Hospitalvisits[[#This Row],[Readmission Status]]=1,C938,"")</f>
        <v/>
      </c>
    </row>
    <row r="938" spans="1:11">
      <c r="A938">
        <v>188</v>
      </c>
      <c r="B938">
        <v>324</v>
      </c>
      <c r="C938" s="3">
        <v>45652</v>
      </c>
      <c r="D938" s="3">
        <v>45656</v>
      </c>
      <c r="E938">
        <v>4</v>
      </c>
      <c r="F938" t="s">
        <v>1024</v>
      </c>
      <c r="G938" t="s">
        <v>1025</v>
      </c>
      <c r="H938">
        <v>77</v>
      </c>
      <c r="I938" t="s">
        <v>1034</v>
      </c>
      <c r="J938">
        <f>IF(AND(B939=Hospitalvisits[[#This Row],[Patient_ID]],C939-Hospitalvisits[[#This Row],[Discharge_Date]] &lt;= 30),1,0)</f>
        <v>0</v>
      </c>
      <c r="K938" s="3" t="str">
        <f>IF(Hospitalvisits[[#This Row],[Readmission Status]]=1,C939,"")</f>
        <v/>
      </c>
    </row>
    <row r="939" spans="1:11">
      <c r="A939">
        <v>2338</v>
      </c>
      <c r="B939">
        <v>325</v>
      </c>
      <c r="C939" s="3">
        <v>44843</v>
      </c>
      <c r="D939" s="3">
        <v>44846</v>
      </c>
      <c r="E939">
        <v>3</v>
      </c>
      <c r="F939" t="s">
        <v>1046</v>
      </c>
      <c r="G939" t="s">
        <v>1043</v>
      </c>
      <c r="H939">
        <v>7</v>
      </c>
      <c r="I939" t="s">
        <v>1029</v>
      </c>
      <c r="J939">
        <f>IF(AND(B940=Hospitalvisits[[#This Row],[Patient_ID]],C940-Hospitalvisits[[#This Row],[Discharge_Date]] &lt;= 30),1,0)</f>
        <v>0</v>
      </c>
      <c r="K939" s="3" t="str">
        <f>IF(Hospitalvisits[[#This Row],[Readmission Status]]=1,C940,"")</f>
        <v/>
      </c>
    </row>
    <row r="940" spans="1:11">
      <c r="A940">
        <v>2452</v>
      </c>
      <c r="B940">
        <v>325</v>
      </c>
      <c r="C940" s="3">
        <v>45026</v>
      </c>
      <c r="D940" s="3">
        <v>45031</v>
      </c>
      <c r="E940">
        <v>5</v>
      </c>
      <c r="F940" t="s">
        <v>1041</v>
      </c>
      <c r="G940" t="s">
        <v>1036</v>
      </c>
      <c r="H940">
        <v>10</v>
      </c>
      <c r="I940" t="s">
        <v>1026</v>
      </c>
      <c r="J940">
        <f>IF(AND(B941=Hospitalvisits[[#This Row],[Patient_ID]],C941-Hospitalvisits[[#This Row],[Discharge_Date]] &lt;= 30),1,0)</f>
        <v>0</v>
      </c>
      <c r="K940" s="3" t="str">
        <f>IF(Hospitalvisits[[#This Row],[Readmission Status]]=1,C941,"")</f>
        <v/>
      </c>
    </row>
    <row r="941" spans="1:11">
      <c r="A941">
        <v>2241</v>
      </c>
      <c r="B941">
        <v>325</v>
      </c>
      <c r="C941" s="3">
        <v>45073</v>
      </c>
      <c r="D941" s="3">
        <v>45080</v>
      </c>
      <c r="E941">
        <v>7</v>
      </c>
      <c r="F941" t="s">
        <v>1035</v>
      </c>
      <c r="G941" t="s">
        <v>1036</v>
      </c>
      <c r="H941">
        <v>50</v>
      </c>
      <c r="I941" t="s">
        <v>1026</v>
      </c>
      <c r="J941">
        <f>IF(AND(B942=Hospitalvisits[[#This Row],[Patient_ID]],C942-Hospitalvisits[[#This Row],[Discharge_Date]] &lt;= 30),1,0)</f>
        <v>0</v>
      </c>
      <c r="K941" s="3" t="str">
        <f>IF(Hospitalvisits[[#This Row],[Readmission Status]]=1,C942,"")</f>
        <v/>
      </c>
    </row>
    <row r="942" spans="1:11">
      <c r="A942">
        <v>1396</v>
      </c>
      <c r="B942">
        <v>325</v>
      </c>
      <c r="C942" s="3">
        <v>45360</v>
      </c>
      <c r="D942" s="3">
        <v>45362</v>
      </c>
      <c r="E942">
        <v>2</v>
      </c>
      <c r="F942" t="s">
        <v>1024</v>
      </c>
      <c r="G942" t="s">
        <v>1025</v>
      </c>
      <c r="H942">
        <v>113</v>
      </c>
      <c r="I942" t="s">
        <v>1029</v>
      </c>
      <c r="J942">
        <f>IF(AND(B943=Hospitalvisits[[#This Row],[Patient_ID]],C943-Hospitalvisits[[#This Row],[Discharge_Date]] &lt;= 30),1,0)</f>
        <v>0</v>
      </c>
      <c r="K942" s="3" t="str">
        <f>IF(Hospitalvisits[[#This Row],[Readmission Status]]=1,C943,"")</f>
        <v/>
      </c>
    </row>
    <row r="943" spans="1:11">
      <c r="A943">
        <v>783</v>
      </c>
      <c r="B943">
        <v>325</v>
      </c>
      <c r="C943" s="3">
        <v>45442</v>
      </c>
      <c r="D943" s="3">
        <v>45448</v>
      </c>
      <c r="E943">
        <v>6</v>
      </c>
      <c r="F943" t="s">
        <v>1038</v>
      </c>
      <c r="G943" t="s">
        <v>1039</v>
      </c>
      <c r="H943">
        <v>30</v>
      </c>
      <c r="I943" t="s">
        <v>1032</v>
      </c>
      <c r="J943">
        <f>IF(AND(B944=Hospitalvisits[[#This Row],[Patient_ID]],C944-Hospitalvisits[[#This Row],[Discharge_Date]] &lt;= 30),1,0)</f>
        <v>0</v>
      </c>
      <c r="K943" s="3" t="str">
        <f>IF(Hospitalvisits[[#This Row],[Readmission Status]]=1,C944,"")</f>
        <v/>
      </c>
    </row>
    <row r="944" spans="1:11">
      <c r="A944">
        <v>1542</v>
      </c>
      <c r="B944">
        <v>326</v>
      </c>
      <c r="C944" s="3">
        <v>44999</v>
      </c>
      <c r="D944" s="3">
        <v>45002</v>
      </c>
      <c r="E944">
        <v>3</v>
      </c>
      <c r="F944" t="s">
        <v>1045</v>
      </c>
      <c r="G944" t="s">
        <v>1025</v>
      </c>
      <c r="H944">
        <v>72</v>
      </c>
      <c r="I944" t="s">
        <v>1032</v>
      </c>
      <c r="J944">
        <f>IF(AND(B945=Hospitalvisits[[#This Row],[Patient_ID]],C945-Hospitalvisits[[#This Row],[Discharge_Date]] &lt;= 30),1,0)</f>
        <v>0</v>
      </c>
      <c r="K944" s="3" t="str">
        <f>IF(Hospitalvisits[[#This Row],[Readmission Status]]=1,C945,"")</f>
        <v/>
      </c>
    </row>
    <row r="945" spans="1:11">
      <c r="A945">
        <v>1064</v>
      </c>
      <c r="B945">
        <v>326</v>
      </c>
      <c r="C945" s="3">
        <v>45093</v>
      </c>
      <c r="D945" s="3">
        <v>45094</v>
      </c>
      <c r="E945">
        <v>1</v>
      </c>
      <c r="F945" t="s">
        <v>1046</v>
      </c>
      <c r="G945" t="s">
        <v>1043</v>
      </c>
      <c r="H945">
        <v>184</v>
      </c>
      <c r="I945" t="s">
        <v>1032</v>
      </c>
      <c r="J945">
        <f>IF(AND(B946=Hospitalvisits[[#This Row],[Patient_ID]],C946-Hospitalvisits[[#This Row],[Discharge_Date]] &lt;= 30),1,0)</f>
        <v>0</v>
      </c>
      <c r="K945" s="3" t="str">
        <f>IF(Hospitalvisits[[#This Row],[Readmission Status]]=1,C946,"")</f>
        <v/>
      </c>
    </row>
    <row r="946" spans="1:11">
      <c r="A946">
        <v>1783</v>
      </c>
      <c r="B946">
        <v>326</v>
      </c>
      <c r="C946" s="3">
        <v>45428</v>
      </c>
      <c r="D946" s="3">
        <v>45431</v>
      </c>
      <c r="E946">
        <v>3</v>
      </c>
      <c r="F946" t="s">
        <v>1046</v>
      </c>
      <c r="G946" t="s">
        <v>1043</v>
      </c>
      <c r="H946">
        <v>47</v>
      </c>
      <c r="I946" t="s">
        <v>1034</v>
      </c>
      <c r="J946">
        <f>IF(AND(B947=Hospitalvisits[[#This Row],[Patient_ID]],C947-Hospitalvisits[[#This Row],[Discharge_Date]] &lt;= 30),1,0)</f>
        <v>0</v>
      </c>
      <c r="K946" s="3" t="str">
        <f>IF(Hospitalvisits[[#This Row],[Readmission Status]]=1,C947,"")</f>
        <v/>
      </c>
    </row>
    <row r="947" spans="1:11">
      <c r="A947">
        <v>1458</v>
      </c>
      <c r="B947">
        <v>326</v>
      </c>
      <c r="C947" s="3">
        <v>45583</v>
      </c>
      <c r="D947" s="3">
        <v>45592</v>
      </c>
      <c r="E947">
        <v>9</v>
      </c>
      <c r="F947" t="s">
        <v>1027</v>
      </c>
      <c r="G947" t="s">
        <v>1028</v>
      </c>
      <c r="H947">
        <v>182</v>
      </c>
      <c r="I947" t="s">
        <v>1029</v>
      </c>
      <c r="J947">
        <f>IF(AND(B948=Hospitalvisits[[#This Row],[Patient_ID]],C948-Hospitalvisits[[#This Row],[Discharge_Date]] &lt;= 30),1,0)</f>
        <v>0</v>
      </c>
      <c r="K947" s="3" t="str">
        <f>IF(Hospitalvisits[[#This Row],[Readmission Status]]=1,C948,"")</f>
        <v/>
      </c>
    </row>
    <row r="948" spans="1:11">
      <c r="A948">
        <v>1810</v>
      </c>
      <c r="B948">
        <v>327</v>
      </c>
      <c r="C948" s="3">
        <v>44676</v>
      </c>
      <c r="D948" s="3">
        <v>44679</v>
      </c>
      <c r="E948">
        <v>3</v>
      </c>
      <c r="F948" t="s">
        <v>1030</v>
      </c>
      <c r="G948" t="s">
        <v>1031</v>
      </c>
      <c r="H948">
        <v>136</v>
      </c>
      <c r="I948" t="s">
        <v>1029</v>
      </c>
      <c r="J948">
        <f>IF(AND(B949=Hospitalvisits[[#This Row],[Patient_ID]],C949-Hospitalvisits[[#This Row],[Discharge_Date]] &lt;= 30),1,0)</f>
        <v>0</v>
      </c>
      <c r="K948" s="3" t="str">
        <f>IF(Hospitalvisits[[#This Row],[Readmission Status]]=1,C949,"")</f>
        <v/>
      </c>
    </row>
    <row r="949" spans="1:11">
      <c r="A949">
        <v>1512</v>
      </c>
      <c r="B949">
        <v>327</v>
      </c>
      <c r="C949" s="3">
        <v>45180</v>
      </c>
      <c r="D949" s="3">
        <v>45186</v>
      </c>
      <c r="E949">
        <v>6</v>
      </c>
      <c r="F949" t="s">
        <v>1035</v>
      </c>
      <c r="G949" t="s">
        <v>1036</v>
      </c>
      <c r="H949">
        <v>79</v>
      </c>
      <c r="I949" t="s">
        <v>1026</v>
      </c>
      <c r="J949">
        <f>IF(AND(B950=Hospitalvisits[[#This Row],[Patient_ID]],C950-Hospitalvisits[[#This Row],[Discharge_Date]] &lt;= 30),1,0)</f>
        <v>0</v>
      </c>
      <c r="K949" s="3" t="str">
        <f>IF(Hospitalvisits[[#This Row],[Readmission Status]]=1,C950,"")</f>
        <v/>
      </c>
    </row>
    <row r="950" spans="1:11">
      <c r="A950">
        <v>1286</v>
      </c>
      <c r="B950">
        <v>327</v>
      </c>
      <c r="C950" s="3">
        <v>45229</v>
      </c>
      <c r="D950" s="3">
        <v>45246</v>
      </c>
      <c r="E950">
        <v>17</v>
      </c>
      <c r="F950" t="s">
        <v>1033</v>
      </c>
      <c r="G950" t="s">
        <v>1028</v>
      </c>
      <c r="H950">
        <v>113</v>
      </c>
      <c r="I950" t="s">
        <v>1029</v>
      </c>
      <c r="J950">
        <f>IF(AND(B951=Hospitalvisits[[#This Row],[Patient_ID]],C951-Hospitalvisits[[#This Row],[Discharge_Date]] &lt;= 30),1,0)</f>
        <v>1</v>
      </c>
      <c r="K950" s="3">
        <f>IF(Hospitalvisits[[#This Row],[Readmission Status]]=1,C951,"")</f>
        <v>45257</v>
      </c>
    </row>
    <row r="951" spans="1:11">
      <c r="A951">
        <v>737</v>
      </c>
      <c r="B951">
        <v>327</v>
      </c>
      <c r="C951" s="3">
        <v>45257</v>
      </c>
      <c r="D951" s="3">
        <v>45266</v>
      </c>
      <c r="E951">
        <v>9</v>
      </c>
      <c r="F951" t="s">
        <v>1035</v>
      </c>
      <c r="G951" t="s">
        <v>1036</v>
      </c>
      <c r="H951">
        <v>198</v>
      </c>
      <c r="I951" t="s">
        <v>1034</v>
      </c>
      <c r="J951">
        <f>IF(AND(B952=Hospitalvisits[[#This Row],[Patient_ID]],C952-Hospitalvisits[[#This Row],[Discharge_Date]] &lt;= 30),1,0)</f>
        <v>0</v>
      </c>
      <c r="K951" s="3" t="str">
        <f>IF(Hospitalvisits[[#This Row],[Readmission Status]]=1,C952,"")</f>
        <v/>
      </c>
    </row>
    <row r="952" spans="1:11">
      <c r="A952">
        <v>260</v>
      </c>
      <c r="B952">
        <v>327</v>
      </c>
      <c r="C952" s="3">
        <v>45505</v>
      </c>
      <c r="D952" s="3">
        <v>45508</v>
      </c>
      <c r="E952">
        <v>3</v>
      </c>
      <c r="F952" t="s">
        <v>1045</v>
      </c>
      <c r="G952" t="s">
        <v>1025</v>
      </c>
      <c r="H952">
        <v>7</v>
      </c>
      <c r="I952" t="s">
        <v>1032</v>
      </c>
      <c r="J952">
        <f>IF(AND(B953=Hospitalvisits[[#This Row],[Patient_ID]],C953-Hospitalvisits[[#This Row],[Discharge_Date]] &lt;= 30),1,0)</f>
        <v>0</v>
      </c>
      <c r="K952" s="3" t="str">
        <f>IF(Hospitalvisits[[#This Row],[Readmission Status]]=1,C953,"")</f>
        <v/>
      </c>
    </row>
    <row r="953" spans="1:11">
      <c r="A953">
        <v>2296</v>
      </c>
      <c r="B953">
        <v>328</v>
      </c>
      <c r="C953" s="3">
        <v>44852</v>
      </c>
      <c r="D953" s="3">
        <v>44857</v>
      </c>
      <c r="E953">
        <v>5</v>
      </c>
      <c r="F953" t="s">
        <v>1045</v>
      </c>
      <c r="G953" t="s">
        <v>1025</v>
      </c>
      <c r="H953">
        <v>71</v>
      </c>
      <c r="I953" t="s">
        <v>1026</v>
      </c>
      <c r="J953">
        <f>IF(AND(B954=Hospitalvisits[[#This Row],[Patient_ID]],C954-Hospitalvisits[[#This Row],[Discharge_Date]] &lt;= 30),1,0)</f>
        <v>0</v>
      </c>
      <c r="K953" s="3" t="str">
        <f>IF(Hospitalvisits[[#This Row],[Readmission Status]]=1,C954,"")</f>
        <v/>
      </c>
    </row>
    <row r="954" spans="1:11">
      <c r="A954">
        <v>111</v>
      </c>
      <c r="B954">
        <v>328</v>
      </c>
      <c r="C954" s="3">
        <v>44909</v>
      </c>
      <c r="D954" s="3">
        <v>44915</v>
      </c>
      <c r="E954">
        <v>6</v>
      </c>
      <c r="F954" t="s">
        <v>1027</v>
      </c>
      <c r="G954" t="s">
        <v>1028</v>
      </c>
      <c r="H954">
        <v>75</v>
      </c>
      <c r="I954" t="s">
        <v>1029</v>
      </c>
      <c r="J954">
        <f>IF(AND(B955=Hospitalvisits[[#This Row],[Patient_ID]],C955-Hospitalvisits[[#This Row],[Discharge_Date]] &lt;= 30),1,0)</f>
        <v>0</v>
      </c>
      <c r="K954" s="3" t="str">
        <f>IF(Hospitalvisits[[#This Row],[Readmission Status]]=1,C955,"")</f>
        <v/>
      </c>
    </row>
    <row r="955" spans="1:11">
      <c r="A955">
        <v>1853</v>
      </c>
      <c r="B955">
        <v>329</v>
      </c>
      <c r="C955" s="3">
        <v>44598</v>
      </c>
      <c r="D955" s="3">
        <v>44604</v>
      </c>
      <c r="E955">
        <v>6</v>
      </c>
      <c r="F955" t="s">
        <v>1044</v>
      </c>
      <c r="G955" t="s">
        <v>1039</v>
      </c>
      <c r="H955">
        <v>166</v>
      </c>
      <c r="I955" t="s">
        <v>1026</v>
      </c>
      <c r="J955">
        <f>IF(AND(B956=Hospitalvisits[[#This Row],[Patient_ID]],C956-Hospitalvisits[[#This Row],[Discharge_Date]] &lt;= 30),1,0)</f>
        <v>0</v>
      </c>
      <c r="K955" s="3" t="str">
        <f>IF(Hospitalvisits[[#This Row],[Readmission Status]]=1,C956,"")</f>
        <v/>
      </c>
    </row>
    <row r="956" spans="1:11">
      <c r="A956">
        <v>1268</v>
      </c>
      <c r="B956">
        <v>329</v>
      </c>
      <c r="C956" s="3">
        <v>44971</v>
      </c>
      <c r="D956" s="3">
        <v>44974</v>
      </c>
      <c r="E956">
        <v>3</v>
      </c>
      <c r="F956" t="s">
        <v>1037</v>
      </c>
      <c r="G956" t="s">
        <v>1031</v>
      </c>
      <c r="H956">
        <v>180</v>
      </c>
      <c r="I956" t="s">
        <v>1034</v>
      </c>
      <c r="J956">
        <f>IF(AND(B957=Hospitalvisits[[#This Row],[Patient_ID]],C957-Hospitalvisits[[#This Row],[Discharge_Date]] &lt;= 30),1,0)</f>
        <v>0</v>
      </c>
      <c r="K956" s="3" t="str">
        <f>IF(Hospitalvisits[[#This Row],[Readmission Status]]=1,C957,"")</f>
        <v/>
      </c>
    </row>
    <row r="957" spans="1:11">
      <c r="A957">
        <v>2833</v>
      </c>
      <c r="B957">
        <v>329</v>
      </c>
      <c r="C957" s="3">
        <v>45045</v>
      </c>
      <c r="D957" s="3">
        <v>45050</v>
      </c>
      <c r="E957">
        <v>5</v>
      </c>
      <c r="F957" t="s">
        <v>1044</v>
      </c>
      <c r="G957" t="s">
        <v>1039</v>
      </c>
      <c r="H957">
        <v>173</v>
      </c>
      <c r="I957" t="s">
        <v>1034</v>
      </c>
      <c r="J957">
        <f>IF(AND(B958=Hospitalvisits[[#This Row],[Patient_ID]],C958-Hospitalvisits[[#This Row],[Discharge_Date]] &lt;= 30),1,0)</f>
        <v>0</v>
      </c>
      <c r="K957" s="3" t="str">
        <f>IF(Hospitalvisits[[#This Row],[Readmission Status]]=1,C958,"")</f>
        <v/>
      </c>
    </row>
    <row r="958" spans="1:11">
      <c r="A958">
        <v>1330</v>
      </c>
      <c r="B958">
        <v>329</v>
      </c>
      <c r="C958" s="3">
        <v>45457</v>
      </c>
      <c r="D958" s="3">
        <v>45461</v>
      </c>
      <c r="E958">
        <v>4</v>
      </c>
      <c r="F958" t="s">
        <v>1040</v>
      </c>
      <c r="G958" t="s">
        <v>1039</v>
      </c>
      <c r="H958">
        <v>47</v>
      </c>
      <c r="I958" t="s">
        <v>1026</v>
      </c>
      <c r="J958">
        <f>IF(AND(B959=Hospitalvisits[[#This Row],[Patient_ID]],C959-Hospitalvisits[[#This Row],[Discharge_Date]] &lt;= 30),1,0)</f>
        <v>0</v>
      </c>
      <c r="K958" s="3" t="str">
        <f>IF(Hospitalvisits[[#This Row],[Readmission Status]]=1,C959,"")</f>
        <v/>
      </c>
    </row>
    <row r="959" spans="1:11">
      <c r="A959">
        <v>2199</v>
      </c>
      <c r="B959">
        <v>330</v>
      </c>
      <c r="C959" s="3">
        <v>44898</v>
      </c>
      <c r="D959" s="3">
        <v>44903</v>
      </c>
      <c r="E959">
        <v>5</v>
      </c>
      <c r="F959" t="s">
        <v>1044</v>
      </c>
      <c r="G959" t="s">
        <v>1039</v>
      </c>
      <c r="H959">
        <v>124</v>
      </c>
      <c r="I959" t="s">
        <v>1032</v>
      </c>
      <c r="J959">
        <f>IF(AND(B960=Hospitalvisits[[#This Row],[Patient_ID]],C960-Hospitalvisits[[#This Row],[Discharge_Date]] &lt;= 30),1,0)</f>
        <v>0</v>
      </c>
      <c r="K959" s="3" t="str">
        <f>IF(Hospitalvisits[[#This Row],[Readmission Status]]=1,C960,"")</f>
        <v/>
      </c>
    </row>
    <row r="960" spans="1:11">
      <c r="A960">
        <v>1211</v>
      </c>
      <c r="B960">
        <v>330</v>
      </c>
      <c r="C960" s="3">
        <v>45391</v>
      </c>
      <c r="D960" s="3">
        <v>45395</v>
      </c>
      <c r="E960">
        <v>4</v>
      </c>
      <c r="F960" t="s">
        <v>1024</v>
      </c>
      <c r="G960" t="s">
        <v>1025</v>
      </c>
      <c r="H960">
        <v>86</v>
      </c>
      <c r="I960" t="s">
        <v>1034</v>
      </c>
      <c r="J960">
        <f>IF(AND(B961=Hospitalvisits[[#This Row],[Patient_ID]],C961-Hospitalvisits[[#This Row],[Discharge_Date]] &lt;= 30),1,0)</f>
        <v>0</v>
      </c>
      <c r="K960" s="3" t="str">
        <f>IF(Hospitalvisits[[#This Row],[Readmission Status]]=1,C961,"")</f>
        <v/>
      </c>
    </row>
    <row r="961" spans="1:11">
      <c r="A961">
        <v>2796</v>
      </c>
      <c r="B961">
        <v>331</v>
      </c>
      <c r="C961" s="3">
        <v>44660</v>
      </c>
      <c r="D961" s="3">
        <v>44662</v>
      </c>
      <c r="E961">
        <v>2</v>
      </c>
      <c r="F961" t="s">
        <v>1045</v>
      </c>
      <c r="G961" t="s">
        <v>1025</v>
      </c>
      <c r="H961">
        <v>43</v>
      </c>
      <c r="I961" t="s">
        <v>1029</v>
      </c>
      <c r="J961">
        <f>IF(AND(B962=Hospitalvisits[[#This Row],[Patient_ID]],C962-Hospitalvisits[[#This Row],[Discharge_Date]] &lt;= 30),1,0)</f>
        <v>0</v>
      </c>
      <c r="K961" s="3" t="str">
        <f>IF(Hospitalvisits[[#This Row],[Readmission Status]]=1,C962,"")</f>
        <v/>
      </c>
    </row>
    <row r="962" spans="1:11">
      <c r="A962">
        <v>1457</v>
      </c>
      <c r="B962">
        <v>331</v>
      </c>
      <c r="C962" s="3">
        <v>45205</v>
      </c>
      <c r="D962" s="3">
        <v>45223</v>
      </c>
      <c r="E962">
        <v>18</v>
      </c>
      <c r="F962" t="s">
        <v>1033</v>
      </c>
      <c r="G962" t="s">
        <v>1028</v>
      </c>
      <c r="H962">
        <v>4</v>
      </c>
      <c r="I962" t="s">
        <v>1026</v>
      </c>
      <c r="J962">
        <f>IF(AND(B963=Hospitalvisits[[#This Row],[Patient_ID]],C963-Hospitalvisits[[#This Row],[Discharge_Date]] &lt;= 30),1,0)</f>
        <v>0</v>
      </c>
      <c r="K962" s="3" t="str">
        <f>IF(Hospitalvisits[[#This Row],[Readmission Status]]=1,C963,"")</f>
        <v/>
      </c>
    </row>
    <row r="963" spans="1:11">
      <c r="A963">
        <v>2778</v>
      </c>
      <c r="B963">
        <v>331</v>
      </c>
      <c r="C963" s="3">
        <v>45560</v>
      </c>
      <c r="D963" s="3">
        <v>45566</v>
      </c>
      <c r="E963">
        <v>6</v>
      </c>
      <c r="F963" t="s">
        <v>1035</v>
      </c>
      <c r="G963" t="s">
        <v>1036</v>
      </c>
      <c r="H963">
        <v>29</v>
      </c>
      <c r="I963" t="s">
        <v>1029</v>
      </c>
      <c r="J963">
        <f>IF(AND(B964=Hospitalvisits[[#This Row],[Patient_ID]],C964-Hospitalvisits[[#This Row],[Discharge_Date]] &lt;= 30),1,0)</f>
        <v>0</v>
      </c>
      <c r="K963" s="3" t="str">
        <f>IF(Hospitalvisits[[#This Row],[Readmission Status]]=1,C964,"")</f>
        <v/>
      </c>
    </row>
    <row r="964" spans="1:11">
      <c r="A964">
        <v>2601</v>
      </c>
      <c r="B964">
        <v>333</v>
      </c>
      <c r="C964" s="3">
        <v>44781</v>
      </c>
      <c r="D964" s="3">
        <v>44793</v>
      </c>
      <c r="E964">
        <v>12</v>
      </c>
      <c r="F964" t="s">
        <v>1041</v>
      </c>
      <c r="G964" t="s">
        <v>1036</v>
      </c>
      <c r="H964">
        <v>157</v>
      </c>
      <c r="I964" t="s">
        <v>1029</v>
      </c>
      <c r="J964">
        <f>IF(AND(B965=Hospitalvisits[[#This Row],[Patient_ID]],C965-Hospitalvisits[[#This Row],[Discharge_Date]] &lt;= 30),1,0)</f>
        <v>0</v>
      </c>
      <c r="K964" s="3" t="str">
        <f>IF(Hospitalvisits[[#This Row],[Readmission Status]]=1,C965,"")</f>
        <v/>
      </c>
    </row>
    <row r="965" spans="1:11">
      <c r="A965">
        <v>1832</v>
      </c>
      <c r="B965">
        <v>333</v>
      </c>
      <c r="C965" s="3">
        <v>45208</v>
      </c>
      <c r="D965" s="3">
        <v>45209</v>
      </c>
      <c r="E965">
        <v>1</v>
      </c>
      <c r="F965" t="s">
        <v>1042</v>
      </c>
      <c r="G965" t="s">
        <v>1043</v>
      </c>
      <c r="H965">
        <v>190</v>
      </c>
      <c r="I965" t="s">
        <v>1034</v>
      </c>
      <c r="J965">
        <f>IF(AND(B966=Hospitalvisits[[#This Row],[Patient_ID]],C966-Hospitalvisits[[#This Row],[Discharge_Date]] &lt;= 30),1,0)</f>
        <v>0</v>
      </c>
      <c r="K965" s="3" t="str">
        <f>IF(Hospitalvisits[[#This Row],[Readmission Status]]=1,C966,"")</f>
        <v/>
      </c>
    </row>
    <row r="966" spans="1:11">
      <c r="A966">
        <v>1334</v>
      </c>
      <c r="B966">
        <v>333</v>
      </c>
      <c r="C966" s="3">
        <v>45242</v>
      </c>
      <c r="D966" s="3">
        <v>45252</v>
      </c>
      <c r="E966">
        <v>10</v>
      </c>
      <c r="F966" t="s">
        <v>1037</v>
      </c>
      <c r="G966" t="s">
        <v>1031</v>
      </c>
      <c r="H966">
        <v>56</v>
      </c>
      <c r="I966" t="s">
        <v>1029</v>
      </c>
      <c r="J966">
        <f>IF(AND(B967=Hospitalvisits[[#This Row],[Patient_ID]],C967-Hospitalvisits[[#This Row],[Discharge_Date]] &lt;= 30),1,0)</f>
        <v>0</v>
      </c>
      <c r="K966" s="3" t="str">
        <f>IF(Hospitalvisits[[#This Row],[Readmission Status]]=1,C967,"")</f>
        <v/>
      </c>
    </row>
    <row r="967" spans="1:11">
      <c r="A967">
        <v>1790</v>
      </c>
      <c r="B967">
        <v>333</v>
      </c>
      <c r="C967" s="3">
        <v>45411</v>
      </c>
      <c r="D967" s="3">
        <v>45420</v>
      </c>
      <c r="E967">
        <v>9</v>
      </c>
      <c r="F967" t="s">
        <v>1027</v>
      </c>
      <c r="G967" t="s">
        <v>1028</v>
      </c>
      <c r="H967">
        <v>16</v>
      </c>
      <c r="I967" t="s">
        <v>1032</v>
      </c>
      <c r="J967">
        <f>IF(AND(B968=Hospitalvisits[[#This Row],[Patient_ID]],C968-Hospitalvisits[[#This Row],[Discharge_Date]] &lt;= 30),1,0)</f>
        <v>1</v>
      </c>
      <c r="K967" s="3">
        <f>IF(Hospitalvisits[[#This Row],[Readmission Status]]=1,C968,"")</f>
        <v>45440</v>
      </c>
    </row>
    <row r="968" spans="1:11">
      <c r="A968">
        <v>1031</v>
      </c>
      <c r="B968">
        <v>333</v>
      </c>
      <c r="C968" s="3">
        <v>45440</v>
      </c>
      <c r="D968" s="3">
        <v>45443</v>
      </c>
      <c r="E968">
        <v>3</v>
      </c>
      <c r="F968" t="s">
        <v>1046</v>
      </c>
      <c r="G968" t="s">
        <v>1043</v>
      </c>
      <c r="H968">
        <v>119</v>
      </c>
      <c r="I968" t="s">
        <v>1032</v>
      </c>
      <c r="J968">
        <f>IF(AND(B969=Hospitalvisits[[#This Row],[Patient_ID]],C969-Hospitalvisits[[#This Row],[Discharge_Date]] &lt;= 30),1,0)</f>
        <v>0</v>
      </c>
      <c r="K968" s="3" t="str">
        <f>IF(Hospitalvisits[[#This Row],[Readmission Status]]=1,C969,"")</f>
        <v/>
      </c>
    </row>
    <row r="969" spans="1:11">
      <c r="A969">
        <v>1644</v>
      </c>
      <c r="B969">
        <v>334</v>
      </c>
      <c r="C969" s="3">
        <v>44697</v>
      </c>
      <c r="D969" s="3">
        <v>44706</v>
      </c>
      <c r="E969">
        <v>9</v>
      </c>
      <c r="F969" t="s">
        <v>1035</v>
      </c>
      <c r="G969" t="s">
        <v>1036</v>
      </c>
      <c r="H969">
        <v>144</v>
      </c>
      <c r="I969" t="s">
        <v>1034</v>
      </c>
      <c r="J969">
        <f>IF(AND(B970=Hospitalvisits[[#This Row],[Patient_ID]],C970-Hospitalvisits[[#This Row],[Discharge_Date]] &lt;= 30),1,0)</f>
        <v>0</v>
      </c>
      <c r="K969" s="3" t="str">
        <f>IF(Hospitalvisits[[#This Row],[Readmission Status]]=1,C970,"")</f>
        <v/>
      </c>
    </row>
    <row r="970" spans="1:11">
      <c r="A970">
        <v>208</v>
      </c>
      <c r="B970">
        <v>334</v>
      </c>
      <c r="C970" s="3">
        <v>45049</v>
      </c>
      <c r="D970" s="3">
        <v>45057</v>
      </c>
      <c r="E970">
        <v>8</v>
      </c>
      <c r="F970" t="s">
        <v>1027</v>
      </c>
      <c r="G970" t="s">
        <v>1028</v>
      </c>
      <c r="H970">
        <v>142</v>
      </c>
      <c r="I970" t="s">
        <v>1029</v>
      </c>
      <c r="J970">
        <f>IF(AND(B971=Hospitalvisits[[#This Row],[Patient_ID]],C971-Hospitalvisits[[#This Row],[Discharge_Date]] &lt;= 30),1,0)</f>
        <v>0</v>
      </c>
      <c r="K970" s="3" t="str">
        <f>IF(Hospitalvisits[[#This Row],[Readmission Status]]=1,C971,"")</f>
        <v/>
      </c>
    </row>
    <row r="971" spans="1:11">
      <c r="A971">
        <v>1674</v>
      </c>
      <c r="B971">
        <v>334</v>
      </c>
      <c r="C971" s="3">
        <v>45118</v>
      </c>
      <c r="D971" s="3">
        <v>45124</v>
      </c>
      <c r="E971">
        <v>6</v>
      </c>
      <c r="F971" t="s">
        <v>1033</v>
      </c>
      <c r="G971" t="s">
        <v>1028</v>
      </c>
      <c r="H971">
        <v>69</v>
      </c>
      <c r="I971" t="s">
        <v>1034</v>
      </c>
      <c r="J971">
        <f>IF(AND(B972=Hospitalvisits[[#This Row],[Patient_ID]],C972-Hospitalvisits[[#This Row],[Discharge_Date]] &lt;= 30),1,0)</f>
        <v>0</v>
      </c>
      <c r="K971" s="3" t="str">
        <f>IF(Hospitalvisits[[#This Row],[Readmission Status]]=1,C972,"")</f>
        <v/>
      </c>
    </row>
    <row r="972" spans="1:11">
      <c r="A972">
        <v>1484</v>
      </c>
      <c r="B972">
        <v>335</v>
      </c>
      <c r="C972" s="3">
        <v>44876</v>
      </c>
      <c r="D972" s="3">
        <v>44879</v>
      </c>
      <c r="E972">
        <v>3</v>
      </c>
      <c r="F972" t="s">
        <v>1024</v>
      </c>
      <c r="G972" t="s">
        <v>1025</v>
      </c>
      <c r="H972">
        <v>172</v>
      </c>
      <c r="I972" t="s">
        <v>1026</v>
      </c>
      <c r="J972">
        <f>IF(AND(B973=Hospitalvisits[[#This Row],[Patient_ID]],C973-Hospitalvisits[[#This Row],[Discharge_Date]] &lt;= 30),1,0)</f>
        <v>0</v>
      </c>
      <c r="K972" s="3" t="str">
        <f>IF(Hospitalvisits[[#This Row],[Readmission Status]]=1,C973,"")</f>
        <v/>
      </c>
    </row>
    <row r="973" spans="1:11">
      <c r="A973">
        <v>1319</v>
      </c>
      <c r="B973">
        <v>335</v>
      </c>
      <c r="C973" s="3">
        <v>45211</v>
      </c>
      <c r="D973" s="3">
        <v>45216</v>
      </c>
      <c r="E973">
        <v>5</v>
      </c>
      <c r="F973" t="s">
        <v>1035</v>
      </c>
      <c r="G973" t="s">
        <v>1036</v>
      </c>
      <c r="H973">
        <v>172</v>
      </c>
      <c r="I973" t="s">
        <v>1026</v>
      </c>
      <c r="J973">
        <f>IF(AND(B974=Hospitalvisits[[#This Row],[Patient_ID]],C974-Hospitalvisits[[#This Row],[Discharge_Date]] &lt;= 30),1,0)</f>
        <v>0</v>
      </c>
      <c r="K973" s="3" t="str">
        <f>IF(Hospitalvisits[[#This Row],[Readmission Status]]=1,C974,"")</f>
        <v/>
      </c>
    </row>
    <row r="974" spans="1:11">
      <c r="A974">
        <v>1371</v>
      </c>
      <c r="B974">
        <v>335</v>
      </c>
      <c r="C974" s="3">
        <v>45539</v>
      </c>
      <c r="D974" s="3">
        <v>45544</v>
      </c>
      <c r="E974">
        <v>5</v>
      </c>
      <c r="F974" t="s">
        <v>1038</v>
      </c>
      <c r="G974" t="s">
        <v>1039</v>
      </c>
      <c r="H974">
        <v>98</v>
      </c>
      <c r="I974" t="s">
        <v>1029</v>
      </c>
      <c r="J974">
        <f>IF(AND(B975=Hospitalvisits[[#This Row],[Patient_ID]],C975-Hospitalvisits[[#This Row],[Discharge_Date]] &lt;= 30),1,0)</f>
        <v>0</v>
      </c>
      <c r="K974" s="3" t="str">
        <f>IF(Hospitalvisits[[#This Row],[Readmission Status]]=1,C975,"")</f>
        <v/>
      </c>
    </row>
    <row r="975" spans="1:11">
      <c r="A975">
        <v>283</v>
      </c>
      <c r="B975">
        <v>335</v>
      </c>
      <c r="C975" s="3">
        <v>45631</v>
      </c>
      <c r="D975" s="3">
        <v>45633</v>
      </c>
      <c r="E975">
        <v>2</v>
      </c>
      <c r="F975" t="s">
        <v>1042</v>
      </c>
      <c r="G975" t="s">
        <v>1043</v>
      </c>
      <c r="H975">
        <v>87</v>
      </c>
      <c r="I975" t="s">
        <v>1026</v>
      </c>
      <c r="J975">
        <f>IF(AND(B976=Hospitalvisits[[#This Row],[Patient_ID]],C976-Hospitalvisits[[#This Row],[Discharge_Date]] &lt;= 30),1,0)</f>
        <v>0</v>
      </c>
      <c r="K975" s="3" t="str">
        <f>IF(Hospitalvisits[[#This Row],[Readmission Status]]=1,C976,"")</f>
        <v/>
      </c>
    </row>
    <row r="976" spans="1:11">
      <c r="A976">
        <v>1440</v>
      </c>
      <c r="B976">
        <v>336</v>
      </c>
      <c r="C976" s="3">
        <v>44745</v>
      </c>
      <c r="D976" s="3">
        <v>44765</v>
      </c>
      <c r="E976">
        <v>20</v>
      </c>
      <c r="F976" t="s">
        <v>1027</v>
      </c>
      <c r="G976" t="s">
        <v>1028</v>
      </c>
      <c r="H976">
        <v>49</v>
      </c>
      <c r="I976" t="s">
        <v>1026</v>
      </c>
      <c r="J976">
        <f>IF(AND(B977=Hospitalvisits[[#This Row],[Patient_ID]],C977-Hospitalvisits[[#This Row],[Discharge_Date]] &lt;= 30),1,0)</f>
        <v>0</v>
      </c>
      <c r="K976" s="3" t="str">
        <f>IF(Hospitalvisits[[#This Row],[Readmission Status]]=1,C977,"")</f>
        <v/>
      </c>
    </row>
    <row r="977" spans="1:11">
      <c r="A977">
        <v>2222</v>
      </c>
      <c r="B977">
        <v>336</v>
      </c>
      <c r="C977" s="3">
        <v>44812</v>
      </c>
      <c r="D977" s="3">
        <v>44814</v>
      </c>
      <c r="E977">
        <v>2</v>
      </c>
      <c r="F977" t="s">
        <v>1046</v>
      </c>
      <c r="G977" t="s">
        <v>1043</v>
      </c>
      <c r="H977">
        <v>136</v>
      </c>
      <c r="I977" t="s">
        <v>1034</v>
      </c>
      <c r="J977">
        <f>IF(AND(B978=Hospitalvisits[[#This Row],[Patient_ID]],C978-Hospitalvisits[[#This Row],[Discharge_Date]] &lt;= 30),1,0)</f>
        <v>0</v>
      </c>
      <c r="K977" s="3" t="str">
        <f>IF(Hospitalvisits[[#This Row],[Readmission Status]]=1,C978,"")</f>
        <v/>
      </c>
    </row>
    <row r="978" spans="1:11">
      <c r="A978">
        <v>2718</v>
      </c>
      <c r="B978">
        <v>336</v>
      </c>
      <c r="C978" s="3">
        <v>44961</v>
      </c>
      <c r="D978" s="3">
        <v>44965</v>
      </c>
      <c r="E978">
        <v>4</v>
      </c>
      <c r="F978" t="s">
        <v>1024</v>
      </c>
      <c r="G978" t="s">
        <v>1025</v>
      </c>
      <c r="H978">
        <v>19</v>
      </c>
      <c r="I978" t="s">
        <v>1026</v>
      </c>
      <c r="J978">
        <f>IF(AND(B979=Hospitalvisits[[#This Row],[Patient_ID]],C979-Hospitalvisits[[#This Row],[Discharge_Date]] &lt;= 30),1,0)</f>
        <v>0</v>
      </c>
      <c r="K978" s="3" t="str">
        <f>IF(Hospitalvisits[[#This Row],[Readmission Status]]=1,C979,"")</f>
        <v/>
      </c>
    </row>
    <row r="979" spans="1:11">
      <c r="A979">
        <v>1442</v>
      </c>
      <c r="B979">
        <v>337</v>
      </c>
      <c r="C979" s="3">
        <v>44700</v>
      </c>
      <c r="D979" s="3">
        <v>44707</v>
      </c>
      <c r="E979">
        <v>7</v>
      </c>
      <c r="F979" t="s">
        <v>1038</v>
      </c>
      <c r="G979" t="s">
        <v>1039</v>
      </c>
      <c r="H979">
        <v>140</v>
      </c>
      <c r="I979" t="s">
        <v>1026</v>
      </c>
      <c r="J979">
        <f>IF(AND(B980=Hospitalvisits[[#This Row],[Patient_ID]],C980-Hospitalvisits[[#This Row],[Discharge_Date]] &lt;= 30),1,0)</f>
        <v>1</v>
      </c>
      <c r="K979" s="3">
        <f>IF(Hospitalvisits[[#This Row],[Readmission Status]]=1,C980,"")</f>
        <v>44722</v>
      </c>
    </row>
    <row r="980" spans="1:11">
      <c r="A980">
        <v>752</v>
      </c>
      <c r="B980">
        <v>337</v>
      </c>
      <c r="C980" s="3">
        <v>44722</v>
      </c>
      <c r="D980" s="3">
        <v>44731</v>
      </c>
      <c r="E980">
        <v>9</v>
      </c>
      <c r="F980" t="s">
        <v>1033</v>
      </c>
      <c r="G980" t="s">
        <v>1028</v>
      </c>
      <c r="H980">
        <v>61</v>
      </c>
      <c r="I980" t="s">
        <v>1032</v>
      </c>
      <c r="J980">
        <f>IF(AND(B981=Hospitalvisits[[#This Row],[Patient_ID]],C981-Hospitalvisits[[#This Row],[Discharge_Date]] &lt;= 30),1,0)</f>
        <v>0</v>
      </c>
      <c r="K980" s="3" t="str">
        <f>IF(Hospitalvisits[[#This Row],[Readmission Status]]=1,C981,"")</f>
        <v/>
      </c>
    </row>
    <row r="981" spans="1:11">
      <c r="A981">
        <v>2590</v>
      </c>
      <c r="B981">
        <v>337</v>
      </c>
      <c r="C981" s="3">
        <v>44992</v>
      </c>
      <c r="D981" s="3">
        <v>44997</v>
      </c>
      <c r="E981">
        <v>5</v>
      </c>
      <c r="F981" t="s">
        <v>1044</v>
      </c>
      <c r="G981" t="s">
        <v>1039</v>
      </c>
      <c r="H981">
        <v>41</v>
      </c>
      <c r="I981" t="s">
        <v>1032</v>
      </c>
      <c r="J981">
        <f>IF(AND(B982=Hospitalvisits[[#This Row],[Patient_ID]],C982-Hospitalvisits[[#This Row],[Discharge_Date]] &lt;= 30),1,0)</f>
        <v>0</v>
      </c>
      <c r="K981" s="3" t="str">
        <f>IF(Hospitalvisits[[#This Row],[Readmission Status]]=1,C982,"")</f>
        <v/>
      </c>
    </row>
    <row r="982" spans="1:11">
      <c r="A982">
        <v>2378</v>
      </c>
      <c r="B982">
        <v>337</v>
      </c>
      <c r="C982" s="3">
        <v>45189</v>
      </c>
      <c r="D982" s="3">
        <v>45201</v>
      </c>
      <c r="E982">
        <v>12</v>
      </c>
      <c r="F982" t="s">
        <v>1041</v>
      </c>
      <c r="G982" t="s">
        <v>1036</v>
      </c>
      <c r="H982">
        <v>150</v>
      </c>
      <c r="I982" t="s">
        <v>1034</v>
      </c>
      <c r="J982">
        <f>IF(AND(B983=Hospitalvisits[[#This Row],[Patient_ID]],C983-Hospitalvisits[[#This Row],[Discharge_Date]] &lt;= 30),1,0)</f>
        <v>0</v>
      </c>
      <c r="K982" s="3" t="str">
        <f>IF(Hospitalvisits[[#This Row],[Readmission Status]]=1,C983,"")</f>
        <v/>
      </c>
    </row>
    <row r="983" spans="1:11">
      <c r="A983">
        <v>1659</v>
      </c>
      <c r="B983">
        <v>337</v>
      </c>
      <c r="C983" s="3">
        <v>45460</v>
      </c>
      <c r="D983" s="3">
        <v>45462</v>
      </c>
      <c r="E983">
        <v>2</v>
      </c>
      <c r="F983" t="s">
        <v>1030</v>
      </c>
      <c r="G983" t="s">
        <v>1031</v>
      </c>
      <c r="H983">
        <v>11</v>
      </c>
      <c r="I983" t="s">
        <v>1034</v>
      </c>
      <c r="J983">
        <f>IF(AND(B984=Hospitalvisits[[#This Row],[Patient_ID]],C984-Hospitalvisits[[#This Row],[Discharge_Date]] &lt;= 30),1,0)</f>
        <v>0</v>
      </c>
      <c r="K983" s="3" t="str">
        <f>IF(Hospitalvisits[[#This Row],[Readmission Status]]=1,C984,"")</f>
        <v/>
      </c>
    </row>
    <row r="984" spans="1:11">
      <c r="A984">
        <v>1712</v>
      </c>
      <c r="B984">
        <v>338</v>
      </c>
      <c r="C984" s="3">
        <v>45034</v>
      </c>
      <c r="D984" s="3">
        <v>45044</v>
      </c>
      <c r="E984">
        <v>10</v>
      </c>
      <c r="F984" t="s">
        <v>1027</v>
      </c>
      <c r="G984" t="s">
        <v>1028</v>
      </c>
      <c r="H984">
        <v>58</v>
      </c>
      <c r="I984" t="s">
        <v>1026</v>
      </c>
      <c r="J984">
        <f>IF(AND(B985=Hospitalvisits[[#This Row],[Patient_ID]],C985-Hospitalvisits[[#This Row],[Discharge_Date]] &lt;= 30),1,0)</f>
        <v>0</v>
      </c>
      <c r="K984" s="3" t="str">
        <f>IF(Hospitalvisits[[#This Row],[Readmission Status]]=1,C985,"")</f>
        <v/>
      </c>
    </row>
    <row r="985" spans="1:11">
      <c r="A985">
        <v>683</v>
      </c>
      <c r="B985">
        <v>338</v>
      </c>
      <c r="C985" s="3">
        <v>45160</v>
      </c>
      <c r="D985" s="3">
        <v>45168</v>
      </c>
      <c r="E985">
        <v>8</v>
      </c>
      <c r="F985" t="s">
        <v>1035</v>
      </c>
      <c r="G985" t="s">
        <v>1036</v>
      </c>
      <c r="H985">
        <v>132</v>
      </c>
      <c r="I985" t="s">
        <v>1034</v>
      </c>
      <c r="J985">
        <f>IF(AND(B986=Hospitalvisits[[#This Row],[Patient_ID]],C986-Hospitalvisits[[#This Row],[Discharge_Date]] &lt;= 30),1,0)</f>
        <v>0</v>
      </c>
      <c r="K985" s="3" t="str">
        <f>IF(Hospitalvisits[[#This Row],[Readmission Status]]=1,C986,"")</f>
        <v/>
      </c>
    </row>
    <row r="986" spans="1:11">
      <c r="A986">
        <v>2281</v>
      </c>
      <c r="B986">
        <v>338</v>
      </c>
      <c r="C986" s="3">
        <v>45253</v>
      </c>
      <c r="D986" s="3">
        <v>45254</v>
      </c>
      <c r="E986">
        <v>1</v>
      </c>
      <c r="F986" t="s">
        <v>1030</v>
      </c>
      <c r="G986" t="s">
        <v>1031</v>
      </c>
      <c r="H986">
        <v>98</v>
      </c>
      <c r="I986" t="s">
        <v>1026</v>
      </c>
      <c r="J986">
        <f>IF(AND(B987=Hospitalvisits[[#This Row],[Patient_ID]],C987-Hospitalvisits[[#This Row],[Discharge_Date]] &lt;= 30),1,0)</f>
        <v>0</v>
      </c>
      <c r="K986" s="3" t="str">
        <f>IF(Hospitalvisits[[#This Row],[Readmission Status]]=1,C987,"")</f>
        <v/>
      </c>
    </row>
    <row r="987" spans="1:11">
      <c r="A987">
        <v>677</v>
      </c>
      <c r="B987">
        <v>338</v>
      </c>
      <c r="C987" s="3">
        <v>45370</v>
      </c>
      <c r="D987" s="3">
        <v>45374</v>
      </c>
      <c r="E987">
        <v>4</v>
      </c>
      <c r="F987" t="s">
        <v>1045</v>
      </c>
      <c r="G987" t="s">
        <v>1025</v>
      </c>
      <c r="H987">
        <v>66</v>
      </c>
      <c r="I987" t="s">
        <v>1026</v>
      </c>
      <c r="J987">
        <f>IF(AND(B988=Hospitalvisits[[#This Row],[Patient_ID]],C988-Hospitalvisits[[#This Row],[Discharge_Date]] &lt;= 30),1,0)</f>
        <v>0</v>
      </c>
      <c r="K987" s="3" t="str">
        <f>IF(Hospitalvisits[[#This Row],[Readmission Status]]=1,C988,"")</f>
        <v/>
      </c>
    </row>
    <row r="988" spans="1:11">
      <c r="A988">
        <v>1230</v>
      </c>
      <c r="B988">
        <v>339</v>
      </c>
      <c r="C988" s="3">
        <v>45405</v>
      </c>
      <c r="D988" s="3">
        <v>45407</v>
      </c>
      <c r="E988">
        <v>2</v>
      </c>
      <c r="F988" t="s">
        <v>1046</v>
      </c>
      <c r="G988" t="s">
        <v>1043</v>
      </c>
      <c r="H988">
        <v>186</v>
      </c>
      <c r="I988" t="s">
        <v>1026</v>
      </c>
      <c r="J988">
        <f>IF(AND(B989=Hospitalvisits[[#This Row],[Patient_ID]],C989-Hospitalvisits[[#This Row],[Discharge_Date]] &lt;= 30),1,0)</f>
        <v>0</v>
      </c>
      <c r="K988" s="3" t="str">
        <f>IF(Hospitalvisits[[#This Row],[Readmission Status]]=1,C989,"")</f>
        <v/>
      </c>
    </row>
    <row r="989" spans="1:11">
      <c r="A989">
        <v>1813</v>
      </c>
      <c r="B989">
        <v>339</v>
      </c>
      <c r="C989" s="3">
        <v>45526</v>
      </c>
      <c r="D989" s="3">
        <v>45529</v>
      </c>
      <c r="E989">
        <v>3</v>
      </c>
      <c r="F989" t="s">
        <v>1038</v>
      </c>
      <c r="G989" t="s">
        <v>1039</v>
      </c>
      <c r="H989">
        <v>101</v>
      </c>
      <c r="I989" t="s">
        <v>1034</v>
      </c>
      <c r="J989">
        <f>IF(AND(B990=Hospitalvisits[[#This Row],[Patient_ID]],C990-Hospitalvisits[[#This Row],[Discharge_Date]] &lt;= 30),1,0)</f>
        <v>0</v>
      </c>
      <c r="K989" s="3" t="str">
        <f>IF(Hospitalvisits[[#This Row],[Readmission Status]]=1,C990,"")</f>
        <v/>
      </c>
    </row>
    <row r="990" spans="1:11">
      <c r="A990">
        <v>2659</v>
      </c>
      <c r="B990">
        <v>340</v>
      </c>
      <c r="C990" s="3">
        <v>44899</v>
      </c>
      <c r="D990" s="3">
        <v>44904</v>
      </c>
      <c r="E990">
        <v>5</v>
      </c>
      <c r="F990" t="s">
        <v>1040</v>
      </c>
      <c r="G990" t="s">
        <v>1039</v>
      </c>
      <c r="H990">
        <v>139</v>
      </c>
      <c r="I990" t="s">
        <v>1026</v>
      </c>
      <c r="J990">
        <f>IF(AND(B991=Hospitalvisits[[#This Row],[Patient_ID]],C991-Hospitalvisits[[#This Row],[Discharge_Date]] &lt;= 30),1,0)</f>
        <v>1</v>
      </c>
      <c r="K990" s="3">
        <f>IF(Hospitalvisits[[#This Row],[Readmission Status]]=1,C991,"")</f>
        <v>44930</v>
      </c>
    </row>
    <row r="991" spans="1:11">
      <c r="A991">
        <v>2984</v>
      </c>
      <c r="B991">
        <v>340</v>
      </c>
      <c r="C991" s="3">
        <v>44930</v>
      </c>
      <c r="D991" s="3">
        <v>44935</v>
      </c>
      <c r="E991">
        <v>5</v>
      </c>
      <c r="F991" t="s">
        <v>1044</v>
      </c>
      <c r="G991" t="s">
        <v>1039</v>
      </c>
      <c r="H991">
        <v>133</v>
      </c>
      <c r="I991" t="s">
        <v>1034</v>
      </c>
      <c r="J991">
        <f>IF(AND(B992=Hospitalvisits[[#This Row],[Patient_ID]],C992-Hospitalvisits[[#This Row],[Discharge_Date]] &lt;= 30),1,0)</f>
        <v>0</v>
      </c>
      <c r="K991" s="3" t="str">
        <f>IF(Hospitalvisits[[#This Row],[Readmission Status]]=1,C992,"")</f>
        <v/>
      </c>
    </row>
    <row r="992" spans="1:11">
      <c r="A992">
        <v>2834</v>
      </c>
      <c r="B992">
        <v>340</v>
      </c>
      <c r="C992" s="3">
        <v>45377</v>
      </c>
      <c r="D992" s="3">
        <v>45382</v>
      </c>
      <c r="E992">
        <v>5</v>
      </c>
      <c r="F992" t="s">
        <v>1030</v>
      </c>
      <c r="G992" t="s">
        <v>1031</v>
      </c>
      <c r="H992">
        <v>140</v>
      </c>
      <c r="I992" t="s">
        <v>1034</v>
      </c>
      <c r="J992">
        <f>IF(AND(B993=Hospitalvisits[[#This Row],[Patient_ID]],C993-Hospitalvisits[[#This Row],[Discharge_Date]] &lt;= 30),1,0)</f>
        <v>0</v>
      </c>
      <c r="K992" s="3" t="str">
        <f>IF(Hospitalvisits[[#This Row],[Readmission Status]]=1,C993,"")</f>
        <v/>
      </c>
    </row>
    <row r="993" spans="1:11">
      <c r="A993">
        <v>1148</v>
      </c>
      <c r="B993">
        <v>341</v>
      </c>
      <c r="C993" s="3">
        <v>45012</v>
      </c>
      <c r="D993" s="3">
        <v>45015</v>
      </c>
      <c r="E993">
        <v>3</v>
      </c>
      <c r="F993" t="s">
        <v>1042</v>
      </c>
      <c r="G993" t="s">
        <v>1043</v>
      </c>
      <c r="H993">
        <v>174</v>
      </c>
      <c r="I993" t="s">
        <v>1026</v>
      </c>
      <c r="J993">
        <f>IF(AND(B994=Hospitalvisits[[#This Row],[Patient_ID]],C994-Hospitalvisits[[#This Row],[Discharge_Date]] &lt;= 30),1,0)</f>
        <v>0</v>
      </c>
      <c r="K993" s="3" t="str">
        <f>IF(Hospitalvisits[[#This Row],[Readmission Status]]=1,C994,"")</f>
        <v/>
      </c>
    </row>
    <row r="994" spans="1:11">
      <c r="A994">
        <v>635</v>
      </c>
      <c r="B994">
        <v>341</v>
      </c>
      <c r="C994" s="3">
        <v>45607</v>
      </c>
      <c r="D994" s="3">
        <v>45611</v>
      </c>
      <c r="E994">
        <v>4</v>
      </c>
      <c r="F994" t="s">
        <v>1024</v>
      </c>
      <c r="G994" t="s">
        <v>1025</v>
      </c>
      <c r="H994">
        <v>177</v>
      </c>
      <c r="I994" t="s">
        <v>1029</v>
      </c>
      <c r="J994">
        <f>IF(AND(B995=Hospitalvisits[[#This Row],[Patient_ID]],C995-Hospitalvisits[[#This Row],[Discharge_Date]] &lt;= 30),1,0)</f>
        <v>1</v>
      </c>
      <c r="K994" s="3">
        <f>IF(Hospitalvisits[[#This Row],[Readmission Status]]=1,C995,"")</f>
        <v>45641</v>
      </c>
    </row>
    <row r="995" spans="1:11">
      <c r="A995">
        <v>2018</v>
      </c>
      <c r="B995">
        <v>341</v>
      </c>
      <c r="C995" s="3">
        <v>45641</v>
      </c>
      <c r="D995" s="3">
        <v>45646</v>
      </c>
      <c r="E995">
        <v>5</v>
      </c>
      <c r="F995" t="s">
        <v>1044</v>
      </c>
      <c r="G995" t="s">
        <v>1039</v>
      </c>
      <c r="H995">
        <v>44</v>
      </c>
      <c r="I995" t="s">
        <v>1032</v>
      </c>
      <c r="J995">
        <f>IF(AND(B996=Hospitalvisits[[#This Row],[Patient_ID]],C996-Hospitalvisits[[#This Row],[Discharge_Date]] &lt;= 30),1,0)</f>
        <v>0</v>
      </c>
      <c r="K995" s="3" t="str">
        <f>IF(Hospitalvisits[[#This Row],[Readmission Status]]=1,C996,"")</f>
        <v/>
      </c>
    </row>
    <row r="996" spans="1:11">
      <c r="A996">
        <v>2793</v>
      </c>
      <c r="B996">
        <v>343</v>
      </c>
      <c r="C996" s="3">
        <v>44597</v>
      </c>
      <c r="D996" s="3">
        <v>44598</v>
      </c>
      <c r="E996">
        <v>1</v>
      </c>
      <c r="F996" t="s">
        <v>1042</v>
      </c>
      <c r="G996" t="s">
        <v>1043</v>
      </c>
      <c r="H996">
        <v>172</v>
      </c>
      <c r="I996" t="s">
        <v>1032</v>
      </c>
      <c r="J996">
        <f>IF(AND(B997=Hospitalvisits[[#This Row],[Patient_ID]],C997-Hospitalvisits[[#This Row],[Discharge_Date]] &lt;= 30),1,0)</f>
        <v>0</v>
      </c>
      <c r="K996" s="3" t="str">
        <f>IF(Hospitalvisits[[#This Row],[Readmission Status]]=1,C997,"")</f>
        <v/>
      </c>
    </row>
    <row r="997" spans="1:11">
      <c r="A997">
        <v>1189</v>
      </c>
      <c r="B997">
        <v>343</v>
      </c>
      <c r="C997" s="3">
        <v>44787</v>
      </c>
      <c r="D997" s="3">
        <v>44797</v>
      </c>
      <c r="E997">
        <v>10</v>
      </c>
      <c r="F997" t="s">
        <v>1035</v>
      </c>
      <c r="G997" t="s">
        <v>1036</v>
      </c>
      <c r="H997">
        <v>101</v>
      </c>
      <c r="I997" t="s">
        <v>1034</v>
      </c>
      <c r="J997">
        <f>IF(AND(B998=Hospitalvisits[[#This Row],[Patient_ID]],C998-Hospitalvisits[[#This Row],[Discharge_Date]] &lt;= 30),1,0)</f>
        <v>0</v>
      </c>
      <c r="K997" s="3" t="str">
        <f>IF(Hospitalvisits[[#This Row],[Readmission Status]]=1,C998,"")</f>
        <v/>
      </c>
    </row>
    <row r="998" spans="1:11">
      <c r="A998">
        <v>1623</v>
      </c>
      <c r="B998">
        <v>343</v>
      </c>
      <c r="C998" s="3">
        <v>45387</v>
      </c>
      <c r="D998" s="3">
        <v>45393</v>
      </c>
      <c r="E998">
        <v>6</v>
      </c>
      <c r="F998" t="s">
        <v>1041</v>
      </c>
      <c r="G998" t="s">
        <v>1036</v>
      </c>
      <c r="H998">
        <v>141</v>
      </c>
      <c r="I998" t="s">
        <v>1029</v>
      </c>
      <c r="J998">
        <f>IF(AND(B999=Hospitalvisits[[#This Row],[Patient_ID]],C999-Hospitalvisits[[#This Row],[Discharge_Date]] &lt;= 30),1,0)</f>
        <v>0</v>
      </c>
      <c r="K998" s="3" t="str">
        <f>IF(Hospitalvisits[[#This Row],[Readmission Status]]=1,C999,"")</f>
        <v/>
      </c>
    </row>
    <row r="999" spans="1:11">
      <c r="A999">
        <v>2640</v>
      </c>
      <c r="B999">
        <v>344</v>
      </c>
      <c r="C999" s="3">
        <v>44583</v>
      </c>
      <c r="D999" s="3">
        <v>44586</v>
      </c>
      <c r="E999">
        <v>3</v>
      </c>
      <c r="F999" t="s">
        <v>1024</v>
      </c>
      <c r="G999" t="s">
        <v>1025</v>
      </c>
      <c r="H999">
        <v>138</v>
      </c>
      <c r="I999" t="s">
        <v>1032</v>
      </c>
      <c r="J999">
        <f>IF(AND(B1000=Hospitalvisits[[#This Row],[Patient_ID]],C1000-Hospitalvisits[[#This Row],[Discharge_Date]] &lt;= 30),1,0)</f>
        <v>0</v>
      </c>
      <c r="K999" s="3" t="str">
        <f>IF(Hospitalvisits[[#This Row],[Readmission Status]]=1,C1000,"")</f>
        <v/>
      </c>
    </row>
    <row r="1000" spans="1:11">
      <c r="A1000">
        <v>1588</v>
      </c>
      <c r="B1000">
        <v>344</v>
      </c>
      <c r="C1000" s="3">
        <v>44816</v>
      </c>
      <c r="D1000" s="3">
        <v>44821</v>
      </c>
      <c r="E1000">
        <v>5</v>
      </c>
      <c r="F1000" t="s">
        <v>1024</v>
      </c>
      <c r="G1000" t="s">
        <v>1025</v>
      </c>
      <c r="H1000">
        <v>123</v>
      </c>
      <c r="I1000" t="s">
        <v>1034</v>
      </c>
      <c r="J1000">
        <f>IF(AND(B1001=Hospitalvisits[[#This Row],[Patient_ID]],C1001-Hospitalvisits[[#This Row],[Discharge_Date]] &lt;= 30),1,0)</f>
        <v>0</v>
      </c>
      <c r="K1000" s="3" t="str">
        <f>IF(Hospitalvisits[[#This Row],[Readmission Status]]=1,C1001,"")</f>
        <v/>
      </c>
    </row>
    <row r="1001" spans="1:11">
      <c r="A1001">
        <v>834</v>
      </c>
      <c r="B1001">
        <v>344</v>
      </c>
      <c r="C1001" s="3">
        <v>44903</v>
      </c>
      <c r="D1001" s="3">
        <v>44908</v>
      </c>
      <c r="E1001">
        <v>5</v>
      </c>
      <c r="F1001" t="s">
        <v>1045</v>
      </c>
      <c r="G1001" t="s">
        <v>1025</v>
      </c>
      <c r="H1001">
        <v>154</v>
      </c>
      <c r="I1001" t="s">
        <v>1026</v>
      </c>
      <c r="J1001">
        <f>IF(AND(B1002=Hospitalvisits[[#This Row],[Patient_ID]],C1002-Hospitalvisits[[#This Row],[Discharge_Date]] &lt;= 30),1,0)</f>
        <v>0</v>
      </c>
      <c r="K1001" s="3" t="str">
        <f>IF(Hospitalvisits[[#This Row],[Readmission Status]]=1,C1002,"")</f>
        <v/>
      </c>
    </row>
    <row r="1002" spans="1:11">
      <c r="A1002">
        <v>1861</v>
      </c>
      <c r="B1002">
        <v>344</v>
      </c>
      <c r="C1002" s="3">
        <v>45297</v>
      </c>
      <c r="D1002" s="3">
        <v>45303</v>
      </c>
      <c r="E1002">
        <v>6</v>
      </c>
      <c r="F1002" t="s">
        <v>1044</v>
      </c>
      <c r="G1002" t="s">
        <v>1039</v>
      </c>
      <c r="H1002">
        <v>165</v>
      </c>
      <c r="I1002" t="s">
        <v>1026</v>
      </c>
      <c r="J1002">
        <f>IF(AND(B1003=Hospitalvisits[[#This Row],[Patient_ID]],C1003-Hospitalvisits[[#This Row],[Discharge_Date]] &lt;= 30),1,0)</f>
        <v>0</v>
      </c>
      <c r="K1002" s="3" t="str">
        <f>IF(Hospitalvisits[[#This Row],[Readmission Status]]=1,C1003,"")</f>
        <v/>
      </c>
    </row>
    <row r="1003" spans="1:11">
      <c r="A1003">
        <v>57</v>
      </c>
      <c r="B1003">
        <v>344</v>
      </c>
      <c r="C1003" s="3">
        <v>45404</v>
      </c>
      <c r="D1003" s="3">
        <v>45406</v>
      </c>
      <c r="E1003">
        <v>2</v>
      </c>
      <c r="F1003" t="s">
        <v>1046</v>
      </c>
      <c r="G1003" t="s">
        <v>1043</v>
      </c>
      <c r="H1003">
        <v>60</v>
      </c>
      <c r="I1003" t="s">
        <v>1026</v>
      </c>
      <c r="J1003">
        <f>IF(AND(B1004=Hospitalvisits[[#This Row],[Patient_ID]],C1004-Hospitalvisits[[#This Row],[Discharge_Date]] &lt;= 30),1,0)</f>
        <v>0</v>
      </c>
      <c r="K1003" s="3" t="str">
        <f>IF(Hospitalvisits[[#This Row],[Readmission Status]]=1,C1004,"")</f>
        <v/>
      </c>
    </row>
    <row r="1004" spans="1:11">
      <c r="A1004">
        <v>932</v>
      </c>
      <c r="B1004">
        <v>344</v>
      </c>
      <c r="C1004" s="3">
        <v>45474</v>
      </c>
      <c r="D1004" s="3">
        <v>45478</v>
      </c>
      <c r="E1004">
        <v>4</v>
      </c>
      <c r="F1004" t="s">
        <v>1038</v>
      </c>
      <c r="G1004" t="s">
        <v>1039</v>
      </c>
      <c r="H1004">
        <v>71</v>
      </c>
      <c r="I1004" t="s">
        <v>1034</v>
      </c>
      <c r="J1004">
        <f>IF(AND(B1005=Hospitalvisits[[#This Row],[Patient_ID]],C1005-Hospitalvisits[[#This Row],[Discharge_Date]] &lt;= 30),1,0)</f>
        <v>0</v>
      </c>
      <c r="K1004" s="3" t="str">
        <f>IF(Hospitalvisits[[#This Row],[Readmission Status]]=1,C1005,"")</f>
        <v/>
      </c>
    </row>
    <row r="1005" spans="1:11">
      <c r="A1005">
        <v>2492</v>
      </c>
      <c r="B1005">
        <v>344</v>
      </c>
      <c r="C1005" s="3">
        <v>45510</v>
      </c>
      <c r="D1005" s="3">
        <v>45512</v>
      </c>
      <c r="E1005">
        <v>2</v>
      </c>
      <c r="F1005" t="s">
        <v>1046</v>
      </c>
      <c r="G1005" t="s">
        <v>1043</v>
      </c>
      <c r="H1005">
        <v>64</v>
      </c>
      <c r="I1005" t="s">
        <v>1034</v>
      </c>
      <c r="J1005">
        <f>IF(AND(B1006=Hospitalvisits[[#This Row],[Patient_ID]],C1006-Hospitalvisits[[#This Row],[Discharge_Date]] &lt;= 30),1,0)</f>
        <v>1</v>
      </c>
      <c r="K1005" s="3">
        <f>IF(Hospitalvisits[[#This Row],[Readmission Status]]=1,C1006,"")</f>
        <v>45527</v>
      </c>
    </row>
    <row r="1006" spans="1:11">
      <c r="A1006">
        <v>62</v>
      </c>
      <c r="B1006">
        <v>344</v>
      </c>
      <c r="C1006" s="3">
        <v>45527</v>
      </c>
      <c r="D1006" s="3">
        <v>45533</v>
      </c>
      <c r="E1006">
        <v>6</v>
      </c>
      <c r="F1006" t="s">
        <v>1044</v>
      </c>
      <c r="G1006" t="s">
        <v>1039</v>
      </c>
      <c r="H1006">
        <v>7</v>
      </c>
      <c r="I1006" t="s">
        <v>1034</v>
      </c>
      <c r="J1006">
        <f>IF(AND(B1007=Hospitalvisits[[#This Row],[Patient_ID]],C1007-Hospitalvisits[[#This Row],[Discharge_Date]] &lt;= 30),1,0)</f>
        <v>0</v>
      </c>
      <c r="K1006" s="3" t="str">
        <f>IF(Hospitalvisits[[#This Row],[Readmission Status]]=1,C1007,"")</f>
        <v/>
      </c>
    </row>
    <row r="1007" spans="1:11">
      <c r="A1007">
        <v>544</v>
      </c>
      <c r="B1007">
        <v>344</v>
      </c>
      <c r="C1007" s="3">
        <v>45613</v>
      </c>
      <c r="D1007" s="3">
        <v>45616</v>
      </c>
      <c r="E1007">
        <v>3</v>
      </c>
      <c r="F1007" t="s">
        <v>1040</v>
      </c>
      <c r="G1007" t="s">
        <v>1039</v>
      </c>
      <c r="H1007">
        <v>83</v>
      </c>
      <c r="I1007" t="s">
        <v>1034</v>
      </c>
      <c r="J1007">
        <f>IF(AND(B1008=Hospitalvisits[[#This Row],[Patient_ID]],C1008-Hospitalvisits[[#This Row],[Discharge_Date]] &lt;= 30),1,0)</f>
        <v>0</v>
      </c>
      <c r="K1007" s="3" t="str">
        <f>IF(Hospitalvisits[[#This Row],[Readmission Status]]=1,C1008,"")</f>
        <v/>
      </c>
    </row>
    <row r="1008" spans="1:11">
      <c r="A1008">
        <v>309</v>
      </c>
      <c r="B1008">
        <v>345</v>
      </c>
      <c r="C1008" s="3">
        <v>44880</v>
      </c>
      <c r="D1008" s="3">
        <v>44889</v>
      </c>
      <c r="E1008">
        <v>9</v>
      </c>
      <c r="F1008" t="s">
        <v>1041</v>
      </c>
      <c r="G1008" t="s">
        <v>1036</v>
      </c>
      <c r="H1008">
        <v>154</v>
      </c>
      <c r="I1008" t="s">
        <v>1032</v>
      </c>
      <c r="J1008">
        <f>IF(AND(B1009=Hospitalvisits[[#This Row],[Patient_ID]],C1009-Hospitalvisits[[#This Row],[Discharge_Date]] &lt;= 30),1,0)</f>
        <v>0</v>
      </c>
      <c r="K1008" s="3" t="str">
        <f>IF(Hospitalvisits[[#This Row],[Readmission Status]]=1,C1009,"")</f>
        <v/>
      </c>
    </row>
    <row r="1009" spans="1:11">
      <c r="A1009">
        <v>1627</v>
      </c>
      <c r="B1009">
        <v>345</v>
      </c>
      <c r="C1009" s="3">
        <v>45370</v>
      </c>
      <c r="D1009" s="3">
        <v>45374</v>
      </c>
      <c r="E1009">
        <v>4</v>
      </c>
      <c r="F1009" t="s">
        <v>1037</v>
      </c>
      <c r="G1009" t="s">
        <v>1031</v>
      </c>
      <c r="H1009">
        <v>42</v>
      </c>
      <c r="I1009" t="s">
        <v>1032</v>
      </c>
      <c r="J1009">
        <f>IF(AND(B1010=Hospitalvisits[[#This Row],[Patient_ID]],C1010-Hospitalvisits[[#This Row],[Discharge_Date]] &lt;= 30),1,0)</f>
        <v>0</v>
      </c>
      <c r="K1009" s="3" t="str">
        <f>IF(Hospitalvisits[[#This Row],[Readmission Status]]=1,C1010,"")</f>
        <v/>
      </c>
    </row>
    <row r="1010" spans="1:11">
      <c r="A1010">
        <v>1899</v>
      </c>
      <c r="B1010">
        <v>345</v>
      </c>
      <c r="C1010" s="3">
        <v>45496</v>
      </c>
      <c r="D1010" s="3">
        <v>45499</v>
      </c>
      <c r="E1010">
        <v>3</v>
      </c>
      <c r="F1010" t="s">
        <v>1038</v>
      </c>
      <c r="G1010" t="s">
        <v>1039</v>
      </c>
      <c r="H1010">
        <v>162</v>
      </c>
      <c r="I1010" t="s">
        <v>1026</v>
      </c>
      <c r="J1010">
        <f>IF(AND(B1011=Hospitalvisits[[#This Row],[Patient_ID]],C1011-Hospitalvisits[[#This Row],[Discharge_Date]] &lt;= 30),1,0)</f>
        <v>0</v>
      </c>
      <c r="K1010" s="3" t="str">
        <f>IF(Hospitalvisits[[#This Row],[Readmission Status]]=1,C1011,"")</f>
        <v/>
      </c>
    </row>
    <row r="1011" spans="1:11">
      <c r="A1011">
        <v>2393</v>
      </c>
      <c r="B1011">
        <v>347</v>
      </c>
      <c r="C1011" s="3">
        <v>44973</v>
      </c>
      <c r="D1011" s="3">
        <v>44979</v>
      </c>
      <c r="E1011">
        <v>6</v>
      </c>
      <c r="F1011" t="s">
        <v>1040</v>
      </c>
      <c r="G1011" t="s">
        <v>1039</v>
      </c>
      <c r="H1011">
        <v>170</v>
      </c>
      <c r="I1011" t="s">
        <v>1034</v>
      </c>
      <c r="J1011">
        <f>IF(AND(B1012=Hospitalvisits[[#This Row],[Patient_ID]],C1012-Hospitalvisits[[#This Row],[Discharge_Date]] &lt;= 30),1,0)</f>
        <v>0</v>
      </c>
      <c r="K1011" s="3" t="str">
        <f>IF(Hospitalvisits[[#This Row],[Readmission Status]]=1,C1012,"")</f>
        <v/>
      </c>
    </row>
    <row r="1012" spans="1:11">
      <c r="A1012">
        <v>2866</v>
      </c>
      <c r="B1012">
        <v>347</v>
      </c>
      <c r="C1012" s="3">
        <v>45235</v>
      </c>
      <c r="D1012" s="3">
        <v>45250</v>
      </c>
      <c r="E1012">
        <v>15</v>
      </c>
      <c r="F1012" t="s">
        <v>1027</v>
      </c>
      <c r="G1012" t="s">
        <v>1028</v>
      </c>
      <c r="H1012">
        <v>13</v>
      </c>
      <c r="I1012" t="s">
        <v>1032</v>
      </c>
      <c r="J1012">
        <f>IF(AND(B1013=Hospitalvisits[[#This Row],[Patient_ID]],C1013-Hospitalvisits[[#This Row],[Discharge_Date]] &lt;= 30),1,0)</f>
        <v>0</v>
      </c>
      <c r="K1012" s="3" t="str">
        <f>IF(Hospitalvisits[[#This Row],[Readmission Status]]=1,C1013,"")</f>
        <v/>
      </c>
    </row>
    <row r="1013" spans="1:11">
      <c r="A1013">
        <v>1129</v>
      </c>
      <c r="B1013">
        <v>347</v>
      </c>
      <c r="C1013" s="3">
        <v>45316</v>
      </c>
      <c r="D1013" s="3">
        <v>45321</v>
      </c>
      <c r="E1013">
        <v>5</v>
      </c>
      <c r="F1013" t="s">
        <v>1035</v>
      </c>
      <c r="G1013" t="s">
        <v>1036</v>
      </c>
      <c r="H1013">
        <v>171</v>
      </c>
      <c r="I1013" t="s">
        <v>1026</v>
      </c>
      <c r="J1013">
        <f>IF(AND(B1014=Hospitalvisits[[#This Row],[Patient_ID]],C1014-Hospitalvisits[[#This Row],[Discharge_Date]] &lt;= 30),1,0)</f>
        <v>1</v>
      </c>
      <c r="K1013" s="3">
        <f>IF(Hospitalvisits[[#This Row],[Readmission Status]]=1,C1014,"")</f>
        <v>45324</v>
      </c>
    </row>
    <row r="1014" spans="1:11">
      <c r="A1014">
        <v>1194</v>
      </c>
      <c r="B1014">
        <v>347</v>
      </c>
      <c r="C1014" s="3">
        <v>45324</v>
      </c>
      <c r="D1014" s="3">
        <v>45337</v>
      </c>
      <c r="E1014">
        <v>13</v>
      </c>
      <c r="F1014" t="s">
        <v>1027</v>
      </c>
      <c r="G1014" t="s">
        <v>1028</v>
      </c>
      <c r="H1014">
        <v>29</v>
      </c>
      <c r="I1014" t="s">
        <v>1026</v>
      </c>
      <c r="J1014">
        <f>IF(AND(B1015=Hospitalvisits[[#This Row],[Patient_ID]],C1015-Hospitalvisits[[#This Row],[Discharge_Date]] &lt;= 30),1,0)</f>
        <v>1</v>
      </c>
      <c r="K1014" s="3">
        <f>IF(Hospitalvisits[[#This Row],[Readmission Status]]=1,C1015,"")</f>
        <v>45335</v>
      </c>
    </row>
    <row r="1015" spans="1:11">
      <c r="A1015">
        <v>3</v>
      </c>
      <c r="B1015">
        <v>347</v>
      </c>
      <c r="C1015" s="3">
        <v>45335</v>
      </c>
      <c r="D1015" s="3">
        <v>45339</v>
      </c>
      <c r="E1015">
        <v>4</v>
      </c>
      <c r="F1015" t="s">
        <v>1024</v>
      </c>
      <c r="G1015" t="s">
        <v>1025</v>
      </c>
      <c r="H1015">
        <v>62</v>
      </c>
      <c r="I1015" t="s">
        <v>1029</v>
      </c>
      <c r="J1015">
        <f>IF(AND(B1016=Hospitalvisits[[#This Row],[Patient_ID]],C1016-Hospitalvisits[[#This Row],[Discharge_Date]] &lt;= 30),1,0)</f>
        <v>0</v>
      </c>
      <c r="K1015" s="3" t="str">
        <f>IF(Hospitalvisits[[#This Row],[Readmission Status]]=1,C1016,"")</f>
        <v/>
      </c>
    </row>
    <row r="1016" spans="1:11">
      <c r="A1016">
        <v>493</v>
      </c>
      <c r="B1016">
        <v>347</v>
      </c>
      <c r="C1016" s="3">
        <v>45481</v>
      </c>
      <c r="D1016" s="3">
        <v>45491</v>
      </c>
      <c r="E1016">
        <v>10</v>
      </c>
      <c r="F1016" t="s">
        <v>1041</v>
      </c>
      <c r="G1016" t="s">
        <v>1036</v>
      </c>
      <c r="H1016">
        <v>107</v>
      </c>
      <c r="I1016" t="s">
        <v>1034</v>
      </c>
      <c r="J1016">
        <f>IF(AND(B1017=Hospitalvisits[[#This Row],[Patient_ID]],C1017-Hospitalvisits[[#This Row],[Discharge_Date]] &lt;= 30),1,0)</f>
        <v>0</v>
      </c>
      <c r="K1016" s="3" t="str">
        <f>IF(Hospitalvisits[[#This Row],[Readmission Status]]=1,C1017,"")</f>
        <v/>
      </c>
    </row>
    <row r="1017" spans="1:11">
      <c r="A1017">
        <v>2418</v>
      </c>
      <c r="B1017">
        <v>348</v>
      </c>
      <c r="C1017" s="3">
        <v>45292</v>
      </c>
      <c r="D1017" s="3">
        <v>45297</v>
      </c>
      <c r="E1017">
        <v>5</v>
      </c>
      <c r="F1017" t="s">
        <v>1037</v>
      </c>
      <c r="G1017" t="s">
        <v>1031</v>
      </c>
      <c r="H1017">
        <v>183</v>
      </c>
      <c r="I1017" t="s">
        <v>1029</v>
      </c>
      <c r="J1017">
        <f>IF(AND(B1018=Hospitalvisits[[#This Row],[Patient_ID]],C1018-Hospitalvisits[[#This Row],[Discharge_Date]] &lt;= 30),1,0)</f>
        <v>0</v>
      </c>
      <c r="K1017" s="3" t="str">
        <f>IF(Hospitalvisits[[#This Row],[Readmission Status]]=1,C1018,"")</f>
        <v/>
      </c>
    </row>
    <row r="1018" spans="1:11">
      <c r="A1018">
        <v>1708</v>
      </c>
      <c r="B1018">
        <v>348</v>
      </c>
      <c r="C1018" s="3">
        <v>45496</v>
      </c>
      <c r="D1018" s="3">
        <v>45499</v>
      </c>
      <c r="E1018">
        <v>3</v>
      </c>
      <c r="F1018" t="s">
        <v>1042</v>
      </c>
      <c r="G1018" t="s">
        <v>1043</v>
      </c>
      <c r="H1018">
        <v>86</v>
      </c>
      <c r="I1018" t="s">
        <v>1026</v>
      </c>
      <c r="J1018">
        <f>IF(AND(B1019=Hospitalvisits[[#This Row],[Patient_ID]],C1019-Hospitalvisits[[#This Row],[Discharge_Date]] &lt;= 30),1,0)</f>
        <v>0</v>
      </c>
      <c r="K1018" s="3" t="str">
        <f>IF(Hospitalvisits[[#This Row],[Readmission Status]]=1,C1019,"")</f>
        <v/>
      </c>
    </row>
    <row r="1019" spans="1:11">
      <c r="A1019">
        <v>866</v>
      </c>
      <c r="B1019">
        <v>348</v>
      </c>
      <c r="C1019" s="3">
        <v>45622</v>
      </c>
      <c r="D1019" s="3">
        <v>45627</v>
      </c>
      <c r="E1019">
        <v>5</v>
      </c>
      <c r="F1019" t="s">
        <v>1038</v>
      </c>
      <c r="G1019" t="s">
        <v>1039</v>
      </c>
      <c r="H1019">
        <v>31</v>
      </c>
      <c r="I1019" t="s">
        <v>1032</v>
      </c>
      <c r="J1019">
        <f>IF(AND(B1020=Hospitalvisits[[#This Row],[Patient_ID]],C1020-Hospitalvisits[[#This Row],[Discharge_Date]] &lt;= 30),1,0)</f>
        <v>1</v>
      </c>
      <c r="K1019" s="3">
        <f>IF(Hospitalvisits[[#This Row],[Readmission Status]]=1,C1020,"")</f>
        <v>45629</v>
      </c>
    </row>
    <row r="1020" spans="1:11">
      <c r="A1020">
        <v>2388</v>
      </c>
      <c r="B1020">
        <v>348</v>
      </c>
      <c r="C1020" s="3">
        <v>45629</v>
      </c>
      <c r="D1020" s="3">
        <v>45632</v>
      </c>
      <c r="E1020">
        <v>3</v>
      </c>
      <c r="F1020" t="s">
        <v>1042</v>
      </c>
      <c r="G1020" t="s">
        <v>1043</v>
      </c>
      <c r="H1020">
        <v>45</v>
      </c>
      <c r="I1020" t="s">
        <v>1034</v>
      </c>
      <c r="J1020">
        <f>IF(AND(B1021=Hospitalvisits[[#This Row],[Patient_ID]],C1021-Hospitalvisits[[#This Row],[Discharge_Date]] &lt;= 30),1,0)</f>
        <v>0</v>
      </c>
      <c r="K1020" s="3" t="str">
        <f>IF(Hospitalvisits[[#This Row],[Readmission Status]]=1,C1021,"")</f>
        <v/>
      </c>
    </row>
    <row r="1021" spans="1:11">
      <c r="A1021">
        <v>2192</v>
      </c>
      <c r="B1021">
        <v>349</v>
      </c>
      <c r="C1021" s="3">
        <v>44585</v>
      </c>
      <c r="D1021" s="3">
        <v>44588</v>
      </c>
      <c r="E1021">
        <v>3</v>
      </c>
      <c r="F1021" t="s">
        <v>1044</v>
      </c>
      <c r="G1021" t="s">
        <v>1039</v>
      </c>
      <c r="H1021">
        <v>68</v>
      </c>
      <c r="I1021" t="s">
        <v>1029</v>
      </c>
      <c r="J1021">
        <f>IF(AND(B1022=Hospitalvisits[[#This Row],[Patient_ID]],C1022-Hospitalvisits[[#This Row],[Discharge_Date]] &lt;= 30),1,0)</f>
        <v>0</v>
      </c>
      <c r="K1021" s="3" t="str">
        <f>IF(Hospitalvisits[[#This Row],[Readmission Status]]=1,C1022,"")</f>
        <v/>
      </c>
    </row>
    <row r="1022" spans="1:11">
      <c r="A1022">
        <v>2491</v>
      </c>
      <c r="B1022">
        <v>349</v>
      </c>
      <c r="C1022" s="3">
        <v>44915</v>
      </c>
      <c r="D1022" s="3">
        <v>44924</v>
      </c>
      <c r="E1022">
        <v>9</v>
      </c>
      <c r="F1022" t="s">
        <v>1041</v>
      </c>
      <c r="G1022" t="s">
        <v>1036</v>
      </c>
      <c r="H1022">
        <v>160</v>
      </c>
      <c r="I1022" t="s">
        <v>1034</v>
      </c>
      <c r="J1022">
        <f>IF(AND(B1023=Hospitalvisits[[#This Row],[Patient_ID]],C1023-Hospitalvisits[[#This Row],[Discharge_Date]] &lt;= 30),1,0)</f>
        <v>0</v>
      </c>
      <c r="K1022" s="3" t="str">
        <f>IF(Hospitalvisits[[#This Row],[Readmission Status]]=1,C1023,"")</f>
        <v/>
      </c>
    </row>
    <row r="1023" spans="1:11">
      <c r="A1023">
        <v>791</v>
      </c>
      <c r="B1023">
        <v>349</v>
      </c>
      <c r="C1023" s="3">
        <v>45008</v>
      </c>
      <c r="D1023" s="3">
        <v>45010</v>
      </c>
      <c r="E1023">
        <v>2</v>
      </c>
      <c r="F1023" t="s">
        <v>1045</v>
      </c>
      <c r="G1023" t="s">
        <v>1025</v>
      </c>
      <c r="H1023">
        <v>99</v>
      </c>
      <c r="I1023" t="s">
        <v>1026</v>
      </c>
      <c r="J1023">
        <f>IF(AND(B1024=Hospitalvisits[[#This Row],[Patient_ID]],C1024-Hospitalvisits[[#This Row],[Discharge_Date]] &lt;= 30),1,0)</f>
        <v>0</v>
      </c>
      <c r="K1023" s="3" t="str">
        <f>IF(Hospitalvisits[[#This Row],[Readmission Status]]=1,C1024,"")</f>
        <v/>
      </c>
    </row>
    <row r="1024" spans="1:11">
      <c r="A1024">
        <v>158</v>
      </c>
      <c r="B1024">
        <v>349</v>
      </c>
      <c r="C1024" s="3">
        <v>45081</v>
      </c>
      <c r="D1024" s="3">
        <v>45088</v>
      </c>
      <c r="E1024">
        <v>7</v>
      </c>
      <c r="F1024" t="s">
        <v>1030</v>
      </c>
      <c r="G1024" t="s">
        <v>1031</v>
      </c>
      <c r="H1024">
        <v>178</v>
      </c>
      <c r="I1024" t="s">
        <v>1029</v>
      </c>
      <c r="J1024">
        <f>IF(AND(B1025=Hospitalvisits[[#This Row],[Patient_ID]],C1025-Hospitalvisits[[#This Row],[Discharge_Date]] &lt;= 30),1,0)</f>
        <v>0</v>
      </c>
      <c r="K1024" s="3" t="str">
        <f>IF(Hospitalvisits[[#This Row],[Readmission Status]]=1,C1025,"")</f>
        <v/>
      </c>
    </row>
    <row r="1025" spans="1:11">
      <c r="A1025">
        <v>1287</v>
      </c>
      <c r="B1025">
        <v>349</v>
      </c>
      <c r="C1025" s="3">
        <v>45626</v>
      </c>
      <c r="D1025" s="3">
        <v>45634</v>
      </c>
      <c r="E1025">
        <v>8</v>
      </c>
      <c r="F1025" t="s">
        <v>1033</v>
      </c>
      <c r="G1025" t="s">
        <v>1028</v>
      </c>
      <c r="H1025">
        <v>140</v>
      </c>
      <c r="I1025" t="s">
        <v>1026</v>
      </c>
      <c r="J1025">
        <f>IF(AND(B1026=Hospitalvisits[[#This Row],[Patient_ID]],C1026-Hospitalvisits[[#This Row],[Discharge_Date]] &lt;= 30),1,0)</f>
        <v>0</v>
      </c>
      <c r="K1025" s="3" t="str">
        <f>IF(Hospitalvisits[[#This Row],[Readmission Status]]=1,C1026,"")</f>
        <v/>
      </c>
    </row>
    <row r="1026" spans="1:11">
      <c r="A1026">
        <v>669</v>
      </c>
      <c r="B1026">
        <v>350</v>
      </c>
      <c r="C1026" s="3">
        <v>45277</v>
      </c>
      <c r="D1026" s="3">
        <v>45281</v>
      </c>
      <c r="E1026">
        <v>4</v>
      </c>
      <c r="F1026" t="s">
        <v>1045</v>
      </c>
      <c r="G1026" t="s">
        <v>1025</v>
      </c>
      <c r="H1026">
        <v>88</v>
      </c>
      <c r="I1026" t="s">
        <v>1032</v>
      </c>
      <c r="J1026">
        <f>IF(AND(B1027=Hospitalvisits[[#This Row],[Patient_ID]],C1027-Hospitalvisits[[#This Row],[Discharge_Date]] &lt;= 30),1,0)</f>
        <v>0</v>
      </c>
      <c r="K1026" s="3" t="str">
        <f>IF(Hospitalvisits[[#This Row],[Readmission Status]]=1,C1027,"")</f>
        <v/>
      </c>
    </row>
    <row r="1027" spans="1:11">
      <c r="A1027">
        <v>420</v>
      </c>
      <c r="B1027">
        <v>350</v>
      </c>
      <c r="C1027" s="3">
        <v>45385</v>
      </c>
      <c r="D1027" s="3">
        <v>45388</v>
      </c>
      <c r="E1027">
        <v>3</v>
      </c>
      <c r="F1027" t="s">
        <v>1045</v>
      </c>
      <c r="G1027" t="s">
        <v>1025</v>
      </c>
      <c r="H1027">
        <v>100</v>
      </c>
      <c r="I1027" t="s">
        <v>1034</v>
      </c>
      <c r="J1027">
        <f>IF(AND(B1028=Hospitalvisits[[#This Row],[Patient_ID]],C1028-Hospitalvisits[[#This Row],[Discharge_Date]] &lt;= 30),1,0)</f>
        <v>0</v>
      </c>
      <c r="K1027" s="3" t="str">
        <f>IF(Hospitalvisits[[#This Row],[Readmission Status]]=1,C1028,"")</f>
        <v/>
      </c>
    </row>
    <row r="1028" spans="1:11">
      <c r="A1028">
        <v>177</v>
      </c>
      <c r="B1028">
        <v>350</v>
      </c>
      <c r="C1028" s="3">
        <v>45452</v>
      </c>
      <c r="D1028" s="3">
        <v>45454</v>
      </c>
      <c r="E1028">
        <v>2</v>
      </c>
      <c r="F1028" t="s">
        <v>1045</v>
      </c>
      <c r="G1028" t="s">
        <v>1025</v>
      </c>
      <c r="H1028">
        <v>192</v>
      </c>
      <c r="I1028" t="s">
        <v>1029</v>
      </c>
      <c r="J1028">
        <f>IF(AND(B1029=Hospitalvisits[[#This Row],[Patient_ID]],C1029-Hospitalvisits[[#This Row],[Discharge_Date]] &lt;= 30),1,0)</f>
        <v>0</v>
      </c>
      <c r="K1028" s="3" t="str">
        <f>IF(Hospitalvisits[[#This Row],[Readmission Status]]=1,C1029,"")</f>
        <v/>
      </c>
    </row>
    <row r="1029" spans="1:11">
      <c r="A1029">
        <v>576</v>
      </c>
      <c r="B1029">
        <v>350</v>
      </c>
      <c r="C1029" s="3">
        <v>45585</v>
      </c>
      <c r="D1029" s="3">
        <v>45587</v>
      </c>
      <c r="E1029">
        <v>2</v>
      </c>
      <c r="F1029" t="s">
        <v>1045</v>
      </c>
      <c r="G1029" t="s">
        <v>1025</v>
      </c>
      <c r="H1029">
        <v>52</v>
      </c>
      <c r="I1029" t="s">
        <v>1034</v>
      </c>
      <c r="J1029">
        <f>IF(AND(B1030=Hospitalvisits[[#This Row],[Patient_ID]],C1030-Hospitalvisits[[#This Row],[Discharge_Date]] &lt;= 30),1,0)</f>
        <v>0</v>
      </c>
      <c r="K1029" s="3" t="str">
        <f>IF(Hospitalvisits[[#This Row],[Readmission Status]]=1,C1030,"")</f>
        <v/>
      </c>
    </row>
    <row r="1030" spans="1:11">
      <c r="A1030">
        <v>2711</v>
      </c>
      <c r="B1030">
        <v>351</v>
      </c>
      <c r="C1030" s="3">
        <v>44758</v>
      </c>
      <c r="D1030" s="3">
        <v>44767</v>
      </c>
      <c r="E1030">
        <v>9</v>
      </c>
      <c r="F1030" t="s">
        <v>1037</v>
      </c>
      <c r="G1030" t="s">
        <v>1031</v>
      </c>
      <c r="H1030">
        <v>96</v>
      </c>
      <c r="I1030" t="s">
        <v>1029</v>
      </c>
      <c r="J1030">
        <f>IF(AND(B1031=Hospitalvisits[[#This Row],[Patient_ID]],C1031-Hospitalvisits[[#This Row],[Discharge_Date]] &lt;= 30),1,0)</f>
        <v>0</v>
      </c>
      <c r="K1030" s="3" t="str">
        <f>IF(Hospitalvisits[[#This Row],[Readmission Status]]=1,C1031,"")</f>
        <v/>
      </c>
    </row>
    <row r="1031" spans="1:11">
      <c r="A1031">
        <v>106</v>
      </c>
      <c r="B1031">
        <v>351</v>
      </c>
      <c r="C1031" s="3">
        <v>44841</v>
      </c>
      <c r="D1031" s="3">
        <v>44846</v>
      </c>
      <c r="E1031">
        <v>5</v>
      </c>
      <c r="F1031" t="s">
        <v>1045</v>
      </c>
      <c r="G1031" t="s">
        <v>1025</v>
      </c>
      <c r="H1031">
        <v>49</v>
      </c>
      <c r="I1031" t="s">
        <v>1029</v>
      </c>
      <c r="J1031">
        <f>IF(AND(B1032=Hospitalvisits[[#This Row],[Patient_ID]],C1032-Hospitalvisits[[#This Row],[Discharge_Date]] &lt;= 30),1,0)</f>
        <v>0</v>
      </c>
      <c r="K1031" s="3" t="str">
        <f>IF(Hospitalvisits[[#This Row],[Readmission Status]]=1,C1032,"")</f>
        <v/>
      </c>
    </row>
    <row r="1032" spans="1:11">
      <c r="A1032">
        <v>1691</v>
      </c>
      <c r="B1032">
        <v>351</v>
      </c>
      <c r="C1032" s="3">
        <v>44973</v>
      </c>
      <c r="D1032" s="3">
        <v>44978</v>
      </c>
      <c r="E1032">
        <v>5</v>
      </c>
      <c r="F1032" t="s">
        <v>1045</v>
      </c>
      <c r="G1032" t="s">
        <v>1025</v>
      </c>
      <c r="H1032">
        <v>135</v>
      </c>
      <c r="I1032" t="s">
        <v>1034</v>
      </c>
      <c r="J1032">
        <f>IF(AND(B1033=Hospitalvisits[[#This Row],[Patient_ID]],C1033-Hospitalvisits[[#This Row],[Discharge_Date]] &lt;= 30),1,0)</f>
        <v>1</v>
      </c>
      <c r="K1032" s="3">
        <f>IF(Hospitalvisits[[#This Row],[Readmission Status]]=1,C1033,"")</f>
        <v>44991</v>
      </c>
    </row>
    <row r="1033" spans="1:11">
      <c r="A1033">
        <v>1232</v>
      </c>
      <c r="B1033">
        <v>351</v>
      </c>
      <c r="C1033" s="3">
        <v>44991</v>
      </c>
      <c r="D1033" s="3">
        <v>44993</v>
      </c>
      <c r="E1033">
        <v>2</v>
      </c>
      <c r="F1033" t="s">
        <v>1046</v>
      </c>
      <c r="G1033" t="s">
        <v>1043</v>
      </c>
      <c r="H1033">
        <v>170</v>
      </c>
      <c r="I1033" t="s">
        <v>1034</v>
      </c>
      <c r="J1033">
        <f>IF(AND(B1034=Hospitalvisits[[#This Row],[Patient_ID]],C1034-Hospitalvisits[[#This Row],[Discharge_Date]] &lt;= 30),1,0)</f>
        <v>0</v>
      </c>
      <c r="K1033" s="3" t="str">
        <f>IF(Hospitalvisits[[#This Row],[Readmission Status]]=1,C1034,"")</f>
        <v/>
      </c>
    </row>
    <row r="1034" spans="1:11">
      <c r="A1034">
        <v>2907</v>
      </c>
      <c r="B1034">
        <v>351</v>
      </c>
      <c r="C1034" s="3">
        <v>45045</v>
      </c>
      <c r="D1034" s="3">
        <v>45049</v>
      </c>
      <c r="E1034">
        <v>4</v>
      </c>
      <c r="F1034" t="s">
        <v>1045</v>
      </c>
      <c r="G1034" t="s">
        <v>1025</v>
      </c>
      <c r="H1034">
        <v>29</v>
      </c>
      <c r="I1034" t="s">
        <v>1032</v>
      </c>
      <c r="J1034">
        <f>IF(AND(B1035=Hospitalvisits[[#This Row],[Patient_ID]],C1035-Hospitalvisits[[#This Row],[Discharge_Date]] &lt;= 30),1,0)</f>
        <v>0</v>
      </c>
      <c r="K1034" s="3" t="str">
        <f>IF(Hospitalvisits[[#This Row],[Readmission Status]]=1,C1035,"")</f>
        <v/>
      </c>
    </row>
    <row r="1035" spans="1:11">
      <c r="A1035">
        <v>60</v>
      </c>
      <c r="B1035">
        <v>352</v>
      </c>
      <c r="C1035" s="3">
        <v>45146</v>
      </c>
      <c r="D1035" s="3">
        <v>45147</v>
      </c>
      <c r="E1035">
        <v>1</v>
      </c>
      <c r="F1035" t="s">
        <v>1046</v>
      </c>
      <c r="G1035" t="s">
        <v>1043</v>
      </c>
      <c r="H1035">
        <v>31</v>
      </c>
      <c r="I1035" t="s">
        <v>1026</v>
      </c>
      <c r="J1035">
        <f>IF(AND(B1036=Hospitalvisits[[#This Row],[Patient_ID]],C1036-Hospitalvisits[[#This Row],[Discharge_Date]] &lt;= 30),1,0)</f>
        <v>0</v>
      </c>
      <c r="K1035" s="3" t="str">
        <f>IF(Hospitalvisits[[#This Row],[Readmission Status]]=1,C1036,"")</f>
        <v/>
      </c>
    </row>
    <row r="1036" spans="1:11">
      <c r="A1036">
        <v>114</v>
      </c>
      <c r="B1036">
        <v>352</v>
      </c>
      <c r="C1036" s="3">
        <v>45271</v>
      </c>
      <c r="D1036" s="3">
        <v>45281</v>
      </c>
      <c r="E1036">
        <v>10</v>
      </c>
      <c r="F1036" t="s">
        <v>1030</v>
      </c>
      <c r="G1036" t="s">
        <v>1031</v>
      </c>
      <c r="H1036">
        <v>142</v>
      </c>
      <c r="I1036" t="s">
        <v>1026</v>
      </c>
      <c r="J1036">
        <f>IF(AND(B1037=Hospitalvisits[[#This Row],[Patient_ID]],C1037-Hospitalvisits[[#This Row],[Discharge_Date]] &lt;= 30),1,0)</f>
        <v>0</v>
      </c>
      <c r="K1036" s="3" t="str">
        <f>IF(Hospitalvisits[[#This Row],[Readmission Status]]=1,C1037,"")</f>
        <v/>
      </c>
    </row>
    <row r="1037" spans="1:11">
      <c r="A1037">
        <v>2272</v>
      </c>
      <c r="B1037">
        <v>352</v>
      </c>
      <c r="C1037" s="3">
        <v>45379</v>
      </c>
      <c r="D1037" s="3">
        <v>45384</v>
      </c>
      <c r="E1037">
        <v>5</v>
      </c>
      <c r="F1037" t="s">
        <v>1040</v>
      </c>
      <c r="G1037" t="s">
        <v>1039</v>
      </c>
      <c r="H1037">
        <v>164</v>
      </c>
      <c r="I1037" t="s">
        <v>1032</v>
      </c>
      <c r="J1037">
        <f>IF(AND(B1038=Hospitalvisits[[#This Row],[Patient_ID]],C1038-Hospitalvisits[[#This Row],[Discharge_Date]] &lt;= 30),1,0)</f>
        <v>0</v>
      </c>
      <c r="K1037" s="3" t="str">
        <f>IF(Hospitalvisits[[#This Row],[Readmission Status]]=1,C1038,"")</f>
        <v/>
      </c>
    </row>
    <row r="1038" spans="1:11">
      <c r="A1038">
        <v>808</v>
      </c>
      <c r="B1038">
        <v>352</v>
      </c>
      <c r="C1038" s="3">
        <v>45624</v>
      </c>
      <c r="D1038" s="3">
        <v>45640</v>
      </c>
      <c r="E1038">
        <v>16</v>
      </c>
      <c r="F1038" t="s">
        <v>1033</v>
      </c>
      <c r="G1038" t="s">
        <v>1028</v>
      </c>
      <c r="H1038">
        <v>72</v>
      </c>
      <c r="I1038" t="s">
        <v>1034</v>
      </c>
      <c r="J1038">
        <f>IF(AND(B1039=Hospitalvisits[[#This Row],[Patient_ID]],C1039-Hospitalvisits[[#This Row],[Discharge_Date]] &lt;= 30),1,0)</f>
        <v>0</v>
      </c>
      <c r="K1038" s="3" t="str">
        <f>IF(Hospitalvisits[[#This Row],[Readmission Status]]=1,C1039,"")</f>
        <v/>
      </c>
    </row>
    <row r="1039" spans="1:11">
      <c r="A1039">
        <v>2221</v>
      </c>
      <c r="B1039">
        <v>353</v>
      </c>
      <c r="C1039" s="3">
        <v>44945</v>
      </c>
      <c r="D1039" s="3">
        <v>44946</v>
      </c>
      <c r="E1039">
        <v>1</v>
      </c>
      <c r="F1039" t="s">
        <v>1030</v>
      </c>
      <c r="G1039" t="s">
        <v>1031</v>
      </c>
      <c r="H1039">
        <v>157</v>
      </c>
      <c r="I1039" t="s">
        <v>1032</v>
      </c>
      <c r="J1039">
        <f>IF(AND(B1040=Hospitalvisits[[#This Row],[Patient_ID]],C1040-Hospitalvisits[[#This Row],[Discharge_Date]] &lt;= 30),1,0)</f>
        <v>0</v>
      </c>
      <c r="K1039" s="3" t="str">
        <f>IF(Hospitalvisits[[#This Row],[Readmission Status]]=1,C1040,"")</f>
        <v/>
      </c>
    </row>
    <row r="1040" spans="1:11">
      <c r="A1040">
        <v>464</v>
      </c>
      <c r="B1040">
        <v>353</v>
      </c>
      <c r="C1040" s="3">
        <v>45378</v>
      </c>
      <c r="D1040" s="3">
        <v>45379</v>
      </c>
      <c r="E1040">
        <v>1</v>
      </c>
      <c r="F1040" t="s">
        <v>1042</v>
      </c>
      <c r="G1040" t="s">
        <v>1043</v>
      </c>
      <c r="H1040">
        <v>144</v>
      </c>
      <c r="I1040" t="s">
        <v>1029</v>
      </c>
      <c r="J1040">
        <f>IF(AND(B1041=Hospitalvisits[[#This Row],[Patient_ID]],C1041-Hospitalvisits[[#This Row],[Discharge_Date]] &lt;= 30),1,0)</f>
        <v>0</v>
      </c>
      <c r="K1040" s="3" t="str">
        <f>IF(Hospitalvisits[[#This Row],[Readmission Status]]=1,C1041,"")</f>
        <v/>
      </c>
    </row>
    <row r="1041" spans="1:11">
      <c r="A1041">
        <v>2596</v>
      </c>
      <c r="B1041">
        <v>354</v>
      </c>
      <c r="C1041" s="3">
        <v>44694</v>
      </c>
      <c r="D1041" s="3">
        <v>44697</v>
      </c>
      <c r="E1041">
        <v>3</v>
      </c>
      <c r="F1041" t="s">
        <v>1045</v>
      </c>
      <c r="G1041" t="s">
        <v>1025</v>
      </c>
      <c r="H1041">
        <v>80</v>
      </c>
      <c r="I1041" t="s">
        <v>1029</v>
      </c>
      <c r="J1041">
        <f>IF(AND(B1042=Hospitalvisits[[#This Row],[Patient_ID]],C1042-Hospitalvisits[[#This Row],[Discharge_Date]] &lt;= 30),1,0)</f>
        <v>1</v>
      </c>
      <c r="K1041" s="3">
        <f>IF(Hospitalvisits[[#This Row],[Readmission Status]]=1,C1042,"")</f>
        <v>44718</v>
      </c>
    </row>
    <row r="1042" spans="1:11">
      <c r="A1042">
        <v>2413</v>
      </c>
      <c r="B1042">
        <v>354</v>
      </c>
      <c r="C1042" s="3">
        <v>44718</v>
      </c>
      <c r="D1042" s="3">
        <v>44719</v>
      </c>
      <c r="E1042">
        <v>1</v>
      </c>
      <c r="F1042" t="s">
        <v>1030</v>
      </c>
      <c r="G1042" t="s">
        <v>1031</v>
      </c>
      <c r="H1042">
        <v>94</v>
      </c>
      <c r="I1042" t="s">
        <v>1034</v>
      </c>
      <c r="J1042">
        <f>IF(AND(B1043=Hospitalvisits[[#This Row],[Patient_ID]],C1043-Hospitalvisits[[#This Row],[Discharge_Date]] &lt;= 30),1,0)</f>
        <v>0</v>
      </c>
      <c r="K1042" s="3" t="str">
        <f>IF(Hospitalvisits[[#This Row],[Readmission Status]]=1,C1043,"")</f>
        <v/>
      </c>
    </row>
    <row r="1043" spans="1:11">
      <c r="A1043">
        <v>1347</v>
      </c>
      <c r="B1043">
        <v>354</v>
      </c>
      <c r="C1043" s="3">
        <v>45018</v>
      </c>
      <c r="D1043" s="3">
        <v>45026</v>
      </c>
      <c r="E1043">
        <v>8</v>
      </c>
      <c r="F1043" t="s">
        <v>1033</v>
      </c>
      <c r="G1043" t="s">
        <v>1028</v>
      </c>
      <c r="H1043">
        <v>185</v>
      </c>
      <c r="I1043" t="s">
        <v>1026</v>
      </c>
      <c r="J1043">
        <f>IF(AND(B1044=Hospitalvisits[[#This Row],[Patient_ID]],C1044-Hospitalvisits[[#This Row],[Discharge_Date]] &lt;= 30),1,0)</f>
        <v>0</v>
      </c>
      <c r="K1043" s="3" t="str">
        <f>IF(Hospitalvisits[[#This Row],[Readmission Status]]=1,C1044,"")</f>
        <v/>
      </c>
    </row>
    <row r="1044" spans="1:11">
      <c r="A1044">
        <v>709</v>
      </c>
      <c r="B1044">
        <v>354</v>
      </c>
      <c r="C1044" s="3">
        <v>45234</v>
      </c>
      <c r="D1044" s="3">
        <v>45237</v>
      </c>
      <c r="E1044">
        <v>3</v>
      </c>
      <c r="F1044" t="s">
        <v>1044</v>
      </c>
      <c r="G1044" t="s">
        <v>1039</v>
      </c>
      <c r="H1044">
        <v>16</v>
      </c>
      <c r="I1044" t="s">
        <v>1034</v>
      </c>
      <c r="J1044">
        <f>IF(AND(B1045=Hospitalvisits[[#This Row],[Patient_ID]],C1045-Hospitalvisits[[#This Row],[Discharge_Date]] &lt;= 30),1,0)</f>
        <v>0</v>
      </c>
      <c r="K1044" s="3" t="str">
        <f>IF(Hospitalvisits[[#This Row],[Readmission Status]]=1,C1045,"")</f>
        <v/>
      </c>
    </row>
    <row r="1045" spans="1:11">
      <c r="A1045">
        <v>1079</v>
      </c>
      <c r="B1045">
        <v>354</v>
      </c>
      <c r="C1045" s="3">
        <v>45492</v>
      </c>
      <c r="D1045" s="3">
        <v>45497</v>
      </c>
      <c r="E1045">
        <v>5</v>
      </c>
      <c r="F1045" t="s">
        <v>1027</v>
      </c>
      <c r="G1045" t="s">
        <v>1028</v>
      </c>
      <c r="H1045">
        <v>126</v>
      </c>
      <c r="I1045" t="s">
        <v>1032</v>
      </c>
      <c r="J1045">
        <f>IF(AND(B1046=Hospitalvisits[[#This Row],[Patient_ID]],C1046-Hospitalvisits[[#This Row],[Discharge_Date]] &lt;= 30),1,0)</f>
        <v>0</v>
      </c>
      <c r="K1045" s="3" t="str">
        <f>IF(Hospitalvisits[[#This Row],[Readmission Status]]=1,C1046,"")</f>
        <v/>
      </c>
    </row>
    <row r="1046" spans="1:11">
      <c r="A1046">
        <v>1344</v>
      </c>
      <c r="B1046">
        <v>354</v>
      </c>
      <c r="C1046" s="3">
        <v>45604</v>
      </c>
      <c r="D1046" s="3">
        <v>45611</v>
      </c>
      <c r="E1046">
        <v>7</v>
      </c>
      <c r="F1046" t="s">
        <v>1038</v>
      </c>
      <c r="G1046" t="s">
        <v>1039</v>
      </c>
      <c r="H1046">
        <v>96</v>
      </c>
      <c r="I1046" t="s">
        <v>1026</v>
      </c>
      <c r="J1046">
        <f>IF(AND(B1047=Hospitalvisits[[#This Row],[Patient_ID]],C1047-Hospitalvisits[[#This Row],[Discharge_Date]] &lt;= 30),1,0)</f>
        <v>0</v>
      </c>
      <c r="K1046" s="3" t="str">
        <f>IF(Hospitalvisits[[#This Row],[Readmission Status]]=1,C1047,"")</f>
        <v/>
      </c>
    </row>
    <row r="1047" spans="1:11">
      <c r="A1047">
        <v>2541</v>
      </c>
      <c r="B1047">
        <v>355</v>
      </c>
      <c r="C1047" s="3">
        <v>44894</v>
      </c>
      <c r="D1047" s="3">
        <v>44912</v>
      </c>
      <c r="E1047">
        <v>18</v>
      </c>
      <c r="F1047" t="s">
        <v>1033</v>
      </c>
      <c r="G1047" t="s">
        <v>1028</v>
      </c>
      <c r="H1047">
        <v>192</v>
      </c>
      <c r="I1047" t="s">
        <v>1026</v>
      </c>
      <c r="J1047">
        <f>IF(AND(B1048=Hospitalvisits[[#This Row],[Patient_ID]],C1048-Hospitalvisits[[#This Row],[Discharge_Date]] &lt;= 30),1,0)</f>
        <v>1</v>
      </c>
      <c r="K1047" s="3">
        <f>IF(Hospitalvisits[[#This Row],[Readmission Status]]=1,C1048,"")</f>
        <v>44903</v>
      </c>
    </row>
    <row r="1048" spans="1:11">
      <c r="A1048">
        <v>2517</v>
      </c>
      <c r="B1048">
        <v>355</v>
      </c>
      <c r="C1048" s="3">
        <v>44903</v>
      </c>
      <c r="D1048" s="3">
        <v>44910</v>
      </c>
      <c r="E1048">
        <v>7</v>
      </c>
      <c r="F1048" t="s">
        <v>1040</v>
      </c>
      <c r="G1048" t="s">
        <v>1039</v>
      </c>
      <c r="H1048">
        <v>10</v>
      </c>
      <c r="I1048" t="s">
        <v>1026</v>
      </c>
      <c r="J1048">
        <f>IF(AND(B1049=Hospitalvisits[[#This Row],[Patient_ID]],C1049-Hospitalvisits[[#This Row],[Discharge_Date]] &lt;= 30),1,0)</f>
        <v>0</v>
      </c>
      <c r="K1048" s="3" t="str">
        <f>IF(Hospitalvisits[[#This Row],[Readmission Status]]=1,C1049,"")</f>
        <v/>
      </c>
    </row>
    <row r="1049" spans="1:11">
      <c r="A1049">
        <v>2633</v>
      </c>
      <c r="B1049">
        <v>355</v>
      </c>
      <c r="C1049" s="3">
        <v>45272</v>
      </c>
      <c r="D1049" s="3">
        <v>45273</v>
      </c>
      <c r="E1049">
        <v>1</v>
      </c>
      <c r="F1049" t="s">
        <v>1046</v>
      </c>
      <c r="G1049" t="s">
        <v>1043</v>
      </c>
      <c r="H1049">
        <v>45</v>
      </c>
      <c r="I1049" t="s">
        <v>1032</v>
      </c>
      <c r="J1049">
        <f>IF(AND(B1050=Hospitalvisits[[#This Row],[Patient_ID]],C1050-Hospitalvisits[[#This Row],[Discharge_Date]] &lt;= 30),1,0)</f>
        <v>1</v>
      </c>
      <c r="K1049" s="3">
        <f>IF(Hospitalvisits[[#This Row],[Readmission Status]]=1,C1050,"")</f>
        <v>45273</v>
      </c>
    </row>
    <row r="1050" spans="1:11">
      <c r="A1050">
        <v>2286</v>
      </c>
      <c r="B1050">
        <v>355</v>
      </c>
      <c r="C1050" s="3">
        <v>45273</v>
      </c>
      <c r="D1050" s="3">
        <v>45278</v>
      </c>
      <c r="E1050">
        <v>5</v>
      </c>
      <c r="F1050" t="s">
        <v>1024</v>
      </c>
      <c r="G1050" t="s">
        <v>1025</v>
      </c>
      <c r="H1050">
        <v>44</v>
      </c>
      <c r="I1050" t="s">
        <v>1032</v>
      </c>
      <c r="J1050">
        <f>IF(AND(B1051=Hospitalvisits[[#This Row],[Patient_ID]],C1051-Hospitalvisits[[#This Row],[Discharge_Date]] &lt;= 30),1,0)</f>
        <v>0</v>
      </c>
      <c r="K1050" s="3" t="str">
        <f>IF(Hospitalvisits[[#This Row],[Readmission Status]]=1,C1051,"")</f>
        <v/>
      </c>
    </row>
    <row r="1051" spans="1:11">
      <c r="A1051">
        <v>489</v>
      </c>
      <c r="B1051">
        <v>355</v>
      </c>
      <c r="C1051" s="3">
        <v>45333</v>
      </c>
      <c r="D1051" s="3">
        <v>45334</v>
      </c>
      <c r="E1051">
        <v>1</v>
      </c>
      <c r="F1051" t="s">
        <v>1042</v>
      </c>
      <c r="G1051" t="s">
        <v>1043</v>
      </c>
      <c r="H1051">
        <v>128</v>
      </c>
      <c r="I1051" t="s">
        <v>1032</v>
      </c>
      <c r="J1051">
        <f>IF(AND(B1052=Hospitalvisits[[#This Row],[Patient_ID]],C1052-Hospitalvisits[[#This Row],[Discharge_Date]] &lt;= 30),1,0)</f>
        <v>0</v>
      </c>
      <c r="K1051" s="3" t="str">
        <f>IF(Hospitalvisits[[#This Row],[Readmission Status]]=1,C1052,"")</f>
        <v/>
      </c>
    </row>
    <row r="1052" spans="1:11">
      <c r="A1052">
        <v>2663</v>
      </c>
      <c r="B1052">
        <v>355</v>
      </c>
      <c r="C1052" s="3">
        <v>45551</v>
      </c>
      <c r="D1052" s="3">
        <v>45566</v>
      </c>
      <c r="E1052">
        <v>15</v>
      </c>
      <c r="F1052" t="s">
        <v>1027</v>
      </c>
      <c r="G1052" t="s">
        <v>1028</v>
      </c>
      <c r="H1052">
        <v>78</v>
      </c>
      <c r="I1052" t="s">
        <v>1029</v>
      </c>
      <c r="J1052">
        <f>IF(AND(B1053=Hospitalvisits[[#This Row],[Patient_ID]],C1053-Hospitalvisits[[#This Row],[Discharge_Date]] &lt;= 30),1,0)</f>
        <v>0</v>
      </c>
      <c r="K1052" s="3" t="str">
        <f>IF(Hospitalvisits[[#This Row],[Readmission Status]]=1,C1053,"")</f>
        <v/>
      </c>
    </row>
    <row r="1053" spans="1:11">
      <c r="A1053">
        <v>160</v>
      </c>
      <c r="B1053">
        <v>355</v>
      </c>
      <c r="C1053" s="3">
        <v>45605</v>
      </c>
      <c r="D1053" s="3">
        <v>45607</v>
      </c>
      <c r="E1053">
        <v>2</v>
      </c>
      <c r="F1053" t="s">
        <v>1046</v>
      </c>
      <c r="G1053" t="s">
        <v>1043</v>
      </c>
      <c r="H1053">
        <v>29</v>
      </c>
      <c r="I1053" t="s">
        <v>1029</v>
      </c>
      <c r="J1053">
        <f>IF(AND(B1054=Hospitalvisits[[#This Row],[Patient_ID]],C1054-Hospitalvisits[[#This Row],[Discharge_Date]] &lt;= 30),1,0)</f>
        <v>0</v>
      </c>
      <c r="K1053" s="3" t="str">
        <f>IF(Hospitalvisits[[#This Row],[Readmission Status]]=1,C1054,"")</f>
        <v/>
      </c>
    </row>
    <row r="1054" spans="1:11">
      <c r="A1054">
        <v>1551</v>
      </c>
      <c r="B1054">
        <v>356</v>
      </c>
      <c r="C1054" s="3">
        <v>45540</v>
      </c>
      <c r="D1054" s="3">
        <v>45545</v>
      </c>
      <c r="E1054">
        <v>5</v>
      </c>
      <c r="F1054" t="s">
        <v>1041</v>
      </c>
      <c r="G1054" t="s">
        <v>1036</v>
      </c>
      <c r="H1054">
        <v>192</v>
      </c>
      <c r="I1054" t="s">
        <v>1034</v>
      </c>
      <c r="J1054">
        <f>IF(AND(B1055=Hospitalvisits[[#This Row],[Patient_ID]],C1055-Hospitalvisits[[#This Row],[Discharge_Date]] &lt;= 30),1,0)</f>
        <v>1</v>
      </c>
      <c r="K1054" s="3">
        <f>IF(Hospitalvisits[[#This Row],[Readmission Status]]=1,C1055,"")</f>
        <v>45561</v>
      </c>
    </row>
    <row r="1055" spans="1:11">
      <c r="A1055">
        <v>2971</v>
      </c>
      <c r="B1055">
        <v>356</v>
      </c>
      <c r="C1055" s="3">
        <v>45561</v>
      </c>
      <c r="D1055" s="3">
        <v>45564</v>
      </c>
      <c r="E1055">
        <v>3</v>
      </c>
      <c r="F1055" t="s">
        <v>1030</v>
      </c>
      <c r="G1055" t="s">
        <v>1031</v>
      </c>
      <c r="H1055">
        <v>51</v>
      </c>
      <c r="I1055" t="s">
        <v>1032</v>
      </c>
      <c r="J1055">
        <f>IF(AND(B1056=Hospitalvisits[[#This Row],[Patient_ID]],C1056-Hospitalvisits[[#This Row],[Discharge_Date]] &lt;= 30),1,0)</f>
        <v>0</v>
      </c>
      <c r="K1055" s="3" t="str">
        <f>IF(Hospitalvisits[[#This Row],[Readmission Status]]=1,C1056,"")</f>
        <v/>
      </c>
    </row>
    <row r="1056" spans="1:11">
      <c r="A1056">
        <v>685</v>
      </c>
      <c r="B1056">
        <v>357</v>
      </c>
      <c r="C1056" s="3">
        <v>45252</v>
      </c>
      <c r="D1056" s="3">
        <v>45256</v>
      </c>
      <c r="E1056">
        <v>4</v>
      </c>
      <c r="F1056" t="s">
        <v>1045</v>
      </c>
      <c r="G1056" t="s">
        <v>1025</v>
      </c>
      <c r="H1056">
        <v>36</v>
      </c>
      <c r="I1056" t="s">
        <v>1034</v>
      </c>
      <c r="J1056">
        <f>IF(AND(B1057=Hospitalvisits[[#This Row],[Patient_ID]],C1057-Hospitalvisits[[#This Row],[Discharge_Date]] &lt;= 30),1,0)</f>
        <v>0</v>
      </c>
      <c r="K1056" s="3" t="str">
        <f>IF(Hospitalvisits[[#This Row],[Readmission Status]]=1,C1057,"")</f>
        <v/>
      </c>
    </row>
    <row r="1057" spans="1:11">
      <c r="A1057">
        <v>2814</v>
      </c>
      <c r="B1057">
        <v>357</v>
      </c>
      <c r="C1057" s="3">
        <v>45366</v>
      </c>
      <c r="D1057" s="3">
        <v>45367</v>
      </c>
      <c r="E1057">
        <v>1</v>
      </c>
      <c r="F1057" t="s">
        <v>1030</v>
      </c>
      <c r="G1057" t="s">
        <v>1031</v>
      </c>
      <c r="H1057">
        <v>182</v>
      </c>
      <c r="I1057" t="s">
        <v>1032</v>
      </c>
      <c r="J1057">
        <f>IF(AND(B1058=Hospitalvisits[[#This Row],[Patient_ID]],C1058-Hospitalvisits[[#This Row],[Discharge_Date]] &lt;= 30),1,0)</f>
        <v>0</v>
      </c>
      <c r="K1057" s="3" t="str">
        <f>IF(Hospitalvisits[[#This Row],[Readmission Status]]=1,C1058,"")</f>
        <v/>
      </c>
    </row>
    <row r="1058" spans="1:11">
      <c r="A1058">
        <v>2092</v>
      </c>
      <c r="B1058">
        <v>357</v>
      </c>
      <c r="C1058" s="3">
        <v>45551</v>
      </c>
      <c r="D1058" s="3">
        <v>45568</v>
      </c>
      <c r="E1058">
        <v>17</v>
      </c>
      <c r="F1058" t="s">
        <v>1033</v>
      </c>
      <c r="G1058" t="s">
        <v>1028</v>
      </c>
      <c r="H1058">
        <v>92</v>
      </c>
      <c r="I1058" t="s">
        <v>1026</v>
      </c>
      <c r="J1058">
        <f>IF(AND(B1059=Hospitalvisits[[#This Row],[Patient_ID]],C1059-Hospitalvisits[[#This Row],[Discharge_Date]] &lt;= 30),1,0)</f>
        <v>0</v>
      </c>
      <c r="K1058" s="3" t="str">
        <f>IF(Hospitalvisits[[#This Row],[Readmission Status]]=1,C1059,"")</f>
        <v/>
      </c>
    </row>
    <row r="1059" spans="1:11">
      <c r="A1059">
        <v>2779</v>
      </c>
      <c r="B1059">
        <v>359</v>
      </c>
      <c r="C1059" s="3">
        <v>44844</v>
      </c>
      <c r="D1059" s="3">
        <v>44847</v>
      </c>
      <c r="E1059">
        <v>3</v>
      </c>
      <c r="F1059" t="s">
        <v>1046</v>
      </c>
      <c r="G1059" t="s">
        <v>1043</v>
      </c>
      <c r="H1059">
        <v>9</v>
      </c>
      <c r="I1059" t="s">
        <v>1034</v>
      </c>
      <c r="J1059">
        <f>IF(AND(B1060=Hospitalvisits[[#This Row],[Patient_ID]],C1060-Hospitalvisits[[#This Row],[Discharge_Date]] &lt;= 30),1,0)</f>
        <v>0</v>
      </c>
      <c r="K1059" s="3" t="str">
        <f>IF(Hospitalvisits[[#This Row],[Readmission Status]]=1,C1060,"")</f>
        <v/>
      </c>
    </row>
    <row r="1060" spans="1:11">
      <c r="A1060">
        <v>2219</v>
      </c>
      <c r="B1060">
        <v>359</v>
      </c>
      <c r="C1060" s="3">
        <v>45036</v>
      </c>
      <c r="D1060" s="3">
        <v>45041</v>
      </c>
      <c r="E1060">
        <v>5</v>
      </c>
      <c r="F1060" t="s">
        <v>1040</v>
      </c>
      <c r="G1060" t="s">
        <v>1039</v>
      </c>
      <c r="H1060">
        <v>181</v>
      </c>
      <c r="I1060" t="s">
        <v>1029</v>
      </c>
      <c r="J1060">
        <f>IF(AND(B1061=Hospitalvisits[[#This Row],[Patient_ID]],C1061-Hospitalvisits[[#This Row],[Discharge_Date]] &lt;= 30),1,0)</f>
        <v>0</v>
      </c>
      <c r="K1060" s="3" t="str">
        <f>IF(Hospitalvisits[[#This Row],[Readmission Status]]=1,C1061,"")</f>
        <v/>
      </c>
    </row>
    <row r="1061" spans="1:11">
      <c r="A1061">
        <v>61</v>
      </c>
      <c r="B1061">
        <v>360</v>
      </c>
      <c r="C1061" s="3">
        <v>44774</v>
      </c>
      <c r="D1061" s="3">
        <v>44780</v>
      </c>
      <c r="E1061">
        <v>6</v>
      </c>
      <c r="F1061" t="s">
        <v>1035</v>
      </c>
      <c r="G1061" t="s">
        <v>1036</v>
      </c>
      <c r="H1061">
        <v>165</v>
      </c>
      <c r="I1061" t="s">
        <v>1032</v>
      </c>
      <c r="J1061">
        <f>IF(AND(B1062=Hospitalvisits[[#This Row],[Patient_ID]],C1062-Hospitalvisits[[#This Row],[Discharge_Date]] &lt;= 30),1,0)</f>
        <v>0</v>
      </c>
      <c r="K1061" s="3" t="str">
        <f>IF(Hospitalvisits[[#This Row],[Readmission Status]]=1,C1062,"")</f>
        <v/>
      </c>
    </row>
    <row r="1062" spans="1:11">
      <c r="A1062">
        <v>1740</v>
      </c>
      <c r="B1062">
        <v>360</v>
      </c>
      <c r="C1062" s="3">
        <v>45013</v>
      </c>
      <c r="D1062" s="3">
        <v>45020</v>
      </c>
      <c r="E1062">
        <v>7</v>
      </c>
      <c r="F1062" t="s">
        <v>1041</v>
      </c>
      <c r="G1062" t="s">
        <v>1036</v>
      </c>
      <c r="H1062">
        <v>39</v>
      </c>
      <c r="I1062" t="s">
        <v>1034</v>
      </c>
      <c r="J1062">
        <f>IF(AND(B1063=Hospitalvisits[[#This Row],[Patient_ID]],C1063-Hospitalvisits[[#This Row],[Discharge_Date]] &lt;= 30),1,0)</f>
        <v>1</v>
      </c>
      <c r="K1062" s="3">
        <f>IF(Hospitalvisits[[#This Row],[Readmission Status]]=1,C1063,"")</f>
        <v>45039</v>
      </c>
    </row>
    <row r="1063" spans="1:11">
      <c r="A1063">
        <v>2876</v>
      </c>
      <c r="B1063">
        <v>360</v>
      </c>
      <c r="C1063" s="3">
        <v>45039</v>
      </c>
      <c r="D1063" s="3">
        <v>45042</v>
      </c>
      <c r="E1063">
        <v>3</v>
      </c>
      <c r="F1063" t="s">
        <v>1046</v>
      </c>
      <c r="G1063" t="s">
        <v>1043</v>
      </c>
      <c r="H1063">
        <v>6</v>
      </c>
      <c r="I1063" t="s">
        <v>1034</v>
      </c>
      <c r="J1063">
        <f>IF(AND(B1064=Hospitalvisits[[#This Row],[Patient_ID]],C1064-Hospitalvisits[[#This Row],[Discharge_Date]] &lt;= 30),1,0)</f>
        <v>1</v>
      </c>
      <c r="K1063" s="3">
        <f>IF(Hospitalvisits[[#This Row],[Readmission Status]]=1,C1064,"")</f>
        <v>45053</v>
      </c>
    </row>
    <row r="1064" spans="1:11">
      <c r="A1064">
        <v>2430</v>
      </c>
      <c r="B1064">
        <v>360</v>
      </c>
      <c r="C1064" s="3">
        <v>45053</v>
      </c>
      <c r="D1064" s="3">
        <v>45054</v>
      </c>
      <c r="E1064">
        <v>1</v>
      </c>
      <c r="F1064" t="s">
        <v>1030</v>
      </c>
      <c r="G1064" t="s">
        <v>1031</v>
      </c>
      <c r="H1064">
        <v>122</v>
      </c>
      <c r="I1064" t="s">
        <v>1032</v>
      </c>
      <c r="J1064">
        <f>IF(AND(B1065=Hospitalvisits[[#This Row],[Patient_ID]],C1065-Hospitalvisits[[#This Row],[Discharge_Date]] &lt;= 30),1,0)</f>
        <v>0</v>
      </c>
      <c r="K1064" s="3" t="str">
        <f>IF(Hospitalvisits[[#This Row],[Readmission Status]]=1,C1065,"")</f>
        <v/>
      </c>
    </row>
    <row r="1065" spans="1:11">
      <c r="A1065">
        <v>2621</v>
      </c>
      <c r="B1065">
        <v>361</v>
      </c>
      <c r="C1065" s="3">
        <v>44903</v>
      </c>
      <c r="D1065" s="3">
        <v>44914</v>
      </c>
      <c r="E1065">
        <v>11</v>
      </c>
      <c r="F1065" t="s">
        <v>1041</v>
      </c>
      <c r="G1065" t="s">
        <v>1036</v>
      </c>
      <c r="H1065">
        <v>60</v>
      </c>
      <c r="I1065" t="s">
        <v>1026</v>
      </c>
      <c r="J1065">
        <f>IF(AND(B1066=Hospitalvisits[[#This Row],[Patient_ID]],C1066-Hospitalvisits[[#This Row],[Discharge_Date]] &lt;= 30),1,0)</f>
        <v>0</v>
      </c>
      <c r="K1065" s="3" t="str">
        <f>IF(Hospitalvisits[[#This Row],[Readmission Status]]=1,C1066,"")</f>
        <v/>
      </c>
    </row>
    <row r="1066" spans="1:11">
      <c r="A1066">
        <v>311</v>
      </c>
      <c r="B1066">
        <v>362</v>
      </c>
      <c r="C1066" s="3">
        <v>45094</v>
      </c>
      <c r="D1066" s="3">
        <v>45102</v>
      </c>
      <c r="E1066">
        <v>8</v>
      </c>
      <c r="F1066" t="s">
        <v>1037</v>
      </c>
      <c r="G1066" t="s">
        <v>1031</v>
      </c>
      <c r="H1066">
        <v>138</v>
      </c>
      <c r="I1066" t="s">
        <v>1029</v>
      </c>
      <c r="J1066">
        <f>IF(AND(B1067=Hospitalvisits[[#This Row],[Patient_ID]],C1067-Hospitalvisits[[#This Row],[Discharge_Date]] &lt;= 30),1,0)</f>
        <v>0</v>
      </c>
      <c r="K1066" s="3" t="str">
        <f>IF(Hospitalvisits[[#This Row],[Readmission Status]]=1,C1067,"")</f>
        <v/>
      </c>
    </row>
    <row r="1067" spans="1:11">
      <c r="A1067">
        <v>2033</v>
      </c>
      <c r="B1067">
        <v>362</v>
      </c>
      <c r="C1067" s="3">
        <v>45207</v>
      </c>
      <c r="D1067" s="3">
        <v>45215</v>
      </c>
      <c r="E1067">
        <v>8</v>
      </c>
      <c r="F1067" t="s">
        <v>1037</v>
      </c>
      <c r="G1067" t="s">
        <v>1031</v>
      </c>
      <c r="H1067">
        <v>164</v>
      </c>
      <c r="I1067" t="s">
        <v>1029</v>
      </c>
      <c r="J1067">
        <f>IF(AND(B1068=Hospitalvisits[[#This Row],[Patient_ID]],C1068-Hospitalvisits[[#This Row],[Discharge_Date]] &lt;= 30),1,0)</f>
        <v>0</v>
      </c>
      <c r="K1067" s="3" t="str">
        <f>IF(Hospitalvisits[[#This Row],[Readmission Status]]=1,C1068,"")</f>
        <v/>
      </c>
    </row>
    <row r="1068" spans="1:11">
      <c r="A1068">
        <v>2106</v>
      </c>
      <c r="B1068">
        <v>362</v>
      </c>
      <c r="C1068" s="3">
        <v>45331</v>
      </c>
      <c r="D1068" s="3">
        <v>45333</v>
      </c>
      <c r="E1068">
        <v>2</v>
      </c>
      <c r="F1068" t="s">
        <v>1042</v>
      </c>
      <c r="G1068" t="s">
        <v>1043</v>
      </c>
      <c r="H1068">
        <v>109</v>
      </c>
      <c r="I1068" t="s">
        <v>1029</v>
      </c>
      <c r="J1068">
        <f>IF(AND(B1069=Hospitalvisits[[#This Row],[Patient_ID]],C1069-Hospitalvisits[[#This Row],[Discharge_Date]] &lt;= 30),1,0)</f>
        <v>0</v>
      </c>
      <c r="K1068" s="3" t="str">
        <f>IF(Hospitalvisits[[#This Row],[Readmission Status]]=1,C1069,"")</f>
        <v/>
      </c>
    </row>
    <row r="1069" spans="1:11">
      <c r="A1069">
        <v>2785</v>
      </c>
      <c r="B1069">
        <v>363</v>
      </c>
      <c r="C1069" s="3">
        <v>44705</v>
      </c>
      <c r="D1069" s="3">
        <v>44708</v>
      </c>
      <c r="E1069">
        <v>3</v>
      </c>
      <c r="F1069" t="s">
        <v>1024</v>
      </c>
      <c r="G1069" t="s">
        <v>1025</v>
      </c>
      <c r="H1069">
        <v>37</v>
      </c>
      <c r="I1069" t="s">
        <v>1029</v>
      </c>
      <c r="J1069">
        <f>IF(AND(B1070=Hospitalvisits[[#This Row],[Patient_ID]],C1070-Hospitalvisits[[#This Row],[Discharge_Date]] &lt;= 30),1,0)</f>
        <v>0</v>
      </c>
      <c r="K1069" s="3" t="str">
        <f>IF(Hospitalvisits[[#This Row],[Readmission Status]]=1,C1070,"")</f>
        <v/>
      </c>
    </row>
    <row r="1070" spans="1:11">
      <c r="A1070">
        <v>161</v>
      </c>
      <c r="B1070">
        <v>363</v>
      </c>
      <c r="C1070" s="3">
        <v>45078</v>
      </c>
      <c r="D1070" s="3">
        <v>45098</v>
      </c>
      <c r="E1070">
        <v>20</v>
      </c>
      <c r="F1070" t="s">
        <v>1027</v>
      </c>
      <c r="G1070" t="s">
        <v>1028</v>
      </c>
      <c r="H1070">
        <v>165</v>
      </c>
      <c r="I1070" t="s">
        <v>1032</v>
      </c>
      <c r="J1070">
        <f>IF(AND(B1071=Hospitalvisits[[#This Row],[Patient_ID]],C1071-Hospitalvisits[[#This Row],[Discharge_Date]] &lt;= 30),1,0)</f>
        <v>0</v>
      </c>
      <c r="K1070" s="3" t="str">
        <f>IF(Hospitalvisits[[#This Row],[Readmission Status]]=1,C1071,"")</f>
        <v/>
      </c>
    </row>
    <row r="1071" spans="1:11">
      <c r="A1071">
        <v>1174</v>
      </c>
      <c r="B1071">
        <v>363</v>
      </c>
      <c r="C1071" s="3">
        <v>45223</v>
      </c>
      <c r="D1071" s="3">
        <v>45226</v>
      </c>
      <c r="E1071">
        <v>3</v>
      </c>
      <c r="F1071" t="s">
        <v>1042</v>
      </c>
      <c r="G1071" t="s">
        <v>1043</v>
      </c>
      <c r="H1071">
        <v>142</v>
      </c>
      <c r="I1071" t="s">
        <v>1032</v>
      </c>
      <c r="J1071">
        <f>IF(AND(B1072=Hospitalvisits[[#This Row],[Patient_ID]],C1072-Hospitalvisits[[#This Row],[Discharge_Date]] &lt;= 30),1,0)</f>
        <v>0</v>
      </c>
      <c r="K1071" s="3" t="str">
        <f>IF(Hospitalvisits[[#This Row],[Readmission Status]]=1,C1072,"")</f>
        <v/>
      </c>
    </row>
    <row r="1072" spans="1:11">
      <c r="A1072">
        <v>1869</v>
      </c>
      <c r="B1072">
        <v>363</v>
      </c>
      <c r="C1072" s="3">
        <v>45306</v>
      </c>
      <c r="D1072" s="3">
        <v>45311</v>
      </c>
      <c r="E1072">
        <v>5</v>
      </c>
      <c r="F1072" t="s">
        <v>1040</v>
      </c>
      <c r="G1072" t="s">
        <v>1039</v>
      </c>
      <c r="H1072">
        <v>136</v>
      </c>
      <c r="I1072" t="s">
        <v>1034</v>
      </c>
      <c r="J1072">
        <f>IF(AND(B1073=Hospitalvisits[[#This Row],[Patient_ID]],C1073-Hospitalvisits[[#This Row],[Discharge_Date]] &lt;= 30),1,0)</f>
        <v>0</v>
      </c>
      <c r="K1072" s="3" t="str">
        <f>IF(Hospitalvisits[[#This Row],[Readmission Status]]=1,C1073,"")</f>
        <v/>
      </c>
    </row>
    <row r="1073" spans="1:11">
      <c r="A1073">
        <v>2323</v>
      </c>
      <c r="B1073">
        <v>363</v>
      </c>
      <c r="C1073" s="3">
        <v>45632</v>
      </c>
      <c r="D1073" s="3">
        <v>45642</v>
      </c>
      <c r="E1073">
        <v>10</v>
      </c>
      <c r="F1073" t="s">
        <v>1041</v>
      </c>
      <c r="G1073" t="s">
        <v>1036</v>
      </c>
      <c r="H1073">
        <v>84</v>
      </c>
      <c r="I1073" t="s">
        <v>1032</v>
      </c>
      <c r="J1073">
        <f>IF(AND(B1074=Hospitalvisits[[#This Row],[Patient_ID]],C1074-Hospitalvisits[[#This Row],[Discharge_Date]] &lt;= 30),1,0)</f>
        <v>0</v>
      </c>
      <c r="K1073" s="3" t="str">
        <f>IF(Hospitalvisits[[#This Row],[Readmission Status]]=1,C1074,"")</f>
        <v/>
      </c>
    </row>
    <row r="1074" spans="1:11">
      <c r="A1074">
        <v>2941</v>
      </c>
      <c r="B1074">
        <v>364</v>
      </c>
      <c r="C1074" s="3">
        <v>45568</v>
      </c>
      <c r="D1074" s="3">
        <v>45575</v>
      </c>
      <c r="E1074">
        <v>7</v>
      </c>
      <c r="F1074" t="s">
        <v>1044</v>
      </c>
      <c r="G1074" t="s">
        <v>1039</v>
      </c>
      <c r="H1074">
        <v>62</v>
      </c>
      <c r="I1074" t="s">
        <v>1026</v>
      </c>
      <c r="J1074">
        <f>IF(AND(B1075=Hospitalvisits[[#This Row],[Patient_ID]],C1075-Hospitalvisits[[#This Row],[Discharge_Date]] &lt;= 30),1,0)</f>
        <v>0</v>
      </c>
      <c r="K1074" s="3" t="str">
        <f>IF(Hospitalvisits[[#This Row],[Readmission Status]]=1,C1075,"")</f>
        <v/>
      </c>
    </row>
    <row r="1075" spans="1:11">
      <c r="A1075">
        <v>2560</v>
      </c>
      <c r="B1075">
        <v>364</v>
      </c>
      <c r="C1075" s="3">
        <v>45608</v>
      </c>
      <c r="D1075" s="3">
        <v>45611</v>
      </c>
      <c r="E1075">
        <v>3</v>
      </c>
      <c r="F1075" t="s">
        <v>1042</v>
      </c>
      <c r="G1075" t="s">
        <v>1043</v>
      </c>
      <c r="H1075">
        <v>124</v>
      </c>
      <c r="I1075" t="s">
        <v>1034</v>
      </c>
      <c r="J1075">
        <f>IF(AND(B1076=Hospitalvisits[[#This Row],[Patient_ID]],C1076-Hospitalvisits[[#This Row],[Discharge_Date]] &lt;= 30),1,0)</f>
        <v>0</v>
      </c>
      <c r="K1075" s="3" t="str">
        <f>IF(Hospitalvisits[[#This Row],[Readmission Status]]=1,C1076,"")</f>
        <v/>
      </c>
    </row>
    <row r="1076" spans="1:11">
      <c r="A1076">
        <v>1771</v>
      </c>
      <c r="B1076">
        <v>365</v>
      </c>
      <c r="C1076" s="3">
        <v>44572</v>
      </c>
      <c r="D1076" s="3">
        <v>44574</v>
      </c>
      <c r="E1076">
        <v>2</v>
      </c>
      <c r="F1076" t="s">
        <v>1042</v>
      </c>
      <c r="G1076" t="s">
        <v>1043</v>
      </c>
      <c r="H1076">
        <v>5</v>
      </c>
      <c r="I1076" t="s">
        <v>1032</v>
      </c>
      <c r="J1076">
        <f>IF(AND(B1077=Hospitalvisits[[#This Row],[Patient_ID]],C1077-Hospitalvisits[[#This Row],[Discharge_Date]] &lt;= 30),1,0)</f>
        <v>0</v>
      </c>
      <c r="K1076" s="3" t="str">
        <f>IF(Hospitalvisits[[#This Row],[Readmission Status]]=1,C1077,"")</f>
        <v/>
      </c>
    </row>
    <row r="1077" spans="1:11">
      <c r="A1077">
        <v>1404</v>
      </c>
      <c r="B1077">
        <v>365</v>
      </c>
      <c r="C1077" s="3">
        <v>45062</v>
      </c>
      <c r="D1077" s="3">
        <v>45066</v>
      </c>
      <c r="E1077">
        <v>4</v>
      </c>
      <c r="F1077" t="s">
        <v>1038</v>
      </c>
      <c r="G1077" t="s">
        <v>1039</v>
      </c>
      <c r="H1077">
        <v>97</v>
      </c>
      <c r="I1077" t="s">
        <v>1029</v>
      </c>
      <c r="J1077">
        <f>IF(AND(B1078=Hospitalvisits[[#This Row],[Patient_ID]],C1078-Hospitalvisits[[#This Row],[Discharge_Date]] &lt;= 30),1,0)</f>
        <v>0</v>
      </c>
      <c r="K1077" s="3" t="str">
        <f>IF(Hospitalvisits[[#This Row],[Readmission Status]]=1,C1078,"")</f>
        <v/>
      </c>
    </row>
    <row r="1078" spans="1:11">
      <c r="A1078">
        <v>630</v>
      </c>
      <c r="B1078">
        <v>365</v>
      </c>
      <c r="C1078" s="3">
        <v>45163</v>
      </c>
      <c r="D1078" s="3">
        <v>45171</v>
      </c>
      <c r="E1078">
        <v>8</v>
      </c>
      <c r="F1078" t="s">
        <v>1035</v>
      </c>
      <c r="G1078" t="s">
        <v>1036</v>
      </c>
      <c r="H1078">
        <v>35</v>
      </c>
      <c r="I1078" t="s">
        <v>1026</v>
      </c>
      <c r="J1078">
        <f>IF(AND(B1079=Hospitalvisits[[#This Row],[Patient_ID]],C1079-Hospitalvisits[[#This Row],[Discharge_Date]] &lt;= 30),1,0)</f>
        <v>0</v>
      </c>
      <c r="K1078" s="3" t="str">
        <f>IF(Hospitalvisits[[#This Row],[Readmission Status]]=1,C1079,"")</f>
        <v/>
      </c>
    </row>
    <row r="1079" spans="1:11">
      <c r="A1079">
        <v>1842</v>
      </c>
      <c r="B1079">
        <v>366</v>
      </c>
      <c r="C1079" s="3">
        <v>44666</v>
      </c>
      <c r="D1079" s="3">
        <v>44676</v>
      </c>
      <c r="E1079">
        <v>10</v>
      </c>
      <c r="F1079" t="s">
        <v>1037</v>
      </c>
      <c r="G1079" t="s">
        <v>1031</v>
      </c>
      <c r="H1079">
        <v>50</v>
      </c>
      <c r="I1079" t="s">
        <v>1026</v>
      </c>
      <c r="J1079">
        <f>IF(AND(B1080=Hospitalvisits[[#This Row],[Patient_ID]],C1080-Hospitalvisits[[#This Row],[Discharge_Date]] &lt;= 30),1,0)</f>
        <v>0</v>
      </c>
      <c r="K1079" s="3" t="str">
        <f>IF(Hospitalvisits[[#This Row],[Readmission Status]]=1,C1080,"")</f>
        <v/>
      </c>
    </row>
    <row r="1080" spans="1:11">
      <c r="A1080">
        <v>809</v>
      </c>
      <c r="B1080">
        <v>366</v>
      </c>
      <c r="C1080" s="3">
        <v>44753</v>
      </c>
      <c r="D1080" s="3">
        <v>44759</v>
      </c>
      <c r="E1080">
        <v>6</v>
      </c>
      <c r="F1080" t="s">
        <v>1035</v>
      </c>
      <c r="G1080" t="s">
        <v>1036</v>
      </c>
      <c r="H1080">
        <v>166</v>
      </c>
      <c r="I1080" t="s">
        <v>1029</v>
      </c>
      <c r="J1080">
        <f>IF(AND(B1081=Hospitalvisits[[#This Row],[Patient_ID]],C1081-Hospitalvisits[[#This Row],[Discharge_Date]] &lt;= 30),1,0)</f>
        <v>0</v>
      </c>
      <c r="K1080" s="3" t="str">
        <f>IF(Hospitalvisits[[#This Row],[Readmission Status]]=1,C1081,"")</f>
        <v/>
      </c>
    </row>
    <row r="1081" spans="1:11">
      <c r="A1081">
        <v>1942</v>
      </c>
      <c r="B1081">
        <v>366</v>
      </c>
      <c r="C1081" s="3">
        <v>45232</v>
      </c>
      <c r="D1081" s="3">
        <v>45234</v>
      </c>
      <c r="E1081">
        <v>2</v>
      </c>
      <c r="F1081" t="s">
        <v>1042</v>
      </c>
      <c r="G1081" t="s">
        <v>1043</v>
      </c>
      <c r="H1081">
        <v>186</v>
      </c>
      <c r="I1081" t="s">
        <v>1029</v>
      </c>
      <c r="J1081">
        <f>IF(AND(B1082=Hospitalvisits[[#This Row],[Patient_ID]],C1082-Hospitalvisits[[#This Row],[Discharge_Date]] &lt;= 30),1,0)</f>
        <v>0</v>
      </c>
      <c r="K1081" s="3" t="str">
        <f>IF(Hospitalvisits[[#This Row],[Readmission Status]]=1,C1082,"")</f>
        <v/>
      </c>
    </row>
    <row r="1082" spans="1:11">
      <c r="A1082">
        <v>1441</v>
      </c>
      <c r="B1082">
        <v>367</v>
      </c>
      <c r="C1082" s="3">
        <v>44591</v>
      </c>
      <c r="D1082" s="3">
        <v>44601</v>
      </c>
      <c r="E1082">
        <v>10</v>
      </c>
      <c r="F1082" t="s">
        <v>1030</v>
      </c>
      <c r="G1082" t="s">
        <v>1031</v>
      </c>
      <c r="H1082">
        <v>83</v>
      </c>
      <c r="I1082" t="s">
        <v>1026</v>
      </c>
      <c r="J1082">
        <f>IF(AND(B1083=Hospitalvisits[[#This Row],[Patient_ID]],C1083-Hospitalvisits[[#This Row],[Discharge_Date]] &lt;= 30),1,0)</f>
        <v>0</v>
      </c>
      <c r="K1082" s="3" t="str">
        <f>IF(Hospitalvisits[[#This Row],[Readmission Status]]=1,C1083,"")</f>
        <v/>
      </c>
    </row>
    <row r="1083" spans="1:11">
      <c r="A1083">
        <v>2613</v>
      </c>
      <c r="B1083">
        <v>367</v>
      </c>
      <c r="C1083" s="3">
        <v>45109</v>
      </c>
      <c r="D1083" s="3">
        <v>45112</v>
      </c>
      <c r="E1083">
        <v>3</v>
      </c>
      <c r="F1083" t="s">
        <v>1045</v>
      </c>
      <c r="G1083" t="s">
        <v>1025</v>
      </c>
      <c r="H1083">
        <v>29</v>
      </c>
      <c r="I1083" t="s">
        <v>1026</v>
      </c>
      <c r="J1083">
        <f>IF(AND(B1084=Hospitalvisits[[#This Row],[Patient_ID]],C1084-Hospitalvisits[[#This Row],[Discharge_Date]] &lt;= 30),1,0)</f>
        <v>0</v>
      </c>
      <c r="K1083" s="3" t="str">
        <f>IF(Hospitalvisits[[#This Row],[Readmission Status]]=1,C1084,"")</f>
        <v/>
      </c>
    </row>
    <row r="1084" spans="1:11">
      <c r="A1084">
        <v>2288</v>
      </c>
      <c r="B1084">
        <v>367</v>
      </c>
      <c r="C1084" s="3">
        <v>45194</v>
      </c>
      <c r="D1084" s="3">
        <v>45201</v>
      </c>
      <c r="E1084">
        <v>7</v>
      </c>
      <c r="F1084" t="s">
        <v>1040</v>
      </c>
      <c r="G1084" t="s">
        <v>1039</v>
      </c>
      <c r="H1084">
        <v>112</v>
      </c>
      <c r="I1084" t="s">
        <v>1034</v>
      </c>
      <c r="J1084">
        <f>IF(AND(B1085=Hospitalvisits[[#This Row],[Patient_ID]],C1085-Hospitalvisits[[#This Row],[Discharge_Date]] &lt;= 30),1,0)</f>
        <v>1</v>
      </c>
      <c r="K1084" s="3">
        <f>IF(Hospitalvisits[[#This Row],[Readmission Status]]=1,C1085,"")</f>
        <v>45210</v>
      </c>
    </row>
    <row r="1085" spans="1:11">
      <c r="A1085">
        <v>2128</v>
      </c>
      <c r="B1085">
        <v>367</v>
      </c>
      <c r="C1085" s="3">
        <v>45210</v>
      </c>
      <c r="D1085" s="3">
        <v>45230</v>
      </c>
      <c r="E1085">
        <v>20</v>
      </c>
      <c r="F1085" t="s">
        <v>1027</v>
      </c>
      <c r="G1085" t="s">
        <v>1028</v>
      </c>
      <c r="H1085">
        <v>90</v>
      </c>
      <c r="I1085" t="s">
        <v>1026</v>
      </c>
      <c r="J1085">
        <f>IF(AND(B1086=Hospitalvisits[[#This Row],[Patient_ID]],C1086-Hospitalvisits[[#This Row],[Discharge_Date]] &lt;= 30),1,0)</f>
        <v>1</v>
      </c>
      <c r="K1085" s="3">
        <f>IF(Hospitalvisits[[#This Row],[Readmission Status]]=1,C1086,"")</f>
        <v>45225</v>
      </c>
    </row>
    <row r="1086" spans="1:11">
      <c r="A1086">
        <v>2687</v>
      </c>
      <c r="B1086">
        <v>367</v>
      </c>
      <c r="C1086" s="3">
        <v>45225</v>
      </c>
      <c r="D1086" s="3">
        <v>45234</v>
      </c>
      <c r="E1086">
        <v>9</v>
      </c>
      <c r="F1086" t="s">
        <v>1030</v>
      </c>
      <c r="G1086" t="s">
        <v>1031</v>
      </c>
      <c r="H1086">
        <v>155</v>
      </c>
      <c r="I1086" t="s">
        <v>1026</v>
      </c>
      <c r="J1086">
        <f>IF(AND(B1087=Hospitalvisits[[#This Row],[Patient_ID]],C1087-Hospitalvisits[[#This Row],[Discharge_Date]] &lt;= 30),1,0)</f>
        <v>0</v>
      </c>
      <c r="K1086" s="3" t="str">
        <f>IF(Hospitalvisits[[#This Row],[Readmission Status]]=1,C1087,"")</f>
        <v/>
      </c>
    </row>
    <row r="1087" spans="1:11">
      <c r="A1087">
        <v>2101</v>
      </c>
      <c r="B1087">
        <v>367</v>
      </c>
      <c r="C1087" s="3">
        <v>45287</v>
      </c>
      <c r="D1087" s="3">
        <v>45297</v>
      </c>
      <c r="E1087">
        <v>10</v>
      </c>
      <c r="F1087" t="s">
        <v>1037</v>
      </c>
      <c r="G1087" t="s">
        <v>1031</v>
      </c>
      <c r="H1087">
        <v>67</v>
      </c>
      <c r="I1087" t="s">
        <v>1029</v>
      </c>
      <c r="J1087">
        <f>IF(AND(B1088=Hospitalvisits[[#This Row],[Patient_ID]],C1088-Hospitalvisits[[#This Row],[Discharge_Date]] &lt;= 30),1,0)</f>
        <v>0</v>
      </c>
      <c r="K1087" s="3" t="str">
        <f>IF(Hospitalvisits[[#This Row],[Readmission Status]]=1,C1088,"")</f>
        <v/>
      </c>
    </row>
    <row r="1088" spans="1:11">
      <c r="A1088">
        <v>125</v>
      </c>
      <c r="B1088">
        <v>368</v>
      </c>
      <c r="C1088" s="3">
        <v>45211</v>
      </c>
      <c r="D1088" s="3">
        <v>45215</v>
      </c>
      <c r="E1088">
        <v>4</v>
      </c>
      <c r="F1088" t="s">
        <v>1045</v>
      </c>
      <c r="G1088" t="s">
        <v>1025</v>
      </c>
      <c r="H1088">
        <v>156</v>
      </c>
      <c r="I1088" t="s">
        <v>1032</v>
      </c>
      <c r="J1088">
        <f>IF(AND(B1089=Hospitalvisits[[#This Row],[Patient_ID]],C1089-Hospitalvisits[[#This Row],[Discharge_Date]] &lt;= 30),1,0)</f>
        <v>0</v>
      </c>
      <c r="K1088" s="3" t="str">
        <f>IF(Hospitalvisits[[#This Row],[Readmission Status]]=1,C1089,"")</f>
        <v/>
      </c>
    </row>
    <row r="1089" spans="1:11">
      <c r="A1089">
        <v>1370</v>
      </c>
      <c r="B1089">
        <v>369</v>
      </c>
      <c r="C1089" s="3">
        <v>44867</v>
      </c>
      <c r="D1089" s="3">
        <v>44874</v>
      </c>
      <c r="E1089">
        <v>7</v>
      </c>
      <c r="F1089" t="s">
        <v>1030</v>
      </c>
      <c r="G1089" t="s">
        <v>1031</v>
      </c>
      <c r="H1089">
        <v>79</v>
      </c>
      <c r="I1089" t="s">
        <v>1029</v>
      </c>
      <c r="J1089">
        <f>IF(AND(B1090=Hospitalvisits[[#This Row],[Patient_ID]],C1090-Hospitalvisits[[#This Row],[Discharge_Date]] &lt;= 30),1,0)</f>
        <v>0</v>
      </c>
      <c r="K1089" s="3" t="str">
        <f>IF(Hospitalvisits[[#This Row],[Readmission Status]]=1,C1090,"")</f>
        <v/>
      </c>
    </row>
    <row r="1090" spans="1:11">
      <c r="A1090">
        <v>413</v>
      </c>
      <c r="B1090">
        <v>369</v>
      </c>
      <c r="C1090" s="3">
        <v>45296</v>
      </c>
      <c r="D1090" s="3">
        <v>45309</v>
      </c>
      <c r="E1090">
        <v>13</v>
      </c>
      <c r="F1090" t="s">
        <v>1027</v>
      </c>
      <c r="G1090" t="s">
        <v>1028</v>
      </c>
      <c r="H1090">
        <v>61</v>
      </c>
      <c r="I1090" t="s">
        <v>1032</v>
      </c>
      <c r="J1090">
        <f>IF(AND(B1091=Hospitalvisits[[#This Row],[Patient_ID]],C1091-Hospitalvisits[[#This Row],[Discharge_Date]] &lt;= 30),1,0)</f>
        <v>0</v>
      </c>
      <c r="K1090" s="3" t="str">
        <f>IF(Hospitalvisits[[#This Row],[Readmission Status]]=1,C1091,"")</f>
        <v/>
      </c>
    </row>
    <row r="1091" spans="1:11">
      <c r="A1091">
        <v>1161</v>
      </c>
      <c r="B1091">
        <v>370</v>
      </c>
      <c r="C1091" s="3">
        <v>45247</v>
      </c>
      <c r="D1091" s="3">
        <v>45249</v>
      </c>
      <c r="E1091">
        <v>2</v>
      </c>
      <c r="F1091" t="s">
        <v>1024</v>
      </c>
      <c r="G1091" t="s">
        <v>1025</v>
      </c>
      <c r="H1091">
        <v>9</v>
      </c>
      <c r="I1091" t="s">
        <v>1029</v>
      </c>
      <c r="J1091">
        <f>IF(AND(B1092=Hospitalvisits[[#This Row],[Patient_ID]],C1092-Hospitalvisits[[#This Row],[Discharge_Date]] &lt;= 30),1,0)</f>
        <v>1</v>
      </c>
      <c r="K1091" s="3">
        <f>IF(Hospitalvisits[[#This Row],[Readmission Status]]=1,C1092,"")</f>
        <v>45249</v>
      </c>
    </row>
    <row r="1092" spans="1:11">
      <c r="A1092">
        <v>1898</v>
      </c>
      <c r="B1092">
        <v>370</v>
      </c>
      <c r="C1092" s="3">
        <v>45249</v>
      </c>
      <c r="D1092" s="3">
        <v>45257</v>
      </c>
      <c r="E1092">
        <v>8</v>
      </c>
      <c r="F1092" t="s">
        <v>1037</v>
      </c>
      <c r="G1092" t="s">
        <v>1031</v>
      </c>
      <c r="H1092">
        <v>91</v>
      </c>
      <c r="I1092" t="s">
        <v>1032</v>
      </c>
      <c r="J1092">
        <f>IF(AND(B1093=Hospitalvisits[[#This Row],[Patient_ID]],C1093-Hospitalvisits[[#This Row],[Discharge_Date]] &lt;= 30),1,0)</f>
        <v>0</v>
      </c>
      <c r="K1092" s="3" t="str">
        <f>IF(Hospitalvisits[[#This Row],[Readmission Status]]=1,C1093,"")</f>
        <v/>
      </c>
    </row>
    <row r="1093" spans="1:11">
      <c r="A1093">
        <v>2652</v>
      </c>
      <c r="B1093">
        <v>371</v>
      </c>
      <c r="C1093" s="3">
        <v>44690</v>
      </c>
      <c r="D1093" s="3">
        <v>44699</v>
      </c>
      <c r="E1093">
        <v>9</v>
      </c>
      <c r="F1093" t="s">
        <v>1030</v>
      </c>
      <c r="G1093" t="s">
        <v>1031</v>
      </c>
      <c r="H1093">
        <v>99</v>
      </c>
      <c r="I1093" t="s">
        <v>1026</v>
      </c>
      <c r="J1093">
        <f>IF(AND(B1094=Hospitalvisits[[#This Row],[Patient_ID]],C1094-Hospitalvisits[[#This Row],[Discharge_Date]] &lt;= 30),1,0)</f>
        <v>0</v>
      </c>
      <c r="K1093" s="3" t="str">
        <f>IF(Hospitalvisits[[#This Row],[Readmission Status]]=1,C1094,"")</f>
        <v/>
      </c>
    </row>
    <row r="1094" spans="1:11">
      <c r="A1094">
        <v>1130</v>
      </c>
      <c r="B1094">
        <v>371</v>
      </c>
      <c r="C1094" s="3">
        <v>45032</v>
      </c>
      <c r="D1094" s="3">
        <v>45033</v>
      </c>
      <c r="E1094">
        <v>1</v>
      </c>
      <c r="F1094" t="s">
        <v>1046</v>
      </c>
      <c r="G1094" t="s">
        <v>1043</v>
      </c>
      <c r="H1094">
        <v>61</v>
      </c>
      <c r="I1094" t="s">
        <v>1026</v>
      </c>
      <c r="J1094">
        <f>IF(AND(B1095=Hospitalvisits[[#This Row],[Patient_ID]],C1095-Hospitalvisits[[#This Row],[Discharge_Date]] &lt;= 30),1,0)</f>
        <v>0</v>
      </c>
      <c r="K1094" s="3" t="str">
        <f>IF(Hospitalvisits[[#This Row],[Readmission Status]]=1,C1095,"")</f>
        <v/>
      </c>
    </row>
    <row r="1095" spans="1:11">
      <c r="A1095">
        <v>1027</v>
      </c>
      <c r="B1095">
        <v>371</v>
      </c>
      <c r="C1095" s="3">
        <v>45205</v>
      </c>
      <c r="D1095" s="3">
        <v>45209</v>
      </c>
      <c r="E1095">
        <v>4</v>
      </c>
      <c r="F1095" t="s">
        <v>1035</v>
      </c>
      <c r="G1095" t="s">
        <v>1036</v>
      </c>
      <c r="H1095">
        <v>119</v>
      </c>
      <c r="I1095" t="s">
        <v>1029</v>
      </c>
      <c r="J1095">
        <f>IF(AND(B1096=Hospitalvisits[[#This Row],[Patient_ID]],C1096-Hospitalvisits[[#This Row],[Discharge_Date]] &lt;= 30),1,0)</f>
        <v>0</v>
      </c>
      <c r="K1095" s="3" t="str">
        <f>IF(Hospitalvisits[[#This Row],[Readmission Status]]=1,C1096,"")</f>
        <v/>
      </c>
    </row>
    <row r="1096" spans="1:11">
      <c r="A1096">
        <v>93</v>
      </c>
      <c r="B1096">
        <v>371</v>
      </c>
      <c r="C1096" s="3">
        <v>45510</v>
      </c>
      <c r="D1096" s="3">
        <v>45514</v>
      </c>
      <c r="E1096">
        <v>4</v>
      </c>
      <c r="F1096" t="s">
        <v>1035</v>
      </c>
      <c r="G1096" t="s">
        <v>1036</v>
      </c>
      <c r="H1096">
        <v>116</v>
      </c>
      <c r="I1096" t="s">
        <v>1029</v>
      </c>
      <c r="J1096">
        <f>IF(AND(B1097=Hospitalvisits[[#This Row],[Patient_ID]],C1097-Hospitalvisits[[#This Row],[Discharge_Date]] &lt;= 30),1,0)</f>
        <v>0</v>
      </c>
      <c r="K1096" s="3" t="str">
        <f>IF(Hospitalvisits[[#This Row],[Readmission Status]]=1,C1097,"")</f>
        <v/>
      </c>
    </row>
    <row r="1097" spans="1:11">
      <c r="A1097">
        <v>1507</v>
      </c>
      <c r="B1097">
        <v>372</v>
      </c>
      <c r="C1097" s="3">
        <v>44789</v>
      </c>
      <c r="D1097" s="3">
        <v>44793</v>
      </c>
      <c r="E1097">
        <v>4</v>
      </c>
      <c r="F1097" t="s">
        <v>1030</v>
      </c>
      <c r="G1097" t="s">
        <v>1031</v>
      </c>
      <c r="H1097">
        <v>5</v>
      </c>
      <c r="I1097" t="s">
        <v>1032</v>
      </c>
      <c r="J1097">
        <f>IF(AND(B1098=Hospitalvisits[[#This Row],[Patient_ID]],C1098-Hospitalvisits[[#This Row],[Discharge_Date]] &lt;= 30),1,0)</f>
        <v>0</v>
      </c>
      <c r="K1097" s="3" t="str">
        <f>IF(Hospitalvisits[[#This Row],[Readmission Status]]=1,C1098,"")</f>
        <v/>
      </c>
    </row>
    <row r="1098" spans="1:11">
      <c r="A1098">
        <v>485</v>
      </c>
      <c r="B1098">
        <v>372</v>
      </c>
      <c r="C1098" s="3">
        <v>45549</v>
      </c>
      <c r="D1098" s="3">
        <v>45551</v>
      </c>
      <c r="E1098">
        <v>2</v>
      </c>
      <c r="F1098" t="s">
        <v>1046</v>
      </c>
      <c r="G1098" t="s">
        <v>1043</v>
      </c>
      <c r="H1098">
        <v>94</v>
      </c>
      <c r="I1098" t="s">
        <v>1026</v>
      </c>
      <c r="J1098">
        <f>IF(AND(B1099=Hospitalvisits[[#This Row],[Patient_ID]],C1099-Hospitalvisits[[#This Row],[Discharge_Date]] &lt;= 30),1,0)</f>
        <v>0</v>
      </c>
      <c r="K1098" s="3" t="str">
        <f>IF(Hospitalvisits[[#This Row],[Readmission Status]]=1,C1099,"")</f>
        <v/>
      </c>
    </row>
    <row r="1099" spans="1:11">
      <c r="A1099">
        <v>1764</v>
      </c>
      <c r="B1099">
        <v>373</v>
      </c>
      <c r="C1099" s="3">
        <v>44729</v>
      </c>
      <c r="D1099" s="3">
        <v>44733</v>
      </c>
      <c r="E1099">
        <v>4</v>
      </c>
      <c r="F1099" t="s">
        <v>1024</v>
      </c>
      <c r="G1099" t="s">
        <v>1025</v>
      </c>
      <c r="H1099">
        <v>69</v>
      </c>
      <c r="I1099" t="s">
        <v>1026</v>
      </c>
      <c r="J1099">
        <f>IF(AND(B1100=Hospitalvisits[[#This Row],[Patient_ID]],C1100-Hospitalvisits[[#This Row],[Discharge_Date]] &lt;= 30),1,0)</f>
        <v>0</v>
      </c>
      <c r="K1099" s="3" t="str">
        <f>IF(Hospitalvisits[[#This Row],[Readmission Status]]=1,C1100,"")</f>
        <v/>
      </c>
    </row>
    <row r="1100" spans="1:11">
      <c r="A1100">
        <v>516</v>
      </c>
      <c r="B1100">
        <v>373</v>
      </c>
      <c r="C1100" s="3">
        <v>44921</v>
      </c>
      <c r="D1100" s="3">
        <v>44939</v>
      </c>
      <c r="E1100">
        <v>18</v>
      </c>
      <c r="F1100" t="s">
        <v>1027</v>
      </c>
      <c r="G1100" t="s">
        <v>1028</v>
      </c>
      <c r="H1100">
        <v>37</v>
      </c>
      <c r="I1100" t="s">
        <v>1034</v>
      </c>
      <c r="J1100">
        <f>IF(AND(B1101=Hospitalvisits[[#This Row],[Patient_ID]],C1101-Hospitalvisits[[#This Row],[Discharge_Date]] &lt;= 30),1,0)</f>
        <v>0</v>
      </c>
      <c r="K1100" s="3" t="str">
        <f>IF(Hospitalvisits[[#This Row],[Readmission Status]]=1,C1101,"")</f>
        <v/>
      </c>
    </row>
    <row r="1101" spans="1:11">
      <c r="A1101">
        <v>1151</v>
      </c>
      <c r="B1101">
        <v>374</v>
      </c>
      <c r="C1101" s="3">
        <v>45620</v>
      </c>
      <c r="D1101" s="3">
        <v>45628</v>
      </c>
      <c r="E1101">
        <v>8</v>
      </c>
      <c r="F1101" t="s">
        <v>1035</v>
      </c>
      <c r="G1101" t="s">
        <v>1036</v>
      </c>
      <c r="H1101">
        <v>51</v>
      </c>
      <c r="I1101" t="s">
        <v>1034</v>
      </c>
      <c r="J1101">
        <f>IF(AND(B1102=Hospitalvisits[[#This Row],[Patient_ID]],C1102-Hospitalvisits[[#This Row],[Discharge_Date]] &lt;= 30),1,0)</f>
        <v>1</v>
      </c>
      <c r="K1101" s="3">
        <f>IF(Hospitalvisits[[#This Row],[Readmission Status]]=1,C1102,"")</f>
        <v>45628</v>
      </c>
    </row>
    <row r="1102" spans="1:11">
      <c r="A1102">
        <v>2403</v>
      </c>
      <c r="B1102">
        <v>374</v>
      </c>
      <c r="C1102" s="3">
        <v>45628</v>
      </c>
      <c r="D1102" s="3">
        <v>45634</v>
      </c>
      <c r="E1102">
        <v>6</v>
      </c>
      <c r="F1102" t="s">
        <v>1030</v>
      </c>
      <c r="G1102" t="s">
        <v>1031</v>
      </c>
      <c r="H1102">
        <v>90</v>
      </c>
      <c r="I1102" t="s">
        <v>1029</v>
      </c>
      <c r="J1102">
        <f>IF(AND(B1103=Hospitalvisits[[#This Row],[Patient_ID]],C1103-Hospitalvisits[[#This Row],[Discharge_Date]] &lt;= 30),1,0)</f>
        <v>0</v>
      </c>
      <c r="K1102" s="3" t="str">
        <f>IF(Hospitalvisits[[#This Row],[Readmission Status]]=1,C1103,"")</f>
        <v/>
      </c>
    </row>
    <row r="1103" spans="1:11">
      <c r="A1103">
        <v>1706</v>
      </c>
      <c r="B1103">
        <v>375</v>
      </c>
      <c r="C1103" s="3">
        <v>44565</v>
      </c>
      <c r="D1103" s="3">
        <v>44568</v>
      </c>
      <c r="E1103">
        <v>3</v>
      </c>
      <c r="F1103" t="s">
        <v>1046</v>
      </c>
      <c r="G1103" t="s">
        <v>1043</v>
      </c>
      <c r="H1103">
        <v>42</v>
      </c>
      <c r="I1103" t="s">
        <v>1034</v>
      </c>
      <c r="J1103">
        <f>IF(AND(B1104=Hospitalvisits[[#This Row],[Patient_ID]],C1104-Hospitalvisits[[#This Row],[Discharge_Date]] &lt;= 30),1,0)</f>
        <v>0</v>
      </c>
      <c r="K1103" s="3" t="str">
        <f>IF(Hospitalvisits[[#This Row],[Readmission Status]]=1,C1104,"")</f>
        <v/>
      </c>
    </row>
    <row r="1104" spans="1:11">
      <c r="A1104">
        <v>789</v>
      </c>
      <c r="B1104">
        <v>375</v>
      </c>
      <c r="C1104" s="3">
        <v>44805</v>
      </c>
      <c r="D1104" s="3">
        <v>44808</v>
      </c>
      <c r="E1104">
        <v>3</v>
      </c>
      <c r="F1104" t="s">
        <v>1037</v>
      </c>
      <c r="G1104" t="s">
        <v>1031</v>
      </c>
      <c r="H1104">
        <v>113</v>
      </c>
      <c r="I1104" t="s">
        <v>1034</v>
      </c>
      <c r="J1104">
        <f>IF(AND(B1105=Hospitalvisits[[#This Row],[Patient_ID]],C1105-Hospitalvisits[[#This Row],[Discharge_Date]] &lt;= 30),1,0)</f>
        <v>0</v>
      </c>
      <c r="K1104" s="3" t="str">
        <f>IF(Hospitalvisits[[#This Row],[Readmission Status]]=1,C1105,"")</f>
        <v/>
      </c>
    </row>
    <row r="1105" spans="1:11">
      <c r="A1105">
        <v>1235</v>
      </c>
      <c r="B1105">
        <v>376</v>
      </c>
      <c r="C1105" s="3">
        <v>44908</v>
      </c>
      <c r="D1105" s="3">
        <v>44912</v>
      </c>
      <c r="E1105">
        <v>4</v>
      </c>
      <c r="F1105" t="s">
        <v>1037</v>
      </c>
      <c r="G1105" t="s">
        <v>1031</v>
      </c>
      <c r="H1105">
        <v>163</v>
      </c>
      <c r="I1105" t="s">
        <v>1032</v>
      </c>
      <c r="J1105">
        <f>IF(AND(B1106=Hospitalvisits[[#This Row],[Patient_ID]],C1106-Hospitalvisits[[#This Row],[Discharge_Date]] &lt;= 30),1,0)</f>
        <v>0</v>
      </c>
      <c r="K1105" s="3" t="str">
        <f>IF(Hospitalvisits[[#This Row],[Readmission Status]]=1,C1106,"")</f>
        <v/>
      </c>
    </row>
    <row r="1106" spans="1:11">
      <c r="A1106">
        <v>2208</v>
      </c>
      <c r="B1106">
        <v>376</v>
      </c>
      <c r="C1106" s="3">
        <v>45052</v>
      </c>
      <c r="D1106" s="3">
        <v>45054</v>
      </c>
      <c r="E1106">
        <v>2</v>
      </c>
      <c r="F1106" t="s">
        <v>1042</v>
      </c>
      <c r="G1106" t="s">
        <v>1043</v>
      </c>
      <c r="H1106">
        <v>87</v>
      </c>
      <c r="I1106" t="s">
        <v>1034</v>
      </c>
      <c r="J1106">
        <f>IF(AND(B1107=Hospitalvisits[[#This Row],[Patient_ID]],C1107-Hospitalvisits[[#This Row],[Discharge_Date]] &lt;= 30),1,0)</f>
        <v>0</v>
      </c>
      <c r="K1106" s="3" t="str">
        <f>IF(Hospitalvisits[[#This Row],[Readmission Status]]=1,C1107,"")</f>
        <v/>
      </c>
    </row>
    <row r="1107" spans="1:11">
      <c r="A1107">
        <v>854</v>
      </c>
      <c r="B1107">
        <v>377</v>
      </c>
      <c r="C1107" s="3">
        <v>44655</v>
      </c>
      <c r="D1107" s="3">
        <v>44658</v>
      </c>
      <c r="E1107">
        <v>3</v>
      </c>
      <c r="F1107" t="s">
        <v>1024</v>
      </c>
      <c r="G1107" t="s">
        <v>1025</v>
      </c>
      <c r="H1107">
        <v>54</v>
      </c>
      <c r="I1107" t="s">
        <v>1034</v>
      </c>
      <c r="J1107">
        <f>IF(AND(B1108=Hospitalvisits[[#This Row],[Patient_ID]],C1108-Hospitalvisits[[#This Row],[Discharge_Date]] &lt;= 30),1,0)</f>
        <v>0</v>
      </c>
      <c r="K1107" s="3" t="str">
        <f>IF(Hospitalvisits[[#This Row],[Readmission Status]]=1,C1108,"")</f>
        <v/>
      </c>
    </row>
    <row r="1108" spans="1:11">
      <c r="A1108">
        <v>817</v>
      </c>
      <c r="B1108">
        <v>377</v>
      </c>
      <c r="C1108" s="3">
        <v>45229</v>
      </c>
      <c r="D1108" s="3">
        <v>45239</v>
      </c>
      <c r="E1108">
        <v>10</v>
      </c>
      <c r="F1108" t="s">
        <v>1035</v>
      </c>
      <c r="G1108" t="s">
        <v>1036</v>
      </c>
      <c r="H1108">
        <v>104</v>
      </c>
      <c r="I1108" t="s">
        <v>1026</v>
      </c>
      <c r="J1108">
        <f>IF(AND(B1109=Hospitalvisits[[#This Row],[Patient_ID]],C1109-Hospitalvisits[[#This Row],[Discharge_Date]] &lt;= 30),1,0)</f>
        <v>1</v>
      </c>
      <c r="K1108" s="3">
        <f>IF(Hospitalvisits[[#This Row],[Readmission Status]]=1,C1109,"")</f>
        <v>45234</v>
      </c>
    </row>
    <row r="1109" spans="1:11">
      <c r="A1109">
        <v>1699</v>
      </c>
      <c r="B1109">
        <v>377</v>
      </c>
      <c r="C1109" s="3">
        <v>45234</v>
      </c>
      <c r="D1109" s="3">
        <v>45239</v>
      </c>
      <c r="E1109">
        <v>5</v>
      </c>
      <c r="F1109" t="s">
        <v>1024</v>
      </c>
      <c r="G1109" t="s">
        <v>1025</v>
      </c>
      <c r="H1109">
        <v>126</v>
      </c>
      <c r="I1109" t="s">
        <v>1026</v>
      </c>
      <c r="J1109">
        <f>IF(AND(B1110=Hospitalvisits[[#This Row],[Patient_ID]],C1110-Hospitalvisits[[#This Row],[Discharge_Date]] &lt;= 30),1,0)</f>
        <v>0</v>
      </c>
      <c r="K1109" s="3" t="str">
        <f>IF(Hospitalvisits[[#This Row],[Readmission Status]]=1,C1110,"")</f>
        <v/>
      </c>
    </row>
    <row r="1110" spans="1:11">
      <c r="A1110">
        <v>1988</v>
      </c>
      <c r="B1110">
        <v>378</v>
      </c>
      <c r="C1110" s="3">
        <v>44643</v>
      </c>
      <c r="D1110" s="3">
        <v>44646</v>
      </c>
      <c r="E1110">
        <v>3</v>
      </c>
      <c r="F1110" t="s">
        <v>1045</v>
      </c>
      <c r="G1110" t="s">
        <v>1025</v>
      </c>
      <c r="H1110">
        <v>39</v>
      </c>
      <c r="I1110" t="s">
        <v>1032</v>
      </c>
      <c r="J1110">
        <f>IF(AND(B1111=Hospitalvisits[[#This Row],[Patient_ID]],C1111-Hospitalvisits[[#This Row],[Discharge_Date]] &lt;= 30),1,0)</f>
        <v>0</v>
      </c>
      <c r="K1110" s="3" t="str">
        <f>IF(Hospitalvisits[[#This Row],[Readmission Status]]=1,C1111,"")</f>
        <v/>
      </c>
    </row>
    <row r="1111" spans="1:11">
      <c r="A1111">
        <v>1935</v>
      </c>
      <c r="B1111">
        <v>378</v>
      </c>
      <c r="C1111" s="3">
        <v>44989</v>
      </c>
      <c r="D1111" s="3">
        <v>44992</v>
      </c>
      <c r="E1111">
        <v>3</v>
      </c>
      <c r="F1111" t="s">
        <v>1046</v>
      </c>
      <c r="G1111" t="s">
        <v>1043</v>
      </c>
      <c r="H1111">
        <v>46</v>
      </c>
      <c r="I1111" t="s">
        <v>1029</v>
      </c>
      <c r="J1111">
        <f>IF(AND(B1112=Hospitalvisits[[#This Row],[Patient_ID]],C1112-Hospitalvisits[[#This Row],[Discharge_Date]] &lt;= 30),1,0)</f>
        <v>0</v>
      </c>
      <c r="K1111" s="3" t="str">
        <f>IF(Hospitalvisits[[#This Row],[Readmission Status]]=1,C1112,"")</f>
        <v/>
      </c>
    </row>
    <row r="1112" spans="1:11">
      <c r="A1112">
        <v>201</v>
      </c>
      <c r="B1112">
        <v>378</v>
      </c>
      <c r="C1112" s="3">
        <v>45297</v>
      </c>
      <c r="D1112" s="3">
        <v>45298</v>
      </c>
      <c r="E1112">
        <v>1</v>
      </c>
      <c r="F1112" t="s">
        <v>1042</v>
      </c>
      <c r="G1112" t="s">
        <v>1043</v>
      </c>
      <c r="H1112">
        <v>124</v>
      </c>
      <c r="I1112" t="s">
        <v>1034</v>
      </c>
      <c r="J1112">
        <f>IF(AND(B1113=Hospitalvisits[[#This Row],[Patient_ID]],C1113-Hospitalvisits[[#This Row],[Discharge_Date]] &lt;= 30),1,0)</f>
        <v>0</v>
      </c>
      <c r="K1112" s="3" t="str">
        <f>IF(Hospitalvisits[[#This Row],[Readmission Status]]=1,C1113,"")</f>
        <v/>
      </c>
    </row>
    <row r="1113" spans="1:11">
      <c r="A1113">
        <v>42</v>
      </c>
      <c r="B1113">
        <v>378</v>
      </c>
      <c r="C1113" s="3">
        <v>45339</v>
      </c>
      <c r="D1113" s="3">
        <v>45346</v>
      </c>
      <c r="E1113">
        <v>7</v>
      </c>
      <c r="F1113" t="s">
        <v>1041</v>
      </c>
      <c r="G1113" t="s">
        <v>1036</v>
      </c>
      <c r="H1113">
        <v>168</v>
      </c>
      <c r="I1113" t="s">
        <v>1026</v>
      </c>
      <c r="J1113">
        <f>IF(AND(B1114=Hospitalvisits[[#This Row],[Patient_ID]],C1114-Hospitalvisits[[#This Row],[Discharge_Date]] &lt;= 30),1,0)</f>
        <v>1</v>
      </c>
      <c r="K1113" s="3">
        <f>IF(Hospitalvisits[[#This Row],[Readmission Status]]=1,C1114,"")</f>
        <v>45341</v>
      </c>
    </row>
    <row r="1114" spans="1:11">
      <c r="A1114">
        <v>811</v>
      </c>
      <c r="B1114">
        <v>378</v>
      </c>
      <c r="C1114" s="3">
        <v>45341</v>
      </c>
      <c r="D1114" s="3">
        <v>45344</v>
      </c>
      <c r="E1114">
        <v>3</v>
      </c>
      <c r="F1114" t="s">
        <v>1038</v>
      </c>
      <c r="G1114" t="s">
        <v>1039</v>
      </c>
      <c r="H1114">
        <v>35</v>
      </c>
      <c r="I1114" t="s">
        <v>1034</v>
      </c>
      <c r="J1114">
        <f>IF(AND(B1115=Hospitalvisits[[#This Row],[Patient_ID]],C1115-Hospitalvisits[[#This Row],[Discharge_Date]] &lt;= 30),1,0)</f>
        <v>0</v>
      </c>
      <c r="K1114" s="3" t="str">
        <f>IF(Hospitalvisits[[#This Row],[Readmission Status]]=1,C1115,"")</f>
        <v/>
      </c>
    </row>
    <row r="1115" spans="1:11">
      <c r="A1115">
        <v>224</v>
      </c>
      <c r="B1115">
        <v>379</v>
      </c>
      <c r="C1115" s="3">
        <v>44694</v>
      </c>
      <c r="D1115" s="3">
        <v>44697</v>
      </c>
      <c r="E1115">
        <v>3</v>
      </c>
      <c r="F1115" t="s">
        <v>1042</v>
      </c>
      <c r="G1115" t="s">
        <v>1043</v>
      </c>
      <c r="H1115">
        <v>86</v>
      </c>
      <c r="I1115" t="s">
        <v>1034</v>
      </c>
      <c r="J1115">
        <f>IF(AND(B1116=Hospitalvisits[[#This Row],[Patient_ID]],C1116-Hospitalvisits[[#This Row],[Discharge_Date]] &lt;= 30),1,0)</f>
        <v>0</v>
      </c>
      <c r="K1115" s="3" t="str">
        <f>IF(Hospitalvisits[[#This Row],[Readmission Status]]=1,C1116,"")</f>
        <v/>
      </c>
    </row>
    <row r="1116" spans="1:11">
      <c r="A1116">
        <v>2520</v>
      </c>
      <c r="B1116">
        <v>379</v>
      </c>
      <c r="C1116" s="3">
        <v>44816</v>
      </c>
      <c r="D1116" s="3">
        <v>44820</v>
      </c>
      <c r="E1116">
        <v>4</v>
      </c>
      <c r="F1116" t="s">
        <v>1041</v>
      </c>
      <c r="G1116" t="s">
        <v>1036</v>
      </c>
      <c r="H1116">
        <v>60</v>
      </c>
      <c r="I1116" t="s">
        <v>1032</v>
      </c>
      <c r="J1116">
        <f>IF(AND(B1117=Hospitalvisits[[#This Row],[Patient_ID]],C1117-Hospitalvisits[[#This Row],[Discharge_Date]] &lt;= 30),1,0)</f>
        <v>0</v>
      </c>
      <c r="K1116" s="3" t="str">
        <f>IF(Hospitalvisits[[#This Row],[Readmission Status]]=1,C1117,"")</f>
        <v/>
      </c>
    </row>
    <row r="1117" spans="1:11">
      <c r="A1117">
        <v>1770</v>
      </c>
      <c r="B1117">
        <v>379</v>
      </c>
      <c r="C1117" s="3">
        <v>45011</v>
      </c>
      <c r="D1117" s="3">
        <v>45014</v>
      </c>
      <c r="E1117">
        <v>3</v>
      </c>
      <c r="F1117" t="s">
        <v>1042</v>
      </c>
      <c r="G1117" t="s">
        <v>1043</v>
      </c>
      <c r="H1117">
        <v>72</v>
      </c>
      <c r="I1117" t="s">
        <v>1026</v>
      </c>
      <c r="J1117">
        <f>IF(AND(B1118=Hospitalvisits[[#This Row],[Patient_ID]],C1118-Hospitalvisits[[#This Row],[Discharge_Date]] &lt;= 30),1,0)</f>
        <v>0</v>
      </c>
      <c r="K1117" s="3" t="str">
        <f>IF(Hospitalvisits[[#This Row],[Readmission Status]]=1,C1118,"")</f>
        <v/>
      </c>
    </row>
    <row r="1118" spans="1:11">
      <c r="A1118">
        <v>2619</v>
      </c>
      <c r="B1118">
        <v>380</v>
      </c>
      <c r="C1118" s="3">
        <v>44798</v>
      </c>
      <c r="D1118" s="3">
        <v>44800</v>
      </c>
      <c r="E1118">
        <v>2</v>
      </c>
      <c r="F1118" t="s">
        <v>1042</v>
      </c>
      <c r="G1118" t="s">
        <v>1043</v>
      </c>
      <c r="H1118">
        <v>63</v>
      </c>
      <c r="I1118" t="s">
        <v>1026</v>
      </c>
      <c r="J1118">
        <f>IF(AND(B1119=Hospitalvisits[[#This Row],[Patient_ID]],C1119-Hospitalvisits[[#This Row],[Discharge_Date]] &lt;= 30),1,0)</f>
        <v>0</v>
      </c>
      <c r="K1118" s="3" t="str">
        <f>IF(Hospitalvisits[[#This Row],[Readmission Status]]=1,C1119,"")</f>
        <v/>
      </c>
    </row>
    <row r="1119" spans="1:11">
      <c r="A1119">
        <v>2958</v>
      </c>
      <c r="B1119">
        <v>380</v>
      </c>
      <c r="C1119" s="3">
        <v>44921</v>
      </c>
      <c r="D1119" s="3">
        <v>44931</v>
      </c>
      <c r="E1119">
        <v>10</v>
      </c>
      <c r="F1119" t="s">
        <v>1035</v>
      </c>
      <c r="G1119" t="s">
        <v>1036</v>
      </c>
      <c r="H1119">
        <v>38</v>
      </c>
      <c r="I1119" t="s">
        <v>1029</v>
      </c>
      <c r="J1119">
        <f>IF(AND(B1120=Hospitalvisits[[#This Row],[Patient_ID]],C1120-Hospitalvisits[[#This Row],[Discharge_Date]] &lt;= 30),1,0)</f>
        <v>1</v>
      </c>
      <c r="K1119" s="3">
        <f>IF(Hospitalvisits[[#This Row],[Readmission Status]]=1,C1120,"")</f>
        <v>44927</v>
      </c>
    </row>
    <row r="1120" spans="1:11">
      <c r="A1120">
        <v>661</v>
      </c>
      <c r="B1120">
        <v>380</v>
      </c>
      <c r="C1120" s="3">
        <v>44927</v>
      </c>
      <c r="D1120" s="3">
        <v>44931</v>
      </c>
      <c r="E1120">
        <v>4</v>
      </c>
      <c r="F1120" t="s">
        <v>1045</v>
      </c>
      <c r="G1120" t="s">
        <v>1025</v>
      </c>
      <c r="H1120">
        <v>25</v>
      </c>
      <c r="I1120" t="s">
        <v>1029</v>
      </c>
      <c r="J1120">
        <f>IF(AND(B1121=Hospitalvisits[[#This Row],[Patient_ID]],C1121-Hospitalvisits[[#This Row],[Discharge_Date]] &lt;= 30),1,0)</f>
        <v>0</v>
      </c>
      <c r="K1120" s="3" t="str">
        <f>IF(Hospitalvisits[[#This Row],[Readmission Status]]=1,C1121,"")</f>
        <v/>
      </c>
    </row>
    <row r="1121" spans="1:11">
      <c r="A1121">
        <v>1172</v>
      </c>
      <c r="B1121">
        <v>380</v>
      </c>
      <c r="C1121" s="3">
        <v>44971</v>
      </c>
      <c r="D1121" s="3">
        <v>44974</v>
      </c>
      <c r="E1121">
        <v>3</v>
      </c>
      <c r="F1121" t="s">
        <v>1045</v>
      </c>
      <c r="G1121" t="s">
        <v>1025</v>
      </c>
      <c r="H1121">
        <v>167</v>
      </c>
      <c r="I1121" t="s">
        <v>1032</v>
      </c>
      <c r="J1121">
        <f>IF(AND(B1122=Hospitalvisits[[#This Row],[Patient_ID]],C1122-Hospitalvisits[[#This Row],[Discharge_Date]] &lt;= 30),1,0)</f>
        <v>0</v>
      </c>
      <c r="K1121" s="3" t="str">
        <f>IF(Hospitalvisits[[#This Row],[Readmission Status]]=1,C1122,"")</f>
        <v/>
      </c>
    </row>
    <row r="1122" spans="1:11">
      <c r="A1122">
        <v>1147</v>
      </c>
      <c r="B1122">
        <v>380</v>
      </c>
      <c r="C1122" s="3">
        <v>45258</v>
      </c>
      <c r="D1122" s="3">
        <v>45264</v>
      </c>
      <c r="E1122">
        <v>6</v>
      </c>
      <c r="F1122" t="s">
        <v>1035</v>
      </c>
      <c r="G1122" t="s">
        <v>1036</v>
      </c>
      <c r="H1122">
        <v>37</v>
      </c>
      <c r="I1122" t="s">
        <v>1034</v>
      </c>
      <c r="J1122">
        <f>IF(AND(B1123=Hospitalvisits[[#This Row],[Patient_ID]],C1123-Hospitalvisits[[#This Row],[Discharge_Date]] &lt;= 30),1,0)</f>
        <v>1</v>
      </c>
      <c r="K1122" s="3">
        <f>IF(Hospitalvisits[[#This Row],[Readmission Status]]=1,C1123,"")</f>
        <v>45270</v>
      </c>
    </row>
    <row r="1123" spans="1:11">
      <c r="A1123">
        <v>795</v>
      </c>
      <c r="B1123">
        <v>380</v>
      </c>
      <c r="C1123" s="3">
        <v>45270</v>
      </c>
      <c r="D1123" s="3">
        <v>45281</v>
      </c>
      <c r="E1123">
        <v>11</v>
      </c>
      <c r="F1123" t="s">
        <v>1035</v>
      </c>
      <c r="G1123" t="s">
        <v>1036</v>
      </c>
      <c r="H1123">
        <v>56</v>
      </c>
      <c r="I1123" t="s">
        <v>1029</v>
      </c>
      <c r="J1123">
        <f>IF(AND(B1124=Hospitalvisits[[#This Row],[Patient_ID]],C1124-Hospitalvisits[[#This Row],[Discharge_Date]] &lt;= 30),1,0)</f>
        <v>0</v>
      </c>
      <c r="K1123" s="3" t="str">
        <f>IF(Hospitalvisits[[#This Row],[Readmission Status]]=1,C1124,"")</f>
        <v/>
      </c>
    </row>
    <row r="1124" spans="1:11">
      <c r="A1124">
        <v>2255</v>
      </c>
      <c r="B1124">
        <v>381</v>
      </c>
      <c r="C1124" s="3">
        <v>44817</v>
      </c>
      <c r="D1124" s="3">
        <v>44820</v>
      </c>
      <c r="E1124">
        <v>3</v>
      </c>
      <c r="F1124" t="s">
        <v>1042</v>
      </c>
      <c r="G1124" t="s">
        <v>1043</v>
      </c>
      <c r="H1124">
        <v>123</v>
      </c>
      <c r="I1124" t="s">
        <v>1032</v>
      </c>
      <c r="J1124">
        <f>IF(AND(B1125=Hospitalvisits[[#This Row],[Patient_ID]],C1125-Hospitalvisits[[#This Row],[Discharge_Date]] &lt;= 30),1,0)</f>
        <v>0</v>
      </c>
      <c r="K1124" s="3" t="str">
        <f>IF(Hospitalvisits[[#This Row],[Readmission Status]]=1,C1125,"")</f>
        <v/>
      </c>
    </row>
    <row r="1125" spans="1:11">
      <c r="A1125">
        <v>1482</v>
      </c>
      <c r="B1125">
        <v>381</v>
      </c>
      <c r="C1125" s="3">
        <v>44970</v>
      </c>
      <c r="D1125" s="3">
        <v>44974</v>
      </c>
      <c r="E1125">
        <v>4</v>
      </c>
      <c r="F1125" t="s">
        <v>1041</v>
      </c>
      <c r="G1125" t="s">
        <v>1036</v>
      </c>
      <c r="H1125">
        <v>73</v>
      </c>
      <c r="I1125" t="s">
        <v>1026</v>
      </c>
      <c r="J1125">
        <f>IF(AND(B1126=Hospitalvisits[[#This Row],[Patient_ID]],C1126-Hospitalvisits[[#This Row],[Discharge_Date]] &lt;= 30),1,0)</f>
        <v>0</v>
      </c>
      <c r="K1125" s="3" t="str">
        <f>IF(Hospitalvisits[[#This Row],[Readmission Status]]=1,C1126,"")</f>
        <v/>
      </c>
    </row>
    <row r="1126" spans="1:11">
      <c r="A1126">
        <v>1247</v>
      </c>
      <c r="B1126">
        <v>381</v>
      </c>
      <c r="C1126" s="3">
        <v>45138</v>
      </c>
      <c r="D1126" s="3">
        <v>45148</v>
      </c>
      <c r="E1126">
        <v>10</v>
      </c>
      <c r="F1126" t="s">
        <v>1030</v>
      </c>
      <c r="G1126" t="s">
        <v>1031</v>
      </c>
      <c r="H1126">
        <v>56</v>
      </c>
      <c r="I1126" t="s">
        <v>1034</v>
      </c>
      <c r="J1126">
        <f>IF(AND(B1127=Hospitalvisits[[#This Row],[Patient_ID]],C1127-Hospitalvisits[[#This Row],[Discharge_Date]] &lt;= 30),1,0)</f>
        <v>0</v>
      </c>
      <c r="K1126" s="3" t="str">
        <f>IF(Hospitalvisits[[#This Row],[Readmission Status]]=1,C1127,"")</f>
        <v/>
      </c>
    </row>
    <row r="1127" spans="1:11">
      <c r="A1127">
        <v>301</v>
      </c>
      <c r="B1127">
        <v>381</v>
      </c>
      <c r="C1127" s="3">
        <v>45564</v>
      </c>
      <c r="D1127" s="3">
        <v>45565</v>
      </c>
      <c r="E1127">
        <v>1</v>
      </c>
      <c r="F1127" t="s">
        <v>1042</v>
      </c>
      <c r="G1127" t="s">
        <v>1043</v>
      </c>
      <c r="H1127">
        <v>132</v>
      </c>
      <c r="I1127" t="s">
        <v>1032</v>
      </c>
      <c r="J1127">
        <f>IF(AND(B1128=Hospitalvisits[[#This Row],[Patient_ID]],C1128-Hospitalvisits[[#This Row],[Discharge_Date]] &lt;= 30),1,0)</f>
        <v>0</v>
      </c>
      <c r="K1127" s="3" t="str">
        <f>IF(Hospitalvisits[[#This Row],[Readmission Status]]=1,C1128,"")</f>
        <v/>
      </c>
    </row>
    <row r="1128" spans="1:11">
      <c r="A1128">
        <v>1829</v>
      </c>
      <c r="B1128">
        <v>382</v>
      </c>
      <c r="C1128" s="3">
        <v>44888</v>
      </c>
      <c r="D1128" s="3">
        <v>44901</v>
      </c>
      <c r="E1128">
        <v>13</v>
      </c>
      <c r="F1128" t="s">
        <v>1033</v>
      </c>
      <c r="G1128" t="s">
        <v>1028</v>
      </c>
      <c r="H1128">
        <v>191</v>
      </c>
      <c r="I1128" t="s">
        <v>1026</v>
      </c>
      <c r="J1128">
        <f>IF(AND(B1129=Hospitalvisits[[#This Row],[Patient_ID]],C1129-Hospitalvisits[[#This Row],[Discharge_Date]] &lt;= 30),1,0)</f>
        <v>0</v>
      </c>
      <c r="K1128" s="3" t="str">
        <f>IF(Hospitalvisits[[#This Row],[Readmission Status]]=1,C1129,"")</f>
        <v/>
      </c>
    </row>
    <row r="1129" spans="1:11">
      <c r="A1129">
        <v>1313</v>
      </c>
      <c r="B1129">
        <v>384</v>
      </c>
      <c r="C1129" s="3">
        <v>44772</v>
      </c>
      <c r="D1129" s="3">
        <v>44779</v>
      </c>
      <c r="E1129">
        <v>7</v>
      </c>
      <c r="F1129" t="s">
        <v>1037</v>
      </c>
      <c r="G1129" t="s">
        <v>1031</v>
      </c>
      <c r="H1129">
        <v>45</v>
      </c>
      <c r="I1129" t="s">
        <v>1034</v>
      </c>
      <c r="J1129">
        <f>IF(AND(B1130=Hospitalvisits[[#This Row],[Patient_ID]],C1130-Hospitalvisits[[#This Row],[Discharge_Date]] &lt;= 30),1,0)</f>
        <v>0</v>
      </c>
      <c r="K1129" s="3" t="str">
        <f>IF(Hospitalvisits[[#This Row],[Readmission Status]]=1,C1130,"")</f>
        <v/>
      </c>
    </row>
    <row r="1130" spans="1:11">
      <c r="A1130">
        <v>2312</v>
      </c>
      <c r="B1130">
        <v>384</v>
      </c>
      <c r="C1130" s="3">
        <v>45320</v>
      </c>
      <c r="D1130" s="3">
        <v>45325</v>
      </c>
      <c r="E1130">
        <v>5</v>
      </c>
      <c r="F1130" t="s">
        <v>1044</v>
      </c>
      <c r="G1130" t="s">
        <v>1039</v>
      </c>
      <c r="H1130">
        <v>25</v>
      </c>
      <c r="I1130" t="s">
        <v>1032</v>
      </c>
      <c r="J1130">
        <f>IF(AND(B1131=Hospitalvisits[[#This Row],[Patient_ID]],C1131-Hospitalvisits[[#This Row],[Discharge_Date]] &lt;= 30),1,0)</f>
        <v>0</v>
      </c>
      <c r="K1130" s="3" t="str">
        <f>IF(Hospitalvisits[[#This Row],[Readmission Status]]=1,C1131,"")</f>
        <v/>
      </c>
    </row>
    <row r="1131" spans="1:11">
      <c r="A1131">
        <v>1272</v>
      </c>
      <c r="B1131">
        <v>386</v>
      </c>
      <c r="C1131" s="3">
        <v>44875</v>
      </c>
      <c r="D1131" s="3">
        <v>44878</v>
      </c>
      <c r="E1131">
        <v>3</v>
      </c>
      <c r="F1131" t="s">
        <v>1037</v>
      </c>
      <c r="G1131" t="s">
        <v>1031</v>
      </c>
      <c r="H1131">
        <v>4</v>
      </c>
      <c r="I1131" t="s">
        <v>1029</v>
      </c>
      <c r="J1131">
        <f>IF(AND(B1132=Hospitalvisits[[#This Row],[Patient_ID]],C1132-Hospitalvisits[[#This Row],[Discharge_Date]] &lt;= 30),1,0)</f>
        <v>0</v>
      </c>
      <c r="K1131" s="3" t="str">
        <f>IF(Hospitalvisits[[#This Row],[Readmission Status]]=1,C1132,"")</f>
        <v/>
      </c>
    </row>
    <row r="1132" spans="1:11">
      <c r="A1132">
        <v>1207</v>
      </c>
      <c r="B1132">
        <v>387</v>
      </c>
      <c r="C1132" s="3">
        <v>44588</v>
      </c>
      <c r="D1132" s="3">
        <v>44590</v>
      </c>
      <c r="E1132">
        <v>2</v>
      </c>
      <c r="F1132" t="s">
        <v>1045</v>
      </c>
      <c r="G1132" t="s">
        <v>1025</v>
      </c>
      <c r="H1132">
        <v>70</v>
      </c>
      <c r="I1132" t="s">
        <v>1029</v>
      </c>
      <c r="J1132">
        <f>IF(AND(B1133=Hospitalvisits[[#This Row],[Patient_ID]],C1133-Hospitalvisits[[#This Row],[Discharge_Date]] &lt;= 30),1,0)</f>
        <v>0</v>
      </c>
      <c r="K1132" s="3" t="str">
        <f>IF(Hospitalvisits[[#This Row],[Readmission Status]]=1,C1133,"")</f>
        <v/>
      </c>
    </row>
    <row r="1133" spans="1:11">
      <c r="A1133">
        <v>1995</v>
      </c>
      <c r="B1133">
        <v>387</v>
      </c>
      <c r="C1133" s="3">
        <v>44754</v>
      </c>
      <c r="D1133" s="3">
        <v>44758</v>
      </c>
      <c r="E1133">
        <v>4</v>
      </c>
      <c r="F1133" t="s">
        <v>1035</v>
      </c>
      <c r="G1133" t="s">
        <v>1036</v>
      </c>
      <c r="H1133">
        <v>66</v>
      </c>
      <c r="I1133" t="s">
        <v>1034</v>
      </c>
      <c r="J1133">
        <f>IF(AND(B1134=Hospitalvisits[[#This Row],[Patient_ID]],C1134-Hospitalvisits[[#This Row],[Discharge_Date]] &lt;= 30),1,0)</f>
        <v>0</v>
      </c>
      <c r="K1133" s="3" t="str">
        <f>IF(Hospitalvisits[[#This Row],[Readmission Status]]=1,C1134,"")</f>
        <v/>
      </c>
    </row>
    <row r="1134" spans="1:11">
      <c r="A1134">
        <v>1008</v>
      </c>
      <c r="B1134">
        <v>387</v>
      </c>
      <c r="C1134" s="3">
        <v>45467</v>
      </c>
      <c r="D1134" s="3">
        <v>45478</v>
      </c>
      <c r="E1134">
        <v>11</v>
      </c>
      <c r="F1134" t="s">
        <v>1033</v>
      </c>
      <c r="G1134" t="s">
        <v>1028</v>
      </c>
      <c r="H1134">
        <v>30</v>
      </c>
      <c r="I1134" t="s">
        <v>1029</v>
      </c>
      <c r="J1134">
        <f>IF(AND(B1135=Hospitalvisits[[#This Row],[Patient_ID]],C1135-Hospitalvisits[[#This Row],[Discharge_Date]] &lt;= 30),1,0)</f>
        <v>0</v>
      </c>
      <c r="K1134" s="3" t="str">
        <f>IF(Hospitalvisits[[#This Row],[Readmission Status]]=1,C1135,"")</f>
        <v/>
      </c>
    </row>
    <row r="1135" spans="1:11">
      <c r="A1135">
        <v>1759</v>
      </c>
      <c r="B1135">
        <v>387</v>
      </c>
      <c r="C1135" s="3">
        <v>45540</v>
      </c>
      <c r="D1135" s="3">
        <v>45544</v>
      </c>
      <c r="E1135">
        <v>4</v>
      </c>
      <c r="F1135" t="s">
        <v>1024</v>
      </c>
      <c r="G1135" t="s">
        <v>1025</v>
      </c>
      <c r="H1135">
        <v>90</v>
      </c>
      <c r="I1135" t="s">
        <v>1029</v>
      </c>
      <c r="J1135">
        <f>IF(AND(B1136=Hospitalvisits[[#This Row],[Patient_ID]],C1136-Hospitalvisits[[#This Row],[Discharge_Date]] &lt;= 30),1,0)</f>
        <v>0</v>
      </c>
      <c r="K1135" s="3" t="str">
        <f>IF(Hospitalvisits[[#This Row],[Readmission Status]]=1,C1136,"")</f>
        <v/>
      </c>
    </row>
    <row r="1136" spans="1:11">
      <c r="A1136">
        <v>992</v>
      </c>
      <c r="B1136">
        <v>387</v>
      </c>
      <c r="C1136" s="3">
        <v>45616</v>
      </c>
      <c r="D1136" s="3">
        <v>45622</v>
      </c>
      <c r="E1136">
        <v>6</v>
      </c>
      <c r="F1136" t="s">
        <v>1044</v>
      </c>
      <c r="G1136" t="s">
        <v>1039</v>
      </c>
      <c r="H1136">
        <v>180</v>
      </c>
      <c r="I1136" t="s">
        <v>1032</v>
      </c>
      <c r="J1136">
        <f>IF(AND(B1137=Hospitalvisits[[#This Row],[Patient_ID]],C1137-Hospitalvisits[[#This Row],[Discharge_Date]] &lt;= 30),1,0)</f>
        <v>0</v>
      </c>
      <c r="K1136" s="3" t="str">
        <f>IF(Hospitalvisits[[#This Row],[Readmission Status]]=1,C1137,"")</f>
        <v/>
      </c>
    </row>
    <row r="1137" spans="1:11">
      <c r="A1137">
        <v>1331</v>
      </c>
      <c r="B1137">
        <v>388</v>
      </c>
      <c r="C1137" s="3">
        <v>45592</v>
      </c>
      <c r="D1137" s="3">
        <v>45597</v>
      </c>
      <c r="E1137">
        <v>5</v>
      </c>
      <c r="F1137" t="s">
        <v>1045</v>
      </c>
      <c r="G1137" t="s">
        <v>1025</v>
      </c>
      <c r="H1137">
        <v>25</v>
      </c>
      <c r="I1137" t="s">
        <v>1032</v>
      </c>
      <c r="J1137">
        <f>IF(AND(B1138=Hospitalvisits[[#This Row],[Patient_ID]],C1138-Hospitalvisits[[#This Row],[Discharge_Date]] &lt;= 30),1,0)</f>
        <v>0</v>
      </c>
      <c r="K1137" s="3" t="str">
        <f>IF(Hospitalvisits[[#This Row],[Readmission Status]]=1,C1138,"")</f>
        <v/>
      </c>
    </row>
    <row r="1138" spans="1:11">
      <c r="A1138">
        <v>2425</v>
      </c>
      <c r="B1138">
        <v>389</v>
      </c>
      <c r="C1138" s="3">
        <v>44892</v>
      </c>
      <c r="D1138" s="3">
        <v>44895</v>
      </c>
      <c r="E1138">
        <v>3</v>
      </c>
      <c r="F1138" t="s">
        <v>1024</v>
      </c>
      <c r="G1138" t="s">
        <v>1025</v>
      </c>
      <c r="H1138">
        <v>164</v>
      </c>
      <c r="I1138" t="s">
        <v>1029</v>
      </c>
      <c r="J1138">
        <f>IF(AND(B1139=Hospitalvisits[[#This Row],[Patient_ID]],C1139-Hospitalvisits[[#This Row],[Discharge_Date]] &lt;= 30),1,0)</f>
        <v>0</v>
      </c>
      <c r="K1138" s="3" t="str">
        <f>IF(Hospitalvisits[[#This Row],[Readmission Status]]=1,C1139,"")</f>
        <v/>
      </c>
    </row>
    <row r="1139" spans="1:11">
      <c r="A1139">
        <v>2586</v>
      </c>
      <c r="B1139">
        <v>389</v>
      </c>
      <c r="C1139" s="3">
        <v>45365</v>
      </c>
      <c r="D1139" s="3">
        <v>45368</v>
      </c>
      <c r="E1139">
        <v>3</v>
      </c>
      <c r="F1139" t="s">
        <v>1045</v>
      </c>
      <c r="G1139" t="s">
        <v>1025</v>
      </c>
      <c r="H1139">
        <v>132</v>
      </c>
      <c r="I1139" t="s">
        <v>1032</v>
      </c>
      <c r="J1139">
        <f>IF(AND(B1140=Hospitalvisits[[#This Row],[Patient_ID]],C1140-Hospitalvisits[[#This Row],[Discharge_Date]] &lt;= 30),1,0)</f>
        <v>0</v>
      </c>
      <c r="K1139" s="3" t="str">
        <f>IF(Hospitalvisits[[#This Row],[Readmission Status]]=1,C1140,"")</f>
        <v/>
      </c>
    </row>
    <row r="1140" spans="1:11">
      <c r="A1140">
        <v>387</v>
      </c>
      <c r="B1140">
        <v>389</v>
      </c>
      <c r="C1140" s="3">
        <v>45444</v>
      </c>
      <c r="D1140" s="3">
        <v>45446</v>
      </c>
      <c r="E1140">
        <v>2</v>
      </c>
      <c r="F1140" t="s">
        <v>1046</v>
      </c>
      <c r="G1140" t="s">
        <v>1043</v>
      </c>
      <c r="H1140">
        <v>97</v>
      </c>
      <c r="I1140" t="s">
        <v>1032</v>
      </c>
      <c r="J1140">
        <f>IF(AND(B1141=Hospitalvisits[[#This Row],[Patient_ID]],C1141-Hospitalvisits[[#This Row],[Discharge_Date]] &lt;= 30),1,0)</f>
        <v>0</v>
      </c>
      <c r="K1140" s="3" t="str">
        <f>IF(Hospitalvisits[[#This Row],[Readmission Status]]=1,C1141,"")</f>
        <v/>
      </c>
    </row>
    <row r="1141" spans="1:11">
      <c r="A1141">
        <v>2021</v>
      </c>
      <c r="B1141">
        <v>390</v>
      </c>
      <c r="C1141" s="3">
        <v>44592</v>
      </c>
      <c r="D1141" s="3">
        <v>44596</v>
      </c>
      <c r="E1141">
        <v>4</v>
      </c>
      <c r="F1141" t="s">
        <v>1045</v>
      </c>
      <c r="G1141" t="s">
        <v>1025</v>
      </c>
      <c r="H1141">
        <v>47</v>
      </c>
      <c r="I1141" t="s">
        <v>1026</v>
      </c>
      <c r="J1141">
        <f>IF(AND(B1142=Hospitalvisits[[#This Row],[Patient_ID]],C1142-Hospitalvisits[[#This Row],[Discharge_Date]] &lt;= 30),1,0)</f>
        <v>0</v>
      </c>
      <c r="K1141" s="3" t="str">
        <f>IF(Hospitalvisits[[#This Row],[Readmission Status]]=1,C1142,"")</f>
        <v/>
      </c>
    </row>
    <row r="1142" spans="1:11">
      <c r="A1142">
        <v>2289</v>
      </c>
      <c r="B1142">
        <v>390</v>
      </c>
      <c r="C1142" s="3">
        <v>44847</v>
      </c>
      <c r="D1142" s="3">
        <v>44857</v>
      </c>
      <c r="E1142">
        <v>10</v>
      </c>
      <c r="F1142" t="s">
        <v>1030</v>
      </c>
      <c r="G1142" t="s">
        <v>1031</v>
      </c>
      <c r="H1142">
        <v>124</v>
      </c>
      <c r="I1142" t="s">
        <v>1029</v>
      </c>
      <c r="J1142">
        <f>IF(AND(B1143=Hospitalvisits[[#This Row],[Patient_ID]],C1143-Hospitalvisits[[#This Row],[Discharge_Date]] &lt;= 30),1,0)</f>
        <v>0</v>
      </c>
      <c r="K1142" s="3" t="str">
        <f>IF(Hospitalvisits[[#This Row],[Readmission Status]]=1,C1143,"")</f>
        <v/>
      </c>
    </row>
    <row r="1143" spans="1:11">
      <c r="A1143">
        <v>541</v>
      </c>
      <c r="B1143">
        <v>390</v>
      </c>
      <c r="C1143" s="3">
        <v>44901</v>
      </c>
      <c r="D1143" s="3">
        <v>44920</v>
      </c>
      <c r="E1143">
        <v>19</v>
      </c>
      <c r="F1143" t="s">
        <v>1033</v>
      </c>
      <c r="G1143" t="s">
        <v>1028</v>
      </c>
      <c r="H1143">
        <v>165</v>
      </c>
      <c r="I1143" t="s">
        <v>1034</v>
      </c>
      <c r="J1143">
        <f>IF(AND(B1144=Hospitalvisits[[#This Row],[Patient_ID]],C1144-Hospitalvisits[[#This Row],[Discharge_Date]] &lt;= 30),1,0)</f>
        <v>0</v>
      </c>
      <c r="K1143" s="3" t="str">
        <f>IF(Hospitalvisits[[#This Row],[Readmission Status]]=1,C1144,"")</f>
        <v/>
      </c>
    </row>
    <row r="1144" spans="1:11">
      <c r="A1144">
        <v>2696</v>
      </c>
      <c r="B1144">
        <v>390</v>
      </c>
      <c r="C1144" s="3">
        <v>45141</v>
      </c>
      <c r="D1144" s="3">
        <v>45144</v>
      </c>
      <c r="E1144">
        <v>3</v>
      </c>
      <c r="F1144" t="s">
        <v>1046</v>
      </c>
      <c r="G1144" t="s">
        <v>1043</v>
      </c>
      <c r="H1144">
        <v>118</v>
      </c>
      <c r="I1144" t="s">
        <v>1029</v>
      </c>
      <c r="J1144">
        <f>IF(AND(B1145=Hospitalvisits[[#This Row],[Patient_ID]],C1145-Hospitalvisits[[#This Row],[Discharge_Date]] &lt;= 30),1,0)</f>
        <v>0</v>
      </c>
      <c r="K1144" s="3" t="str">
        <f>IF(Hospitalvisits[[#This Row],[Readmission Status]]=1,C1145,"")</f>
        <v/>
      </c>
    </row>
    <row r="1145" spans="1:11">
      <c r="A1145">
        <v>1044</v>
      </c>
      <c r="B1145">
        <v>390</v>
      </c>
      <c r="C1145" s="3">
        <v>45216</v>
      </c>
      <c r="D1145" s="3">
        <v>45232</v>
      </c>
      <c r="E1145">
        <v>16</v>
      </c>
      <c r="F1145" t="s">
        <v>1027</v>
      </c>
      <c r="G1145" t="s">
        <v>1028</v>
      </c>
      <c r="H1145">
        <v>26</v>
      </c>
      <c r="I1145" t="s">
        <v>1029</v>
      </c>
      <c r="J1145">
        <f>IF(AND(B1146=Hospitalvisits[[#This Row],[Patient_ID]],C1146-Hospitalvisits[[#This Row],[Discharge_Date]] &lt;= 30),1,0)</f>
        <v>0</v>
      </c>
      <c r="K1145" s="3" t="str">
        <f>IF(Hospitalvisits[[#This Row],[Readmission Status]]=1,C1146,"")</f>
        <v/>
      </c>
    </row>
    <row r="1146" spans="1:11">
      <c r="A1146">
        <v>1640</v>
      </c>
      <c r="B1146">
        <v>390</v>
      </c>
      <c r="C1146" s="3">
        <v>45443</v>
      </c>
      <c r="D1146" s="3">
        <v>45452</v>
      </c>
      <c r="E1146">
        <v>9</v>
      </c>
      <c r="F1146" t="s">
        <v>1027</v>
      </c>
      <c r="G1146" t="s">
        <v>1028</v>
      </c>
      <c r="H1146">
        <v>144</v>
      </c>
      <c r="I1146" t="s">
        <v>1032</v>
      </c>
      <c r="J1146">
        <f>IF(AND(B1147=Hospitalvisits[[#This Row],[Patient_ID]],C1147-Hospitalvisits[[#This Row],[Discharge_Date]] &lt;= 30),1,0)</f>
        <v>0</v>
      </c>
      <c r="K1146" s="3" t="str">
        <f>IF(Hospitalvisits[[#This Row],[Readmission Status]]=1,C1147,"")</f>
        <v/>
      </c>
    </row>
    <row r="1147" spans="1:11">
      <c r="A1147">
        <v>427</v>
      </c>
      <c r="B1147">
        <v>391</v>
      </c>
      <c r="C1147" s="3">
        <v>44714</v>
      </c>
      <c r="D1147" s="3">
        <v>44732</v>
      </c>
      <c r="E1147">
        <v>18</v>
      </c>
      <c r="F1147" t="s">
        <v>1027</v>
      </c>
      <c r="G1147" t="s">
        <v>1028</v>
      </c>
      <c r="H1147">
        <v>13</v>
      </c>
      <c r="I1147" t="s">
        <v>1032</v>
      </c>
      <c r="J1147">
        <f>IF(AND(B1148=Hospitalvisits[[#This Row],[Patient_ID]],C1148-Hospitalvisits[[#This Row],[Discharge_Date]] &lt;= 30),1,0)</f>
        <v>0</v>
      </c>
      <c r="K1147" s="3" t="str">
        <f>IF(Hospitalvisits[[#This Row],[Readmission Status]]=1,C1148,"")</f>
        <v/>
      </c>
    </row>
    <row r="1148" spans="1:11">
      <c r="A1148">
        <v>2936</v>
      </c>
      <c r="B1148">
        <v>391</v>
      </c>
      <c r="C1148" s="3">
        <v>44921</v>
      </c>
      <c r="D1148" s="3">
        <v>44927</v>
      </c>
      <c r="E1148">
        <v>6</v>
      </c>
      <c r="F1148" t="s">
        <v>1037</v>
      </c>
      <c r="G1148" t="s">
        <v>1031</v>
      </c>
      <c r="H1148">
        <v>90</v>
      </c>
      <c r="I1148" t="s">
        <v>1032</v>
      </c>
      <c r="J1148">
        <f>IF(AND(B1149=Hospitalvisits[[#This Row],[Patient_ID]],C1149-Hospitalvisits[[#This Row],[Discharge_Date]] &lt;= 30),1,0)</f>
        <v>0</v>
      </c>
      <c r="K1148" s="3" t="str">
        <f>IF(Hospitalvisits[[#This Row],[Readmission Status]]=1,C1149,"")</f>
        <v/>
      </c>
    </row>
    <row r="1149" spans="1:11">
      <c r="A1149">
        <v>362</v>
      </c>
      <c r="B1149">
        <v>392</v>
      </c>
      <c r="C1149" s="3">
        <v>45589</v>
      </c>
      <c r="D1149" s="3">
        <v>45593</v>
      </c>
      <c r="E1149">
        <v>4</v>
      </c>
      <c r="F1149" t="s">
        <v>1030</v>
      </c>
      <c r="G1149" t="s">
        <v>1031</v>
      </c>
      <c r="H1149">
        <v>47</v>
      </c>
      <c r="I1149" t="s">
        <v>1032</v>
      </c>
      <c r="J1149">
        <f>IF(AND(B1150=Hospitalvisits[[#This Row],[Patient_ID]],C1150-Hospitalvisits[[#This Row],[Discharge_Date]] &lt;= 30),1,0)</f>
        <v>0</v>
      </c>
      <c r="K1149" s="3" t="str">
        <f>IF(Hospitalvisits[[#This Row],[Readmission Status]]=1,C1150,"")</f>
        <v/>
      </c>
    </row>
    <row r="1150" spans="1:11">
      <c r="A1150">
        <v>1737</v>
      </c>
      <c r="B1150">
        <v>393</v>
      </c>
      <c r="C1150" s="3">
        <v>44672</v>
      </c>
      <c r="D1150" s="3">
        <v>44682</v>
      </c>
      <c r="E1150">
        <v>10</v>
      </c>
      <c r="F1150" t="s">
        <v>1037</v>
      </c>
      <c r="G1150" t="s">
        <v>1031</v>
      </c>
      <c r="H1150">
        <v>148</v>
      </c>
      <c r="I1150" t="s">
        <v>1026</v>
      </c>
      <c r="J1150">
        <f>IF(AND(B1151=Hospitalvisits[[#This Row],[Patient_ID]],C1151-Hospitalvisits[[#This Row],[Discharge_Date]] &lt;= 30),1,0)</f>
        <v>0</v>
      </c>
      <c r="K1150" s="3" t="str">
        <f>IF(Hospitalvisits[[#This Row],[Readmission Status]]=1,C1151,"")</f>
        <v/>
      </c>
    </row>
    <row r="1151" spans="1:11">
      <c r="A1151">
        <v>51</v>
      </c>
      <c r="B1151">
        <v>393</v>
      </c>
      <c r="C1151" s="3">
        <v>45571</v>
      </c>
      <c r="D1151" s="3">
        <v>45580</v>
      </c>
      <c r="E1151">
        <v>9</v>
      </c>
      <c r="F1151" t="s">
        <v>1033</v>
      </c>
      <c r="G1151" t="s">
        <v>1028</v>
      </c>
      <c r="H1151">
        <v>158</v>
      </c>
      <c r="I1151" t="s">
        <v>1032</v>
      </c>
      <c r="J1151">
        <f>IF(AND(B1152=Hospitalvisits[[#This Row],[Patient_ID]],C1152-Hospitalvisits[[#This Row],[Discharge_Date]] &lt;= 30),1,0)</f>
        <v>0</v>
      </c>
      <c r="K1151" s="3" t="str">
        <f>IF(Hospitalvisits[[#This Row],[Readmission Status]]=1,C1152,"")</f>
        <v/>
      </c>
    </row>
    <row r="1152" spans="1:11">
      <c r="A1152">
        <v>1797</v>
      </c>
      <c r="B1152">
        <v>394</v>
      </c>
      <c r="C1152" s="3">
        <v>44770</v>
      </c>
      <c r="D1152" s="3">
        <v>44777</v>
      </c>
      <c r="E1152">
        <v>7</v>
      </c>
      <c r="F1152" t="s">
        <v>1035</v>
      </c>
      <c r="G1152" t="s">
        <v>1036</v>
      </c>
      <c r="H1152">
        <v>100</v>
      </c>
      <c r="I1152" t="s">
        <v>1029</v>
      </c>
      <c r="J1152">
        <f>IF(AND(B1153=Hospitalvisits[[#This Row],[Patient_ID]],C1153-Hospitalvisits[[#This Row],[Discharge_Date]] &lt;= 30),1,0)</f>
        <v>0</v>
      </c>
      <c r="K1152" s="3" t="str">
        <f>IF(Hospitalvisits[[#This Row],[Readmission Status]]=1,C1153,"")</f>
        <v/>
      </c>
    </row>
    <row r="1153" spans="1:11">
      <c r="A1153">
        <v>1078</v>
      </c>
      <c r="B1153">
        <v>394</v>
      </c>
      <c r="C1153" s="3">
        <v>45178</v>
      </c>
      <c r="D1153" s="3">
        <v>45188</v>
      </c>
      <c r="E1153">
        <v>10</v>
      </c>
      <c r="F1153" t="s">
        <v>1035</v>
      </c>
      <c r="G1153" t="s">
        <v>1036</v>
      </c>
      <c r="H1153">
        <v>75</v>
      </c>
      <c r="I1153" t="s">
        <v>1032</v>
      </c>
      <c r="J1153">
        <f>IF(AND(B1154=Hospitalvisits[[#This Row],[Patient_ID]],C1154-Hospitalvisits[[#This Row],[Discharge_Date]] &lt;= 30),1,0)</f>
        <v>0</v>
      </c>
      <c r="K1153" s="3" t="str">
        <f>IF(Hospitalvisits[[#This Row],[Readmission Status]]=1,C1154,"")</f>
        <v/>
      </c>
    </row>
    <row r="1154" spans="1:11">
      <c r="A1154">
        <v>1964</v>
      </c>
      <c r="B1154">
        <v>394</v>
      </c>
      <c r="C1154" s="3">
        <v>45336</v>
      </c>
      <c r="D1154" s="3">
        <v>45338</v>
      </c>
      <c r="E1154">
        <v>2</v>
      </c>
      <c r="F1154" t="s">
        <v>1045</v>
      </c>
      <c r="G1154" t="s">
        <v>1025</v>
      </c>
      <c r="H1154">
        <v>73</v>
      </c>
      <c r="I1154" t="s">
        <v>1029</v>
      </c>
      <c r="J1154">
        <f>IF(AND(B1155=Hospitalvisits[[#This Row],[Patient_ID]],C1155-Hospitalvisits[[#This Row],[Discharge_Date]] &lt;= 30),1,0)</f>
        <v>0</v>
      </c>
      <c r="K1154" s="3" t="str">
        <f>IF(Hospitalvisits[[#This Row],[Readmission Status]]=1,C1155,"")</f>
        <v/>
      </c>
    </row>
    <row r="1155" spans="1:11">
      <c r="A1155">
        <v>1491</v>
      </c>
      <c r="B1155">
        <v>395</v>
      </c>
      <c r="C1155" s="3">
        <v>44605</v>
      </c>
      <c r="D1155" s="3">
        <v>44609</v>
      </c>
      <c r="E1155">
        <v>4</v>
      </c>
      <c r="F1155" t="s">
        <v>1040</v>
      </c>
      <c r="G1155" t="s">
        <v>1039</v>
      </c>
      <c r="H1155">
        <v>60</v>
      </c>
      <c r="I1155" t="s">
        <v>1029</v>
      </c>
      <c r="J1155">
        <f>IF(AND(B1156=Hospitalvisits[[#This Row],[Patient_ID]],C1156-Hospitalvisits[[#This Row],[Discharge_Date]] &lt;= 30),1,0)</f>
        <v>0</v>
      </c>
      <c r="K1155" s="3" t="str">
        <f>IF(Hospitalvisits[[#This Row],[Readmission Status]]=1,C1156,"")</f>
        <v/>
      </c>
    </row>
    <row r="1156" spans="1:11">
      <c r="A1156">
        <v>1231</v>
      </c>
      <c r="B1156">
        <v>395</v>
      </c>
      <c r="C1156" s="3">
        <v>45490</v>
      </c>
      <c r="D1156" s="3">
        <v>45494</v>
      </c>
      <c r="E1156">
        <v>4</v>
      </c>
      <c r="F1156" t="s">
        <v>1038</v>
      </c>
      <c r="G1156" t="s">
        <v>1039</v>
      </c>
      <c r="H1156">
        <v>63</v>
      </c>
      <c r="I1156" t="s">
        <v>1029</v>
      </c>
      <c r="J1156">
        <f>IF(AND(B1157=Hospitalvisits[[#This Row],[Patient_ID]],C1157-Hospitalvisits[[#This Row],[Discharge_Date]] &lt;= 30),1,0)</f>
        <v>0</v>
      </c>
      <c r="K1156" s="3" t="str">
        <f>IF(Hospitalvisits[[#This Row],[Readmission Status]]=1,C1157,"")</f>
        <v/>
      </c>
    </row>
    <row r="1157" spans="1:11">
      <c r="A1157">
        <v>2282</v>
      </c>
      <c r="B1157">
        <v>396</v>
      </c>
      <c r="C1157" s="3">
        <v>45155</v>
      </c>
      <c r="D1157" s="3">
        <v>45157</v>
      </c>
      <c r="E1157">
        <v>2</v>
      </c>
      <c r="F1157" t="s">
        <v>1042</v>
      </c>
      <c r="G1157" t="s">
        <v>1043</v>
      </c>
      <c r="H1157">
        <v>155</v>
      </c>
      <c r="I1157" t="s">
        <v>1032</v>
      </c>
      <c r="J1157">
        <f>IF(AND(B1158=Hospitalvisits[[#This Row],[Patient_ID]],C1158-Hospitalvisits[[#This Row],[Discharge_Date]] &lt;= 30),1,0)</f>
        <v>0</v>
      </c>
      <c r="K1157" s="3" t="str">
        <f>IF(Hospitalvisits[[#This Row],[Readmission Status]]=1,C1158,"")</f>
        <v/>
      </c>
    </row>
    <row r="1158" spans="1:11">
      <c r="A1158">
        <v>1814</v>
      </c>
      <c r="B1158">
        <v>396</v>
      </c>
      <c r="C1158" s="3">
        <v>45428</v>
      </c>
      <c r="D1158" s="3">
        <v>45439</v>
      </c>
      <c r="E1158">
        <v>11</v>
      </c>
      <c r="F1158" t="s">
        <v>1041</v>
      </c>
      <c r="G1158" t="s">
        <v>1036</v>
      </c>
      <c r="H1158">
        <v>126</v>
      </c>
      <c r="I1158" t="s">
        <v>1032</v>
      </c>
      <c r="J1158">
        <f>IF(AND(B1159=Hospitalvisits[[#This Row],[Patient_ID]],C1159-Hospitalvisits[[#This Row],[Discharge_Date]] &lt;= 30),1,0)</f>
        <v>1</v>
      </c>
      <c r="K1158" s="3">
        <f>IF(Hospitalvisits[[#This Row],[Readmission Status]]=1,C1159,"")</f>
        <v>45445</v>
      </c>
    </row>
    <row r="1159" spans="1:11">
      <c r="A1159">
        <v>1974</v>
      </c>
      <c r="B1159">
        <v>396</v>
      </c>
      <c r="C1159" s="3">
        <v>45445</v>
      </c>
      <c r="D1159" s="3">
        <v>45450</v>
      </c>
      <c r="E1159">
        <v>5</v>
      </c>
      <c r="F1159" t="s">
        <v>1045</v>
      </c>
      <c r="G1159" t="s">
        <v>1025</v>
      </c>
      <c r="H1159">
        <v>139</v>
      </c>
      <c r="I1159" t="s">
        <v>1026</v>
      </c>
      <c r="J1159">
        <f>IF(AND(B1160=Hospitalvisits[[#This Row],[Patient_ID]],C1160-Hospitalvisits[[#This Row],[Discharge_Date]] &lt;= 30),1,0)</f>
        <v>0</v>
      </c>
      <c r="K1159" s="3" t="str">
        <f>IF(Hospitalvisits[[#This Row],[Readmission Status]]=1,C1160,"")</f>
        <v/>
      </c>
    </row>
    <row r="1160" spans="1:11">
      <c r="A1160">
        <v>2754</v>
      </c>
      <c r="B1160">
        <v>396</v>
      </c>
      <c r="C1160" s="3">
        <v>45493</v>
      </c>
      <c r="D1160" s="3">
        <v>45497</v>
      </c>
      <c r="E1160">
        <v>4</v>
      </c>
      <c r="F1160" t="s">
        <v>1041</v>
      </c>
      <c r="G1160" t="s">
        <v>1036</v>
      </c>
      <c r="H1160">
        <v>65</v>
      </c>
      <c r="I1160" t="s">
        <v>1029</v>
      </c>
      <c r="J1160">
        <f>IF(AND(B1161=Hospitalvisits[[#This Row],[Patient_ID]],C1161-Hospitalvisits[[#This Row],[Discharge_Date]] &lt;= 30),1,0)</f>
        <v>0</v>
      </c>
      <c r="K1160" s="3" t="str">
        <f>IF(Hospitalvisits[[#This Row],[Readmission Status]]=1,C1161,"")</f>
        <v/>
      </c>
    </row>
    <row r="1161" spans="1:11">
      <c r="A1161">
        <v>58</v>
      </c>
      <c r="B1161">
        <v>397</v>
      </c>
      <c r="C1161" s="3">
        <v>44841</v>
      </c>
      <c r="D1161" s="3">
        <v>44847</v>
      </c>
      <c r="E1161">
        <v>6</v>
      </c>
      <c r="F1161" t="s">
        <v>1041</v>
      </c>
      <c r="G1161" t="s">
        <v>1036</v>
      </c>
      <c r="H1161">
        <v>10</v>
      </c>
      <c r="I1161" t="s">
        <v>1034</v>
      </c>
      <c r="J1161">
        <f>IF(AND(B1162=Hospitalvisits[[#This Row],[Patient_ID]],C1162-Hospitalvisits[[#This Row],[Discharge_Date]] &lt;= 30),1,0)</f>
        <v>1</v>
      </c>
      <c r="K1161" s="3">
        <f>IF(Hospitalvisits[[#This Row],[Readmission Status]]=1,C1162,"")</f>
        <v>44861</v>
      </c>
    </row>
    <row r="1162" spans="1:11">
      <c r="A1162">
        <v>143</v>
      </c>
      <c r="B1162">
        <v>397</v>
      </c>
      <c r="C1162" s="3">
        <v>44861</v>
      </c>
      <c r="D1162" s="3">
        <v>44866</v>
      </c>
      <c r="E1162">
        <v>5</v>
      </c>
      <c r="F1162" t="s">
        <v>1024</v>
      </c>
      <c r="G1162" t="s">
        <v>1025</v>
      </c>
      <c r="H1162">
        <v>184</v>
      </c>
      <c r="I1162" t="s">
        <v>1026</v>
      </c>
      <c r="J1162">
        <f>IF(AND(B1163=Hospitalvisits[[#This Row],[Patient_ID]],C1163-Hospitalvisits[[#This Row],[Discharge_Date]] &lt;= 30),1,0)</f>
        <v>0</v>
      </c>
      <c r="K1162" s="3" t="str">
        <f>IF(Hospitalvisits[[#This Row],[Readmission Status]]=1,C1163,"")</f>
        <v/>
      </c>
    </row>
    <row r="1163" spans="1:11">
      <c r="A1163">
        <v>1781</v>
      </c>
      <c r="B1163">
        <v>397</v>
      </c>
      <c r="C1163" s="3">
        <v>44998</v>
      </c>
      <c r="D1163" s="3">
        <v>45005</v>
      </c>
      <c r="E1163">
        <v>7</v>
      </c>
      <c r="F1163" t="s">
        <v>1027</v>
      </c>
      <c r="G1163" t="s">
        <v>1028</v>
      </c>
      <c r="H1163">
        <v>59</v>
      </c>
      <c r="I1163" t="s">
        <v>1026</v>
      </c>
      <c r="J1163">
        <f>IF(AND(B1164=Hospitalvisits[[#This Row],[Patient_ID]],C1164-Hospitalvisits[[#This Row],[Discharge_Date]] &lt;= 30),1,0)</f>
        <v>1</v>
      </c>
      <c r="K1163" s="3">
        <f>IF(Hospitalvisits[[#This Row],[Readmission Status]]=1,C1164,"")</f>
        <v>45013</v>
      </c>
    </row>
    <row r="1164" spans="1:11">
      <c r="A1164">
        <v>274</v>
      </c>
      <c r="B1164">
        <v>397</v>
      </c>
      <c r="C1164" s="3">
        <v>45013</v>
      </c>
      <c r="D1164" s="3">
        <v>45016</v>
      </c>
      <c r="E1164">
        <v>3</v>
      </c>
      <c r="F1164" t="s">
        <v>1042</v>
      </c>
      <c r="G1164" t="s">
        <v>1043</v>
      </c>
      <c r="H1164">
        <v>112</v>
      </c>
      <c r="I1164" t="s">
        <v>1032</v>
      </c>
      <c r="J1164">
        <f>IF(AND(B1165=Hospitalvisits[[#This Row],[Patient_ID]],C1165-Hospitalvisits[[#This Row],[Discharge_Date]] &lt;= 30),1,0)</f>
        <v>0</v>
      </c>
      <c r="K1164" s="3" t="str">
        <f>IF(Hospitalvisits[[#This Row],[Readmission Status]]=1,C1165,"")</f>
        <v/>
      </c>
    </row>
    <row r="1165" spans="1:11">
      <c r="A1165">
        <v>725</v>
      </c>
      <c r="B1165">
        <v>397</v>
      </c>
      <c r="C1165" s="3">
        <v>45354</v>
      </c>
      <c r="D1165" s="3">
        <v>45356</v>
      </c>
      <c r="E1165">
        <v>2</v>
      </c>
      <c r="F1165" t="s">
        <v>1045</v>
      </c>
      <c r="G1165" t="s">
        <v>1025</v>
      </c>
      <c r="H1165">
        <v>86</v>
      </c>
      <c r="I1165" t="s">
        <v>1034</v>
      </c>
      <c r="J1165">
        <f>IF(AND(B1166=Hospitalvisits[[#This Row],[Patient_ID]],C1166-Hospitalvisits[[#This Row],[Discharge_Date]] &lt;= 30),1,0)</f>
        <v>0</v>
      </c>
      <c r="K1165" s="3" t="str">
        <f>IF(Hospitalvisits[[#This Row],[Readmission Status]]=1,C1166,"")</f>
        <v/>
      </c>
    </row>
    <row r="1166" spans="1:11">
      <c r="A1166">
        <v>1104</v>
      </c>
      <c r="B1166">
        <v>397</v>
      </c>
      <c r="C1166" s="3">
        <v>45478</v>
      </c>
      <c r="D1166" s="3">
        <v>45480</v>
      </c>
      <c r="E1166">
        <v>2</v>
      </c>
      <c r="F1166" t="s">
        <v>1046</v>
      </c>
      <c r="G1166" t="s">
        <v>1043</v>
      </c>
      <c r="H1166">
        <v>11</v>
      </c>
      <c r="I1166" t="s">
        <v>1029</v>
      </c>
      <c r="J1166">
        <f>IF(AND(B1167=Hospitalvisits[[#This Row],[Patient_ID]],C1167-Hospitalvisits[[#This Row],[Discharge_Date]] &lt;= 30),1,0)</f>
        <v>0</v>
      </c>
      <c r="K1166" s="3" t="str">
        <f>IF(Hospitalvisits[[#This Row],[Readmission Status]]=1,C1167,"")</f>
        <v/>
      </c>
    </row>
    <row r="1167" spans="1:11">
      <c r="A1167">
        <v>2678</v>
      </c>
      <c r="B1167">
        <v>398</v>
      </c>
      <c r="C1167" s="3">
        <v>45272</v>
      </c>
      <c r="D1167" s="3">
        <v>45277</v>
      </c>
      <c r="E1167">
        <v>5</v>
      </c>
      <c r="F1167" t="s">
        <v>1024</v>
      </c>
      <c r="G1167" t="s">
        <v>1025</v>
      </c>
      <c r="H1167">
        <v>143</v>
      </c>
      <c r="I1167" t="s">
        <v>1029</v>
      </c>
      <c r="J1167">
        <f>IF(AND(B1168=Hospitalvisits[[#This Row],[Patient_ID]],C1168-Hospitalvisits[[#This Row],[Discharge_Date]] &lt;= 30),1,0)</f>
        <v>0</v>
      </c>
      <c r="K1167" s="3" t="str">
        <f>IF(Hospitalvisits[[#This Row],[Readmission Status]]=1,C1168,"")</f>
        <v/>
      </c>
    </row>
    <row r="1168" spans="1:11">
      <c r="A1168">
        <v>641</v>
      </c>
      <c r="B1168">
        <v>398</v>
      </c>
      <c r="C1168" s="3">
        <v>45313</v>
      </c>
      <c r="D1168" s="3">
        <v>45325</v>
      </c>
      <c r="E1168">
        <v>12</v>
      </c>
      <c r="F1168" t="s">
        <v>1035</v>
      </c>
      <c r="G1168" t="s">
        <v>1036</v>
      </c>
      <c r="H1168">
        <v>140</v>
      </c>
      <c r="I1168" t="s">
        <v>1034</v>
      </c>
      <c r="J1168">
        <f>IF(AND(B1169=Hospitalvisits[[#This Row],[Patient_ID]],C1169-Hospitalvisits[[#This Row],[Discharge_Date]] &lt;= 30),1,0)</f>
        <v>0</v>
      </c>
      <c r="K1168" s="3" t="str">
        <f>IF(Hospitalvisits[[#This Row],[Readmission Status]]=1,C1169,"")</f>
        <v/>
      </c>
    </row>
    <row r="1169" spans="1:11">
      <c r="A1169">
        <v>2131</v>
      </c>
      <c r="B1169">
        <v>398</v>
      </c>
      <c r="C1169" s="3">
        <v>45394</v>
      </c>
      <c r="D1169" s="3">
        <v>45396</v>
      </c>
      <c r="E1169">
        <v>2</v>
      </c>
      <c r="F1169" t="s">
        <v>1024</v>
      </c>
      <c r="G1169" t="s">
        <v>1025</v>
      </c>
      <c r="H1169">
        <v>125</v>
      </c>
      <c r="I1169" t="s">
        <v>1029</v>
      </c>
      <c r="J1169">
        <f>IF(AND(B1170=Hospitalvisits[[#This Row],[Patient_ID]],C1170-Hospitalvisits[[#This Row],[Discharge_Date]] &lt;= 30),1,0)</f>
        <v>0</v>
      </c>
      <c r="K1169" s="3" t="str">
        <f>IF(Hospitalvisits[[#This Row],[Readmission Status]]=1,C1170,"")</f>
        <v/>
      </c>
    </row>
    <row r="1170" spans="1:11">
      <c r="A1170">
        <v>2898</v>
      </c>
      <c r="B1170">
        <v>399</v>
      </c>
      <c r="C1170" s="3">
        <v>45566</v>
      </c>
      <c r="D1170" s="3">
        <v>45571</v>
      </c>
      <c r="E1170">
        <v>5</v>
      </c>
      <c r="F1170" t="s">
        <v>1024</v>
      </c>
      <c r="G1170" t="s">
        <v>1025</v>
      </c>
      <c r="H1170">
        <v>68</v>
      </c>
      <c r="I1170" t="s">
        <v>1032</v>
      </c>
      <c r="J1170">
        <f>IF(AND(B1171=Hospitalvisits[[#This Row],[Patient_ID]],C1171-Hospitalvisits[[#This Row],[Discharge_Date]] &lt;= 30),1,0)</f>
        <v>0</v>
      </c>
      <c r="K1170" s="3" t="str">
        <f>IF(Hospitalvisits[[#This Row],[Readmission Status]]=1,C1171,"")</f>
        <v/>
      </c>
    </row>
    <row r="1171" spans="1:11">
      <c r="A1171">
        <v>144</v>
      </c>
      <c r="B1171">
        <v>400</v>
      </c>
      <c r="C1171" s="3">
        <v>44766</v>
      </c>
      <c r="D1171" s="3">
        <v>44768</v>
      </c>
      <c r="E1171">
        <v>2</v>
      </c>
      <c r="F1171" t="s">
        <v>1046</v>
      </c>
      <c r="G1171" t="s">
        <v>1043</v>
      </c>
      <c r="H1171">
        <v>66</v>
      </c>
      <c r="I1171" t="s">
        <v>1032</v>
      </c>
      <c r="J1171">
        <f>IF(AND(B1172=Hospitalvisits[[#This Row],[Patient_ID]],C1172-Hospitalvisits[[#This Row],[Discharge_Date]] &lt;= 30),1,0)</f>
        <v>0</v>
      </c>
      <c r="K1171" s="3" t="str">
        <f>IF(Hospitalvisits[[#This Row],[Readmission Status]]=1,C1172,"")</f>
        <v/>
      </c>
    </row>
    <row r="1172" spans="1:11">
      <c r="A1172">
        <v>1729</v>
      </c>
      <c r="B1172">
        <v>400</v>
      </c>
      <c r="C1172" s="3">
        <v>44823</v>
      </c>
      <c r="D1172" s="3">
        <v>44828</v>
      </c>
      <c r="E1172">
        <v>5</v>
      </c>
      <c r="F1172" t="s">
        <v>1024</v>
      </c>
      <c r="G1172" t="s">
        <v>1025</v>
      </c>
      <c r="H1172">
        <v>132</v>
      </c>
      <c r="I1172" t="s">
        <v>1029</v>
      </c>
      <c r="J1172">
        <f>IF(AND(B1173=Hospitalvisits[[#This Row],[Patient_ID]],C1173-Hospitalvisits[[#This Row],[Discharge_Date]] &lt;= 30),1,0)</f>
        <v>0</v>
      </c>
      <c r="K1172" s="3" t="str">
        <f>IF(Hospitalvisits[[#This Row],[Readmission Status]]=1,C1173,"")</f>
        <v/>
      </c>
    </row>
    <row r="1173" spans="1:11">
      <c r="A1173">
        <v>1395</v>
      </c>
      <c r="B1173">
        <v>400</v>
      </c>
      <c r="C1173" s="3">
        <v>45091</v>
      </c>
      <c r="D1173" s="3">
        <v>45098</v>
      </c>
      <c r="E1173">
        <v>7</v>
      </c>
      <c r="F1173" t="s">
        <v>1030</v>
      </c>
      <c r="G1173" t="s">
        <v>1031</v>
      </c>
      <c r="H1173">
        <v>11</v>
      </c>
      <c r="I1173" t="s">
        <v>1034</v>
      </c>
      <c r="J1173">
        <f>IF(AND(B1174=Hospitalvisits[[#This Row],[Patient_ID]],C1174-Hospitalvisits[[#This Row],[Discharge_Date]] &lt;= 30),1,0)</f>
        <v>1</v>
      </c>
      <c r="K1173" s="3">
        <f>IF(Hospitalvisits[[#This Row],[Readmission Status]]=1,C1174,"")</f>
        <v>45100</v>
      </c>
    </row>
    <row r="1174" spans="1:11">
      <c r="A1174">
        <v>2262</v>
      </c>
      <c r="B1174">
        <v>400</v>
      </c>
      <c r="C1174" s="3">
        <v>45100</v>
      </c>
      <c r="D1174" s="3">
        <v>45103</v>
      </c>
      <c r="E1174">
        <v>3</v>
      </c>
      <c r="F1174" t="s">
        <v>1024</v>
      </c>
      <c r="G1174" t="s">
        <v>1025</v>
      </c>
      <c r="H1174">
        <v>124</v>
      </c>
      <c r="I1174" t="s">
        <v>1029</v>
      </c>
      <c r="J1174">
        <f>IF(AND(B1175=Hospitalvisits[[#This Row],[Patient_ID]],C1175-Hospitalvisits[[#This Row],[Discharge_Date]] &lt;= 30),1,0)</f>
        <v>0</v>
      </c>
      <c r="K1174" s="3" t="str">
        <f>IF(Hospitalvisits[[#This Row],[Readmission Status]]=1,C1175,"")</f>
        <v/>
      </c>
    </row>
    <row r="1175" spans="1:11">
      <c r="A1175">
        <v>1516</v>
      </c>
      <c r="B1175">
        <v>400</v>
      </c>
      <c r="C1175" s="3">
        <v>45618</v>
      </c>
      <c r="D1175" s="3">
        <v>45625</v>
      </c>
      <c r="E1175">
        <v>7</v>
      </c>
      <c r="F1175" t="s">
        <v>1044</v>
      </c>
      <c r="G1175" t="s">
        <v>1039</v>
      </c>
      <c r="H1175">
        <v>11</v>
      </c>
      <c r="I1175" t="s">
        <v>1032</v>
      </c>
      <c r="J1175">
        <f>IF(AND(B1176=Hospitalvisits[[#This Row],[Patient_ID]],C1176-Hospitalvisits[[#This Row],[Discharge_Date]] &lt;= 30),1,0)</f>
        <v>0</v>
      </c>
      <c r="K1175" s="3" t="str">
        <f>IF(Hospitalvisits[[#This Row],[Readmission Status]]=1,C1176,"")</f>
        <v/>
      </c>
    </row>
    <row r="1176" spans="1:11">
      <c r="A1176">
        <v>2218</v>
      </c>
      <c r="B1176">
        <v>401</v>
      </c>
      <c r="C1176" s="3">
        <v>44827</v>
      </c>
      <c r="D1176" s="3">
        <v>44832</v>
      </c>
      <c r="E1176">
        <v>5</v>
      </c>
      <c r="F1176" t="s">
        <v>1045</v>
      </c>
      <c r="G1176" t="s">
        <v>1025</v>
      </c>
      <c r="H1176">
        <v>34</v>
      </c>
      <c r="I1176" t="s">
        <v>1029</v>
      </c>
      <c r="J1176">
        <f>IF(AND(B1177=Hospitalvisits[[#This Row],[Patient_ID]],C1177-Hospitalvisits[[#This Row],[Discharge_Date]] &lt;= 30),1,0)</f>
        <v>0</v>
      </c>
      <c r="K1176" s="3" t="str">
        <f>IF(Hospitalvisits[[#This Row],[Readmission Status]]=1,C1177,"")</f>
        <v/>
      </c>
    </row>
    <row r="1177" spans="1:11">
      <c r="A1177">
        <v>2309</v>
      </c>
      <c r="B1177">
        <v>401</v>
      </c>
      <c r="C1177" s="3">
        <v>44940</v>
      </c>
      <c r="D1177" s="3">
        <v>44942</v>
      </c>
      <c r="E1177">
        <v>2</v>
      </c>
      <c r="F1177" t="s">
        <v>1045</v>
      </c>
      <c r="G1177" t="s">
        <v>1025</v>
      </c>
      <c r="H1177">
        <v>192</v>
      </c>
      <c r="I1177" t="s">
        <v>1029</v>
      </c>
      <c r="J1177">
        <f>IF(AND(B1178=Hospitalvisits[[#This Row],[Patient_ID]],C1178-Hospitalvisits[[#This Row],[Discharge_Date]] &lt;= 30),1,0)</f>
        <v>0</v>
      </c>
      <c r="K1177" s="3" t="str">
        <f>IF(Hospitalvisits[[#This Row],[Readmission Status]]=1,C1178,"")</f>
        <v/>
      </c>
    </row>
    <row r="1178" spans="1:11">
      <c r="A1178">
        <v>335</v>
      </c>
      <c r="B1178">
        <v>402</v>
      </c>
      <c r="C1178" s="3">
        <v>44782</v>
      </c>
      <c r="D1178" s="3">
        <v>44785</v>
      </c>
      <c r="E1178">
        <v>3</v>
      </c>
      <c r="F1178" t="s">
        <v>1044</v>
      </c>
      <c r="G1178" t="s">
        <v>1039</v>
      </c>
      <c r="H1178">
        <v>99</v>
      </c>
      <c r="I1178" t="s">
        <v>1032</v>
      </c>
      <c r="J1178">
        <f>IF(AND(B1179=Hospitalvisits[[#This Row],[Patient_ID]],C1179-Hospitalvisits[[#This Row],[Discharge_Date]] &lt;= 30),1,0)</f>
        <v>1</v>
      </c>
      <c r="K1178" s="3">
        <f>IF(Hospitalvisits[[#This Row],[Readmission Status]]=1,C1179,"")</f>
        <v>44785</v>
      </c>
    </row>
    <row r="1179" spans="1:11">
      <c r="A1179">
        <v>78</v>
      </c>
      <c r="B1179">
        <v>402</v>
      </c>
      <c r="C1179" s="3">
        <v>44785</v>
      </c>
      <c r="D1179" s="3">
        <v>44787</v>
      </c>
      <c r="E1179">
        <v>2</v>
      </c>
      <c r="F1179" t="s">
        <v>1045</v>
      </c>
      <c r="G1179" t="s">
        <v>1025</v>
      </c>
      <c r="H1179">
        <v>71</v>
      </c>
      <c r="I1179" t="s">
        <v>1034</v>
      </c>
      <c r="J1179">
        <f>IF(AND(B1180=Hospitalvisits[[#This Row],[Patient_ID]],C1180-Hospitalvisits[[#This Row],[Discharge_Date]] &lt;= 30),1,0)</f>
        <v>0</v>
      </c>
      <c r="K1179" s="3" t="str">
        <f>IF(Hospitalvisits[[#This Row],[Readmission Status]]=1,C1180,"")</f>
        <v/>
      </c>
    </row>
    <row r="1180" spans="1:11">
      <c r="A1180">
        <v>563</v>
      </c>
      <c r="B1180">
        <v>402</v>
      </c>
      <c r="C1180" s="3">
        <v>45066</v>
      </c>
      <c r="D1180" s="3">
        <v>45071</v>
      </c>
      <c r="E1180">
        <v>5</v>
      </c>
      <c r="F1180" t="s">
        <v>1045</v>
      </c>
      <c r="G1180" t="s">
        <v>1025</v>
      </c>
      <c r="H1180">
        <v>153</v>
      </c>
      <c r="I1180" t="s">
        <v>1032</v>
      </c>
      <c r="J1180">
        <f>IF(AND(B1181=Hospitalvisits[[#This Row],[Patient_ID]],C1181-Hospitalvisits[[#This Row],[Discharge_Date]] &lt;= 30),1,0)</f>
        <v>0</v>
      </c>
      <c r="K1180" s="3" t="str">
        <f>IF(Hospitalvisits[[#This Row],[Readmission Status]]=1,C1181,"")</f>
        <v/>
      </c>
    </row>
    <row r="1181" spans="1:11">
      <c r="A1181">
        <v>1943</v>
      </c>
      <c r="B1181">
        <v>402</v>
      </c>
      <c r="C1181" s="3">
        <v>45327</v>
      </c>
      <c r="D1181" s="3">
        <v>45334</v>
      </c>
      <c r="E1181">
        <v>7</v>
      </c>
      <c r="F1181" t="s">
        <v>1040</v>
      </c>
      <c r="G1181" t="s">
        <v>1039</v>
      </c>
      <c r="H1181">
        <v>29</v>
      </c>
      <c r="I1181" t="s">
        <v>1029</v>
      </c>
      <c r="J1181">
        <f>IF(AND(B1182=Hospitalvisits[[#This Row],[Patient_ID]],C1182-Hospitalvisits[[#This Row],[Discharge_Date]] &lt;= 30),1,0)</f>
        <v>0</v>
      </c>
      <c r="K1181" s="3" t="str">
        <f>IF(Hospitalvisits[[#This Row],[Readmission Status]]=1,C1182,"")</f>
        <v/>
      </c>
    </row>
    <row r="1182" spans="1:11">
      <c r="A1182">
        <v>376</v>
      </c>
      <c r="B1182">
        <v>403</v>
      </c>
      <c r="C1182" s="3">
        <v>44757</v>
      </c>
      <c r="D1182" s="3">
        <v>44766</v>
      </c>
      <c r="E1182">
        <v>9</v>
      </c>
      <c r="F1182" t="s">
        <v>1033</v>
      </c>
      <c r="G1182" t="s">
        <v>1028</v>
      </c>
      <c r="H1182">
        <v>116</v>
      </c>
      <c r="I1182" t="s">
        <v>1026</v>
      </c>
      <c r="J1182">
        <f>IF(AND(B1183=Hospitalvisits[[#This Row],[Patient_ID]],C1183-Hospitalvisits[[#This Row],[Discharge_Date]] &lt;= 30),1,0)</f>
        <v>1</v>
      </c>
      <c r="K1182" s="3">
        <f>IF(Hospitalvisits[[#This Row],[Readmission Status]]=1,C1183,"")</f>
        <v>44764</v>
      </c>
    </row>
    <row r="1183" spans="1:11">
      <c r="A1183">
        <v>1900</v>
      </c>
      <c r="B1183">
        <v>403</v>
      </c>
      <c r="C1183" s="3">
        <v>44764</v>
      </c>
      <c r="D1183" s="3">
        <v>44772</v>
      </c>
      <c r="E1183">
        <v>8</v>
      </c>
      <c r="F1183" t="s">
        <v>1030</v>
      </c>
      <c r="G1183" t="s">
        <v>1031</v>
      </c>
      <c r="H1183">
        <v>71</v>
      </c>
      <c r="I1183" t="s">
        <v>1034</v>
      </c>
      <c r="J1183">
        <f>IF(AND(B1184=Hospitalvisits[[#This Row],[Patient_ID]],C1184-Hospitalvisits[[#This Row],[Discharge_Date]] &lt;= 30),1,0)</f>
        <v>0</v>
      </c>
      <c r="K1183" s="3" t="str">
        <f>IF(Hospitalvisits[[#This Row],[Readmission Status]]=1,C1184,"")</f>
        <v/>
      </c>
    </row>
    <row r="1184" spans="1:11">
      <c r="A1184">
        <v>583</v>
      </c>
      <c r="B1184">
        <v>403</v>
      </c>
      <c r="C1184" s="3">
        <v>44969</v>
      </c>
      <c r="D1184" s="3">
        <v>44987</v>
      </c>
      <c r="E1184">
        <v>18</v>
      </c>
      <c r="F1184" t="s">
        <v>1033</v>
      </c>
      <c r="G1184" t="s">
        <v>1028</v>
      </c>
      <c r="H1184">
        <v>190</v>
      </c>
      <c r="I1184" t="s">
        <v>1029</v>
      </c>
      <c r="J1184">
        <f>IF(AND(B1185=Hospitalvisits[[#This Row],[Patient_ID]],C1185-Hospitalvisits[[#This Row],[Discharge_Date]] &lt;= 30),1,0)</f>
        <v>0</v>
      </c>
      <c r="K1184" s="3" t="str">
        <f>IF(Hospitalvisits[[#This Row],[Readmission Status]]=1,C1185,"")</f>
        <v/>
      </c>
    </row>
    <row r="1185" spans="1:11">
      <c r="A1185">
        <v>237</v>
      </c>
      <c r="B1185">
        <v>403</v>
      </c>
      <c r="C1185" s="3">
        <v>45483</v>
      </c>
      <c r="D1185" s="3">
        <v>45488</v>
      </c>
      <c r="E1185">
        <v>5</v>
      </c>
      <c r="F1185" t="s">
        <v>1040</v>
      </c>
      <c r="G1185" t="s">
        <v>1039</v>
      </c>
      <c r="H1185">
        <v>141</v>
      </c>
      <c r="I1185" t="s">
        <v>1029</v>
      </c>
      <c r="J1185">
        <f>IF(AND(B1186=Hospitalvisits[[#This Row],[Patient_ID]],C1186-Hospitalvisits[[#This Row],[Discharge_Date]] &lt;= 30),1,0)</f>
        <v>0</v>
      </c>
      <c r="K1185" s="3" t="str">
        <f>IF(Hospitalvisits[[#This Row],[Readmission Status]]=1,C1186,"")</f>
        <v/>
      </c>
    </row>
    <row r="1186" spans="1:11">
      <c r="A1186">
        <v>1879</v>
      </c>
      <c r="B1186">
        <v>403</v>
      </c>
      <c r="C1186" s="3">
        <v>45533</v>
      </c>
      <c r="D1186" s="3">
        <v>45535</v>
      </c>
      <c r="E1186">
        <v>2</v>
      </c>
      <c r="F1186" t="s">
        <v>1046</v>
      </c>
      <c r="G1186" t="s">
        <v>1043</v>
      </c>
      <c r="H1186">
        <v>137</v>
      </c>
      <c r="I1186" t="s">
        <v>1029</v>
      </c>
      <c r="J1186">
        <f>IF(AND(B1187=Hospitalvisits[[#This Row],[Patient_ID]],C1187-Hospitalvisits[[#This Row],[Discharge_Date]] &lt;= 30),1,0)</f>
        <v>0</v>
      </c>
      <c r="K1186" s="3" t="str">
        <f>IF(Hospitalvisits[[#This Row],[Readmission Status]]=1,C1187,"")</f>
        <v/>
      </c>
    </row>
    <row r="1187" spans="1:11">
      <c r="A1187">
        <v>1274</v>
      </c>
      <c r="B1187">
        <v>404</v>
      </c>
      <c r="C1187" s="3">
        <v>44833</v>
      </c>
      <c r="D1187" s="3">
        <v>44852</v>
      </c>
      <c r="E1187">
        <v>19</v>
      </c>
      <c r="F1187" t="s">
        <v>1033</v>
      </c>
      <c r="G1187" t="s">
        <v>1028</v>
      </c>
      <c r="H1187">
        <v>42</v>
      </c>
      <c r="I1187" t="s">
        <v>1032</v>
      </c>
      <c r="J1187">
        <f>IF(AND(B1188=Hospitalvisits[[#This Row],[Patient_ID]],C1188-Hospitalvisits[[#This Row],[Discharge_Date]] &lt;= 30),1,0)</f>
        <v>0</v>
      </c>
      <c r="K1187" s="3" t="str">
        <f>IF(Hospitalvisits[[#This Row],[Readmission Status]]=1,C1188,"")</f>
        <v/>
      </c>
    </row>
    <row r="1188" spans="1:11">
      <c r="A1188">
        <v>2620</v>
      </c>
      <c r="B1188">
        <v>404</v>
      </c>
      <c r="C1188" s="3">
        <v>45228</v>
      </c>
      <c r="D1188" s="3">
        <v>45230</v>
      </c>
      <c r="E1188">
        <v>2</v>
      </c>
      <c r="F1188" t="s">
        <v>1024</v>
      </c>
      <c r="G1188" t="s">
        <v>1025</v>
      </c>
      <c r="H1188">
        <v>39</v>
      </c>
      <c r="I1188" t="s">
        <v>1029</v>
      </c>
      <c r="J1188">
        <f>IF(AND(B1189=Hospitalvisits[[#This Row],[Patient_ID]],C1189-Hospitalvisits[[#This Row],[Discharge_Date]] &lt;= 30),1,0)</f>
        <v>0</v>
      </c>
      <c r="K1188" s="3" t="str">
        <f>IF(Hospitalvisits[[#This Row],[Readmission Status]]=1,C1189,"")</f>
        <v/>
      </c>
    </row>
    <row r="1189" spans="1:11">
      <c r="A1189">
        <v>101</v>
      </c>
      <c r="B1189">
        <v>404</v>
      </c>
      <c r="C1189" s="3">
        <v>45489</v>
      </c>
      <c r="D1189" s="3">
        <v>45503</v>
      </c>
      <c r="E1189">
        <v>14</v>
      </c>
      <c r="F1189" t="s">
        <v>1033</v>
      </c>
      <c r="G1189" t="s">
        <v>1028</v>
      </c>
      <c r="H1189">
        <v>179</v>
      </c>
      <c r="I1189" t="s">
        <v>1026</v>
      </c>
      <c r="J1189">
        <f>IF(AND(B1190=Hospitalvisits[[#This Row],[Patient_ID]],C1190-Hospitalvisits[[#This Row],[Discharge_Date]] &lt;= 30),1,0)</f>
        <v>0</v>
      </c>
      <c r="K1189" s="3" t="str">
        <f>IF(Hospitalvisits[[#This Row],[Readmission Status]]=1,C1190,"")</f>
        <v/>
      </c>
    </row>
    <row r="1190" spans="1:11">
      <c r="A1190">
        <v>1294</v>
      </c>
      <c r="B1190">
        <v>405</v>
      </c>
      <c r="C1190" s="3">
        <v>45377</v>
      </c>
      <c r="D1190" s="3">
        <v>45379</v>
      </c>
      <c r="E1190">
        <v>2</v>
      </c>
      <c r="F1190" t="s">
        <v>1037</v>
      </c>
      <c r="G1190" t="s">
        <v>1031</v>
      </c>
      <c r="H1190">
        <v>28</v>
      </c>
      <c r="I1190" t="s">
        <v>1029</v>
      </c>
      <c r="J1190">
        <f>IF(AND(B1191=Hospitalvisits[[#This Row],[Patient_ID]],C1191-Hospitalvisits[[#This Row],[Discharge_Date]] &lt;= 30),1,0)</f>
        <v>0</v>
      </c>
      <c r="K1190" s="3" t="str">
        <f>IF(Hospitalvisits[[#This Row],[Readmission Status]]=1,C1191,"")</f>
        <v/>
      </c>
    </row>
    <row r="1191" spans="1:11">
      <c r="A1191">
        <v>741</v>
      </c>
      <c r="B1191">
        <v>405</v>
      </c>
      <c r="C1191" s="3">
        <v>45551</v>
      </c>
      <c r="D1191" s="3">
        <v>45554</v>
      </c>
      <c r="E1191">
        <v>3</v>
      </c>
      <c r="F1191" t="s">
        <v>1037</v>
      </c>
      <c r="G1191" t="s">
        <v>1031</v>
      </c>
      <c r="H1191">
        <v>14</v>
      </c>
      <c r="I1191" t="s">
        <v>1029</v>
      </c>
      <c r="J1191">
        <f>IF(AND(B1192=Hospitalvisits[[#This Row],[Patient_ID]],C1192-Hospitalvisits[[#This Row],[Discharge_Date]] &lt;= 30),1,0)</f>
        <v>0</v>
      </c>
      <c r="K1191" s="3" t="str">
        <f>IF(Hospitalvisits[[#This Row],[Readmission Status]]=1,C1192,"")</f>
        <v/>
      </c>
    </row>
    <row r="1192" spans="1:11">
      <c r="A1192">
        <v>2836</v>
      </c>
      <c r="B1192">
        <v>406</v>
      </c>
      <c r="C1192" s="3">
        <v>45383</v>
      </c>
      <c r="D1192" s="3">
        <v>45394</v>
      </c>
      <c r="E1192">
        <v>11</v>
      </c>
      <c r="F1192" t="s">
        <v>1041</v>
      </c>
      <c r="G1192" t="s">
        <v>1036</v>
      </c>
      <c r="H1192">
        <v>122</v>
      </c>
      <c r="I1192" t="s">
        <v>1029</v>
      </c>
      <c r="J1192">
        <f>IF(AND(B1193=Hospitalvisits[[#This Row],[Patient_ID]],C1193-Hospitalvisits[[#This Row],[Discharge_Date]] &lt;= 30),1,0)</f>
        <v>0</v>
      </c>
      <c r="K1192" s="3" t="str">
        <f>IF(Hospitalvisits[[#This Row],[Readmission Status]]=1,C1193,"")</f>
        <v/>
      </c>
    </row>
    <row r="1193" spans="1:11">
      <c r="A1193">
        <v>2337</v>
      </c>
      <c r="B1193">
        <v>407</v>
      </c>
      <c r="C1193" s="3">
        <v>45360</v>
      </c>
      <c r="D1193" s="3">
        <v>45364</v>
      </c>
      <c r="E1193">
        <v>4</v>
      </c>
      <c r="F1193" t="s">
        <v>1040</v>
      </c>
      <c r="G1193" t="s">
        <v>1039</v>
      </c>
      <c r="H1193">
        <v>83</v>
      </c>
      <c r="I1193" t="s">
        <v>1029</v>
      </c>
      <c r="J1193">
        <f>IF(AND(B1194=Hospitalvisits[[#This Row],[Patient_ID]],C1194-Hospitalvisits[[#This Row],[Discharge_Date]] &lt;= 30),1,0)</f>
        <v>0</v>
      </c>
      <c r="K1193" s="3" t="str">
        <f>IF(Hospitalvisits[[#This Row],[Readmission Status]]=1,C1194,"")</f>
        <v/>
      </c>
    </row>
    <row r="1194" spans="1:11">
      <c r="A1194">
        <v>67</v>
      </c>
      <c r="B1194">
        <v>408</v>
      </c>
      <c r="C1194" s="3">
        <v>44628</v>
      </c>
      <c r="D1194" s="3">
        <v>44632</v>
      </c>
      <c r="E1194">
        <v>4</v>
      </c>
      <c r="F1194" t="s">
        <v>1044</v>
      </c>
      <c r="G1194" t="s">
        <v>1039</v>
      </c>
      <c r="H1194">
        <v>56</v>
      </c>
      <c r="I1194" t="s">
        <v>1034</v>
      </c>
      <c r="J1194">
        <f>IF(AND(B1195=Hospitalvisits[[#This Row],[Patient_ID]],C1195-Hospitalvisits[[#This Row],[Discharge_Date]] &lt;= 30),1,0)</f>
        <v>1</v>
      </c>
      <c r="K1194" s="3">
        <f>IF(Hospitalvisits[[#This Row],[Readmission Status]]=1,C1195,"")</f>
        <v>44643</v>
      </c>
    </row>
    <row r="1195" spans="1:11">
      <c r="A1195">
        <v>490</v>
      </c>
      <c r="B1195">
        <v>408</v>
      </c>
      <c r="C1195" s="3">
        <v>44643</v>
      </c>
      <c r="D1195" s="3">
        <v>44652</v>
      </c>
      <c r="E1195">
        <v>9</v>
      </c>
      <c r="F1195" t="s">
        <v>1035</v>
      </c>
      <c r="G1195" t="s">
        <v>1036</v>
      </c>
      <c r="H1195">
        <v>54</v>
      </c>
      <c r="I1195" t="s">
        <v>1034</v>
      </c>
      <c r="J1195">
        <f>IF(AND(B1196=Hospitalvisits[[#This Row],[Patient_ID]],C1196-Hospitalvisits[[#This Row],[Discharge_Date]] &lt;= 30),1,0)</f>
        <v>0</v>
      </c>
      <c r="K1195" s="3" t="str">
        <f>IF(Hospitalvisits[[#This Row],[Readmission Status]]=1,C1196,"")</f>
        <v/>
      </c>
    </row>
    <row r="1196" spans="1:11">
      <c r="A1196">
        <v>1000</v>
      </c>
      <c r="B1196">
        <v>408</v>
      </c>
      <c r="C1196" s="3">
        <v>44798</v>
      </c>
      <c r="D1196" s="3">
        <v>44810</v>
      </c>
      <c r="E1196">
        <v>12</v>
      </c>
      <c r="F1196" t="s">
        <v>1035</v>
      </c>
      <c r="G1196" t="s">
        <v>1036</v>
      </c>
      <c r="H1196">
        <v>101</v>
      </c>
      <c r="I1196" t="s">
        <v>1026</v>
      </c>
      <c r="J1196">
        <f>IF(AND(B1197=Hospitalvisits[[#This Row],[Patient_ID]],C1197-Hospitalvisits[[#This Row],[Discharge_Date]] &lt;= 30),1,0)</f>
        <v>0</v>
      </c>
      <c r="K1196" s="3" t="str">
        <f>IF(Hospitalvisits[[#This Row],[Readmission Status]]=1,C1197,"")</f>
        <v/>
      </c>
    </row>
    <row r="1197" spans="1:11">
      <c r="A1197">
        <v>2181</v>
      </c>
      <c r="B1197">
        <v>408</v>
      </c>
      <c r="C1197" s="3">
        <v>45469</v>
      </c>
      <c r="D1197" s="3">
        <v>45473</v>
      </c>
      <c r="E1197">
        <v>4</v>
      </c>
      <c r="F1197" t="s">
        <v>1038</v>
      </c>
      <c r="G1197" t="s">
        <v>1039</v>
      </c>
      <c r="H1197">
        <v>107</v>
      </c>
      <c r="I1197" t="s">
        <v>1026</v>
      </c>
      <c r="J1197">
        <f>IF(AND(B1198=Hospitalvisits[[#This Row],[Patient_ID]],C1198-Hospitalvisits[[#This Row],[Discharge_Date]] &lt;= 30),1,0)</f>
        <v>0</v>
      </c>
      <c r="K1197" s="3" t="str">
        <f>IF(Hospitalvisits[[#This Row],[Readmission Status]]=1,C1198,"")</f>
        <v/>
      </c>
    </row>
    <row r="1198" spans="1:11">
      <c r="A1198">
        <v>2420</v>
      </c>
      <c r="B1198">
        <v>408</v>
      </c>
      <c r="C1198" s="3">
        <v>45596</v>
      </c>
      <c r="D1198" s="3">
        <v>45598</v>
      </c>
      <c r="E1198">
        <v>2</v>
      </c>
      <c r="F1198" t="s">
        <v>1030</v>
      </c>
      <c r="G1198" t="s">
        <v>1031</v>
      </c>
      <c r="H1198">
        <v>31</v>
      </c>
      <c r="I1198" t="s">
        <v>1029</v>
      </c>
      <c r="J1198">
        <f>IF(AND(B1199=Hospitalvisits[[#This Row],[Patient_ID]],C1199-Hospitalvisits[[#This Row],[Discharge_Date]] &lt;= 30),1,0)</f>
        <v>0</v>
      </c>
      <c r="K1198" s="3" t="str">
        <f>IF(Hospitalvisits[[#This Row],[Readmission Status]]=1,C1199,"")</f>
        <v/>
      </c>
    </row>
    <row r="1199" spans="1:11">
      <c r="A1199">
        <v>1193</v>
      </c>
      <c r="B1199">
        <v>409</v>
      </c>
      <c r="C1199" s="3">
        <v>44611</v>
      </c>
      <c r="D1199" s="3">
        <v>44623</v>
      </c>
      <c r="E1199">
        <v>12</v>
      </c>
      <c r="F1199" t="s">
        <v>1027</v>
      </c>
      <c r="G1199" t="s">
        <v>1028</v>
      </c>
      <c r="H1199">
        <v>114</v>
      </c>
      <c r="I1199" t="s">
        <v>1034</v>
      </c>
      <c r="J1199">
        <f>IF(AND(B1200=Hospitalvisits[[#This Row],[Patient_ID]],C1200-Hospitalvisits[[#This Row],[Discharge_Date]] &lt;= 30),1,0)</f>
        <v>0</v>
      </c>
      <c r="K1199" s="3" t="str">
        <f>IF(Hospitalvisits[[#This Row],[Readmission Status]]=1,C1200,"")</f>
        <v/>
      </c>
    </row>
    <row r="1200" spans="1:11">
      <c r="A1200">
        <v>1452</v>
      </c>
      <c r="B1200">
        <v>409</v>
      </c>
      <c r="C1200" s="3">
        <v>45024</v>
      </c>
      <c r="D1200" s="3">
        <v>45033</v>
      </c>
      <c r="E1200">
        <v>9</v>
      </c>
      <c r="F1200" t="s">
        <v>1035</v>
      </c>
      <c r="G1200" t="s">
        <v>1036</v>
      </c>
      <c r="H1200">
        <v>67</v>
      </c>
      <c r="I1200" t="s">
        <v>1026</v>
      </c>
      <c r="J1200">
        <f>IF(AND(B1201=Hospitalvisits[[#This Row],[Patient_ID]],C1201-Hospitalvisits[[#This Row],[Discharge_Date]] &lt;= 30),1,0)</f>
        <v>0</v>
      </c>
      <c r="K1200" s="3" t="str">
        <f>IF(Hospitalvisits[[#This Row],[Readmission Status]]=1,C1201,"")</f>
        <v/>
      </c>
    </row>
    <row r="1201" spans="1:11">
      <c r="A1201">
        <v>1667</v>
      </c>
      <c r="B1201">
        <v>409</v>
      </c>
      <c r="C1201" s="3">
        <v>45215</v>
      </c>
      <c r="D1201" s="3">
        <v>45216</v>
      </c>
      <c r="E1201">
        <v>1</v>
      </c>
      <c r="F1201" t="s">
        <v>1046</v>
      </c>
      <c r="G1201" t="s">
        <v>1043</v>
      </c>
      <c r="H1201">
        <v>149</v>
      </c>
      <c r="I1201" t="s">
        <v>1026</v>
      </c>
      <c r="J1201">
        <f>IF(AND(B1202=Hospitalvisits[[#This Row],[Patient_ID]],C1202-Hospitalvisits[[#This Row],[Discharge_Date]] &lt;= 30),1,0)</f>
        <v>0</v>
      </c>
      <c r="K1201" s="3" t="str">
        <f>IF(Hospitalvisits[[#This Row],[Readmission Status]]=1,C1202,"")</f>
        <v/>
      </c>
    </row>
    <row r="1202" spans="1:11">
      <c r="A1202">
        <v>1749</v>
      </c>
      <c r="B1202">
        <v>409</v>
      </c>
      <c r="C1202" s="3">
        <v>45303</v>
      </c>
      <c r="D1202" s="3">
        <v>45305</v>
      </c>
      <c r="E1202">
        <v>2</v>
      </c>
      <c r="F1202" t="s">
        <v>1042</v>
      </c>
      <c r="G1202" t="s">
        <v>1043</v>
      </c>
      <c r="H1202">
        <v>123</v>
      </c>
      <c r="I1202" t="s">
        <v>1026</v>
      </c>
      <c r="J1202">
        <f>IF(AND(B1203=Hospitalvisits[[#This Row],[Patient_ID]],C1203-Hospitalvisits[[#This Row],[Discharge_Date]] &lt;= 30),1,0)</f>
        <v>0</v>
      </c>
      <c r="K1202" s="3" t="str">
        <f>IF(Hospitalvisits[[#This Row],[Readmission Status]]=1,C1203,"")</f>
        <v/>
      </c>
    </row>
    <row r="1203" spans="1:11">
      <c r="A1203">
        <v>525</v>
      </c>
      <c r="B1203">
        <v>409</v>
      </c>
      <c r="C1203" s="3">
        <v>45476</v>
      </c>
      <c r="D1203" s="3">
        <v>45482</v>
      </c>
      <c r="E1203">
        <v>6</v>
      </c>
      <c r="F1203" t="s">
        <v>1041</v>
      </c>
      <c r="G1203" t="s">
        <v>1036</v>
      </c>
      <c r="H1203">
        <v>145</v>
      </c>
      <c r="I1203" t="s">
        <v>1029</v>
      </c>
      <c r="J1203">
        <f>IF(AND(B1204=Hospitalvisits[[#This Row],[Patient_ID]],C1204-Hospitalvisits[[#This Row],[Discharge_Date]] &lt;= 30),1,0)</f>
        <v>0</v>
      </c>
      <c r="K1203" s="3" t="str">
        <f>IF(Hospitalvisits[[#This Row],[Readmission Status]]=1,C1204,"")</f>
        <v/>
      </c>
    </row>
    <row r="1204" spans="1:11">
      <c r="A1204">
        <v>1796</v>
      </c>
      <c r="B1204">
        <v>410</v>
      </c>
      <c r="C1204" s="3">
        <v>44878</v>
      </c>
      <c r="D1204" s="3">
        <v>44886</v>
      </c>
      <c r="E1204">
        <v>8</v>
      </c>
      <c r="F1204" t="s">
        <v>1041</v>
      </c>
      <c r="G1204" t="s">
        <v>1036</v>
      </c>
      <c r="H1204">
        <v>46</v>
      </c>
      <c r="I1204" t="s">
        <v>1032</v>
      </c>
      <c r="J1204">
        <f>IF(AND(B1205=Hospitalvisits[[#This Row],[Patient_ID]],C1205-Hospitalvisits[[#This Row],[Discharge_Date]] &lt;= 30),1,0)</f>
        <v>0</v>
      </c>
      <c r="K1204" s="3" t="str">
        <f>IF(Hospitalvisits[[#This Row],[Readmission Status]]=1,C1205,"")</f>
        <v/>
      </c>
    </row>
    <row r="1205" spans="1:11">
      <c r="A1205">
        <v>923</v>
      </c>
      <c r="B1205">
        <v>410</v>
      </c>
      <c r="C1205" s="3">
        <v>44935</v>
      </c>
      <c r="D1205" s="3">
        <v>44939</v>
      </c>
      <c r="E1205">
        <v>4</v>
      </c>
      <c r="F1205" t="s">
        <v>1030</v>
      </c>
      <c r="G1205" t="s">
        <v>1031</v>
      </c>
      <c r="H1205">
        <v>63</v>
      </c>
      <c r="I1205" t="s">
        <v>1034</v>
      </c>
      <c r="J1205">
        <f>IF(AND(B1206=Hospitalvisits[[#This Row],[Patient_ID]],C1206-Hospitalvisits[[#This Row],[Discharge_Date]] &lt;= 30),1,0)</f>
        <v>1</v>
      </c>
      <c r="K1205" s="3">
        <f>IF(Hospitalvisits[[#This Row],[Readmission Status]]=1,C1206,"")</f>
        <v>44940</v>
      </c>
    </row>
    <row r="1206" spans="1:11">
      <c r="A1206">
        <v>1017</v>
      </c>
      <c r="B1206">
        <v>410</v>
      </c>
      <c r="C1206" s="3">
        <v>44940</v>
      </c>
      <c r="D1206" s="3">
        <v>44945</v>
      </c>
      <c r="E1206">
        <v>5</v>
      </c>
      <c r="F1206" t="s">
        <v>1024</v>
      </c>
      <c r="G1206" t="s">
        <v>1025</v>
      </c>
      <c r="H1206">
        <v>65</v>
      </c>
      <c r="I1206" t="s">
        <v>1032</v>
      </c>
      <c r="J1206">
        <f>IF(AND(B1207=Hospitalvisits[[#This Row],[Patient_ID]],C1207-Hospitalvisits[[#This Row],[Discharge_Date]] &lt;= 30),1,0)</f>
        <v>1</v>
      </c>
      <c r="K1206" s="3">
        <f>IF(Hospitalvisits[[#This Row],[Readmission Status]]=1,C1207,"")</f>
        <v>44945</v>
      </c>
    </row>
    <row r="1207" spans="1:11">
      <c r="A1207">
        <v>28</v>
      </c>
      <c r="B1207">
        <v>410</v>
      </c>
      <c r="C1207" s="3">
        <v>44945</v>
      </c>
      <c r="D1207" s="3">
        <v>44963</v>
      </c>
      <c r="E1207">
        <v>18</v>
      </c>
      <c r="F1207" t="s">
        <v>1033</v>
      </c>
      <c r="G1207" t="s">
        <v>1028</v>
      </c>
      <c r="H1207">
        <v>157</v>
      </c>
      <c r="I1207" t="s">
        <v>1034</v>
      </c>
      <c r="J1207">
        <f>IF(AND(B1208=Hospitalvisits[[#This Row],[Patient_ID]],C1208-Hospitalvisits[[#This Row],[Discharge_Date]] &lt;= 30),1,0)</f>
        <v>0</v>
      </c>
      <c r="K1207" s="3" t="str">
        <f>IF(Hospitalvisits[[#This Row],[Readmission Status]]=1,C1208,"")</f>
        <v/>
      </c>
    </row>
    <row r="1208" spans="1:11">
      <c r="A1208">
        <v>1068</v>
      </c>
      <c r="B1208">
        <v>410</v>
      </c>
      <c r="C1208" s="3">
        <v>45389</v>
      </c>
      <c r="D1208" s="3">
        <v>45407</v>
      </c>
      <c r="E1208">
        <v>18</v>
      </c>
      <c r="F1208" t="s">
        <v>1033</v>
      </c>
      <c r="G1208" t="s">
        <v>1028</v>
      </c>
      <c r="H1208">
        <v>91</v>
      </c>
      <c r="I1208" t="s">
        <v>1026</v>
      </c>
      <c r="J1208">
        <f>IF(AND(B1209=Hospitalvisits[[#This Row],[Patient_ID]],C1209-Hospitalvisits[[#This Row],[Discharge_Date]] &lt;= 30),1,0)</f>
        <v>0</v>
      </c>
      <c r="K1208" s="3" t="str">
        <f>IF(Hospitalvisits[[#This Row],[Readmission Status]]=1,C1209,"")</f>
        <v/>
      </c>
    </row>
    <row r="1209" spans="1:11">
      <c r="A1209">
        <v>2974</v>
      </c>
      <c r="B1209">
        <v>411</v>
      </c>
      <c r="C1209" s="3">
        <v>44744</v>
      </c>
      <c r="D1209" s="3">
        <v>44747</v>
      </c>
      <c r="E1209">
        <v>3</v>
      </c>
      <c r="F1209" t="s">
        <v>1037</v>
      </c>
      <c r="G1209" t="s">
        <v>1031</v>
      </c>
      <c r="H1209">
        <v>143</v>
      </c>
      <c r="I1209" t="s">
        <v>1032</v>
      </c>
      <c r="J1209">
        <f>IF(AND(B1210=Hospitalvisits[[#This Row],[Patient_ID]],C1210-Hospitalvisits[[#This Row],[Discharge_Date]] &lt;= 30),1,0)</f>
        <v>0</v>
      </c>
      <c r="K1209" s="3" t="str">
        <f>IF(Hospitalvisits[[#This Row],[Readmission Status]]=1,C1210,"")</f>
        <v/>
      </c>
    </row>
    <row r="1210" spans="1:11">
      <c r="A1210">
        <v>435</v>
      </c>
      <c r="B1210">
        <v>412</v>
      </c>
      <c r="C1210" s="3">
        <v>45109</v>
      </c>
      <c r="D1210" s="3">
        <v>45113</v>
      </c>
      <c r="E1210">
        <v>4</v>
      </c>
      <c r="F1210" t="s">
        <v>1038</v>
      </c>
      <c r="G1210" t="s">
        <v>1039</v>
      </c>
      <c r="H1210">
        <v>187</v>
      </c>
      <c r="I1210" t="s">
        <v>1026</v>
      </c>
      <c r="J1210">
        <f>IF(AND(B1211=Hospitalvisits[[#This Row],[Patient_ID]],C1211-Hospitalvisits[[#This Row],[Discharge_Date]] &lt;= 30),1,0)</f>
        <v>0</v>
      </c>
      <c r="K1210" s="3" t="str">
        <f>IF(Hospitalvisits[[#This Row],[Readmission Status]]=1,C1211,"")</f>
        <v/>
      </c>
    </row>
    <row r="1211" spans="1:11">
      <c r="A1211">
        <v>693</v>
      </c>
      <c r="B1211">
        <v>412</v>
      </c>
      <c r="C1211" s="3">
        <v>45227</v>
      </c>
      <c r="D1211" s="3">
        <v>45233</v>
      </c>
      <c r="E1211">
        <v>6</v>
      </c>
      <c r="F1211" t="s">
        <v>1037</v>
      </c>
      <c r="G1211" t="s">
        <v>1031</v>
      </c>
      <c r="H1211">
        <v>80</v>
      </c>
      <c r="I1211" t="s">
        <v>1032</v>
      </c>
      <c r="J1211">
        <f>IF(AND(B1212=Hospitalvisits[[#This Row],[Patient_ID]],C1212-Hospitalvisits[[#This Row],[Discharge_Date]] &lt;= 30),1,0)</f>
        <v>0</v>
      </c>
      <c r="K1211" s="3" t="str">
        <f>IF(Hospitalvisits[[#This Row],[Readmission Status]]=1,C1212,"")</f>
        <v/>
      </c>
    </row>
    <row r="1212" spans="1:11">
      <c r="A1212">
        <v>1280</v>
      </c>
      <c r="B1212">
        <v>412</v>
      </c>
      <c r="C1212" s="3">
        <v>45288</v>
      </c>
      <c r="D1212" s="3">
        <v>45293</v>
      </c>
      <c r="E1212">
        <v>5</v>
      </c>
      <c r="F1212" t="s">
        <v>1030</v>
      </c>
      <c r="G1212" t="s">
        <v>1031</v>
      </c>
      <c r="H1212">
        <v>43</v>
      </c>
      <c r="I1212" t="s">
        <v>1026</v>
      </c>
      <c r="J1212">
        <f>IF(AND(B1213=Hospitalvisits[[#This Row],[Patient_ID]],C1213-Hospitalvisits[[#This Row],[Discharge_Date]] &lt;= 30),1,0)</f>
        <v>0</v>
      </c>
      <c r="K1212" s="3" t="str">
        <f>IF(Hospitalvisits[[#This Row],[Readmission Status]]=1,C1213,"")</f>
        <v/>
      </c>
    </row>
    <row r="1213" spans="1:11">
      <c r="A1213">
        <v>1206</v>
      </c>
      <c r="B1213">
        <v>413</v>
      </c>
      <c r="C1213" s="3">
        <v>44837</v>
      </c>
      <c r="D1213" s="3">
        <v>44842</v>
      </c>
      <c r="E1213">
        <v>5</v>
      </c>
      <c r="F1213" t="s">
        <v>1030</v>
      </c>
      <c r="G1213" t="s">
        <v>1031</v>
      </c>
      <c r="H1213">
        <v>39</v>
      </c>
      <c r="I1213" t="s">
        <v>1029</v>
      </c>
      <c r="J1213">
        <f>IF(AND(B1214=Hospitalvisits[[#This Row],[Patient_ID]],C1214-Hospitalvisits[[#This Row],[Discharge_Date]] &lt;= 30),1,0)</f>
        <v>1</v>
      </c>
      <c r="K1213" s="3">
        <f>IF(Hospitalvisits[[#This Row],[Readmission Status]]=1,C1214,"")</f>
        <v>44846</v>
      </c>
    </row>
    <row r="1214" spans="1:11">
      <c r="A1214">
        <v>922</v>
      </c>
      <c r="B1214">
        <v>413</v>
      </c>
      <c r="C1214" s="3">
        <v>44846</v>
      </c>
      <c r="D1214" s="3">
        <v>44850</v>
      </c>
      <c r="E1214">
        <v>4</v>
      </c>
      <c r="F1214" t="s">
        <v>1035</v>
      </c>
      <c r="G1214" t="s">
        <v>1036</v>
      </c>
      <c r="H1214">
        <v>140</v>
      </c>
      <c r="I1214" t="s">
        <v>1034</v>
      </c>
      <c r="J1214">
        <f>IF(AND(B1215=Hospitalvisits[[#This Row],[Patient_ID]],C1215-Hospitalvisits[[#This Row],[Discharge_Date]] &lt;= 30),1,0)</f>
        <v>0</v>
      </c>
      <c r="K1214" s="3" t="str">
        <f>IF(Hospitalvisits[[#This Row],[Readmission Status]]=1,C1215,"")</f>
        <v/>
      </c>
    </row>
    <row r="1215" spans="1:11">
      <c r="A1215">
        <v>688</v>
      </c>
      <c r="B1215">
        <v>413</v>
      </c>
      <c r="C1215" s="3">
        <v>45389</v>
      </c>
      <c r="D1215" s="3">
        <v>45396</v>
      </c>
      <c r="E1215">
        <v>7</v>
      </c>
      <c r="F1215" t="s">
        <v>1041</v>
      </c>
      <c r="G1215" t="s">
        <v>1036</v>
      </c>
      <c r="H1215">
        <v>160</v>
      </c>
      <c r="I1215" t="s">
        <v>1026</v>
      </c>
      <c r="J1215">
        <f>IF(AND(B1216=Hospitalvisits[[#This Row],[Patient_ID]],C1216-Hospitalvisits[[#This Row],[Discharge_Date]] &lt;= 30),1,0)</f>
        <v>0</v>
      </c>
      <c r="K1215" s="3" t="str">
        <f>IF(Hospitalvisits[[#This Row],[Readmission Status]]=1,C1216,"")</f>
        <v/>
      </c>
    </row>
    <row r="1216" spans="1:11">
      <c r="A1216">
        <v>2946</v>
      </c>
      <c r="B1216">
        <v>413</v>
      </c>
      <c r="C1216" s="3">
        <v>45534</v>
      </c>
      <c r="D1216" s="3">
        <v>45541</v>
      </c>
      <c r="E1216">
        <v>7</v>
      </c>
      <c r="F1216" t="s">
        <v>1027</v>
      </c>
      <c r="G1216" t="s">
        <v>1028</v>
      </c>
      <c r="H1216">
        <v>183</v>
      </c>
      <c r="I1216" t="s">
        <v>1034</v>
      </c>
      <c r="J1216">
        <f>IF(AND(B1217=Hospitalvisits[[#This Row],[Patient_ID]],C1217-Hospitalvisits[[#This Row],[Discharge_Date]] &lt;= 30),1,0)</f>
        <v>0</v>
      </c>
      <c r="K1216" s="3" t="str">
        <f>IF(Hospitalvisits[[#This Row],[Readmission Status]]=1,C1217,"")</f>
        <v/>
      </c>
    </row>
    <row r="1217" spans="1:11">
      <c r="A1217">
        <v>2748</v>
      </c>
      <c r="B1217">
        <v>414</v>
      </c>
      <c r="C1217" s="3">
        <v>44852</v>
      </c>
      <c r="D1217" s="3">
        <v>44868</v>
      </c>
      <c r="E1217">
        <v>16</v>
      </c>
      <c r="F1217" t="s">
        <v>1033</v>
      </c>
      <c r="G1217" t="s">
        <v>1028</v>
      </c>
      <c r="H1217">
        <v>183</v>
      </c>
      <c r="I1217" t="s">
        <v>1032</v>
      </c>
      <c r="J1217">
        <f>IF(AND(B1218=Hospitalvisits[[#This Row],[Patient_ID]],C1218-Hospitalvisits[[#This Row],[Discharge_Date]] &lt;= 30),1,0)</f>
        <v>0</v>
      </c>
      <c r="K1217" s="3" t="str">
        <f>IF(Hospitalvisits[[#This Row],[Readmission Status]]=1,C1218,"")</f>
        <v/>
      </c>
    </row>
    <row r="1218" spans="1:11">
      <c r="A1218">
        <v>271</v>
      </c>
      <c r="B1218">
        <v>414</v>
      </c>
      <c r="C1218" s="3">
        <v>45185</v>
      </c>
      <c r="D1218" s="3">
        <v>45187</v>
      </c>
      <c r="E1218">
        <v>2</v>
      </c>
      <c r="F1218" t="s">
        <v>1046</v>
      </c>
      <c r="G1218" t="s">
        <v>1043</v>
      </c>
      <c r="H1218">
        <v>133</v>
      </c>
      <c r="I1218" t="s">
        <v>1032</v>
      </c>
      <c r="J1218">
        <f>IF(AND(B1219=Hospitalvisits[[#This Row],[Patient_ID]],C1219-Hospitalvisits[[#This Row],[Discharge_Date]] &lt;= 30),1,0)</f>
        <v>0</v>
      </c>
      <c r="K1218" s="3" t="str">
        <f>IF(Hospitalvisits[[#This Row],[Readmission Status]]=1,C1219,"")</f>
        <v/>
      </c>
    </row>
    <row r="1219" spans="1:11">
      <c r="A1219">
        <v>366</v>
      </c>
      <c r="B1219">
        <v>414</v>
      </c>
      <c r="C1219" s="3">
        <v>45513</v>
      </c>
      <c r="D1219" s="3">
        <v>45521</v>
      </c>
      <c r="E1219">
        <v>8</v>
      </c>
      <c r="F1219" t="s">
        <v>1041</v>
      </c>
      <c r="G1219" t="s">
        <v>1036</v>
      </c>
      <c r="H1219">
        <v>8</v>
      </c>
      <c r="I1219" t="s">
        <v>1034</v>
      </c>
      <c r="J1219">
        <f>IF(AND(B1220=Hospitalvisits[[#This Row],[Patient_ID]],C1220-Hospitalvisits[[#This Row],[Discharge_Date]] &lt;= 30),1,0)</f>
        <v>0</v>
      </c>
      <c r="K1219" s="3" t="str">
        <f>IF(Hospitalvisits[[#This Row],[Readmission Status]]=1,C1220,"")</f>
        <v/>
      </c>
    </row>
    <row r="1220" spans="1:11">
      <c r="A1220">
        <v>925</v>
      </c>
      <c r="B1220">
        <v>415</v>
      </c>
      <c r="C1220" s="3">
        <v>44696</v>
      </c>
      <c r="D1220" s="3">
        <v>44699</v>
      </c>
      <c r="E1220">
        <v>3</v>
      </c>
      <c r="F1220" t="s">
        <v>1044</v>
      </c>
      <c r="G1220" t="s">
        <v>1039</v>
      </c>
      <c r="H1220">
        <v>41</v>
      </c>
      <c r="I1220" t="s">
        <v>1029</v>
      </c>
      <c r="J1220">
        <f>IF(AND(B1221=Hospitalvisits[[#This Row],[Patient_ID]],C1221-Hospitalvisits[[#This Row],[Discharge_Date]] &lt;= 30),1,0)</f>
        <v>0</v>
      </c>
      <c r="K1220" s="3" t="str">
        <f>IF(Hospitalvisits[[#This Row],[Readmission Status]]=1,C1221,"")</f>
        <v/>
      </c>
    </row>
    <row r="1221" spans="1:11">
      <c r="A1221">
        <v>1043</v>
      </c>
      <c r="B1221">
        <v>415</v>
      </c>
      <c r="C1221" s="3">
        <v>44938</v>
      </c>
      <c r="D1221" s="3">
        <v>44943</v>
      </c>
      <c r="E1221">
        <v>5</v>
      </c>
      <c r="F1221" t="s">
        <v>1041</v>
      </c>
      <c r="G1221" t="s">
        <v>1036</v>
      </c>
      <c r="H1221">
        <v>145</v>
      </c>
      <c r="I1221" t="s">
        <v>1026</v>
      </c>
      <c r="J1221">
        <f>IF(AND(B1222=Hospitalvisits[[#This Row],[Patient_ID]],C1222-Hospitalvisits[[#This Row],[Discharge_Date]] &lt;= 30),1,0)</f>
        <v>0</v>
      </c>
      <c r="K1221" s="3" t="str">
        <f>IF(Hospitalvisits[[#This Row],[Readmission Status]]=1,C1222,"")</f>
        <v/>
      </c>
    </row>
    <row r="1222" spans="1:11">
      <c r="A1222">
        <v>1015</v>
      </c>
      <c r="B1222">
        <v>416</v>
      </c>
      <c r="C1222" s="3">
        <v>45514</v>
      </c>
      <c r="D1222" s="3">
        <v>45517</v>
      </c>
      <c r="E1222">
        <v>3</v>
      </c>
      <c r="F1222" t="s">
        <v>1045</v>
      </c>
      <c r="G1222" t="s">
        <v>1025</v>
      </c>
      <c r="H1222">
        <v>11</v>
      </c>
      <c r="I1222" t="s">
        <v>1032</v>
      </c>
      <c r="J1222">
        <f>IF(AND(B1223=Hospitalvisits[[#This Row],[Patient_ID]],C1223-Hospitalvisits[[#This Row],[Discharge_Date]] &lt;= 30),1,0)</f>
        <v>1</v>
      </c>
      <c r="K1222" s="3">
        <f>IF(Hospitalvisits[[#This Row],[Readmission Status]]=1,C1223,"")</f>
        <v>45524</v>
      </c>
    </row>
    <row r="1223" spans="1:11">
      <c r="A1223">
        <v>1271</v>
      </c>
      <c r="B1223">
        <v>416</v>
      </c>
      <c r="C1223" s="3">
        <v>45524</v>
      </c>
      <c r="D1223" s="3">
        <v>45531</v>
      </c>
      <c r="E1223">
        <v>7</v>
      </c>
      <c r="F1223" t="s">
        <v>1030</v>
      </c>
      <c r="G1223" t="s">
        <v>1031</v>
      </c>
      <c r="H1223">
        <v>32</v>
      </c>
      <c r="I1223" t="s">
        <v>1034</v>
      </c>
      <c r="J1223">
        <f>IF(AND(B1224=Hospitalvisits[[#This Row],[Patient_ID]],C1224-Hospitalvisits[[#This Row],[Discharge_Date]] &lt;= 30),1,0)</f>
        <v>0</v>
      </c>
      <c r="K1223" s="3" t="str">
        <f>IF(Hospitalvisits[[#This Row],[Readmission Status]]=1,C1224,"")</f>
        <v/>
      </c>
    </row>
    <row r="1224" spans="1:11">
      <c r="A1224">
        <v>2674</v>
      </c>
      <c r="B1224">
        <v>417</v>
      </c>
      <c r="C1224" s="3">
        <v>45542</v>
      </c>
      <c r="D1224" s="3">
        <v>45545</v>
      </c>
      <c r="E1224">
        <v>3</v>
      </c>
      <c r="F1224" t="s">
        <v>1040</v>
      </c>
      <c r="G1224" t="s">
        <v>1039</v>
      </c>
      <c r="H1224">
        <v>111</v>
      </c>
      <c r="I1224" t="s">
        <v>1026</v>
      </c>
      <c r="J1224">
        <f>IF(AND(B1225=Hospitalvisits[[#This Row],[Patient_ID]],C1225-Hospitalvisits[[#This Row],[Discharge_Date]] &lt;= 30),1,0)</f>
        <v>0</v>
      </c>
      <c r="K1224" s="3" t="str">
        <f>IF(Hospitalvisits[[#This Row],[Readmission Status]]=1,C1225,"")</f>
        <v/>
      </c>
    </row>
    <row r="1225" spans="1:11">
      <c r="A1225">
        <v>961</v>
      </c>
      <c r="B1225">
        <v>418</v>
      </c>
      <c r="C1225" s="3">
        <v>44573</v>
      </c>
      <c r="D1225" s="3">
        <v>44578</v>
      </c>
      <c r="E1225">
        <v>5</v>
      </c>
      <c r="F1225" t="s">
        <v>1045</v>
      </c>
      <c r="G1225" t="s">
        <v>1025</v>
      </c>
      <c r="H1225">
        <v>139</v>
      </c>
      <c r="I1225" t="s">
        <v>1029</v>
      </c>
      <c r="J1225">
        <f>IF(AND(B1226=Hospitalvisits[[#This Row],[Patient_ID]],C1226-Hospitalvisits[[#This Row],[Discharge_Date]] &lt;= 30),1,0)</f>
        <v>1</v>
      </c>
      <c r="K1225" s="3">
        <f>IF(Hospitalvisits[[#This Row],[Readmission Status]]=1,C1226,"")</f>
        <v>44589</v>
      </c>
    </row>
    <row r="1226" spans="1:11">
      <c r="A1226">
        <v>1821</v>
      </c>
      <c r="B1226">
        <v>418</v>
      </c>
      <c r="C1226" s="3">
        <v>44589</v>
      </c>
      <c r="D1226" s="3">
        <v>44590</v>
      </c>
      <c r="E1226">
        <v>1</v>
      </c>
      <c r="F1226" t="s">
        <v>1042</v>
      </c>
      <c r="G1226" t="s">
        <v>1043</v>
      </c>
      <c r="H1226">
        <v>129</v>
      </c>
      <c r="I1226" t="s">
        <v>1029</v>
      </c>
      <c r="J1226">
        <f>IF(AND(B1227=Hospitalvisits[[#This Row],[Patient_ID]],C1227-Hospitalvisits[[#This Row],[Discharge_Date]] &lt;= 30),1,0)</f>
        <v>0</v>
      </c>
      <c r="K1226" s="3" t="str">
        <f>IF(Hospitalvisits[[#This Row],[Readmission Status]]=1,C1227,"")</f>
        <v/>
      </c>
    </row>
    <row r="1227" spans="1:11">
      <c r="A1227">
        <v>2047</v>
      </c>
      <c r="B1227">
        <v>418</v>
      </c>
      <c r="C1227" s="3">
        <v>44624</v>
      </c>
      <c r="D1227" s="3">
        <v>44631</v>
      </c>
      <c r="E1227">
        <v>7</v>
      </c>
      <c r="F1227" t="s">
        <v>1037</v>
      </c>
      <c r="G1227" t="s">
        <v>1031</v>
      </c>
      <c r="H1227">
        <v>29</v>
      </c>
      <c r="I1227" t="s">
        <v>1034</v>
      </c>
      <c r="J1227">
        <f>IF(AND(B1228=Hospitalvisits[[#This Row],[Patient_ID]],C1228-Hospitalvisits[[#This Row],[Discharge_Date]] &lt;= 30),1,0)</f>
        <v>1</v>
      </c>
      <c r="K1227" s="3">
        <f>IF(Hospitalvisits[[#This Row],[Readmission Status]]=1,C1228,"")</f>
        <v>44636</v>
      </c>
    </row>
    <row r="1228" spans="1:11">
      <c r="A1228">
        <v>2415</v>
      </c>
      <c r="B1228">
        <v>418</v>
      </c>
      <c r="C1228" s="3">
        <v>44636</v>
      </c>
      <c r="D1228" s="3">
        <v>44641</v>
      </c>
      <c r="E1228">
        <v>5</v>
      </c>
      <c r="F1228" t="s">
        <v>1045</v>
      </c>
      <c r="G1228" t="s">
        <v>1025</v>
      </c>
      <c r="H1228">
        <v>90</v>
      </c>
      <c r="I1228" t="s">
        <v>1029</v>
      </c>
      <c r="J1228">
        <f>IF(AND(B1229=Hospitalvisits[[#This Row],[Patient_ID]],C1229-Hospitalvisits[[#This Row],[Discharge_Date]] &lt;= 30),1,0)</f>
        <v>0</v>
      </c>
      <c r="K1228" s="3" t="str">
        <f>IF(Hospitalvisits[[#This Row],[Readmission Status]]=1,C1229,"")</f>
        <v/>
      </c>
    </row>
    <row r="1229" spans="1:11">
      <c r="A1229">
        <v>2233</v>
      </c>
      <c r="B1229">
        <v>418</v>
      </c>
      <c r="C1229" s="3">
        <v>45027</v>
      </c>
      <c r="D1229" s="3">
        <v>45034</v>
      </c>
      <c r="E1229">
        <v>7</v>
      </c>
      <c r="F1229" t="s">
        <v>1037</v>
      </c>
      <c r="G1229" t="s">
        <v>1031</v>
      </c>
      <c r="H1229">
        <v>156</v>
      </c>
      <c r="I1229" t="s">
        <v>1029</v>
      </c>
      <c r="J1229">
        <f>IF(AND(B1230=Hospitalvisits[[#This Row],[Patient_ID]],C1230-Hospitalvisits[[#This Row],[Discharge_Date]] &lt;= 30),1,0)</f>
        <v>1</v>
      </c>
      <c r="K1229" s="3">
        <f>IF(Hospitalvisits[[#This Row],[Readmission Status]]=1,C1230,"")</f>
        <v>45064</v>
      </c>
    </row>
    <row r="1230" spans="1:11">
      <c r="A1230">
        <v>2260</v>
      </c>
      <c r="B1230">
        <v>418</v>
      </c>
      <c r="C1230" s="3">
        <v>45064</v>
      </c>
      <c r="D1230" s="3">
        <v>45067</v>
      </c>
      <c r="E1230">
        <v>3</v>
      </c>
      <c r="F1230" t="s">
        <v>1024</v>
      </c>
      <c r="G1230" t="s">
        <v>1025</v>
      </c>
      <c r="H1230">
        <v>68</v>
      </c>
      <c r="I1230" t="s">
        <v>1026</v>
      </c>
      <c r="J1230">
        <f>IF(AND(B1231=Hospitalvisits[[#This Row],[Patient_ID]],C1231-Hospitalvisits[[#This Row],[Discharge_Date]] &lt;= 30),1,0)</f>
        <v>0</v>
      </c>
      <c r="K1230" s="3" t="str">
        <f>IF(Hospitalvisits[[#This Row],[Readmission Status]]=1,C1231,"")</f>
        <v/>
      </c>
    </row>
    <row r="1231" spans="1:11">
      <c r="A1231">
        <v>2523</v>
      </c>
      <c r="B1231">
        <v>419</v>
      </c>
      <c r="C1231" s="3">
        <v>44981</v>
      </c>
      <c r="D1231" s="3">
        <v>44983</v>
      </c>
      <c r="E1231">
        <v>2</v>
      </c>
      <c r="F1231" t="s">
        <v>1045</v>
      </c>
      <c r="G1231" t="s">
        <v>1025</v>
      </c>
      <c r="H1231">
        <v>32</v>
      </c>
      <c r="I1231" t="s">
        <v>1029</v>
      </c>
      <c r="J1231">
        <f>IF(AND(B1232=Hospitalvisits[[#This Row],[Patient_ID]],C1232-Hospitalvisits[[#This Row],[Discharge_Date]] &lt;= 30),1,0)</f>
        <v>0</v>
      </c>
      <c r="K1231" s="3" t="str">
        <f>IF(Hospitalvisits[[#This Row],[Readmission Status]]=1,C1232,"")</f>
        <v/>
      </c>
    </row>
    <row r="1232" spans="1:11">
      <c r="A1232">
        <v>2344</v>
      </c>
      <c r="B1232">
        <v>419</v>
      </c>
      <c r="C1232" s="3">
        <v>45209</v>
      </c>
      <c r="D1232" s="3">
        <v>45227</v>
      </c>
      <c r="E1232">
        <v>18</v>
      </c>
      <c r="F1232" t="s">
        <v>1027</v>
      </c>
      <c r="G1232" t="s">
        <v>1028</v>
      </c>
      <c r="H1232">
        <v>60</v>
      </c>
      <c r="I1232" t="s">
        <v>1026</v>
      </c>
      <c r="J1232">
        <f>IF(AND(B1233=Hospitalvisits[[#This Row],[Patient_ID]],C1233-Hospitalvisits[[#This Row],[Discharge_Date]] &lt;= 30),1,0)</f>
        <v>0</v>
      </c>
      <c r="K1232" s="3" t="str">
        <f>IF(Hospitalvisits[[#This Row],[Readmission Status]]=1,C1233,"")</f>
        <v/>
      </c>
    </row>
    <row r="1233" spans="1:11">
      <c r="A1233">
        <v>1769</v>
      </c>
      <c r="B1233">
        <v>420</v>
      </c>
      <c r="C1233" s="3">
        <v>45094</v>
      </c>
      <c r="D1233" s="3">
        <v>45099</v>
      </c>
      <c r="E1233">
        <v>5</v>
      </c>
      <c r="F1233" t="s">
        <v>1024</v>
      </c>
      <c r="G1233" t="s">
        <v>1025</v>
      </c>
      <c r="H1233">
        <v>48</v>
      </c>
      <c r="I1233" t="s">
        <v>1029</v>
      </c>
      <c r="J1233">
        <f>IF(AND(B1234=Hospitalvisits[[#This Row],[Patient_ID]],C1234-Hospitalvisits[[#This Row],[Discharge_Date]] &lt;= 30),1,0)</f>
        <v>0</v>
      </c>
      <c r="K1233" s="3" t="str">
        <f>IF(Hospitalvisits[[#This Row],[Readmission Status]]=1,C1234,"")</f>
        <v/>
      </c>
    </row>
    <row r="1234" spans="1:11">
      <c r="A1234">
        <v>1379</v>
      </c>
      <c r="B1234">
        <v>420</v>
      </c>
      <c r="C1234" s="3">
        <v>45494</v>
      </c>
      <c r="D1234" s="3">
        <v>45499</v>
      </c>
      <c r="E1234">
        <v>5</v>
      </c>
      <c r="F1234" t="s">
        <v>1040</v>
      </c>
      <c r="G1234" t="s">
        <v>1039</v>
      </c>
      <c r="H1234">
        <v>6</v>
      </c>
      <c r="I1234" t="s">
        <v>1032</v>
      </c>
      <c r="J1234">
        <f>IF(AND(B1235=Hospitalvisits[[#This Row],[Patient_ID]],C1235-Hospitalvisits[[#This Row],[Discharge_Date]] &lt;= 30),1,0)</f>
        <v>0</v>
      </c>
      <c r="K1234" s="3" t="str">
        <f>IF(Hospitalvisits[[#This Row],[Readmission Status]]=1,C1235,"")</f>
        <v/>
      </c>
    </row>
    <row r="1235" spans="1:11">
      <c r="A1235">
        <v>510</v>
      </c>
      <c r="B1235">
        <v>421</v>
      </c>
      <c r="C1235" s="3">
        <v>44604</v>
      </c>
      <c r="D1235" s="3">
        <v>44622</v>
      </c>
      <c r="E1235">
        <v>18</v>
      </c>
      <c r="F1235" t="s">
        <v>1027</v>
      </c>
      <c r="G1235" t="s">
        <v>1028</v>
      </c>
      <c r="H1235">
        <v>147</v>
      </c>
      <c r="I1235" t="s">
        <v>1029</v>
      </c>
      <c r="J1235">
        <f>IF(AND(B1236=Hospitalvisits[[#This Row],[Patient_ID]],C1236-Hospitalvisits[[#This Row],[Discharge_Date]] &lt;= 30),1,0)</f>
        <v>0</v>
      </c>
      <c r="K1235" s="3" t="str">
        <f>IF(Hospitalvisits[[#This Row],[Readmission Status]]=1,C1236,"")</f>
        <v/>
      </c>
    </row>
    <row r="1236" spans="1:11">
      <c r="A1236">
        <v>2401</v>
      </c>
      <c r="B1236">
        <v>421</v>
      </c>
      <c r="C1236" s="3">
        <v>44784</v>
      </c>
      <c r="D1236" s="3">
        <v>44789</v>
      </c>
      <c r="E1236">
        <v>5</v>
      </c>
      <c r="F1236" t="s">
        <v>1045</v>
      </c>
      <c r="G1236" t="s">
        <v>1025</v>
      </c>
      <c r="H1236">
        <v>102</v>
      </c>
      <c r="I1236" t="s">
        <v>1029</v>
      </c>
      <c r="J1236">
        <f>IF(AND(B1237=Hospitalvisits[[#This Row],[Patient_ID]],C1237-Hospitalvisits[[#This Row],[Discharge_Date]] &lt;= 30),1,0)</f>
        <v>0</v>
      </c>
      <c r="K1236" s="3" t="str">
        <f>IF(Hospitalvisits[[#This Row],[Readmission Status]]=1,C1237,"")</f>
        <v/>
      </c>
    </row>
    <row r="1237" spans="1:11">
      <c r="A1237">
        <v>2534</v>
      </c>
      <c r="B1237">
        <v>421</v>
      </c>
      <c r="C1237" s="3">
        <v>45092</v>
      </c>
      <c r="D1237" s="3">
        <v>45094</v>
      </c>
      <c r="E1237">
        <v>2</v>
      </c>
      <c r="F1237" t="s">
        <v>1046</v>
      </c>
      <c r="G1237" t="s">
        <v>1043</v>
      </c>
      <c r="H1237">
        <v>53</v>
      </c>
      <c r="I1237" t="s">
        <v>1032</v>
      </c>
      <c r="J1237">
        <f>IF(AND(B1238=Hospitalvisits[[#This Row],[Patient_ID]],C1238-Hospitalvisits[[#This Row],[Discharge_Date]] &lt;= 30),1,0)</f>
        <v>1</v>
      </c>
      <c r="K1237" s="3">
        <f>IF(Hospitalvisits[[#This Row],[Readmission Status]]=1,C1238,"")</f>
        <v>45113</v>
      </c>
    </row>
    <row r="1238" spans="1:11">
      <c r="A1238">
        <v>1892</v>
      </c>
      <c r="B1238">
        <v>421</v>
      </c>
      <c r="C1238" s="3">
        <v>45113</v>
      </c>
      <c r="D1238" s="3">
        <v>45115</v>
      </c>
      <c r="E1238">
        <v>2</v>
      </c>
      <c r="F1238" t="s">
        <v>1042</v>
      </c>
      <c r="G1238" t="s">
        <v>1043</v>
      </c>
      <c r="H1238">
        <v>30</v>
      </c>
      <c r="I1238" t="s">
        <v>1032</v>
      </c>
      <c r="J1238">
        <f>IF(AND(B1239=Hospitalvisits[[#This Row],[Patient_ID]],C1239-Hospitalvisits[[#This Row],[Discharge_Date]] &lt;= 30),1,0)</f>
        <v>0</v>
      </c>
      <c r="K1238" s="3" t="str">
        <f>IF(Hospitalvisits[[#This Row],[Readmission Status]]=1,C1239,"")</f>
        <v/>
      </c>
    </row>
    <row r="1239" spans="1:11">
      <c r="A1239">
        <v>1843</v>
      </c>
      <c r="B1239">
        <v>421</v>
      </c>
      <c r="C1239" s="3">
        <v>45159</v>
      </c>
      <c r="D1239" s="3">
        <v>45166</v>
      </c>
      <c r="E1239">
        <v>7</v>
      </c>
      <c r="F1239" t="s">
        <v>1044</v>
      </c>
      <c r="G1239" t="s">
        <v>1039</v>
      </c>
      <c r="H1239">
        <v>119</v>
      </c>
      <c r="I1239" t="s">
        <v>1034</v>
      </c>
      <c r="J1239">
        <f>IF(AND(B1240=Hospitalvisits[[#This Row],[Patient_ID]],C1240-Hospitalvisits[[#This Row],[Discharge_Date]] &lt;= 30),1,0)</f>
        <v>0</v>
      </c>
      <c r="K1239" s="3" t="str">
        <f>IF(Hospitalvisits[[#This Row],[Readmission Status]]=1,C1240,"")</f>
        <v/>
      </c>
    </row>
    <row r="1240" spans="1:11">
      <c r="A1240">
        <v>2190</v>
      </c>
      <c r="B1240">
        <v>423</v>
      </c>
      <c r="C1240" s="3">
        <v>44992</v>
      </c>
      <c r="D1240" s="3">
        <v>44994</v>
      </c>
      <c r="E1240">
        <v>2</v>
      </c>
      <c r="F1240" t="s">
        <v>1037</v>
      </c>
      <c r="G1240" t="s">
        <v>1031</v>
      </c>
      <c r="H1240">
        <v>126</v>
      </c>
      <c r="I1240" t="s">
        <v>1026</v>
      </c>
      <c r="J1240">
        <f>IF(AND(B1241=Hospitalvisits[[#This Row],[Patient_ID]],C1241-Hospitalvisits[[#This Row],[Discharge_Date]] &lt;= 30),1,0)</f>
        <v>0</v>
      </c>
      <c r="K1240" s="3" t="str">
        <f>IF(Hospitalvisits[[#This Row],[Readmission Status]]=1,C1241,"")</f>
        <v/>
      </c>
    </row>
    <row r="1241" spans="1:11">
      <c r="A1241">
        <v>1135</v>
      </c>
      <c r="B1241">
        <v>423</v>
      </c>
      <c r="C1241" s="3">
        <v>45588</v>
      </c>
      <c r="D1241" s="3">
        <v>45593</v>
      </c>
      <c r="E1241">
        <v>5</v>
      </c>
      <c r="F1241" t="s">
        <v>1041</v>
      </c>
      <c r="G1241" t="s">
        <v>1036</v>
      </c>
      <c r="H1241">
        <v>140</v>
      </c>
      <c r="I1241" t="s">
        <v>1029</v>
      </c>
      <c r="J1241">
        <f>IF(AND(B1242=Hospitalvisits[[#This Row],[Patient_ID]],C1242-Hospitalvisits[[#This Row],[Discharge_Date]] &lt;= 30),1,0)</f>
        <v>0</v>
      </c>
      <c r="K1241" s="3" t="str">
        <f>IF(Hospitalvisits[[#This Row],[Readmission Status]]=1,C1242,"")</f>
        <v/>
      </c>
    </row>
    <row r="1242" spans="1:11">
      <c r="A1242">
        <v>2818</v>
      </c>
      <c r="B1242">
        <v>424</v>
      </c>
      <c r="C1242" s="3">
        <v>44586</v>
      </c>
      <c r="D1242" s="3">
        <v>44593</v>
      </c>
      <c r="E1242">
        <v>7</v>
      </c>
      <c r="F1242" t="s">
        <v>1033</v>
      </c>
      <c r="G1242" t="s">
        <v>1028</v>
      </c>
      <c r="H1242">
        <v>14</v>
      </c>
      <c r="I1242" t="s">
        <v>1026</v>
      </c>
      <c r="J1242">
        <f>IF(AND(B1243=Hospitalvisits[[#This Row],[Patient_ID]],C1243-Hospitalvisits[[#This Row],[Discharge_Date]] &lt;= 30),1,0)</f>
        <v>0</v>
      </c>
      <c r="K1242" s="3" t="str">
        <f>IF(Hospitalvisits[[#This Row],[Readmission Status]]=1,C1243,"")</f>
        <v/>
      </c>
    </row>
    <row r="1243" spans="1:11">
      <c r="A1243">
        <v>1655</v>
      </c>
      <c r="B1243">
        <v>424</v>
      </c>
      <c r="C1243" s="3">
        <v>45209</v>
      </c>
      <c r="D1243" s="3">
        <v>45212</v>
      </c>
      <c r="E1243">
        <v>3</v>
      </c>
      <c r="F1243" t="s">
        <v>1038</v>
      </c>
      <c r="G1243" t="s">
        <v>1039</v>
      </c>
      <c r="H1243">
        <v>97</v>
      </c>
      <c r="I1243" t="s">
        <v>1032</v>
      </c>
      <c r="J1243">
        <f>IF(AND(B1244=Hospitalvisits[[#This Row],[Patient_ID]],C1244-Hospitalvisits[[#This Row],[Discharge_Date]] &lt;= 30),1,0)</f>
        <v>0</v>
      </c>
      <c r="K1243" s="3" t="str">
        <f>IF(Hospitalvisits[[#This Row],[Readmission Status]]=1,C1244,"")</f>
        <v/>
      </c>
    </row>
    <row r="1244" spans="1:11">
      <c r="A1244">
        <v>1618</v>
      </c>
      <c r="B1244">
        <v>425</v>
      </c>
      <c r="C1244" s="3">
        <v>44696</v>
      </c>
      <c r="D1244" s="3">
        <v>44700</v>
      </c>
      <c r="E1244">
        <v>4</v>
      </c>
      <c r="F1244" t="s">
        <v>1040</v>
      </c>
      <c r="G1244" t="s">
        <v>1039</v>
      </c>
      <c r="H1244">
        <v>90</v>
      </c>
      <c r="I1244" t="s">
        <v>1032</v>
      </c>
      <c r="J1244">
        <f>IF(AND(B1245=Hospitalvisits[[#This Row],[Patient_ID]],C1245-Hospitalvisits[[#This Row],[Discharge_Date]] &lt;= 30),1,0)</f>
        <v>1</v>
      </c>
      <c r="K1244" s="3">
        <f>IF(Hospitalvisits[[#This Row],[Readmission Status]]=1,C1245,"")</f>
        <v>44697</v>
      </c>
    </row>
    <row r="1245" spans="1:11">
      <c r="A1245">
        <v>14</v>
      </c>
      <c r="B1245">
        <v>425</v>
      </c>
      <c r="C1245" s="3">
        <v>44697</v>
      </c>
      <c r="D1245" s="3">
        <v>44704</v>
      </c>
      <c r="E1245">
        <v>7</v>
      </c>
      <c r="F1245" t="s">
        <v>1035</v>
      </c>
      <c r="G1245" t="s">
        <v>1036</v>
      </c>
      <c r="H1245">
        <v>85</v>
      </c>
      <c r="I1245" t="s">
        <v>1026</v>
      </c>
      <c r="J1245">
        <f>IF(AND(B1246=Hospitalvisits[[#This Row],[Patient_ID]],C1246-Hospitalvisits[[#This Row],[Discharge_Date]] &lt;= 30),1,0)</f>
        <v>0</v>
      </c>
      <c r="K1245" s="3" t="str">
        <f>IF(Hospitalvisits[[#This Row],[Readmission Status]]=1,C1246,"")</f>
        <v/>
      </c>
    </row>
    <row r="1246" spans="1:11">
      <c r="A1246">
        <v>624</v>
      </c>
      <c r="B1246">
        <v>425</v>
      </c>
      <c r="C1246" s="3">
        <v>44909</v>
      </c>
      <c r="D1246" s="3">
        <v>44911</v>
      </c>
      <c r="E1246">
        <v>2</v>
      </c>
      <c r="F1246" t="s">
        <v>1045</v>
      </c>
      <c r="G1246" t="s">
        <v>1025</v>
      </c>
      <c r="H1246">
        <v>74</v>
      </c>
      <c r="I1246" t="s">
        <v>1029</v>
      </c>
      <c r="J1246">
        <f>IF(AND(B1247=Hospitalvisits[[#This Row],[Patient_ID]],C1247-Hospitalvisits[[#This Row],[Discharge_Date]] &lt;= 30),1,0)</f>
        <v>0</v>
      </c>
      <c r="K1246" s="3" t="str">
        <f>IF(Hospitalvisits[[#This Row],[Readmission Status]]=1,C1247,"")</f>
        <v/>
      </c>
    </row>
    <row r="1247" spans="1:11">
      <c r="A1247">
        <v>2377</v>
      </c>
      <c r="B1247">
        <v>425</v>
      </c>
      <c r="C1247" s="3">
        <v>45061</v>
      </c>
      <c r="D1247" s="3">
        <v>45067</v>
      </c>
      <c r="E1247">
        <v>6</v>
      </c>
      <c r="F1247" t="s">
        <v>1040</v>
      </c>
      <c r="G1247" t="s">
        <v>1039</v>
      </c>
      <c r="H1247">
        <v>107</v>
      </c>
      <c r="I1247" t="s">
        <v>1032</v>
      </c>
      <c r="J1247">
        <f>IF(AND(B1248=Hospitalvisits[[#This Row],[Patient_ID]],C1248-Hospitalvisits[[#This Row],[Discharge_Date]] &lt;= 30),1,0)</f>
        <v>0</v>
      </c>
      <c r="K1247" s="3" t="str">
        <f>IF(Hospitalvisits[[#This Row],[Readmission Status]]=1,C1248,"")</f>
        <v/>
      </c>
    </row>
    <row r="1248" spans="1:11">
      <c r="A1248">
        <v>1560</v>
      </c>
      <c r="B1248">
        <v>426</v>
      </c>
      <c r="C1248" s="3">
        <v>45134</v>
      </c>
      <c r="D1248" s="3">
        <v>45136</v>
      </c>
      <c r="E1248">
        <v>2</v>
      </c>
      <c r="F1248" t="s">
        <v>1037</v>
      </c>
      <c r="G1248" t="s">
        <v>1031</v>
      </c>
      <c r="H1248">
        <v>159</v>
      </c>
      <c r="I1248" t="s">
        <v>1029</v>
      </c>
      <c r="J1248">
        <f>IF(AND(B1249=Hospitalvisits[[#This Row],[Patient_ID]],C1249-Hospitalvisits[[#This Row],[Discharge_Date]] &lt;= 30),1,0)</f>
        <v>0</v>
      </c>
      <c r="K1248" s="3" t="str">
        <f>IF(Hospitalvisits[[#This Row],[Readmission Status]]=1,C1249,"")</f>
        <v/>
      </c>
    </row>
    <row r="1249" spans="1:11">
      <c r="A1249">
        <v>1071</v>
      </c>
      <c r="B1249">
        <v>426</v>
      </c>
      <c r="C1249" s="3">
        <v>45404</v>
      </c>
      <c r="D1249" s="3">
        <v>45405</v>
      </c>
      <c r="E1249">
        <v>1</v>
      </c>
      <c r="F1249" t="s">
        <v>1030</v>
      </c>
      <c r="G1249" t="s">
        <v>1031</v>
      </c>
      <c r="H1249">
        <v>103</v>
      </c>
      <c r="I1249" t="s">
        <v>1029</v>
      </c>
      <c r="J1249">
        <f>IF(AND(B1250=Hospitalvisits[[#This Row],[Patient_ID]],C1250-Hospitalvisits[[#This Row],[Discharge_Date]] &lt;= 30),1,0)</f>
        <v>0</v>
      </c>
      <c r="K1249" s="3" t="str">
        <f>IF(Hospitalvisits[[#This Row],[Readmission Status]]=1,C1250,"")</f>
        <v/>
      </c>
    </row>
    <row r="1250" spans="1:11">
      <c r="A1250">
        <v>2783</v>
      </c>
      <c r="B1250">
        <v>426</v>
      </c>
      <c r="C1250" s="3">
        <v>45506</v>
      </c>
      <c r="D1250" s="3">
        <v>45514</v>
      </c>
      <c r="E1250">
        <v>8</v>
      </c>
      <c r="F1250" t="s">
        <v>1027</v>
      </c>
      <c r="G1250" t="s">
        <v>1028</v>
      </c>
      <c r="H1250">
        <v>40</v>
      </c>
      <c r="I1250" t="s">
        <v>1032</v>
      </c>
      <c r="J1250">
        <f>IF(AND(B1251=Hospitalvisits[[#This Row],[Patient_ID]],C1251-Hospitalvisits[[#This Row],[Discharge_Date]] &lt;= 30),1,0)</f>
        <v>0</v>
      </c>
      <c r="K1250" s="3" t="str">
        <f>IF(Hospitalvisits[[#This Row],[Readmission Status]]=1,C1251,"")</f>
        <v/>
      </c>
    </row>
    <row r="1251" spans="1:11">
      <c r="A1251">
        <v>1063</v>
      </c>
      <c r="B1251">
        <v>428</v>
      </c>
      <c r="C1251" s="3">
        <v>45073</v>
      </c>
      <c r="D1251" s="3">
        <v>45079</v>
      </c>
      <c r="E1251">
        <v>6</v>
      </c>
      <c r="F1251" t="s">
        <v>1044</v>
      </c>
      <c r="G1251" t="s">
        <v>1039</v>
      </c>
      <c r="H1251">
        <v>67</v>
      </c>
      <c r="I1251" t="s">
        <v>1029</v>
      </c>
      <c r="J1251">
        <f>IF(AND(B1252=Hospitalvisits[[#This Row],[Patient_ID]],C1252-Hospitalvisits[[#This Row],[Discharge_Date]] &lt;= 30),1,0)</f>
        <v>0</v>
      </c>
      <c r="K1251" s="3" t="str">
        <f>IF(Hospitalvisits[[#This Row],[Readmission Status]]=1,C1252,"")</f>
        <v/>
      </c>
    </row>
    <row r="1252" spans="1:11">
      <c r="A1252">
        <v>1381</v>
      </c>
      <c r="B1252">
        <v>428</v>
      </c>
      <c r="C1252" s="3">
        <v>45118</v>
      </c>
      <c r="D1252" s="3">
        <v>45125</v>
      </c>
      <c r="E1252">
        <v>7</v>
      </c>
      <c r="F1252" t="s">
        <v>1044</v>
      </c>
      <c r="G1252" t="s">
        <v>1039</v>
      </c>
      <c r="H1252">
        <v>63</v>
      </c>
      <c r="I1252" t="s">
        <v>1034</v>
      </c>
      <c r="J1252">
        <f>IF(AND(B1253=Hospitalvisits[[#This Row],[Patient_ID]],C1253-Hospitalvisits[[#This Row],[Discharge_Date]] &lt;= 30),1,0)</f>
        <v>0</v>
      </c>
      <c r="K1252" s="3" t="str">
        <f>IF(Hospitalvisits[[#This Row],[Readmission Status]]=1,C1253,"")</f>
        <v/>
      </c>
    </row>
    <row r="1253" spans="1:11">
      <c r="A1253">
        <v>2486</v>
      </c>
      <c r="B1253">
        <v>428</v>
      </c>
      <c r="C1253" s="3">
        <v>45364</v>
      </c>
      <c r="D1253" s="3">
        <v>45371</v>
      </c>
      <c r="E1253">
        <v>7</v>
      </c>
      <c r="F1253" t="s">
        <v>1030</v>
      </c>
      <c r="G1253" t="s">
        <v>1031</v>
      </c>
      <c r="H1253">
        <v>47</v>
      </c>
      <c r="I1253" t="s">
        <v>1026</v>
      </c>
      <c r="J1253">
        <f>IF(AND(B1254=Hospitalvisits[[#This Row],[Patient_ID]],C1254-Hospitalvisits[[#This Row],[Discharge_Date]] &lt;= 30),1,0)</f>
        <v>1</v>
      </c>
      <c r="K1253" s="3">
        <f>IF(Hospitalvisits[[#This Row],[Readmission Status]]=1,C1254,"")</f>
        <v>45397</v>
      </c>
    </row>
    <row r="1254" spans="1:11">
      <c r="A1254">
        <v>276</v>
      </c>
      <c r="B1254">
        <v>428</v>
      </c>
      <c r="C1254" s="3">
        <v>45397</v>
      </c>
      <c r="D1254" s="3">
        <v>45409</v>
      </c>
      <c r="E1254">
        <v>12</v>
      </c>
      <c r="F1254" t="s">
        <v>1035</v>
      </c>
      <c r="G1254" t="s">
        <v>1036</v>
      </c>
      <c r="H1254">
        <v>133</v>
      </c>
      <c r="I1254" t="s">
        <v>1029</v>
      </c>
      <c r="J1254">
        <f>IF(AND(B1255=Hospitalvisits[[#This Row],[Patient_ID]],C1255-Hospitalvisits[[#This Row],[Discharge_Date]] &lt;= 30),1,0)</f>
        <v>0</v>
      </c>
      <c r="K1254" s="3" t="str">
        <f>IF(Hospitalvisits[[#This Row],[Readmission Status]]=1,C1255,"")</f>
        <v/>
      </c>
    </row>
    <row r="1255" spans="1:11">
      <c r="A1255">
        <v>1365</v>
      </c>
      <c r="B1255">
        <v>430</v>
      </c>
      <c r="C1255" s="3">
        <v>44639</v>
      </c>
      <c r="D1255" s="3">
        <v>44641</v>
      </c>
      <c r="E1255">
        <v>2</v>
      </c>
      <c r="F1255" t="s">
        <v>1046</v>
      </c>
      <c r="G1255" t="s">
        <v>1043</v>
      </c>
      <c r="H1255">
        <v>59</v>
      </c>
      <c r="I1255" t="s">
        <v>1032</v>
      </c>
      <c r="J1255">
        <f>IF(AND(B1256=Hospitalvisits[[#This Row],[Patient_ID]],C1256-Hospitalvisits[[#This Row],[Discharge_Date]] &lt;= 30),1,0)</f>
        <v>0</v>
      </c>
      <c r="K1255" s="3" t="str">
        <f>IF(Hospitalvisits[[#This Row],[Readmission Status]]=1,C1256,"")</f>
        <v/>
      </c>
    </row>
    <row r="1256" spans="1:11">
      <c r="A1256">
        <v>980</v>
      </c>
      <c r="B1256">
        <v>431</v>
      </c>
      <c r="C1256" s="3">
        <v>45187</v>
      </c>
      <c r="D1256" s="3">
        <v>45191</v>
      </c>
      <c r="E1256">
        <v>4</v>
      </c>
      <c r="F1256" t="s">
        <v>1030</v>
      </c>
      <c r="G1256" t="s">
        <v>1031</v>
      </c>
      <c r="H1256">
        <v>124</v>
      </c>
      <c r="I1256" t="s">
        <v>1026</v>
      </c>
      <c r="J1256">
        <f>IF(AND(B1257=Hospitalvisits[[#This Row],[Patient_ID]],C1257-Hospitalvisits[[#This Row],[Discharge_Date]] &lt;= 30),1,0)</f>
        <v>0</v>
      </c>
      <c r="K1256" s="3" t="str">
        <f>IF(Hospitalvisits[[#This Row],[Readmission Status]]=1,C1257,"")</f>
        <v/>
      </c>
    </row>
    <row r="1257" spans="1:11">
      <c r="A1257">
        <v>1537</v>
      </c>
      <c r="B1257">
        <v>431</v>
      </c>
      <c r="C1257" s="3">
        <v>45345</v>
      </c>
      <c r="D1257" s="3">
        <v>45351</v>
      </c>
      <c r="E1257">
        <v>6</v>
      </c>
      <c r="F1257" t="s">
        <v>1037</v>
      </c>
      <c r="G1257" t="s">
        <v>1031</v>
      </c>
      <c r="H1257">
        <v>43</v>
      </c>
      <c r="I1257" t="s">
        <v>1029</v>
      </c>
      <c r="J1257">
        <f>IF(AND(B1258=Hospitalvisits[[#This Row],[Patient_ID]],C1258-Hospitalvisits[[#This Row],[Discharge_Date]] &lt;= 30),1,0)</f>
        <v>0</v>
      </c>
      <c r="K1257" s="3" t="str">
        <f>IF(Hospitalvisits[[#This Row],[Readmission Status]]=1,C1258,"")</f>
        <v/>
      </c>
    </row>
    <row r="1258" spans="1:11">
      <c r="A1258">
        <v>1866</v>
      </c>
      <c r="B1258">
        <v>432</v>
      </c>
      <c r="C1258" s="3">
        <v>44600</v>
      </c>
      <c r="D1258" s="3">
        <v>44610</v>
      </c>
      <c r="E1258">
        <v>10</v>
      </c>
      <c r="F1258" t="s">
        <v>1037</v>
      </c>
      <c r="G1258" t="s">
        <v>1031</v>
      </c>
      <c r="H1258">
        <v>80</v>
      </c>
      <c r="I1258" t="s">
        <v>1032</v>
      </c>
      <c r="J1258">
        <f>IF(AND(B1259=Hospitalvisits[[#This Row],[Patient_ID]],C1259-Hospitalvisits[[#This Row],[Discharge_Date]] &lt;= 30),1,0)</f>
        <v>0</v>
      </c>
      <c r="K1258" s="3" t="str">
        <f>IF(Hospitalvisits[[#This Row],[Readmission Status]]=1,C1259,"")</f>
        <v/>
      </c>
    </row>
    <row r="1259" spans="1:11">
      <c r="A1259">
        <v>1439</v>
      </c>
      <c r="B1259">
        <v>432</v>
      </c>
      <c r="C1259" s="3">
        <v>44656</v>
      </c>
      <c r="D1259" s="3">
        <v>44657</v>
      </c>
      <c r="E1259">
        <v>1</v>
      </c>
      <c r="F1259" t="s">
        <v>1037</v>
      </c>
      <c r="G1259" t="s">
        <v>1031</v>
      </c>
      <c r="H1259">
        <v>149</v>
      </c>
      <c r="I1259" t="s">
        <v>1026</v>
      </c>
      <c r="J1259">
        <f>IF(AND(B1260=Hospitalvisits[[#This Row],[Patient_ID]],C1260-Hospitalvisits[[#This Row],[Discharge_Date]] &lt;= 30),1,0)</f>
        <v>1</v>
      </c>
      <c r="K1259" s="3">
        <f>IF(Hospitalvisits[[#This Row],[Readmission Status]]=1,C1260,"")</f>
        <v>44679</v>
      </c>
    </row>
    <row r="1260" spans="1:11">
      <c r="A1260">
        <v>359</v>
      </c>
      <c r="B1260">
        <v>432</v>
      </c>
      <c r="C1260" s="3">
        <v>44679</v>
      </c>
      <c r="D1260" s="3">
        <v>44683</v>
      </c>
      <c r="E1260">
        <v>4</v>
      </c>
      <c r="F1260" t="s">
        <v>1040</v>
      </c>
      <c r="G1260" t="s">
        <v>1039</v>
      </c>
      <c r="H1260">
        <v>146</v>
      </c>
      <c r="I1260" t="s">
        <v>1032</v>
      </c>
      <c r="J1260">
        <f>IF(AND(B1261=Hospitalvisits[[#This Row],[Patient_ID]],C1261-Hospitalvisits[[#This Row],[Discharge_Date]] &lt;= 30),1,0)</f>
        <v>0</v>
      </c>
      <c r="K1260" s="3" t="str">
        <f>IF(Hospitalvisits[[#This Row],[Readmission Status]]=1,C1261,"")</f>
        <v/>
      </c>
    </row>
    <row r="1261" spans="1:11">
      <c r="A1261">
        <v>2478</v>
      </c>
      <c r="B1261">
        <v>432</v>
      </c>
      <c r="C1261" s="3">
        <v>44970</v>
      </c>
      <c r="D1261" s="3">
        <v>44973</v>
      </c>
      <c r="E1261">
        <v>3</v>
      </c>
      <c r="F1261" t="s">
        <v>1046</v>
      </c>
      <c r="G1261" t="s">
        <v>1043</v>
      </c>
      <c r="H1261">
        <v>191</v>
      </c>
      <c r="I1261" t="s">
        <v>1034</v>
      </c>
      <c r="J1261">
        <f>IF(AND(B1262=Hospitalvisits[[#This Row],[Patient_ID]],C1262-Hospitalvisits[[#This Row],[Discharge_Date]] &lt;= 30),1,0)</f>
        <v>0</v>
      </c>
      <c r="K1261" s="3" t="str">
        <f>IF(Hospitalvisits[[#This Row],[Readmission Status]]=1,C1262,"")</f>
        <v/>
      </c>
    </row>
    <row r="1262" spans="1:11">
      <c r="A1262">
        <v>1515</v>
      </c>
      <c r="B1262">
        <v>432</v>
      </c>
      <c r="C1262" s="3">
        <v>45037</v>
      </c>
      <c r="D1262" s="3">
        <v>45041</v>
      </c>
      <c r="E1262">
        <v>4</v>
      </c>
      <c r="F1262" t="s">
        <v>1035</v>
      </c>
      <c r="G1262" t="s">
        <v>1036</v>
      </c>
      <c r="H1262">
        <v>143</v>
      </c>
      <c r="I1262" t="s">
        <v>1032</v>
      </c>
      <c r="J1262">
        <f>IF(AND(B1263=Hospitalvisits[[#This Row],[Patient_ID]],C1263-Hospitalvisits[[#This Row],[Discharge_Date]] &lt;= 30),1,0)</f>
        <v>0</v>
      </c>
      <c r="K1262" s="3" t="str">
        <f>IF(Hospitalvisits[[#This Row],[Readmission Status]]=1,C1263,"")</f>
        <v/>
      </c>
    </row>
    <row r="1263" spans="1:11">
      <c r="A1263">
        <v>2263</v>
      </c>
      <c r="B1263">
        <v>433</v>
      </c>
      <c r="C1263" s="3">
        <v>44924</v>
      </c>
      <c r="D1263" s="3">
        <v>44930</v>
      </c>
      <c r="E1263">
        <v>6</v>
      </c>
      <c r="F1263" t="s">
        <v>1027</v>
      </c>
      <c r="G1263" t="s">
        <v>1028</v>
      </c>
      <c r="H1263">
        <v>10</v>
      </c>
      <c r="I1263" t="s">
        <v>1032</v>
      </c>
      <c r="J1263">
        <f>IF(AND(B1264=Hospitalvisits[[#This Row],[Patient_ID]],C1264-Hospitalvisits[[#This Row],[Discharge_Date]] &lt;= 30),1,0)</f>
        <v>0</v>
      </c>
      <c r="K1263" s="3" t="str">
        <f>IF(Hospitalvisits[[#This Row],[Readmission Status]]=1,C1264,"")</f>
        <v/>
      </c>
    </row>
    <row r="1264" spans="1:11">
      <c r="A1264">
        <v>772</v>
      </c>
      <c r="B1264">
        <v>434</v>
      </c>
      <c r="C1264" s="3">
        <v>45021</v>
      </c>
      <c r="D1264" s="3">
        <v>45025</v>
      </c>
      <c r="E1264">
        <v>4</v>
      </c>
      <c r="F1264" t="s">
        <v>1038</v>
      </c>
      <c r="G1264" t="s">
        <v>1039</v>
      </c>
      <c r="H1264">
        <v>90</v>
      </c>
      <c r="I1264" t="s">
        <v>1032</v>
      </c>
      <c r="J1264">
        <f>IF(AND(B1265=Hospitalvisits[[#This Row],[Patient_ID]],C1265-Hospitalvisits[[#This Row],[Discharge_Date]] &lt;= 30),1,0)</f>
        <v>0</v>
      </c>
      <c r="K1264" s="3" t="str">
        <f>IF(Hospitalvisits[[#This Row],[Readmission Status]]=1,C1265,"")</f>
        <v/>
      </c>
    </row>
    <row r="1265" spans="1:11">
      <c r="A1265">
        <v>458</v>
      </c>
      <c r="B1265">
        <v>434</v>
      </c>
      <c r="C1265" s="3">
        <v>45093</v>
      </c>
      <c r="D1265" s="3">
        <v>45099</v>
      </c>
      <c r="E1265">
        <v>6</v>
      </c>
      <c r="F1265" t="s">
        <v>1035</v>
      </c>
      <c r="G1265" t="s">
        <v>1036</v>
      </c>
      <c r="H1265">
        <v>179</v>
      </c>
      <c r="I1265" t="s">
        <v>1034</v>
      </c>
      <c r="J1265">
        <f>IF(AND(B1266=Hospitalvisits[[#This Row],[Patient_ID]],C1266-Hospitalvisits[[#This Row],[Discharge_Date]] &lt;= 30),1,0)</f>
        <v>1</v>
      </c>
      <c r="K1265" s="3">
        <f>IF(Hospitalvisits[[#This Row],[Readmission Status]]=1,C1266,"")</f>
        <v>45120</v>
      </c>
    </row>
    <row r="1266" spans="1:11">
      <c r="A1266">
        <v>1350</v>
      </c>
      <c r="B1266">
        <v>434</v>
      </c>
      <c r="C1266" s="3">
        <v>45120</v>
      </c>
      <c r="D1266" s="3">
        <v>45127</v>
      </c>
      <c r="E1266">
        <v>7</v>
      </c>
      <c r="F1266" t="s">
        <v>1027</v>
      </c>
      <c r="G1266" t="s">
        <v>1028</v>
      </c>
      <c r="H1266">
        <v>175</v>
      </c>
      <c r="I1266" t="s">
        <v>1034</v>
      </c>
      <c r="J1266">
        <f>IF(AND(B1267=Hospitalvisits[[#This Row],[Patient_ID]],C1267-Hospitalvisits[[#This Row],[Discharge_Date]] &lt;= 30),1,0)</f>
        <v>0</v>
      </c>
      <c r="K1266" s="3" t="str">
        <f>IF(Hospitalvisits[[#This Row],[Readmission Status]]=1,C1267,"")</f>
        <v/>
      </c>
    </row>
    <row r="1267" spans="1:11">
      <c r="A1267">
        <v>1498</v>
      </c>
      <c r="B1267">
        <v>434</v>
      </c>
      <c r="C1267" s="3">
        <v>45254</v>
      </c>
      <c r="D1267" s="3">
        <v>45256</v>
      </c>
      <c r="E1267">
        <v>2</v>
      </c>
      <c r="F1267" t="s">
        <v>1046</v>
      </c>
      <c r="G1267" t="s">
        <v>1043</v>
      </c>
      <c r="H1267">
        <v>49</v>
      </c>
      <c r="I1267" t="s">
        <v>1026</v>
      </c>
      <c r="J1267">
        <f>IF(AND(B1268=Hospitalvisits[[#This Row],[Patient_ID]],C1268-Hospitalvisits[[#This Row],[Discharge_Date]] &lt;= 30),1,0)</f>
        <v>0</v>
      </c>
      <c r="K1267" s="3" t="str">
        <f>IF(Hospitalvisits[[#This Row],[Readmission Status]]=1,C1268,"")</f>
        <v/>
      </c>
    </row>
    <row r="1268" spans="1:11">
      <c r="A1268">
        <v>2800</v>
      </c>
      <c r="B1268">
        <v>434</v>
      </c>
      <c r="C1268" s="3">
        <v>45325</v>
      </c>
      <c r="D1268" s="3">
        <v>45330</v>
      </c>
      <c r="E1268">
        <v>5</v>
      </c>
      <c r="F1268" t="s">
        <v>1024</v>
      </c>
      <c r="G1268" t="s">
        <v>1025</v>
      </c>
      <c r="H1268">
        <v>120</v>
      </c>
      <c r="I1268" t="s">
        <v>1034</v>
      </c>
      <c r="J1268">
        <f>IF(AND(B1269=Hospitalvisits[[#This Row],[Patient_ID]],C1269-Hospitalvisits[[#This Row],[Discharge_Date]] &lt;= 30),1,0)</f>
        <v>0</v>
      </c>
      <c r="K1268" s="3" t="str">
        <f>IF(Hospitalvisits[[#This Row],[Readmission Status]]=1,C1269,"")</f>
        <v/>
      </c>
    </row>
    <row r="1269" spans="1:11">
      <c r="A1269">
        <v>2732</v>
      </c>
      <c r="B1269">
        <v>434</v>
      </c>
      <c r="C1269" s="3">
        <v>45546</v>
      </c>
      <c r="D1269" s="3">
        <v>45557</v>
      </c>
      <c r="E1269">
        <v>11</v>
      </c>
      <c r="F1269" t="s">
        <v>1041</v>
      </c>
      <c r="G1269" t="s">
        <v>1036</v>
      </c>
      <c r="H1269">
        <v>162</v>
      </c>
      <c r="I1269" t="s">
        <v>1029</v>
      </c>
      <c r="J1269">
        <f>IF(AND(B1270=Hospitalvisits[[#This Row],[Patient_ID]],C1270-Hospitalvisits[[#This Row],[Discharge_Date]] &lt;= 30),1,0)</f>
        <v>0</v>
      </c>
      <c r="K1269" s="3" t="str">
        <f>IF(Hospitalvisits[[#This Row],[Readmission Status]]=1,C1270,"")</f>
        <v/>
      </c>
    </row>
    <row r="1270" spans="1:11">
      <c r="A1270">
        <v>2667</v>
      </c>
      <c r="B1270">
        <v>434</v>
      </c>
      <c r="C1270" s="3">
        <v>45609</v>
      </c>
      <c r="D1270" s="3">
        <v>45622</v>
      </c>
      <c r="E1270">
        <v>13</v>
      </c>
      <c r="F1270" t="s">
        <v>1027</v>
      </c>
      <c r="G1270" t="s">
        <v>1028</v>
      </c>
      <c r="H1270">
        <v>49</v>
      </c>
      <c r="I1270" t="s">
        <v>1032</v>
      </c>
      <c r="J1270">
        <f>IF(AND(B1271=Hospitalvisits[[#This Row],[Patient_ID]],C1271-Hospitalvisits[[#This Row],[Discharge_Date]] &lt;= 30),1,0)</f>
        <v>0</v>
      </c>
      <c r="K1270" s="3" t="str">
        <f>IF(Hospitalvisits[[#This Row],[Readmission Status]]=1,C1271,"")</f>
        <v/>
      </c>
    </row>
    <row r="1271" spans="1:11">
      <c r="A1271">
        <v>1264</v>
      </c>
      <c r="B1271">
        <v>435</v>
      </c>
      <c r="C1271" s="3">
        <v>44733</v>
      </c>
      <c r="D1271" s="3">
        <v>44738</v>
      </c>
      <c r="E1271">
        <v>5</v>
      </c>
      <c r="F1271" t="s">
        <v>1027</v>
      </c>
      <c r="G1271" t="s">
        <v>1028</v>
      </c>
      <c r="H1271">
        <v>71</v>
      </c>
      <c r="I1271" t="s">
        <v>1029</v>
      </c>
      <c r="J1271">
        <f>IF(AND(B1272=Hospitalvisits[[#This Row],[Patient_ID]],C1272-Hospitalvisits[[#This Row],[Discharge_Date]] &lt;= 30),1,0)</f>
        <v>0</v>
      </c>
      <c r="K1271" s="3" t="str">
        <f>IF(Hospitalvisits[[#This Row],[Readmission Status]]=1,C1272,"")</f>
        <v/>
      </c>
    </row>
    <row r="1272" spans="1:11">
      <c r="A1272">
        <v>2188</v>
      </c>
      <c r="B1272">
        <v>438</v>
      </c>
      <c r="C1272" s="3">
        <v>45181</v>
      </c>
      <c r="D1272" s="3">
        <v>45184</v>
      </c>
      <c r="E1272">
        <v>3</v>
      </c>
      <c r="F1272" t="s">
        <v>1042</v>
      </c>
      <c r="G1272" t="s">
        <v>1043</v>
      </c>
      <c r="H1272">
        <v>21</v>
      </c>
      <c r="I1272" t="s">
        <v>1034</v>
      </c>
      <c r="J1272">
        <f>IF(AND(B1273=Hospitalvisits[[#This Row],[Patient_ID]],C1273-Hospitalvisits[[#This Row],[Discharge_Date]] &lt;= 30),1,0)</f>
        <v>0</v>
      </c>
      <c r="K1272" s="3" t="str">
        <f>IF(Hospitalvisits[[#This Row],[Readmission Status]]=1,C1273,"")</f>
        <v/>
      </c>
    </row>
    <row r="1273" spans="1:11">
      <c r="A1273">
        <v>575</v>
      </c>
      <c r="B1273">
        <v>438</v>
      </c>
      <c r="C1273" s="3">
        <v>45537</v>
      </c>
      <c r="D1273" s="3">
        <v>45544</v>
      </c>
      <c r="E1273">
        <v>7</v>
      </c>
      <c r="F1273" t="s">
        <v>1038</v>
      </c>
      <c r="G1273" t="s">
        <v>1039</v>
      </c>
      <c r="H1273">
        <v>95</v>
      </c>
      <c r="I1273" t="s">
        <v>1029</v>
      </c>
      <c r="J1273">
        <f>IF(AND(B1274=Hospitalvisits[[#This Row],[Patient_ID]],C1274-Hospitalvisits[[#This Row],[Discharge_Date]] &lt;= 30),1,0)</f>
        <v>1</v>
      </c>
      <c r="K1273" s="3">
        <f>IF(Hospitalvisits[[#This Row],[Readmission Status]]=1,C1274,"")</f>
        <v>45546</v>
      </c>
    </row>
    <row r="1274" spans="1:11">
      <c r="A1274">
        <v>931</v>
      </c>
      <c r="B1274">
        <v>438</v>
      </c>
      <c r="C1274" s="3">
        <v>45546</v>
      </c>
      <c r="D1274" s="3">
        <v>45551</v>
      </c>
      <c r="E1274">
        <v>5</v>
      </c>
      <c r="F1274" t="s">
        <v>1044</v>
      </c>
      <c r="G1274" t="s">
        <v>1039</v>
      </c>
      <c r="H1274">
        <v>9</v>
      </c>
      <c r="I1274" t="s">
        <v>1029</v>
      </c>
      <c r="J1274">
        <f>IF(AND(B1275=Hospitalvisits[[#This Row],[Patient_ID]],C1275-Hospitalvisits[[#This Row],[Discharge_Date]] &lt;= 30),1,0)</f>
        <v>0</v>
      </c>
      <c r="K1274" s="3" t="str">
        <f>IF(Hospitalvisits[[#This Row],[Readmission Status]]=1,C1275,"")</f>
        <v/>
      </c>
    </row>
    <row r="1275" spans="1:11">
      <c r="A1275">
        <v>1109</v>
      </c>
      <c r="B1275">
        <v>439</v>
      </c>
      <c r="C1275" s="3">
        <v>45091</v>
      </c>
      <c r="D1275" s="3">
        <v>45096</v>
      </c>
      <c r="E1275">
        <v>5</v>
      </c>
      <c r="F1275" t="s">
        <v>1037</v>
      </c>
      <c r="G1275" t="s">
        <v>1031</v>
      </c>
      <c r="H1275">
        <v>178</v>
      </c>
      <c r="I1275" t="s">
        <v>1032</v>
      </c>
      <c r="J1275">
        <f>IF(AND(B1276=Hospitalvisits[[#This Row],[Patient_ID]],C1276-Hospitalvisits[[#This Row],[Discharge_Date]] &lt;= 30),1,0)</f>
        <v>0</v>
      </c>
      <c r="K1275" s="3" t="str">
        <f>IF(Hospitalvisits[[#This Row],[Readmission Status]]=1,C1276,"")</f>
        <v/>
      </c>
    </row>
    <row r="1276" spans="1:11">
      <c r="A1276">
        <v>1578</v>
      </c>
      <c r="B1276">
        <v>439</v>
      </c>
      <c r="C1276" s="3">
        <v>45180</v>
      </c>
      <c r="D1276" s="3">
        <v>45185</v>
      </c>
      <c r="E1276">
        <v>5</v>
      </c>
      <c r="F1276" t="s">
        <v>1024</v>
      </c>
      <c r="G1276" t="s">
        <v>1025</v>
      </c>
      <c r="H1276">
        <v>86</v>
      </c>
      <c r="I1276" t="s">
        <v>1032</v>
      </c>
      <c r="J1276">
        <f>IF(AND(B1277=Hospitalvisits[[#This Row],[Patient_ID]],C1277-Hospitalvisits[[#This Row],[Discharge_Date]] &lt;= 30),1,0)</f>
        <v>0</v>
      </c>
      <c r="K1276" s="3" t="str">
        <f>IF(Hospitalvisits[[#This Row],[Readmission Status]]=1,C1277,"")</f>
        <v/>
      </c>
    </row>
    <row r="1277" spans="1:11">
      <c r="A1277">
        <v>1225</v>
      </c>
      <c r="B1277">
        <v>439</v>
      </c>
      <c r="C1277" s="3">
        <v>45217</v>
      </c>
      <c r="D1277" s="3">
        <v>45223</v>
      </c>
      <c r="E1277">
        <v>6</v>
      </c>
      <c r="F1277" t="s">
        <v>1037</v>
      </c>
      <c r="G1277" t="s">
        <v>1031</v>
      </c>
      <c r="H1277">
        <v>41</v>
      </c>
      <c r="I1277" t="s">
        <v>1034</v>
      </c>
      <c r="J1277">
        <f>IF(AND(B1278=Hospitalvisits[[#This Row],[Patient_ID]],C1278-Hospitalvisits[[#This Row],[Discharge_Date]] &lt;= 30),1,0)</f>
        <v>0</v>
      </c>
      <c r="K1277" s="3" t="str">
        <f>IF(Hospitalvisits[[#This Row],[Readmission Status]]=1,C1278,"")</f>
        <v/>
      </c>
    </row>
    <row r="1278" spans="1:11">
      <c r="A1278">
        <v>2259</v>
      </c>
      <c r="B1278">
        <v>439</v>
      </c>
      <c r="C1278" s="3">
        <v>45462</v>
      </c>
      <c r="D1278" s="3">
        <v>45464</v>
      </c>
      <c r="E1278">
        <v>2</v>
      </c>
      <c r="F1278" t="s">
        <v>1045</v>
      </c>
      <c r="G1278" t="s">
        <v>1025</v>
      </c>
      <c r="H1278">
        <v>39</v>
      </c>
      <c r="I1278" t="s">
        <v>1026</v>
      </c>
      <c r="J1278">
        <f>IF(AND(B1279=Hospitalvisits[[#This Row],[Patient_ID]],C1279-Hospitalvisits[[#This Row],[Discharge_Date]] &lt;= 30),1,0)</f>
        <v>0</v>
      </c>
      <c r="K1278" s="3" t="str">
        <f>IF(Hospitalvisits[[#This Row],[Readmission Status]]=1,C1279,"")</f>
        <v/>
      </c>
    </row>
    <row r="1279" spans="1:11">
      <c r="A1279">
        <v>325</v>
      </c>
      <c r="B1279">
        <v>439</v>
      </c>
      <c r="C1279" s="3">
        <v>45518</v>
      </c>
      <c r="D1279" s="3">
        <v>45537</v>
      </c>
      <c r="E1279">
        <v>19</v>
      </c>
      <c r="F1279" t="s">
        <v>1033</v>
      </c>
      <c r="G1279" t="s">
        <v>1028</v>
      </c>
      <c r="H1279">
        <v>174</v>
      </c>
      <c r="I1279" t="s">
        <v>1026</v>
      </c>
      <c r="J1279">
        <f>IF(AND(B1280=Hospitalvisits[[#This Row],[Patient_ID]],C1280-Hospitalvisits[[#This Row],[Discharge_Date]] &lt;= 30),1,0)</f>
        <v>1</v>
      </c>
      <c r="K1279" s="3">
        <f>IF(Hospitalvisits[[#This Row],[Readmission Status]]=1,C1280,"")</f>
        <v>45523</v>
      </c>
    </row>
    <row r="1280" spans="1:11">
      <c r="A1280">
        <v>197</v>
      </c>
      <c r="B1280">
        <v>439</v>
      </c>
      <c r="C1280" s="3">
        <v>45523</v>
      </c>
      <c r="D1280" s="3">
        <v>45528</v>
      </c>
      <c r="E1280">
        <v>5</v>
      </c>
      <c r="F1280" t="s">
        <v>1041</v>
      </c>
      <c r="G1280" t="s">
        <v>1036</v>
      </c>
      <c r="H1280">
        <v>23</v>
      </c>
      <c r="I1280" t="s">
        <v>1026</v>
      </c>
      <c r="J1280">
        <f>IF(AND(B1281=Hospitalvisits[[#This Row],[Patient_ID]],C1281-Hospitalvisits[[#This Row],[Discharge_Date]] &lt;= 30),1,0)</f>
        <v>0</v>
      </c>
      <c r="K1280" s="3" t="str">
        <f>IF(Hospitalvisits[[#This Row],[Readmission Status]]=1,C1281,"")</f>
        <v/>
      </c>
    </row>
    <row r="1281" spans="1:11">
      <c r="A1281">
        <v>911</v>
      </c>
      <c r="B1281">
        <v>440</v>
      </c>
      <c r="C1281" s="3">
        <v>44614</v>
      </c>
      <c r="D1281" s="3">
        <v>44621</v>
      </c>
      <c r="E1281">
        <v>7</v>
      </c>
      <c r="F1281" t="s">
        <v>1041</v>
      </c>
      <c r="G1281" t="s">
        <v>1036</v>
      </c>
      <c r="H1281">
        <v>107</v>
      </c>
      <c r="I1281" t="s">
        <v>1026</v>
      </c>
      <c r="J1281">
        <f>IF(AND(B1282=Hospitalvisits[[#This Row],[Patient_ID]],C1282-Hospitalvisits[[#This Row],[Discharge_Date]] &lt;= 30),1,0)</f>
        <v>0</v>
      </c>
      <c r="K1281" s="3" t="str">
        <f>IF(Hospitalvisits[[#This Row],[Readmission Status]]=1,C1282,"")</f>
        <v/>
      </c>
    </row>
    <row r="1282" spans="1:11">
      <c r="A1282">
        <v>459</v>
      </c>
      <c r="B1282">
        <v>440</v>
      </c>
      <c r="C1282" s="3">
        <v>44798</v>
      </c>
      <c r="D1282" s="3">
        <v>44808</v>
      </c>
      <c r="E1282">
        <v>10</v>
      </c>
      <c r="F1282" t="s">
        <v>1027</v>
      </c>
      <c r="G1282" t="s">
        <v>1028</v>
      </c>
      <c r="H1282">
        <v>86</v>
      </c>
      <c r="I1282" t="s">
        <v>1026</v>
      </c>
      <c r="J1282">
        <f>IF(AND(B1283=Hospitalvisits[[#This Row],[Patient_ID]],C1283-Hospitalvisits[[#This Row],[Discharge_Date]] &lt;= 30),1,0)</f>
        <v>0</v>
      </c>
      <c r="K1282" s="3" t="str">
        <f>IF(Hospitalvisits[[#This Row],[Readmission Status]]=1,C1283,"")</f>
        <v/>
      </c>
    </row>
    <row r="1283" spans="1:11">
      <c r="A1283">
        <v>486</v>
      </c>
      <c r="B1283">
        <v>440</v>
      </c>
      <c r="C1283" s="3">
        <v>44887</v>
      </c>
      <c r="D1283" s="3">
        <v>44888</v>
      </c>
      <c r="E1283">
        <v>1</v>
      </c>
      <c r="F1283" t="s">
        <v>1042</v>
      </c>
      <c r="G1283" t="s">
        <v>1043</v>
      </c>
      <c r="H1283">
        <v>77</v>
      </c>
      <c r="I1283" t="s">
        <v>1029</v>
      </c>
      <c r="J1283">
        <f>IF(AND(B1284=Hospitalvisits[[#This Row],[Patient_ID]],C1284-Hospitalvisits[[#This Row],[Discharge_Date]] &lt;= 30),1,0)</f>
        <v>0</v>
      </c>
      <c r="K1283" s="3" t="str">
        <f>IF(Hospitalvisits[[#This Row],[Readmission Status]]=1,C1284,"")</f>
        <v/>
      </c>
    </row>
    <row r="1284" spans="1:11">
      <c r="A1284">
        <v>503</v>
      </c>
      <c r="B1284">
        <v>440</v>
      </c>
      <c r="C1284" s="3">
        <v>45039</v>
      </c>
      <c r="D1284" s="3">
        <v>45049</v>
      </c>
      <c r="E1284">
        <v>10</v>
      </c>
      <c r="F1284" t="s">
        <v>1041</v>
      </c>
      <c r="G1284" t="s">
        <v>1036</v>
      </c>
      <c r="H1284">
        <v>103</v>
      </c>
      <c r="I1284" t="s">
        <v>1029</v>
      </c>
      <c r="J1284">
        <f>IF(AND(B1285=Hospitalvisits[[#This Row],[Patient_ID]],C1285-Hospitalvisits[[#This Row],[Discharge_Date]] &lt;= 30),1,0)</f>
        <v>0</v>
      </c>
      <c r="K1284" s="3" t="str">
        <f>IF(Hospitalvisits[[#This Row],[Readmission Status]]=1,C1285,"")</f>
        <v/>
      </c>
    </row>
    <row r="1285" spans="1:11">
      <c r="A1285">
        <v>2475</v>
      </c>
      <c r="B1285">
        <v>440</v>
      </c>
      <c r="C1285" s="3">
        <v>45094</v>
      </c>
      <c r="D1285" s="3">
        <v>45104</v>
      </c>
      <c r="E1285">
        <v>10</v>
      </c>
      <c r="F1285" t="s">
        <v>1035</v>
      </c>
      <c r="G1285" t="s">
        <v>1036</v>
      </c>
      <c r="H1285">
        <v>63</v>
      </c>
      <c r="I1285" t="s">
        <v>1034</v>
      </c>
      <c r="J1285">
        <f>IF(AND(B1286=Hospitalvisits[[#This Row],[Patient_ID]],C1286-Hospitalvisits[[#This Row],[Discharge_Date]] &lt;= 30),1,0)</f>
        <v>0</v>
      </c>
      <c r="K1285" s="3" t="str">
        <f>IF(Hospitalvisits[[#This Row],[Readmission Status]]=1,C1286,"")</f>
        <v/>
      </c>
    </row>
    <row r="1286" spans="1:11">
      <c r="A1286">
        <v>2916</v>
      </c>
      <c r="B1286">
        <v>440</v>
      </c>
      <c r="C1286" s="3">
        <v>45276</v>
      </c>
      <c r="D1286" s="3">
        <v>45284</v>
      </c>
      <c r="E1286">
        <v>8</v>
      </c>
      <c r="F1286" t="s">
        <v>1030</v>
      </c>
      <c r="G1286" t="s">
        <v>1031</v>
      </c>
      <c r="H1286">
        <v>29</v>
      </c>
      <c r="I1286" t="s">
        <v>1032</v>
      </c>
      <c r="J1286">
        <f>IF(AND(B1287=Hospitalvisits[[#This Row],[Patient_ID]],C1287-Hospitalvisits[[#This Row],[Discharge_Date]] &lt;= 30),1,0)</f>
        <v>0</v>
      </c>
      <c r="K1286" s="3" t="str">
        <f>IF(Hospitalvisits[[#This Row],[Readmission Status]]=1,C1287,"")</f>
        <v/>
      </c>
    </row>
    <row r="1287" spans="1:11">
      <c r="A1287">
        <v>2502</v>
      </c>
      <c r="B1287">
        <v>440</v>
      </c>
      <c r="C1287" s="3">
        <v>45451</v>
      </c>
      <c r="D1287" s="3">
        <v>45462</v>
      </c>
      <c r="E1287">
        <v>11</v>
      </c>
      <c r="F1287" t="s">
        <v>1033</v>
      </c>
      <c r="G1287" t="s">
        <v>1028</v>
      </c>
      <c r="H1287">
        <v>187</v>
      </c>
      <c r="I1287" t="s">
        <v>1026</v>
      </c>
      <c r="J1287">
        <f>IF(AND(B1288=Hospitalvisits[[#This Row],[Patient_ID]],C1288-Hospitalvisits[[#This Row],[Discharge_Date]] &lt;= 30),1,0)</f>
        <v>0</v>
      </c>
      <c r="K1287" s="3" t="str">
        <f>IF(Hospitalvisits[[#This Row],[Readmission Status]]=1,C1288,"")</f>
        <v/>
      </c>
    </row>
    <row r="1288" spans="1:11">
      <c r="A1288">
        <v>592</v>
      </c>
      <c r="B1288">
        <v>440</v>
      </c>
      <c r="C1288" s="3">
        <v>45581</v>
      </c>
      <c r="D1288" s="3">
        <v>45584</v>
      </c>
      <c r="E1288">
        <v>3</v>
      </c>
      <c r="F1288" t="s">
        <v>1037</v>
      </c>
      <c r="G1288" t="s">
        <v>1031</v>
      </c>
      <c r="H1288">
        <v>183</v>
      </c>
      <c r="I1288" t="s">
        <v>1032</v>
      </c>
      <c r="J1288">
        <f>IF(AND(B1289=Hospitalvisits[[#This Row],[Patient_ID]],C1289-Hospitalvisits[[#This Row],[Discharge_Date]] &lt;= 30),1,0)</f>
        <v>0</v>
      </c>
      <c r="K1288" s="3" t="str">
        <f>IF(Hospitalvisits[[#This Row],[Readmission Status]]=1,C1289,"")</f>
        <v/>
      </c>
    </row>
    <row r="1289" spans="1:11">
      <c r="A1289">
        <v>2091</v>
      </c>
      <c r="B1289">
        <v>441</v>
      </c>
      <c r="C1289" s="3">
        <v>44800</v>
      </c>
      <c r="D1289" s="3">
        <v>44804</v>
      </c>
      <c r="E1289">
        <v>4</v>
      </c>
      <c r="F1289" t="s">
        <v>1045</v>
      </c>
      <c r="G1289" t="s">
        <v>1025</v>
      </c>
      <c r="H1289">
        <v>137</v>
      </c>
      <c r="I1289" t="s">
        <v>1026</v>
      </c>
      <c r="J1289">
        <f>IF(AND(B1290=Hospitalvisits[[#This Row],[Patient_ID]],C1290-Hospitalvisits[[#This Row],[Discharge_Date]] &lt;= 30),1,0)</f>
        <v>0</v>
      </c>
      <c r="K1289" s="3" t="str">
        <f>IF(Hospitalvisits[[#This Row],[Readmission Status]]=1,C1290,"")</f>
        <v/>
      </c>
    </row>
    <row r="1290" spans="1:11">
      <c r="A1290">
        <v>1032</v>
      </c>
      <c r="B1290">
        <v>441</v>
      </c>
      <c r="C1290" s="3">
        <v>44873</v>
      </c>
      <c r="D1290" s="3">
        <v>44878</v>
      </c>
      <c r="E1290">
        <v>5</v>
      </c>
      <c r="F1290" t="s">
        <v>1024</v>
      </c>
      <c r="G1290" t="s">
        <v>1025</v>
      </c>
      <c r="H1290">
        <v>105</v>
      </c>
      <c r="I1290" t="s">
        <v>1029</v>
      </c>
      <c r="J1290">
        <f>IF(AND(B1291=Hospitalvisits[[#This Row],[Patient_ID]],C1291-Hospitalvisits[[#This Row],[Discharge_Date]] &lt;= 30),1,0)</f>
        <v>0</v>
      </c>
      <c r="K1290" s="3" t="str">
        <f>IF(Hospitalvisits[[#This Row],[Readmission Status]]=1,C1291,"")</f>
        <v/>
      </c>
    </row>
    <row r="1291" spans="1:11">
      <c r="A1291">
        <v>562</v>
      </c>
      <c r="B1291">
        <v>441</v>
      </c>
      <c r="C1291" s="3">
        <v>44993</v>
      </c>
      <c r="D1291" s="3">
        <v>44994</v>
      </c>
      <c r="E1291">
        <v>1</v>
      </c>
      <c r="F1291" t="s">
        <v>1046</v>
      </c>
      <c r="G1291" t="s">
        <v>1043</v>
      </c>
      <c r="H1291">
        <v>92</v>
      </c>
      <c r="I1291" t="s">
        <v>1034</v>
      </c>
      <c r="J1291">
        <f>IF(AND(B1292=Hospitalvisits[[#This Row],[Patient_ID]],C1292-Hospitalvisits[[#This Row],[Discharge_Date]] &lt;= 30),1,0)</f>
        <v>0</v>
      </c>
      <c r="K1291" s="3" t="str">
        <f>IF(Hospitalvisits[[#This Row],[Readmission Status]]=1,C1292,"")</f>
        <v/>
      </c>
    </row>
    <row r="1292" spans="1:11">
      <c r="A1292">
        <v>3000</v>
      </c>
      <c r="B1292">
        <v>441</v>
      </c>
      <c r="C1292" s="3">
        <v>45085</v>
      </c>
      <c r="D1292" s="3">
        <v>45090</v>
      </c>
      <c r="E1292">
        <v>5</v>
      </c>
      <c r="F1292" t="s">
        <v>1024</v>
      </c>
      <c r="G1292" t="s">
        <v>1025</v>
      </c>
      <c r="H1292">
        <v>44</v>
      </c>
      <c r="I1292" t="s">
        <v>1026</v>
      </c>
      <c r="J1292">
        <f>IF(AND(B1293=Hospitalvisits[[#This Row],[Patient_ID]],C1293-Hospitalvisits[[#This Row],[Discharge_Date]] &lt;= 30),1,0)</f>
        <v>0</v>
      </c>
      <c r="K1292" s="3" t="str">
        <f>IF(Hospitalvisits[[#This Row],[Readmission Status]]=1,C1293,"")</f>
        <v/>
      </c>
    </row>
    <row r="1293" spans="1:11">
      <c r="A1293">
        <v>2990</v>
      </c>
      <c r="B1293">
        <v>441</v>
      </c>
      <c r="C1293" s="3">
        <v>45169</v>
      </c>
      <c r="D1293" s="3">
        <v>45175</v>
      </c>
      <c r="E1293">
        <v>6</v>
      </c>
      <c r="F1293" t="s">
        <v>1027</v>
      </c>
      <c r="G1293" t="s">
        <v>1028</v>
      </c>
      <c r="H1293">
        <v>27</v>
      </c>
      <c r="I1293" t="s">
        <v>1034</v>
      </c>
      <c r="J1293">
        <f>IF(AND(B1294=Hospitalvisits[[#This Row],[Patient_ID]],C1294-Hospitalvisits[[#This Row],[Discharge_Date]] &lt;= 30),1,0)</f>
        <v>0</v>
      </c>
      <c r="K1293" s="3" t="str">
        <f>IF(Hospitalvisits[[#This Row],[Readmission Status]]=1,C1294,"")</f>
        <v/>
      </c>
    </row>
    <row r="1294" spans="1:11">
      <c r="A1294">
        <v>1373</v>
      </c>
      <c r="B1294">
        <v>441</v>
      </c>
      <c r="C1294" s="3">
        <v>45388</v>
      </c>
      <c r="D1294" s="3">
        <v>45395</v>
      </c>
      <c r="E1294">
        <v>7</v>
      </c>
      <c r="F1294" t="s">
        <v>1041</v>
      </c>
      <c r="G1294" t="s">
        <v>1036</v>
      </c>
      <c r="H1294">
        <v>40</v>
      </c>
      <c r="I1294" t="s">
        <v>1032</v>
      </c>
      <c r="J1294">
        <f>IF(AND(B1295=Hospitalvisits[[#This Row],[Patient_ID]],C1295-Hospitalvisits[[#This Row],[Discharge_Date]] &lt;= 30),1,0)</f>
        <v>0</v>
      </c>
      <c r="K1294" s="3" t="str">
        <f>IF(Hospitalvisits[[#This Row],[Readmission Status]]=1,C1295,"")</f>
        <v/>
      </c>
    </row>
    <row r="1295" spans="1:11">
      <c r="A1295">
        <v>2930</v>
      </c>
      <c r="B1295">
        <v>441</v>
      </c>
      <c r="C1295" s="3">
        <v>45492</v>
      </c>
      <c r="D1295" s="3">
        <v>45498</v>
      </c>
      <c r="E1295">
        <v>6</v>
      </c>
      <c r="F1295" t="s">
        <v>1044</v>
      </c>
      <c r="G1295" t="s">
        <v>1039</v>
      </c>
      <c r="H1295">
        <v>92</v>
      </c>
      <c r="I1295" t="s">
        <v>1032</v>
      </c>
      <c r="J1295">
        <f>IF(AND(B1296=Hospitalvisits[[#This Row],[Patient_ID]],C1296-Hospitalvisits[[#This Row],[Discharge_Date]] &lt;= 30),1,0)</f>
        <v>0</v>
      </c>
      <c r="K1295" s="3" t="str">
        <f>IF(Hospitalvisits[[#This Row],[Readmission Status]]=1,C1296,"")</f>
        <v/>
      </c>
    </row>
    <row r="1296" spans="1:11">
      <c r="A1296">
        <v>764</v>
      </c>
      <c r="B1296">
        <v>441</v>
      </c>
      <c r="C1296" s="3">
        <v>45552</v>
      </c>
      <c r="D1296" s="3">
        <v>45558</v>
      </c>
      <c r="E1296">
        <v>6</v>
      </c>
      <c r="F1296" t="s">
        <v>1038</v>
      </c>
      <c r="G1296" t="s">
        <v>1039</v>
      </c>
      <c r="H1296">
        <v>71</v>
      </c>
      <c r="I1296" t="s">
        <v>1034</v>
      </c>
      <c r="J1296">
        <f>IF(AND(B1297=Hospitalvisits[[#This Row],[Patient_ID]],C1297-Hospitalvisits[[#This Row],[Discharge_Date]] &lt;= 30),1,0)</f>
        <v>0</v>
      </c>
      <c r="K1296" s="3" t="str">
        <f>IF(Hospitalvisits[[#This Row],[Readmission Status]]=1,C1297,"")</f>
        <v/>
      </c>
    </row>
    <row r="1297" spans="1:11">
      <c r="A1297">
        <v>115</v>
      </c>
      <c r="B1297">
        <v>441</v>
      </c>
      <c r="C1297" s="3">
        <v>45597</v>
      </c>
      <c r="D1297" s="3">
        <v>45599</v>
      </c>
      <c r="E1297">
        <v>2</v>
      </c>
      <c r="F1297" t="s">
        <v>1042</v>
      </c>
      <c r="G1297" t="s">
        <v>1043</v>
      </c>
      <c r="H1297">
        <v>71</v>
      </c>
      <c r="I1297" t="s">
        <v>1032</v>
      </c>
      <c r="J1297">
        <f>IF(AND(B1298=Hospitalvisits[[#This Row],[Patient_ID]],C1298-Hospitalvisits[[#This Row],[Discharge_Date]] &lt;= 30),1,0)</f>
        <v>0</v>
      </c>
      <c r="K1297" s="3" t="str">
        <f>IF(Hospitalvisits[[#This Row],[Readmission Status]]=1,C1298,"")</f>
        <v/>
      </c>
    </row>
    <row r="1298" spans="1:11">
      <c r="A1298">
        <v>2315</v>
      </c>
      <c r="B1298">
        <v>442</v>
      </c>
      <c r="C1298" s="3">
        <v>44680</v>
      </c>
      <c r="D1298" s="3">
        <v>44690</v>
      </c>
      <c r="E1298">
        <v>10</v>
      </c>
      <c r="F1298" t="s">
        <v>1030</v>
      </c>
      <c r="G1298" t="s">
        <v>1031</v>
      </c>
      <c r="H1298">
        <v>195</v>
      </c>
      <c r="I1298" t="s">
        <v>1034</v>
      </c>
      <c r="J1298">
        <f>IF(AND(B1299=Hospitalvisits[[#This Row],[Patient_ID]],C1299-Hospitalvisits[[#This Row],[Discharge_Date]] &lt;= 30),1,0)</f>
        <v>1</v>
      </c>
      <c r="K1298" s="3">
        <f>IF(Hospitalvisits[[#This Row],[Readmission Status]]=1,C1299,"")</f>
        <v>44703</v>
      </c>
    </row>
    <row r="1299" spans="1:11">
      <c r="A1299">
        <v>2366</v>
      </c>
      <c r="B1299">
        <v>442</v>
      </c>
      <c r="C1299" s="3">
        <v>44703</v>
      </c>
      <c r="D1299" s="3">
        <v>44708</v>
      </c>
      <c r="E1299">
        <v>5</v>
      </c>
      <c r="F1299" t="s">
        <v>1040</v>
      </c>
      <c r="G1299" t="s">
        <v>1039</v>
      </c>
      <c r="H1299">
        <v>139</v>
      </c>
      <c r="I1299" t="s">
        <v>1034</v>
      </c>
      <c r="J1299">
        <f>IF(AND(B1300=Hospitalvisits[[#This Row],[Patient_ID]],C1300-Hospitalvisits[[#This Row],[Discharge_Date]] &lt;= 30),1,0)</f>
        <v>0</v>
      </c>
      <c r="K1299" s="3" t="str">
        <f>IF(Hospitalvisits[[#This Row],[Readmission Status]]=1,C1300,"")</f>
        <v/>
      </c>
    </row>
    <row r="1300" spans="1:11">
      <c r="A1300">
        <v>1134</v>
      </c>
      <c r="B1300">
        <v>442</v>
      </c>
      <c r="C1300" s="3">
        <v>45543</v>
      </c>
      <c r="D1300" s="3">
        <v>45548</v>
      </c>
      <c r="E1300">
        <v>5</v>
      </c>
      <c r="F1300" t="s">
        <v>1038</v>
      </c>
      <c r="G1300" t="s">
        <v>1039</v>
      </c>
      <c r="H1300">
        <v>53</v>
      </c>
      <c r="I1300" t="s">
        <v>1034</v>
      </c>
      <c r="J1300">
        <f>IF(AND(B1301=Hospitalvisits[[#This Row],[Patient_ID]],C1301-Hospitalvisits[[#This Row],[Discharge_Date]] &lt;= 30),1,0)</f>
        <v>0</v>
      </c>
      <c r="K1300" s="3" t="str">
        <f>IF(Hospitalvisits[[#This Row],[Readmission Status]]=1,C1301,"")</f>
        <v/>
      </c>
    </row>
    <row r="1301" spans="1:11">
      <c r="A1301">
        <v>2787</v>
      </c>
      <c r="B1301">
        <v>443</v>
      </c>
      <c r="C1301" s="3">
        <v>44833</v>
      </c>
      <c r="D1301" s="3">
        <v>44840</v>
      </c>
      <c r="E1301">
        <v>7</v>
      </c>
      <c r="F1301" t="s">
        <v>1033</v>
      </c>
      <c r="G1301" t="s">
        <v>1028</v>
      </c>
      <c r="H1301">
        <v>84</v>
      </c>
      <c r="I1301" t="s">
        <v>1029</v>
      </c>
      <c r="J1301">
        <f>IF(AND(B1302=Hospitalvisits[[#This Row],[Patient_ID]],C1302-Hospitalvisits[[#This Row],[Discharge_Date]] &lt;= 30),1,0)</f>
        <v>0</v>
      </c>
      <c r="K1301" s="3" t="str">
        <f>IF(Hospitalvisits[[#This Row],[Readmission Status]]=1,C1302,"")</f>
        <v/>
      </c>
    </row>
    <row r="1302" spans="1:11">
      <c r="A1302">
        <v>222</v>
      </c>
      <c r="B1302">
        <v>444</v>
      </c>
      <c r="C1302" s="3">
        <v>44593</v>
      </c>
      <c r="D1302" s="3">
        <v>44601</v>
      </c>
      <c r="E1302">
        <v>8</v>
      </c>
      <c r="F1302" t="s">
        <v>1037</v>
      </c>
      <c r="G1302" t="s">
        <v>1031</v>
      </c>
      <c r="H1302">
        <v>89</v>
      </c>
      <c r="I1302" t="s">
        <v>1026</v>
      </c>
      <c r="J1302">
        <f>IF(AND(B1303=Hospitalvisits[[#This Row],[Patient_ID]],C1303-Hospitalvisits[[#This Row],[Discharge_Date]] &lt;= 30),1,0)</f>
        <v>0</v>
      </c>
      <c r="K1302" s="3" t="str">
        <f>IF(Hospitalvisits[[#This Row],[Readmission Status]]=1,C1303,"")</f>
        <v/>
      </c>
    </row>
    <row r="1303" spans="1:11">
      <c r="A1303">
        <v>2395</v>
      </c>
      <c r="B1303">
        <v>444</v>
      </c>
      <c r="C1303" s="3">
        <v>44654</v>
      </c>
      <c r="D1303" s="3">
        <v>44669</v>
      </c>
      <c r="E1303">
        <v>15</v>
      </c>
      <c r="F1303" t="s">
        <v>1033</v>
      </c>
      <c r="G1303" t="s">
        <v>1028</v>
      </c>
      <c r="H1303">
        <v>26</v>
      </c>
      <c r="I1303" t="s">
        <v>1026</v>
      </c>
      <c r="J1303">
        <f>IF(AND(B1304=Hospitalvisits[[#This Row],[Patient_ID]],C1304-Hospitalvisits[[#This Row],[Discharge_Date]] &lt;= 30),1,0)</f>
        <v>0</v>
      </c>
      <c r="K1303" s="3" t="str">
        <f>IF(Hospitalvisits[[#This Row],[Readmission Status]]=1,C1304,"")</f>
        <v/>
      </c>
    </row>
    <row r="1304" spans="1:11">
      <c r="A1304">
        <v>2964</v>
      </c>
      <c r="B1304">
        <v>445</v>
      </c>
      <c r="C1304" s="3">
        <v>44716</v>
      </c>
      <c r="D1304" s="3">
        <v>44720</v>
      </c>
      <c r="E1304">
        <v>4</v>
      </c>
      <c r="F1304" t="s">
        <v>1041</v>
      </c>
      <c r="G1304" t="s">
        <v>1036</v>
      </c>
      <c r="H1304">
        <v>9</v>
      </c>
      <c r="I1304" t="s">
        <v>1032</v>
      </c>
      <c r="J1304">
        <f>IF(AND(B1305=Hospitalvisits[[#This Row],[Patient_ID]],C1305-Hospitalvisits[[#This Row],[Discharge_Date]] &lt;= 30),1,0)</f>
        <v>0</v>
      </c>
      <c r="K1304" s="3" t="str">
        <f>IF(Hospitalvisits[[#This Row],[Readmission Status]]=1,C1305,"")</f>
        <v/>
      </c>
    </row>
    <row r="1305" spans="1:11">
      <c r="A1305">
        <v>599</v>
      </c>
      <c r="B1305">
        <v>445</v>
      </c>
      <c r="C1305" s="3">
        <v>45284</v>
      </c>
      <c r="D1305" s="3">
        <v>45291</v>
      </c>
      <c r="E1305">
        <v>7</v>
      </c>
      <c r="F1305" t="s">
        <v>1035</v>
      </c>
      <c r="G1305" t="s">
        <v>1036</v>
      </c>
      <c r="H1305">
        <v>63</v>
      </c>
      <c r="I1305" t="s">
        <v>1029</v>
      </c>
      <c r="J1305">
        <f>IF(AND(B1306=Hospitalvisits[[#This Row],[Patient_ID]],C1306-Hospitalvisits[[#This Row],[Discharge_Date]] &lt;= 30),1,0)</f>
        <v>1</v>
      </c>
      <c r="K1305" s="3">
        <f>IF(Hospitalvisits[[#This Row],[Readmission Status]]=1,C1306,"")</f>
        <v>45321</v>
      </c>
    </row>
    <row r="1306" spans="1:11">
      <c r="A1306">
        <v>1463</v>
      </c>
      <c r="B1306">
        <v>445</v>
      </c>
      <c r="C1306" s="3">
        <v>45321</v>
      </c>
      <c r="D1306" s="3">
        <v>45336</v>
      </c>
      <c r="E1306">
        <v>15</v>
      </c>
      <c r="F1306" t="s">
        <v>1027</v>
      </c>
      <c r="G1306" t="s">
        <v>1028</v>
      </c>
      <c r="H1306">
        <v>110</v>
      </c>
      <c r="I1306" t="s">
        <v>1034</v>
      </c>
      <c r="J1306">
        <f>IF(AND(B1307=Hospitalvisits[[#This Row],[Patient_ID]],C1307-Hospitalvisits[[#This Row],[Discharge_Date]] &lt;= 30),1,0)</f>
        <v>0</v>
      </c>
      <c r="K1306" s="3" t="str">
        <f>IF(Hospitalvisits[[#This Row],[Readmission Status]]=1,C1307,"")</f>
        <v/>
      </c>
    </row>
    <row r="1307" spans="1:11">
      <c r="A1307">
        <v>1962</v>
      </c>
      <c r="B1307">
        <v>445</v>
      </c>
      <c r="C1307" s="3">
        <v>45398</v>
      </c>
      <c r="D1307" s="3">
        <v>45402</v>
      </c>
      <c r="E1307">
        <v>4</v>
      </c>
      <c r="F1307" t="s">
        <v>1040</v>
      </c>
      <c r="G1307" t="s">
        <v>1039</v>
      </c>
      <c r="H1307">
        <v>52</v>
      </c>
      <c r="I1307" t="s">
        <v>1026</v>
      </c>
      <c r="J1307">
        <f>IF(AND(B1308=Hospitalvisits[[#This Row],[Patient_ID]],C1308-Hospitalvisits[[#This Row],[Discharge_Date]] &lt;= 30),1,0)</f>
        <v>0</v>
      </c>
      <c r="K1307" s="3" t="str">
        <f>IF(Hospitalvisits[[#This Row],[Readmission Status]]=1,C1308,"")</f>
        <v/>
      </c>
    </row>
    <row r="1308" spans="1:11">
      <c r="A1308">
        <v>1296</v>
      </c>
      <c r="B1308">
        <v>446</v>
      </c>
      <c r="C1308" s="3">
        <v>44571</v>
      </c>
      <c r="D1308" s="3">
        <v>44578</v>
      </c>
      <c r="E1308">
        <v>7</v>
      </c>
      <c r="F1308" t="s">
        <v>1037</v>
      </c>
      <c r="G1308" t="s">
        <v>1031</v>
      </c>
      <c r="H1308">
        <v>121</v>
      </c>
      <c r="I1308" t="s">
        <v>1029</v>
      </c>
      <c r="J1308">
        <f>IF(AND(B1309=Hospitalvisits[[#This Row],[Patient_ID]],C1309-Hospitalvisits[[#This Row],[Discharge_Date]] &lt;= 30),1,0)</f>
        <v>1</v>
      </c>
      <c r="K1308" s="3">
        <f>IF(Hospitalvisits[[#This Row],[Readmission Status]]=1,C1309,"")</f>
        <v>44574</v>
      </c>
    </row>
    <row r="1309" spans="1:11">
      <c r="A1309">
        <v>994</v>
      </c>
      <c r="B1309">
        <v>446</v>
      </c>
      <c r="C1309" s="3">
        <v>44574</v>
      </c>
      <c r="D1309" s="3">
        <v>44575</v>
      </c>
      <c r="E1309">
        <v>1</v>
      </c>
      <c r="F1309" t="s">
        <v>1042</v>
      </c>
      <c r="G1309" t="s">
        <v>1043</v>
      </c>
      <c r="H1309">
        <v>16</v>
      </c>
      <c r="I1309" t="s">
        <v>1029</v>
      </c>
      <c r="J1309">
        <f>IF(AND(B1310=Hospitalvisits[[#This Row],[Patient_ID]],C1310-Hospitalvisits[[#This Row],[Discharge_Date]] &lt;= 30),1,0)</f>
        <v>1</v>
      </c>
      <c r="K1309" s="3">
        <f>IF(Hospitalvisits[[#This Row],[Readmission Status]]=1,C1310,"")</f>
        <v>44580</v>
      </c>
    </row>
    <row r="1310" spans="1:11">
      <c r="A1310">
        <v>2374</v>
      </c>
      <c r="B1310">
        <v>446</v>
      </c>
      <c r="C1310" s="3">
        <v>44580</v>
      </c>
      <c r="D1310" s="3">
        <v>44582</v>
      </c>
      <c r="E1310">
        <v>2</v>
      </c>
      <c r="F1310" t="s">
        <v>1042</v>
      </c>
      <c r="G1310" t="s">
        <v>1043</v>
      </c>
      <c r="H1310">
        <v>89</v>
      </c>
      <c r="I1310" t="s">
        <v>1026</v>
      </c>
      <c r="J1310">
        <f>IF(AND(B1311=Hospitalvisits[[#This Row],[Patient_ID]],C1311-Hospitalvisits[[#This Row],[Discharge_Date]] &lt;= 30),1,0)</f>
        <v>0</v>
      </c>
      <c r="K1310" s="3" t="str">
        <f>IF(Hospitalvisits[[#This Row],[Readmission Status]]=1,C1311,"")</f>
        <v/>
      </c>
    </row>
    <row r="1311" spans="1:11">
      <c r="A1311">
        <v>1839</v>
      </c>
      <c r="B1311">
        <v>446</v>
      </c>
      <c r="C1311" s="3">
        <v>44816</v>
      </c>
      <c r="D1311" s="3">
        <v>44817</v>
      </c>
      <c r="E1311">
        <v>1</v>
      </c>
      <c r="F1311" t="s">
        <v>1042</v>
      </c>
      <c r="G1311" t="s">
        <v>1043</v>
      </c>
      <c r="H1311">
        <v>90</v>
      </c>
      <c r="I1311" t="s">
        <v>1034</v>
      </c>
      <c r="J1311">
        <f>IF(AND(B1312=Hospitalvisits[[#This Row],[Patient_ID]],C1312-Hospitalvisits[[#This Row],[Discharge_Date]] &lt;= 30),1,0)</f>
        <v>1</v>
      </c>
      <c r="K1311" s="3">
        <f>IF(Hospitalvisits[[#This Row],[Readmission Status]]=1,C1312,"")</f>
        <v>44844</v>
      </c>
    </row>
    <row r="1312" spans="1:11">
      <c r="A1312">
        <v>2392</v>
      </c>
      <c r="B1312">
        <v>446</v>
      </c>
      <c r="C1312" s="3">
        <v>44844</v>
      </c>
      <c r="D1312" s="3">
        <v>44847</v>
      </c>
      <c r="E1312">
        <v>3</v>
      </c>
      <c r="F1312" t="s">
        <v>1037</v>
      </c>
      <c r="G1312" t="s">
        <v>1031</v>
      </c>
      <c r="H1312">
        <v>8</v>
      </c>
      <c r="I1312" t="s">
        <v>1032</v>
      </c>
      <c r="J1312">
        <f>IF(AND(B1313=Hospitalvisits[[#This Row],[Patient_ID]],C1313-Hospitalvisits[[#This Row],[Discharge_Date]] &lt;= 30),1,0)</f>
        <v>0</v>
      </c>
      <c r="K1312" s="3" t="str">
        <f>IF(Hospitalvisits[[#This Row],[Readmission Status]]=1,C1313,"")</f>
        <v/>
      </c>
    </row>
    <row r="1313" spans="1:11">
      <c r="A1313">
        <v>1696</v>
      </c>
      <c r="B1313">
        <v>446</v>
      </c>
      <c r="C1313" s="3">
        <v>44926</v>
      </c>
      <c r="D1313" s="3">
        <v>44932</v>
      </c>
      <c r="E1313">
        <v>6</v>
      </c>
      <c r="F1313" t="s">
        <v>1037</v>
      </c>
      <c r="G1313" t="s">
        <v>1031</v>
      </c>
      <c r="H1313">
        <v>48</v>
      </c>
      <c r="I1313" t="s">
        <v>1029</v>
      </c>
      <c r="J1313">
        <f>IF(AND(B1314=Hospitalvisits[[#This Row],[Patient_ID]],C1314-Hospitalvisits[[#This Row],[Discharge_Date]] &lt;= 30),1,0)</f>
        <v>0</v>
      </c>
      <c r="K1313" s="3" t="str">
        <f>IF(Hospitalvisits[[#This Row],[Readmission Status]]=1,C1314,"")</f>
        <v/>
      </c>
    </row>
    <row r="1314" spans="1:11">
      <c r="A1314">
        <v>1159</v>
      </c>
      <c r="B1314">
        <v>446</v>
      </c>
      <c r="C1314" s="3">
        <v>44992</v>
      </c>
      <c r="D1314" s="3">
        <v>44999</v>
      </c>
      <c r="E1314">
        <v>7</v>
      </c>
      <c r="F1314" t="s">
        <v>1038</v>
      </c>
      <c r="G1314" t="s">
        <v>1039</v>
      </c>
      <c r="H1314">
        <v>42</v>
      </c>
      <c r="I1314" t="s">
        <v>1029</v>
      </c>
      <c r="J1314">
        <f>IF(AND(B1315=Hospitalvisits[[#This Row],[Patient_ID]],C1315-Hospitalvisits[[#This Row],[Discharge_Date]] &lt;= 30),1,0)</f>
        <v>0</v>
      </c>
      <c r="K1314" s="3" t="str">
        <f>IF(Hospitalvisits[[#This Row],[Readmission Status]]=1,C1315,"")</f>
        <v/>
      </c>
    </row>
    <row r="1315" spans="1:11">
      <c r="A1315">
        <v>865</v>
      </c>
      <c r="B1315">
        <v>447</v>
      </c>
      <c r="C1315" s="3">
        <v>45268</v>
      </c>
      <c r="D1315" s="3">
        <v>45271</v>
      </c>
      <c r="E1315">
        <v>3</v>
      </c>
      <c r="F1315" t="s">
        <v>1038</v>
      </c>
      <c r="G1315" t="s">
        <v>1039</v>
      </c>
      <c r="H1315">
        <v>24</v>
      </c>
      <c r="I1315" t="s">
        <v>1026</v>
      </c>
      <c r="J1315">
        <f>IF(AND(B1316=Hospitalvisits[[#This Row],[Patient_ID]],C1316-Hospitalvisits[[#This Row],[Discharge_Date]] &lt;= 30),1,0)</f>
        <v>0</v>
      </c>
      <c r="K1315" s="3" t="str">
        <f>IF(Hospitalvisits[[#This Row],[Readmission Status]]=1,C1316,"")</f>
        <v/>
      </c>
    </row>
    <row r="1316" spans="1:11">
      <c r="A1316">
        <v>1586</v>
      </c>
      <c r="B1316">
        <v>447</v>
      </c>
      <c r="C1316" s="3">
        <v>45355</v>
      </c>
      <c r="D1316" s="3">
        <v>45364</v>
      </c>
      <c r="E1316">
        <v>9</v>
      </c>
      <c r="F1316" t="s">
        <v>1041</v>
      </c>
      <c r="G1316" t="s">
        <v>1036</v>
      </c>
      <c r="H1316">
        <v>156</v>
      </c>
      <c r="I1316" t="s">
        <v>1026</v>
      </c>
      <c r="J1316">
        <f>IF(AND(B1317=Hospitalvisits[[#This Row],[Patient_ID]],C1317-Hospitalvisits[[#This Row],[Discharge_Date]] &lt;= 30),1,0)</f>
        <v>0</v>
      </c>
      <c r="K1316" s="3" t="str">
        <f>IF(Hospitalvisits[[#This Row],[Readmission Status]]=1,C1317,"")</f>
        <v/>
      </c>
    </row>
    <row r="1317" spans="1:11">
      <c r="A1317">
        <v>951</v>
      </c>
      <c r="B1317">
        <v>448</v>
      </c>
      <c r="C1317" s="3">
        <v>44624</v>
      </c>
      <c r="D1317" s="3">
        <v>44628</v>
      </c>
      <c r="E1317">
        <v>4</v>
      </c>
      <c r="F1317" t="s">
        <v>1038</v>
      </c>
      <c r="G1317" t="s">
        <v>1039</v>
      </c>
      <c r="H1317">
        <v>7</v>
      </c>
      <c r="I1317" t="s">
        <v>1032</v>
      </c>
      <c r="J1317">
        <f>IF(AND(B1318=Hospitalvisits[[#This Row],[Patient_ID]],C1318-Hospitalvisits[[#This Row],[Discharge_Date]] &lt;= 30),1,0)</f>
        <v>0</v>
      </c>
      <c r="K1317" s="3" t="str">
        <f>IF(Hospitalvisits[[#This Row],[Readmission Status]]=1,C1318,"")</f>
        <v/>
      </c>
    </row>
    <row r="1318" spans="1:11">
      <c r="A1318">
        <v>646</v>
      </c>
      <c r="B1318">
        <v>448</v>
      </c>
      <c r="C1318" s="3">
        <v>44783</v>
      </c>
      <c r="D1318" s="3">
        <v>44801</v>
      </c>
      <c r="E1318">
        <v>18</v>
      </c>
      <c r="F1318" t="s">
        <v>1033</v>
      </c>
      <c r="G1318" t="s">
        <v>1028</v>
      </c>
      <c r="H1318">
        <v>80</v>
      </c>
      <c r="I1318" t="s">
        <v>1032</v>
      </c>
      <c r="J1318">
        <f>IF(AND(B1319=Hospitalvisits[[#This Row],[Patient_ID]],C1319-Hospitalvisits[[#This Row],[Discharge_Date]] &lt;= 30),1,0)</f>
        <v>0</v>
      </c>
      <c r="K1318" s="3" t="str">
        <f>IF(Hospitalvisits[[#This Row],[Readmission Status]]=1,C1319,"")</f>
        <v/>
      </c>
    </row>
    <row r="1319" spans="1:11">
      <c r="A1319">
        <v>580</v>
      </c>
      <c r="B1319">
        <v>448</v>
      </c>
      <c r="C1319" s="3">
        <v>44881</v>
      </c>
      <c r="D1319" s="3">
        <v>44882</v>
      </c>
      <c r="E1319">
        <v>1</v>
      </c>
      <c r="F1319" t="s">
        <v>1046</v>
      </c>
      <c r="G1319" t="s">
        <v>1043</v>
      </c>
      <c r="H1319">
        <v>144</v>
      </c>
      <c r="I1319" t="s">
        <v>1032</v>
      </c>
      <c r="J1319">
        <f>IF(AND(B1320=Hospitalvisits[[#This Row],[Patient_ID]],C1320-Hospitalvisits[[#This Row],[Discharge_Date]] &lt;= 30),1,0)</f>
        <v>0</v>
      </c>
      <c r="K1319" s="3" t="str">
        <f>IF(Hospitalvisits[[#This Row],[Readmission Status]]=1,C1320,"")</f>
        <v/>
      </c>
    </row>
    <row r="1320" spans="1:11">
      <c r="A1320">
        <v>2533</v>
      </c>
      <c r="B1320">
        <v>448</v>
      </c>
      <c r="C1320" s="3">
        <v>44962</v>
      </c>
      <c r="D1320" s="3">
        <v>44965</v>
      </c>
      <c r="E1320">
        <v>3</v>
      </c>
      <c r="F1320" t="s">
        <v>1046</v>
      </c>
      <c r="G1320" t="s">
        <v>1043</v>
      </c>
      <c r="H1320">
        <v>160</v>
      </c>
      <c r="I1320" t="s">
        <v>1034</v>
      </c>
      <c r="J1320">
        <f>IF(AND(B1321=Hospitalvisits[[#This Row],[Patient_ID]],C1321-Hospitalvisits[[#This Row],[Discharge_Date]] &lt;= 30),1,0)</f>
        <v>0</v>
      </c>
      <c r="K1320" s="3" t="str">
        <f>IF(Hospitalvisits[[#This Row],[Readmission Status]]=1,C1321,"")</f>
        <v/>
      </c>
    </row>
    <row r="1321" spans="1:11">
      <c r="A1321">
        <v>785</v>
      </c>
      <c r="B1321">
        <v>448</v>
      </c>
      <c r="C1321" s="3">
        <v>45358</v>
      </c>
      <c r="D1321" s="3">
        <v>45363</v>
      </c>
      <c r="E1321">
        <v>5</v>
      </c>
      <c r="F1321" t="s">
        <v>1040</v>
      </c>
      <c r="G1321" t="s">
        <v>1039</v>
      </c>
      <c r="H1321">
        <v>196</v>
      </c>
      <c r="I1321" t="s">
        <v>1026</v>
      </c>
      <c r="J1321">
        <f>IF(AND(B1322=Hospitalvisits[[#This Row],[Patient_ID]],C1322-Hospitalvisits[[#This Row],[Discharge_Date]] &lt;= 30),1,0)</f>
        <v>0</v>
      </c>
      <c r="K1321" s="3" t="str">
        <f>IF(Hospitalvisits[[#This Row],[Readmission Status]]=1,C1322,"")</f>
        <v/>
      </c>
    </row>
    <row r="1322" spans="1:11">
      <c r="A1322">
        <v>2618</v>
      </c>
      <c r="B1322">
        <v>448</v>
      </c>
      <c r="C1322" s="3">
        <v>45475</v>
      </c>
      <c r="D1322" s="3">
        <v>45483</v>
      </c>
      <c r="E1322">
        <v>8</v>
      </c>
      <c r="F1322" t="s">
        <v>1037</v>
      </c>
      <c r="G1322" t="s">
        <v>1031</v>
      </c>
      <c r="H1322">
        <v>111</v>
      </c>
      <c r="I1322" t="s">
        <v>1032</v>
      </c>
      <c r="J1322">
        <f>IF(AND(B1323=Hospitalvisits[[#This Row],[Patient_ID]],C1323-Hospitalvisits[[#This Row],[Discharge_Date]] &lt;= 30),1,0)</f>
        <v>0</v>
      </c>
      <c r="K1322" s="3" t="str">
        <f>IF(Hospitalvisits[[#This Row],[Readmission Status]]=1,C1323,"")</f>
        <v/>
      </c>
    </row>
    <row r="1323" spans="1:11">
      <c r="A1323">
        <v>2123</v>
      </c>
      <c r="B1323">
        <v>449</v>
      </c>
      <c r="C1323" s="3">
        <v>44660</v>
      </c>
      <c r="D1323" s="3">
        <v>44663</v>
      </c>
      <c r="E1323">
        <v>3</v>
      </c>
      <c r="F1323" t="s">
        <v>1046</v>
      </c>
      <c r="G1323" t="s">
        <v>1043</v>
      </c>
      <c r="H1323">
        <v>25</v>
      </c>
      <c r="I1323" t="s">
        <v>1029</v>
      </c>
      <c r="J1323">
        <f>IF(AND(B1324=Hospitalvisits[[#This Row],[Patient_ID]],C1324-Hospitalvisits[[#This Row],[Discharge_Date]] &lt;= 30),1,0)</f>
        <v>0</v>
      </c>
      <c r="K1323" s="3" t="str">
        <f>IF(Hospitalvisits[[#This Row],[Readmission Status]]=1,C1324,"")</f>
        <v/>
      </c>
    </row>
    <row r="1324" spans="1:11">
      <c r="A1324">
        <v>2114</v>
      </c>
      <c r="B1324">
        <v>449</v>
      </c>
      <c r="C1324" s="3">
        <v>44739</v>
      </c>
      <c r="D1324" s="3">
        <v>44742</v>
      </c>
      <c r="E1324">
        <v>3</v>
      </c>
      <c r="F1324" t="s">
        <v>1045</v>
      </c>
      <c r="G1324" t="s">
        <v>1025</v>
      </c>
      <c r="H1324">
        <v>5</v>
      </c>
      <c r="I1324" t="s">
        <v>1026</v>
      </c>
      <c r="J1324">
        <f>IF(AND(B1325=Hospitalvisits[[#This Row],[Patient_ID]],C1325-Hospitalvisits[[#This Row],[Discharge_Date]] &lt;= 30),1,0)</f>
        <v>0</v>
      </c>
      <c r="K1324" s="3" t="str">
        <f>IF(Hospitalvisits[[#This Row],[Readmission Status]]=1,C1325,"")</f>
        <v/>
      </c>
    </row>
    <row r="1325" spans="1:11">
      <c r="A1325">
        <v>2276</v>
      </c>
      <c r="B1325">
        <v>449</v>
      </c>
      <c r="C1325" s="3">
        <v>45229</v>
      </c>
      <c r="D1325" s="3">
        <v>45230</v>
      </c>
      <c r="E1325">
        <v>1</v>
      </c>
      <c r="F1325" t="s">
        <v>1037</v>
      </c>
      <c r="G1325" t="s">
        <v>1031</v>
      </c>
      <c r="H1325">
        <v>42</v>
      </c>
      <c r="I1325" t="s">
        <v>1032</v>
      </c>
      <c r="J1325">
        <f>IF(AND(B1326=Hospitalvisits[[#This Row],[Patient_ID]],C1326-Hospitalvisits[[#This Row],[Discharge_Date]] &lt;= 30),1,0)</f>
        <v>0</v>
      </c>
      <c r="K1325" s="3" t="str">
        <f>IF(Hospitalvisits[[#This Row],[Readmission Status]]=1,C1326,"")</f>
        <v/>
      </c>
    </row>
    <row r="1326" spans="1:11">
      <c r="A1326">
        <v>317</v>
      </c>
      <c r="B1326">
        <v>450</v>
      </c>
      <c r="C1326" s="3">
        <v>45057</v>
      </c>
      <c r="D1326" s="3">
        <v>45061</v>
      </c>
      <c r="E1326">
        <v>4</v>
      </c>
      <c r="F1326" t="s">
        <v>1038</v>
      </c>
      <c r="G1326" t="s">
        <v>1039</v>
      </c>
      <c r="H1326">
        <v>59</v>
      </c>
      <c r="I1326" t="s">
        <v>1026</v>
      </c>
      <c r="J1326">
        <f>IF(AND(B1327=Hospitalvisits[[#This Row],[Patient_ID]],C1327-Hospitalvisits[[#This Row],[Discharge_Date]] &lt;= 30),1,0)</f>
        <v>0</v>
      </c>
      <c r="K1326" s="3" t="str">
        <f>IF(Hospitalvisits[[#This Row],[Readmission Status]]=1,C1327,"")</f>
        <v/>
      </c>
    </row>
    <row r="1327" spans="1:11">
      <c r="A1327">
        <v>1550</v>
      </c>
      <c r="B1327">
        <v>451</v>
      </c>
      <c r="C1327" s="3">
        <v>44676</v>
      </c>
      <c r="D1327" s="3">
        <v>44679</v>
      </c>
      <c r="E1327">
        <v>3</v>
      </c>
      <c r="F1327" t="s">
        <v>1042</v>
      </c>
      <c r="G1327" t="s">
        <v>1043</v>
      </c>
      <c r="H1327">
        <v>29</v>
      </c>
      <c r="I1327" t="s">
        <v>1034</v>
      </c>
      <c r="J1327">
        <f>IF(AND(B1328=Hospitalvisits[[#This Row],[Patient_ID]],C1328-Hospitalvisits[[#This Row],[Discharge_Date]] &lt;= 30),1,0)</f>
        <v>1</v>
      </c>
      <c r="K1327" s="3">
        <f>IF(Hospitalvisits[[#This Row],[Readmission Status]]=1,C1328,"")</f>
        <v>44699</v>
      </c>
    </row>
    <row r="1328" spans="1:11">
      <c r="A1328">
        <v>2939</v>
      </c>
      <c r="B1328">
        <v>451</v>
      </c>
      <c r="C1328" s="3">
        <v>44699</v>
      </c>
      <c r="D1328" s="3">
        <v>44704</v>
      </c>
      <c r="E1328">
        <v>5</v>
      </c>
      <c r="F1328" t="s">
        <v>1045</v>
      </c>
      <c r="G1328" t="s">
        <v>1025</v>
      </c>
      <c r="H1328">
        <v>3</v>
      </c>
      <c r="I1328" t="s">
        <v>1034</v>
      </c>
      <c r="J1328">
        <f>IF(AND(B1329=Hospitalvisits[[#This Row],[Patient_ID]],C1329-Hospitalvisits[[#This Row],[Discharge_Date]] &lt;= 30),1,0)</f>
        <v>0</v>
      </c>
      <c r="K1328" s="3" t="str">
        <f>IF(Hospitalvisits[[#This Row],[Readmission Status]]=1,C1329,"")</f>
        <v/>
      </c>
    </row>
    <row r="1329" spans="1:11">
      <c r="A1329">
        <v>2979</v>
      </c>
      <c r="B1329">
        <v>451</v>
      </c>
      <c r="C1329" s="3">
        <v>44758</v>
      </c>
      <c r="D1329" s="3">
        <v>44763</v>
      </c>
      <c r="E1329">
        <v>5</v>
      </c>
      <c r="F1329" t="s">
        <v>1024</v>
      </c>
      <c r="G1329" t="s">
        <v>1025</v>
      </c>
      <c r="H1329">
        <v>2</v>
      </c>
      <c r="I1329" t="s">
        <v>1032</v>
      </c>
      <c r="J1329">
        <f>IF(AND(B1330=Hospitalvisits[[#This Row],[Patient_ID]],C1330-Hospitalvisits[[#This Row],[Discharge_Date]] &lt;= 30),1,0)</f>
        <v>0</v>
      </c>
      <c r="K1329" s="3" t="str">
        <f>IF(Hospitalvisits[[#This Row],[Readmission Status]]=1,C1330,"")</f>
        <v/>
      </c>
    </row>
    <row r="1330" spans="1:11">
      <c r="A1330">
        <v>895</v>
      </c>
      <c r="B1330">
        <v>451</v>
      </c>
      <c r="C1330" s="3">
        <v>44818</v>
      </c>
      <c r="D1330" s="3">
        <v>44820</v>
      </c>
      <c r="E1330">
        <v>2</v>
      </c>
      <c r="F1330" t="s">
        <v>1037</v>
      </c>
      <c r="G1330" t="s">
        <v>1031</v>
      </c>
      <c r="H1330">
        <v>103</v>
      </c>
      <c r="I1330" t="s">
        <v>1032</v>
      </c>
      <c r="J1330">
        <f>IF(AND(B1331=Hospitalvisits[[#This Row],[Patient_ID]],C1331-Hospitalvisits[[#This Row],[Discharge_Date]] &lt;= 30),1,0)</f>
        <v>0</v>
      </c>
      <c r="K1330" s="3" t="str">
        <f>IF(Hospitalvisits[[#This Row],[Readmission Status]]=1,C1331,"")</f>
        <v/>
      </c>
    </row>
    <row r="1331" spans="1:11">
      <c r="A1331">
        <v>139</v>
      </c>
      <c r="B1331">
        <v>451</v>
      </c>
      <c r="C1331" s="3">
        <v>45005</v>
      </c>
      <c r="D1331" s="3">
        <v>45012</v>
      </c>
      <c r="E1331">
        <v>7</v>
      </c>
      <c r="F1331" t="s">
        <v>1037</v>
      </c>
      <c r="G1331" t="s">
        <v>1031</v>
      </c>
      <c r="H1331">
        <v>81</v>
      </c>
      <c r="I1331" t="s">
        <v>1034</v>
      </c>
      <c r="J1331">
        <f>IF(AND(B1332=Hospitalvisits[[#This Row],[Patient_ID]],C1332-Hospitalvisits[[#This Row],[Discharge_Date]] &lt;= 30),1,0)</f>
        <v>0</v>
      </c>
      <c r="K1331" s="3" t="str">
        <f>IF(Hospitalvisits[[#This Row],[Readmission Status]]=1,C1332,"")</f>
        <v/>
      </c>
    </row>
    <row r="1332" spans="1:11">
      <c r="A1332">
        <v>64</v>
      </c>
      <c r="B1332">
        <v>452</v>
      </c>
      <c r="C1332" s="3">
        <v>44634</v>
      </c>
      <c r="D1332" s="3">
        <v>44644</v>
      </c>
      <c r="E1332">
        <v>10</v>
      </c>
      <c r="F1332" t="s">
        <v>1041</v>
      </c>
      <c r="G1332" t="s">
        <v>1036</v>
      </c>
      <c r="H1332">
        <v>196</v>
      </c>
      <c r="I1332" t="s">
        <v>1034</v>
      </c>
      <c r="J1332">
        <f>IF(AND(B1333=Hospitalvisits[[#This Row],[Patient_ID]],C1333-Hospitalvisits[[#This Row],[Discharge_Date]] &lt;= 30),1,0)</f>
        <v>0</v>
      </c>
      <c r="K1332" s="3" t="str">
        <f>IF(Hospitalvisits[[#This Row],[Readmission Status]]=1,C1333,"")</f>
        <v/>
      </c>
    </row>
    <row r="1333" spans="1:11">
      <c r="A1333">
        <v>946</v>
      </c>
      <c r="B1333">
        <v>452</v>
      </c>
      <c r="C1333" s="3">
        <v>44808</v>
      </c>
      <c r="D1333" s="3">
        <v>44826</v>
      </c>
      <c r="E1333">
        <v>18</v>
      </c>
      <c r="F1333" t="s">
        <v>1027</v>
      </c>
      <c r="G1333" t="s">
        <v>1028</v>
      </c>
      <c r="H1333">
        <v>199</v>
      </c>
      <c r="I1333" t="s">
        <v>1034</v>
      </c>
      <c r="J1333">
        <f>IF(AND(B1334=Hospitalvisits[[#This Row],[Patient_ID]],C1334-Hospitalvisits[[#This Row],[Discharge_Date]] &lt;= 30),1,0)</f>
        <v>0</v>
      </c>
      <c r="K1333" s="3" t="str">
        <f>IF(Hospitalvisits[[#This Row],[Readmission Status]]=1,C1334,"")</f>
        <v/>
      </c>
    </row>
    <row r="1334" spans="1:11">
      <c r="A1334">
        <v>1069</v>
      </c>
      <c r="B1334">
        <v>453</v>
      </c>
      <c r="C1334" s="3">
        <v>45466</v>
      </c>
      <c r="D1334" s="3">
        <v>45469</v>
      </c>
      <c r="E1334">
        <v>3</v>
      </c>
      <c r="F1334" t="s">
        <v>1030</v>
      </c>
      <c r="G1334" t="s">
        <v>1031</v>
      </c>
      <c r="H1334">
        <v>55</v>
      </c>
      <c r="I1334" t="s">
        <v>1034</v>
      </c>
      <c r="J1334">
        <f>IF(AND(B1335=Hospitalvisits[[#This Row],[Patient_ID]],C1335-Hospitalvisits[[#This Row],[Discharge_Date]] &lt;= 30),1,0)</f>
        <v>0</v>
      </c>
      <c r="K1334" s="3" t="str">
        <f>IF(Hospitalvisits[[#This Row],[Readmission Status]]=1,C1335,"")</f>
        <v/>
      </c>
    </row>
    <row r="1335" spans="1:11">
      <c r="A1335">
        <v>1757</v>
      </c>
      <c r="B1335">
        <v>454</v>
      </c>
      <c r="C1335" s="3">
        <v>44816</v>
      </c>
      <c r="D1335" s="3">
        <v>44817</v>
      </c>
      <c r="E1335">
        <v>1</v>
      </c>
      <c r="F1335" t="s">
        <v>1046</v>
      </c>
      <c r="G1335" t="s">
        <v>1043</v>
      </c>
      <c r="H1335">
        <v>33</v>
      </c>
      <c r="I1335" t="s">
        <v>1029</v>
      </c>
      <c r="J1335">
        <f>IF(AND(B1336=Hospitalvisits[[#This Row],[Patient_ID]],C1336-Hospitalvisits[[#This Row],[Discharge_Date]] &lt;= 30),1,0)</f>
        <v>0</v>
      </c>
      <c r="K1335" s="3" t="str">
        <f>IF(Hospitalvisits[[#This Row],[Readmission Status]]=1,C1336,"")</f>
        <v/>
      </c>
    </row>
    <row r="1336" spans="1:11">
      <c r="A1336">
        <v>113</v>
      </c>
      <c r="B1336">
        <v>454</v>
      </c>
      <c r="C1336" s="3">
        <v>44887</v>
      </c>
      <c r="D1336" s="3">
        <v>44898</v>
      </c>
      <c r="E1336">
        <v>11</v>
      </c>
      <c r="F1336" t="s">
        <v>1041</v>
      </c>
      <c r="G1336" t="s">
        <v>1036</v>
      </c>
      <c r="H1336">
        <v>194</v>
      </c>
      <c r="I1336" t="s">
        <v>1034</v>
      </c>
      <c r="J1336">
        <f>IF(AND(B1337=Hospitalvisits[[#This Row],[Patient_ID]],C1337-Hospitalvisits[[#This Row],[Discharge_Date]] &lt;= 30),1,0)</f>
        <v>0</v>
      </c>
      <c r="K1336" s="3" t="str">
        <f>IF(Hospitalvisits[[#This Row],[Readmission Status]]=1,C1337,"")</f>
        <v/>
      </c>
    </row>
    <row r="1337" spans="1:11">
      <c r="A1337">
        <v>1160</v>
      </c>
      <c r="B1337">
        <v>454</v>
      </c>
      <c r="C1337" s="3">
        <v>45189</v>
      </c>
      <c r="D1337" s="3">
        <v>45192</v>
      </c>
      <c r="E1337">
        <v>3</v>
      </c>
      <c r="F1337" t="s">
        <v>1038</v>
      </c>
      <c r="G1337" t="s">
        <v>1039</v>
      </c>
      <c r="H1337">
        <v>148</v>
      </c>
      <c r="I1337" t="s">
        <v>1034</v>
      </c>
      <c r="J1337">
        <f>IF(AND(B1338=Hospitalvisits[[#This Row],[Patient_ID]],C1338-Hospitalvisits[[#This Row],[Discharge_Date]] &lt;= 30),1,0)</f>
        <v>0</v>
      </c>
      <c r="K1337" s="3" t="str">
        <f>IF(Hospitalvisits[[#This Row],[Readmission Status]]=1,C1338,"")</f>
        <v/>
      </c>
    </row>
    <row r="1338" spans="1:11">
      <c r="A1338">
        <v>308</v>
      </c>
      <c r="B1338">
        <v>454</v>
      </c>
      <c r="C1338" s="3">
        <v>45489</v>
      </c>
      <c r="D1338" s="3">
        <v>45495</v>
      </c>
      <c r="E1338">
        <v>6</v>
      </c>
      <c r="F1338" t="s">
        <v>1030</v>
      </c>
      <c r="G1338" t="s">
        <v>1031</v>
      </c>
      <c r="H1338">
        <v>137</v>
      </c>
      <c r="I1338" t="s">
        <v>1026</v>
      </c>
      <c r="J1338">
        <f>IF(AND(B1339=Hospitalvisits[[#This Row],[Patient_ID]],C1339-Hospitalvisits[[#This Row],[Discharge_Date]] &lt;= 30),1,0)</f>
        <v>0</v>
      </c>
      <c r="K1338" s="3" t="str">
        <f>IF(Hospitalvisits[[#This Row],[Readmission Status]]=1,C1339,"")</f>
        <v/>
      </c>
    </row>
    <row r="1339" spans="1:11">
      <c r="A1339">
        <v>1955</v>
      </c>
      <c r="B1339">
        <v>455</v>
      </c>
      <c r="C1339" s="3">
        <v>44887</v>
      </c>
      <c r="D1339" s="3">
        <v>44889</v>
      </c>
      <c r="E1339">
        <v>2</v>
      </c>
      <c r="F1339" t="s">
        <v>1042</v>
      </c>
      <c r="G1339" t="s">
        <v>1043</v>
      </c>
      <c r="H1339">
        <v>137</v>
      </c>
      <c r="I1339" t="s">
        <v>1032</v>
      </c>
      <c r="J1339">
        <f>IF(AND(B1340=Hospitalvisits[[#This Row],[Patient_ID]],C1340-Hospitalvisits[[#This Row],[Discharge_Date]] &lt;= 30),1,0)</f>
        <v>0</v>
      </c>
      <c r="K1339" s="3" t="str">
        <f>IF(Hospitalvisits[[#This Row],[Readmission Status]]=1,C1340,"")</f>
        <v/>
      </c>
    </row>
    <row r="1340" spans="1:11">
      <c r="A1340">
        <v>300</v>
      </c>
      <c r="B1340">
        <v>456</v>
      </c>
      <c r="C1340" s="3">
        <v>44891</v>
      </c>
      <c r="D1340" s="3">
        <v>44900</v>
      </c>
      <c r="E1340">
        <v>9</v>
      </c>
      <c r="F1340" t="s">
        <v>1041</v>
      </c>
      <c r="G1340" t="s">
        <v>1036</v>
      </c>
      <c r="H1340">
        <v>26</v>
      </c>
      <c r="I1340" t="s">
        <v>1026</v>
      </c>
      <c r="J1340">
        <f>IF(AND(B1341=Hospitalvisits[[#This Row],[Patient_ID]],C1341-Hospitalvisits[[#This Row],[Discharge_Date]] &lt;= 30),1,0)</f>
        <v>0</v>
      </c>
      <c r="K1340" s="3" t="str">
        <f>IF(Hospitalvisits[[#This Row],[Readmission Status]]=1,C1341,"")</f>
        <v/>
      </c>
    </row>
    <row r="1341" spans="1:11">
      <c r="A1341">
        <v>2500</v>
      </c>
      <c r="B1341">
        <v>456</v>
      </c>
      <c r="C1341" s="3">
        <v>45024</v>
      </c>
      <c r="D1341" s="3">
        <v>45029</v>
      </c>
      <c r="E1341">
        <v>5</v>
      </c>
      <c r="F1341" t="s">
        <v>1027</v>
      </c>
      <c r="G1341" t="s">
        <v>1028</v>
      </c>
      <c r="H1341">
        <v>40</v>
      </c>
      <c r="I1341" t="s">
        <v>1026</v>
      </c>
      <c r="J1341">
        <f>IF(AND(B1342=Hospitalvisits[[#This Row],[Patient_ID]],C1342-Hospitalvisits[[#This Row],[Discharge_Date]] &lt;= 30),1,0)</f>
        <v>0</v>
      </c>
      <c r="K1341" s="3" t="str">
        <f>IF(Hospitalvisits[[#This Row],[Readmission Status]]=1,C1342,"")</f>
        <v/>
      </c>
    </row>
    <row r="1342" spans="1:11">
      <c r="A1342">
        <v>2871</v>
      </c>
      <c r="B1342">
        <v>456</v>
      </c>
      <c r="C1342" s="3">
        <v>45181</v>
      </c>
      <c r="D1342" s="3">
        <v>45187</v>
      </c>
      <c r="E1342">
        <v>6</v>
      </c>
      <c r="F1342" t="s">
        <v>1041</v>
      </c>
      <c r="G1342" t="s">
        <v>1036</v>
      </c>
      <c r="H1342">
        <v>45</v>
      </c>
      <c r="I1342" t="s">
        <v>1029</v>
      </c>
      <c r="J1342">
        <f>IF(AND(B1343=Hospitalvisits[[#This Row],[Patient_ID]],C1343-Hospitalvisits[[#This Row],[Discharge_Date]] &lt;= 30),1,0)</f>
        <v>0</v>
      </c>
      <c r="K1342" s="3" t="str">
        <f>IF(Hospitalvisits[[#This Row],[Readmission Status]]=1,C1343,"")</f>
        <v/>
      </c>
    </row>
    <row r="1343" spans="1:11">
      <c r="A1343">
        <v>2857</v>
      </c>
      <c r="B1343">
        <v>456</v>
      </c>
      <c r="C1343" s="3">
        <v>45331</v>
      </c>
      <c r="D1343" s="3">
        <v>45332</v>
      </c>
      <c r="E1343">
        <v>1</v>
      </c>
      <c r="F1343" t="s">
        <v>1042</v>
      </c>
      <c r="G1343" t="s">
        <v>1043</v>
      </c>
      <c r="H1343">
        <v>125</v>
      </c>
      <c r="I1343" t="s">
        <v>1026</v>
      </c>
      <c r="J1343">
        <f>IF(AND(B1344=Hospitalvisits[[#This Row],[Patient_ID]],C1344-Hospitalvisits[[#This Row],[Discharge_Date]] &lt;= 30),1,0)</f>
        <v>0</v>
      </c>
      <c r="K1343" s="3" t="str">
        <f>IF(Hospitalvisits[[#This Row],[Readmission Status]]=1,C1344,"")</f>
        <v/>
      </c>
    </row>
    <row r="1344" spans="1:11">
      <c r="A1344">
        <v>2017</v>
      </c>
      <c r="B1344">
        <v>456</v>
      </c>
      <c r="C1344" s="3">
        <v>45646</v>
      </c>
      <c r="D1344" s="3">
        <v>45651</v>
      </c>
      <c r="E1344">
        <v>5</v>
      </c>
      <c r="F1344" t="s">
        <v>1033</v>
      </c>
      <c r="G1344" t="s">
        <v>1028</v>
      </c>
      <c r="H1344">
        <v>137</v>
      </c>
      <c r="I1344" t="s">
        <v>1032</v>
      </c>
      <c r="J1344">
        <f>IF(AND(B1345=Hospitalvisits[[#This Row],[Patient_ID]],C1345-Hospitalvisits[[#This Row],[Discharge_Date]] &lt;= 30),1,0)</f>
        <v>0</v>
      </c>
      <c r="K1344" s="3" t="str">
        <f>IF(Hospitalvisits[[#This Row],[Readmission Status]]=1,C1345,"")</f>
        <v/>
      </c>
    </row>
    <row r="1345" spans="1:11">
      <c r="A1345">
        <v>1945</v>
      </c>
      <c r="B1345">
        <v>457</v>
      </c>
      <c r="C1345" s="3">
        <v>44795</v>
      </c>
      <c r="D1345" s="3">
        <v>44807</v>
      </c>
      <c r="E1345">
        <v>12</v>
      </c>
      <c r="F1345" t="s">
        <v>1035</v>
      </c>
      <c r="G1345" t="s">
        <v>1036</v>
      </c>
      <c r="H1345">
        <v>21</v>
      </c>
      <c r="I1345" t="s">
        <v>1034</v>
      </c>
      <c r="J1345">
        <f>IF(AND(B1346=Hospitalvisits[[#This Row],[Patient_ID]],C1346-Hospitalvisits[[#This Row],[Discharge_Date]] &lt;= 30),1,0)</f>
        <v>0</v>
      </c>
      <c r="K1345" s="3" t="str">
        <f>IF(Hospitalvisits[[#This Row],[Readmission Status]]=1,C1346,"")</f>
        <v/>
      </c>
    </row>
    <row r="1346" spans="1:11">
      <c r="A1346">
        <v>924</v>
      </c>
      <c r="B1346">
        <v>457</v>
      </c>
      <c r="C1346" s="3">
        <v>45222</v>
      </c>
      <c r="D1346" s="3">
        <v>45232</v>
      </c>
      <c r="E1346">
        <v>10</v>
      </c>
      <c r="F1346" t="s">
        <v>1037</v>
      </c>
      <c r="G1346" t="s">
        <v>1031</v>
      </c>
      <c r="H1346">
        <v>76</v>
      </c>
      <c r="I1346" t="s">
        <v>1029</v>
      </c>
      <c r="J1346">
        <f>IF(AND(B1347=Hospitalvisits[[#This Row],[Patient_ID]],C1347-Hospitalvisits[[#This Row],[Discharge_Date]] &lt;= 30),1,0)</f>
        <v>1</v>
      </c>
      <c r="K1346" s="3">
        <f>IF(Hospitalvisits[[#This Row],[Readmission Status]]=1,C1347,"")</f>
        <v>45225</v>
      </c>
    </row>
    <row r="1347" spans="1:11">
      <c r="A1347">
        <v>857</v>
      </c>
      <c r="B1347">
        <v>457</v>
      </c>
      <c r="C1347" s="3">
        <v>45225</v>
      </c>
      <c r="D1347" s="3">
        <v>45234</v>
      </c>
      <c r="E1347">
        <v>9</v>
      </c>
      <c r="F1347" t="s">
        <v>1037</v>
      </c>
      <c r="G1347" t="s">
        <v>1031</v>
      </c>
      <c r="H1347">
        <v>65</v>
      </c>
      <c r="I1347" t="s">
        <v>1029</v>
      </c>
      <c r="J1347">
        <f>IF(AND(B1348=Hospitalvisits[[#This Row],[Patient_ID]],C1348-Hospitalvisits[[#This Row],[Discharge_Date]] &lt;= 30),1,0)</f>
        <v>1</v>
      </c>
      <c r="K1347" s="3">
        <f>IF(Hospitalvisits[[#This Row],[Readmission Status]]=1,C1348,"")</f>
        <v>45240</v>
      </c>
    </row>
    <row r="1348" spans="1:11">
      <c r="A1348">
        <v>471</v>
      </c>
      <c r="B1348">
        <v>457</v>
      </c>
      <c r="C1348" s="3">
        <v>45240</v>
      </c>
      <c r="D1348" s="3">
        <v>45243</v>
      </c>
      <c r="E1348">
        <v>3</v>
      </c>
      <c r="F1348" t="s">
        <v>1038</v>
      </c>
      <c r="G1348" t="s">
        <v>1039</v>
      </c>
      <c r="H1348">
        <v>7</v>
      </c>
      <c r="I1348" t="s">
        <v>1032</v>
      </c>
      <c r="J1348">
        <f>IF(AND(B1349=Hospitalvisits[[#This Row],[Patient_ID]],C1349-Hospitalvisits[[#This Row],[Discharge_Date]] &lt;= 30),1,0)</f>
        <v>0</v>
      </c>
      <c r="K1348" s="3" t="str">
        <f>IF(Hospitalvisits[[#This Row],[Readmission Status]]=1,C1349,"")</f>
        <v/>
      </c>
    </row>
    <row r="1349" spans="1:11">
      <c r="A1349">
        <v>2899</v>
      </c>
      <c r="B1349">
        <v>458</v>
      </c>
      <c r="C1349" s="3">
        <v>44735</v>
      </c>
      <c r="D1349" s="3">
        <v>44739</v>
      </c>
      <c r="E1349">
        <v>4</v>
      </c>
      <c r="F1349" t="s">
        <v>1045</v>
      </c>
      <c r="G1349" t="s">
        <v>1025</v>
      </c>
      <c r="H1349">
        <v>45</v>
      </c>
      <c r="I1349" t="s">
        <v>1026</v>
      </c>
      <c r="J1349">
        <f>IF(AND(B1350=Hospitalvisits[[#This Row],[Patient_ID]],C1350-Hospitalvisits[[#This Row],[Discharge_Date]] &lt;= 30),1,0)</f>
        <v>0</v>
      </c>
      <c r="K1349" s="3" t="str">
        <f>IF(Hospitalvisits[[#This Row],[Readmission Status]]=1,C1350,"")</f>
        <v/>
      </c>
    </row>
    <row r="1350" spans="1:11">
      <c r="A1350">
        <v>1253</v>
      </c>
      <c r="B1350">
        <v>458</v>
      </c>
      <c r="C1350" s="3">
        <v>45255</v>
      </c>
      <c r="D1350" s="3">
        <v>45262</v>
      </c>
      <c r="E1350">
        <v>7</v>
      </c>
      <c r="F1350" t="s">
        <v>1027</v>
      </c>
      <c r="G1350" t="s">
        <v>1028</v>
      </c>
      <c r="H1350">
        <v>58</v>
      </c>
      <c r="I1350" t="s">
        <v>1026</v>
      </c>
      <c r="J1350">
        <f>IF(AND(B1351=Hospitalvisits[[#This Row],[Patient_ID]],C1351-Hospitalvisits[[#This Row],[Discharge_Date]] &lt;= 30),1,0)</f>
        <v>0</v>
      </c>
      <c r="K1350" s="3" t="str">
        <f>IF(Hospitalvisits[[#This Row],[Readmission Status]]=1,C1351,"")</f>
        <v/>
      </c>
    </row>
    <row r="1351" spans="1:11">
      <c r="A1351">
        <v>999</v>
      </c>
      <c r="B1351">
        <v>459</v>
      </c>
      <c r="C1351" s="3">
        <v>44643</v>
      </c>
      <c r="D1351" s="3">
        <v>44649</v>
      </c>
      <c r="E1351">
        <v>6</v>
      </c>
      <c r="F1351" t="s">
        <v>1027</v>
      </c>
      <c r="G1351" t="s">
        <v>1028</v>
      </c>
      <c r="H1351">
        <v>198</v>
      </c>
      <c r="I1351" t="s">
        <v>1029</v>
      </c>
      <c r="J1351">
        <f>IF(AND(B1352=Hospitalvisits[[#This Row],[Patient_ID]],C1352-Hospitalvisits[[#This Row],[Discharge_Date]] &lt;= 30),1,0)</f>
        <v>0</v>
      </c>
      <c r="K1351" s="3" t="str">
        <f>IF(Hospitalvisits[[#This Row],[Readmission Status]]=1,C1352,"")</f>
        <v/>
      </c>
    </row>
    <row r="1352" spans="1:11">
      <c r="A1352">
        <v>2672</v>
      </c>
      <c r="B1352">
        <v>459</v>
      </c>
      <c r="C1352" s="3">
        <v>44934</v>
      </c>
      <c r="D1352" s="3">
        <v>44941</v>
      </c>
      <c r="E1352">
        <v>7</v>
      </c>
      <c r="F1352" t="s">
        <v>1044</v>
      </c>
      <c r="G1352" t="s">
        <v>1039</v>
      </c>
      <c r="H1352">
        <v>200</v>
      </c>
      <c r="I1352" t="s">
        <v>1026</v>
      </c>
      <c r="J1352">
        <f>IF(AND(B1353=Hospitalvisits[[#This Row],[Patient_ID]],C1353-Hospitalvisits[[#This Row],[Discharge_Date]] &lt;= 30),1,0)</f>
        <v>0</v>
      </c>
      <c r="K1352" s="3" t="str">
        <f>IF(Hospitalvisits[[#This Row],[Readmission Status]]=1,C1353,"")</f>
        <v/>
      </c>
    </row>
    <row r="1353" spans="1:11">
      <c r="A1353">
        <v>2268</v>
      </c>
      <c r="B1353">
        <v>459</v>
      </c>
      <c r="C1353" s="3">
        <v>45000</v>
      </c>
      <c r="D1353" s="3">
        <v>45003</v>
      </c>
      <c r="E1353">
        <v>3</v>
      </c>
      <c r="F1353" t="s">
        <v>1046</v>
      </c>
      <c r="G1353" t="s">
        <v>1043</v>
      </c>
      <c r="H1353">
        <v>123</v>
      </c>
      <c r="I1353" t="s">
        <v>1026</v>
      </c>
      <c r="J1353">
        <f>IF(AND(B1354=Hospitalvisits[[#This Row],[Patient_ID]],C1354-Hospitalvisits[[#This Row],[Discharge_Date]] &lt;= 30),1,0)</f>
        <v>0</v>
      </c>
      <c r="K1353" s="3" t="str">
        <f>IF(Hospitalvisits[[#This Row],[Readmission Status]]=1,C1354,"")</f>
        <v/>
      </c>
    </row>
    <row r="1354" spans="1:11">
      <c r="A1354">
        <v>1808</v>
      </c>
      <c r="B1354">
        <v>459</v>
      </c>
      <c r="C1354" s="3">
        <v>45451</v>
      </c>
      <c r="D1354" s="3">
        <v>45455</v>
      </c>
      <c r="E1354">
        <v>4</v>
      </c>
      <c r="F1354" t="s">
        <v>1041</v>
      </c>
      <c r="G1354" t="s">
        <v>1036</v>
      </c>
      <c r="H1354">
        <v>171</v>
      </c>
      <c r="I1354" t="s">
        <v>1032</v>
      </c>
      <c r="J1354">
        <f>IF(AND(B1355=Hospitalvisits[[#This Row],[Patient_ID]],C1355-Hospitalvisits[[#This Row],[Discharge_Date]] &lt;= 30),1,0)</f>
        <v>0</v>
      </c>
      <c r="K1354" s="3" t="str">
        <f>IF(Hospitalvisits[[#This Row],[Readmission Status]]=1,C1355,"")</f>
        <v/>
      </c>
    </row>
    <row r="1355" spans="1:11">
      <c r="A1355">
        <v>2421</v>
      </c>
      <c r="B1355">
        <v>460</v>
      </c>
      <c r="C1355" s="3">
        <v>44849</v>
      </c>
      <c r="D1355" s="3">
        <v>44859</v>
      </c>
      <c r="E1355">
        <v>10</v>
      </c>
      <c r="F1355" t="s">
        <v>1035</v>
      </c>
      <c r="G1355" t="s">
        <v>1036</v>
      </c>
      <c r="H1355">
        <v>72</v>
      </c>
      <c r="I1355" t="s">
        <v>1034</v>
      </c>
      <c r="J1355">
        <f>IF(AND(B1356=Hospitalvisits[[#This Row],[Patient_ID]],C1356-Hospitalvisits[[#This Row],[Discharge_Date]] &lt;= 30),1,0)</f>
        <v>0</v>
      </c>
      <c r="K1355" s="3" t="str">
        <f>IF(Hospitalvisits[[#This Row],[Readmission Status]]=1,C1356,"")</f>
        <v/>
      </c>
    </row>
    <row r="1356" spans="1:11">
      <c r="A1356">
        <v>1924</v>
      </c>
      <c r="B1356">
        <v>461</v>
      </c>
      <c r="C1356" s="3">
        <v>45004</v>
      </c>
      <c r="D1356" s="3">
        <v>45007</v>
      </c>
      <c r="E1356">
        <v>3</v>
      </c>
      <c r="F1356" t="s">
        <v>1037</v>
      </c>
      <c r="G1356" t="s">
        <v>1031</v>
      </c>
      <c r="H1356">
        <v>36</v>
      </c>
      <c r="I1356" t="s">
        <v>1026</v>
      </c>
      <c r="J1356">
        <f>IF(AND(B1357=Hospitalvisits[[#This Row],[Patient_ID]],C1357-Hospitalvisits[[#This Row],[Discharge_Date]] &lt;= 30),1,0)</f>
        <v>1</v>
      </c>
      <c r="K1356" s="3">
        <f>IF(Hospitalvisits[[#This Row],[Readmission Status]]=1,C1357,"")</f>
        <v>45024</v>
      </c>
    </row>
    <row r="1357" spans="1:11">
      <c r="A1357">
        <v>1583</v>
      </c>
      <c r="B1357">
        <v>461</v>
      </c>
      <c r="C1357" s="3">
        <v>45024</v>
      </c>
      <c r="D1357" s="3">
        <v>45028</v>
      </c>
      <c r="E1357">
        <v>4</v>
      </c>
      <c r="F1357" t="s">
        <v>1045</v>
      </c>
      <c r="G1357" t="s">
        <v>1025</v>
      </c>
      <c r="H1357">
        <v>145</v>
      </c>
      <c r="I1357" t="s">
        <v>1032</v>
      </c>
      <c r="J1357">
        <f>IF(AND(B1358=Hospitalvisits[[#This Row],[Patient_ID]],C1358-Hospitalvisits[[#This Row],[Discharge_Date]] &lt;= 30),1,0)</f>
        <v>0</v>
      </c>
      <c r="K1357" s="3" t="str">
        <f>IF(Hospitalvisits[[#This Row],[Readmission Status]]=1,C1358,"")</f>
        <v/>
      </c>
    </row>
    <row r="1358" spans="1:11">
      <c r="A1358">
        <v>801</v>
      </c>
      <c r="B1358">
        <v>461</v>
      </c>
      <c r="C1358" s="3">
        <v>45167</v>
      </c>
      <c r="D1358" s="3">
        <v>45172</v>
      </c>
      <c r="E1358">
        <v>5</v>
      </c>
      <c r="F1358" t="s">
        <v>1040</v>
      </c>
      <c r="G1358" t="s">
        <v>1039</v>
      </c>
      <c r="H1358">
        <v>84</v>
      </c>
      <c r="I1358" t="s">
        <v>1034</v>
      </c>
      <c r="J1358">
        <f>IF(AND(B1359=Hospitalvisits[[#This Row],[Patient_ID]],C1359-Hospitalvisits[[#This Row],[Discharge_Date]] &lt;= 30),1,0)</f>
        <v>0</v>
      </c>
      <c r="K1358" s="3" t="str">
        <f>IF(Hospitalvisits[[#This Row],[Readmission Status]]=1,C1359,"")</f>
        <v/>
      </c>
    </row>
    <row r="1359" spans="1:11">
      <c r="A1359">
        <v>2379</v>
      </c>
      <c r="B1359">
        <v>461</v>
      </c>
      <c r="C1359" s="3">
        <v>45456</v>
      </c>
      <c r="D1359" s="3">
        <v>45475</v>
      </c>
      <c r="E1359">
        <v>19</v>
      </c>
      <c r="F1359" t="s">
        <v>1033</v>
      </c>
      <c r="G1359" t="s">
        <v>1028</v>
      </c>
      <c r="H1359">
        <v>82</v>
      </c>
      <c r="I1359" t="s">
        <v>1026</v>
      </c>
      <c r="J1359">
        <f>IF(AND(B1360=Hospitalvisits[[#This Row],[Patient_ID]],C1360-Hospitalvisits[[#This Row],[Discharge_Date]] &lt;= 30),1,0)</f>
        <v>0</v>
      </c>
      <c r="K1359" s="3" t="str">
        <f>IF(Hospitalvisits[[#This Row],[Readmission Status]]=1,C1360,"")</f>
        <v/>
      </c>
    </row>
    <row r="1360" spans="1:11">
      <c r="A1360">
        <v>1921</v>
      </c>
      <c r="B1360">
        <v>462</v>
      </c>
      <c r="C1360" s="3">
        <v>44606</v>
      </c>
      <c r="D1360" s="3">
        <v>44610</v>
      </c>
      <c r="E1360">
        <v>4</v>
      </c>
      <c r="F1360" t="s">
        <v>1024</v>
      </c>
      <c r="G1360" t="s">
        <v>1025</v>
      </c>
      <c r="H1360">
        <v>75</v>
      </c>
      <c r="I1360" t="s">
        <v>1034</v>
      </c>
      <c r="J1360">
        <f>IF(AND(B1361=Hospitalvisits[[#This Row],[Patient_ID]],C1361-Hospitalvisits[[#This Row],[Discharge_Date]] &lt;= 30),1,0)</f>
        <v>0</v>
      </c>
      <c r="K1360" s="3" t="str">
        <f>IF(Hospitalvisits[[#This Row],[Readmission Status]]=1,C1361,"")</f>
        <v/>
      </c>
    </row>
    <row r="1361" spans="1:11">
      <c r="A1361">
        <v>674</v>
      </c>
      <c r="B1361">
        <v>462</v>
      </c>
      <c r="C1361" s="3">
        <v>44755</v>
      </c>
      <c r="D1361" s="3">
        <v>44760</v>
      </c>
      <c r="E1361">
        <v>5</v>
      </c>
      <c r="F1361" t="s">
        <v>1030</v>
      </c>
      <c r="G1361" t="s">
        <v>1031</v>
      </c>
      <c r="H1361">
        <v>189</v>
      </c>
      <c r="I1361" t="s">
        <v>1026</v>
      </c>
      <c r="J1361">
        <f>IF(AND(B1362=Hospitalvisits[[#This Row],[Patient_ID]],C1362-Hospitalvisits[[#This Row],[Discharge_Date]] &lt;= 30),1,0)</f>
        <v>1</v>
      </c>
      <c r="K1361" s="3">
        <f>IF(Hospitalvisits[[#This Row],[Readmission Status]]=1,C1362,"")</f>
        <v>44778</v>
      </c>
    </row>
    <row r="1362" spans="1:11">
      <c r="A1362">
        <v>2122</v>
      </c>
      <c r="B1362">
        <v>462</v>
      </c>
      <c r="C1362" s="3">
        <v>44778</v>
      </c>
      <c r="D1362" s="3">
        <v>44785</v>
      </c>
      <c r="E1362">
        <v>7</v>
      </c>
      <c r="F1362" t="s">
        <v>1030</v>
      </c>
      <c r="G1362" t="s">
        <v>1031</v>
      </c>
      <c r="H1362">
        <v>127</v>
      </c>
      <c r="I1362" t="s">
        <v>1029</v>
      </c>
      <c r="J1362">
        <f>IF(AND(B1363=Hospitalvisits[[#This Row],[Patient_ID]],C1363-Hospitalvisits[[#This Row],[Discharge_Date]] &lt;= 30),1,0)</f>
        <v>1</v>
      </c>
      <c r="K1362" s="3">
        <f>IF(Hospitalvisits[[#This Row],[Readmission Status]]=1,C1363,"")</f>
        <v>44810</v>
      </c>
    </row>
    <row r="1363" spans="1:11">
      <c r="A1363">
        <v>1756</v>
      </c>
      <c r="B1363">
        <v>462</v>
      </c>
      <c r="C1363" s="3">
        <v>44810</v>
      </c>
      <c r="D1363" s="3">
        <v>44813</v>
      </c>
      <c r="E1363">
        <v>3</v>
      </c>
      <c r="F1363" t="s">
        <v>1044</v>
      </c>
      <c r="G1363" t="s">
        <v>1039</v>
      </c>
      <c r="H1363">
        <v>11</v>
      </c>
      <c r="I1363" t="s">
        <v>1034</v>
      </c>
      <c r="J1363">
        <f>IF(AND(B1364=Hospitalvisits[[#This Row],[Patient_ID]],C1364-Hospitalvisits[[#This Row],[Discharge_Date]] &lt;= 30),1,0)</f>
        <v>0</v>
      </c>
      <c r="K1363" s="3" t="str">
        <f>IF(Hospitalvisits[[#This Row],[Readmission Status]]=1,C1364,"")</f>
        <v/>
      </c>
    </row>
    <row r="1364" spans="1:11">
      <c r="A1364">
        <v>2480</v>
      </c>
      <c r="B1364">
        <v>462</v>
      </c>
      <c r="C1364" s="3">
        <v>45477</v>
      </c>
      <c r="D1364" s="3">
        <v>45478</v>
      </c>
      <c r="E1364">
        <v>1</v>
      </c>
      <c r="F1364" t="s">
        <v>1046</v>
      </c>
      <c r="G1364" t="s">
        <v>1043</v>
      </c>
      <c r="H1364">
        <v>50</v>
      </c>
      <c r="I1364" t="s">
        <v>1034</v>
      </c>
      <c r="J1364">
        <f>IF(AND(B1365=Hospitalvisits[[#This Row],[Patient_ID]],C1365-Hospitalvisits[[#This Row],[Discharge_Date]] &lt;= 30),1,0)</f>
        <v>0</v>
      </c>
      <c r="K1364" s="3" t="str">
        <f>IF(Hospitalvisits[[#This Row],[Readmission Status]]=1,C1365,"")</f>
        <v/>
      </c>
    </row>
    <row r="1365" spans="1:11">
      <c r="A1365">
        <v>2683</v>
      </c>
      <c r="B1365">
        <v>462</v>
      </c>
      <c r="C1365" s="3">
        <v>45544</v>
      </c>
      <c r="D1365" s="3">
        <v>45552</v>
      </c>
      <c r="E1365">
        <v>8</v>
      </c>
      <c r="F1365" t="s">
        <v>1030</v>
      </c>
      <c r="G1365" t="s">
        <v>1031</v>
      </c>
      <c r="H1365">
        <v>38</v>
      </c>
      <c r="I1365" t="s">
        <v>1034</v>
      </c>
      <c r="J1365">
        <f>IF(AND(B1366=Hospitalvisits[[#This Row],[Patient_ID]],C1366-Hospitalvisits[[#This Row],[Discharge_Date]] &lt;= 30),1,0)</f>
        <v>0</v>
      </c>
      <c r="K1365" s="3" t="str">
        <f>IF(Hospitalvisits[[#This Row],[Readmission Status]]=1,C1366,"")</f>
        <v/>
      </c>
    </row>
    <row r="1366" spans="1:11">
      <c r="A1366">
        <v>1750</v>
      </c>
      <c r="B1366">
        <v>463</v>
      </c>
      <c r="C1366" s="3">
        <v>44588</v>
      </c>
      <c r="D1366" s="3">
        <v>44596</v>
      </c>
      <c r="E1366">
        <v>8</v>
      </c>
      <c r="F1366" t="s">
        <v>1035</v>
      </c>
      <c r="G1366" t="s">
        <v>1036</v>
      </c>
      <c r="H1366">
        <v>156</v>
      </c>
      <c r="I1366" t="s">
        <v>1032</v>
      </c>
      <c r="J1366">
        <f>IF(AND(B1367=Hospitalvisits[[#This Row],[Patient_ID]],C1367-Hospitalvisits[[#This Row],[Discharge_Date]] &lt;= 30),1,0)</f>
        <v>0</v>
      </c>
      <c r="K1366" s="3" t="str">
        <f>IF(Hospitalvisits[[#This Row],[Readmission Status]]=1,C1367,"")</f>
        <v/>
      </c>
    </row>
    <row r="1367" spans="1:11">
      <c r="A1367">
        <v>2961</v>
      </c>
      <c r="B1367">
        <v>463</v>
      </c>
      <c r="C1367" s="3">
        <v>45016</v>
      </c>
      <c r="D1367" s="3">
        <v>45032</v>
      </c>
      <c r="E1367">
        <v>16</v>
      </c>
      <c r="F1367" t="s">
        <v>1033</v>
      </c>
      <c r="G1367" t="s">
        <v>1028</v>
      </c>
      <c r="H1367">
        <v>92</v>
      </c>
      <c r="I1367" t="s">
        <v>1026</v>
      </c>
      <c r="J1367">
        <f>IF(AND(B1368=Hospitalvisits[[#This Row],[Patient_ID]],C1368-Hospitalvisits[[#This Row],[Discharge_Date]] &lt;= 30),1,0)</f>
        <v>0</v>
      </c>
      <c r="K1367" s="3" t="str">
        <f>IF(Hospitalvisits[[#This Row],[Readmission Status]]=1,C1368,"")</f>
        <v/>
      </c>
    </row>
    <row r="1368" spans="1:11">
      <c r="A1368">
        <v>1791</v>
      </c>
      <c r="B1368">
        <v>463</v>
      </c>
      <c r="C1368" s="3">
        <v>45283</v>
      </c>
      <c r="D1368" s="3">
        <v>45291</v>
      </c>
      <c r="E1368">
        <v>8</v>
      </c>
      <c r="F1368" t="s">
        <v>1033</v>
      </c>
      <c r="G1368" t="s">
        <v>1028</v>
      </c>
      <c r="H1368">
        <v>154</v>
      </c>
      <c r="I1368" t="s">
        <v>1026</v>
      </c>
      <c r="J1368">
        <f>IF(AND(B1369=Hospitalvisits[[#This Row],[Patient_ID]],C1369-Hospitalvisits[[#This Row],[Discharge_Date]] &lt;= 30),1,0)</f>
        <v>0</v>
      </c>
      <c r="K1368" s="3" t="str">
        <f>IF(Hospitalvisits[[#This Row],[Readmission Status]]=1,C1369,"")</f>
        <v/>
      </c>
    </row>
    <row r="1369" spans="1:11">
      <c r="A1369">
        <v>286</v>
      </c>
      <c r="B1369">
        <v>464</v>
      </c>
      <c r="C1369" s="3">
        <v>44785</v>
      </c>
      <c r="D1369" s="3">
        <v>44787</v>
      </c>
      <c r="E1369">
        <v>2</v>
      </c>
      <c r="F1369" t="s">
        <v>1042</v>
      </c>
      <c r="G1369" t="s">
        <v>1043</v>
      </c>
      <c r="H1369">
        <v>9</v>
      </c>
      <c r="I1369" t="s">
        <v>1029</v>
      </c>
      <c r="J1369">
        <f>IF(AND(B1370=Hospitalvisits[[#This Row],[Patient_ID]],C1370-Hospitalvisits[[#This Row],[Discharge_Date]] &lt;= 30),1,0)</f>
        <v>1</v>
      </c>
      <c r="K1369" s="3">
        <f>IF(Hospitalvisits[[#This Row],[Readmission Status]]=1,C1370,"")</f>
        <v>44793</v>
      </c>
    </row>
    <row r="1370" spans="1:11">
      <c r="A1370">
        <v>1413</v>
      </c>
      <c r="B1370">
        <v>464</v>
      </c>
      <c r="C1370" s="3">
        <v>44793</v>
      </c>
      <c r="D1370" s="3">
        <v>44794</v>
      </c>
      <c r="E1370">
        <v>1</v>
      </c>
      <c r="F1370" t="s">
        <v>1046</v>
      </c>
      <c r="G1370" t="s">
        <v>1043</v>
      </c>
      <c r="H1370">
        <v>62</v>
      </c>
      <c r="I1370" t="s">
        <v>1029</v>
      </c>
      <c r="J1370">
        <f>IF(AND(B1371=Hospitalvisits[[#This Row],[Patient_ID]],C1371-Hospitalvisits[[#This Row],[Discharge_Date]] &lt;= 30),1,0)</f>
        <v>0</v>
      </c>
      <c r="K1370" s="3" t="str">
        <f>IF(Hospitalvisits[[#This Row],[Readmission Status]]=1,C1371,"")</f>
        <v/>
      </c>
    </row>
    <row r="1371" spans="1:11">
      <c r="A1371">
        <v>198</v>
      </c>
      <c r="B1371">
        <v>464</v>
      </c>
      <c r="C1371" s="3">
        <v>44864</v>
      </c>
      <c r="D1371" s="3">
        <v>44866</v>
      </c>
      <c r="E1371">
        <v>2</v>
      </c>
      <c r="F1371" t="s">
        <v>1042</v>
      </c>
      <c r="G1371" t="s">
        <v>1043</v>
      </c>
      <c r="H1371">
        <v>124</v>
      </c>
      <c r="I1371" t="s">
        <v>1032</v>
      </c>
      <c r="J1371">
        <f>IF(AND(B1372=Hospitalvisits[[#This Row],[Patient_ID]],C1372-Hospitalvisits[[#This Row],[Discharge_Date]] &lt;= 30),1,0)</f>
        <v>0</v>
      </c>
      <c r="K1371" s="3" t="str">
        <f>IF(Hospitalvisits[[#This Row],[Readmission Status]]=1,C1372,"")</f>
        <v/>
      </c>
    </row>
    <row r="1372" spans="1:11">
      <c r="A1372">
        <v>378</v>
      </c>
      <c r="B1372">
        <v>464</v>
      </c>
      <c r="C1372" s="3">
        <v>44977</v>
      </c>
      <c r="D1372" s="3">
        <v>44983</v>
      </c>
      <c r="E1372">
        <v>6</v>
      </c>
      <c r="F1372" t="s">
        <v>1033</v>
      </c>
      <c r="G1372" t="s">
        <v>1028</v>
      </c>
      <c r="H1372">
        <v>178</v>
      </c>
      <c r="I1372" t="s">
        <v>1029</v>
      </c>
      <c r="J1372">
        <f>IF(AND(B1373=Hospitalvisits[[#This Row],[Patient_ID]],C1373-Hospitalvisits[[#This Row],[Discharge_Date]] &lt;= 30),1,0)</f>
        <v>0</v>
      </c>
      <c r="K1372" s="3" t="str">
        <f>IF(Hospitalvisits[[#This Row],[Readmission Status]]=1,C1373,"")</f>
        <v/>
      </c>
    </row>
    <row r="1373" spans="1:11">
      <c r="A1373">
        <v>970</v>
      </c>
      <c r="B1373">
        <v>464</v>
      </c>
      <c r="C1373" s="3">
        <v>45054</v>
      </c>
      <c r="D1373" s="3">
        <v>45064</v>
      </c>
      <c r="E1373">
        <v>10</v>
      </c>
      <c r="F1373" t="s">
        <v>1035</v>
      </c>
      <c r="G1373" t="s">
        <v>1036</v>
      </c>
      <c r="H1373">
        <v>127</v>
      </c>
      <c r="I1373" t="s">
        <v>1026</v>
      </c>
      <c r="J1373">
        <f>IF(AND(B1374=Hospitalvisits[[#This Row],[Patient_ID]],C1374-Hospitalvisits[[#This Row],[Discharge_Date]] &lt;= 30),1,0)</f>
        <v>0</v>
      </c>
      <c r="K1373" s="3" t="str">
        <f>IF(Hospitalvisits[[#This Row],[Readmission Status]]=1,C1374,"")</f>
        <v/>
      </c>
    </row>
    <row r="1374" spans="1:11">
      <c r="A1374">
        <v>2027</v>
      </c>
      <c r="B1374">
        <v>464</v>
      </c>
      <c r="C1374" s="3">
        <v>45175</v>
      </c>
      <c r="D1374" s="3">
        <v>45184</v>
      </c>
      <c r="E1374">
        <v>9</v>
      </c>
      <c r="F1374" t="s">
        <v>1041</v>
      </c>
      <c r="G1374" t="s">
        <v>1036</v>
      </c>
      <c r="H1374">
        <v>110</v>
      </c>
      <c r="I1374" t="s">
        <v>1032</v>
      </c>
      <c r="J1374">
        <f>IF(AND(B1375=Hospitalvisits[[#This Row],[Patient_ID]],C1375-Hospitalvisits[[#This Row],[Discharge_Date]] &lt;= 30),1,0)</f>
        <v>0</v>
      </c>
      <c r="K1374" s="3" t="str">
        <f>IF(Hospitalvisits[[#This Row],[Readmission Status]]=1,C1375,"")</f>
        <v/>
      </c>
    </row>
    <row r="1375" spans="1:11">
      <c r="A1375">
        <v>2373</v>
      </c>
      <c r="B1375">
        <v>464</v>
      </c>
      <c r="C1375" s="3">
        <v>45262</v>
      </c>
      <c r="D1375" s="3">
        <v>45269</v>
      </c>
      <c r="E1375">
        <v>7</v>
      </c>
      <c r="F1375" t="s">
        <v>1035</v>
      </c>
      <c r="G1375" t="s">
        <v>1036</v>
      </c>
      <c r="H1375">
        <v>139</v>
      </c>
      <c r="I1375" t="s">
        <v>1029</v>
      </c>
      <c r="J1375">
        <f>IF(AND(B1376=Hospitalvisits[[#This Row],[Patient_ID]],C1376-Hospitalvisits[[#This Row],[Discharge_Date]] &lt;= 30),1,0)</f>
        <v>1</v>
      </c>
      <c r="K1375" s="3">
        <f>IF(Hospitalvisits[[#This Row],[Readmission Status]]=1,C1376,"")</f>
        <v>45272</v>
      </c>
    </row>
    <row r="1376" spans="1:11">
      <c r="A1376">
        <v>1013</v>
      </c>
      <c r="B1376">
        <v>464</v>
      </c>
      <c r="C1376" s="3">
        <v>45272</v>
      </c>
      <c r="D1376" s="3">
        <v>45277</v>
      </c>
      <c r="E1376">
        <v>5</v>
      </c>
      <c r="F1376" t="s">
        <v>1045</v>
      </c>
      <c r="G1376" t="s">
        <v>1025</v>
      </c>
      <c r="H1376">
        <v>140</v>
      </c>
      <c r="I1376" t="s">
        <v>1029</v>
      </c>
      <c r="J1376">
        <f>IF(AND(B1377=Hospitalvisits[[#This Row],[Patient_ID]],C1377-Hospitalvisits[[#This Row],[Discharge_Date]] &lt;= 30),1,0)</f>
        <v>0</v>
      </c>
      <c r="K1376" s="3" t="str">
        <f>IF(Hospitalvisits[[#This Row],[Readmission Status]]=1,C1377,"")</f>
        <v/>
      </c>
    </row>
    <row r="1377" spans="1:11">
      <c r="A1377">
        <v>126</v>
      </c>
      <c r="B1377">
        <v>464</v>
      </c>
      <c r="C1377" s="3">
        <v>45570</v>
      </c>
      <c r="D1377" s="3">
        <v>45575</v>
      </c>
      <c r="E1377">
        <v>5</v>
      </c>
      <c r="F1377" t="s">
        <v>1038</v>
      </c>
      <c r="G1377" t="s">
        <v>1039</v>
      </c>
      <c r="H1377">
        <v>191</v>
      </c>
      <c r="I1377" t="s">
        <v>1026</v>
      </c>
      <c r="J1377">
        <f>IF(AND(B1378=Hospitalvisits[[#This Row],[Patient_ID]],C1378-Hospitalvisits[[#This Row],[Discharge_Date]] &lt;= 30),1,0)</f>
        <v>0</v>
      </c>
      <c r="K1377" s="3" t="str">
        <f>IF(Hospitalvisits[[#This Row],[Readmission Status]]=1,C1378,"")</f>
        <v/>
      </c>
    </row>
    <row r="1378" spans="1:11">
      <c r="A1378">
        <v>769</v>
      </c>
      <c r="B1378">
        <v>465</v>
      </c>
      <c r="C1378" s="3">
        <v>45544</v>
      </c>
      <c r="D1378" s="3">
        <v>45550</v>
      </c>
      <c r="E1378">
        <v>6</v>
      </c>
      <c r="F1378" t="s">
        <v>1037</v>
      </c>
      <c r="G1378" t="s">
        <v>1031</v>
      </c>
      <c r="H1378">
        <v>74</v>
      </c>
      <c r="I1378" t="s">
        <v>1034</v>
      </c>
      <c r="J1378">
        <f>IF(AND(B1379=Hospitalvisits[[#This Row],[Patient_ID]],C1379-Hospitalvisits[[#This Row],[Discharge_Date]] &lt;= 30),1,0)</f>
        <v>0</v>
      </c>
      <c r="K1378" s="3" t="str">
        <f>IF(Hospitalvisits[[#This Row],[Readmission Status]]=1,C1379,"")</f>
        <v/>
      </c>
    </row>
    <row r="1379" spans="1:11">
      <c r="A1379">
        <v>1339</v>
      </c>
      <c r="B1379">
        <v>466</v>
      </c>
      <c r="C1379" s="3">
        <v>44594</v>
      </c>
      <c r="D1379" s="3">
        <v>44601</v>
      </c>
      <c r="E1379">
        <v>7</v>
      </c>
      <c r="F1379" t="s">
        <v>1037</v>
      </c>
      <c r="G1379" t="s">
        <v>1031</v>
      </c>
      <c r="H1379">
        <v>141</v>
      </c>
      <c r="I1379" t="s">
        <v>1034</v>
      </c>
      <c r="J1379">
        <f>IF(AND(B1380=Hospitalvisits[[#This Row],[Patient_ID]],C1380-Hospitalvisits[[#This Row],[Discharge_Date]] &lt;= 30),1,0)</f>
        <v>0</v>
      </c>
      <c r="K1379" s="3" t="str">
        <f>IF(Hospitalvisits[[#This Row],[Readmission Status]]=1,C1380,"")</f>
        <v/>
      </c>
    </row>
    <row r="1380" spans="1:11">
      <c r="A1380">
        <v>650</v>
      </c>
      <c r="B1380">
        <v>466</v>
      </c>
      <c r="C1380" s="3">
        <v>45587</v>
      </c>
      <c r="D1380" s="3">
        <v>45590</v>
      </c>
      <c r="E1380">
        <v>3</v>
      </c>
      <c r="F1380" t="s">
        <v>1024</v>
      </c>
      <c r="G1380" t="s">
        <v>1025</v>
      </c>
      <c r="H1380">
        <v>192</v>
      </c>
      <c r="I1380" t="s">
        <v>1032</v>
      </c>
      <c r="J1380">
        <f>IF(AND(B1381=Hospitalvisits[[#This Row],[Patient_ID]],C1381-Hospitalvisits[[#This Row],[Discharge_Date]] &lt;= 30),1,0)</f>
        <v>0</v>
      </c>
      <c r="K1380" s="3" t="str">
        <f>IF(Hospitalvisits[[#This Row],[Readmission Status]]=1,C1381,"")</f>
        <v/>
      </c>
    </row>
    <row r="1381" spans="1:11">
      <c r="A1381">
        <v>1317</v>
      </c>
      <c r="B1381">
        <v>467</v>
      </c>
      <c r="C1381" s="3">
        <v>45337</v>
      </c>
      <c r="D1381" s="3">
        <v>45350</v>
      </c>
      <c r="E1381">
        <v>13</v>
      </c>
      <c r="F1381" t="s">
        <v>1033</v>
      </c>
      <c r="G1381" t="s">
        <v>1028</v>
      </c>
      <c r="H1381">
        <v>49</v>
      </c>
      <c r="I1381" t="s">
        <v>1034</v>
      </c>
      <c r="J1381">
        <f>IF(AND(B1382=Hospitalvisits[[#This Row],[Patient_ID]],C1382-Hospitalvisits[[#This Row],[Discharge_Date]] &lt;= 30),1,0)</f>
        <v>1</v>
      </c>
      <c r="K1381" s="3">
        <f>IF(Hospitalvisits[[#This Row],[Readmission Status]]=1,C1382,"")</f>
        <v>45349</v>
      </c>
    </row>
    <row r="1382" spans="1:11">
      <c r="A1382">
        <v>2849</v>
      </c>
      <c r="B1382">
        <v>467</v>
      </c>
      <c r="C1382" s="3">
        <v>45349</v>
      </c>
      <c r="D1382" s="3">
        <v>45351</v>
      </c>
      <c r="E1382">
        <v>2</v>
      </c>
      <c r="F1382" t="s">
        <v>1024</v>
      </c>
      <c r="G1382" t="s">
        <v>1025</v>
      </c>
      <c r="H1382">
        <v>196</v>
      </c>
      <c r="I1382" t="s">
        <v>1034</v>
      </c>
      <c r="J1382">
        <f>IF(AND(B1383=Hospitalvisits[[#This Row],[Patient_ID]],C1383-Hospitalvisits[[#This Row],[Discharge_Date]] &lt;= 30),1,0)</f>
        <v>0</v>
      </c>
      <c r="K1382" s="3" t="str">
        <f>IF(Hospitalvisits[[#This Row],[Readmission Status]]=1,C1383,"")</f>
        <v/>
      </c>
    </row>
    <row r="1383" spans="1:11">
      <c r="A1383">
        <v>2997</v>
      </c>
      <c r="B1383">
        <v>467</v>
      </c>
      <c r="C1383" s="3">
        <v>45631</v>
      </c>
      <c r="D1383" s="3">
        <v>45634</v>
      </c>
      <c r="E1383">
        <v>3</v>
      </c>
      <c r="F1383" t="s">
        <v>1038</v>
      </c>
      <c r="G1383" t="s">
        <v>1039</v>
      </c>
      <c r="H1383">
        <v>128</v>
      </c>
      <c r="I1383" t="s">
        <v>1029</v>
      </c>
      <c r="J1383">
        <f>IF(AND(B1384=Hospitalvisits[[#This Row],[Patient_ID]],C1384-Hospitalvisits[[#This Row],[Discharge_Date]] &lt;= 30),1,0)</f>
        <v>0</v>
      </c>
      <c r="K1383" s="3" t="str">
        <f>IF(Hospitalvisits[[#This Row],[Readmission Status]]=1,C1384,"")</f>
        <v/>
      </c>
    </row>
    <row r="1384" spans="1:11">
      <c r="A1384">
        <v>452</v>
      </c>
      <c r="B1384">
        <v>468</v>
      </c>
      <c r="C1384" s="3">
        <v>44670</v>
      </c>
      <c r="D1384" s="3">
        <v>44674</v>
      </c>
      <c r="E1384">
        <v>4</v>
      </c>
      <c r="F1384" t="s">
        <v>1045</v>
      </c>
      <c r="G1384" t="s">
        <v>1025</v>
      </c>
      <c r="H1384">
        <v>128</v>
      </c>
      <c r="I1384" t="s">
        <v>1029</v>
      </c>
      <c r="J1384">
        <f>IF(AND(B1385=Hospitalvisits[[#This Row],[Patient_ID]],C1385-Hospitalvisits[[#This Row],[Discharge_Date]] &lt;= 30),1,0)</f>
        <v>0</v>
      </c>
      <c r="K1384" s="3" t="str">
        <f>IF(Hospitalvisits[[#This Row],[Readmission Status]]=1,C1385,"")</f>
        <v/>
      </c>
    </row>
    <row r="1385" spans="1:11">
      <c r="A1385">
        <v>1332</v>
      </c>
      <c r="B1385">
        <v>468</v>
      </c>
      <c r="C1385" s="3">
        <v>44963</v>
      </c>
      <c r="D1385" s="3">
        <v>44970</v>
      </c>
      <c r="E1385">
        <v>7</v>
      </c>
      <c r="F1385" t="s">
        <v>1037</v>
      </c>
      <c r="G1385" t="s">
        <v>1031</v>
      </c>
      <c r="H1385">
        <v>177</v>
      </c>
      <c r="I1385" t="s">
        <v>1026</v>
      </c>
      <c r="J1385">
        <f>IF(AND(B1386=Hospitalvisits[[#This Row],[Patient_ID]],C1386-Hospitalvisits[[#This Row],[Discharge_Date]] &lt;= 30),1,0)</f>
        <v>0</v>
      </c>
      <c r="K1385" s="3" t="str">
        <f>IF(Hospitalvisits[[#This Row],[Readmission Status]]=1,C1386,"")</f>
        <v/>
      </c>
    </row>
    <row r="1386" spans="1:11">
      <c r="A1386">
        <v>346</v>
      </c>
      <c r="B1386">
        <v>468</v>
      </c>
      <c r="C1386" s="3">
        <v>45548</v>
      </c>
      <c r="D1386" s="3">
        <v>45557</v>
      </c>
      <c r="E1386">
        <v>9</v>
      </c>
      <c r="F1386" t="s">
        <v>1027</v>
      </c>
      <c r="G1386" t="s">
        <v>1028</v>
      </c>
      <c r="H1386">
        <v>75</v>
      </c>
      <c r="I1386" t="s">
        <v>1026</v>
      </c>
      <c r="J1386">
        <f>IF(AND(B1387=Hospitalvisits[[#This Row],[Patient_ID]],C1387-Hospitalvisits[[#This Row],[Discharge_Date]] &lt;= 30),1,0)</f>
        <v>0</v>
      </c>
      <c r="K1386" s="3" t="str">
        <f>IF(Hospitalvisits[[#This Row],[Readmission Status]]=1,C1387,"")</f>
        <v/>
      </c>
    </row>
    <row r="1387" spans="1:11">
      <c r="A1387">
        <v>2001</v>
      </c>
      <c r="B1387">
        <v>469</v>
      </c>
      <c r="C1387" s="3">
        <v>45176</v>
      </c>
      <c r="D1387" s="3">
        <v>45180</v>
      </c>
      <c r="E1387">
        <v>4</v>
      </c>
      <c r="F1387" t="s">
        <v>1044</v>
      </c>
      <c r="G1387" t="s">
        <v>1039</v>
      </c>
      <c r="H1387">
        <v>180</v>
      </c>
      <c r="I1387" t="s">
        <v>1032</v>
      </c>
      <c r="J1387">
        <f>IF(AND(B1388=Hospitalvisits[[#This Row],[Patient_ID]],C1388-Hospitalvisits[[#This Row],[Discharge_Date]] &lt;= 30),1,0)</f>
        <v>0</v>
      </c>
      <c r="K1387" s="3" t="str">
        <f>IF(Hospitalvisits[[#This Row],[Readmission Status]]=1,C1388,"")</f>
        <v/>
      </c>
    </row>
    <row r="1388" spans="1:11">
      <c r="A1388">
        <v>916</v>
      </c>
      <c r="B1388">
        <v>469</v>
      </c>
      <c r="C1388" s="3">
        <v>45637</v>
      </c>
      <c r="D1388" s="3">
        <v>45647</v>
      </c>
      <c r="E1388">
        <v>10</v>
      </c>
      <c r="F1388" t="s">
        <v>1041</v>
      </c>
      <c r="G1388" t="s">
        <v>1036</v>
      </c>
      <c r="H1388">
        <v>136</v>
      </c>
      <c r="I1388" t="s">
        <v>1026</v>
      </c>
      <c r="J1388">
        <f>IF(AND(B1389=Hospitalvisits[[#This Row],[Patient_ID]],C1389-Hospitalvisits[[#This Row],[Discharge_Date]] &lt;= 30),1,0)</f>
        <v>0</v>
      </c>
      <c r="K1388" s="3" t="str">
        <f>IF(Hospitalvisits[[#This Row],[Readmission Status]]=1,C1389,"")</f>
        <v/>
      </c>
    </row>
    <row r="1389" spans="1:11">
      <c r="A1389">
        <v>2311</v>
      </c>
      <c r="B1389">
        <v>470</v>
      </c>
      <c r="C1389" s="3">
        <v>44686</v>
      </c>
      <c r="D1389" s="3">
        <v>44696</v>
      </c>
      <c r="E1389">
        <v>10</v>
      </c>
      <c r="F1389" t="s">
        <v>1033</v>
      </c>
      <c r="G1389" t="s">
        <v>1028</v>
      </c>
      <c r="H1389">
        <v>51</v>
      </c>
      <c r="I1389" t="s">
        <v>1026</v>
      </c>
      <c r="J1389">
        <f>IF(AND(B1390=Hospitalvisits[[#This Row],[Patient_ID]],C1390-Hospitalvisits[[#This Row],[Discharge_Date]] &lt;= 30),1,0)</f>
        <v>0</v>
      </c>
      <c r="K1389" s="3" t="str">
        <f>IF(Hospitalvisits[[#This Row],[Readmission Status]]=1,C1390,"")</f>
        <v/>
      </c>
    </row>
    <row r="1390" spans="1:11">
      <c r="A1390">
        <v>1941</v>
      </c>
      <c r="B1390">
        <v>470</v>
      </c>
      <c r="C1390" s="3">
        <v>44855</v>
      </c>
      <c r="D1390" s="3">
        <v>44858</v>
      </c>
      <c r="E1390">
        <v>3</v>
      </c>
      <c r="F1390" t="s">
        <v>1046</v>
      </c>
      <c r="G1390" t="s">
        <v>1043</v>
      </c>
      <c r="H1390">
        <v>110</v>
      </c>
      <c r="I1390" t="s">
        <v>1026</v>
      </c>
      <c r="J1390">
        <f>IF(AND(B1391=Hospitalvisits[[#This Row],[Patient_ID]],C1391-Hospitalvisits[[#This Row],[Discharge_Date]] &lt;= 30),1,0)</f>
        <v>0</v>
      </c>
      <c r="K1390" s="3" t="str">
        <f>IF(Hospitalvisits[[#This Row],[Readmission Status]]=1,C1391,"")</f>
        <v/>
      </c>
    </row>
    <row r="1391" spans="1:11">
      <c r="A1391">
        <v>2864</v>
      </c>
      <c r="B1391">
        <v>470</v>
      </c>
      <c r="C1391" s="3">
        <v>45628</v>
      </c>
      <c r="D1391" s="3">
        <v>45629</v>
      </c>
      <c r="E1391">
        <v>1</v>
      </c>
      <c r="F1391" t="s">
        <v>1042</v>
      </c>
      <c r="G1391" t="s">
        <v>1043</v>
      </c>
      <c r="H1391">
        <v>189</v>
      </c>
      <c r="I1391" t="s">
        <v>1026</v>
      </c>
      <c r="J1391">
        <f>IF(AND(B1392=Hospitalvisits[[#This Row],[Patient_ID]],C1392-Hospitalvisits[[#This Row],[Discharge_Date]] &lt;= 30),1,0)</f>
        <v>0</v>
      </c>
      <c r="K1391" s="3" t="str">
        <f>IF(Hospitalvisits[[#This Row],[Readmission Status]]=1,C1392,"")</f>
        <v/>
      </c>
    </row>
    <row r="1392" spans="1:11">
      <c r="A1392">
        <v>2494</v>
      </c>
      <c r="B1392">
        <v>471</v>
      </c>
      <c r="C1392" s="3">
        <v>44672</v>
      </c>
      <c r="D1392" s="3">
        <v>44674</v>
      </c>
      <c r="E1392">
        <v>2</v>
      </c>
      <c r="F1392" t="s">
        <v>1045</v>
      </c>
      <c r="G1392" t="s">
        <v>1025</v>
      </c>
      <c r="H1392">
        <v>5</v>
      </c>
      <c r="I1392" t="s">
        <v>1032</v>
      </c>
      <c r="J1392">
        <f>IF(AND(B1393=Hospitalvisits[[#This Row],[Patient_ID]],C1393-Hospitalvisits[[#This Row],[Discharge_Date]] &lt;= 30),1,0)</f>
        <v>0</v>
      </c>
      <c r="K1392" s="3" t="str">
        <f>IF(Hospitalvisits[[#This Row],[Readmission Status]]=1,C1393,"")</f>
        <v/>
      </c>
    </row>
    <row r="1393" spans="1:11">
      <c r="A1393">
        <v>2496</v>
      </c>
      <c r="B1393">
        <v>471</v>
      </c>
      <c r="C1393" s="3">
        <v>45084</v>
      </c>
      <c r="D1393" s="3">
        <v>45095</v>
      </c>
      <c r="E1393">
        <v>11</v>
      </c>
      <c r="F1393" t="s">
        <v>1035</v>
      </c>
      <c r="G1393" t="s">
        <v>1036</v>
      </c>
      <c r="H1393">
        <v>173</v>
      </c>
      <c r="I1393" t="s">
        <v>1026</v>
      </c>
      <c r="J1393">
        <f>IF(AND(B1394=Hospitalvisits[[#This Row],[Patient_ID]],C1394-Hospitalvisits[[#This Row],[Discharge_Date]] &lt;= 30),1,0)</f>
        <v>0</v>
      </c>
      <c r="K1393" s="3" t="str">
        <f>IF(Hospitalvisits[[#This Row],[Readmission Status]]=1,C1394,"")</f>
        <v/>
      </c>
    </row>
    <row r="1394" spans="1:11">
      <c r="A1394">
        <v>2647</v>
      </c>
      <c r="B1394">
        <v>471</v>
      </c>
      <c r="C1394" s="3">
        <v>45185</v>
      </c>
      <c r="D1394" s="3">
        <v>45194</v>
      </c>
      <c r="E1394">
        <v>9</v>
      </c>
      <c r="F1394" t="s">
        <v>1033</v>
      </c>
      <c r="G1394" t="s">
        <v>1028</v>
      </c>
      <c r="H1394">
        <v>40</v>
      </c>
      <c r="I1394" t="s">
        <v>1026</v>
      </c>
      <c r="J1394">
        <f>IF(AND(B1395=Hospitalvisits[[#This Row],[Patient_ID]],C1395-Hospitalvisits[[#This Row],[Discharge_Date]] &lt;= 30),1,0)</f>
        <v>0</v>
      </c>
      <c r="K1394" s="3" t="str">
        <f>IF(Hospitalvisits[[#This Row],[Readmission Status]]=1,C1395,"")</f>
        <v/>
      </c>
    </row>
    <row r="1395" spans="1:11">
      <c r="A1395">
        <v>595</v>
      </c>
      <c r="B1395">
        <v>471</v>
      </c>
      <c r="C1395" s="3">
        <v>45398</v>
      </c>
      <c r="D1395" s="3">
        <v>45406</v>
      </c>
      <c r="E1395">
        <v>8</v>
      </c>
      <c r="F1395" t="s">
        <v>1027</v>
      </c>
      <c r="G1395" t="s">
        <v>1028</v>
      </c>
      <c r="H1395">
        <v>154</v>
      </c>
      <c r="I1395" t="s">
        <v>1029</v>
      </c>
      <c r="J1395">
        <f>IF(AND(B1396=Hospitalvisits[[#This Row],[Patient_ID]],C1396-Hospitalvisits[[#This Row],[Discharge_Date]] &lt;= 30),1,0)</f>
        <v>1</v>
      </c>
      <c r="K1395" s="3">
        <f>IF(Hospitalvisits[[#This Row],[Readmission Status]]=1,C1396,"")</f>
        <v>45416</v>
      </c>
    </row>
    <row r="1396" spans="1:11">
      <c r="A1396">
        <v>2728</v>
      </c>
      <c r="B1396">
        <v>471</v>
      </c>
      <c r="C1396" s="3">
        <v>45416</v>
      </c>
      <c r="D1396" s="3">
        <v>45431</v>
      </c>
      <c r="E1396">
        <v>15</v>
      </c>
      <c r="F1396" t="s">
        <v>1033</v>
      </c>
      <c r="G1396" t="s">
        <v>1028</v>
      </c>
      <c r="H1396">
        <v>133</v>
      </c>
      <c r="I1396" t="s">
        <v>1032</v>
      </c>
      <c r="J1396">
        <f>IF(AND(B1397=Hospitalvisits[[#This Row],[Patient_ID]],C1397-Hospitalvisits[[#This Row],[Discharge_Date]] &lt;= 30),1,0)</f>
        <v>0</v>
      </c>
      <c r="K1396" s="3" t="str">
        <f>IF(Hospitalvisits[[#This Row],[Readmission Status]]=1,C1397,"")</f>
        <v/>
      </c>
    </row>
    <row r="1397" spans="1:11">
      <c r="A1397">
        <v>977</v>
      </c>
      <c r="B1397">
        <v>473</v>
      </c>
      <c r="C1397" s="3">
        <v>45038</v>
      </c>
      <c r="D1397" s="3">
        <v>45042</v>
      </c>
      <c r="E1397">
        <v>4</v>
      </c>
      <c r="F1397" t="s">
        <v>1024</v>
      </c>
      <c r="G1397" t="s">
        <v>1025</v>
      </c>
      <c r="H1397">
        <v>50</v>
      </c>
      <c r="I1397" t="s">
        <v>1032</v>
      </c>
      <c r="J1397">
        <f>IF(AND(B1398=Hospitalvisits[[#This Row],[Patient_ID]],C1398-Hospitalvisits[[#This Row],[Discharge_Date]] &lt;= 30),1,0)</f>
        <v>0</v>
      </c>
      <c r="K1397" s="3" t="str">
        <f>IF(Hospitalvisits[[#This Row],[Readmission Status]]=1,C1398,"")</f>
        <v/>
      </c>
    </row>
    <row r="1398" spans="1:11">
      <c r="A1398">
        <v>581</v>
      </c>
      <c r="B1398">
        <v>473</v>
      </c>
      <c r="C1398" s="3">
        <v>45152</v>
      </c>
      <c r="D1398" s="3">
        <v>45154</v>
      </c>
      <c r="E1398">
        <v>2</v>
      </c>
      <c r="F1398" t="s">
        <v>1046</v>
      </c>
      <c r="G1398" t="s">
        <v>1043</v>
      </c>
      <c r="H1398">
        <v>33</v>
      </c>
      <c r="I1398" t="s">
        <v>1026</v>
      </c>
      <c r="J1398">
        <f>IF(AND(B1399=Hospitalvisits[[#This Row],[Patient_ID]],C1399-Hospitalvisits[[#This Row],[Discharge_Date]] &lt;= 30),1,0)</f>
        <v>0</v>
      </c>
      <c r="K1398" s="3" t="str">
        <f>IF(Hospitalvisits[[#This Row],[Readmission Status]]=1,C1399,"")</f>
        <v/>
      </c>
    </row>
    <row r="1399" spans="1:11">
      <c r="A1399">
        <v>963</v>
      </c>
      <c r="B1399">
        <v>473</v>
      </c>
      <c r="C1399" s="3">
        <v>45239</v>
      </c>
      <c r="D1399" s="3">
        <v>45249</v>
      </c>
      <c r="E1399">
        <v>10</v>
      </c>
      <c r="F1399" t="s">
        <v>1041</v>
      </c>
      <c r="G1399" t="s">
        <v>1036</v>
      </c>
      <c r="H1399">
        <v>153</v>
      </c>
      <c r="I1399" t="s">
        <v>1029</v>
      </c>
      <c r="J1399">
        <f>IF(AND(B1400=Hospitalvisits[[#This Row],[Patient_ID]],C1400-Hospitalvisits[[#This Row],[Discharge_Date]] &lt;= 30),1,0)</f>
        <v>0</v>
      </c>
      <c r="K1399" s="3" t="str">
        <f>IF(Hospitalvisits[[#This Row],[Readmission Status]]=1,C1400,"")</f>
        <v/>
      </c>
    </row>
    <row r="1400" spans="1:11">
      <c r="A1400">
        <v>917</v>
      </c>
      <c r="B1400">
        <v>474</v>
      </c>
      <c r="C1400" s="3">
        <v>44821</v>
      </c>
      <c r="D1400" s="3">
        <v>44828</v>
      </c>
      <c r="E1400">
        <v>7</v>
      </c>
      <c r="F1400" t="s">
        <v>1037</v>
      </c>
      <c r="G1400" t="s">
        <v>1031</v>
      </c>
      <c r="H1400">
        <v>75</v>
      </c>
      <c r="I1400" t="s">
        <v>1026</v>
      </c>
      <c r="J1400">
        <f>IF(AND(B1401=Hospitalvisits[[#This Row],[Patient_ID]],C1401-Hospitalvisits[[#This Row],[Discharge_Date]] &lt;= 30),1,0)</f>
        <v>0</v>
      </c>
      <c r="K1400" s="3" t="str">
        <f>IF(Hospitalvisits[[#This Row],[Readmission Status]]=1,C1401,"")</f>
        <v/>
      </c>
    </row>
    <row r="1401" spans="1:11">
      <c r="A1401">
        <v>235</v>
      </c>
      <c r="B1401">
        <v>474</v>
      </c>
      <c r="C1401" s="3">
        <v>45216</v>
      </c>
      <c r="D1401" s="3">
        <v>45220</v>
      </c>
      <c r="E1401">
        <v>4</v>
      </c>
      <c r="F1401" t="s">
        <v>1037</v>
      </c>
      <c r="G1401" t="s">
        <v>1031</v>
      </c>
      <c r="H1401">
        <v>144</v>
      </c>
      <c r="I1401" t="s">
        <v>1032</v>
      </c>
      <c r="J1401">
        <f>IF(AND(B1402=Hospitalvisits[[#This Row],[Patient_ID]],C1402-Hospitalvisits[[#This Row],[Discharge_Date]] &lt;= 30),1,0)</f>
        <v>0</v>
      </c>
      <c r="K1401" s="3" t="str">
        <f>IF(Hospitalvisits[[#This Row],[Readmission Status]]=1,C1402,"")</f>
        <v/>
      </c>
    </row>
    <row r="1402" spans="1:11">
      <c r="A1402">
        <v>319</v>
      </c>
      <c r="B1402">
        <v>474</v>
      </c>
      <c r="C1402" s="3">
        <v>45512</v>
      </c>
      <c r="D1402" s="3">
        <v>45519</v>
      </c>
      <c r="E1402">
        <v>7</v>
      </c>
      <c r="F1402" t="s">
        <v>1030</v>
      </c>
      <c r="G1402" t="s">
        <v>1031</v>
      </c>
      <c r="H1402">
        <v>112</v>
      </c>
      <c r="I1402" t="s">
        <v>1034</v>
      </c>
      <c r="J1402">
        <f>IF(AND(B1403=Hospitalvisits[[#This Row],[Patient_ID]],C1403-Hospitalvisits[[#This Row],[Discharge_Date]] &lt;= 30),1,0)</f>
        <v>0</v>
      </c>
      <c r="K1402" s="3" t="str">
        <f>IF(Hospitalvisits[[#This Row],[Readmission Status]]=1,C1403,"")</f>
        <v/>
      </c>
    </row>
    <row r="1403" spans="1:11">
      <c r="A1403">
        <v>2383</v>
      </c>
      <c r="B1403">
        <v>475</v>
      </c>
      <c r="C1403" s="3">
        <v>44711</v>
      </c>
      <c r="D1403" s="3">
        <v>44715</v>
      </c>
      <c r="E1403">
        <v>4</v>
      </c>
      <c r="F1403" t="s">
        <v>1024</v>
      </c>
      <c r="G1403" t="s">
        <v>1025</v>
      </c>
      <c r="H1403">
        <v>142</v>
      </c>
      <c r="I1403" t="s">
        <v>1026</v>
      </c>
      <c r="J1403">
        <f>IF(AND(B1404=Hospitalvisits[[#This Row],[Patient_ID]],C1404-Hospitalvisits[[#This Row],[Discharge_Date]] &lt;= 30),1,0)</f>
        <v>0</v>
      </c>
      <c r="K1403" s="3" t="str">
        <f>IF(Hospitalvisits[[#This Row],[Readmission Status]]=1,C1404,"")</f>
        <v/>
      </c>
    </row>
    <row r="1404" spans="1:11">
      <c r="A1404">
        <v>256</v>
      </c>
      <c r="B1404">
        <v>475</v>
      </c>
      <c r="C1404" s="3">
        <v>44787</v>
      </c>
      <c r="D1404" s="3">
        <v>44791</v>
      </c>
      <c r="E1404">
        <v>4</v>
      </c>
      <c r="F1404" t="s">
        <v>1035</v>
      </c>
      <c r="G1404" t="s">
        <v>1036</v>
      </c>
      <c r="H1404">
        <v>29</v>
      </c>
      <c r="I1404" t="s">
        <v>1029</v>
      </c>
      <c r="J1404">
        <f>IF(AND(B1405=Hospitalvisits[[#This Row],[Patient_ID]],C1405-Hospitalvisits[[#This Row],[Discharge_Date]] &lt;= 30),1,0)</f>
        <v>0</v>
      </c>
      <c r="K1404" s="3" t="str">
        <f>IF(Hospitalvisits[[#This Row],[Readmission Status]]=1,C1405,"")</f>
        <v/>
      </c>
    </row>
    <row r="1405" spans="1:11">
      <c r="A1405">
        <v>379</v>
      </c>
      <c r="B1405">
        <v>475</v>
      </c>
      <c r="C1405" s="3">
        <v>44989</v>
      </c>
      <c r="D1405" s="3">
        <v>44995</v>
      </c>
      <c r="E1405">
        <v>6</v>
      </c>
      <c r="F1405" t="s">
        <v>1033</v>
      </c>
      <c r="G1405" t="s">
        <v>1028</v>
      </c>
      <c r="H1405">
        <v>68</v>
      </c>
      <c r="I1405" t="s">
        <v>1029</v>
      </c>
      <c r="J1405">
        <f>IF(AND(B1406=Hospitalvisits[[#This Row],[Patient_ID]],C1406-Hospitalvisits[[#This Row],[Discharge_Date]] &lt;= 30),1,0)</f>
        <v>0</v>
      </c>
      <c r="K1405" s="3" t="str">
        <f>IF(Hospitalvisits[[#This Row],[Readmission Status]]=1,C1406,"")</f>
        <v/>
      </c>
    </row>
    <row r="1406" spans="1:11">
      <c r="A1406">
        <v>702</v>
      </c>
      <c r="B1406">
        <v>475</v>
      </c>
      <c r="C1406" s="3">
        <v>45028</v>
      </c>
      <c r="D1406" s="3">
        <v>45043</v>
      </c>
      <c r="E1406">
        <v>15</v>
      </c>
      <c r="F1406" t="s">
        <v>1027</v>
      </c>
      <c r="G1406" t="s">
        <v>1028</v>
      </c>
      <c r="H1406">
        <v>154</v>
      </c>
      <c r="I1406" t="s">
        <v>1026</v>
      </c>
      <c r="J1406">
        <f>IF(AND(B1407=Hospitalvisits[[#This Row],[Patient_ID]],C1407-Hospitalvisits[[#This Row],[Discharge_Date]] &lt;= 30),1,0)</f>
        <v>0</v>
      </c>
      <c r="K1406" s="3" t="str">
        <f>IF(Hospitalvisits[[#This Row],[Readmission Status]]=1,C1407,"")</f>
        <v/>
      </c>
    </row>
    <row r="1407" spans="1:11">
      <c r="A1407">
        <v>405</v>
      </c>
      <c r="B1407">
        <v>475</v>
      </c>
      <c r="C1407" s="3">
        <v>45489</v>
      </c>
      <c r="D1407" s="3">
        <v>45493</v>
      </c>
      <c r="E1407">
        <v>4</v>
      </c>
      <c r="F1407" t="s">
        <v>1045</v>
      </c>
      <c r="G1407" t="s">
        <v>1025</v>
      </c>
      <c r="H1407">
        <v>77</v>
      </c>
      <c r="I1407" t="s">
        <v>1032</v>
      </c>
      <c r="J1407">
        <f>IF(AND(B1408=Hospitalvisits[[#This Row],[Patient_ID]],C1408-Hospitalvisits[[#This Row],[Discharge_Date]] &lt;= 30),1,0)</f>
        <v>1</v>
      </c>
      <c r="K1407" s="3">
        <f>IF(Hospitalvisits[[#This Row],[Readmission Status]]=1,C1408,"")</f>
        <v>45497</v>
      </c>
    </row>
    <row r="1408" spans="1:11">
      <c r="A1408">
        <v>991</v>
      </c>
      <c r="B1408">
        <v>475</v>
      </c>
      <c r="C1408" s="3">
        <v>45497</v>
      </c>
      <c r="D1408" s="3">
        <v>45500</v>
      </c>
      <c r="E1408">
        <v>3</v>
      </c>
      <c r="F1408" t="s">
        <v>1040</v>
      </c>
      <c r="G1408" t="s">
        <v>1039</v>
      </c>
      <c r="H1408">
        <v>6</v>
      </c>
      <c r="I1408" t="s">
        <v>1029</v>
      </c>
      <c r="J1408">
        <f>IF(AND(B1409=Hospitalvisits[[#This Row],[Patient_ID]],C1409-Hospitalvisits[[#This Row],[Discharge_Date]] &lt;= 30),1,0)</f>
        <v>0</v>
      </c>
      <c r="K1408" s="3" t="str">
        <f>IF(Hospitalvisits[[#This Row],[Readmission Status]]=1,C1409,"")</f>
        <v/>
      </c>
    </row>
    <row r="1409" spans="1:11">
      <c r="A1409">
        <v>1982</v>
      </c>
      <c r="B1409">
        <v>475</v>
      </c>
      <c r="C1409" s="3">
        <v>45578</v>
      </c>
      <c r="D1409" s="3">
        <v>45586</v>
      </c>
      <c r="E1409">
        <v>8</v>
      </c>
      <c r="F1409" t="s">
        <v>1030</v>
      </c>
      <c r="G1409" t="s">
        <v>1031</v>
      </c>
      <c r="H1409">
        <v>18</v>
      </c>
      <c r="I1409" t="s">
        <v>1026</v>
      </c>
      <c r="J1409">
        <f>IF(AND(B1410=Hospitalvisits[[#This Row],[Patient_ID]],C1410-Hospitalvisits[[#This Row],[Discharge_Date]] &lt;= 30),1,0)</f>
        <v>0</v>
      </c>
      <c r="K1409" s="3" t="str">
        <f>IF(Hospitalvisits[[#This Row],[Readmission Status]]=1,C1410,"")</f>
        <v/>
      </c>
    </row>
    <row r="1410" spans="1:11">
      <c r="A1410">
        <v>2673</v>
      </c>
      <c r="B1410">
        <v>475</v>
      </c>
      <c r="C1410" s="3">
        <v>45630</v>
      </c>
      <c r="D1410" s="3">
        <v>45635</v>
      </c>
      <c r="E1410">
        <v>5</v>
      </c>
      <c r="F1410" t="s">
        <v>1044</v>
      </c>
      <c r="G1410" t="s">
        <v>1039</v>
      </c>
      <c r="H1410">
        <v>97</v>
      </c>
      <c r="I1410" t="s">
        <v>1026</v>
      </c>
      <c r="J1410">
        <f>IF(AND(B1411=Hospitalvisits[[#This Row],[Patient_ID]],C1411-Hospitalvisits[[#This Row],[Discharge_Date]] &lt;= 30),1,0)</f>
        <v>0</v>
      </c>
      <c r="K1410" s="3" t="str">
        <f>IF(Hospitalvisits[[#This Row],[Readmission Status]]=1,C1411,"")</f>
        <v/>
      </c>
    </row>
    <row r="1411" spans="1:11">
      <c r="A1411">
        <v>70</v>
      </c>
      <c r="B1411">
        <v>476</v>
      </c>
      <c r="C1411" s="3">
        <v>44883</v>
      </c>
      <c r="D1411" s="3">
        <v>44903</v>
      </c>
      <c r="E1411">
        <v>20</v>
      </c>
      <c r="F1411" t="s">
        <v>1033</v>
      </c>
      <c r="G1411" t="s">
        <v>1028</v>
      </c>
      <c r="H1411">
        <v>55</v>
      </c>
      <c r="I1411" t="s">
        <v>1034</v>
      </c>
      <c r="J1411">
        <f>IF(AND(B1412=Hospitalvisits[[#This Row],[Patient_ID]],C1412-Hospitalvisits[[#This Row],[Discharge_Date]] &lt;= 30),1,0)</f>
        <v>0</v>
      </c>
      <c r="K1411" s="3" t="str">
        <f>IF(Hospitalvisits[[#This Row],[Readmission Status]]=1,C1412,"")</f>
        <v/>
      </c>
    </row>
    <row r="1412" spans="1:11">
      <c r="A1412">
        <v>1557</v>
      </c>
      <c r="B1412">
        <v>476</v>
      </c>
      <c r="C1412" s="3">
        <v>45384</v>
      </c>
      <c r="D1412" s="3">
        <v>45385</v>
      </c>
      <c r="E1412">
        <v>1</v>
      </c>
      <c r="F1412" t="s">
        <v>1042</v>
      </c>
      <c r="G1412" t="s">
        <v>1043</v>
      </c>
      <c r="H1412">
        <v>139</v>
      </c>
      <c r="I1412" t="s">
        <v>1034</v>
      </c>
      <c r="J1412">
        <f>IF(AND(B1413=Hospitalvisits[[#This Row],[Patient_ID]],C1413-Hospitalvisits[[#This Row],[Discharge_Date]] &lt;= 30),1,0)</f>
        <v>0</v>
      </c>
      <c r="K1412" s="3" t="str">
        <f>IF(Hospitalvisits[[#This Row],[Readmission Status]]=1,C1413,"")</f>
        <v/>
      </c>
    </row>
    <row r="1413" spans="1:11">
      <c r="A1413">
        <v>540</v>
      </c>
      <c r="B1413">
        <v>477</v>
      </c>
      <c r="C1413" s="3">
        <v>44853</v>
      </c>
      <c r="D1413" s="3">
        <v>44863</v>
      </c>
      <c r="E1413">
        <v>10</v>
      </c>
      <c r="F1413" t="s">
        <v>1027</v>
      </c>
      <c r="G1413" t="s">
        <v>1028</v>
      </c>
      <c r="H1413">
        <v>145</v>
      </c>
      <c r="I1413" t="s">
        <v>1032</v>
      </c>
      <c r="J1413">
        <f>IF(AND(B1414=Hospitalvisits[[#This Row],[Patient_ID]],C1414-Hospitalvisits[[#This Row],[Discharge_Date]] &lt;= 30),1,0)</f>
        <v>0</v>
      </c>
      <c r="K1413" s="3" t="str">
        <f>IF(Hospitalvisits[[#This Row],[Readmission Status]]=1,C1414,"")</f>
        <v/>
      </c>
    </row>
    <row r="1414" spans="1:11">
      <c r="A1414">
        <v>278</v>
      </c>
      <c r="B1414">
        <v>477</v>
      </c>
      <c r="C1414" s="3">
        <v>45157</v>
      </c>
      <c r="D1414" s="3">
        <v>45169</v>
      </c>
      <c r="E1414">
        <v>12</v>
      </c>
      <c r="F1414" t="s">
        <v>1035</v>
      </c>
      <c r="G1414" t="s">
        <v>1036</v>
      </c>
      <c r="H1414">
        <v>100</v>
      </c>
      <c r="I1414" t="s">
        <v>1029</v>
      </c>
      <c r="J1414">
        <f>IF(AND(B1415=Hospitalvisits[[#This Row],[Patient_ID]],C1415-Hospitalvisits[[#This Row],[Discharge_Date]] &lt;= 30),1,0)</f>
        <v>0</v>
      </c>
      <c r="K1414" s="3" t="str">
        <f>IF(Hospitalvisits[[#This Row],[Readmission Status]]=1,C1415,"")</f>
        <v/>
      </c>
    </row>
    <row r="1415" spans="1:11">
      <c r="A1415">
        <v>1343</v>
      </c>
      <c r="B1415">
        <v>477</v>
      </c>
      <c r="C1415" s="3">
        <v>45305</v>
      </c>
      <c r="D1415" s="3">
        <v>45315</v>
      </c>
      <c r="E1415">
        <v>10</v>
      </c>
      <c r="F1415" t="s">
        <v>1035</v>
      </c>
      <c r="G1415" t="s">
        <v>1036</v>
      </c>
      <c r="H1415">
        <v>150</v>
      </c>
      <c r="I1415" t="s">
        <v>1034</v>
      </c>
      <c r="J1415">
        <f>IF(AND(B1416=Hospitalvisits[[#This Row],[Patient_ID]],C1416-Hospitalvisits[[#This Row],[Discharge_Date]] &lt;= 30),1,0)</f>
        <v>1</v>
      </c>
      <c r="K1415" s="3">
        <f>IF(Hospitalvisits[[#This Row],[Readmission Status]]=1,C1416,"")</f>
        <v>45317</v>
      </c>
    </row>
    <row r="1416" spans="1:11">
      <c r="A1416">
        <v>361</v>
      </c>
      <c r="B1416">
        <v>477</v>
      </c>
      <c r="C1416" s="3">
        <v>45317</v>
      </c>
      <c r="D1416" s="3">
        <v>45332</v>
      </c>
      <c r="E1416">
        <v>15</v>
      </c>
      <c r="F1416" t="s">
        <v>1033</v>
      </c>
      <c r="G1416" t="s">
        <v>1028</v>
      </c>
      <c r="H1416">
        <v>187</v>
      </c>
      <c r="I1416" t="s">
        <v>1029</v>
      </c>
      <c r="J1416">
        <f>IF(AND(B1417=Hospitalvisits[[#This Row],[Patient_ID]],C1417-Hospitalvisits[[#This Row],[Discharge_Date]] &lt;= 30),1,0)</f>
        <v>0</v>
      </c>
      <c r="K1416" s="3" t="str">
        <f>IF(Hospitalvisits[[#This Row],[Readmission Status]]=1,C1417,"")</f>
        <v/>
      </c>
    </row>
    <row r="1417" spans="1:11">
      <c r="A1417">
        <v>1526</v>
      </c>
      <c r="B1417">
        <v>477</v>
      </c>
      <c r="C1417" s="3">
        <v>45431</v>
      </c>
      <c r="D1417" s="3">
        <v>45437</v>
      </c>
      <c r="E1417">
        <v>6</v>
      </c>
      <c r="F1417" t="s">
        <v>1044</v>
      </c>
      <c r="G1417" t="s">
        <v>1039</v>
      </c>
      <c r="H1417">
        <v>2</v>
      </c>
      <c r="I1417" t="s">
        <v>1026</v>
      </c>
      <c r="J1417">
        <f>IF(AND(B1418=Hospitalvisits[[#This Row],[Patient_ID]],C1418-Hospitalvisits[[#This Row],[Discharge_Date]] &lt;= 30),1,0)</f>
        <v>0</v>
      </c>
      <c r="K1417" s="3" t="str">
        <f>IF(Hospitalvisits[[#This Row],[Readmission Status]]=1,C1418,"")</f>
        <v/>
      </c>
    </row>
    <row r="1418" spans="1:11">
      <c r="A1418">
        <v>1903</v>
      </c>
      <c r="B1418">
        <v>478</v>
      </c>
      <c r="C1418" s="3">
        <v>44694</v>
      </c>
      <c r="D1418" s="3">
        <v>44700</v>
      </c>
      <c r="E1418">
        <v>6</v>
      </c>
      <c r="F1418" t="s">
        <v>1033</v>
      </c>
      <c r="G1418" t="s">
        <v>1028</v>
      </c>
      <c r="H1418">
        <v>104</v>
      </c>
      <c r="I1418" t="s">
        <v>1026</v>
      </c>
      <c r="J1418">
        <f>IF(AND(B1419=Hospitalvisits[[#This Row],[Patient_ID]],C1419-Hospitalvisits[[#This Row],[Discharge_Date]] &lt;= 30),1,0)</f>
        <v>0</v>
      </c>
      <c r="K1418" s="3" t="str">
        <f>IF(Hospitalvisits[[#This Row],[Readmission Status]]=1,C1419,"")</f>
        <v/>
      </c>
    </row>
    <row r="1419" spans="1:11">
      <c r="A1419">
        <v>1768</v>
      </c>
      <c r="B1419">
        <v>478</v>
      </c>
      <c r="C1419" s="3">
        <v>44805</v>
      </c>
      <c r="D1419" s="3">
        <v>44807</v>
      </c>
      <c r="E1419">
        <v>2</v>
      </c>
      <c r="F1419" t="s">
        <v>1042</v>
      </c>
      <c r="G1419" t="s">
        <v>1043</v>
      </c>
      <c r="H1419">
        <v>177</v>
      </c>
      <c r="I1419" t="s">
        <v>1032</v>
      </c>
      <c r="J1419">
        <f>IF(AND(B1420=Hospitalvisits[[#This Row],[Patient_ID]],C1420-Hospitalvisits[[#This Row],[Discharge_Date]] &lt;= 30),1,0)</f>
        <v>0</v>
      </c>
      <c r="K1419" s="3" t="str">
        <f>IF(Hospitalvisits[[#This Row],[Readmission Status]]=1,C1420,"")</f>
        <v/>
      </c>
    </row>
    <row r="1420" spans="1:11">
      <c r="A1420">
        <v>370</v>
      </c>
      <c r="B1420">
        <v>478</v>
      </c>
      <c r="C1420" s="3">
        <v>44853</v>
      </c>
      <c r="D1420" s="3">
        <v>44855</v>
      </c>
      <c r="E1420">
        <v>2</v>
      </c>
      <c r="F1420" t="s">
        <v>1046</v>
      </c>
      <c r="G1420" t="s">
        <v>1043</v>
      </c>
      <c r="H1420">
        <v>20</v>
      </c>
      <c r="I1420" t="s">
        <v>1029</v>
      </c>
      <c r="J1420">
        <f>IF(AND(B1421=Hospitalvisits[[#This Row],[Patient_ID]],C1421-Hospitalvisits[[#This Row],[Discharge_Date]] &lt;= 30),1,0)</f>
        <v>0</v>
      </c>
      <c r="K1420" s="3" t="str">
        <f>IF(Hospitalvisits[[#This Row],[Readmission Status]]=1,C1421,"")</f>
        <v/>
      </c>
    </row>
    <row r="1421" spans="1:11">
      <c r="A1421">
        <v>1755</v>
      </c>
      <c r="B1421">
        <v>478</v>
      </c>
      <c r="C1421" s="3">
        <v>44905</v>
      </c>
      <c r="D1421" s="3">
        <v>44907</v>
      </c>
      <c r="E1421">
        <v>2</v>
      </c>
      <c r="F1421" t="s">
        <v>1045</v>
      </c>
      <c r="G1421" t="s">
        <v>1025</v>
      </c>
      <c r="H1421">
        <v>165</v>
      </c>
      <c r="I1421" t="s">
        <v>1034</v>
      </c>
      <c r="J1421">
        <f>IF(AND(B1422=Hospitalvisits[[#This Row],[Patient_ID]],C1422-Hospitalvisits[[#This Row],[Discharge_Date]] &lt;= 30),1,0)</f>
        <v>0</v>
      </c>
      <c r="K1421" s="3" t="str">
        <f>IF(Hospitalvisits[[#This Row],[Readmission Status]]=1,C1422,"")</f>
        <v/>
      </c>
    </row>
    <row r="1422" spans="1:11">
      <c r="A1422">
        <v>2650</v>
      </c>
      <c r="B1422">
        <v>478</v>
      </c>
      <c r="C1422" s="3">
        <v>45089</v>
      </c>
      <c r="D1422" s="3">
        <v>45096</v>
      </c>
      <c r="E1422">
        <v>7</v>
      </c>
      <c r="F1422" t="s">
        <v>1041</v>
      </c>
      <c r="G1422" t="s">
        <v>1036</v>
      </c>
      <c r="H1422">
        <v>62</v>
      </c>
      <c r="I1422" t="s">
        <v>1032</v>
      </c>
      <c r="J1422">
        <f>IF(AND(B1423=Hospitalvisits[[#This Row],[Patient_ID]],C1423-Hospitalvisits[[#This Row],[Discharge_Date]] &lt;= 30),1,0)</f>
        <v>0</v>
      </c>
      <c r="K1422" s="3" t="str">
        <f>IF(Hospitalvisits[[#This Row],[Readmission Status]]=1,C1423,"")</f>
        <v/>
      </c>
    </row>
    <row r="1423" spans="1:11">
      <c r="A1423">
        <v>1953</v>
      </c>
      <c r="B1423">
        <v>479</v>
      </c>
      <c r="C1423" s="3">
        <v>44628</v>
      </c>
      <c r="D1423" s="3">
        <v>44631</v>
      </c>
      <c r="E1423">
        <v>3</v>
      </c>
      <c r="F1423" t="s">
        <v>1044</v>
      </c>
      <c r="G1423" t="s">
        <v>1039</v>
      </c>
      <c r="H1423">
        <v>163</v>
      </c>
      <c r="I1423" t="s">
        <v>1034</v>
      </c>
      <c r="J1423">
        <f>IF(AND(B1424=Hospitalvisits[[#This Row],[Patient_ID]],C1424-Hospitalvisits[[#This Row],[Discharge_Date]] &lt;= 30),1,0)</f>
        <v>1</v>
      </c>
      <c r="K1423" s="3">
        <f>IF(Hospitalvisits[[#This Row],[Readmission Status]]=1,C1424,"")</f>
        <v>44654</v>
      </c>
    </row>
    <row r="1424" spans="1:11">
      <c r="A1424">
        <v>947</v>
      </c>
      <c r="B1424">
        <v>479</v>
      </c>
      <c r="C1424" s="3">
        <v>44654</v>
      </c>
      <c r="D1424" s="3">
        <v>44659</v>
      </c>
      <c r="E1424">
        <v>5</v>
      </c>
      <c r="F1424" t="s">
        <v>1045</v>
      </c>
      <c r="G1424" t="s">
        <v>1025</v>
      </c>
      <c r="H1424">
        <v>124</v>
      </c>
      <c r="I1424" t="s">
        <v>1029</v>
      </c>
      <c r="J1424">
        <f>IF(AND(B1425=Hospitalvisits[[#This Row],[Patient_ID]],C1425-Hospitalvisits[[#This Row],[Discharge_Date]] &lt;= 30),1,0)</f>
        <v>0</v>
      </c>
      <c r="K1424" s="3" t="str">
        <f>IF(Hospitalvisits[[#This Row],[Readmission Status]]=1,C1425,"")</f>
        <v/>
      </c>
    </row>
    <row r="1425" spans="1:11">
      <c r="A1425">
        <v>690</v>
      </c>
      <c r="B1425">
        <v>479</v>
      </c>
      <c r="C1425" s="3">
        <v>44816</v>
      </c>
      <c r="D1425" s="3">
        <v>44818</v>
      </c>
      <c r="E1425">
        <v>2</v>
      </c>
      <c r="F1425" t="s">
        <v>1037</v>
      </c>
      <c r="G1425" t="s">
        <v>1031</v>
      </c>
      <c r="H1425">
        <v>53</v>
      </c>
      <c r="I1425" t="s">
        <v>1029</v>
      </c>
      <c r="J1425">
        <f>IF(AND(B1426=Hospitalvisits[[#This Row],[Patient_ID]],C1426-Hospitalvisits[[#This Row],[Discharge_Date]] &lt;= 30),1,0)</f>
        <v>0</v>
      </c>
      <c r="K1425" s="3" t="str">
        <f>IF(Hospitalvisits[[#This Row],[Readmission Status]]=1,C1426,"")</f>
        <v/>
      </c>
    </row>
    <row r="1426" spans="1:11">
      <c r="A1426">
        <v>417</v>
      </c>
      <c r="B1426">
        <v>479</v>
      </c>
      <c r="C1426" s="3">
        <v>44870</v>
      </c>
      <c r="D1426" s="3">
        <v>44882</v>
      </c>
      <c r="E1426">
        <v>12</v>
      </c>
      <c r="F1426" t="s">
        <v>1041</v>
      </c>
      <c r="G1426" t="s">
        <v>1036</v>
      </c>
      <c r="H1426">
        <v>14</v>
      </c>
      <c r="I1426" t="s">
        <v>1032</v>
      </c>
      <c r="J1426">
        <f>IF(AND(B1427=Hospitalvisits[[#This Row],[Patient_ID]],C1427-Hospitalvisits[[#This Row],[Discharge_Date]] &lt;= 30),1,0)</f>
        <v>0</v>
      </c>
      <c r="K1426" s="3" t="str">
        <f>IF(Hospitalvisits[[#This Row],[Readmission Status]]=1,C1427,"")</f>
        <v/>
      </c>
    </row>
    <row r="1427" spans="1:11">
      <c r="A1427">
        <v>2110</v>
      </c>
      <c r="B1427">
        <v>479</v>
      </c>
      <c r="C1427" s="3">
        <v>45432</v>
      </c>
      <c r="D1427" s="3">
        <v>45436</v>
      </c>
      <c r="E1427">
        <v>4</v>
      </c>
      <c r="F1427" t="s">
        <v>1037</v>
      </c>
      <c r="G1427" t="s">
        <v>1031</v>
      </c>
      <c r="H1427">
        <v>86</v>
      </c>
      <c r="I1427" t="s">
        <v>1026</v>
      </c>
      <c r="J1427">
        <f>IF(AND(B1428=Hospitalvisits[[#This Row],[Patient_ID]],C1428-Hospitalvisits[[#This Row],[Discharge_Date]] &lt;= 30),1,0)</f>
        <v>0</v>
      </c>
      <c r="K1427" s="3" t="str">
        <f>IF(Hospitalvisits[[#This Row],[Readmission Status]]=1,C1428,"")</f>
        <v/>
      </c>
    </row>
    <row r="1428" spans="1:11">
      <c r="A1428">
        <v>83</v>
      </c>
      <c r="B1428">
        <v>479</v>
      </c>
      <c r="C1428" s="3">
        <v>45497</v>
      </c>
      <c r="D1428" s="3">
        <v>45510</v>
      </c>
      <c r="E1428">
        <v>13</v>
      </c>
      <c r="F1428" t="s">
        <v>1027</v>
      </c>
      <c r="G1428" t="s">
        <v>1028</v>
      </c>
      <c r="H1428">
        <v>145</v>
      </c>
      <c r="I1428" t="s">
        <v>1029</v>
      </c>
      <c r="J1428">
        <f>IF(AND(B1429=Hospitalvisits[[#This Row],[Patient_ID]],C1429-Hospitalvisits[[#This Row],[Discharge_Date]] &lt;= 30),1,0)</f>
        <v>0</v>
      </c>
      <c r="K1428" s="3" t="str">
        <f>IF(Hospitalvisits[[#This Row],[Readmission Status]]=1,C1429,"")</f>
        <v/>
      </c>
    </row>
    <row r="1429" spans="1:11">
      <c r="A1429">
        <v>1030</v>
      </c>
      <c r="B1429">
        <v>480</v>
      </c>
      <c r="C1429" s="3">
        <v>44567</v>
      </c>
      <c r="D1429" s="3">
        <v>44576</v>
      </c>
      <c r="E1429">
        <v>9</v>
      </c>
      <c r="F1429" t="s">
        <v>1030</v>
      </c>
      <c r="G1429" t="s">
        <v>1031</v>
      </c>
      <c r="H1429">
        <v>198</v>
      </c>
      <c r="I1429" t="s">
        <v>1034</v>
      </c>
      <c r="J1429">
        <f>IF(AND(B1430=Hospitalvisits[[#This Row],[Patient_ID]],C1430-Hospitalvisits[[#This Row],[Discharge_Date]] &lt;= 30),1,0)</f>
        <v>0</v>
      </c>
      <c r="K1429" s="3" t="str">
        <f>IF(Hospitalvisits[[#This Row],[Readmission Status]]=1,C1430,"")</f>
        <v/>
      </c>
    </row>
    <row r="1430" spans="1:11">
      <c r="A1430">
        <v>1689</v>
      </c>
      <c r="B1430">
        <v>480</v>
      </c>
      <c r="C1430" s="3">
        <v>44639</v>
      </c>
      <c r="D1430" s="3">
        <v>44644</v>
      </c>
      <c r="E1430">
        <v>5</v>
      </c>
      <c r="F1430" t="s">
        <v>1040</v>
      </c>
      <c r="G1430" t="s">
        <v>1039</v>
      </c>
      <c r="H1430">
        <v>101</v>
      </c>
      <c r="I1430" t="s">
        <v>1034</v>
      </c>
      <c r="J1430">
        <f>IF(AND(B1431=Hospitalvisits[[#This Row],[Patient_ID]],C1431-Hospitalvisits[[#This Row],[Discharge_Date]] &lt;= 30),1,0)</f>
        <v>0</v>
      </c>
      <c r="K1430" s="3" t="str">
        <f>IF(Hospitalvisits[[#This Row],[Readmission Status]]=1,C1431,"")</f>
        <v/>
      </c>
    </row>
    <row r="1431" spans="1:11">
      <c r="A1431">
        <v>52</v>
      </c>
      <c r="B1431">
        <v>480</v>
      </c>
      <c r="C1431" s="3">
        <v>44896</v>
      </c>
      <c r="D1431" s="3">
        <v>44897</v>
      </c>
      <c r="E1431">
        <v>1</v>
      </c>
      <c r="F1431" t="s">
        <v>1046</v>
      </c>
      <c r="G1431" t="s">
        <v>1043</v>
      </c>
      <c r="H1431">
        <v>84</v>
      </c>
      <c r="I1431" t="s">
        <v>1029</v>
      </c>
      <c r="J1431">
        <f>IF(AND(B1432=Hospitalvisits[[#This Row],[Patient_ID]],C1432-Hospitalvisits[[#This Row],[Discharge_Date]] &lt;= 30),1,0)</f>
        <v>1</v>
      </c>
      <c r="K1431" s="3">
        <f>IF(Hospitalvisits[[#This Row],[Readmission Status]]=1,C1432,"")</f>
        <v>44896</v>
      </c>
    </row>
    <row r="1432" spans="1:11">
      <c r="A1432">
        <v>1355</v>
      </c>
      <c r="B1432">
        <v>480</v>
      </c>
      <c r="C1432" s="3">
        <v>44896</v>
      </c>
      <c r="D1432" s="3">
        <v>44906</v>
      </c>
      <c r="E1432">
        <v>10</v>
      </c>
      <c r="F1432" t="s">
        <v>1041</v>
      </c>
      <c r="G1432" t="s">
        <v>1036</v>
      </c>
      <c r="H1432">
        <v>129</v>
      </c>
      <c r="I1432" t="s">
        <v>1026</v>
      </c>
      <c r="J1432">
        <f>IF(AND(B1433=Hospitalvisits[[#This Row],[Patient_ID]],C1433-Hospitalvisits[[#This Row],[Discharge_Date]] &lt;= 30),1,0)</f>
        <v>0</v>
      </c>
      <c r="K1432" s="3" t="str">
        <f>IF(Hospitalvisits[[#This Row],[Readmission Status]]=1,C1433,"")</f>
        <v/>
      </c>
    </row>
    <row r="1433" spans="1:11">
      <c r="A1433">
        <v>779</v>
      </c>
      <c r="B1433">
        <v>480</v>
      </c>
      <c r="C1433" s="3">
        <v>45384</v>
      </c>
      <c r="D1433" s="3">
        <v>45387</v>
      </c>
      <c r="E1433">
        <v>3</v>
      </c>
      <c r="F1433" t="s">
        <v>1042</v>
      </c>
      <c r="G1433" t="s">
        <v>1043</v>
      </c>
      <c r="H1433">
        <v>165</v>
      </c>
      <c r="I1433" t="s">
        <v>1034</v>
      </c>
      <c r="J1433">
        <f>IF(AND(B1434=Hospitalvisits[[#This Row],[Patient_ID]],C1434-Hospitalvisits[[#This Row],[Discharge_Date]] &lt;= 30),1,0)</f>
        <v>0</v>
      </c>
      <c r="K1433" s="3" t="str">
        <f>IF(Hospitalvisits[[#This Row],[Readmission Status]]=1,C1434,"")</f>
        <v/>
      </c>
    </row>
    <row r="1434" spans="1:11">
      <c r="A1434">
        <v>1345</v>
      </c>
      <c r="B1434">
        <v>480</v>
      </c>
      <c r="C1434" s="3">
        <v>45444</v>
      </c>
      <c r="D1434" s="3">
        <v>45446</v>
      </c>
      <c r="E1434">
        <v>2</v>
      </c>
      <c r="F1434" t="s">
        <v>1046</v>
      </c>
      <c r="G1434" t="s">
        <v>1043</v>
      </c>
      <c r="H1434">
        <v>63</v>
      </c>
      <c r="I1434" t="s">
        <v>1029</v>
      </c>
      <c r="J1434">
        <f>IF(AND(B1435=Hospitalvisits[[#This Row],[Patient_ID]],C1435-Hospitalvisits[[#This Row],[Discharge_Date]] &lt;= 30),1,0)</f>
        <v>0</v>
      </c>
      <c r="K1434" s="3" t="str">
        <f>IF(Hospitalvisits[[#This Row],[Readmission Status]]=1,C1435,"")</f>
        <v/>
      </c>
    </row>
    <row r="1435" spans="1:11">
      <c r="A1435">
        <v>2680</v>
      </c>
      <c r="B1435">
        <v>480</v>
      </c>
      <c r="C1435" s="3">
        <v>45503</v>
      </c>
      <c r="D1435" s="3">
        <v>45509</v>
      </c>
      <c r="E1435">
        <v>6</v>
      </c>
      <c r="F1435" t="s">
        <v>1038</v>
      </c>
      <c r="G1435" t="s">
        <v>1039</v>
      </c>
      <c r="H1435">
        <v>119</v>
      </c>
      <c r="I1435" t="s">
        <v>1034</v>
      </c>
      <c r="J1435">
        <f>IF(AND(B1436=Hospitalvisits[[#This Row],[Patient_ID]],C1436-Hospitalvisits[[#This Row],[Discharge_Date]] &lt;= 30),1,0)</f>
        <v>0</v>
      </c>
      <c r="K1435" s="3" t="str">
        <f>IF(Hospitalvisits[[#This Row],[Readmission Status]]=1,C1436,"")</f>
        <v/>
      </c>
    </row>
    <row r="1436" spans="1:11">
      <c r="A1436">
        <v>2468</v>
      </c>
      <c r="B1436">
        <v>481</v>
      </c>
      <c r="C1436" s="3">
        <v>45089</v>
      </c>
      <c r="D1436" s="3">
        <v>45090</v>
      </c>
      <c r="E1436">
        <v>1</v>
      </c>
      <c r="F1436" t="s">
        <v>1037</v>
      </c>
      <c r="G1436" t="s">
        <v>1031</v>
      </c>
      <c r="H1436">
        <v>114</v>
      </c>
      <c r="I1436" t="s">
        <v>1026</v>
      </c>
      <c r="J1436">
        <f>IF(AND(B1437=Hospitalvisits[[#This Row],[Patient_ID]],C1437-Hospitalvisits[[#This Row],[Discharge_Date]] &lt;= 30),1,0)</f>
        <v>0</v>
      </c>
      <c r="K1436" s="3" t="str">
        <f>IF(Hospitalvisits[[#This Row],[Readmission Status]]=1,C1437,"")</f>
        <v/>
      </c>
    </row>
    <row r="1437" spans="1:11">
      <c r="A1437">
        <v>2364</v>
      </c>
      <c r="B1437">
        <v>481</v>
      </c>
      <c r="C1437" s="3">
        <v>45159</v>
      </c>
      <c r="D1437" s="3">
        <v>45162</v>
      </c>
      <c r="E1437">
        <v>3</v>
      </c>
      <c r="F1437" t="s">
        <v>1030</v>
      </c>
      <c r="G1437" t="s">
        <v>1031</v>
      </c>
      <c r="H1437">
        <v>173</v>
      </c>
      <c r="I1437" t="s">
        <v>1026</v>
      </c>
      <c r="J1437">
        <f>IF(AND(B1438=Hospitalvisits[[#This Row],[Patient_ID]],C1438-Hospitalvisits[[#This Row],[Discharge_Date]] &lt;= 30),1,0)</f>
        <v>0</v>
      </c>
      <c r="K1437" s="3" t="str">
        <f>IF(Hospitalvisits[[#This Row],[Readmission Status]]=1,C1438,"")</f>
        <v/>
      </c>
    </row>
    <row r="1438" spans="1:11">
      <c r="A1438">
        <v>876</v>
      </c>
      <c r="B1438">
        <v>481</v>
      </c>
      <c r="C1438" s="3">
        <v>45487</v>
      </c>
      <c r="D1438" s="3">
        <v>45490</v>
      </c>
      <c r="E1438">
        <v>3</v>
      </c>
      <c r="F1438" t="s">
        <v>1037</v>
      </c>
      <c r="G1438" t="s">
        <v>1031</v>
      </c>
      <c r="H1438">
        <v>166</v>
      </c>
      <c r="I1438" t="s">
        <v>1026</v>
      </c>
      <c r="J1438">
        <f>IF(AND(B1439=Hospitalvisits[[#This Row],[Patient_ID]],C1439-Hospitalvisits[[#This Row],[Discharge_Date]] &lt;= 30),1,0)</f>
        <v>0</v>
      </c>
      <c r="K1438" s="3" t="str">
        <f>IF(Hospitalvisits[[#This Row],[Readmission Status]]=1,C1439,"")</f>
        <v/>
      </c>
    </row>
    <row r="1439" spans="1:11">
      <c r="A1439">
        <v>1267</v>
      </c>
      <c r="B1439">
        <v>482</v>
      </c>
      <c r="C1439" s="3">
        <v>44966</v>
      </c>
      <c r="D1439" s="3">
        <v>44983</v>
      </c>
      <c r="E1439">
        <v>17</v>
      </c>
      <c r="F1439" t="s">
        <v>1033</v>
      </c>
      <c r="G1439" t="s">
        <v>1028</v>
      </c>
      <c r="H1439">
        <v>187</v>
      </c>
      <c r="I1439" t="s">
        <v>1034</v>
      </c>
      <c r="J1439">
        <f>IF(AND(B1440=Hospitalvisits[[#This Row],[Patient_ID]],C1440-Hospitalvisits[[#This Row],[Discharge_Date]] &lt;= 30),1,0)</f>
        <v>0</v>
      </c>
      <c r="K1439" s="3" t="str">
        <f>IF(Hospitalvisits[[#This Row],[Readmission Status]]=1,C1440,"")</f>
        <v/>
      </c>
    </row>
    <row r="1440" spans="1:11">
      <c r="A1440">
        <v>1158</v>
      </c>
      <c r="B1440">
        <v>482</v>
      </c>
      <c r="C1440" s="3">
        <v>45034</v>
      </c>
      <c r="D1440" s="3">
        <v>45036</v>
      </c>
      <c r="E1440">
        <v>2</v>
      </c>
      <c r="F1440" t="s">
        <v>1045</v>
      </c>
      <c r="G1440" t="s">
        <v>1025</v>
      </c>
      <c r="H1440">
        <v>1</v>
      </c>
      <c r="I1440" t="s">
        <v>1029</v>
      </c>
      <c r="J1440">
        <f>IF(AND(B1441=Hospitalvisits[[#This Row],[Patient_ID]],C1441-Hospitalvisits[[#This Row],[Discharge_Date]] &lt;= 30),1,0)</f>
        <v>0</v>
      </c>
      <c r="K1440" s="3" t="str">
        <f>IF(Hospitalvisits[[#This Row],[Readmission Status]]=1,C1441,"")</f>
        <v/>
      </c>
    </row>
    <row r="1441" spans="1:11">
      <c r="A1441">
        <v>631</v>
      </c>
      <c r="B1441">
        <v>482</v>
      </c>
      <c r="C1441" s="3">
        <v>45263</v>
      </c>
      <c r="D1441" s="3">
        <v>45265</v>
      </c>
      <c r="E1441">
        <v>2</v>
      </c>
      <c r="F1441" t="s">
        <v>1045</v>
      </c>
      <c r="G1441" t="s">
        <v>1025</v>
      </c>
      <c r="H1441">
        <v>105</v>
      </c>
      <c r="I1441" t="s">
        <v>1034</v>
      </c>
      <c r="J1441">
        <f>IF(AND(B1442=Hospitalvisits[[#This Row],[Patient_ID]],C1442-Hospitalvisits[[#This Row],[Discharge_Date]] &lt;= 30),1,0)</f>
        <v>0</v>
      </c>
      <c r="K1441" s="3" t="str">
        <f>IF(Hospitalvisits[[#This Row],[Readmission Status]]=1,C1442,"")</f>
        <v/>
      </c>
    </row>
    <row r="1442" spans="1:11">
      <c r="A1442">
        <v>2423</v>
      </c>
      <c r="B1442">
        <v>482</v>
      </c>
      <c r="C1442" s="3">
        <v>45451</v>
      </c>
      <c r="D1442" s="3">
        <v>45469</v>
      </c>
      <c r="E1442">
        <v>18</v>
      </c>
      <c r="F1442" t="s">
        <v>1027</v>
      </c>
      <c r="G1442" t="s">
        <v>1028</v>
      </c>
      <c r="H1442">
        <v>56</v>
      </c>
      <c r="I1442" t="s">
        <v>1029</v>
      </c>
      <c r="J1442">
        <f>IF(AND(B1443=Hospitalvisits[[#This Row],[Patient_ID]],C1443-Hospitalvisits[[#This Row],[Discharge_Date]] &lt;= 30),1,0)</f>
        <v>0</v>
      </c>
      <c r="K1442" s="3" t="str">
        <f>IF(Hospitalvisits[[#This Row],[Readmission Status]]=1,C1443,"")</f>
        <v/>
      </c>
    </row>
    <row r="1443" spans="1:11">
      <c r="A1443">
        <v>85</v>
      </c>
      <c r="B1443">
        <v>482</v>
      </c>
      <c r="C1443" s="3">
        <v>45509</v>
      </c>
      <c r="D1443" s="3">
        <v>45512</v>
      </c>
      <c r="E1443">
        <v>3</v>
      </c>
      <c r="F1443" t="s">
        <v>1024</v>
      </c>
      <c r="G1443" t="s">
        <v>1025</v>
      </c>
      <c r="H1443">
        <v>51</v>
      </c>
      <c r="I1443" t="s">
        <v>1032</v>
      </c>
      <c r="J1443">
        <f>IF(AND(B1444=Hospitalvisits[[#This Row],[Patient_ID]],C1444-Hospitalvisits[[#This Row],[Discharge_Date]] &lt;= 30),1,0)</f>
        <v>0</v>
      </c>
      <c r="K1443" s="3" t="str">
        <f>IF(Hospitalvisits[[#This Row],[Readmission Status]]=1,C1444,"")</f>
        <v/>
      </c>
    </row>
    <row r="1444" spans="1:11">
      <c r="A1444">
        <v>2416</v>
      </c>
      <c r="B1444">
        <v>482</v>
      </c>
      <c r="C1444" s="3">
        <v>45628</v>
      </c>
      <c r="D1444" s="3">
        <v>45631</v>
      </c>
      <c r="E1444">
        <v>3</v>
      </c>
      <c r="F1444" t="s">
        <v>1042</v>
      </c>
      <c r="G1444" t="s">
        <v>1043</v>
      </c>
      <c r="H1444">
        <v>151</v>
      </c>
      <c r="I1444" t="s">
        <v>1032</v>
      </c>
      <c r="J1444">
        <f>IF(AND(B1445=Hospitalvisits[[#This Row],[Patient_ID]],C1445-Hospitalvisits[[#This Row],[Discharge_Date]] &lt;= 30),1,0)</f>
        <v>0</v>
      </c>
      <c r="K1444" s="3" t="str">
        <f>IF(Hospitalvisits[[#This Row],[Readmission Status]]=1,C1445,"")</f>
        <v/>
      </c>
    </row>
    <row r="1445" spans="1:11">
      <c r="A1445">
        <v>2064</v>
      </c>
      <c r="B1445">
        <v>484</v>
      </c>
      <c r="C1445" s="3">
        <v>44903</v>
      </c>
      <c r="D1445" s="3">
        <v>44908</v>
      </c>
      <c r="E1445">
        <v>5</v>
      </c>
      <c r="F1445" t="s">
        <v>1045</v>
      </c>
      <c r="G1445" t="s">
        <v>1025</v>
      </c>
      <c r="H1445">
        <v>127</v>
      </c>
      <c r="I1445" t="s">
        <v>1032</v>
      </c>
      <c r="J1445">
        <f>IF(AND(B1446=Hospitalvisits[[#This Row],[Patient_ID]],C1446-Hospitalvisits[[#This Row],[Discharge_Date]] &lt;= 30),1,0)</f>
        <v>0</v>
      </c>
      <c r="K1445" s="3" t="str">
        <f>IF(Hospitalvisits[[#This Row],[Readmission Status]]=1,C1446,"")</f>
        <v/>
      </c>
    </row>
    <row r="1446" spans="1:11">
      <c r="A1446">
        <v>1584</v>
      </c>
      <c r="B1446">
        <v>484</v>
      </c>
      <c r="C1446" s="3">
        <v>45542</v>
      </c>
      <c r="D1446" s="3">
        <v>45543</v>
      </c>
      <c r="E1446">
        <v>1</v>
      </c>
      <c r="F1446" t="s">
        <v>1042</v>
      </c>
      <c r="G1446" t="s">
        <v>1043</v>
      </c>
      <c r="H1446">
        <v>2</v>
      </c>
      <c r="I1446" t="s">
        <v>1032</v>
      </c>
      <c r="J1446">
        <f>IF(AND(B1447=Hospitalvisits[[#This Row],[Patient_ID]],C1447-Hospitalvisits[[#This Row],[Discharge_Date]] &lt;= 30),1,0)</f>
        <v>0</v>
      </c>
      <c r="K1446" s="3" t="str">
        <f>IF(Hospitalvisits[[#This Row],[Readmission Status]]=1,C1447,"")</f>
        <v/>
      </c>
    </row>
    <row r="1447" spans="1:11">
      <c r="A1447">
        <v>148</v>
      </c>
      <c r="B1447">
        <v>484</v>
      </c>
      <c r="C1447" s="3">
        <v>45615</v>
      </c>
      <c r="D1447" s="3">
        <v>45635</v>
      </c>
      <c r="E1447">
        <v>20</v>
      </c>
      <c r="F1447" t="s">
        <v>1033</v>
      </c>
      <c r="G1447" t="s">
        <v>1028</v>
      </c>
      <c r="H1447">
        <v>7</v>
      </c>
      <c r="I1447" t="s">
        <v>1032</v>
      </c>
      <c r="J1447">
        <f>IF(AND(B1448=Hospitalvisits[[#This Row],[Patient_ID]],C1448-Hospitalvisits[[#This Row],[Discharge_Date]] &lt;= 30),1,0)</f>
        <v>0</v>
      </c>
      <c r="K1447" s="3" t="str">
        <f>IF(Hospitalvisits[[#This Row],[Readmission Status]]=1,C1448,"")</f>
        <v/>
      </c>
    </row>
    <row r="1448" spans="1:11">
      <c r="A1448">
        <v>2066</v>
      </c>
      <c r="B1448">
        <v>485</v>
      </c>
      <c r="C1448" s="3">
        <v>44670</v>
      </c>
      <c r="D1448" s="3">
        <v>44672</v>
      </c>
      <c r="E1448">
        <v>2</v>
      </c>
      <c r="F1448" t="s">
        <v>1046</v>
      </c>
      <c r="G1448" t="s">
        <v>1043</v>
      </c>
      <c r="H1448">
        <v>122</v>
      </c>
      <c r="I1448" t="s">
        <v>1026</v>
      </c>
      <c r="J1448">
        <f>IF(AND(B1449=Hospitalvisits[[#This Row],[Patient_ID]],C1449-Hospitalvisits[[#This Row],[Discharge_Date]] &lt;= 30),1,0)</f>
        <v>0</v>
      </c>
      <c r="K1448" s="3" t="str">
        <f>IF(Hospitalvisits[[#This Row],[Readmission Status]]=1,C1449,"")</f>
        <v/>
      </c>
    </row>
    <row r="1449" spans="1:11">
      <c r="A1449">
        <v>1881</v>
      </c>
      <c r="B1449">
        <v>485</v>
      </c>
      <c r="C1449" s="3">
        <v>44764</v>
      </c>
      <c r="D1449" s="3">
        <v>44769</v>
      </c>
      <c r="E1449">
        <v>5</v>
      </c>
      <c r="F1449" t="s">
        <v>1030</v>
      </c>
      <c r="G1449" t="s">
        <v>1031</v>
      </c>
      <c r="H1449">
        <v>3</v>
      </c>
      <c r="I1449" t="s">
        <v>1034</v>
      </c>
      <c r="J1449">
        <f>IF(AND(B1450=Hospitalvisits[[#This Row],[Patient_ID]],C1450-Hospitalvisits[[#This Row],[Discharge_Date]] &lt;= 30),1,0)</f>
        <v>0</v>
      </c>
      <c r="K1449" s="3" t="str">
        <f>IF(Hospitalvisits[[#This Row],[Readmission Status]]=1,C1450,"")</f>
        <v/>
      </c>
    </row>
    <row r="1450" spans="1:11">
      <c r="A1450">
        <v>997</v>
      </c>
      <c r="B1450">
        <v>485</v>
      </c>
      <c r="C1450" s="3">
        <v>44857</v>
      </c>
      <c r="D1450" s="3">
        <v>44861</v>
      </c>
      <c r="E1450">
        <v>4</v>
      </c>
      <c r="F1450" t="s">
        <v>1040</v>
      </c>
      <c r="G1450" t="s">
        <v>1039</v>
      </c>
      <c r="H1450">
        <v>128</v>
      </c>
      <c r="I1450" t="s">
        <v>1032</v>
      </c>
      <c r="J1450">
        <f>IF(AND(B1451=Hospitalvisits[[#This Row],[Patient_ID]],C1451-Hospitalvisits[[#This Row],[Discharge_Date]] &lt;= 30),1,0)</f>
        <v>0</v>
      </c>
      <c r="K1450" s="3" t="str">
        <f>IF(Hospitalvisits[[#This Row],[Readmission Status]]=1,C1451,"")</f>
        <v/>
      </c>
    </row>
    <row r="1451" spans="1:11">
      <c r="A1451">
        <v>191</v>
      </c>
      <c r="B1451">
        <v>485</v>
      </c>
      <c r="C1451" s="3">
        <v>45053</v>
      </c>
      <c r="D1451" s="3">
        <v>45056</v>
      </c>
      <c r="E1451">
        <v>3</v>
      </c>
      <c r="F1451" t="s">
        <v>1024</v>
      </c>
      <c r="G1451" t="s">
        <v>1025</v>
      </c>
      <c r="H1451">
        <v>187</v>
      </c>
      <c r="I1451" t="s">
        <v>1026</v>
      </c>
      <c r="J1451">
        <f>IF(AND(B1452=Hospitalvisits[[#This Row],[Patient_ID]],C1452-Hospitalvisits[[#This Row],[Discharge_Date]] &lt;= 30),1,0)</f>
        <v>0</v>
      </c>
      <c r="K1451" s="3" t="str">
        <f>IF(Hospitalvisits[[#This Row],[Readmission Status]]=1,C1452,"")</f>
        <v/>
      </c>
    </row>
    <row r="1452" spans="1:11">
      <c r="A1452">
        <v>2755</v>
      </c>
      <c r="B1452">
        <v>485</v>
      </c>
      <c r="C1452" s="3">
        <v>45565</v>
      </c>
      <c r="D1452" s="3">
        <v>45571</v>
      </c>
      <c r="E1452">
        <v>6</v>
      </c>
      <c r="F1452" t="s">
        <v>1038</v>
      </c>
      <c r="G1452" t="s">
        <v>1039</v>
      </c>
      <c r="H1452">
        <v>195</v>
      </c>
      <c r="I1452" t="s">
        <v>1034</v>
      </c>
      <c r="J1452">
        <f>IF(AND(B1453=Hospitalvisits[[#This Row],[Patient_ID]],C1453-Hospitalvisits[[#This Row],[Discharge_Date]] &lt;= 30),1,0)</f>
        <v>0</v>
      </c>
      <c r="K1452" s="3" t="str">
        <f>IF(Hospitalvisits[[#This Row],[Readmission Status]]=1,C1453,"")</f>
        <v/>
      </c>
    </row>
    <row r="1453" spans="1:11">
      <c r="A1453">
        <v>137</v>
      </c>
      <c r="B1453">
        <v>486</v>
      </c>
      <c r="C1453" s="3">
        <v>45115</v>
      </c>
      <c r="D1453" s="3">
        <v>45118</v>
      </c>
      <c r="E1453">
        <v>3</v>
      </c>
      <c r="F1453" t="s">
        <v>1038</v>
      </c>
      <c r="G1453" t="s">
        <v>1039</v>
      </c>
      <c r="H1453">
        <v>3</v>
      </c>
      <c r="I1453" t="s">
        <v>1026</v>
      </c>
      <c r="J1453">
        <f>IF(AND(B1454=Hospitalvisits[[#This Row],[Patient_ID]],C1454-Hospitalvisits[[#This Row],[Discharge_Date]] &lt;= 30),1,0)</f>
        <v>0</v>
      </c>
      <c r="K1453" s="3" t="str">
        <f>IF(Hospitalvisits[[#This Row],[Readmission Status]]=1,C1454,"")</f>
        <v/>
      </c>
    </row>
    <row r="1454" spans="1:11">
      <c r="A1454">
        <v>1363</v>
      </c>
      <c r="B1454">
        <v>486</v>
      </c>
      <c r="C1454" s="3">
        <v>45351</v>
      </c>
      <c r="D1454" s="3">
        <v>45355</v>
      </c>
      <c r="E1454">
        <v>4</v>
      </c>
      <c r="F1454" t="s">
        <v>1040</v>
      </c>
      <c r="G1454" t="s">
        <v>1039</v>
      </c>
      <c r="H1454">
        <v>83</v>
      </c>
      <c r="I1454" t="s">
        <v>1032</v>
      </c>
      <c r="J1454">
        <f>IF(AND(B1455=Hospitalvisits[[#This Row],[Patient_ID]],C1455-Hospitalvisits[[#This Row],[Discharge_Date]] &lt;= 30),1,0)</f>
        <v>0</v>
      </c>
      <c r="K1454" s="3" t="str">
        <f>IF(Hospitalvisits[[#This Row],[Readmission Status]]=1,C1455,"")</f>
        <v/>
      </c>
    </row>
    <row r="1455" spans="1:11">
      <c r="A1455">
        <v>1097</v>
      </c>
      <c r="B1455">
        <v>486</v>
      </c>
      <c r="C1455" s="3">
        <v>45492</v>
      </c>
      <c r="D1455" s="3">
        <v>45496</v>
      </c>
      <c r="E1455">
        <v>4</v>
      </c>
      <c r="F1455" t="s">
        <v>1024</v>
      </c>
      <c r="G1455" t="s">
        <v>1025</v>
      </c>
      <c r="H1455">
        <v>78</v>
      </c>
      <c r="I1455" t="s">
        <v>1026</v>
      </c>
      <c r="J1455">
        <f>IF(AND(B1456=Hospitalvisits[[#This Row],[Patient_ID]],C1456-Hospitalvisits[[#This Row],[Discharge_Date]] &lt;= 30),1,0)</f>
        <v>0</v>
      </c>
      <c r="K1455" s="3" t="str">
        <f>IF(Hospitalvisits[[#This Row],[Readmission Status]]=1,C1456,"")</f>
        <v/>
      </c>
    </row>
    <row r="1456" spans="1:11">
      <c r="A1456">
        <v>1809</v>
      </c>
      <c r="B1456">
        <v>486</v>
      </c>
      <c r="C1456" s="3">
        <v>45643</v>
      </c>
      <c r="D1456" s="3">
        <v>45650</v>
      </c>
      <c r="E1456">
        <v>7</v>
      </c>
      <c r="F1456" t="s">
        <v>1044</v>
      </c>
      <c r="G1456" t="s">
        <v>1039</v>
      </c>
      <c r="H1456">
        <v>15</v>
      </c>
      <c r="I1456" t="s">
        <v>1029</v>
      </c>
      <c r="J1456">
        <f>IF(AND(B1457=Hospitalvisits[[#This Row],[Patient_ID]],C1457-Hospitalvisits[[#This Row],[Discharge_Date]] &lt;= 30),1,0)</f>
        <v>0</v>
      </c>
      <c r="K1456" s="3" t="str">
        <f>IF(Hospitalvisits[[#This Row],[Readmission Status]]=1,C1457,"")</f>
        <v/>
      </c>
    </row>
    <row r="1457" spans="1:11">
      <c r="A1457">
        <v>802</v>
      </c>
      <c r="B1457">
        <v>487</v>
      </c>
      <c r="C1457" s="3">
        <v>44856</v>
      </c>
      <c r="D1457" s="3">
        <v>44860</v>
      </c>
      <c r="E1457">
        <v>4</v>
      </c>
      <c r="F1457" t="s">
        <v>1024</v>
      </c>
      <c r="G1457" t="s">
        <v>1025</v>
      </c>
      <c r="H1457">
        <v>133</v>
      </c>
      <c r="I1457" t="s">
        <v>1029</v>
      </c>
      <c r="J1457">
        <f>IF(AND(B1458=Hospitalvisits[[#This Row],[Patient_ID]],C1458-Hospitalvisits[[#This Row],[Discharge_Date]] &lt;= 30),1,0)</f>
        <v>0</v>
      </c>
      <c r="K1457" s="3" t="str">
        <f>IF(Hospitalvisits[[#This Row],[Readmission Status]]=1,C1458,"")</f>
        <v/>
      </c>
    </row>
    <row r="1458" spans="1:11">
      <c r="A1458">
        <v>1492</v>
      </c>
      <c r="B1458">
        <v>487</v>
      </c>
      <c r="C1458" s="3">
        <v>45218</v>
      </c>
      <c r="D1458" s="3">
        <v>45221</v>
      </c>
      <c r="E1458">
        <v>3</v>
      </c>
      <c r="F1458" t="s">
        <v>1024</v>
      </c>
      <c r="G1458" t="s">
        <v>1025</v>
      </c>
      <c r="H1458">
        <v>173</v>
      </c>
      <c r="I1458" t="s">
        <v>1032</v>
      </c>
      <c r="J1458">
        <f>IF(AND(B1459=Hospitalvisits[[#This Row],[Patient_ID]],C1459-Hospitalvisits[[#This Row],[Discharge_Date]] &lt;= 30),1,0)</f>
        <v>0</v>
      </c>
      <c r="K1458" s="3" t="str">
        <f>IF(Hospitalvisits[[#This Row],[Readmission Status]]=1,C1459,"")</f>
        <v/>
      </c>
    </row>
    <row r="1459" spans="1:11">
      <c r="A1459">
        <v>1351</v>
      </c>
      <c r="B1459">
        <v>487</v>
      </c>
      <c r="C1459" s="3">
        <v>45261</v>
      </c>
      <c r="D1459" s="3">
        <v>45271</v>
      </c>
      <c r="E1459">
        <v>10</v>
      </c>
      <c r="F1459" t="s">
        <v>1030</v>
      </c>
      <c r="G1459" t="s">
        <v>1031</v>
      </c>
      <c r="H1459">
        <v>194</v>
      </c>
      <c r="I1459" t="s">
        <v>1034</v>
      </c>
      <c r="J1459">
        <f>IF(AND(B1460=Hospitalvisits[[#This Row],[Patient_ID]],C1460-Hospitalvisits[[#This Row],[Discharge_Date]] &lt;= 30),1,0)</f>
        <v>1</v>
      </c>
      <c r="K1459" s="3">
        <f>IF(Hospitalvisits[[#This Row],[Readmission Status]]=1,C1460,"")</f>
        <v>45289</v>
      </c>
    </row>
    <row r="1460" spans="1:11">
      <c r="A1460">
        <v>2324</v>
      </c>
      <c r="B1460">
        <v>487</v>
      </c>
      <c r="C1460" s="3">
        <v>45289</v>
      </c>
      <c r="D1460" s="3">
        <v>45292</v>
      </c>
      <c r="E1460">
        <v>3</v>
      </c>
      <c r="F1460" t="s">
        <v>1045</v>
      </c>
      <c r="G1460" t="s">
        <v>1025</v>
      </c>
      <c r="H1460">
        <v>65</v>
      </c>
      <c r="I1460" t="s">
        <v>1026</v>
      </c>
      <c r="J1460">
        <f>IF(AND(B1461=Hospitalvisits[[#This Row],[Patient_ID]],C1461-Hospitalvisits[[#This Row],[Discharge_Date]] &lt;= 30),1,0)</f>
        <v>0</v>
      </c>
      <c r="K1460" s="3" t="str">
        <f>IF(Hospitalvisits[[#This Row],[Readmission Status]]=1,C1461,"")</f>
        <v/>
      </c>
    </row>
    <row r="1461" spans="1:11">
      <c r="A1461">
        <v>2968</v>
      </c>
      <c r="B1461">
        <v>488</v>
      </c>
      <c r="C1461" s="3">
        <v>45232</v>
      </c>
      <c r="D1461" s="3">
        <v>45239</v>
      </c>
      <c r="E1461">
        <v>7</v>
      </c>
      <c r="F1461" t="s">
        <v>1040</v>
      </c>
      <c r="G1461" t="s">
        <v>1039</v>
      </c>
      <c r="H1461">
        <v>61</v>
      </c>
      <c r="I1461" t="s">
        <v>1026</v>
      </c>
      <c r="J1461">
        <f>IF(AND(B1462=Hospitalvisits[[#This Row],[Patient_ID]],C1462-Hospitalvisits[[#This Row],[Discharge_Date]] &lt;= 30),1,0)</f>
        <v>0</v>
      </c>
      <c r="K1461" s="3" t="str">
        <f>IF(Hospitalvisits[[#This Row],[Readmission Status]]=1,C1462,"")</f>
        <v/>
      </c>
    </row>
    <row r="1462" spans="1:11">
      <c r="A1462">
        <v>1446</v>
      </c>
      <c r="B1462">
        <v>488</v>
      </c>
      <c r="C1462" s="3">
        <v>45438</v>
      </c>
      <c r="D1462" s="3">
        <v>45439</v>
      </c>
      <c r="E1462">
        <v>1</v>
      </c>
      <c r="F1462" t="s">
        <v>1046</v>
      </c>
      <c r="G1462" t="s">
        <v>1043</v>
      </c>
      <c r="H1462">
        <v>150</v>
      </c>
      <c r="I1462" t="s">
        <v>1026</v>
      </c>
      <c r="J1462">
        <f>IF(AND(B1463=Hospitalvisits[[#This Row],[Patient_ID]],C1463-Hospitalvisits[[#This Row],[Discharge_Date]] &lt;= 30),1,0)</f>
        <v>0</v>
      </c>
      <c r="K1462" s="3" t="str">
        <f>IF(Hospitalvisits[[#This Row],[Readmission Status]]=1,C1463,"")</f>
        <v/>
      </c>
    </row>
    <row r="1463" spans="1:11">
      <c r="A1463">
        <v>852</v>
      </c>
      <c r="B1463">
        <v>489</v>
      </c>
      <c r="C1463" s="3">
        <v>44687</v>
      </c>
      <c r="D1463" s="3">
        <v>44691</v>
      </c>
      <c r="E1463">
        <v>4</v>
      </c>
      <c r="F1463" t="s">
        <v>1038</v>
      </c>
      <c r="G1463" t="s">
        <v>1039</v>
      </c>
      <c r="H1463">
        <v>91</v>
      </c>
      <c r="I1463" t="s">
        <v>1026</v>
      </c>
      <c r="J1463">
        <f>IF(AND(B1464=Hospitalvisits[[#This Row],[Patient_ID]],C1464-Hospitalvisits[[#This Row],[Discharge_Date]] &lt;= 30),1,0)</f>
        <v>1</v>
      </c>
      <c r="K1463" s="3">
        <f>IF(Hospitalvisits[[#This Row],[Readmission Status]]=1,C1464,"")</f>
        <v>44709</v>
      </c>
    </row>
    <row r="1464" spans="1:11">
      <c r="A1464">
        <v>449</v>
      </c>
      <c r="B1464">
        <v>489</v>
      </c>
      <c r="C1464" s="3">
        <v>44709</v>
      </c>
      <c r="D1464" s="3">
        <v>44714</v>
      </c>
      <c r="E1464">
        <v>5</v>
      </c>
      <c r="F1464" t="s">
        <v>1030</v>
      </c>
      <c r="G1464" t="s">
        <v>1031</v>
      </c>
      <c r="H1464">
        <v>45</v>
      </c>
      <c r="I1464" t="s">
        <v>1026</v>
      </c>
      <c r="J1464">
        <f>IF(AND(B1465=Hospitalvisits[[#This Row],[Patient_ID]],C1465-Hospitalvisits[[#This Row],[Discharge_Date]] &lt;= 30),1,0)</f>
        <v>0</v>
      </c>
      <c r="K1464" s="3" t="str">
        <f>IF(Hospitalvisits[[#This Row],[Readmission Status]]=1,C1465,"")</f>
        <v/>
      </c>
    </row>
    <row r="1465" spans="1:11">
      <c r="A1465">
        <v>2545</v>
      </c>
      <c r="B1465">
        <v>489</v>
      </c>
      <c r="C1465" s="3">
        <v>45519</v>
      </c>
      <c r="D1465" s="3">
        <v>45523</v>
      </c>
      <c r="E1465">
        <v>4</v>
      </c>
      <c r="F1465" t="s">
        <v>1030</v>
      </c>
      <c r="G1465" t="s">
        <v>1031</v>
      </c>
      <c r="H1465">
        <v>16</v>
      </c>
      <c r="I1465" t="s">
        <v>1034</v>
      </c>
      <c r="J1465">
        <f>IF(AND(B1466=Hospitalvisits[[#This Row],[Patient_ID]],C1466-Hospitalvisits[[#This Row],[Discharge_Date]] &lt;= 30),1,0)</f>
        <v>0</v>
      </c>
      <c r="K1465" s="3" t="str">
        <f>IF(Hospitalvisits[[#This Row],[Readmission Status]]=1,C1466,"")</f>
        <v/>
      </c>
    </row>
    <row r="1466" spans="1:11">
      <c r="A1466">
        <v>1324</v>
      </c>
      <c r="B1466">
        <v>490</v>
      </c>
      <c r="C1466" s="3">
        <v>45250</v>
      </c>
      <c r="D1466" s="3">
        <v>45262</v>
      </c>
      <c r="E1466">
        <v>12</v>
      </c>
      <c r="F1466" t="s">
        <v>1041</v>
      </c>
      <c r="G1466" t="s">
        <v>1036</v>
      </c>
      <c r="H1466">
        <v>19</v>
      </c>
      <c r="I1466" t="s">
        <v>1032</v>
      </c>
      <c r="J1466">
        <f>IF(AND(B1467=Hospitalvisits[[#This Row],[Patient_ID]],C1467-Hospitalvisits[[#This Row],[Discharge_Date]] &lt;= 30),1,0)</f>
        <v>0</v>
      </c>
      <c r="K1466" s="3" t="str">
        <f>IF(Hospitalvisits[[#This Row],[Readmission Status]]=1,C1467,"")</f>
        <v/>
      </c>
    </row>
    <row r="1467" spans="1:11">
      <c r="A1467">
        <v>303</v>
      </c>
      <c r="B1467">
        <v>491</v>
      </c>
      <c r="C1467" s="3">
        <v>45022</v>
      </c>
      <c r="D1467" s="3">
        <v>45029</v>
      </c>
      <c r="E1467">
        <v>7</v>
      </c>
      <c r="F1467" t="s">
        <v>1041</v>
      </c>
      <c r="G1467" t="s">
        <v>1036</v>
      </c>
      <c r="H1467">
        <v>139</v>
      </c>
      <c r="I1467" t="s">
        <v>1034</v>
      </c>
      <c r="J1467">
        <f>IF(AND(B1468=Hospitalvisits[[#This Row],[Patient_ID]],C1468-Hospitalvisits[[#This Row],[Discharge_Date]] &lt;= 30),1,0)</f>
        <v>0</v>
      </c>
      <c r="K1467" s="3" t="str">
        <f>IF(Hospitalvisits[[#This Row],[Readmission Status]]=1,C1468,"")</f>
        <v/>
      </c>
    </row>
    <row r="1468" spans="1:11">
      <c r="A1468">
        <v>2757</v>
      </c>
      <c r="B1468">
        <v>491</v>
      </c>
      <c r="C1468" s="3">
        <v>45451</v>
      </c>
      <c r="D1468" s="3">
        <v>45456</v>
      </c>
      <c r="E1468">
        <v>5</v>
      </c>
      <c r="F1468" t="s">
        <v>1024</v>
      </c>
      <c r="G1468" t="s">
        <v>1025</v>
      </c>
      <c r="H1468">
        <v>16</v>
      </c>
      <c r="I1468" t="s">
        <v>1029</v>
      </c>
      <c r="J1468">
        <f>IF(AND(B1469=Hospitalvisits[[#This Row],[Patient_ID]],C1469-Hospitalvisits[[#This Row],[Discharge_Date]] &lt;= 30),1,0)</f>
        <v>1</v>
      </c>
      <c r="K1468" s="3">
        <f>IF(Hospitalvisits[[#This Row],[Readmission Status]]=1,C1469,"")</f>
        <v>45456</v>
      </c>
    </row>
    <row r="1469" spans="1:11">
      <c r="A1469">
        <v>9</v>
      </c>
      <c r="B1469">
        <v>491</v>
      </c>
      <c r="C1469" s="3">
        <v>45456</v>
      </c>
      <c r="D1469" s="3">
        <v>45475</v>
      </c>
      <c r="E1469">
        <v>19</v>
      </c>
      <c r="F1469" t="s">
        <v>1027</v>
      </c>
      <c r="G1469" t="s">
        <v>1028</v>
      </c>
      <c r="H1469">
        <v>137</v>
      </c>
      <c r="I1469" t="s">
        <v>1034</v>
      </c>
      <c r="J1469">
        <f>IF(AND(B1470=Hospitalvisits[[#This Row],[Patient_ID]],C1470-Hospitalvisits[[#This Row],[Discharge_Date]] &lt;= 30),1,0)</f>
        <v>0</v>
      </c>
      <c r="K1469" s="3" t="str">
        <f>IF(Hospitalvisits[[#This Row],[Readmission Status]]=1,C1470,"")</f>
        <v/>
      </c>
    </row>
    <row r="1470" spans="1:11">
      <c r="A1470">
        <v>12</v>
      </c>
      <c r="B1470">
        <v>492</v>
      </c>
      <c r="C1470" s="3">
        <v>45171</v>
      </c>
      <c r="D1470" s="3">
        <v>45178</v>
      </c>
      <c r="E1470">
        <v>7</v>
      </c>
      <c r="F1470" t="s">
        <v>1040</v>
      </c>
      <c r="G1470" t="s">
        <v>1039</v>
      </c>
      <c r="H1470">
        <v>62</v>
      </c>
      <c r="I1470" t="s">
        <v>1026</v>
      </c>
      <c r="J1470">
        <f>IF(AND(B1471=Hospitalvisits[[#This Row],[Patient_ID]],C1471-Hospitalvisits[[#This Row],[Discharge_Date]] &lt;= 30),1,0)</f>
        <v>0</v>
      </c>
      <c r="K1470" s="3" t="str">
        <f>IF(Hospitalvisits[[#This Row],[Readmission Status]]=1,C1471,"")</f>
        <v/>
      </c>
    </row>
    <row r="1471" spans="1:11">
      <c r="A1471">
        <v>2697</v>
      </c>
      <c r="B1471">
        <v>492</v>
      </c>
      <c r="C1471" s="3">
        <v>45424</v>
      </c>
      <c r="D1471" s="3">
        <v>45444</v>
      </c>
      <c r="E1471">
        <v>20</v>
      </c>
      <c r="F1471" t="s">
        <v>1027</v>
      </c>
      <c r="G1471" t="s">
        <v>1028</v>
      </c>
      <c r="H1471">
        <v>154</v>
      </c>
      <c r="I1471" t="s">
        <v>1034</v>
      </c>
      <c r="J1471">
        <f>IF(AND(B1472=Hospitalvisits[[#This Row],[Patient_ID]],C1472-Hospitalvisits[[#This Row],[Discharge_Date]] &lt;= 30),1,0)</f>
        <v>0</v>
      </c>
      <c r="K1471" s="3" t="str">
        <f>IF(Hospitalvisits[[#This Row],[Readmission Status]]=1,C1472,"")</f>
        <v/>
      </c>
    </row>
    <row r="1472" spans="1:11">
      <c r="A1472">
        <v>1934</v>
      </c>
      <c r="B1472">
        <v>493</v>
      </c>
      <c r="C1472" s="3">
        <v>44681</v>
      </c>
      <c r="D1472" s="3">
        <v>44686</v>
      </c>
      <c r="E1472">
        <v>5</v>
      </c>
      <c r="F1472" t="s">
        <v>1024</v>
      </c>
      <c r="G1472" t="s">
        <v>1025</v>
      </c>
      <c r="H1472">
        <v>38</v>
      </c>
      <c r="I1472" t="s">
        <v>1034</v>
      </c>
      <c r="J1472">
        <f>IF(AND(B1473=Hospitalvisits[[#This Row],[Patient_ID]],C1473-Hospitalvisits[[#This Row],[Discharge_Date]] &lt;= 30),1,0)</f>
        <v>1</v>
      </c>
      <c r="K1472" s="3">
        <f>IF(Hospitalvisits[[#This Row],[Readmission Status]]=1,C1473,"")</f>
        <v>44693</v>
      </c>
    </row>
    <row r="1473" spans="1:11">
      <c r="A1473">
        <v>2988</v>
      </c>
      <c r="B1473">
        <v>493</v>
      </c>
      <c r="C1473" s="3">
        <v>44693</v>
      </c>
      <c r="D1473" s="3">
        <v>44697</v>
      </c>
      <c r="E1473">
        <v>4</v>
      </c>
      <c r="F1473" t="s">
        <v>1038</v>
      </c>
      <c r="G1473" t="s">
        <v>1039</v>
      </c>
      <c r="H1473">
        <v>154</v>
      </c>
      <c r="I1473" t="s">
        <v>1034</v>
      </c>
      <c r="J1473">
        <f>IF(AND(B1474=Hospitalvisits[[#This Row],[Patient_ID]],C1474-Hospitalvisits[[#This Row],[Discharge_Date]] &lt;= 30),1,0)</f>
        <v>0</v>
      </c>
      <c r="K1473" s="3" t="str">
        <f>IF(Hospitalvisits[[#This Row],[Readmission Status]]=1,C1474,"")</f>
        <v/>
      </c>
    </row>
    <row r="1474" spans="1:11">
      <c r="A1474">
        <v>1872</v>
      </c>
      <c r="B1474">
        <v>493</v>
      </c>
      <c r="C1474" s="3">
        <v>44755</v>
      </c>
      <c r="D1474" s="3">
        <v>44758</v>
      </c>
      <c r="E1474">
        <v>3</v>
      </c>
      <c r="F1474" t="s">
        <v>1045</v>
      </c>
      <c r="G1474" t="s">
        <v>1025</v>
      </c>
      <c r="H1474">
        <v>44</v>
      </c>
      <c r="I1474" t="s">
        <v>1029</v>
      </c>
      <c r="J1474">
        <f>IF(AND(B1475=Hospitalvisits[[#This Row],[Patient_ID]],C1475-Hospitalvisits[[#This Row],[Discharge_Date]] &lt;= 30),1,0)</f>
        <v>1</v>
      </c>
      <c r="K1474" s="3">
        <f>IF(Hospitalvisits[[#This Row],[Readmission Status]]=1,C1475,"")</f>
        <v>44767</v>
      </c>
    </row>
    <row r="1475" spans="1:11">
      <c r="A1475">
        <v>2186</v>
      </c>
      <c r="B1475">
        <v>493</v>
      </c>
      <c r="C1475" s="3">
        <v>44767</v>
      </c>
      <c r="D1475" s="3">
        <v>44771</v>
      </c>
      <c r="E1475">
        <v>4</v>
      </c>
      <c r="F1475" t="s">
        <v>1045</v>
      </c>
      <c r="G1475" t="s">
        <v>1025</v>
      </c>
      <c r="H1475">
        <v>97</v>
      </c>
      <c r="I1475" t="s">
        <v>1034</v>
      </c>
      <c r="J1475">
        <f>IF(AND(B1476=Hospitalvisits[[#This Row],[Patient_ID]],C1476-Hospitalvisits[[#This Row],[Discharge_Date]] &lt;= 30),1,0)</f>
        <v>0</v>
      </c>
      <c r="K1475" s="3" t="str">
        <f>IF(Hospitalvisits[[#This Row],[Readmission Status]]=1,C1476,"")</f>
        <v/>
      </c>
    </row>
    <row r="1476" spans="1:11">
      <c r="A1476">
        <v>2166</v>
      </c>
      <c r="B1476">
        <v>493</v>
      </c>
      <c r="C1476" s="3">
        <v>44863</v>
      </c>
      <c r="D1476" s="3">
        <v>44865</v>
      </c>
      <c r="E1476">
        <v>2</v>
      </c>
      <c r="F1476" t="s">
        <v>1045</v>
      </c>
      <c r="G1476" t="s">
        <v>1025</v>
      </c>
      <c r="H1476">
        <v>60</v>
      </c>
      <c r="I1476" t="s">
        <v>1032</v>
      </c>
      <c r="J1476">
        <f>IF(AND(B1477=Hospitalvisits[[#This Row],[Patient_ID]],C1477-Hospitalvisits[[#This Row],[Discharge_Date]] &lt;= 30),1,0)</f>
        <v>0</v>
      </c>
      <c r="K1476" s="3" t="str">
        <f>IF(Hospitalvisits[[#This Row],[Readmission Status]]=1,C1477,"")</f>
        <v/>
      </c>
    </row>
    <row r="1477" spans="1:11">
      <c r="A1477">
        <v>892</v>
      </c>
      <c r="B1477">
        <v>493</v>
      </c>
      <c r="C1477" s="3">
        <v>44951</v>
      </c>
      <c r="D1477" s="3">
        <v>44956</v>
      </c>
      <c r="E1477">
        <v>5</v>
      </c>
      <c r="F1477" t="s">
        <v>1041</v>
      </c>
      <c r="G1477" t="s">
        <v>1036</v>
      </c>
      <c r="H1477">
        <v>70</v>
      </c>
      <c r="I1477" t="s">
        <v>1032</v>
      </c>
      <c r="J1477">
        <f>IF(AND(B1478=Hospitalvisits[[#This Row],[Patient_ID]],C1478-Hospitalvisits[[#This Row],[Discharge_Date]] &lt;= 30),1,0)</f>
        <v>0</v>
      </c>
      <c r="K1477" s="3" t="str">
        <f>IF(Hospitalvisits[[#This Row],[Readmission Status]]=1,C1478,"")</f>
        <v/>
      </c>
    </row>
    <row r="1478" spans="1:11">
      <c r="A1478">
        <v>2845</v>
      </c>
      <c r="B1478">
        <v>493</v>
      </c>
      <c r="C1478" s="3">
        <v>45138</v>
      </c>
      <c r="D1478" s="3">
        <v>45139</v>
      </c>
      <c r="E1478">
        <v>1</v>
      </c>
      <c r="F1478" t="s">
        <v>1042</v>
      </c>
      <c r="G1478" t="s">
        <v>1043</v>
      </c>
      <c r="H1478">
        <v>8</v>
      </c>
      <c r="I1478" t="s">
        <v>1032</v>
      </c>
      <c r="J1478">
        <f>IF(AND(B1479=Hospitalvisits[[#This Row],[Patient_ID]],C1479-Hospitalvisits[[#This Row],[Discharge_Date]] &lt;= 30),1,0)</f>
        <v>0</v>
      </c>
      <c r="K1478" s="3" t="str">
        <f>IF(Hospitalvisits[[#This Row],[Readmission Status]]=1,C1479,"")</f>
        <v/>
      </c>
    </row>
    <row r="1479" spans="1:11">
      <c r="A1479">
        <v>2713</v>
      </c>
      <c r="B1479">
        <v>494</v>
      </c>
      <c r="C1479" s="3">
        <v>45422</v>
      </c>
      <c r="D1479" s="3">
        <v>45428</v>
      </c>
      <c r="E1479">
        <v>6</v>
      </c>
      <c r="F1479" t="s">
        <v>1037</v>
      </c>
      <c r="G1479" t="s">
        <v>1031</v>
      </c>
      <c r="H1479">
        <v>93</v>
      </c>
      <c r="I1479" t="s">
        <v>1029</v>
      </c>
      <c r="J1479">
        <f>IF(AND(B1480=Hospitalvisits[[#This Row],[Patient_ID]],C1480-Hospitalvisits[[#This Row],[Discharge_Date]] &lt;= 30),1,0)</f>
        <v>0</v>
      </c>
      <c r="K1479" s="3" t="str">
        <f>IF(Hospitalvisits[[#This Row],[Readmission Status]]=1,C1480,"")</f>
        <v/>
      </c>
    </row>
    <row r="1480" spans="1:11">
      <c r="A1480">
        <v>444</v>
      </c>
      <c r="B1480">
        <v>495</v>
      </c>
      <c r="C1480" s="3">
        <v>44653</v>
      </c>
      <c r="D1480" s="3">
        <v>44660</v>
      </c>
      <c r="E1480">
        <v>7</v>
      </c>
      <c r="F1480" t="s">
        <v>1038</v>
      </c>
      <c r="G1480" t="s">
        <v>1039</v>
      </c>
      <c r="H1480">
        <v>122</v>
      </c>
      <c r="I1480" t="s">
        <v>1032</v>
      </c>
      <c r="J1480">
        <f>IF(AND(B1481=Hospitalvisits[[#This Row],[Patient_ID]],C1481-Hospitalvisits[[#This Row],[Discharge_Date]] &lt;= 30),1,0)</f>
        <v>0</v>
      </c>
      <c r="K1480" s="3" t="str">
        <f>IF(Hospitalvisits[[#This Row],[Readmission Status]]=1,C1481,"")</f>
        <v/>
      </c>
    </row>
    <row r="1481" spans="1:11">
      <c r="A1481">
        <v>360</v>
      </c>
      <c r="B1481">
        <v>495</v>
      </c>
      <c r="C1481" s="3">
        <v>44929</v>
      </c>
      <c r="D1481" s="3">
        <v>44938</v>
      </c>
      <c r="E1481">
        <v>9</v>
      </c>
      <c r="F1481" t="s">
        <v>1030</v>
      </c>
      <c r="G1481" t="s">
        <v>1031</v>
      </c>
      <c r="H1481">
        <v>118</v>
      </c>
      <c r="I1481" t="s">
        <v>1034</v>
      </c>
      <c r="J1481">
        <f>IF(AND(B1482=Hospitalvisits[[#This Row],[Patient_ID]],C1482-Hospitalvisits[[#This Row],[Discharge_Date]] &lt;= 30),1,0)</f>
        <v>0</v>
      </c>
      <c r="K1481" s="3" t="str">
        <f>IF(Hospitalvisits[[#This Row],[Readmission Status]]=1,C1482,"")</f>
        <v/>
      </c>
    </row>
    <row r="1482" spans="1:11">
      <c r="A1482">
        <v>1960</v>
      </c>
      <c r="B1482">
        <v>495</v>
      </c>
      <c r="C1482" s="3">
        <v>45054</v>
      </c>
      <c r="D1482" s="3">
        <v>45061</v>
      </c>
      <c r="E1482">
        <v>7</v>
      </c>
      <c r="F1482" t="s">
        <v>1041</v>
      </c>
      <c r="G1482" t="s">
        <v>1036</v>
      </c>
      <c r="H1482">
        <v>117</v>
      </c>
      <c r="I1482" t="s">
        <v>1026</v>
      </c>
      <c r="J1482">
        <f>IF(AND(B1483=Hospitalvisits[[#This Row],[Patient_ID]],C1483-Hospitalvisits[[#This Row],[Discharge_Date]] &lt;= 30),1,0)</f>
        <v>0</v>
      </c>
      <c r="K1482" s="3" t="str">
        <f>IF(Hospitalvisits[[#This Row],[Readmission Status]]=1,C1483,"")</f>
        <v/>
      </c>
    </row>
    <row r="1483" spans="1:11">
      <c r="A1483">
        <v>2327</v>
      </c>
      <c r="B1483">
        <v>495</v>
      </c>
      <c r="C1483" s="3">
        <v>45221</v>
      </c>
      <c r="D1483" s="3">
        <v>45224</v>
      </c>
      <c r="E1483">
        <v>3</v>
      </c>
      <c r="F1483" t="s">
        <v>1042</v>
      </c>
      <c r="G1483" t="s">
        <v>1043</v>
      </c>
      <c r="H1483">
        <v>73</v>
      </c>
      <c r="I1483" t="s">
        <v>1034</v>
      </c>
      <c r="J1483">
        <f>IF(AND(B1484=Hospitalvisits[[#This Row],[Patient_ID]],C1484-Hospitalvisits[[#This Row],[Discharge_Date]] &lt;= 30),1,0)</f>
        <v>0</v>
      </c>
      <c r="K1483" s="3" t="str">
        <f>IF(Hospitalvisits[[#This Row],[Readmission Status]]=1,C1484,"")</f>
        <v/>
      </c>
    </row>
    <row r="1484" spans="1:11">
      <c r="A1484">
        <v>2363</v>
      </c>
      <c r="B1484">
        <v>496</v>
      </c>
      <c r="C1484" s="3">
        <v>44970</v>
      </c>
      <c r="D1484" s="3">
        <v>44974</v>
      </c>
      <c r="E1484">
        <v>4</v>
      </c>
      <c r="F1484" t="s">
        <v>1037</v>
      </c>
      <c r="G1484" t="s">
        <v>1031</v>
      </c>
      <c r="H1484">
        <v>30</v>
      </c>
      <c r="I1484" t="s">
        <v>1032</v>
      </c>
      <c r="J1484">
        <f>IF(AND(B1485=Hospitalvisits[[#This Row],[Patient_ID]],C1485-Hospitalvisits[[#This Row],[Discharge_Date]] &lt;= 30),1,0)</f>
        <v>0</v>
      </c>
      <c r="K1484" s="3" t="str">
        <f>IF(Hospitalvisits[[#This Row],[Readmission Status]]=1,C1485,"")</f>
        <v/>
      </c>
    </row>
    <row r="1485" spans="1:11">
      <c r="A1485">
        <v>2152</v>
      </c>
      <c r="B1485">
        <v>496</v>
      </c>
      <c r="C1485" s="3">
        <v>45441</v>
      </c>
      <c r="D1485" s="3">
        <v>45451</v>
      </c>
      <c r="E1485">
        <v>10</v>
      </c>
      <c r="F1485" t="s">
        <v>1037</v>
      </c>
      <c r="G1485" t="s">
        <v>1031</v>
      </c>
      <c r="H1485">
        <v>159</v>
      </c>
      <c r="I1485" t="s">
        <v>1029</v>
      </c>
      <c r="J1485">
        <f>IF(AND(B1486=Hospitalvisits[[#This Row],[Patient_ID]],C1486-Hospitalvisits[[#This Row],[Discharge_Date]] &lt;= 30),1,0)</f>
        <v>1</v>
      </c>
      <c r="K1485" s="3">
        <f>IF(Hospitalvisits[[#This Row],[Readmission Status]]=1,C1486,"")</f>
        <v>45466</v>
      </c>
    </row>
    <row r="1486" spans="1:11">
      <c r="A1486">
        <v>643</v>
      </c>
      <c r="B1486">
        <v>496</v>
      </c>
      <c r="C1486" s="3">
        <v>45466</v>
      </c>
      <c r="D1486" s="3">
        <v>45467</v>
      </c>
      <c r="E1486">
        <v>1</v>
      </c>
      <c r="F1486" t="s">
        <v>1046</v>
      </c>
      <c r="G1486" t="s">
        <v>1043</v>
      </c>
      <c r="H1486">
        <v>195</v>
      </c>
      <c r="I1486" t="s">
        <v>1029</v>
      </c>
      <c r="J1486">
        <f>IF(AND(B1487=Hospitalvisits[[#This Row],[Patient_ID]],C1487-Hospitalvisits[[#This Row],[Discharge_Date]] &lt;= 30),1,0)</f>
        <v>0</v>
      </c>
      <c r="K1486" s="3" t="str">
        <f>IF(Hospitalvisits[[#This Row],[Readmission Status]]=1,C1487,"")</f>
        <v/>
      </c>
    </row>
    <row r="1487" spans="1:11">
      <c r="A1487">
        <v>462</v>
      </c>
      <c r="B1487">
        <v>496</v>
      </c>
      <c r="C1487" s="3">
        <v>45570</v>
      </c>
      <c r="D1487" s="3">
        <v>45576</v>
      </c>
      <c r="E1487">
        <v>6</v>
      </c>
      <c r="F1487" t="s">
        <v>1037</v>
      </c>
      <c r="G1487" t="s">
        <v>1031</v>
      </c>
      <c r="H1487">
        <v>139</v>
      </c>
      <c r="I1487" t="s">
        <v>1034</v>
      </c>
      <c r="J1487">
        <f>IF(AND(B1488=Hospitalvisits[[#This Row],[Patient_ID]],C1488-Hospitalvisits[[#This Row],[Discharge_Date]] &lt;= 30),1,0)</f>
        <v>0</v>
      </c>
      <c r="K1487" s="3" t="str">
        <f>IF(Hospitalvisits[[#This Row],[Readmission Status]]=1,C1488,"")</f>
        <v/>
      </c>
    </row>
    <row r="1488" spans="1:11">
      <c r="A1488">
        <v>937</v>
      </c>
      <c r="B1488">
        <v>497</v>
      </c>
      <c r="C1488" s="3">
        <v>44676</v>
      </c>
      <c r="D1488" s="3">
        <v>44680</v>
      </c>
      <c r="E1488">
        <v>4</v>
      </c>
      <c r="F1488" t="s">
        <v>1024</v>
      </c>
      <c r="G1488" t="s">
        <v>1025</v>
      </c>
      <c r="H1488">
        <v>106</v>
      </c>
      <c r="I1488" t="s">
        <v>1034</v>
      </c>
      <c r="J1488">
        <f>IF(AND(B1489=Hospitalvisits[[#This Row],[Patient_ID]],C1489-Hospitalvisits[[#This Row],[Discharge_Date]] &lt;= 30),1,0)</f>
        <v>0</v>
      </c>
      <c r="K1488" s="3" t="str">
        <f>IF(Hospitalvisits[[#This Row],[Readmission Status]]=1,C1489,"")</f>
        <v/>
      </c>
    </row>
    <row r="1489" spans="1:11">
      <c r="A1489">
        <v>2869</v>
      </c>
      <c r="B1489">
        <v>497</v>
      </c>
      <c r="C1489" s="3">
        <v>44814</v>
      </c>
      <c r="D1489" s="3">
        <v>44826</v>
      </c>
      <c r="E1489">
        <v>12</v>
      </c>
      <c r="F1489" t="s">
        <v>1041</v>
      </c>
      <c r="G1489" t="s">
        <v>1036</v>
      </c>
      <c r="H1489">
        <v>141</v>
      </c>
      <c r="I1489" t="s">
        <v>1026</v>
      </c>
      <c r="J1489">
        <f>IF(AND(B1490=Hospitalvisits[[#This Row],[Patient_ID]],C1490-Hospitalvisits[[#This Row],[Discharge_Date]] &lt;= 30),1,0)</f>
        <v>0</v>
      </c>
      <c r="K1489" s="3" t="str">
        <f>IF(Hospitalvisits[[#This Row],[Readmission Status]]=1,C1490,"")</f>
        <v/>
      </c>
    </row>
    <row r="1490" spans="1:11">
      <c r="A1490">
        <v>600</v>
      </c>
      <c r="B1490">
        <v>497</v>
      </c>
      <c r="C1490" s="3">
        <v>45279</v>
      </c>
      <c r="D1490" s="3">
        <v>45290</v>
      </c>
      <c r="E1490">
        <v>11</v>
      </c>
      <c r="F1490" t="s">
        <v>1035</v>
      </c>
      <c r="G1490" t="s">
        <v>1036</v>
      </c>
      <c r="H1490">
        <v>26</v>
      </c>
      <c r="I1490" t="s">
        <v>1029</v>
      </c>
      <c r="J1490">
        <f>IF(AND(B1491=Hospitalvisits[[#This Row],[Patient_ID]],C1491-Hospitalvisits[[#This Row],[Discharge_Date]] &lt;= 30),1,0)</f>
        <v>0</v>
      </c>
      <c r="K1490" s="3" t="str">
        <f>IF(Hospitalvisits[[#This Row],[Readmission Status]]=1,C1491,"")</f>
        <v/>
      </c>
    </row>
    <row r="1491" spans="1:11">
      <c r="A1491">
        <v>1374</v>
      </c>
      <c r="B1491">
        <v>498</v>
      </c>
      <c r="C1491" s="3">
        <v>44616</v>
      </c>
      <c r="D1491" s="3">
        <v>44618</v>
      </c>
      <c r="E1491">
        <v>2</v>
      </c>
      <c r="F1491" t="s">
        <v>1024</v>
      </c>
      <c r="G1491" t="s">
        <v>1025</v>
      </c>
      <c r="H1491">
        <v>183</v>
      </c>
      <c r="I1491" t="s">
        <v>1029</v>
      </c>
      <c r="J1491">
        <f>IF(AND(B1492=Hospitalvisits[[#This Row],[Patient_ID]],C1492-Hospitalvisits[[#This Row],[Discharge_Date]] &lt;= 30),1,0)</f>
        <v>0</v>
      </c>
      <c r="K1491" s="3" t="str">
        <f>IF(Hospitalvisits[[#This Row],[Readmission Status]]=1,C1492,"")</f>
        <v/>
      </c>
    </row>
    <row r="1492" spans="1:11">
      <c r="A1492">
        <v>326</v>
      </c>
      <c r="B1492">
        <v>498</v>
      </c>
      <c r="C1492" s="3">
        <v>44720</v>
      </c>
      <c r="D1492" s="3">
        <v>44723</v>
      </c>
      <c r="E1492">
        <v>3</v>
      </c>
      <c r="F1492" t="s">
        <v>1046</v>
      </c>
      <c r="G1492" t="s">
        <v>1043</v>
      </c>
      <c r="H1492">
        <v>86</v>
      </c>
      <c r="I1492" t="s">
        <v>1026</v>
      </c>
      <c r="J1492">
        <f>IF(AND(B1493=Hospitalvisits[[#This Row],[Patient_ID]],C1493-Hospitalvisits[[#This Row],[Discharge_Date]] &lt;= 30),1,0)</f>
        <v>0</v>
      </c>
      <c r="K1492" s="3" t="str">
        <f>IF(Hospitalvisits[[#This Row],[Readmission Status]]=1,C1493,"")</f>
        <v/>
      </c>
    </row>
    <row r="1493" spans="1:11">
      <c r="A1493">
        <v>1132</v>
      </c>
      <c r="B1493">
        <v>498</v>
      </c>
      <c r="C1493" s="3">
        <v>45442</v>
      </c>
      <c r="D1493" s="3">
        <v>45446</v>
      </c>
      <c r="E1493">
        <v>4</v>
      </c>
      <c r="F1493" t="s">
        <v>1040</v>
      </c>
      <c r="G1493" t="s">
        <v>1039</v>
      </c>
      <c r="H1493">
        <v>19</v>
      </c>
      <c r="I1493" t="s">
        <v>1034</v>
      </c>
      <c r="J1493">
        <f>IF(AND(B1494=Hospitalvisits[[#This Row],[Patient_ID]],C1494-Hospitalvisits[[#This Row],[Discharge_Date]] &lt;= 30),1,0)</f>
        <v>0</v>
      </c>
      <c r="K1493" s="3" t="str">
        <f>IF(Hospitalvisits[[#This Row],[Readmission Status]]=1,C1494,"")</f>
        <v/>
      </c>
    </row>
    <row r="1494" spans="1:11">
      <c r="A1494">
        <v>935</v>
      </c>
      <c r="B1494">
        <v>498</v>
      </c>
      <c r="C1494" s="3">
        <v>45558</v>
      </c>
      <c r="D1494" s="3">
        <v>45568</v>
      </c>
      <c r="E1494">
        <v>10</v>
      </c>
      <c r="F1494" t="s">
        <v>1030</v>
      </c>
      <c r="G1494" t="s">
        <v>1031</v>
      </c>
      <c r="H1494">
        <v>2</v>
      </c>
      <c r="I1494" t="s">
        <v>1034</v>
      </c>
      <c r="J1494">
        <f>IF(AND(B1495=Hospitalvisits[[#This Row],[Patient_ID]],C1495-Hospitalvisits[[#This Row],[Discharge_Date]] &lt;= 30),1,0)</f>
        <v>0</v>
      </c>
      <c r="K1494" s="3" t="str">
        <f>IF(Hospitalvisits[[#This Row],[Readmission Status]]=1,C1495,"")</f>
        <v/>
      </c>
    </row>
    <row r="1495" spans="1:11">
      <c r="A1495">
        <v>97</v>
      </c>
      <c r="B1495">
        <v>499</v>
      </c>
      <c r="C1495" s="3">
        <v>45301</v>
      </c>
      <c r="D1495" s="3">
        <v>45309</v>
      </c>
      <c r="E1495">
        <v>8</v>
      </c>
      <c r="F1495" t="s">
        <v>1041</v>
      </c>
      <c r="G1495" t="s">
        <v>1036</v>
      </c>
      <c r="H1495">
        <v>147</v>
      </c>
      <c r="I1495" t="s">
        <v>1032</v>
      </c>
      <c r="J1495">
        <f>IF(AND(B1496=Hospitalvisits[[#This Row],[Patient_ID]],C1496-Hospitalvisits[[#This Row],[Discharge_Date]] &lt;= 30),1,0)</f>
        <v>0</v>
      </c>
      <c r="K1495" s="3" t="str">
        <f>IF(Hospitalvisits[[#This Row],[Readmission Status]]=1,C1496,"")</f>
        <v/>
      </c>
    </row>
    <row r="1496" spans="1:11">
      <c r="A1496">
        <v>182</v>
      </c>
      <c r="B1496">
        <v>499</v>
      </c>
      <c r="C1496" s="3">
        <v>45374</v>
      </c>
      <c r="D1496" s="3">
        <v>45378</v>
      </c>
      <c r="E1496">
        <v>4</v>
      </c>
      <c r="F1496" t="s">
        <v>1038</v>
      </c>
      <c r="G1496" t="s">
        <v>1039</v>
      </c>
      <c r="H1496">
        <v>18</v>
      </c>
      <c r="I1496" t="s">
        <v>1034</v>
      </c>
      <c r="J1496">
        <f>IF(AND(B1497=Hospitalvisits[[#This Row],[Patient_ID]],C1497-Hospitalvisits[[#This Row],[Discharge_Date]] &lt;= 30),1,0)</f>
        <v>0</v>
      </c>
      <c r="K1496" s="3" t="str">
        <f>IF(Hospitalvisits[[#This Row],[Readmission Status]]=1,C1497,"")</f>
        <v/>
      </c>
    </row>
    <row r="1497" spans="1:11">
      <c r="A1497">
        <v>964</v>
      </c>
      <c r="B1497">
        <v>500</v>
      </c>
      <c r="C1497" s="3">
        <v>44608</v>
      </c>
      <c r="D1497" s="3">
        <v>44627</v>
      </c>
      <c r="E1497">
        <v>19</v>
      </c>
      <c r="F1497" t="s">
        <v>1033</v>
      </c>
      <c r="G1497" t="s">
        <v>1028</v>
      </c>
      <c r="H1497">
        <v>121</v>
      </c>
      <c r="I1497" t="s">
        <v>1034</v>
      </c>
      <c r="J1497">
        <f>IF(AND(B1498=Hospitalvisits[[#This Row],[Patient_ID]],C1498-Hospitalvisits[[#This Row],[Discharge_Date]] &lt;= 30),1,0)</f>
        <v>0</v>
      </c>
      <c r="K1497" s="3" t="str">
        <f>IF(Hospitalvisits[[#This Row],[Readmission Status]]=1,C1498,"")</f>
        <v/>
      </c>
    </row>
    <row r="1498" spans="1:11">
      <c r="A1498">
        <v>1834</v>
      </c>
      <c r="B1498">
        <v>501</v>
      </c>
      <c r="C1498" s="3">
        <v>44802</v>
      </c>
      <c r="D1498" s="3">
        <v>44804</v>
      </c>
      <c r="E1498">
        <v>2</v>
      </c>
      <c r="F1498" t="s">
        <v>1024</v>
      </c>
      <c r="G1498" t="s">
        <v>1025</v>
      </c>
      <c r="H1498">
        <v>47</v>
      </c>
      <c r="I1498" t="s">
        <v>1026</v>
      </c>
      <c r="J1498">
        <f>IF(AND(B1499=Hospitalvisits[[#This Row],[Patient_ID]],C1499-Hospitalvisits[[#This Row],[Discharge_Date]] &lt;= 30),1,0)</f>
        <v>0</v>
      </c>
      <c r="K1498" s="3" t="str">
        <f>IF(Hospitalvisits[[#This Row],[Readmission Status]]=1,C1499,"")</f>
        <v/>
      </c>
    </row>
    <row r="1499" spans="1:11">
      <c r="A1499">
        <v>2036</v>
      </c>
      <c r="B1499">
        <v>501</v>
      </c>
      <c r="C1499" s="3">
        <v>44934</v>
      </c>
      <c r="D1499" s="3">
        <v>44943</v>
      </c>
      <c r="E1499">
        <v>9</v>
      </c>
      <c r="F1499" t="s">
        <v>1037</v>
      </c>
      <c r="G1499" t="s">
        <v>1031</v>
      </c>
      <c r="H1499">
        <v>129</v>
      </c>
      <c r="I1499" t="s">
        <v>1032</v>
      </c>
      <c r="J1499">
        <f>IF(AND(B1500=Hospitalvisits[[#This Row],[Patient_ID]],C1500-Hospitalvisits[[#This Row],[Discharge_Date]] &lt;= 30),1,0)</f>
        <v>0</v>
      </c>
      <c r="K1499" s="3" t="str">
        <f>IF(Hospitalvisits[[#This Row],[Readmission Status]]=1,C1500,"")</f>
        <v/>
      </c>
    </row>
    <row r="1500" spans="1:11">
      <c r="A1500">
        <v>1012</v>
      </c>
      <c r="B1500">
        <v>501</v>
      </c>
      <c r="C1500" s="3">
        <v>45625</v>
      </c>
      <c r="D1500" s="3">
        <v>45629</v>
      </c>
      <c r="E1500">
        <v>4</v>
      </c>
      <c r="F1500" t="s">
        <v>1040</v>
      </c>
      <c r="G1500" t="s">
        <v>1039</v>
      </c>
      <c r="H1500">
        <v>191</v>
      </c>
      <c r="I1500" t="s">
        <v>1029</v>
      </c>
      <c r="J1500">
        <f>IF(AND(B1501=Hospitalvisits[[#This Row],[Patient_ID]],C1501-Hospitalvisits[[#This Row],[Discharge_Date]] &lt;= 30),1,0)</f>
        <v>0</v>
      </c>
      <c r="K1500" s="3" t="str">
        <f>IF(Hospitalvisits[[#This Row],[Readmission Status]]=1,C1501,"")</f>
        <v/>
      </c>
    </row>
    <row r="1501" spans="1:11">
      <c r="A1501">
        <v>2004</v>
      </c>
      <c r="B1501">
        <v>502</v>
      </c>
      <c r="C1501" s="3">
        <v>44656</v>
      </c>
      <c r="D1501" s="3">
        <v>44662</v>
      </c>
      <c r="E1501">
        <v>6</v>
      </c>
      <c r="F1501" t="s">
        <v>1040</v>
      </c>
      <c r="G1501" t="s">
        <v>1039</v>
      </c>
      <c r="H1501">
        <v>6</v>
      </c>
      <c r="I1501" t="s">
        <v>1034</v>
      </c>
      <c r="J1501">
        <f>IF(AND(B1502=Hospitalvisits[[#This Row],[Patient_ID]],C1502-Hospitalvisits[[#This Row],[Discharge_Date]] &lt;= 30),1,0)</f>
        <v>0</v>
      </c>
      <c r="K1501" s="3" t="str">
        <f>IF(Hospitalvisits[[#This Row],[Readmission Status]]=1,C1502,"")</f>
        <v/>
      </c>
    </row>
    <row r="1502" spans="1:11">
      <c r="A1502">
        <v>192</v>
      </c>
      <c r="B1502">
        <v>502</v>
      </c>
      <c r="C1502" s="3">
        <v>45357</v>
      </c>
      <c r="D1502" s="3">
        <v>45362</v>
      </c>
      <c r="E1502">
        <v>5</v>
      </c>
      <c r="F1502" t="s">
        <v>1040</v>
      </c>
      <c r="G1502" t="s">
        <v>1039</v>
      </c>
      <c r="H1502">
        <v>186</v>
      </c>
      <c r="I1502" t="s">
        <v>1034</v>
      </c>
      <c r="J1502">
        <f>IF(AND(B1503=Hospitalvisits[[#This Row],[Patient_ID]],C1503-Hospitalvisits[[#This Row],[Discharge_Date]] &lt;= 30),1,0)</f>
        <v>0</v>
      </c>
      <c r="K1502" s="3" t="str">
        <f>IF(Hospitalvisits[[#This Row],[Readmission Status]]=1,C1503,"")</f>
        <v/>
      </c>
    </row>
    <row r="1503" spans="1:11">
      <c r="A1503">
        <v>1227</v>
      </c>
      <c r="B1503">
        <v>503</v>
      </c>
      <c r="C1503" s="3">
        <v>45454</v>
      </c>
      <c r="D1503" s="3">
        <v>45455</v>
      </c>
      <c r="E1503">
        <v>1</v>
      </c>
      <c r="F1503" t="s">
        <v>1046</v>
      </c>
      <c r="G1503" t="s">
        <v>1043</v>
      </c>
      <c r="H1503">
        <v>194</v>
      </c>
      <c r="I1503" t="s">
        <v>1034</v>
      </c>
      <c r="J1503">
        <f>IF(AND(B1504=Hospitalvisits[[#This Row],[Patient_ID]],C1504-Hospitalvisits[[#This Row],[Discharge_Date]] &lt;= 30),1,0)</f>
        <v>0</v>
      </c>
      <c r="K1503" s="3" t="str">
        <f>IF(Hospitalvisits[[#This Row],[Readmission Status]]=1,C1504,"")</f>
        <v/>
      </c>
    </row>
    <row r="1504" spans="1:11">
      <c r="A1504">
        <v>1086</v>
      </c>
      <c r="B1504">
        <v>503</v>
      </c>
      <c r="C1504" s="3">
        <v>45601</v>
      </c>
      <c r="D1504" s="3">
        <v>45606</v>
      </c>
      <c r="E1504">
        <v>5</v>
      </c>
      <c r="F1504" t="s">
        <v>1038</v>
      </c>
      <c r="G1504" t="s">
        <v>1039</v>
      </c>
      <c r="H1504">
        <v>157</v>
      </c>
      <c r="I1504" t="s">
        <v>1026</v>
      </c>
      <c r="J1504">
        <f>IF(AND(B1505=Hospitalvisits[[#This Row],[Patient_ID]],C1505-Hospitalvisits[[#This Row],[Discharge_Date]] &lt;= 30),1,0)</f>
        <v>0</v>
      </c>
      <c r="K1504" s="3" t="str">
        <f>IF(Hospitalvisits[[#This Row],[Readmission Status]]=1,C1505,"")</f>
        <v/>
      </c>
    </row>
    <row r="1505" spans="1:11">
      <c r="A1505">
        <v>1897</v>
      </c>
      <c r="B1505">
        <v>504</v>
      </c>
      <c r="C1505" s="3">
        <v>44606</v>
      </c>
      <c r="D1505" s="3">
        <v>44608</v>
      </c>
      <c r="E1505">
        <v>2</v>
      </c>
      <c r="F1505" t="s">
        <v>1045</v>
      </c>
      <c r="G1505" t="s">
        <v>1025</v>
      </c>
      <c r="H1505">
        <v>163</v>
      </c>
      <c r="I1505" t="s">
        <v>1034</v>
      </c>
      <c r="J1505">
        <f>IF(AND(B1506=Hospitalvisits[[#This Row],[Patient_ID]],C1506-Hospitalvisits[[#This Row],[Discharge_Date]] &lt;= 30),1,0)</f>
        <v>0</v>
      </c>
      <c r="K1505" s="3" t="str">
        <f>IF(Hospitalvisits[[#This Row],[Readmission Status]]=1,C1506,"")</f>
        <v/>
      </c>
    </row>
    <row r="1506" spans="1:11">
      <c r="A1506">
        <v>1849</v>
      </c>
      <c r="B1506">
        <v>504</v>
      </c>
      <c r="C1506" s="3">
        <v>44735</v>
      </c>
      <c r="D1506" s="3">
        <v>44739</v>
      </c>
      <c r="E1506">
        <v>4</v>
      </c>
      <c r="F1506" t="s">
        <v>1045</v>
      </c>
      <c r="G1506" t="s">
        <v>1025</v>
      </c>
      <c r="H1506">
        <v>27</v>
      </c>
      <c r="I1506" t="s">
        <v>1026</v>
      </c>
      <c r="J1506">
        <f>IF(AND(B1507=Hospitalvisits[[#This Row],[Patient_ID]],C1507-Hospitalvisits[[#This Row],[Discharge_Date]] &lt;= 30),1,0)</f>
        <v>0</v>
      </c>
      <c r="K1506" s="3" t="str">
        <f>IF(Hospitalvisits[[#This Row],[Readmission Status]]=1,C1507,"")</f>
        <v/>
      </c>
    </row>
    <row r="1507" spans="1:11">
      <c r="A1507">
        <v>2349</v>
      </c>
      <c r="B1507">
        <v>504</v>
      </c>
      <c r="C1507" s="3">
        <v>44809</v>
      </c>
      <c r="D1507" s="3">
        <v>44812</v>
      </c>
      <c r="E1507">
        <v>3</v>
      </c>
      <c r="F1507" t="s">
        <v>1024</v>
      </c>
      <c r="G1507" t="s">
        <v>1025</v>
      </c>
      <c r="H1507">
        <v>85</v>
      </c>
      <c r="I1507" t="s">
        <v>1032</v>
      </c>
      <c r="J1507">
        <f>IF(AND(B1508=Hospitalvisits[[#This Row],[Patient_ID]],C1508-Hospitalvisits[[#This Row],[Discharge_Date]] &lt;= 30),1,0)</f>
        <v>0</v>
      </c>
      <c r="K1507" s="3" t="str">
        <f>IF(Hospitalvisits[[#This Row],[Readmission Status]]=1,C1508,"")</f>
        <v/>
      </c>
    </row>
    <row r="1508" spans="1:11">
      <c r="A1508">
        <v>2237</v>
      </c>
      <c r="B1508">
        <v>504</v>
      </c>
      <c r="C1508" s="3">
        <v>44892</v>
      </c>
      <c r="D1508" s="3">
        <v>44896</v>
      </c>
      <c r="E1508">
        <v>4</v>
      </c>
      <c r="F1508" t="s">
        <v>1037</v>
      </c>
      <c r="G1508" t="s">
        <v>1031</v>
      </c>
      <c r="H1508">
        <v>111</v>
      </c>
      <c r="I1508" t="s">
        <v>1026</v>
      </c>
      <c r="J1508">
        <f>IF(AND(B1509=Hospitalvisits[[#This Row],[Patient_ID]],C1509-Hospitalvisits[[#This Row],[Discharge_Date]] &lt;= 30),1,0)</f>
        <v>0</v>
      </c>
      <c r="K1508" s="3" t="str">
        <f>IF(Hospitalvisits[[#This Row],[Readmission Status]]=1,C1509,"")</f>
        <v/>
      </c>
    </row>
    <row r="1509" spans="1:11">
      <c r="A1509">
        <v>229</v>
      </c>
      <c r="B1509">
        <v>504</v>
      </c>
      <c r="C1509" s="3">
        <v>45223</v>
      </c>
      <c r="D1509" s="3">
        <v>45233</v>
      </c>
      <c r="E1509">
        <v>10</v>
      </c>
      <c r="F1509" t="s">
        <v>1027</v>
      </c>
      <c r="G1509" t="s">
        <v>1028</v>
      </c>
      <c r="H1509">
        <v>13</v>
      </c>
      <c r="I1509" t="s">
        <v>1029</v>
      </c>
      <c r="J1509">
        <f>IF(AND(B1510=Hospitalvisits[[#This Row],[Patient_ID]],C1510-Hospitalvisits[[#This Row],[Discharge_Date]] &lt;= 30),1,0)</f>
        <v>0</v>
      </c>
      <c r="K1509" s="3" t="str">
        <f>IF(Hospitalvisits[[#This Row],[Readmission Status]]=1,C1510,"")</f>
        <v/>
      </c>
    </row>
    <row r="1510" spans="1:11">
      <c r="A1510">
        <v>2243</v>
      </c>
      <c r="B1510">
        <v>505</v>
      </c>
      <c r="C1510" s="3">
        <v>44581</v>
      </c>
      <c r="D1510" s="3">
        <v>44584</v>
      </c>
      <c r="E1510">
        <v>3</v>
      </c>
      <c r="F1510" t="s">
        <v>1044</v>
      </c>
      <c r="G1510" t="s">
        <v>1039</v>
      </c>
      <c r="H1510">
        <v>131</v>
      </c>
      <c r="I1510" t="s">
        <v>1034</v>
      </c>
      <c r="J1510">
        <f>IF(AND(B1511=Hospitalvisits[[#This Row],[Patient_ID]],C1511-Hospitalvisits[[#This Row],[Discharge_Date]] &lt;= 30),1,0)</f>
        <v>0</v>
      </c>
      <c r="K1510" s="3" t="str">
        <f>IF(Hospitalvisits[[#This Row],[Readmission Status]]=1,C1511,"")</f>
        <v/>
      </c>
    </row>
    <row r="1511" spans="1:11">
      <c r="A1511">
        <v>959</v>
      </c>
      <c r="B1511">
        <v>505</v>
      </c>
      <c r="C1511" s="3">
        <v>45000</v>
      </c>
      <c r="D1511" s="3">
        <v>45005</v>
      </c>
      <c r="E1511">
        <v>5</v>
      </c>
      <c r="F1511" t="s">
        <v>1030</v>
      </c>
      <c r="G1511" t="s">
        <v>1031</v>
      </c>
      <c r="H1511">
        <v>160</v>
      </c>
      <c r="I1511" t="s">
        <v>1029</v>
      </c>
      <c r="J1511">
        <f>IF(AND(B1512=Hospitalvisits[[#This Row],[Patient_ID]],C1512-Hospitalvisits[[#This Row],[Discharge_Date]] &lt;= 30),1,0)</f>
        <v>0</v>
      </c>
      <c r="K1511" s="3" t="str">
        <f>IF(Hospitalvisits[[#This Row],[Readmission Status]]=1,C1512,"")</f>
        <v/>
      </c>
    </row>
    <row r="1512" spans="1:11">
      <c r="A1512">
        <v>2191</v>
      </c>
      <c r="B1512">
        <v>505</v>
      </c>
      <c r="C1512" s="3">
        <v>45281</v>
      </c>
      <c r="D1512" s="3">
        <v>45298</v>
      </c>
      <c r="E1512">
        <v>17</v>
      </c>
      <c r="F1512" t="s">
        <v>1027</v>
      </c>
      <c r="G1512" t="s">
        <v>1028</v>
      </c>
      <c r="H1512">
        <v>112</v>
      </c>
      <c r="I1512" t="s">
        <v>1029</v>
      </c>
      <c r="J1512">
        <f>IF(AND(B1513=Hospitalvisits[[#This Row],[Patient_ID]],C1513-Hospitalvisits[[#This Row],[Discharge_Date]] &lt;= 30),1,0)</f>
        <v>0</v>
      </c>
      <c r="K1512" s="3" t="str">
        <f>IF(Hospitalvisits[[#This Row],[Readmission Status]]=1,C1513,"")</f>
        <v/>
      </c>
    </row>
    <row r="1513" spans="1:11">
      <c r="A1513">
        <v>1969</v>
      </c>
      <c r="B1513">
        <v>506</v>
      </c>
      <c r="C1513" s="3">
        <v>44739</v>
      </c>
      <c r="D1513" s="3">
        <v>44743</v>
      </c>
      <c r="E1513">
        <v>4</v>
      </c>
      <c r="F1513" t="s">
        <v>1024</v>
      </c>
      <c r="G1513" t="s">
        <v>1025</v>
      </c>
      <c r="H1513">
        <v>182</v>
      </c>
      <c r="I1513" t="s">
        <v>1029</v>
      </c>
      <c r="J1513">
        <f>IF(AND(B1514=Hospitalvisits[[#This Row],[Patient_ID]],C1514-Hospitalvisits[[#This Row],[Discharge_Date]] &lt;= 30),1,0)</f>
        <v>0</v>
      </c>
      <c r="K1513" s="3" t="str">
        <f>IF(Hospitalvisits[[#This Row],[Readmission Status]]=1,C1514,"")</f>
        <v/>
      </c>
    </row>
    <row r="1514" spans="1:11">
      <c r="A1514">
        <v>2149</v>
      </c>
      <c r="B1514">
        <v>506</v>
      </c>
      <c r="C1514" s="3">
        <v>45085</v>
      </c>
      <c r="D1514" s="3">
        <v>45087</v>
      </c>
      <c r="E1514">
        <v>2</v>
      </c>
      <c r="F1514" t="s">
        <v>1024</v>
      </c>
      <c r="G1514" t="s">
        <v>1025</v>
      </c>
      <c r="H1514">
        <v>159</v>
      </c>
      <c r="I1514" t="s">
        <v>1032</v>
      </c>
      <c r="J1514">
        <f>IF(AND(B1515=Hospitalvisits[[#This Row],[Patient_ID]],C1515-Hospitalvisits[[#This Row],[Discharge_Date]] &lt;= 30),1,0)</f>
        <v>0</v>
      </c>
      <c r="K1514" s="3" t="str">
        <f>IF(Hospitalvisits[[#This Row],[Readmission Status]]=1,C1515,"")</f>
        <v/>
      </c>
    </row>
    <row r="1515" spans="1:11">
      <c r="A1515">
        <v>862</v>
      </c>
      <c r="B1515">
        <v>506</v>
      </c>
      <c r="C1515" s="3">
        <v>45178</v>
      </c>
      <c r="D1515" s="3">
        <v>45188</v>
      </c>
      <c r="E1515">
        <v>10</v>
      </c>
      <c r="F1515" t="s">
        <v>1030</v>
      </c>
      <c r="G1515" t="s">
        <v>1031</v>
      </c>
      <c r="H1515">
        <v>61</v>
      </c>
      <c r="I1515" t="s">
        <v>1026</v>
      </c>
      <c r="J1515">
        <f>IF(AND(B1516=Hospitalvisits[[#This Row],[Patient_ID]],C1516-Hospitalvisits[[#This Row],[Discharge_Date]] &lt;= 30),1,0)</f>
        <v>0</v>
      </c>
      <c r="K1515" s="3" t="str">
        <f>IF(Hospitalvisits[[#This Row],[Readmission Status]]=1,C1516,"")</f>
        <v/>
      </c>
    </row>
    <row r="1516" spans="1:11">
      <c r="A1516">
        <v>953</v>
      </c>
      <c r="B1516">
        <v>506</v>
      </c>
      <c r="C1516" s="3">
        <v>45570</v>
      </c>
      <c r="D1516" s="3">
        <v>45574</v>
      </c>
      <c r="E1516">
        <v>4</v>
      </c>
      <c r="F1516" t="s">
        <v>1045</v>
      </c>
      <c r="G1516" t="s">
        <v>1025</v>
      </c>
      <c r="H1516">
        <v>118</v>
      </c>
      <c r="I1516" t="s">
        <v>1032</v>
      </c>
      <c r="J1516">
        <f>IF(AND(B1517=Hospitalvisits[[#This Row],[Patient_ID]],C1517-Hospitalvisits[[#This Row],[Discharge_Date]] &lt;= 30),1,0)</f>
        <v>0</v>
      </c>
      <c r="K1516" s="3" t="str">
        <f>IF(Hospitalvisits[[#This Row],[Readmission Status]]=1,C1517,"")</f>
        <v/>
      </c>
    </row>
    <row r="1517" spans="1:11">
      <c r="A1517">
        <v>2822</v>
      </c>
      <c r="B1517">
        <v>507</v>
      </c>
      <c r="C1517" s="3">
        <v>44711</v>
      </c>
      <c r="D1517" s="3">
        <v>44713</v>
      </c>
      <c r="E1517">
        <v>2</v>
      </c>
      <c r="F1517" t="s">
        <v>1045</v>
      </c>
      <c r="G1517" t="s">
        <v>1025</v>
      </c>
      <c r="H1517">
        <v>70</v>
      </c>
      <c r="I1517" t="s">
        <v>1034</v>
      </c>
      <c r="J1517">
        <f>IF(AND(B1518=Hospitalvisits[[#This Row],[Patient_ID]],C1518-Hospitalvisits[[#This Row],[Discharge_Date]] &lt;= 30),1,0)</f>
        <v>0</v>
      </c>
      <c r="K1517" s="3" t="str">
        <f>IF(Hospitalvisits[[#This Row],[Readmission Status]]=1,C1518,"")</f>
        <v/>
      </c>
    </row>
    <row r="1518" spans="1:11">
      <c r="A1518">
        <v>2624</v>
      </c>
      <c r="B1518">
        <v>507</v>
      </c>
      <c r="C1518" s="3">
        <v>44944</v>
      </c>
      <c r="D1518" s="3">
        <v>44954</v>
      </c>
      <c r="E1518">
        <v>10</v>
      </c>
      <c r="F1518" t="s">
        <v>1030</v>
      </c>
      <c r="G1518" t="s">
        <v>1031</v>
      </c>
      <c r="H1518">
        <v>112</v>
      </c>
      <c r="I1518" t="s">
        <v>1032</v>
      </c>
      <c r="J1518">
        <f>IF(AND(B1519=Hospitalvisits[[#This Row],[Patient_ID]],C1519-Hospitalvisits[[#This Row],[Discharge_Date]] &lt;= 30),1,0)</f>
        <v>0</v>
      </c>
      <c r="K1518" s="3" t="str">
        <f>IF(Hospitalvisits[[#This Row],[Readmission Status]]=1,C1519,"")</f>
        <v/>
      </c>
    </row>
    <row r="1519" spans="1:11">
      <c r="A1519">
        <v>2812</v>
      </c>
      <c r="B1519">
        <v>507</v>
      </c>
      <c r="C1519" s="3">
        <v>45262</v>
      </c>
      <c r="D1519" s="3">
        <v>45269</v>
      </c>
      <c r="E1519">
        <v>7</v>
      </c>
      <c r="F1519" t="s">
        <v>1037</v>
      </c>
      <c r="G1519" t="s">
        <v>1031</v>
      </c>
      <c r="H1519">
        <v>54</v>
      </c>
      <c r="I1519" t="s">
        <v>1029</v>
      </c>
      <c r="J1519">
        <f>IF(AND(B1520=Hospitalvisits[[#This Row],[Patient_ID]],C1520-Hospitalvisits[[#This Row],[Discharge_Date]] &lt;= 30),1,0)</f>
        <v>0</v>
      </c>
      <c r="K1519" s="3" t="str">
        <f>IF(Hospitalvisits[[#This Row],[Readmission Status]]=1,C1520,"")</f>
        <v/>
      </c>
    </row>
    <row r="1520" spans="1:11">
      <c r="A1520">
        <v>730</v>
      </c>
      <c r="B1520">
        <v>507</v>
      </c>
      <c r="C1520" s="3">
        <v>45392</v>
      </c>
      <c r="D1520" s="3">
        <v>45404</v>
      </c>
      <c r="E1520">
        <v>12</v>
      </c>
      <c r="F1520" t="s">
        <v>1041</v>
      </c>
      <c r="G1520" t="s">
        <v>1036</v>
      </c>
      <c r="H1520">
        <v>46</v>
      </c>
      <c r="I1520" t="s">
        <v>1032</v>
      </c>
      <c r="J1520">
        <f>IF(AND(B1521=Hospitalvisits[[#This Row],[Patient_ID]],C1521-Hospitalvisits[[#This Row],[Discharge_Date]] &lt;= 30),1,0)</f>
        <v>0</v>
      </c>
      <c r="K1520" s="3" t="str">
        <f>IF(Hospitalvisits[[#This Row],[Readmission Status]]=1,C1521,"")</f>
        <v/>
      </c>
    </row>
    <row r="1521" spans="1:11">
      <c r="A1521">
        <v>1210</v>
      </c>
      <c r="B1521">
        <v>508</v>
      </c>
      <c r="C1521" s="3">
        <v>45583</v>
      </c>
      <c r="D1521" s="3">
        <v>45585</v>
      </c>
      <c r="E1521">
        <v>2</v>
      </c>
      <c r="F1521" t="s">
        <v>1042</v>
      </c>
      <c r="G1521" t="s">
        <v>1043</v>
      </c>
      <c r="H1521">
        <v>27</v>
      </c>
      <c r="I1521" t="s">
        <v>1032</v>
      </c>
      <c r="J1521">
        <f>IF(AND(B1522=Hospitalvisits[[#This Row],[Patient_ID]],C1522-Hospitalvisits[[#This Row],[Discharge_Date]] &lt;= 30),1,0)</f>
        <v>0</v>
      </c>
      <c r="K1521" s="3" t="str">
        <f>IF(Hospitalvisits[[#This Row],[Readmission Status]]=1,C1522,"")</f>
        <v/>
      </c>
    </row>
    <row r="1522" spans="1:11">
      <c r="A1522">
        <v>254</v>
      </c>
      <c r="B1522">
        <v>509</v>
      </c>
      <c r="C1522" s="3">
        <v>44756</v>
      </c>
      <c r="D1522" s="3">
        <v>44762</v>
      </c>
      <c r="E1522">
        <v>6</v>
      </c>
      <c r="F1522" t="s">
        <v>1040</v>
      </c>
      <c r="G1522" t="s">
        <v>1039</v>
      </c>
      <c r="H1522">
        <v>130</v>
      </c>
      <c r="I1522" t="s">
        <v>1029</v>
      </c>
      <c r="J1522">
        <f>IF(AND(B1523=Hospitalvisits[[#This Row],[Patient_ID]],C1523-Hospitalvisits[[#This Row],[Discharge_Date]] &lt;= 30),1,0)</f>
        <v>0</v>
      </c>
      <c r="K1522" s="3" t="str">
        <f>IF(Hospitalvisits[[#This Row],[Readmission Status]]=1,C1523,"")</f>
        <v/>
      </c>
    </row>
    <row r="1523" spans="1:11">
      <c r="A1523">
        <v>2159</v>
      </c>
      <c r="B1523">
        <v>509</v>
      </c>
      <c r="C1523" s="3">
        <v>44841</v>
      </c>
      <c r="D1523" s="3">
        <v>44850</v>
      </c>
      <c r="E1523">
        <v>9</v>
      </c>
      <c r="F1523" t="s">
        <v>1033</v>
      </c>
      <c r="G1523" t="s">
        <v>1028</v>
      </c>
      <c r="H1523">
        <v>168</v>
      </c>
      <c r="I1523" t="s">
        <v>1026</v>
      </c>
      <c r="J1523">
        <f>IF(AND(B1524=Hospitalvisits[[#This Row],[Patient_ID]],C1524-Hospitalvisits[[#This Row],[Discharge_Date]] &lt;= 30),1,0)</f>
        <v>0</v>
      </c>
      <c r="K1523" s="3" t="str">
        <f>IF(Hospitalvisits[[#This Row],[Readmission Status]]=1,C1524,"")</f>
        <v/>
      </c>
    </row>
    <row r="1524" spans="1:11">
      <c r="A1524">
        <v>657</v>
      </c>
      <c r="B1524">
        <v>509</v>
      </c>
      <c r="C1524" s="3">
        <v>45007</v>
      </c>
      <c r="D1524" s="3">
        <v>45011</v>
      </c>
      <c r="E1524">
        <v>4</v>
      </c>
      <c r="F1524" t="s">
        <v>1044</v>
      </c>
      <c r="G1524" t="s">
        <v>1039</v>
      </c>
      <c r="H1524">
        <v>27</v>
      </c>
      <c r="I1524" t="s">
        <v>1026</v>
      </c>
      <c r="J1524">
        <f>IF(AND(B1525=Hospitalvisits[[#This Row],[Patient_ID]],C1525-Hospitalvisits[[#This Row],[Discharge_Date]] &lt;= 30),1,0)</f>
        <v>0</v>
      </c>
      <c r="K1524" s="3" t="str">
        <f>IF(Hospitalvisits[[#This Row],[Readmission Status]]=1,C1525,"")</f>
        <v/>
      </c>
    </row>
    <row r="1525" spans="1:11">
      <c r="A1525">
        <v>2321</v>
      </c>
      <c r="B1525">
        <v>510</v>
      </c>
      <c r="C1525" s="3">
        <v>44589</v>
      </c>
      <c r="D1525" s="3">
        <v>44607</v>
      </c>
      <c r="E1525">
        <v>18</v>
      </c>
      <c r="F1525" t="s">
        <v>1027</v>
      </c>
      <c r="G1525" t="s">
        <v>1028</v>
      </c>
      <c r="H1525">
        <v>179</v>
      </c>
      <c r="I1525" t="s">
        <v>1032</v>
      </c>
      <c r="J1525">
        <f>IF(AND(B1526=Hospitalvisits[[#This Row],[Patient_ID]],C1526-Hospitalvisits[[#This Row],[Discharge_Date]] &lt;= 30),1,0)</f>
        <v>0</v>
      </c>
      <c r="K1525" s="3" t="str">
        <f>IF(Hospitalvisits[[#This Row],[Readmission Status]]=1,C1526,"")</f>
        <v/>
      </c>
    </row>
    <row r="1526" spans="1:11">
      <c r="A1526">
        <v>84</v>
      </c>
      <c r="B1526">
        <v>510</v>
      </c>
      <c r="C1526" s="3">
        <v>45331</v>
      </c>
      <c r="D1526" s="3">
        <v>45333</v>
      </c>
      <c r="E1526">
        <v>2</v>
      </c>
      <c r="F1526" t="s">
        <v>1030</v>
      </c>
      <c r="G1526" t="s">
        <v>1031</v>
      </c>
      <c r="H1526">
        <v>65</v>
      </c>
      <c r="I1526" t="s">
        <v>1034</v>
      </c>
      <c r="J1526">
        <f>IF(AND(B1527=Hospitalvisits[[#This Row],[Patient_ID]],C1527-Hospitalvisits[[#This Row],[Discharge_Date]] &lt;= 30),1,0)</f>
        <v>0</v>
      </c>
      <c r="K1526" s="3" t="str">
        <f>IF(Hospitalvisits[[#This Row],[Readmission Status]]=1,C1527,"")</f>
        <v/>
      </c>
    </row>
    <row r="1527" spans="1:11">
      <c r="A1527">
        <v>1390</v>
      </c>
      <c r="B1527">
        <v>510</v>
      </c>
      <c r="C1527" s="3">
        <v>45654</v>
      </c>
      <c r="D1527" s="3">
        <v>45661</v>
      </c>
      <c r="E1527">
        <v>7</v>
      </c>
      <c r="F1527" t="s">
        <v>1044</v>
      </c>
      <c r="G1527" t="s">
        <v>1039</v>
      </c>
      <c r="H1527">
        <v>185</v>
      </c>
      <c r="I1527" t="s">
        <v>1034</v>
      </c>
      <c r="J1527">
        <f>IF(AND(B1528=Hospitalvisits[[#This Row],[Patient_ID]],C1528-Hospitalvisits[[#This Row],[Discharge_Date]] &lt;= 30),1,0)</f>
        <v>0</v>
      </c>
      <c r="K1527" s="3" t="str">
        <f>IF(Hospitalvisits[[#This Row],[Readmission Status]]=1,C1528,"")</f>
        <v/>
      </c>
    </row>
    <row r="1528" spans="1:11">
      <c r="A1528">
        <v>2279</v>
      </c>
      <c r="B1528">
        <v>511</v>
      </c>
      <c r="C1528" s="3">
        <v>44862</v>
      </c>
      <c r="D1528" s="3">
        <v>44872</v>
      </c>
      <c r="E1528">
        <v>10</v>
      </c>
      <c r="F1528" t="s">
        <v>1033</v>
      </c>
      <c r="G1528" t="s">
        <v>1028</v>
      </c>
      <c r="H1528">
        <v>125</v>
      </c>
      <c r="I1528" t="s">
        <v>1029</v>
      </c>
      <c r="J1528">
        <f>IF(AND(B1529=Hospitalvisits[[#This Row],[Patient_ID]],C1529-Hospitalvisits[[#This Row],[Discharge_Date]] &lt;= 30),1,0)</f>
        <v>0</v>
      </c>
      <c r="K1528" s="3" t="str">
        <f>IF(Hospitalvisits[[#This Row],[Readmission Status]]=1,C1529,"")</f>
        <v/>
      </c>
    </row>
    <row r="1529" spans="1:11">
      <c r="A1529">
        <v>1368</v>
      </c>
      <c r="B1529">
        <v>511</v>
      </c>
      <c r="C1529" s="3">
        <v>45270</v>
      </c>
      <c r="D1529" s="3">
        <v>45279</v>
      </c>
      <c r="E1529">
        <v>9</v>
      </c>
      <c r="F1529" t="s">
        <v>1030</v>
      </c>
      <c r="G1529" t="s">
        <v>1031</v>
      </c>
      <c r="H1529">
        <v>58</v>
      </c>
      <c r="I1529" t="s">
        <v>1029</v>
      </c>
      <c r="J1529">
        <f>IF(AND(B1530=Hospitalvisits[[#This Row],[Patient_ID]],C1530-Hospitalvisits[[#This Row],[Discharge_Date]] &lt;= 30),1,0)</f>
        <v>0</v>
      </c>
      <c r="K1529" s="3" t="str">
        <f>IF(Hospitalvisits[[#This Row],[Readmission Status]]=1,C1530,"")</f>
        <v/>
      </c>
    </row>
    <row r="1530" spans="1:11">
      <c r="A1530">
        <v>1297</v>
      </c>
      <c r="B1530">
        <v>511</v>
      </c>
      <c r="C1530" s="3">
        <v>45369</v>
      </c>
      <c r="D1530" s="3">
        <v>45388</v>
      </c>
      <c r="E1530">
        <v>19</v>
      </c>
      <c r="F1530" t="s">
        <v>1033</v>
      </c>
      <c r="G1530" t="s">
        <v>1028</v>
      </c>
      <c r="H1530">
        <v>125</v>
      </c>
      <c r="I1530" t="s">
        <v>1029</v>
      </c>
      <c r="J1530">
        <f>IF(AND(B1531=Hospitalvisits[[#This Row],[Patient_ID]],C1531-Hospitalvisits[[#This Row],[Discharge_Date]] &lt;= 30),1,0)</f>
        <v>0</v>
      </c>
      <c r="K1530" s="3" t="str">
        <f>IF(Hospitalvisits[[#This Row],[Readmission Status]]=1,C1531,"")</f>
        <v/>
      </c>
    </row>
    <row r="1531" spans="1:11">
      <c r="A1531">
        <v>1051</v>
      </c>
      <c r="B1531">
        <v>512</v>
      </c>
      <c r="C1531" s="3">
        <v>44684</v>
      </c>
      <c r="D1531" s="3">
        <v>44689</v>
      </c>
      <c r="E1531">
        <v>5</v>
      </c>
      <c r="F1531" t="s">
        <v>1040</v>
      </c>
      <c r="G1531" t="s">
        <v>1039</v>
      </c>
      <c r="H1531">
        <v>165</v>
      </c>
      <c r="I1531" t="s">
        <v>1032</v>
      </c>
      <c r="J1531">
        <f>IF(AND(B1532=Hospitalvisits[[#This Row],[Patient_ID]],C1532-Hospitalvisits[[#This Row],[Discharge_Date]] &lt;= 30),1,0)</f>
        <v>0</v>
      </c>
      <c r="K1531" s="3" t="str">
        <f>IF(Hospitalvisits[[#This Row],[Readmission Status]]=1,C1532,"")</f>
        <v/>
      </c>
    </row>
    <row r="1532" spans="1:11">
      <c r="A1532">
        <v>2635</v>
      </c>
      <c r="B1532">
        <v>512</v>
      </c>
      <c r="C1532" s="3">
        <v>44941</v>
      </c>
      <c r="D1532" s="3">
        <v>44950</v>
      </c>
      <c r="E1532">
        <v>9</v>
      </c>
      <c r="F1532" t="s">
        <v>1037</v>
      </c>
      <c r="G1532" t="s">
        <v>1031</v>
      </c>
      <c r="H1532">
        <v>82</v>
      </c>
      <c r="I1532" t="s">
        <v>1034</v>
      </c>
      <c r="J1532">
        <f>IF(AND(B1533=Hospitalvisits[[#This Row],[Patient_ID]],C1533-Hospitalvisits[[#This Row],[Discharge_Date]] &lt;= 30),1,0)</f>
        <v>0</v>
      </c>
      <c r="K1532" s="3" t="str">
        <f>IF(Hospitalvisits[[#This Row],[Readmission Status]]=1,C1533,"")</f>
        <v/>
      </c>
    </row>
    <row r="1533" spans="1:11">
      <c r="A1533">
        <v>902</v>
      </c>
      <c r="B1533">
        <v>512</v>
      </c>
      <c r="C1533" s="3">
        <v>45390</v>
      </c>
      <c r="D1533" s="3">
        <v>45393</v>
      </c>
      <c r="E1533">
        <v>3</v>
      </c>
      <c r="F1533" t="s">
        <v>1037</v>
      </c>
      <c r="G1533" t="s">
        <v>1031</v>
      </c>
      <c r="H1533">
        <v>107</v>
      </c>
      <c r="I1533" t="s">
        <v>1029</v>
      </c>
      <c r="J1533">
        <f>IF(AND(B1534=Hospitalvisits[[#This Row],[Patient_ID]],C1534-Hospitalvisits[[#This Row],[Discharge_Date]] &lt;= 30),1,0)</f>
        <v>0</v>
      </c>
      <c r="K1533" s="3" t="str">
        <f>IF(Hospitalvisits[[#This Row],[Readmission Status]]=1,C1534,"")</f>
        <v/>
      </c>
    </row>
    <row r="1534" spans="1:11">
      <c r="A1534">
        <v>1375</v>
      </c>
      <c r="B1534">
        <v>513</v>
      </c>
      <c r="C1534" s="3">
        <v>45101</v>
      </c>
      <c r="D1534" s="3">
        <v>45104</v>
      </c>
      <c r="E1534">
        <v>3</v>
      </c>
      <c r="F1534" t="s">
        <v>1037</v>
      </c>
      <c r="G1534" t="s">
        <v>1031</v>
      </c>
      <c r="H1534">
        <v>191</v>
      </c>
      <c r="I1534" t="s">
        <v>1029</v>
      </c>
      <c r="J1534">
        <f>IF(AND(B1535=Hospitalvisits[[#This Row],[Patient_ID]],C1535-Hospitalvisits[[#This Row],[Discharge_Date]] &lt;= 30),1,0)</f>
        <v>0</v>
      </c>
      <c r="K1534" s="3" t="str">
        <f>IF(Hospitalvisits[[#This Row],[Readmission Status]]=1,C1535,"")</f>
        <v/>
      </c>
    </row>
    <row r="1535" spans="1:11">
      <c r="A1535">
        <v>2175</v>
      </c>
      <c r="B1535">
        <v>513</v>
      </c>
      <c r="C1535" s="3">
        <v>45323</v>
      </c>
      <c r="D1535" s="3">
        <v>45333</v>
      </c>
      <c r="E1535">
        <v>10</v>
      </c>
      <c r="F1535" t="s">
        <v>1033</v>
      </c>
      <c r="G1535" t="s">
        <v>1028</v>
      </c>
      <c r="H1535">
        <v>69</v>
      </c>
      <c r="I1535" t="s">
        <v>1032</v>
      </c>
      <c r="J1535">
        <f>IF(AND(B1536=Hospitalvisits[[#This Row],[Patient_ID]],C1536-Hospitalvisits[[#This Row],[Discharge_Date]] &lt;= 30),1,0)</f>
        <v>0</v>
      </c>
      <c r="K1535" s="3" t="str">
        <f>IF(Hospitalvisits[[#This Row],[Readmission Status]]=1,C1536,"")</f>
        <v/>
      </c>
    </row>
    <row r="1536" spans="1:11">
      <c r="A1536">
        <v>1636</v>
      </c>
      <c r="B1536">
        <v>513</v>
      </c>
      <c r="C1536" s="3">
        <v>45478</v>
      </c>
      <c r="D1536" s="3">
        <v>45496</v>
      </c>
      <c r="E1536">
        <v>18</v>
      </c>
      <c r="F1536" t="s">
        <v>1027</v>
      </c>
      <c r="G1536" t="s">
        <v>1028</v>
      </c>
      <c r="H1536">
        <v>48</v>
      </c>
      <c r="I1536" t="s">
        <v>1026</v>
      </c>
      <c r="J1536">
        <f>IF(AND(B1537=Hospitalvisits[[#This Row],[Patient_ID]],C1537-Hospitalvisits[[#This Row],[Discharge_Date]] &lt;= 30),1,0)</f>
        <v>0</v>
      </c>
      <c r="K1536" s="3" t="str">
        <f>IF(Hospitalvisits[[#This Row],[Readmission Status]]=1,C1537,"")</f>
        <v/>
      </c>
    </row>
    <row r="1537" spans="1:11">
      <c r="A1537">
        <v>2371</v>
      </c>
      <c r="B1537">
        <v>514</v>
      </c>
      <c r="C1537" s="3">
        <v>44829</v>
      </c>
      <c r="D1537" s="3">
        <v>44833</v>
      </c>
      <c r="E1537">
        <v>4</v>
      </c>
      <c r="F1537" t="s">
        <v>1030</v>
      </c>
      <c r="G1537" t="s">
        <v>1031</v>
      </c>
      <c r="H1537">
        <v>85</v>
      </c>
      <c r="I1537" t="s">
        <v>1032</v>
      </c>
      <c r="J1537">
        <f>IF(AND(B1538=Hospitalvisits[[#This Row],[Patient_ID]],C1538-Hospitalvisits[[#This Row],[Discharge_Date]] &lt;= 30),1,0)</f>
        <v>0</v>
      </c>
      <c r="K1537" s="3" t="str">
        <f>IF(Hospitalvisits[[#This Row],[Readmission Status]]=1,C1538,"")</f>
        <v/>
      </c>
    </row>
    <row r="1538" spans="1:11">
      <c r="A1538">
        <v>450</v>
      </c>
      <c r="B1538">
        <v>514</v>
      </c>
      <c r="C1538" s="3">
        <v>44889</v>
      </c>
      <c r="D1538" s="3">
        <v>44892</v>
      </c>
      <c r="E1538">
        <v>3</v>
      </c>
      <c r="F1538" t="s">
        <v>1045</v>
      </c>
      <c r="G1538" t="s">
        <v>1025</v>
      </c>
      <c r="H1538">
        <v>32</v>
      </c>
      <c r="I1538" t="s">
        <v>1026</v>
      </c>
      <c r="J1538">
        <f>IF(AND(B1539=Hospitalvisits[[#This Row],[Patient_ID]],C1539-Hospitalvisits[[#This Row],[Discharge_Date]] &lt;= 30),1,0)</f>
        <v>0</v>
      </c>
      <c r="K1538" s="3" t="str">
        <f>IF(Hospitalvisits[[#This Row],[Readmission Status]]=1,C1539,"")</f>
        <v/>
      </c>
    </row>
    <row r="1539" spans="1:11">
      <c r="A1539">
        <v>1223</v>
      </c>
      <c r="B1539">
        <v>514</v>
      </c>
      <c r="C1539" s="3">
        <v>45559</v>
      </c>
      <c r="D1539" s="3">
        <v>45564</v>
      </c>
      <c r="E1539">
        <v>5</v>
      </c>
      <c r="F1539" t="s">
        <v>1024</v>
      </c>
      <c r="G1539" t="s">
        <v>1025</v>
      </c>
      <c r="H1539">
        <v>113</v>
      </c>
      <c r="I1539" t="s">
        <v>1029</v>
      </c>
      <c r="J1539">
        <f>IF(AND(B1540=Hospitalvisits[[#This Row],[Patient_ID]],C1540-Hospitalvisits[[#This Row],[Discharge_Date]] &lt;= 30),1,0)</f>
        <v>1</v>
      </c>
      <c r="K1539" s="3">
        <f>IF(Hospitalvisits[[#This Row],[Readmission Status]]=1,C1540,"")</f>
        <v>45594</v>
      </c>
    </row>
    <row r="1540" spans="1:11">
      <c r="A1540">
        <v>2994</v>
      </c>
      <c r="B1540">
        <v>514</v>
      </c>
      <c r="C1540" s="3">
        <v>45594</v>
      </c>
      <c r="D1540" s="3">
        <v>45599</v>
      </c>
      <c r="E1540">
        <v>5</v>
      </c>
      <c r="F1540" t="s">
        <v>1035</v>
      </c>
      <c r="G1540" t="s">
        <v>1036</v>
      </c>
      <c r="H1540">
        <v>91</v>
      </c>
      <c r="I1540" t="s">
        <v>1029</v>
      </c>
      <c r="J1540">
        <f>IF(AND(B1541=Hospitalvisits[[#This Row],[Patient_ID]],C1541-Hospitalvisits[[#This Row],[Discharge_Date]] &lt;= 30),1,0)</f>
        <v>0</v>
      </c>
      <c r="K1540" s="3" t="str">
        <f>IF(Hospitalvisits[[#This Row],[Readmission Status]]=1,C1541,"")</f>
        <v/>
      </c>
    </row>
    <row r="1541" spans="1:11">
      <c r="A1541">
        <v>517</v>
      </c>
      <c r="B1541">
        <v>515</v>
      </c>
      <c r="C1541" s="3">
        <v>44690</v>
      </c>
      <c r="D1541" s="3">
        <v>44694</v>
      </c>
      <c r="E1541">
        <v>4</v>
      </c>
      <c r="F1541" t="s">
        <v>1045</v>
      </c>
      <c r="G1541" t="s">
        <v>1025</v>
      </c>
      <c r="H1541">
        <v>112</v>
      </c>
      <c r="I1541" t="s">
        <v>1034</v>
      </c>
      <c r="J1541">
        <f>IF(AND(B1542=Hospitalvisits[[#This Row],[Patient_ID]],C1542-Hospitalvisits[[#This Row],[Discharge_Date]] &lt;= 30),1,0)</f>
        <v>0</v>
      </c>
      <c r="K1541" s="3" t="str">
        <f>IF(Hospitalvisits[[#This Row],[Readmission Status]]=1,C1542,"")</f>
        <v/>
      </c>
    </row>
    <row r="1542" spans="1:11">
      <c r="A1542">
        <v>1262</v>
      </c>
      <c r="B1542">
        <v>516</v>
      </c>
      <c r="C1542" s="3">
        <v>45081</v>
      </c>
      <c r="D1542" s="3">
        <v>45089</v>
      </c>
      <c r="E1542">
        <v>8</v>
      </c>
      <c r="F1542" t="s">
        <v>1037</v>
      </c>
      <c r="G1542" t="s">
        <v>1031</v>
      </c>
      <c r="H1542">
        <v>165</v>
      </c>
      <c r="I1542" t="s">
        <v>1034</v>
      </c>
      <c r="J1542">
        <f>IF(AND(B1543=Hospitalvisits[[#This Row],[Patient_ID]],C1543-Hospitalvisits[[#This Row],[Discharge_Date]] &lt;= 30),1,0)</f>
        <v>0</v>
      </c>
      <c r="K1542" s="3" t="str">
        <f>IF(Hospitalvisits[[#This Row],[Readmission Status]]=1,C1543,"")</f>
        <v/>
      </c>
    </row>
    <row r="1543" spans="1:11">
      <c r="A1543">
        <v>2484</v>
      </c>
      <c r="B1543">
        <v>517</v>
      </c>
      <c r="C1543" s="3">
        <v>44626</v>
      </c>
      <c r="D1543" s="3">
        <v>44631</v>
      </c>
      <c r="E1543">
        <v>5</v>
      </c>
      <c r="F1543" t="s">
        <v>1024</v>
      </c>
      <c r="G1543" t="s">
        <v>1025</v>
      </c>
      <c r="H1543">
        <v>100</v>
      </c>
      <c r="I1543" t="s">
        <v>1034</v>
      </c>
      <c r="J1543">
        <f>IF(AND(B1544=Hospitalvisits[[#This Row],[Patient_ID]],C1544-Hospitalvisits[[#This Row],[Discharge_Date]] &lt;= 30),1,0)</f>
        <v>0</v>
      </c>
      <c r="K1543" s="3" t="str">
        <f>IF(Hospitalvisits[[#This Row],[Readmission Status]]=1,C1544,"")</f>
        <v/>
      </c>
    </row>
    <row r="1544" spans="1:11">
      <c r="A1544">
        <v>2068</v>
      </c>
      <c r="B1544">
        <v>517</v>
      </c>
      <c r="C1544" s="3">
        <v>44963</v>
      </c>
      <c r="D1544" s="3">
        <v>44968</v>
      </c>
      <c r="E1544">
        <v>5</v>
      </c>
      <c r="F1544" t="s">
        <v>1045</v>
      </c>
      <c r="G1544" t="s">
        <v>1025</v>
      </c>
      <c r="H1544">
        <v>71</v>
      </c>
      <c r="I1544" t="s">
        <v>1034</v>
      </c>
      <c r="J1544">
        <f>IF(AND(B1545=Hospitalvisits[[#This Row],[Patient_ID]],C1545-Hospitalvisits[[#This Row],[Discharge_Date]] &lt;= 30),1,0)</f>
        <v>0</v>
      </c>
      <c r="K1544" s="3" t="str">
        <f>IF(Hospitalvisits[[#This Row],[Readmission Status]]=1,C1545,"")</f>
        <v/>
      </c>
    </row>
    <row r="1545" spans="1:11">
      <c r="A1545">
        <v>2350</v>
      </c>
      <c r="B1545">
        <v>520</v>
      </c>
      <c r="C1545" s="3">
        <v>45653</v>
      </c>
      <c r="D1545" s="3">
        <v>45661</v>
      </c>
      <c r="E1545">
        <v>8</v>
      </c>
      <c r="F1545" t="s">
        <v>1041</v>
      </c>
      <c r="G1545" t="s">
        <v>1036</v>
      </c>
      <c r="H1545">
        <v>151</v>
      </c>
      <c r="I1545" t="s">
        <v>1034</v>
      </c>
      <c r="J1545">
        <f>IF(AND(B1546=Hospitalvisits[[#This Row],[Patient_ID]],C1546-Hospitalvisits[[#This Row],[Discharge_Date]] &lt;= 30),1,0)</f>
        <v>0</v>
      </c>
      <c r="K1545" s="3" t="str">
        <f>IF(Hospitalvisits[[#This Row],[Readmission Status]]=1,C1546,"")</f>
        <v/>
      </c>
    </row>
    <row r="1546" spans="1:11">
      <c r="A1546">
        <v>879</v>
      </c>
      <c r="B1546">
        <v>521</v>
      </c>
      <c r="C1546" s="3">
        <v>45042</v>
      </c>
      <c r="D1546" s="3">
        <v>45051</v>
      </c>
      <c r="E1546">
        <v>9</v>
      </c>
      <c r="F1546" t="s">
        <v>1035</v>
      </c>
      <c r="G1546" t="s">
        <v>1036</v>
      </c>
      <c r="H1546">
        <v>63</v>
      </c>
      <c r="I1546" t="s">
        <v>1034</v>
      </c>
      <c r="J1546">
        <f>IF(AND(B1547=Hospitalvisits[[#This Row],[Patient_ID]],C1547-Hospitalvisits[[#This Row],[Discharge_Date]] &lt;= 30),1,0)</f>
        <v>1</v>
      </c>
      <c r="K1546" s="3">
        <f>IF(Hospitalvisits[[#This Row],[Readmission Status]]=1,C1547,"")</f>
        <v>45079</v>
      </c>
    </row>
    <row r="1547" spans="1:11">
      <c r="A1547">
        <v>2797</v>
      </c>
      <c r="B1547">
        <v>521</v>
      </c>
      <c r="C1547" s="3">
        <v>45079</v>
      </c>
      <c r="D1547" s="3">
        <v>45081</v>
      </c>
      <c r="E1547">
        <v>2</v>
      </c>
      <c r="F1547" t="s">
        <v>1024</v>
      </c>
      <c r="G1547" t="s">
        <v>1025</v>
      </c>
      <c r="H1547">
        <v>101</v>
      </c>
      <c r="I1547" t="s">
        <v>1026</v>
      </c>
      <c r="J1547">
        <f>IF(AND(B1548=Hospitalvisits[[#This Row],[Patient_ID]],C1548-Hospitalvisits[[#This Row],[Discharge_Date]] &lt;= 30),1,0)</f>
        <v>0</v>
      </c>
      <c r="K1547" s="3" t="str">
        <f>IF(Hospitalvisits[[#This Row],[Readmission Status]]=1,C1548,"")</f>
        <v/>
      </c>
    </row>
    <row r="1548" spans="1:11">
      <c r="A1548">
        <v>806</v>
      </c>
      <c r="B1548">
        <v>521</v>
      </c>
      <c r="C1548" s="3">
        <v>45371</v>
      </c>
      <c r="D1548" s="3">
        <v>45373</v>
      </c>
      <c r="E1548">
        <v>2</v>
      </c>
      <c r="F1548" t="s">
        <v>1042</v>
      </c>
      <c r="G1548" t="s">
        <v>1043</v>
      </c>
      <c r="H1548">
        <v>64</v>
      </c>
      <c r="I1548" t="s">
        <v>1034</v>
      </c>
      <c r="J1548">
        <f>IF(AND(B1549=Hospitalvisits[[#This Row],[Patient_ID]],C1549-Hospitalvisits[[#This Row],[Discharge_Date]] &lt;= 30),1,0)</f>
        <v>0</v>
      </c>
      <c r="K1548" s="3" t="str">
        <f>IF(Hospitalvisits[[#This Row],[Readmission Status]]=1,C1549,"")</f>
        <v/>
      </c>
    </row>
    <row r="1549" spans="1:11">
      <c r="A1549">
        <v>550</v>
      </c>
      <c r="B1549">
        <v>522</v>
      </c>
      <c r="C1549" s="3">
        <v>45167</v>
      </c>
      <c r="D1549" s="3">
        <v>45171</v>
      </c>
      <c r="E1549">
        <v>4</v>
      </c>
      <c r="F1549" t="s">
        <v>1041</v>
      </c>
      <c r="G1549" t="s">
        <v>1036</v>
      </c>
      <c r="H1549">
        <v>147</v>
      </c>
      <c r="I1549" t="s">
        <v>1032</v>
      </c>
      <c r="J1549">
        <f>IF(AND(B1550=Hospitalvisits[[#This Row],[Patient_ID]],C1550-Hospitalvisits[[#This Row],[Discharge_Date]] &lt;= 30),1,0)</f>
        <v>0</v>
      </c>
      <c r="K1549" s="3" t="str">
        <f>IF(Hospitalvisits[[#This Row],[Readmission Status]]=1,C1550,"")</f>
        <v/>
      </c>
    </row>
    <row r="1550" spans="1:11">
      <c r="A1550">
        <v>336</v>
      </c>
      <c r="B1550">
        <v>522</v>
      </c>
      <c r="C1550" s="3">
        <v>45307</v>
      </c>
      <c r="D1550" s="3">
        <v>45314</v>
      </c>
      <c r="E1550">
        <v>7</v>
      </c>
      <c r="F1550" t="s">
        <v>1035</v>
      </c>
      <c r="G1550" t="s">
        <v>1036</v>
      </c>
      <c r="H1550">
        <v>107</v>
      </c>
      <c r="I1550" t="s">
        <v>1029</v>
      </c>
      <c r="J1550">
        <f>IF(AND(B1551=Hospitalvisits[[#This Row],[Patient_ID]],C1551-Hospitalvisits[[#This Row],[Discharge_Date]] &lt;= 30),1,0)</f>
        <v>0</v>
      </c>
      <c r="K1550" s="3" t="str">
        <f>IF(Hospitalvisits[[#This Row],[Readmission Status]]=1,C1551,"")</f>
        <v/>
      </c>
    </row>
    <row r="1551" spans="1:11">
      <c r="A1551">
        <v>663</v>
      </c>
      <c r="B1551">
        <v>522</v>
      </c>
      <c r="C1551" s="3">
        <v>45447</v>
      </c>
      <c r="D1551" s="3">
        <v>45454</v>
      </c>
      <c r="E1551">
        <v>7</v>
      </c>
      <c r="F1551" t="s">
        <v>1030</v>
      </c>
      <c r="G1551" t="s">
        <v>1031</v>
      </c>
      <c r="H1551">
        <v>77</v>
      </c>
      <c r="I1551" t="s">
        <v>1029</v>
      </c>
      <c r="J1551">
        <f>IF(AND(B1552=Hospitalvisits[[#This Row],[Patient_ID]],C1552-Hospitalvisits[[#This Row],[Discharge_Date]] &lt;= 30),1,0)</f>
        <v>0</v>
      </c>
      <c r="K1551" s="3" t="str">
        <f>IF(Hospitalvisits[[#This Row],[Readmission Status]]=1,C1552,"")</f>
        <v/>
      </c>
    </row>
    <row r="1552" spans="1:11">
      <c r="A1552">
        <v>2825</v>
      </c>
      <c r="B1552">
        <v>522</v>
      </c>
      <c r="C1552" s="3">
        <v>45576</v>
      </c>
      <c r="D1552" s="3">
        <v>45582</v>
      </c>
      <c r="E1552">
        <v>6</v>
      </c>
      <c r="F1552" t="s">
        <v>1040</v>
      </c>
      <c r="G1552" t="s">
        <v>1039</v>
      </c>
      <c r="H1552">
        <v>11</v>
      </c>
      <c r="I1552" t="s">
        <v>1026</v>
      </c>
      <c r="J1552">
        <f>IF(AND(B1553=Hospitalvisits[[#This Row],[Patient_ID]],C1553-Hospitalvisits[[#This Row],[Discharge_Date]] &lt;= 30),1,0)</f>
        <v>0</v>
      </c>
      <c r="K1552" s="3" t="str">
        <f>IF(Hospitalvisits[[#This Row],[Readmission Status]]=1,C1553,"")</f>
        <v/>
      </c>
    </row>
    <row r="1553" spans="1:11">
      <c r="A1553">
        <v>1958</v>
      </c>
      <c r="B1553">
        <v>522</v>
      </c>
      <c r="C1553" s="3">
        <v>45657</v>
      </c>
      <c r="D1553" s="3">
        <v>45659</v>
      </c>
      <c r="E1553">
        <v>2</v>
      </c>
      <c r="F1553" t="s">
        <v>1024</v>
      </c>
      <c r="G1553" t="s">
        <v>1025</v>
      </c>
      <c r="H1553">
        <v>189</v>
      </c>
      <c r="I1553" t="s">
        <v>1032</v>
      </c>
      <c r="J1553">
        <f>IF(AND(B1554=Hospitalvisits[[#This Row],[Patient_ID]],C1554-Hospitalvisits[[#This Row],[Discharge_Date]] &lt;= 30),1,0)</f>
        <v>0</v>
      </c>
      <c r="K1553" s="3" t="str">
        <f>IF(Hospitalvisits[[#This Row],[Readmission Status]]=1,C1554,"")</f>
        <v/>
      </c>
    </row>
    <row r="1554" spans="1:11">
      <c r="A1554">
        <v>1311</v>
      </c>
      <c r="B1554">
        <v>523</v>
      </c>
      <c r="C1554" s="3">
        <v>44804</v>
      </c>
      <c r="D1554" s="3">
        <v>44805</v>
      </c>
      <c r="E1554">
        <v>1</v>
      </c>
      <c r="F1554" t="s">
        <v>1042</v>
      </c>
      <c r="G1554" t="s">
        <v>1043</v>
      </c>
      <c r="H1554">
        <v>33</v>
      </c>
      <c r="I1554" t="s">
        <v>1029</v>
      </c>
      <c r="J1554">
        <f>IF(AND(B1555=Hospitalvisits[[#This Row],[Patient_ID]],C1555-Hospitalvisits[[#This Row],[Discharge_Date]] &lt;= 30),1,0)</f>
        <v>0</v>
      </c>
      <c r="K1554" s="3" t="str">
        <f>IF(Hospitalvisits[[#This Row],[Readmission Status]]=1,C1555,"")</f>
        <v/>
      </c>
    </row>
    <row r="1555" spans="1:11">
      <c r="A1555">
        <v>2482</v>
      </c>
      <c r="B1555">
        <v>523</v>
      </c>
      <c r="C1555" s="3">
        <v>44911</v>
      </c>
      <c r="D1555" s="3">
        <v>44913</v>
      </c>
      <c r="E1555">
        <v>2</v>
      </c>
      <c r="F1555" t="s">
        <v>1024</v>
      </c>
      <c r="G1555" t="s">
        <v>1025</v>
      </c>
      <c r="H1555">
        <v>148</v>
      </c>
      <c r="I1555" t="s">
        <v>1032</v>
      </c>
      <c r="J1555">
        <f>IF(AND(B1556=Hospitalvisits[[#This Row],[Patient_ID]],C1556-Hospitalvisits[[#This Row],[Discharge_Date]] &lt;= 30),1,0)</f>
        <v>0</v>
      </c>
      <c r="K1555" s="3" t="str">
        <f>IF(Hospitalvisits[[#This Row],[Readmission Status]]=1,C1556,"")</f>
        <v/>
      </c>
    </row>
    <row r="1556" spans="1:11">
      <c r="A1556">
        <v>708</v>
      </c>
      <c r="B1556">
        <v>523</v>
      </c>
      <c r="C1556" s="3">
        <v>45060</v>
      </c>
      <c r="D1556" s="3">
        <v>45068</v>
      </c>
      <c r="E1556">
        <v>8</v>
      </c>
      <c r="F1556" t="s">
        <v>1035</v>
      </c>
      <c r="G1556" t="s">
        <v>1036</v>
      </c>
      <c r="H1556">
        <v>187</v>
      </c>
      <c r="I1556" t="s">
        <v>1026</v>
      </c>
      <c r="J1556">
        <f>IF(AND(B1557=Hospitalvisits[[#This Row],[Patient_ID]],C1557-Hospitalvisits[[#This Row],[Discharge_Date]] &lt;= 30),1,0)</f>
        <v>0</v>
      </c>
      <c r="K1556" s="3" t="str">
        <f>IF(Hospitalvisits[[#This Row],[Readmission Status]]=1,C1557,"")</f>
        <v/>
      </c>
    </row>
    <row r="1557" spans="1:11">
      <c r="A1557">
        <v>1449</v>
      </c>
      <c r="B1557">
        <v>523</v>
      </c>
      <c r="C1557" s="3">
        <v>45179</v>
      </c>
      <c r="D1557" s="3">
        <v>45183</v>
      </c>
      <c r="E1557">
        <v>4</v>
      </c>
      <c r="F1557" t="s">
        <v>1024</v>
      </c>
      <c r="G1557" t="s">
        <v>1025</v>
      </c>
      <c r="H1557">
        <v>86</v>
      </c>
      <c r="I1557" t="s">
        <v>1029</v>
      </c>
      <c r="J1557">
        <f>IF(AND(B1558=Hospitalvisits[[#This Row],[Patient_ID]],C1558-Hospitalvisits[[#This Row],[Discharge_Date]] &lt;= 30),1,0)</f>
        <v>0</v>
      </c>
      <c r="K1557" s="3" t="str">
        <f>IF(Hospitalvisits[[#This Row],[Readmission Status]]=1,C1558,"")</f>
        <v/>
      </c>
    </row>
    <row r="1558" spans="1:11">
      <c r="A1558">
        <v>279</v>
      </c>
      <c r="B1558">
        <v>523</v>
      </c>
      <c r="C1558" s="3">
        <v>45277</v>
      </c>
      <c r="D1558" s="3">
        <v>45287</v>
      </c>
      <c r="E1558">
        <v>10</v>
      </c>
      <c r="F1558" t="s">
        <v>1035</v>
      </c>
      <c r="G1558" t="s">
        <v>1036</v>
      </c>
      <c r="H1558">
        <v>33</v>
      </c>
      <c r="I1558" t="s">
        <v>1026</v>
      </c>
      <c r="J1558">
        <f>IF(AND(B1559=Hospitalvisits[[#This Row],[Patient_ID]],C1559-Hospitalvisits[[#This Row],[Discharge_Date]] &lt;= 30),1,0)</f>
        <v>0</v>
      </c>
      <c r="K1558" s="3" t="str">
        <f>IF(Hospitalvisits[[#This Row],[Readmission Status]]=1,C1559,"")</f>
        <v/>
      </c>
    </row>
    <row r="1559" spans="1:11">
      <c r="A1559">
        <v>2642</v>
      </c>
      <c r="B1559">
        <v>523</v>
      </c>
      <c r="C1559" s="3">
        <v>45405</v>
      </c>
      <c r="D1559" s="3">
        <v>45410</v>
      </c>
      <c r="E1559">
        <v>5</v>
      </c>
      <c r="F1559" t="s">
        <v>1035</v>
      </c>
      <c r="G1559" t="s">
        <v>1036</v>
      </c>
      <c r="H1559">
        <v>23</v>
      </c>
      <c r="I1559" t="s">
        <v>1026</v>
      </c>
      <c r="J1559">
        <f>IF(AND(B1560=Hospitalvisits[[#This Row],[Patient_ID]],C1560-Hospitalvisits[[#This Row],[Discharge_Date]] &lt;= 30),1,0)</f>
        <v>0</v>
      </c>
      <c r="K1559" s="3" t="str">
        <f>IF(Hospitalvisits[[#This Row],[Readmission Status]]=1,C1560,"")</f>
        <v/>
      </c>
    </row>
    <row r="1560" spans="1:11">
      <c r="A1560">
        <v>1117</v>
      </c>
      <c r="B1560">
        <v>524</v>
      </c>
      <c r="C1560" s="3">
        <v>44709</v>
      </c>
      <c r="D1560" s="3">
        <v>44715</v>
      </c>
      <c r="E1560">
        <v>6</v>
      </c>
      <c r="F1560" t="s">
        <v>1044</v>
      </c>
      <c r="G1560" t="s">
        <v>1039</v>
      </c>
      <c r="H1560">
        <v>131</v>
      </c>
      <c r="I1560" t="s">
        <v>1029</v>
      </c>
      <c r="J1560">
        <f>IF(AND(B1561=Hospitalvisits[[#This Row],[Patient_ID]],C1561-Hospitalvisits[[#This Row],[Discharge_Date]] &lt;= 30),1,0)</f>
        <v>0</v>
      </c>
      <c r="K1560" s="3" t="str">
        <f>IF(Hospitalvisits[[#This Row],[Readmission Status]]=1,C1561,"")</f>
        <v/>
      </c>
    </row>
    <row r="1561" spans="1:11">
      <c r="A1561">
        <v>2885</v>
      </c>
      <c r="B1561">
        <v>524</v>
      </c>
      <c r="C1561" s="3">
        <v>44753</v>
      </c>
      <c r="D1561" s="3">
        <v>44756</v>
      </c>
      <c r="E1561">
        <v>3</v>
      </c>
      <c r="F1561" t="s">
        <v>1042</v>
      </c>
      <c r="G1561" t="s">
        <v>1043</v>
      </c>
      <c r="H1561">
        <v>82</v>
      </c>
      <c r="I1561" t="s">
        <v>1029</v>
      </c>
      <c r="J1561">
        <f>IF(AND(B1562=Hospitalvisits[[#This Row],[Patient_ID]],C1562-Hospitalvisits[[#This Row],[Discharge_Date]] &lt;= 30),1,0)</f>
        <v>0</v>
      </c>
      <c r="K1561" s="3" t="str">
        <f>IF(Hospitalvisits[[#This Row],[Readmission Status]]=1,C1562,"")</f>
        <v/>
      </c>
    </row>
    <row r="1562" spans="1:11">
      <c r="A1562">
        <v>2911</v>
      </c>
      <c r="B1562">
        <v>524</v>
      </c>
      <c r="C1562" s="3">
        <v>44871</v>
      </c>
      <c r="D1562" s="3">
        <v>44884</v>
      </c>
      <c r="E1562">
        <v>13</v>
      </c>
      <c r="F1562" t="s">
        <v>1033</v>
      </c>
      <c r="G1562" t="s">
        <v>1028</v>
      </c>
      <c r="H1562">
        <v>93</v>
      </c>
      <c r="I1562" t="s">
        <v>1029</v>
      </c>
      <c r="J1562">
        <f>IF(AND(B1563=Hospitalvisits[[#This Row],[Patient_ID]],C1563-Hospitalvisits[[#This Row],[Discharge_Date]] &lt;= 30),1,0)</f>
        <v>0</v>
      </c>
      <c r="K1562" s="3" t="str">
        <f>IF(Hospitalvisits[[#This Row],[Readmission Status]]=1,C1563,"")</f>
        <v/>
      </c>
    </row>
    <row r="1563" spans="1:11">
      <c r="A1563">
        <v>2562</v>
      </c>
      <c r="B1563">
        <v>525</v>
      </c>
      <c r="C1563" s="3">
        <v>44722</v>
      </c>
      <c r="D1563" s="3">
        <v>44726</v>
      </c>
      <c r="E1563">
        <v>4</v>
      </c>
      <c r="F1563" t="s">
        <v>1044</v>
      </c>
      <c r="G1563" t="s">
        <v>1039</v>
      </c>
      <c r="H1563">
        <v>86</v>
      </c>
      <c r="I1563" t="s">
        <v>1032</v>
      </c>
      <c r="J1563">
        <f>IF(AND(B1564=Hospitalvisits[[#This Row],[Patient_ID]],C1564-Hospitalvisits[[#This Row],[Discharge_Date]] &lt;= 30),1,0)</f>
        <v>0</v>
      </c>
      <c r="K1563" s="3" t="str">
        <f>IF(Hospitalvisits[[#This Row],[Readmission Status]]=1,C1564,"")</f>
        <v/>
      </c>
    </row>
    <row r="1564" spans="1:11">
      <c r="A1564">
        <v>233</v>
      </c>
      <c r="B1564">
        <v>526</v>
      </c>
      <c r="C1564" s="3">
        <v>44810</v>
      </c>
      <c r="D1564" s="3">
        <v>44812</v>
      </c>
      <c r="E1564">
        <v>2</v>
      </c>
      <c r="F1564" t="s">
        <v>1037</v>
      </c>
      <c r="G1564" t="s">
        <v>1031</v>
      </c>
      <c r="H1564">
        <v>50</v>
      </c>
      <c r="I1564" t="s">
        <v>1034</v>
      </c>
      <c r="J1564">
        <f>IF(AND(B1565=Hospitalvisits[[#This Row],[Patient_ID]],C1565-Hospitalvisits[[#This Row],[Discharge_Date]] &lt;= 30),1,0)</f>
        <v>0</v>
      </c>
      <c r="K1564" s="3" t="str">
        <f>IF(Hospitalvisits[[#This Row],[Readmission Status]]=1,C1565,"")</f>
        <v/>
      </c>
    </row>
    <row r="1565" spans="1:11">
      <c r="A1565">
        <v>386</v>
      </c>
      <c r="B1565">
        <v>527</v>
      </c>
      <c r="C1565" s="3">
        <v>44586</v>
      </c>
      <c r="D1565" s="3">
        <v>44594</v>
      </c>
      <c r="E1565">
        <v>8</v>
      </c>
      <c r="F1565" t="s">
        <v>1035</v>
      </c>
      <c r="G1565" t="s">
        <v>1036</v>
      </c>
      <c r="H1565">
        <v>130</v>
      </c>
      <c r="I1565" t="s">
        <v>1026</v>
      </c>
      <c r="J1565">
        <f>IF(AND(B1566=Hospitalvisits[[#This Row],[Patient_ID]],C1566-Hospitalvisits[[#This Row],[Discharge_Date]] &lt;= 30),1,0)</f>
        <v>0</v>
      </c>
      <c r="K1565" s="3" t="str">
        <f>IF(Hospitalvisits[[#This Row],[Readmission Status]]=1,C1566,"")</f>
        <v/>
      </c>
    </row>
    <row r="1566" spans="1:11">
      <c r="A1566">
        <v>246</v>
      </c>
      <c r="B1566">
        <v>527</v>
      </c>
      <c r="C1566" s="3">
        <v>45186</v>
      </c>
      <c r="D1566" s="3">
        <v>45194</v>
      </c>
      <c r="E1566">
        <v>8</v>
      </c>
      <c r="F1566" t="s">
        <v>1035</v>
      </c>
      <c r="G1566" t="s">
        <v>1036</v>
      </c>
      <c r="H1566">
        <v>77</v>
      </c>
      <c r="I1566" t="s">
        <v>1026</v>
      </c>
      <c r="J1566">
        <f>IF(AND(B1567=Hospitalvisits[[#This Row],[Patient_ID]],C1567-Hospitalvisits[[#This Row],[Discharge_Date]] &lt;= 30),1,0)</f>
        <v>0</v>
      </c>
      <c r="K1566" s="3" t="str">
        <f>IF(Hospitalvisits[[#This Row],[Readmission Status]]=1,C1567,"")</f>
        <v/>
      </c>
    </row>
    <row r="1567" spans="1:11">
      <c r="A1567">
        <v>2770</v>
      </c>
      <c r="B1567">
        <v>528</v>
      </c>
      <c r="C1567" s="3">
        <v>44790</v>
      </c>
      <c r="D1567" s="3">
        <v>44806</v>
      </c>
      <c r="E1567">
        <v>16</v>
      </c>
      <c r="F1567" t="s">
        <v>1033</v>
      </c>
      <c r="G1567" t="s">
        <v>1028</v>
      </c>
      <c r="H1567">
        <v>144</v>
      </c>
      <c r="I1567" t="s">
        <v>1032</v>
      </c>
      <c r="J1567">
        <f>IF(AND(B1568=Hospitalvisits[[#This Row],[Patient_ID]],C1568-Hospitalvisits[[#This Row],[Discharge_Date]] &lt;= 30),1,0)</f>
        <v>0</v>
      </c>
      <c r="K1567" s="3" t="str">
        <f>IF(Hospitalvisits[[#This Row],[Readmission Status]]=1,C1568,"")</f>
        <v/>
      </c>
    </row>
    <row r="1568" spans="1:11">
      <c r="A1568">
        <v>1315</v>
      </c>
      <c r="B1568">
        <v>528</v>
      </c>
      <c r="C1568" s="3">
        <v>44907</v>
      </c>
      <c r="D1568" s="3">
        <v>44913</v>
      </c>
      <c r="E1568">
        <v>6</v>
      </c>
      <c r="F1568" t="s">
        <v>1040</v>
      </c>
      <c r="G1568" t="s">
        <v>1039</v>
      </c>
      <c r="H1568">
        <v>41</v>
      </c>
      <c r="I1568" t="s">
        <v>1034</v>
      </c>
      <c r="J1568">
        <f>IF(AND(B1569=Hospitalvisits[[#This Row],[Patient_ID]],C1569-Hospitalvisits[[#This Row],[Discharge_Date]] &lt;= 30),1,0)</f>
        <v>0</v>
      </c>
      <c r="K1568" s="3" t="str">
        <f>IF(Hospitalvisits[[#This Row],[Readmission Status]]=1,C1569,"")</f>
        <v/>
      </c>
    </row>
    <row r="1569" spans="1:11">
      <c r="A1569">
        <v>146</v>
      </c>
      <c r="B1569">
        <v>529</v>
      </c>
      <c r="C1569" s="3">
        <v>45419</v>
      </c>
      <c r="D1569" s="3">
        <v>45425</v>
      </c>
      <c r="E1569">
        <v>6</v>
      </c>
      <c r="F1569" t="s">
        <v>1037</v>
      </c>
      <c r="G1569" t="s">
        <v>1031</v>
      </c>
      <c r="H1569">
        <v>89</v>
      </c>
      <c r="I1569" t="s">
        <v>1032</v>
      </c>
      <c r="J1569">
        <f>IF(AND(B1570=Hospitalvisits[[#This Row],[Patient_ID]],C1570-Hospitalvisits[[#This Row],[Discharge_Date]] &lt;= 30),1,0)</f>
        <v>0</v>
      </c>
      <c r="K1569" s="3" t="str">
        <f>IF(Hospitalvisits[[#This Row],[Readmission Status]]=1,C1570,"")</f>
        <v/>
      </c>
    </row>
    <row r="1570" spans="1:11">
      <c r="A1570">
        <v>1188</v>
      </c>
      <c r="B1570">
        <v>530</v>
      </c>
      <c r="C1570" s="3">
        <v>44678</v>
      </c>
      <c r="D1570" s="3">
        <v>44687</v>
      </c>
      <c r="E1570">
        <v>9</v>
      </c>
      <c r="F1570" t="s">
        <v>1041</v>
      </c>
      <c r="G1570" t="s">
        <v>1036</v>
      </c>
      <c r="H1570">
        <v>125</v>
      </c>
      <c r="I1570" t="s">
        <v>1032</v>
      </c>
      <c r="J1570">
        <f>IF(AND(B1571=Hospitalvisits[[#This Row],[Patient_ID]],C1571-Hospitalvisits[[#This Row],[Discharge_Date]] &lt;= 30),1,0)</f>
        <v>0</v>
      </c>
      <c r="K1570" s="3" t="str">
        <f>IF(Hospitalvisits[[#This Row],[Readmission Status]]=1,C1571,"")</f>
        <v/>
      </c>
    </row>
    <row r="1571" spans="1:11">
      <c r="A1571">
        <v>2945</v>
      </c>
      <c r="B1571">
        <v>530</v>
      </c>
      <c r="C1571" s="3">
        <v>44818</v>
      </c>
      <c r="D1571" s="3">
        <v>44823</v>
      </c>
      <c r="E1571">
        <v>5</v>
      </c>
      <c r="F1571" t="s">
        <v>1030</v>
      </c>
      <c r="G1571" t="s">
        <v>1031</v>
      </c>
      <c r="H1571">
        <v>178</v>
      </c>
      <c r="I1571" t="s">
        <v>1034</v>
      </c>
      <c r="J1571">
        <f>IF(AND(B1572=Hospitalvisits[[#This Row],[Patient_ID]],C1572-Hospitalvisits[[#This Row],[Discharge_Date]] &lt;= 30),1,0)</f>
        <v>0</v>
      </c>
      <c r="K1571" s="3" t="str">
        <f>IF(Hospitalvisits[[#This Row],[Readmission Status]]=1,C1572,"")</f>
        <v/>
      </c>
    </row>
    <row r="1572" spans="1:11">
      <c r="A1572">
        <v>1219</v>
      </c>
      <c r="B1572">
        <v>531</v>
      </c>
      <c r="C1572" s="3">
        <v>44637</v>
      </c>
      <c r="D1572" s="3">
        <v>44643</v>
      </c>
      <c r="E1572">
        <v>6</v>
      </c>
      <c r="F1572" t="s">
        <v>1037</v>
      </c>
      <c r="G1572" t="s">
        <v>1031</v>
      </c>
      <c r="H1572">
        <v>47</v>
      </c>
      <c r="I1572" t="s">
        <v>1034</v>
      </c>
      <c r="J1572">
        <f>IF(AND(B1573=Hospitalvisits[[#This Row],[Patient_ID]],C1573-Hospitalvisits[[#This Row],[Discharge_Date]] &lt;= 30),1,0)</f>
        <v>0</v>
      </c>
      <c r="K1572" s="3" t="str">
        <f>IF(Hospitalvisits[[#This Row],[Readmission Status]]=1,C1573,"")</f>
        <v/>
      </c>
    </row>
    <row r="1573" spans="1:11">
      <c r="A1573">
        <v>2201</v>
      </c>
      <c r="B1573">
        <v>531</v>
      </c>
      <c r="C1573" s="3">
        <v>45111</v>
      </c>
      <c r="D1573" s="3">
        <v>45114</v>
      </c>
      <c r="E1573">
        <v>3</v>
      </c>
      <c r="F1573" t="s">
        <v>1045</v>
      </c>
      <c r="G1573" t="s">
        <v>1025</v>
      </c>
      <c r="H1573">
        <v>114</v>
      </c>
      <c r="I1573" t="s">
        <v>1034</v>
      </c>
      <c r="J1573">
        <f>IF(AND(B1574=Hospitalvisits[[#This Row],[Patient_ID]],C1574-Hospitalvisits[[#This Row],[Discharge_Date]] &lt;= 30),1,0)</f>
        <v>0</v>
      </c>
      <c r="K1573" s="3" t="str">
        <f>IF(Hospitalvisits[[#This Row],[Readmission Status]]=1,C1574,"")</f>
        <v/>
      </c>
    </row>
    <row r="1574" spans="1:11">
      <c r="A1574">
        <v>35</v>
      </c>
      <c r="B1574">
        <v>531</v>
      </c>
      <c r="C1574" s="3">
        <v>45163</v>
      </c>
      <c r="D1574" s="3">
        <v>45180</v>
      </c>
      <c r="E1574">
        <v>17</v>
      </c>
      <c r="F1574" t="s">
        <v>1027</v>
      </c>
      <c r="G1574" t="s">
        <v>1028</v>
      </c>
      <c r="H1574">
        <v>74</v>
      </c>
      <c r="I1574" t="s">
        <v>1032</v>
      </c>
      <c r="J1574">
        <f>IF(AND(B1575=Hospitalvisits[[#This Row],[Patient_ID]],C1575-Hospitalvisits[[#This Row],[Discharge_Date]] &lt;= 30),1,0)</f>
        <v>0</v>
      </c>
      <c r="K1574" s="3" t="str">
        <f>IF(Hospitalvisits[[#This Row],[Readmission Status]]=1,C1575,"")</f>
        <v/>
      </c>
    </row>
    <row r="1575" spans="1:11">
      <c r="A1575">
        <v>348</v>
      </c>
      <c r="B1575">
        <v>533</v>
      </c>
      <c r="C1575" s="3">
        <v>44785</v>
      </c>
      <c r="D1575" s="3">
        <v>44787</v>
      </c>
      <c r="E1575">
        <v>2</v>
      </c>
      <c r="F1575" t="s">
        <v>1046</v>
      </c>
      <c r="G1575" t="s">
        <v>1043</v>
      </c>
      <c r="H1575">
        <v>155</v>
      </c>
      <c r="I1575" t="s">
        <v>1032</v>
      </c>
      <c r="J1575">
        <f>IF(AND(B1576=Hospitalvisits[[#This Row],[Patient_ID]],C1576-Hospitalvisits[[#This Row],[Discharge_Date]] &lt;= 30),1,0)</f>
        <v>0</v>
      </c>
      <c r="K1575" s="3" t="str">
        <f>IF(Hospitalvisits[[#This Row],[Readmission Status]]=1,C1576,"")</f>
        <v/>
      </c>
    </row>
    <row r="1576" spans="1:11">
      <c r="A1576">
        <v>264</v>
      </c>
      <c r="B1576">
        <v>533</v>
      </c>
      <c r="C1576" s="3">
        <v>44867</v>
      </c>
      <c r="D1576" s="3">
        <v>44873</v>
      </c>
      <c r="E1576">
        <v>6</v>
      </c>
      <c r="F1576" t="s">
        <v>1040</v>
      </c>
      <c r="G1576" t="s">
        <v>1039</v>
      </c>
      <c r="H1576">
        <v>141</v>
      </c>
      <c r="I1576" t="s">
        <v>1032</v>
      </c>
      <c r="J1576">
        <f>IF(AND(B1577=Hospitalvisits[[#This Row],[Patient_ID]],C1577-Hospitalvisits[[#This Row],[Discharge_Date]] &lt;= 30),1,0)</f>
        <v>0</v>
      </c>
      <c r="K1576" s="3" t="str">
        <f>IF(Hospitalvisits[[#This Row],[Readmission Status]]=1,C1577,"")</f>
        <v/>
      </c>
    </row>
    <row r="1577" spans="1:11">
      <c r="A1577">
        <v>2801</v>
      </c>
      <c r="B1577">
        <v>533</v>
      </c>
      <c r="C1577" s="3">
        <v>45280</v>
      </c>
      <c r="D1577" s="3">
        <v>45282</v>
      </c>
      <c r="E1577">
        <v>2</v>
      </c>
      <c r="F1577" t="s">
        <v>1037</v>
      </c>
      <c r="G1577" t="s">
        <v>1031</v>
      </c>
      <c r="H1577">
        <v>109</v>
      </c>
      <c r="I1577" t="s">
        <v>1034</v>
      </c>
      <c r="J1577">
        <f>IF(AND(B1578=Hospitalvisits[[#This Row],[Patient_ID]],C1578-Hospitalvisits[[#This Row],[Discharge_Date]] &lt;= 30),1,0)</f>
        <v>0</v>
      </c>
      <c r="K1577" s="3" t="str">
        <f>IF(Hospitalvisits[[#This Row],[Readmission Status]]=1,C1578,"")</f>
        <v/>
      </c>
    </row>
    <row r="1578" spans="1:11">
      <c r="A1578">
        <v>2317</v>
      </c>
      <c r="B1578">
        <v>534</v>
      </c>
      <c r="C1578" s="3">
        <v>44749</v>
      </c>
      <c r="D1578" s="3">
        <v>44757</v>
      </c>
      <c r="E1578">
        <v>8</v>
      </c>
      <c r="F1578" t="s">
        <v>1027</v>
      </c>
      <c r="G1578" t="s">
        <v>1028</v>
      </c>
      <c r="H1578">
        <v>49</v>
      </c>
      <c r="I1578" t="s">
        <v>1034</v>
      </c>
      <c r="J1578">
        <f>IF(AND(B1579=Hospitalvisits[[#This Row],[Patient_ID]],C1579-Hospitalvisits[[#This Row],[Discharge_Date]] &lt;= 30),1,0)</f>
        <v>0</v>
      </c>
      <c r="K1578" s="3" t="str">
        <f>IF(Hospitalvisits[[#This Row],[Readmission Status]]=1,C1579,"")</f>
        <v/>
      </c>
    </row>
    <row r="1579" spans="1:11">
      <c r="A1579">
        <v>1229</v>
      </c>
      <c r="B1579">
        <v>534</v>
      </c>
      <c r="C1579" s="3">
        <v>45415</v>
      </c>
      <c r="D1579" s="3">
        <v>45418</v>
      </c>
      <c r="E1579">
        <v>3</v>
      </c>
      <c r="F1579" t="s">
        <v>1038</v>
      </c>
      <c r="G1579" t="s">
        <v>1039</v>
      </c>
      <c r="H1579">
        <v>57</v>
      </c>
      <c r="I1579" t="s">
        <v>1029</v>
      </c>
      <c r="J1579">
        <f>IF(AND(B1580=Hospitalvisits[[#This Row],[Patient_ID]],C1580-Hospitalvisits[[#This Row],[Discharge_Date]] &lt;= 30),1,0)</f>
        <v>0</v>
      </c>
      <c r="K1579" s="3" t="str">
        <f>IF(Hospitalvisits[[#This Row],[Readmission Status]]=1,C1580,"")</f>
        <v/>
      </c>
    </row>
    <row r="1580" spans="1:11">
      <c r="A1580">
        <v>2160</v>
      </c>
      <c r="B1580">
        <v>535</v>
      </c>
      <c r="C1580" s="3">
        <v>44728</v>
      </c>
      <c r="D1580" s="3">
        <v>44739</v>
      </c>
      <c r="E1580">
        <v>11</v>
      </c>
      <c r="F1580" t="s">
        <v>1035</v>
      </c>
      <c r="G1580" t="s">
        <v>1036</v>
      </c>
      <c r="H1580">
        <v>8</v>
      </c>
      <c r="I1580" t="s">
        <v>1034</v>
      </c>
      <c r="J1580">
        <f>IF(AND(B1581=Hospitalvisits[[#This Row],[Patient_ID]],C1581-Hospitalvisits[[#This Row],[Discharge_Date]] &lt;= 30),1,0)</f>
        <v>0</v>
      </c>
      <c r="K1580" s="3" t="str">
        <f>IF(Hospitalvisits[[#This Row],[Readmission Status]]=1,C1581,"")</f>
        <v/>
      </c>
    </row>
    <row r="1581" spans="1:11">
      <c r="A1581">
        <v>1548</v>
      </c>
      <c r="B1581">
        <v>535</v>
      </c>
      <c r="C1581" s="3">
        <v>44932</v>
      </c>
      <c r="D1581" s="3">
        <v>44937</v>
      </c>
      <c r="E1581">
        <v>5</v>
      </c>
      <c r="F1581" t="s">
        <v>1038</v>
      </c>
      <c r="G1581" t="s">
        <v>1039</v>
      </c>
      <c r="H1581">
        <v>127</v>
      </c>
      <c r="I1581" t="s">
        <v>1029</v>
      </c>
      <c r="J1581">
        <f>IF(AND(B1582=Hospitalvisits[[#This Row],[Patient_ID]],C1582-Hospitalvisits[[#This Row],[Discharge_Date]] &lt;= 30),1,0)</f>
        <v>0</v>
      </c>
      <c r="K1581" s="3" t="str">
        <f>IF(Hospitalvisits[[#This Row],[Readmission Status]]=1,C1582,"")</f>
        <v/>
      </c>
    </row>
    <row r="1582" spans="1:11">
      <c r="A1582">
        <v>2304</v>
      </c>
      <c r="B1582">
        <v>535</v>
      </c>
      <c r="C1582" s="3">
        <v>45273</v>
      </c>
      <c r="D1582" s="3">
        <v>45282</v>
      </c>
      <c r="E1582">
        <v>9</v>
      </c>
      <c r="F1582" t="s">
        <v>1041</v>
      </c>
      <c r="G1582" t="s">
        <v>1036</v>
      </c>
      <c r="H1582">
        <v>135</v>
      </c>
      <c r="I1582" t="s">
        <v>1026</v>
      </c>
      <c r="J1582">
        <f>IF(AND(B1583=Hospitalvisits[[#This Row],[Patient_ID]],C1583-Hospitalvisits[[#This Row],[Discharge_Date]] &lt;= 30),1,0)</f>
        <v>0</v>
      </c>
      <c r="K1582" s="3" t="str">
        <f>IF(Hospitalvisits[[#This Row],[Readmission Status]]=1,C1583,"")</f>
        <v/>
      </c>
    </row>
    <row r="1583" spans="1:11">
      <c r="A1583">
        <v>1761</v>
      </c>
      <c r="B1583">
        <v>535</v>
      </c>
      <c r="C1583" s="3">
        <v>45318</v>
      </c>
      <c r="D1583" s="3">
        <v>45325</v>
      </c>
      <c r="E1583">
        <v>7</v>
      </c>
      <c r="F1583" t="s">
        <v>1040</v>
      </c>
      <c r="G1583" t="s">
        <v>1039</v>
      </c>
      <c r="H1583">
        <v>22</v>
      </c>
      <c r="I1583" t="s">
        <v>1034</v>
      </c>
      <c r="J1583">
        <f>IF(AND(B1584=Hospitalvisits[[#This Row],[Patient_ID]],C1584-Hospitalvisits[[#This Row],[Discharge_Date]] &lt;= 30),1,0)</f>
        <v>0</v>
      </c>
      <c r="K1583" s="3" t="str">
        <f>IF(Hospitalvisits[[#This Row],[Readmission Status]]=1,C1584,"")</f>
        <v/>
      </c>
    </row>
    <row r="1584" spans="1:11">
      <c r="A1584">
        <v>15</v>
      </c>
      <c r="B1584">
        <v>537</v>
      </c>
      <c r="C1584" s="3">
        <v>44756</v>
      </c>
      <c r="D1584" s="3">
        <v>44764</v>
      </c>
      <c r="E1584">
        <v>8</v>
      </c>
      <c r="F1584" t="s">
        <v>1030</v>
      </c>
      <c r="G1584" t="s">
        <v>1031</v>
      </c>
      <c r="H1584">
        <v>192</v>
      </c>
      <c r="I1584" t="s">
        <v>1032</v>
      </c>
      <c r="J1584">
        <f>IF(AND(B1585=Hospitalvisits[[#This Row],[Patient_ID]],C1585-Hospitalvisits[[#This Row],[Discharge_Date]] &lt;= 30),1,0)</f>
        <v>0</v>
      </c>
      <c r="K1584" s="3" t="str">
        <f>IF(Hospitalvisits[[#This Row],[Readmission Status]]=1,C1585,"")</f>
        <v/>
      </c>
    </row>
    <row r="1585" spans="1:11">
      <c r="A1585">
        <v>1620</v>
      </c>
      <c r="B1585">
        <v>537</v>
      </c>
      <c r="C1585" s="3">
        <v>44858</v>
      </c>
      <c r="D1585" s="3">
        <v>44861</v>
      </c>
      <c r="E1585">
        <v>3</v>
      </c>
      <c r="F1585" t="s">
        <v>1046</v>
      </c>
      <c r="G1585" t="s">
        <v>1043</v>
      </c>
      <c r="H1585">
        <v>32</v>
      </c>
      <c r="I1585" t="s">
        <v>1029</v>
      </c>
      <c r="J1585">
        <f>IF(AND(B1586=Hospitalvisits[[#This Row],[Patient_ID]],C1586-Hospitalvisits[[#This Row],[Discharge_Date]] &lt;= 30),1,0)</f>
        <v>0</v>
      </c>
      <c r="K1585" s="3" t="str">
        <f>IF(Hospitalvisits[[#This Row],[Readmission Status]]=1,C1586,"")</f>
        <v/>
      </c>
    </row>
    <row r="1586" spans="1:11">
      <c r="A1586">
        <v>217</v>
      </c>
      <c r="B1586">
        <v>537</v>
      </c>
      <c r="C1586" s="3">
        <v>44987</v>
      </c>
      <c r="D1586" s="3">
        <v>44991</v>
      </c>
      <c r="E1586">
        <v>4</v>
      </c>
      <c r="F1586" t="s">
        <v>1024</v>
      </c>
      <c r="G1586" t="s">
        <v>1025</v>
      </c>
      <c r="H1586">
        <v>157</v>
      </c>
      <c r="I1586" t="s">
        <v>1034</v>
      </c>
      <c r="J1586">
        <f>IF(AND(B1587=Hospitalvisits[[#This Row],[Patient_ID]],C1587-Hospitalvisits[[#This Row],[Discharge_Date]] &lt;= 30),1,0)</f>
        <v>0</v>
      </c>
      <c r="K1586" s="3" t="str">
        <f>IF(Hospitalvisits[[#This Row],[Readmission Status]]=1,C1587,"")</f>
        <v/>
      </c>
    </row>
    <row r="1587" spans="1:11">
      <c r="A1587">
        <v>934</v>
      </c>
      <c r="B1587">
        <v>537</v>
      </c>
      <c r="C1587" s="3">
        <v>45037</v>
      </c>
      <c r="D1587" s="3">
        <v>45042</v>
      </c>
      <c r="E1587">
        <v>5</v>
      </c>
      <c r="F1587" t="s">
        <v>1024</v>
      </c>
      <c r="G1587" t="s">
        <v>1025</v>
      </c>
      <c r="H1587">
        <v>86</v>
      </c>
      <c r="I1587" t="s">
        <v>1026</v>
      </c>
      <c r="J1587">
        <f>IF(AND(B1588=Hospitalvisits[[#This Row],[Patient_ID]],C1588-Hospitalvisits[[#This Row],[Discharge_Date]] &lt;= 30),1,0)</f>
        <v>0</v>
      </c>
      <c r="K1587" s="3" t="str">
        <f>IF(Hospitalvisits[[#This Row],[Readmission Status]]=1,C1588,"")</f>
        <v/>
      </c>
    </row>
    <row r="1588" spans="1:11">
      <c r="A1588">
        <v>1949</v>
      </c>
      <c r="B1588">
        <v>537</v>
      </c>
      <c r="C1588" s="3">
        <v>45331</v>
      </c>
      <c r="D1588" s="3">
        <v>45334</v>
      </c>
      <c r="E1588">
        <v>3</v>
      </c>
      <c r="F1588" t="s">
        <v>1024</v>
      </c>
      <c r="G1588" t="s">
        <v>1025</v>
      </c>
      <c r="H1588">
        <v>117</v>
      </c>
      <c r="I1588" t="s">
        <v>1026</v>
      </c>
      <c r="J1588">
        <f>IF(AND(B1589=Hospitalvisits[[#This Row],[Patient_ID]],C1589-Hospitalvisits[[#This Row],[Discharge_Date]] &lt;= 30),1,0)</f>
        <v>0</v>
      </c>
      <c r="K1588" s="3" t="str">
        <f>IF(Hospitalvisits[[#This Row],[Readmission Status]]=1,C1589,"")</f>
        <v/>
      </c>
    </row>
    <row r="1589" spans="1:11">
      <c r="A1589">
        <v>1152</v>
      </c>
      <c r="B1589">
        <v>537</v>
      </c>
      <c r="C1589" s="3">
        <v>45443</v>
      </c>
      <c r="D1589" s="3">
        <v>45454</v>
      </c>
      <c r="E1589">
        <v>11</v>
      </c>
      <c r="F1589" t="s">
        <v>1035</v>
      </c>
      <c r="G1589" t="s">
        <v>1036</v>
      </c>
      <c r="H1589">
        <v>89</v>
      </c>
      <c r="I1589" t="s">
        <v>1032</v>
      </c>
      <c r="J1589">
        <f>IF(AND(B1590=Hospitalvisits[[#This Row],[Patient_ID]],C1590-Hospitalvisits[[#This Row],[Discharge_Date]] &lt;= 30),1,0)</f>
        <v>0</v>
      </c>
      <c r="K1589" s="3" t="str">
        <f>IF(Hospitalvisits[[#This Row],[Readmission Status]]=1,C1590,"")</f>
        <v/>
      </c>
    </row>
    <row r="1590" spans="1:11">
      <c r="A1590">
        <v>504</v>
      </c>
      <c r="B1590">
        <v>539</v>
      </c>
      <c r="C1590" s="3">
        <v>44658</v>
      </c>
      <c r="D1590" s="3">
        <v>44665</v>
      </c>
      <c r="E1590">
        <v>7</v>
      </c>
      <c r="F1590" t="s">
        <v>1030</v>
      </c>
      <c r="G1590" t="s">
        <v>1031</v>
      </c>
      <c r="H1590">
        <v>64</v>
      </c>
      <c r="I1590" t="s">
        <v>1034</v>
      </c>
      <c r="J1590">
        <f>IF(AND(B1591=Hospitalvisits[[#This Row],[Patient_ID]],C1591-Hospitalvisits[[#This Row],[Discharge_Date]] &lt;= 30),1,0)</f>
        <v>0</v>
      </c>
      <c r="K1590" s="3" t="str">
        <f>IF(Hospitalvisits[[#This Row],[Readmission Status]]=1,C1591,"")</f>
        <v/>
      </c>
    </row>
    <row r="1591" spans="1:11">
      <c r="A1591">
        <v>978</v>
      </c>
      <c r="B1591">
        <v>539</v>
      </c>
      <c r="C1591" s="3">
        <v>45222</v>
      </c>
      <c r="D1591" s="3">
        <v>45228</v>
      </c>
      <c r="E1591">
        <v>6</v>
      </c>
      <c r="F1591" t="s">
        <v>1040</v>
      </c>
      <c r="G1591" t="s">
        <v>1039</v>
      </c>
      <c r="H1591">
        <v>15</v>
      </c>
      <c r="I1591" t="s">
        <v>1029</v>
      </c>
      <c r="J1591">
        <f>IF(AND(B1592=Hospitalvisits[[#This Row],[Patient_ID]],C1592-Hospitalvisits[[#This Row],[Discharge_Date]] &lt;= 30),1,0)</f>
        <v>0</v>
      </c>
      <c r="K1591" s="3" t="str">
        <f>IF(Hospitalvisits[[#This Row],[Readmission Status]]=1,C1592,"")</f>
        <v/>
      </c>
    </row>
    <row r="1592" spans="1:11">
      <c r="A1592">
        <v>832</v>
      </c>
      <c r="B1592">
        <v>539</v>
      </c>
      <c r="C1592" s="3">
        <v>45411</v>
      </c>
      <c r="D1592" s="3">
        <v>45428</v>
      </c>
      <c r="E1592">
        <v>17</v>
      </c>
      <c r="F1592" t="s">
        <v>1027</v>
      </c>
      <c r="G1592" t="s">
        <v>1028</v>
      </c>
      <c r="H1592">
        <v>38</v>
      </c>
      <c r="I1592" t="s">
        <v>1029</v>
      </c>
      <c r="J1592">
        <f>IF(AND(B1593=Hospitalvisits[[#This Row],[Patient_ID]],C1593-Hospitalvisits[[#This Row],[Discharge_Date]] &lt;= 30),1,0)</f>
        <v>0</v>
      </c>
      <c r="K1592" s="3" t="str">
        <f>IF(Hospitalvisits[[#This Row],[Readmission Status]]=1,C1593,"")</f>
        <v/>
      </c>
    </row>
    <row r="1593" spans="1:11">
      <c r="A1593">
        <v>439</v>
      </c>
      <c r="B1593">
        <v>539</v>
      </c>
      <c r="C1593" s="3">
        <v>45531</v>
      </c>
      <c r="D1593" s="3">
        <v>45538</v>
      </c>
      <c r="E1593">
        <v>7</v>
      </c>
      <c r="F1593" t="s">
        <v>1037</v>
      </c>
      <c r="G1593" t="s">
        <v>1031</v>
      </c>
      <c r="H1593">
        <v>15</v>
      </c>
      <c r="I1593" t="s">
        <v>1032</v>
      </c>
      <c r="J1593">
        <f>IF(AND(B1594=Hospitalvisits[[#This Row],[Patient_ID]],C1594-Hospitalvisits[[#This Row],[Discharge_Date]] &lt;= 30),1,0)</f>
        <v>0</v>
      </c>
      <c r="K1593" s="3" t="str">
        <f>IF(Hospitalvisits[[#This Row],[Readmission Status]]=1,C1594,"")</f>
        <v/>
      </c>
    </row>
    <row r="1594" spans="1:11">
      <c r="A1594">
        <v>2278</v>
      </c>
      <c r="B1594">
        <v>540</v>
      </c>
      <c r="C1594" s="3">
        <v>44946</v>
      </c>
      <c r="D1594" s="3">
        <v>44953</v>
      </c>
      <c r="E1594">
        <v>7</v>
      </c>
      <c r="F1594" t="s">
        <v>1038</v>
      </c>
      <c r="G1594" t="s">
        <v>1039</v>
      </c>
      <c r="H1594">
        <v>9</v>
      </c>
      <c r="I1594" t="s">
        <v>1029</v>
      </c>
      <c r="J1594">
        <f>IF(AND(B1595=Hospitalvisits[[#This Row],[Patient_ID]],C1595-Hospitalvisits[[#This Row],[Discharge_Date]] &lt;= 30),1,0)</f>
        <v>0</v>
      </c>
      <c r="K1594" s="3" t="str">
        <f>IF(Hospitalvisits[[#This Row],[Readmission Status]]=1,C1595,"")</f>
        <v/>
      </c>
    </row>
    <row r="1595" spans="1:11">
      <c r="A1595">
        <v>706</v>
      </c>
      <c r="B1595">
        <v>540</v>
      </c>
      <c r="C1595" s="3">
        <v>45612</v>
      </c>
      <c r="D1595" s="3">
        <v>45618</v>
      </c>
      <c r="E1595">
        <v>6</v>
      </c>
      <c r="F1595" t="s">
        <v>1041</v>
      </c>
      <c r="G1595" t="s">
        <v>1036</v>
      </c>
      <c r="H1595">
        <v>3</v>
      </c>
      <c r="I1595" t="s">
        <v>1032</v>
      </c>
      <c r="J1595">
        <f>IF(AND(B1596=Hospitalvisits[[#This Row],[Patient_ID]],C1596-Hospitalvisits[[#This Row],[Discharge_Date]] &lt;= 30),1,0)</f>
        <v>0</v>
      </c>
      <c r="K1595" s="3" t="str">
        <f>IF(Hospitalvisits[[#This Row],[Readmission Status]]=1,C1596,"")</f>
        <v/>
      </c>
    </row>
    <row r="1596" spans="1:11">
      <c r="A1596">
        <v>2637</v>
      </c>
      <c r="B1596">
        <v>541</v>
      </c>
      <c r="C1596" s="3">
        <v>44575</v>
      </c>
      <c r="D1596" s="3">
        <v>44580</v>
      </c>
      <c r="E1596">
        <v>5</v>
      </c>
      <c r="F1596" t="s">
        <v>1038</v>
      </c>
      <c r="G1596" t="s">
        <v>1039</v>
      </c>
      <c r="H1596">
        <v>199</v>
      </c>
      <c r="I1596" t="s">
        <v>1026</v>
      </c>
      <c r="J1596">
        <f>IF(AND(B1597=Hospitalvisits[[#This Row],[Patient_ID]],C1597-Hospitalvisits[[#This Row],[Discharge_Date]] &lt;= 30),1,0)</f>
        <v>1</v>
      </c>
      <c r="K1596" s="3">
        <f>IF(Hospitalvisits[[#This Row],[Readmission Status]]=1,C1597,"")</f>
        <v>44603</v>
      </c>
    </row>
    <row r="1597" spans="1:11">
      <c r="A1597">
        <v>1080</v>
      </c>
      <c r="B1597">
        <v>541</v>
      </c>
      <c r="C1597" s="3">
        <v>44603</v>
      </c>
      <c r="D1597" s="3">
        <v>44608</v>
      </c>
      <c r="E1597">
        <v>5</v>
      </c>
      <c r="F1597" t="s">
        <v>1037</v>
      </c>
      <c r="G1597" t="s">
        <v>1031</v>
      </c>
      <c r="H1597">
        <v>190</v>
      </c>
      <c r="I1597" t="s">
        <v>1029</v>
      </c>
      <c r="J1597">
        <f>IF(AND(B1598=Hospitalvisits[[#This Row],[Patient_ID]],C1598-Hospitalvisits[[#This Row],[Discharge_Date]] &lt;= 30),1,0)</f>
        <v>0</v>
      </c>
      <c r="K1597" s="3" t="str">
        <f>IF(Hospitalvisits[[#This Row],[Readmission Status]]=1,C1598,"")</f>
        <v/>
      </c>
    </row>
    <row r="1598" spans="1:11">
      <c r="A1598">
        <v>889</v>
      </c>
      <c r="B1598">
        <v>541</v>
      </c>
      <c r="C1598" s="3">
        <v>45198</v>
      </c>
      <c r="D1598" s="3">
        <v>45199</v>
      </c>
      <c r="E1598">
        <v>1</v>
      </c>
      <c r="F1598" t="s">
        <v>1046</v>
      </c>
      <c r="G1598" t="s">
        <v>1043</v>
      </c>
      <c r="H1598">
        <v>80</v>
      </c>
      <c r="I1598" t="s">
        <v>1034</v>
      </c>
      <c r="J1598">
        <f>IF(AND(B1599=Hospitalvisits[[#This Row],[Patient_ID]],C1599-Hospitalvisits[[#This Row],[Discharge_Date]] &lt;= 30),1,0)</f>
        <v>1</v>
      </c>
      <c r="K1598" s="3">
        <f>IF(Hospitalvisits[[#This Row],[Readmission Status]]=1,C1599,"")</f>
        <v>45209</v>
      </c>
    </row>
    <row r="1599" spans="1:11">
      <c r="A1599">
        <v>1183</v>
      </c>
      <c r="B1599">
        <v>541</v>
      </c>
      <c r="C1599" s="3">
        <v>45209</v>
      </c>
      <c r="D1599" s="3">
        <v>45213</v>
      </c>
      <c r="E1599">
        <v>4</v>
      </c>
      <c r="F1599" t="s">
        <v>1035</v>
      </c>
      <c r="G1599" t="s">
        <v>1036</v>
      </c>
      <c r="H1599">
        <v>193</v>
      </c>
      <c r="I1599" t="s">
        <v>1034</v>
      </c>
      <c r="J1599">
        <f>IF(AND(B1600=Hospitalvisits[[#This Row],[Patient_ID]],C1600-Hospitalvisits[[#This Row],[Discharge_Date]] &lt;= 30),1,0)</f>
        <v>0</v>
      </c>
      <c r="K1599" s="3" t="str">
        <f>IF(Hospitalvisits[[#This Row],[Readmission Status]]=1,C1600,"")</f>
        <v/>
      </c>
    </row>
    <row r="1600" spans="1:11">
      <c r="A1600">
        <v>2037</v>
      </c>
      <c r="B1600">
        <v>542</v>
      </c>
      <c r="C1600" s="3">
        <v>44902</v>
      </c>
      <c r="D1600" s="3">
        <v>44907</v>
      </c>
      <c r="E1600">
        <v>5</v>
      </c>
      <c r="F1600" t="s">
        <v>1024</v>
      </c>
      <c r="G1600" t="s">
        <v>1025</v>
      </c>
      <c r="H1600">
        <v>172</v>
      </c>
      <c r="I1600" t="s">
        <v>1026</v>
      </c>
      <c r="J1600">
        <f>IF(AND(B1601=Hospitalvisits[[#This Row],[Patient_ID]],C1601-Hospitalvisits[[#This Row],[Discharge_Date]] &lt;= 30),1,0)</f>
        <v>0</v>
      </c>
      <c r="K1600" s="3" t="str">
        <f>IF(Hospitalvisits[[#This Row],[Readmission Status]]=1,C1601,"")</f>
        <v/>
      </c>
    </row>
    <row r="1601" spans="1:11">
      <c r="A1601">
        <v>321</v>
      </c>
      <c r="B1601">
        <v>542</v>
      </c>
      <c r="C1601" s="3">
        <v>45398</v>
      </c>
      <c r="D1601" s="3">
        <v>45403</v>
      </c>
      <c r="E1601">
        <v>5</v>
      </c>
      <c r="F1601" t="s">
        <v>1038</v>
      </c>
      <c r="G1601" t="s">
        <v>1039</v>
      </c>
      <c r="H1601">
        <v>169</v>
      </c>
      <c r="I1601" t="s">
        <v>1026</v>
      </c>
      <c r="J1601">
        <f>IF(AND(B1602=Hospitalvisits[[#This Row],[Patient_ID]],C1602-Hospitalvisits[[#This Row],[Discharge_Date]] &lt;= 30),1,0)</f>
        <v>0</v>
      </c>
      <c r="K1601" s="3" t="str">
        <f>IF(Hospitalvisits[[#This Row],[Readmission Status]]=1,C1602,"")</f>
        <v/>
      </c>
    </row>
    <row r="1602" spans="1:11">
      <c r="A1602">
        <v>1671</v>
      </c>
      <c r="B1602">
        <v>543</v>
      </c>
      <c r="C1602" s="3">
        <v>45270</v>
      </c>
      <c r="D1602" s="3">
        <v>45278</v>
      </c>
      <c r="E1602">
        <v>8</v>
      </c>
      <c r="F1602" t="s">
        <v>1041</v>
      </c>
      <c r="G1602" t="s">
        <v>1036</v>
      </c>
      <c r="H1602">
        <v>127</v>
      </c>
      <c r="I1602" t="s">
        <v>1026</v>
      </c>
      <c r="J1602">
        <f>IF(AND(B1603=Hospitalvisits[[#This Row],[Patient_ID]],C1603-Hospitalvisits[[#This Row],[Discharge_Date]] &lt;= 30),1,0)</f>
        <v>0</v>
      </c>
      <c r="K1602" s="3" t="str">
        <f>IF(Hospitalvisits[[#This Row],[Readmission Status]]=1,C1603,"")</f>
        <v/>
      </c>
    </row>
    <row r="1603" spans="1:11">
      <c r="A1603">
        <v>2398</v>
      </c>
      <c r="B1603">
        <v>543</v>
      </c>
      <c r="C1603" s="3">
        <v>45449</v>
      </c>
      <c r="D1603" s="3">
        <v>45458</v>
      </c>
      <c r="E1603">
        <v>9</v>
      </c>
      <c r="F1603" t="s">
        <v>1035</v>
      </c>
      <c r="G1603" t="s">
        <v>1036</v>
      </c>
      <c r="H1603">
        <v>97</v>
      </c>
      <c r="I1603" t="s">
        <v>1026</v>
      </c>
      <c r="J1603">
        <f>IF(AND(B1604=Hospitalvisits[[#This Row],[Patient_ID]],C1604-Hospitalvisits[[#This Row],[Discharge_Date]] &lt;= 30),1,0)</f>
        <v>1</v>
      </c>
      <c r="K1603" s="3">
        <f>IF(Hospitalvisits[[#This Row],[Readmission Status]]=1,C1604,"")</f>
        <v>45481</v>
      </c>
    </row>
    <row r="1604" spans="1:11">
      <c r="A1604">
        <v>1505</v>
      </c>
      <c r="B1604">
        <v>543</v>
      </c>
      <c r="C1604" s="3">
        <v>45481</v>
      </c>
      <c r="D1604" s="3">
        <v>45485</v>
      </c>
      <c r="E1604">
        <v>4</v>
      </c>
      <c r="F1604" t="s">
        <v>1024</v>
      </c>
      <c r="G1604" t="s">
        <v>1025</v>
      </c>
      <c r="H1604">
        <v>79</v>
      </c>
      <c r="I1604" t="s">
        <v>1034</v>
      </c>
      <c r="J1604">
        <f>IF(AND(B1605=Hospitalvisits[[#This Row],[Patient_ID]],C1605-Hospitalvisits[[#This Row],[Discharge_Date]] &lt;= 30),1,0)</f>
        <v>0</v>
      </c>
      <c r="K1604" s="3" t="str">
        <f>IF(Hospitalvisits[[#This Row],[Readmission Status]]=1,C1605,"")</f>
        <v/>
      </c>
    </row>
    <row r="1605" spans="1:11">
      <c r="A1605">
        <v>2437</v>
      </c>
      <c r="B1605">
        <v>544</v>
      </c>
      <c r="C1605" s="3">
        <v>44874</v>
      </c>
      <c r="D1605" s="3">
        <v>44880</v>
      </c>
      <c r="E1605">
        <v>6</v>
      </c>
      <c r="F1605" t="s">
        <v>1035</v>
      </c>
      <c r="G1605" t="s">
        <v>1036</v>
      </c>
      <c r="H1605">
        <v>195</v>
      </c>
      <c r="I1605" t="s">
        <v>1029</v>
      </c>
      <c r="J1605">
        <f>IF(AND(B1606=Hospitalvisits[[#This Row],[Patient_ID]],C1606-Hospitalvisits[[#This Row],[Discharge_Date]] &lt;= 30),1,0)</f>
        <v>0</v>
      </c>
      <c r="K1605" s="3" t="str">
        <f>IF(Hospitalvisits[[#This Row],[Readmission Status]]=1,C1606,"")</f>
        <v/>
      </c>
    </row>
    <row r="1606" spans="1:11">
      <c r="A1606">
        <v>1716</v>
      </c>
      <c r="B1606">
        <v>544</v>
      </c>
      <c r="C1606" s="3">
        <v>44937</v>
      </c>
      <c r="D1606" s="3">
        <v>44941</v>
      </c>
      <c r="E1606">
        <v>4</v>
      </c>
      <c r="F1606" t="s">
        <v>1024</v>
      </c>
      <c r="G1606" t="s">
        <v>1025</v>
      </c>
      <c r="H1606">
        <v>138</v>
      </c>
      <c r="I1606" t="s">
        <v>1029</v>
      </c>
      <c r="J1606">
        <f>IF(AND(B1607=Hospitalvisits[[#This Row],[Patient_ID]],C1607-Hospitalvisits[[#This Row],[Discharge_Date]] &lt;= 30),1,0)</f>
        <v>0</v>
      </c>
      <c r="K1606" s="3" t="str">
        <f>IF(Hospitalvisits[[#This Row],[Readmission Status]]=1,C1607,"")</f>
        <v/>
      </c>
    </row>
    <row r="1607" spans="1:11">
      <c r="A1607">
        <v>882</v>
      </c>
      <c r="B1607">
        <v>544</v>
      </c>
      <c r="C1607" s="3">
        <v>45244</v>
      </c>
      <c r="D1607" s="3">
        <v>45249</v>
      </c>
      <c r="E1607">
        <v>5</v>
      </c>
      <c r="F1607" t="s">
        <v>1041</v>
      </c>
      <c r="G1607" t="s">
        <v>1036</v>
      </c>
      <c r="H1607">
        <v>189</v>
      </c>
      <c r="I1607" t="s">
        <v>1026</v>
      </c>
      <c r="J1607">
        <f>IF(AND(B1608=Hospitalvisits[[#This Row],[Patient_ID]],C1608-Hospitalvisits[[#This Row],[Discharge_Date]] &lt;= 30),1,0)</f>
        <v>0</v>
      </c>
      <c r="K1607" s="3" t="str">
        <f>IF(Hospitalvisits[[#This Row],[Readmission Status]]=1,C1608,"")</f>
        <v/>
      </c>
    </row>
    <row r="1608" spans="1:11">
      <c r="A1608">
        <v>1233</v>
      </c>
      <c r="B1608">
        <v>544</v>
      </c>
      <c r="C1608" s="3">
        <v>45338</v>
      </c>
      <c r="D1608" s="3">
        <v>45342</v>
      </c>
      <c r="E1608">
        <v>4</v>
      </c>
      <c r="F1608" t="s">
        <v>1038</v>
      </c>
      <c r="G1608" t="s">
        <v>1039</v>
      </c>
      <c r="H1608">
        <v>89</v>
      </c>
      <c r="I1608" t="s">
        <v>1032</v>
      </c>
      <c r="J1608">
        <f>IF(AND(B1609=Hospitalvisits[[#This Row],[Patient_ID]],C1609-Hospitalvisits[[#This Row],[Discharge_Date]] &lt;= 30),1,0)</f>
        <v>0</v>
      </c>
      <c r="K1608" s="3" t="str">
        <f>IF(Hospitalvisits[[#This Row],[Readmission Status]]=1,C1609,"")</f>
        <v/>
      </c>
    </row>
    <row r="1609" spans="1:11">
      <c r="A1609">
        <v>1056</v>
      </c>
      <c r="B1609">
        <v>544</v>
      </c>
      <c r="C1609" s="3">
        <v>45535</v>
      </c>
      <c r="D1609" s="3">
        <v>45549</v>
      </c>
      <c r="E1609">
        <v>14</v>
      </c>
      <c r="F1609" t="s">
        <v>1027</v>
      </c>
      <c r="G1609" t="s">
        <v>1028</v>
      </c>
      <c r="H1609">
        <v>192</v>
      </c>
      <c r="I1609" t="s">
        <v>1029</v>
      </c>
      <c r="J1609">
        <f>IF(AND(B1610=Hospitalvisits[[#This Row],[Patient_ID]],C1610-Hospitalvisits[[#This Row],[Discharge_Date]] &lt;= 30),1,0)</f>
        <v>0</v>
      </c>
      <c r="K1609" s="3" t="str">
        <f>IF(Hospitalvisits[[#This Row],[Readmission Status]]=1,C1610,"")</f>
        <v/>
      </c>
    </row>
    <row r="1610" spans="1:11">
      <c r="A1610">
        <v>2900</v>
      </c>
      <c r="B1610">
        <v>544</v>
      </c>
      <c r="C1610" s="3">
        <v>45592</v>
      </c>
      <c r="D1610" s="3">
        <v>45596</v>
      </c>
      <c r="E1610">
        <v>4</v>
      </c>
      <c r="F1610" t="s">
        <v>1045</v>
      </c>
      <c r="G1610" t="s">
        <v>1025</v>
      </c>
      <c r="H1610">
        <v>27</v>
      </c>
      <c r="I1610" t="s">
        <v>1026</v>
      </c>
      <c r="J1610">
        <f>IF(AND(B1611=Hospitalvisits[[#This Row],[Patient_ID]],C1611-Hospitalvisits[[#This Row],[Discharge_Date]] &lt;= 30),1,0)</f>
        <v>0</v>
      </c>
      <c r="K1610" s="3" t="str">
        <f>IF(Hospitalvisits[[#This Row],[Readmission Status]]=1,C1611,"")</f>
        <v/>
      </c>
    </row>
    <row r="1611" spans="1:11">
      <c r="A1611">
        <v>1554</v>
      </c>
      <c r="B1611">
        <v>545</v>
      </c>
      <c r="C1611" s="3">
        <v>44788</v>
      </c>
      <c r="D1611" s="3">
        <v>44798</v>
      </c>
      <c r="E1611">
        <v>10</v>
      </c>
      <c r="F1611" t="s">
        <v>1037</v>
      </c>
      <c r="G1611" t="s">
        <v>1031</v>
      </c>
      <c r="H1611">
        <v>189</v>
      </c>
      <c r="I1611" t="s">
        <v>1029</v>
      </c>
      <c r="J1611">
        <f>IF(AND(B1612=Hospitalvisits[[#This Row],[Patient_ID]],C1612-Hospitalvisits[[#This Row],[Discharge_Date]] &lt;= 30),1,0)</f>
        <v>0</v>
      </c>
      <c r="K1611" s="3" t="str">
        <f>IF(Hospitalvisits[[#This Row],[Readmission Status]]=1,C1612,"")</f>
        <v/>
      </c>
    </row>
    <row r="1612" spans="1:11">
      <c r="A1612">
        <v>722</v>
      </c>
      <c r="B1612">
        <v>545</v>
      </c>
      <c r="C1612" s="3">
        <v>45379</v>
      </c>
      <c r="D1612" s="3">
        <v>45382</v>
      </c>
      <c r="E1612">
        <v>3</v>
      </c>
      <c r="F1612" t="s">
        <v>1024</v>
      </c>
      <c r="G1612" t="s">
        <v>1025</v>
      </c>
      <c r="H1612">
        <v>119</v>
      </c>
      <c r="I1612" t="s">
        <v>1032</v>
      </c>
      <c r="J1612">
        <f>IF(AND(B1613=Hospitalvisits[[#This Row],[Patient_ID]],C1613-Hospitalvisits[[#This Row],[Discharge_Date]] &lt;= 30),1,0)</f>
        <v>0</v>
      </c>
      <c r="K1612" s="3" t="str">
        <f>IF(Hospitalvisits[[#This Row],[Readmission Status]]=1,C1613,"")</f>
        <v/>
      </c>
    </row>
    <row r="1613" spans="1:11">
      <c r="A1613">
        <v>995</v>
      </c>
      <c r="B1613">
        <v>546</v>
      </c>
      <c r="C1613" s="3">
        <v>44849</v>
      </c>
      <c r="D1613" s="3">
        <v>44861</v>
      </c>
      <c r="E1613">
        <v>12</v>
      </c>
      <c r="F1613" t="s">
        <v>1035</v>
      </c>
      <c r="G1613" t="s">
        <v>1036</v>
      </c>
      <c r="H1613">
        <v>54</v>
      </c>
      <c r="I1613" t="s">
        <v>1032</v>
      </c>
      <c r="J1613">
        <f>IF(AND(B1614=Hospitalvisits[[#This Row],[Patient_ID]],C1614-Hospitalvisits[[#This Row],[Discharge_Date]] &lt;= 30),1,0)</f>
        <v>0</v>
      </c>
      <c r="K1613" s="3" t="str">
        <f>IF(Hospitalvisits[[#This Row],[Readmission Status]]=1,C1614,"")</f>
        <v/>
      </c>
    </row>
    <row r="1614" spans="1:11">
      <c r="A1614">
        <v>76</v>
      </c>
      <c r="B1614">
        <v>546</v>
      </c>
      <c r="C1614" s="3">
        <v>44943</v>
      </c>
      <c r="D1614" s="3">
        <v>44957</v>
      </c>
      <c r="E1614">
        <v>14</v>
      </c>
      <c r="F1614" t="s">
        <v>1033</v>
      </c>
      <c r="G1614" t="s">
        <v>1028</v>
      </c>
      <c r="H1614">
        <v>123</v>
      </c>
      <c r="I1614" t="s">
        <v>1032</v>
      </c>
      <c r="J1614">
        <f>IF(AND(B1615=Hospitalvisits[[#This Row],[Patient_ID]],C1615-Hospitalvisits[[#This Row],[Discharge_Date]] &lt;= 30),1,0)</f>
        <v>0</v>
      </c>
      <c r="K1614" s="3" t="str">
        <f>IF(Hospitalvisits[[#This Row],[Readmission Status]]=1,C1615,"")</f>
        <v/>
      </c>
    </row>
    <row r="1615" spans="1:11">
      <c r="A1615">
        <v>903</v>
      </c>
      <c r="B1615">
        <v>546</v>
      </c>
      <c r="C1615" s="3">
        <v>45128</v>
      </c>
      <c r="D1615" s="3">
        <v>45137</v>
      </c>
      <c r="E1615">
        <v>9</v>
      </c>
      <c r="F1615" t="s">
        <v>1030</v>
      </c>
      <c r="G1615" t="s">
        <v>1031</v>
      </c>
      <c r="H1615">
        <v>141</v>
      </c>
      <c r="I1615" t="s">
        <v>1026</v>
      </c>
      <c r="J1615">
        <f>IF(AND(B1616=Hospitalvisits[[#This Row],[Patient_ID]],C1616-Hospitalvisits[[#This Row],[Discharge_Date]] &lt;= 30),1,0)</f>
        <v>0</v>
      </c>
      <c r="K1615" s="3" t="str">
        <f>IF(Hospitalvisits[[#This Row],[Readmission Status]]=1,C1616,"")</f>
        <v/>
      </c>
    </row>
    <row r="1616" spans="1:11">
      <c r="A1616">
        <v>1746</v>
      </c>
      <c r="B1616">
        <v>546</v>
      </c>
      <c r="C1616" s="3">
        <v>45458</v>
      </c>
      <c r="D1616" s="3">
        <v>45464</v>
      </c>
      <c r="E1616">
        <v>6</v>
      </c>
      <c r="F1616" t="s">
        <v>1044</v>
      </c>
      <c r="G1616" t="s">
        <v>1039</v>
      </c>
      <c r="H1616">
        <v>136</v>
      </c>
      <c r="I1616" t="s">
        <v>1032</v>
      </c>
      <c r="J1616">
        <f>IF(AND(B1617=Hospitalvisits[[#This Row],[Patient_ID]],C1617-Hospitalvisits[[#This Row],[Discharge_Date]] &lt;= 30),1,0)</f>
        <v>1</v>
      </c>
      <c r="K1616" s="3">
        <f>IF(Hospitalvisits[[#This Row],[Readmission Status]]=1,C1617,"")</f>
        <v>45484</v>
      </c>
    </row>
    <row r="1617" spans="1:11">
      <c r="A1617">
        <v>1384</v>
      </c>
      <c r="B1617">
        <v>546</v>
      </c>
      <c r="C1617" s="3">
        <v>45484</v>
      </c>
      <c r="D1617" s="3">
        <v>45490</v>
      </c>
      <c r="E1617">
        <v>6</v>
      </c>
      <c r="F1617" t="s">
        <v>1035</v>
      </c>
      <c r="G1617" t="s">
        <v>1036</v>
      </c>
      <c r="H1617">
        <v>118</v>
      </c>
      <c r="I1617" t="s">
        <v>1026</v>
      </c>
      <c r="J1617">
        <f>IF(AND(B1618=Hospitalvisits[[#This Row],[Patient_ID]],C1618-Hospitalvisits[[#This Row],[Discharge_Date]] &lt;= 30),1,0)</f>
        <v>0</v>
      </c>
      <c r="K1617" s="3" t="str">
        <f>IF(Hospitalvisits[[#This Row],[Readmission Status]]=1,C1618,"")</f>
        <v/>
      </c>
    </row>
    <row r="1618" spans="1:11">
      <c r="A1618">
        <v>2762</v>
      </c>
      <c r="B1618">
        <v>547</v>
      </c>
      <c r="C1618" s="3">
        <v>45031</v>
      </c>
      <c r="D1618" s="3">
        <v>45037</v>
      </c>
      <c r="E1618">
        <v>6</v>
      </c>
      <c r="F1618" t="s">
        <v>1030</v>
      </c>
      <c r="G1618" t="s">
        <v>1031</v>
      </c>
      <c r="H1618">
        <v>103</v>
      </c>
      <c r="I1618" t="s">
        <v>1026</v>
      </c>
      <c r="J1618">
        <f>IF(AND(B1619=Hospitalvisits[[#This Row],[Patient_ID]],C1619-Hospitalvisits[[#This Row],[Discharge_Date]] &lt;= 30),1,0)</f>
        <v>0</v>
      </c>
      <c r="K1618" s="3" t="str">
        <f>IF(Hospitalvisits[[#This Row],[Readmission Status]]=1,C1619,"")</f>
        <v/>
      </c>
    </row>
    <row r="1619" spans="1:11">
      <c r="A1619">
        <v>412</v>
      </c>
      <c r="B1619">
        <v>547</v>
      </c>
      <c r="C1619" s="3">
        <v>45427</v>
      </c>
      <c r="D1619" s="3">
        <v>45435</v>
      </c>
      <c r="E1619">
        <v>8</v>
      </c>
      <c r="F1619" t="s">
        <v>1037</v>
      </c>
      <c r="G1619" t="s">
        <v>1031</v>
      </c>
      <c r="H1619">
        <v>193</v>
      </c>
      <c r="I1619" t="s">
        <v>1032</v>
      </c>
      <c r="J1619">
        <f>IF(AND(B1620=Hospitalvisits[[#This Row],[Patient_ID]],C1620-Hospitalvisits[[#This Row],[Discharge_Date]] &lt;= 30),1,0)</f>
        <v>0</v>
      </c>
      <c r="K1619" s="3" t="str">
        <f>IF(Hospitalvisits[[#This Row],[Readmission Status]]=1,C1620,"")</f>
        <v/>
      </c>
    </row>
    <row r="1620" spans="1:11">
      <c r="A1620">
        <v>2761</v>
      </c>
      <c r="B1620">
        <v>548</v>
      </c>
      <c r="C1620" s="3">
        <v>45486</v>
      </c>
      <c r="D1620" s="3">
        <v>45489</v>
      </c>
      <c r="E1620">
        <v>3</v>
      </c>
      <c r="F1620" t="s">
        <v>1040</v>
      </c>
      <c r="G1620" t="s">
        <v>1039</v>
      </c>
      <c r="H1620">
        <v>32</v>
      </c>
      <c r="I1620" t="s">
        <v>1029</v>
      </c>
      <c r="J1620">
        <f>IF(AND(B1621=Hospitalvisits[[#This Row],[Patient_ID]],C1621-Hospitalvisits[[#This Row],[Discharge_Date]] &lt;= 30),1,0)</f>
        <v>0</v>
      </c>
      <c r="K1620" s="3" t="str">
        <f>IF(Hospitalvisits[[#This Row],[Readmission Status]]=1,C1621,"")</f>
        <v/>
      </c>
    </row>
    <row r="1621" spans="1:11">
      <c r="A1621">
        <v>2645</v>
      </c>
      <c r="B1621">
        <v>548</v>
      </c>
      <c r="C1621" s="3">
        <v>45612</v>
      </c>
      <c r="D1621" s="3">
        <v>45615</v>
      </c>
      <c r="E1621">
        <v>3</v>
      </c>
      <c r="F1621" t="s">
        <v>1042</v>
      </c>
      <c r="G1621" t="s">
        <v>1043</v>
      </c>
      <c r="H1621">
        <v>191</v>
      </c>
      <c r="I1621" t="s">
        <v>1026</v>
      </c>
      <c r="J1621">
        <f>IF(AND(B1622=Hospitalvisits[[#This Row],[Patient_ID]],C1622-Hospitalvisits[[#This Row],[Discharge_Date]] &lt;= 30),1,0)</f>
        <v>1</v>
      </c>
      <c r="K1621" s="3">
        <f>IF(Hospitalvisits[[#This Row],[Readmission Status]]=1,C1622,"")</f>
        <v>45633</v>
      </c>
    </row>
    <row r="1622" spans="1:11">
      <c r="A1622">
        <v>2326</v>
      </c>
      <c r="B1622">
        <v>548</v>
      </c>
      <c r="C1622" s="3">
        <v>45633</v>
      </c>
      <c r="D1622" s="3">
        <v>45643</v>
      </c>
      <c r="E1622">
        <v>10</v>
      </c>
      <c r="F1622" t="s">
        <v>1037</v>
      </c>
      <c r="G1622" t="s">
        <v>1031</v>
      </c>
      <c r="H1622">
        <v>101</v>
      </c>
      <c r="I1622" t="s">
        <v>1034</v>
      </c>
      <c r="J1622">
        <f>IF(AND(B1623=Hospitalvisits[[#This Row],[Patient_ID]],C1623-Hospitalvisits[[#This Row],[Discharge_Date]] &lt;= 30),1,0)</f>
        <v>0</v>
      </c>
      <c r="K1622" s="3" t="str">
        <f>IF(Hospitalvisits[[#This Row],[Readmission Status]]=1,C1623,"")</f>
        <v/>
      </c>
    </row>
    <row r="1623" spans="1:11">
      <c r="A1623">
        <v>2052</v>
      </c>
      <c r="B1623">
        <v>549</v>
      </c>
      <c r="C1623" s="3">
        <v>44679</v>
      </c>
      <c r="D1623" s="3">
        <v>44684</v>
      </c>
      <c r="E1623">
        <v>5</v>
      </c>
      <c r="F1623" t="s">
        <v>1024</v>
      </c>
      <c r="G1623" t="s">
        <v>1025</v>
      </c>
      <c r="H1623">
        <v>78</v>
      </c>
      <c r="I1623" t="s">
        <v>1026</v>
      </c>
      <c r="J1623">
        <f>IF(AND(B1624=Hospitalvisits[[#This Row],[Patient_ID]],C1624-Hospitalvisits[[#This Row],[Discharge_Date]] &lt;= 30),1,0)</f>
        <v>0</v>
      </c>
      <c r="K1623" s="3" t="str">
        <f>IF(Hospitalvisits[[#This Row],[Readmission Status]]=1,C1624,"")</f>
        <v/>
      </c>
    </row>
    <row r="1624" spans="1:11">
      <c r="A1624">
        <v>2729</v>
      </c>
      <c r="B1624">
        <v>549</v>
      </c>
      <c r="C1624" s="3">
        <v>44837</v>
      </c>
      <c r="D1624" s="3">
        <v>44844</v>
      </c>
      <c r="E1624">
        <v>7</v>
      </c>
      <c r="F1624" t="s">
        <v>1041</v>
      </c>
      <c r="G1624" t="s">
        <v>1036</v>
      </c>
      <c r="H1624">
        <v>67</v>
      </c>
      <c r="I1624" t="s">
        <v>1029</v>
      </c>
      <c r="J1624">
        <f>IF(AND(B1625=Hospitalvisits[[#This Row],[Patient_ID]],C1625-Hospitalvisits[[#This Row],[Discharge_Date]] &lt;= 30),1,0)</f>
        <v>0</v>
      </c>
      <c r="K1624" s="3" t="str">
        <f>IF(Hospitalvisits[[#This Row],[Readmission Status]]=1,C1625,"")</f>
        <v/>
      </c>
    </row>
    <row r="1625" spans="1:11">
      <c r="A1625">
        <v>728</v>
      </c>
      <c r="B1625">
        <v>549</v>
      </c>
      <c r="C1625" s="3">
        <v>45039</v>
      </c>
      <c r="D1625" s="3">
        <v>45043</v>
      </c>
      <c r="E1625">
        <v>4</v>
      </c>
      <c r="F1625" t="s">
        <v>1024</v>
      </c>
      <c r="G1625" t="s">
        <v>1025</v>
      </c>
      <c r="H1625">
        <v>82</v>
      </c>
      <c r="I1625" t="s">
        <v>1032</v>
      </c>
      <c r="J1625">
        <f>IF(AND(B1626=Hospitalvisits[[#This Row],[Patient_ID]],C1626-Hospitalvisits[[#This Row],[Discharge_Date]] &lt;= 30),1,0)</f>
        <v>0</v>
      </c>
      <c r="K1625" s="3" t="str">
        <f>IF(Hospitalvisits[[#This Row],[Readmission Status]]=1,C1626,"")</f>
        <v/>
      </c>
    </row>
    <row r="1626" spans="1:11">
      <c r="A1626">
        <v>679</v>
      </c>
      <c r="B1626">
        <v>549</v>
      </c>
      <c r="C1626" s="3">
        <v>45314</v>
      </c>
      <c r="D1626" s="3">
        <v>45316</v>
      </c>
      <c r="E1626">
        <v>2</v>
      </c>
      <c r="F1626" t="s">
        <v>1024</v>
      </c>
      <c r="G1626" t="s">
        <v>1025</v>
      </c>
      <c r="H1626">
        <v>13</v>
      </c>
      <c r="I1626" t="s">
        <v>1034</v>
      </c>
      <c r="J1626">
        <f>IF(AND(B1627=Hospitalvisits[[#This Row],[Patient_ID]],C1627-Hospitalvisits[[#This Row],[Discharge_Date]] &lt;= 30),1,0)</f>
        <v>0</v>
      </c>
      <c r="K1626" s="3" t="str">
        <f>IF(Hospitalvisits[[#This Row],[Readmission Status]]=1,C1627,"")</f>
        <v/>
      </c>
    </row>
    <row r="1627" spans="1:11">
      <c r="A1627">
        <v>297</v>
      </c>
      <c r="B1627">
        <v>550</v>
      </c>
      <c r="C1627" s="3">
        <v>44765</v>
      </c>
      <c r="D1627" s="3">
        <v>44767</v>
      </c>
      <c r="E1627">
        <v>2</v>
      </c>
      <c r="F1627" t="s">
        <v>1042</v>
      </c>
      <c r="G1627" t="s">
        <v>1043</v>
      </c>
      <c r="H1627">
        <v>95</v>
      </c>
      <c r="I1627" t="s">
        <v>1029</v>
      </c>
      <c r="J1627">
        <f>IF(AND(B1628=Hospitalvisits[[#This Row],[Patient_ID]],C1628-Hospitalvisits[[#This Row],[Discharge_Date]] &lt;= 30),1,0)</f>
        <v>0</v>
      </c>
      <c r="K1627" s="3" t="str">
        <f>IF(Hospitalvisits[[#This Row],[Readmission Status]]=1,C1628,"")</f>
        <v/>
      </c>
    </row>
    <row r="1628" spans="1:11">
      <c r="A1628">
        <v>1534</v>
      </c>
      <c r="B1628">
        <v>550</v>
      </c>
      <c r="C1628" s="3">
        <v>45007</v>
      </c>
      <c r="D1628" s="3">
        <v>45008</v>
      </c>
      <c r="E1628">
        <v>1</v>
      </c>
      <c r="F1628" t="s">
        <v>1042</v>
      </c>
      <c r="G1628" t="s">
        <v>1043</v>
      </c>
      <c r="H1628">
        <v>30</v>
      </c>
      <c r="I1628" t="s">
        <v>1034</v>
      </c>
      <c r="J1628">
        <f>IF(AND(B1629=Hospitalvisits[[#This Row],[Patient_ID]],C1629-Hospitalvisits[[#This Row],[Discharge_Date]] &lt;= 30),1,0)</f>
        <v>0</v>
      </c>
      <c r="K1628" s="3" t="str">
        <f>IF(Hospitalvisits[[#This Row],[Readmission Status]]=1,C1629,"")</f>
        <v/>
      </c>
    </row>
    <row r="1629" spans="1:11">
      <c r="A1629">
        <v>1050</v>
      </c>
      <c r="B1629">
        <v>550</v>
      </c>
      <c r="C1629" s="3">
        <v>45335</v>
      </c>
      <c r="D1629" s="3">
        <v>45342</v>
      </c>
      <c r="E1629">
        <v>7</v>
      </c>
      <c r="F1629" t="s">
        <v>1040</v>
      </c>
      <c r="G1629" t="s">
        <v>1039</v>
      </c>
      <c r="H1629">
        <v>174</v>
      </c>
      <c r="I1629" t="s">
        <v>1034</v>
      </c>
      <c r="J1629">
        <f>IF(AND(B1630=Hospitalvisits[[#This Row],[Patient_ID]],C1630-Hospitalvisits[[#This Row],[Discharge_Date]] &lt;= 30),1,0)</f>
        <v>0</v>
      </c>
      <c r="K1629" s="3" t="str">
        <f>IF(Hospitalvisits[[#This Row],[Readmission Status]]=1,C1630,"")</f>
        <v/>
      </c>
    </row>
    <row r="1630" spans="1:11">
      <c r="A1630">
        <v>2464</v>
      </c>
      <c r="B1630">
        <v>550</v>
      </c>
      <c r="C1630" s="3">
        <v>45496</v>
      </c>
      <c r="D1630" s="3">
        <v>45505</v>
      </c>
      <c r="E1630">
        <v>9</v>
      </c>
      <c r="F1630" t="s">
        <v>1037</v>
      </c>
      <c r="G1630" t="s">
        <v>1031</v>
      </c>
      <c r="H1630">
        <v>133</v>
      </c>
      <c r="I1630" t="s">
        <v>1034</v>
      </c>
      <c r="J1630">
        <f>IF(AND(B1631=Hospitalvisits[[#This Row],[Patient_ID]],C1631-Hospitalvisits[[#This Row],[Discharge_Date]] &lt;= 30),1,0)</f>
        <v>0</v>
      </c>
      <c r="K1630" s="3" t="str">
        <f>IF(Hospitalvisits[[#This Row],[Readmission Status]]=1,C1631,"")</f>
        <v/>
      </c>
    </row>
    <row r="1631" spans="1:11">
      <c r="A1631">
        <v>162</v>
      </c>
      <c r="B1631">
        <v>551</v>
      </c>
      <c r="C1631" s="3">
        <v>45308</v>
      </c>
      <c r="D1631" s="3">
        <v>45314</v>
      </c>
      <c r="E1631">
        <v>6</v>
      </c>
      <c r="F1631" t="s">
        <v>1038</v>
      </c>
      <c r="G1631" t="s">
        <v>1039</v>
      </c>
      <c r="H1631">
        <v>169</v>
      </c>
      <c r="I1631" t="s">
        <v>1032</v>
      </c>
      <c r="J1631">
        <f>IF(AND(B1632=Hospitalvisits[[#This Row],[Patient_ID]],C1632-Hospitalvisits[[#This Row],[Discharge_Date]] &lt;= 30),1,0)</f>
        <v>1</v>
      </c>
      <c r="K1631" s="3">
        <f>IF(Hospitalvisits[[#This Row],[Readmission Status]]=1,C1632,"")</f>
        <v>45337</v>
      </c>
    </row>
    <row r="1632" spans="1:11">
      <c r="A1632">
        <v>1678</v>
      </c>
      <c r="B1632">
        <v>551</v>
      </c>
      <c r="C1632" s="3">
        <v>45337</v>
      </c>
      <c r="D1632" s="3">
        <v>45339</v>
      </c>
      <c r="E1632">
        <v>2</v>
      </c>
      <c r="F1632" t="s">
        <v>1045</v>
      </c>
      <c r="G1632" t="s">
        <v>1025</v>
      </c>
      <c r="H1632">
        <v>13</v>
      </c>
      <c r="I1632" t="s">
        <v>1034</v>
      </c>
      <c r="J1632">
        <f>IF(AND(B1633=Hospitalvisits[[#This Row],[Patient_ID]],C1633-Hospitalvisits[[#This Row],[Discharge_Date]] &lt;= 30),1,0)</f>
        <v>0</v>
      </c>
      <c r="K1632" s="3" t="str">
        <f>IF(Hospitalvisits[[#This Row],[Readmission Status]]=1,C1633,"")</f>
        <v/>
      </c>
    </row>
    <row r="1633" spans="1:11">
      <c r="A1633">
        <v>2360</v>
      </c>
      <c r="B1633">
        <v>552</v>
      </c>
      <c r="C1633" s="3">
        <v>44696</v>
      </c>
      <c r="D1633" s="3">
        <v>44700</v>
      </c>
      <c r="E1633">
        <v>4</v>
      </c>
      <c r="F1633" t="s">
        <v>1030</v>
      </c>
      <c r="G1633" t="s">
        <v>1031</v>
      </c>
      <c r="H1633">
        <v>4</v>
      </c>
      <c r="I1633" t="s">
        <v>1029</v>
      </c>
      <c r="J1633">
        <f>IF(AND(B1634=Hospitalvisits[[#This Row],[Patient_ID]],C1634-Hospitalvisits[[#This Row],[Discharge_Date]] &lt;= 30),1,0)</f>
        <v>0</v>
      </c>
      <c r="K1633" s="3" t="str">
        <f>IF(Hospitalvisits[[#This Row],[Readmission Status]]=1,C1634,"")</f>
        <v/>
      </c>
    </row>
    <row r="1634" spans="1:11">
      <c r="A1634">
        <v>839</v>
      </c>
      <c r="B1634">
        <v>552</v>
      </c>
      <c r="C1634" s="3">
        <v>45538</v>
      </c>
      <c r="D1634" s="3">
        <v>45544</v>
      </c>
      <c r="E1634">
        <v>6</v>
      </c>
      <c r="F1634" t="s">
        <v>1033</v>
      </c>
      <c r="G1634" t="s">
        <v>1028</v>
      </c>
      <c r="H1634">
        <v>102</v>
      </c>
      <c r="I1634" t="s">
        <v>1026</v>
      </c>
      <c r="J1634">
        <f>IF(AND(B1635=Hospitalvisits[[#This Row],[Patient_ID]],C1635-Hospitalvisits[[#This Row],[Discharge_Date]] &lt;= 30),1,0)</f>
        <v>0</v>
      </c>
      <c r="K1634" s="3" t="str">
        <f>IF(Hospitalvisits[[#This Row],[Readmission Status]]=1,C1635,"")</f>
        <v/>
      </c>
    </row>
    <row r="1635" spans="1:11">
      <c r="A1635">
        <v>2977</v>
      </c>
      <c r="B1635">
        <v>553</v>
      </c>
      <c r="C1635" s="3">
        <v>45426</v>
      </c>
      <c r="D1635" s="3">
        <v>45432</v>
      </c>
      <c r="E1635">
        <v>6</v>
      </c>
      <c r="F1635" t="s">
        <v>1037</v>
      </c>
      <c r="G1635" t="s">
        <v>1031</v>
      </c>
      <c r="H1635">
        <v>17</v>
      </c>
      <c r="I1635" t="s">
        <v>1032</v>
      </c>
      <c r="J1635">
        <f>IF(AND(B1636=Hospitalvisits[[#This Row],[Patient_ID]],C1636-Hospitalvisits[[#This Row],[Discharge_Date]] &lt;= 30),1,0)</f>
        <v>0</v>
      </c>
      <c r="K1635" s="3" t="str">
        <f>IF(Hospitalvisits[[#This Row],[Readmission Status]]=1,C1636,"")</f>
        <v/>
      </c>
    </row>
    <row r="1636" spans="1:11">
      <c r="A1636">
        <v>1946</v>
      </c>
      <c r="B1636">
        <v>553</v>
      </c>
      <c r="C1636" s="3">
        <v>45591</v>
      </c>
      <c r="D1636" s="3">
        <v>45602</v>
      </c>
      <c r="E1636">
        <v>11</v>
      </c>
      <c r="F1636" t="s">
        <v>1035</v>
      </c>
      <c r="G1636" t="s">
        <v>1036</v>
      </c>
      <c r="H1636">
        <v>32</v>
      </c>
      <c r="I1636" t="s">
        <v>1029</v>
      </c>
      <c r="J1636">
        <f>IF(AND(B1637=Hospitalvisits[[#This Row],[Patient_ID]],C1637-Hospitalvisits[[#This Row],[Discharge_Date]] &lt;= 30),1,0)</f>
        <v>0</v>
      </c>
      <c r="K1636" s="3" t="str">
        <f>IF(Hospitalvisits[[#This Row],[Readmission Status]]=1,C1637,"")</f>
        <v/>
      </c>
    </row>
    <row r="1637" spans="1:11">
      <c r="A1637">
        <v>1300</v>
      </c>
      <c r="B1637">
        <v>554</v>
      </c>
      <c r="C1637" s="3">
        <v>44591</v>
      </c>
      <c r="D1637" s="3">
        <v>44598</v>
      </c>
      <c r="E1637">
        <v>7</v>
      </c>
      <c r="F1637" t="s">
        <v>1044</v>
      </c>
      <c r="G1637" t="s">
        <v>1039</v>
      </c>
      <c r="H1637">
        <v>112</v>
      </c>
      <c r="I1637" t="s">
        <v>1032</v>
      </c>
      <c r="J1637">
        <f>IF(AND(B1638=Hospitalvisits[[#This Row],[Patient_ID]],C1638-Hospitalvisits[[#This Row],[Discharge_Date]] &lt;= 30),1,0)</f>
        <v>0</v>
      </c>
      <c r="K1637" s="3" t="str">
        <f>IF(Hospitalvisits[[#This Row],[Readmission Status]]=1,C1638,"")</f>
        <v/>
      </c>
    </row>
    <row r="1638" spans="1:11">
      <c r="A1638">
        <v>1876</v>
      </c>
      <c r="B1638">
        <v>554</v>
      </c>
      <c r="C1638" s="3">
        <v>44656</v>
      </c>
      <c r="D1638" s="3">
        <v>44658</v>
      </c>
      <c r="E1638">
        <v>2</v>
      </c>
      <c r="F1638" t="s">
        <v>1024</v>
      </c>
      <c r="G1638" t="s">
        <v>1025</v>
      </c>
      <c r="H1638">
        <v>8</v>
      </c>
      <c r="I1638" t="s">
        <v>1026</v>
      </c>
      <c r="J1638">
        <f>IF(AND(B1639=Hospitalvisits[[#This Row],[Patient_ID]],C1639-Hospitalvisits[[#This Row],[Discharge_Date]] &lt;= 30),1,0)</f>
        <v>0</v>
      </c>
      <c r="K1638" s="3" t="str">
        <f>IF(Hospitalvisits[[#This Row],[Readmission Status]]=1,C1639,"")</f>
        <v/>
      </c>
    </row>
    <row r="1639" spans="1:11">
      <c r="A1639">
        <v>880</v>
      </c>
      <c r="B1639">
        <v>555</v>
      </c>
      <c r="C1639" s="3">
        <v>44900</v>
      </c>
      <c r="D1639" s="3">
        <v>44904</v>
      </c>
      <c r="E1639">
        <v>4</v>
      </c>
      <c r="F1639" t="s">
        <v>1044</v>
      </c>
      <c r="G1639" t="s">
        <v>1039</v>
      </c>
      <c r="H1639">
        <v>8</v>
      </c>
      <c r="I1639" t="s">
        <v>1029</v>
      </c>
      <c r="J1639">
        <f>IF(AND(B1640=Hospitalvisits[[#This Row],[Patient_ID]],C1640-Hospitalvisits[[#This Row],[Discharge_Date]] &lt;= 30),1,0)</f>
        <v>0</v>
      </c>
      <c r="K1639" s="3" t="str">
        <f>IF(Hospitalvisits[[#This Row],[Readmission Status]]=1,C1640,"")</f>
        <v/>
      </c>
    </row>
    <row r="1640" spans="1:11">
      <c r="A1640">
        <v>1221</v>
      </c>
      <c r="B1640">
        <v>555</v>
      </c>
      <c r="C1640" s="3">
        <v>45606</v>
      </c>
      <c r="D1640" s="3">
        <v>45611</v>
      </c>
      <c r="E1640">
        <v>5</v>
      </c>
      <c r="F1640" t="s">
        <v>1037</v>
      </c>
      <c r="G1640" t="s">
        <v>1031</v>
      </c>
      <c r="H1640">
        <v>42</v>
      </c>
      <c r="I1640" t="s">
        <v>1032</v>
      </c>
      <c r="J1640">
        <f>IF(AND(B1641=Hospitalvisits[[#This Row],[Patient_ID]],C1641-Hospitalvisits[[#This Row],[Discharge_Date]] &lt;= 30),1,0)</f>
        <v>1</v>
      </c>
      <c r="K1640" s="3">
        <f>IF(Hospitalvisits[[#This Row],[Readmission Status]]=1,C1641,"")</f>
        <v>45615</v>
      </c>
    </row>
    <row r="1641" spans="1:11">
      <c r="A1641">
        <v>2210</v>
      </c>
      <c r="B1641">
        <v>555</v>
      </c>
      <c r="C1641" s="3">
        <v>45615</v>
      </c>
      <c r="D1641" s="3">
        <v>45626</v>
      </c>
      <c r="E1641">
        <v>11</v>
      </c>
      <c r="F1641" t="s">
        <v>1041</v>
      </c>
      <c r="G1641" t="s">
        <v>1036</v>
      </c>
      <c r="H1641">
        <v>74</v>
      </c>
      <c r="I1641" t="s">
        <v>1032</v>
      </c>
      <c r="J1641">
        <f>IF(AND(B1642=Hospitalvisits[[#This Row],[Patient_ID]],C1642-Hospitalvisits[[#This Row],[Discharge_Date]] &lt;= 30),1,0)</f>
        <v>1</v>
      </c>
      <c r="K1641" s="3">
        <f>IF(Hospitalvisits[[#This Row],[Readmission Status]]=1,C1642,"")</f>
        <v>45630</v>
      </c>
    </row>
    <row r="1642" spans="1:11">
      <c r="A1642">
        <v>2676</v>
      </c>
      <c r="B1642">
        <v>555</v>
      </c>
      <c r="C1642" s="3">
        <v>45630</v>
      </c>
      <c r="D1642" s="3">
        <v>45639</v>
      </c>
      <c r="E1642">
        <v>9</v>
      </c>
      <c r="F1642" t="s">
        <v>1033</v>
      </c>
      <c r="G1642" t="s">
        <v>1028</v>
      </c>
      <c r="H1642">
        <v>92</v>
      </c>
      <c r="I1642" t="s">
        <v>1029</v>
      </c>
      <c r="J1642">
        <f>IF(AND(B1643=Hospitalvisits[[#This Row],[Patient_ID]],C1643-Hospitalvisits[[#This Row],[Discharge_Date]] &lt;= 30),1,0)</f>
        <v>0</v>
      </c>
      <c r="K1642" s="3" t="str">
        <f>IF(Hospitalvisits[[#This Row],[Readmission Status]]=1,C1643,"")</f>
        <v/>
      </c>
    </row>
    <row r="1643" spans="1:11">
      <c r="A1643">
        <v>2487</v>
      </c>
      <c r="B1643">
        <v>556</v>
      </c>
      <c r="C1643" s="3">
        <v>44618</v>
      </c>
      <c r="D1643" s="3">
        <v>44621</v>
      </c>
      <c r="E1643">
        <v>3</v>
      </c>
      <c r="F1643" t="s">
        <v>1042</v>
      </c>
      <c r="G1643" t="s">
        <v>1043</v>
      </c>
      <c r="H1643">
        <v>88</v>
      </c>
      <c r="I1643" t="s">
        <v>1026</v>
      </c>
      <c r="J1643">
        <f>IF(AND(B1644=Hospitalvisits[[#This Row],[Patient_ID]],C1644-Hospitalvisits[[#This Row],[Discharge_Date]] &lt;= 30),1,0)</f>
        <v>0</v>
      </c>
      <c r="K1643" s="3" t="str">
        <f>IF(Hospitalvisits[[#This Row],[Readmission Status]]=1,C1644,"")</f>
        <v/>
      </c>
    </row>
    <row r="1644" spans="1:11">
      <c r="A1644">
        <v>2987</v>
      </c>
      <c r="B1644">
        <v>556</v>
      </c>
      <c r="C1644" s="3">
        <v>44807</v>
      </c>
      <c r="D1644" s="3">
        <v>44811</v>
      </c>
      <c r="E1644">
        <v>4</v>
      </c>
      <c r="F1644" t="s">
        <v>1038</v>
      </c>
      <c r="G1644" t="s">
        <v>1039</v>
      </c>
      <c r="H1644">
        <v>179</v>
      </c>
      <c r="I1644" t="s">
        <v>1026</v>
      </c>
      <c r="J1644">
        <f>IF(AND(B1645=Hospitalvisits[[#This Row],[Patient_ID]],C1645-Hospitalvisits[[#This Row],[Discharge_Date]] &lt;= 30),1,0)</f>
        <v>0</v>
      </c>
      <c r="K1644" s="3" t="str">
        <f>IF(Hospitalvisits[[#This Row],[Readmission Status]]=1,C1645,"")</f>
        <v/>
      </c>
    </row>
    <row r="1645" spans="1:11">
      <c r="A1645">
        <v>447</v>
      </c>
      <c r="B1645">
        <v>556</v>
      </c>
      <c r="C1645" s="3">
        <v>44959</v>
      </c>
      <c r="D1645" s="3">
        <v>44967</v>
      </c>
      <c r="E1645">
        <v>8</v>
      </c>
      <c r="F1645" t="s">
        <v>1027</v>
      </c>
      <c r="G1645" t="s">
        <v>1028</v>
      </c>
      <c r="H1645">
        <v>42</v>
      </c>
      <c r="I1645" t="s">
        <v>1034</v>
      </c>
      <c r="J1645">
        <f>IF(AND(B1646=Hospitalvisits[[#This Row],[Patient_ID]],C1646-Hospitalvisits[[#This Row],[Discharge_Date]] &lt;= 30),1,0)</f>
        <v>1</v>
      </c>
      <c r="K1645" s="3">
        <f>IF(Hospitalvisits[[#This Row],[Readmission Status]]=1,C1646,"")</f>
        <v>44967</v>
      </c>
    </row>
    <row r="1646" spans="1:11">
      <c r="A1646">
        <v>1908</v>
      </c>
      <c r="B1646">
        <v>556</v>
      </c>
      <c r="C1646" s="3">
        <v>44967</v>
      </c>
      <c r="D1646" s="3">
        <v>44977</v>
      </c>
      <c r="E1646">
        <v>10</v>
      </c>
      <c r="F1646" t="s">
        <v>1030</v>
      </c>
      <c r="G1646" t="s">
        <v>1031</v>
      </c>
      <c r="H1646">
        <v>85</v>
      </c>
      <c r="I1646" t="s">
        <v>1026</v>
      </c>
      <c r="J1646">
        <f>IF(AND(B1647=Hospitalvisits[[#This Row],[Patient_ID]],C1647-Hospitalvisits[[#This Row],[Discharge_Date]] &lt;= 30),1,0)</f>
        <v>0</v>
      </c>
      <c r="K1646" s="3" t="str">
        <f>IF(Hospitalvisits[[#This Row],[Readmission Status]]=1,C1647,"")</f>
        <v/>
      </c>
    </row>
    <row r="1647" spans="1:11">
      <c r="A1647">
        <v>1582</v>
      </c>
      <c r="B1647">
        <v>557</v>
      </c>
      <c r="C1647" s="3">
        <v>44584</v>
      </c>
      <c r="D1647" s="3">
        <v>44596</v>
      </c>
      <c r="E1647">
        <v>12</v>
      </c>
      <c r="F1647" t="s">
        <v>1041</v>
      </c>
      <c r="G1647" t="s">
        <v>1036</v>
      </c>
      <c r="H1647">
        <v>175</v>
      </c>
      <c r="I1647" t="s">
        <v>1034</v>
      </c>
      <c r="J1647">
        <f>IF(AND(B1648=Hospitalvisits[[#This Row],[Patient_ID]],C1648-Hospitalvisits[[#This Row],[Discharge_Date]] &lt;= 30),1,0)</f>
        <v>0</v>
      </c>
      <c r="K1647" s="3" t="str">
        <f>IF(Hospitalvisits[[#This Row],[Readmission Status]]=1,C1648,"")</f>
        <v/>
      </c>
    </row>
    <row r="1648" spans="1:11">
      <c r="A1648">
        <v>74</v>
      </c>
      <c r="B1648">
        <v>557</v>
      </c>
      <c r="C1648" s="3">
        <v>44914</v>
      </c>
      <c r="D1648" s="3">
        <v>44917</v>
      </c>
      <c r="E1648">
        <v>3</v>
      </c>
      <c r="F1648" t="s">
        <v>1045</v>
      </c>
      <c r="G1648" t="s">
        <v>1025</v>
      </c>
      <c r="H1648">
        <v>200</v>
      </c>
      <c r="I1648" t="s">
        <v>1032</v>
      </c>
      <c r="J1648">
        <f>IF(AND(B1649=Hospitalvisits[[#This Row],[Patient_ID]],C1649-Hospitalvisits[[#This Row],[Discharge_Date]] &lt;= 30),1,0)</f>
        <v>0</v>
      </c>
      <c r="K1648" s="3" t="str">
        <f>IF(Hospitalvisits[[#This Row],[Readmission Status]]=1,C1649,"")</f>
        <v/>
      </c>
    </row>
    <row r="1649" spans="1:11">
      <c r="A1649">
        <v>1572</v>
      </c>
      <c r="B1649">
        <v>557</v>
      </c>
      <c r="C1649" s="3">
        <v>45546</v>
      </c>
      <c r="D1649" s="3">
        <v>45557</v>
      </c>
      <c r="E1649">
        <v>11</v>
      </c>
      <c r="F1649" t="s">
        <v>1041</v>
      </c>
      <c r="G1649" t="s">
        <v>1036</v>
      </c>
      <c r="H1649">
        <v>78</v>
      </c>
      <c r="I1649" t="s">
        <v>1029</v>
      </c>
      <c r="J1649">
        <f>IF(AND(B1650=Hospitalvisits[[#This Row],[Patient_ID]],C1650-Hospitalvisits[[#This Row],[Discharge_Date]] &lt;= 30),1,0)</f>
        <v>1</v>
      </c>
      <c r="K1649" s="3">
        <f>IF(Hospitalvisits[[#This Row],[Readmission Status]]=1,C1650,"")</f>
        <v>45573</v>
      </c>
    </row>
    <row r="1650" spans="1:11">
      <c r="A1650">
        <v>2840</v>
      </c>
      <c r="B1650">
        <v>557</v>
      </c>
      <c r="C1650" s="3">
        <v>45573</v>
      </c>
      <c r="D1650" s="3">
        <v>45577</v>
      </c>
      <c r="E1650">
        <v>4</v>
      </c>
      <c r="F1650" t="s">
        <v>1024</v>
      </c>
      <c r="G1650" t="s">
        <v>1025</v>
      </c>
      <c r="H1650">
        <v>72</v>
      </c>
      <c r="I1650" t="s">
        <v>1032</v>
      </c>
      <c r="J1650">
        <f>IF(AND(B1651=Hospitalvisits[[#This Row],[Patient_ID]],C1651-Hospitalvisits[[#This Row],[Discharge_Date]] &lt;= 30),1,0)</f>
        <v>0</v>
      </c>
      <c r="K1650" s="3" t="str">
        <f>IF(Hospitalvisits[[#This Row],[Readmission Status]]=1,C1651,"")</f>
        <v/>
      </c>
    </row>
    <row r="1651" spans="1:11">
      <c r="A1651">
        <v>357</v>
      </c>
      <c r="B1651">
        <v>558</v>
      </c>
      <c r="C1651" s="3">
        <v>44683</v>
      </c>
      <c r="D1651" s="3">
        <v>44695</v>
      </c>
      <c r="E1651">
        <v>12</v>
      </c>
      <c r="F1651" t="s">
        <v>1027</v>
      </c>
      <c r="G1651" t="s">
        <v>1028</v>
      </c>
      <c r="H1651">
        <v>139</v>
      </c>
      <c r="I1651" t="s">
        <v>1032</v>
      </c>
      <c r="J1651">
        <f>IF(AND(B1652=Hospitalvisits[[#This Row],[Patient_ID]],C1652-Hospitalvisits[[#This Row],[Discharge_Date]] &lt;= 30),1,0)</f>
        <v>0</v>
      </c>
      <c r="K1651" s="3" t="str">
        <f>IF(Hospitalvisits[[#This Row],[Readmission Status]]=1,C1652,"")</f>
        <v/>
      </c>
    </row>
    <row r="1652" spans="1:11">
      <c r="A1652">
        <v>1476</v>
      </c>
      <c r="B1652">
        <v>558</v>
      </c>
      <c r="C1652" s="3">
        <v>44976</v>
      </c>
      <c r="D1652" s="3">
        <v>44980</v>
      </c>
      <c r="E1652">
        <v>4</v>
      </c>
      <c r="F1652" t="s">
        <v>1038</v>
      </c>
      <c r="G1652" t="s">
        <v>1039</v>
      </c>
      <c r="H1652">
        <v>98</v>
      </c>
      <c r="I1652" t="s">
        <v>1026</v>
      </c>
      <c r="J1652">
        <f>IF(AND(B1653=Hospitalvisits[[#This Row],[Patient_ID]],C1653-Hospitalvisits[[#This Row],[Discharge_Date]] &lt;= 30),1,0)</f>
        <v>0</v>
      </c>
      <c r="K1652" s="3" t="str">
        <f>IF(Hospitalvisits[[#This Row],[Readmission Status]]=1,C1653,"")</f>
        <v/>
      </c>
    </row>
    <row r="1653" spans="1:11">
      <c r="A1653">
        <v>2759</v>
      </c>
      <c r="B1653">
        <v>558</v>
      </c>
      <c r="C1653" s="3">
        <v>45259</v>
      </c>
      <c r="D1653" s="3">
        <v>45261</v>
      </c>
      <c r="E1653">
        <v>2</v>
      </c>
      <c r="F1653" t="s">
        <v>1042</v>
      </c>
      <c r="G1653" t="s">
        <v>1043</v>
      </c>
      <c r="H1653">
        <v>30</v>
      </c>
      <c r="I1653" t="s">
        <v>1026</v>
      </c>
      <c r="J1653">
        <f>IF(AND(B1654=Hospitalvisits[[#This Row],[Patient_ID]],C1654-Hospitalvisits[[#This Row],[Discharge_Date]] &lt;= 30),1,0)</f>
        <v>0</v>
      </c>
      <c r="K1653" s="3" t="str">
        <f>IF(Hospitalvisits[[#This Row],[Readmission Status]]=1,C1654,"")</f>
        <v/>
      </c>
    </row>
    <row r="1654" spans="1:11">
      <c r="A1654">
        <v>840</v>
      </c>
      <c r="B1654">
        <v>558</v>
      </c>
      <c r="C1654" s="3">
        <v>45314</v>
      </c>
      <c r="D1654" s="3">
        <v>45325</v>
      </c>
      <c r="E1654">
        <v>11</v>
      </c>
      <c r="F1654" t="s">
        <v>1041</v>
      </c>
      <c r="G1654" t="s">
        <v>1036</v>
      </c>
      <c r="H1654">
        <v>135</v>
      </c>
      <c r="I1654" t="s">
        <v>1029</v>
      </c>
      <c r="J1654">
        <f>IF(AND(B1655=Hospitalvisits[[#This Row],[Patient_ID]],C1655-Hospitalvisits[[#This Row],[Discharge_Date]] &lt;= 30),1,0)</f>
        <v>0</v>
      </c>
      <c r="K1654" s="3" t="str">
        <f>IF(Hospitalvisits[[#This Row],[Readmission Status]]=1,C1655,"")</f>
        <v/>
      </c>
    </row>
    <row r="1655" spans="1:11">
      <c r="A1655">
        <v>223</v>
      </c>
      <c r="B1655">
        <v>559</v>
      </c>
      <c r="C1655" s="3">
        <v>44577</v>
      </c>
      <c r="D1655" s="3">
        <v>44579</v>
      </c>
      <c r="E1655">
        <v>2</v>
      </c>
      <c r="F1655" t="s">
        <v>1030</v>
      </c>
      <c r="G1655" t="s">
        <v>1031</v>
      </c>
      <c r="H1655">
        <v>67</v>
      </c>
      <c r="I1655" t="s">
        <v>1034</v>
      </c>
      <c r="J1655">
        <f>IF(AND(B1656=Hospitalvisits[[#This Row],[Patient_ID]],C1656-Hospitalvisits[[#This Row],[Discharge_Date]] &lt;= 30),1,0)</f>
        <v>0</v>
      </c>
      <c r="K1655" s="3" t="str">
        <f>IF(Hospitalvisits[[#This Row],[Readmission Status]]=1,C1656,"")</f>
        <v/>
      </c>
    </row>
    <row r="1656" spans="1:11">
      <c r="A1656">
        <v>1906</v>
      </c>
      <c r="B1656">
        <v>559</v>
      </c>
      <c r="C1656" s="3">
        <v>44769</v>
      </c>
      <c r="D1656" s="3">
        <v>44780</v>
      </c>
      <c r="E1656">
        <v>11</v>
      </c>
      <c r="F1656" t="s">
        <v>1027</v>
      </c>
      <c r="G1656" t="s">
        <v>1028</v>
      </c>
      <c r="H1656">
        <v>22</v>
      </c>
      <c r="I1656" t="s">
        <v>1034</v>
      </c>
      <c r="J1656">
        <f>IF(AND(B1657=Hospitalvisits[[#This Row],[Patient_ID]],C1657-Hospitalvisits[[#This Row],[Discharge_Date]] &lt;= 30),1,0)</f>
        <v>0</v>
      </c>
      <c r="K1656" s="3" t="str">
        <f>IF(Hospitalvisits[[#This Row],[Readmission Status]]=1,C1657,"")</f>
        <v/>
      </c>
    </row>
    <row r="1657" spans="1:11">
      <c r="A1657">
        <v>2522</v>
      </c>
      <c r="B1657">
        <v>559</v>
      </c>
      <c r="C1657" s="3">
        <v>45037</v>
      </c>
      <c r="D1657" s="3">
        <v>45049</v>
      </c>
      <c r="E1657">
        <v>12</v>
      </c>
      <c r="F1657" t="s">
        <v>1035</v>
      </c>
      <c r="G1657" t="s">
        <v>1036</v>
      </c>
      <c r="H1657">
        <v>112</v>
      </c>
      <c r="I1657" t="s">
        <v>1034</v>
      </c>
      <c r="J1657">
        <f>IF(AND(B1658=Hospitalvisits[[#This Row],[Patient_ID]],C1658-Hospitalvisits[[#This Row],[Discharge_Date]] &lt;= 30),1,0)</f>
        <v>0</v>
      </c>
      <c r="K1657" s="3" t="str">
        <f>IF(Hospitalvisits[[#This Row],[Readmission Status]]=1,C1658,"")</f>
        <v/>
      </c>
    </row>
    <row r="1658" spans="1:11">
      <c r="A1658">
        <v>2028</v>
      </c>
      <c r="B1658">
        <v>561</v>
      </c>
      <c r="C1658" s="3">
        <v>44719</v>
      </c>
      <c r="D1658" s="3">
        <v>44720</v>
      </c>
      <c r="E1658">
        <v>1</v>
      </c>
      <c r="F1658" t="s">
        <v>1042</v>
      </c>
      <c r="G1658" t="s">
        <v>1043</v>
      </c>
      <c r="H1658">
        <v>31</v>
      </c>
      <c r="I1658" t="s">
        <v>1034</v>
      </c>
      <c r="J1658">
        <f>IF(AND(B1659=Hospitalvisits[[#This Row],[Patient_ID]],C1659-Hospitalvisits[[#This Row],[Discharge_Date]] &lt;= 30),1,0)</f>
        <v>0</v>
      </c>
      <c r="K1658" s="3" t="str">
        <f>IF(Hospitalvisits[[#This Row],[Readmission Status]]=1,C1659,"")</f>
        <v/>
      </c>
    </row>
    <row r="1659" spans="1:11">
      <c r="A1659">
        <v>1302</v>
      </c>
      <c r="B1659">
        <v>561</v>
      </c>
      <c r="C1659" s="3">
        <v>44952</v>
      </c>
      <c r="D1659" s="3">
        <v>44954</v>
      </c>
      <c r="E1659">
        <v>2</v>
      </c>
      <c r="F1659" t="s">
        <v>1042</v>
      </c>
      <c r="G1659" t="s">
        <v>1043</v>
      </c>
      <c r="H1659">
        <v>140</v>
      </c>
      <c r="I1659" t="s">
        <v>1034</v>
      </c>
      <c r="J1659">
        <f>IF(AND(B1660=Hospitalvisits[[#This Row],[Patient_ID]],C1660-Hospitalvisits[[#This Row],[Discharge_Date]] &lt;= 30),1,0)</f>
        <v>1</v>
      </c>
      <c r="K1659" s="3">
        <f>IF(Hospitalvisits[[#This Row],[Readmission Status]]=1,C1660,"")</f>
        <v>44982</v>
      </c>
    </row>
    <row r="1660" spans="1:11">
      <c r="A1660">
        <v>1433</v>
      </c>
      <c r="B1660">
        <v>561</v>
      </c>
      <c r="C1660" s="3">
        <v>44982</v>
      </c>
      <c r="D1660" s="3">
        <v>44983</v>
      </c>
      <c r="E1660">
        <v>1</v>
      </c>
      <c r="F1660" t="s">
        <v>1037</v>
      </c>
      <c r="G1660" t="s">
        <v>1031</v>
      </c>
      <c r="H1660">
        <v>104</v>
      </c>
      <c r="I1660" t="s">
        <v>1034</v>
      </c>
      <c r="J1660">
        <f>IF(AND(B1661=Hospitalvisits[[#This Row],[Patient_ID]],C1661-Hospitalvisits[[#This Row],[Discharge_Date]] &lt;= 30),1,0)</f>
        <v>0</v>
      </c>
      <c r="K1660" s="3" t="str">
        <f>IF(Hospitalvisits[[#This Row],[Readmission Status]]=1,C1661,"")</f>
        <v/>
      </c>
    </row>
    <row r="1661" spans="1:11">
      <c r="A1661">
        <v>2196</v>
      </c>
      <c r="B1661">
        <v>561</v>
      </c>
      <c r="C1661" s="3">
        <v>45252</v>
      </c>
      <c r="D1661" s="3">
        <v>45255</v>
      </c>
      <c r="E1661">
        <v>3</v>
      </c>
      <c r="F1661" t="s">
        <v>1042</v>
      </c>
      <c r="G1661" t="s">
        <v>1043</v>
      </c>
      <c r="H1661">
        <v>198</v>
      </c>
      <c r="I1661" t="s">
        <v>1026</v>
      </c>
      <c r="J1661">
        <f>IF(AND(B1662=Hospitalvisits[[#This Row],[Patient_ID]],C1662-Hospitalvisits[[#This Row],[Discharge_Date]] &lt;= 30),1,0)</f>
        <v>0</v>
      </c>
      <c r="K1661" s="3" t="str">
        <f>IF(Hospitalvisits[[#This Row],[Readmission Status]]=1,C1662,"")</f>
        <v/>
      </c>
    </row>
    <row r="1662" spans="1:11">
      <c r="A1662">
        <v>333</v>
      </c>
      <c r="B1662">
        <v>561</v>
      </c>
      <c r="C1662" s="3">
        <v>45438</v>
      </c>
      <c r="D1662" s="3">
        <v>45439</v>
      </c>
      <c r="E1662">
        <v>1</v>
      </c>
      <c r="F1662" t="s">
        <v>1042</v>
      </c>
      <c r="G1662" t="s">
        <v>1043</v>
      </c>
      <c r="H1662">
        <v>156</v>
      </c>
      <c r="I1662" t="s">
        <v>1032</v>
      </c>
      <c r="J1662">
        <f>IF(AND(B1663=Hospitalvisits[[#This Row],[Patient_ID]],C1663-Hospitalvisits[[#This Row],[Discharge_Date]] &lt;= 30),1,0)</f>
        <v>0</v>
      </c>
      <c r="K1662" s="3" t="str">
        <f>IF(Hospitalvisits[[#This Row],[Readmission Status]]=1,C1663,"")</f>
        <v/>
      </c>
    </row>
    <row r="1663" spans="1:11">
      <c r="A1663">
        <v>2242</v>
      </c>
      <c r="B1663">
        <v>562</v>
      </c>
      <c r="C1663" s="3">
        <v>44697</v>
      </c>
      <c r="D1663" s="3">
        <v>44701</v>
      </c>
      <c r="E1663">
        <v>4</v>
      </c>
      <c r="F1663" t="s">
        <v>1024</v>
      </c>
      <c r="G1663" t="s">
        <v>1025</v>
      </c>
      <c r="H1663">
        <v>125</v>
      </c>
      <c r="I1663" t="s">
        <v>1032</v>
      </c>
      <c r="J1663">
        <f>IF(AND(B1664=Hospitalvisits[[#This Row],[Patient_ID]],C1664-Hospitalvisits[[#This Row],[Discharge_Date]] &lt;= 30),1,0)</f>
        <v>0</v>
      </c>
      <c r="K1663" s="3" t="str">
        <f>IF(Hospitalvisits[[#This Row],[Readmission Status]]=1,C1664,"")</f>
        <v/>
      </c>
    </row>
    <row r="1664" spans="1:11">
      <c r="A1664">
        <v>2380</v>
      </c>
      <c r="B1664">
        <v>562</v>
      </c>
      <c r="C1664" s="3">
        <v>45048</v>
      </c>
      <c r="D1664" s="3">
        <v>45051</v>
      </c>
      <c r="E1664">
        <v>3</v>
      </c>
      <c r="F1664" t="s">
        <v>1037</v>
      </c>
      <c r="G1664" t="s">
        <v>1031</v>
      </c>
      <c r="H1664">
        <v>14</v>
      </c>
      <c r="I1664" t="s">
        <v>1026</v>
      </c>
      <c r="J1664">
        <f>IF(AND(B1665=Hospitalvisits[[#This Row],[Patient_ID]],C1665-Hospitalvisits[[#This Row],[Discharge_Date]] &lt;= 30),1,0)</f>
        <v>0</v>
      </c>
      <c r="K1664" s="3" t="str">
        <f>IF(Hospitalvisits[[#This Row],[Readmission Status]]=1,C1665,"")</f>
        <v/>
      </c>
    </row>
    <row r="1665" spans="1:11">
      <c r="A1665">
        <v>2176</v>
      </c>
      <c r="B1665">
        <v>563</v>
      </c>
      <c r="C1665" s="3">
        <v>44906</v>
      </c>
      <c r="D1665" s="3">
        <v>44907</v>
      </c>
      <c r="E1665">
        <v>1</v>
      </c>
      <c r="F1665" t="s">
        <v>1042</v>
      </c>
      <c r="G1665" t="s">
        <v>1043</v>
      </c>
      <c r="H1665">
        <v>176</v>
      </c>
      <c r="I1665" t="s">
        <v>1034</v>
      </c>
      <c r="J1665">
        <f>IF(AND(B1666=Hospitalvisits[[#This Row],[Patient_ID]],C1666-Hospitalvisits[[#This Row],[Discharge_Date]] &lt;= 30),1,0)</f>
        <v>0</v>
      </c>
      <c r="K1665" s="3" t="str">
        <f>IF(Hospitalvisits[[#This Row],[Readmission Status]]=1,C1666,"")</f>
        <v/>
      </c>
    </row>
    <row r="1666" spans="1:11">
      <c r="A1666">
        <v>1358</v>
      </c>
      <c r="B1666">
        <v>563</v>
      </c>
      <c r="C1666" s="3">
        <v>45179</v>
      </c>
      <c r="D1666" s="3">
        <v>45186</v>
      </c>
      <c r="E1666">
        <v>7</v>
      </c>
      <c r="F1666" t="s">
        <v>1030</v>
      </c>
      <c r="G1666" t="s">
        <v>1031</v>
      </c>
      <c r="H1666">
        <v>185</v>
      </c>
      <c r="I1666" t="s">
        <v>1034</v>
      </c>
      <c r="J1666">
        <f>IF(AND(B1667=Hospitalvisits[[#This Row],[Patient_ID]],C1667-Hospitalvisits[[#This Row],[Discharge_Date]] &lt;= 30),1,0)</f>
        <v>0</v>
      </c>
      <c r="K1666" s="3" t="str">
        <f>IF(Hospitalvisits[[#This Row],[Readmission Status]]=1,C1667,"")</f>
        <v/>
      </c>
    </row>
    <row r="1667" spans="1:11">
      <c r="A1667">
        <v>1513</v>
      </c>
      <c r="B1667">
        <v>563</v>
      </c>
      <c r="C1667" s="3">
        <v>45558</v>
      </c>
      <c r="D1667" s="3">
        <v>45560</v>
      </c>
      <c r="E1667">
        <v>2</v>
      </c>
      <c r="F1667" t="s">
        <v>1046</v>
      </c>
      <c r="G1667" t="s">
        <v>1043</v>
      </c>
      <c r="H1667">
        <v>2</v>
      </c>
      <c r="I1667" t="s">
        <v>1029</v>
      </c>
      <c r="J1667">
        <f>IF(AND(B1668=Hospitalvisits[[#This Row],[Patient_ID]],C1668-Hospitalvisits[[#This Row],[Discharge_Date]] &lt;= 30),1,0)</f>
        <v>0</v>
      </c>
      <c r="K1667" s="3" t="str">
        <f>IF(Hospitalvisits[[#This Row],[Readmission Status]]=1,C1668,"")</f>
        <v/>
      </c>
    </row>
    <row r="1668" spans="1:11">
      <c r="A1668">
        <v>2436</v>
      </c>
      <c r="B1668">
        <v>564</v>
      </c>
      <c r="C1668" s="3">
        <v>44713</v>
      </c>
      <c r="D1668" s="3">
        <v>44722</v>
      </c>
      <c r="E1668">
        <v>9</v>
      </c>
      <c r="F1668" t="s">
        <v>1037</v>
      </c>
      <c r="G1668" t="s">
        <v>1031</v>
      </c>
      <c r="H1668">
        <v>129</v>
      </c>
      <c r="I1668" t="s">
        <v>1026</v>
      </c>
      <c r="J1668">
        <f>IF(AND(B1669=Hospitalvisits[[#This Row],[Patient_ID]],C1669-Hospitalvisits[[#This Row],[Discharge_Date]] &lt;= 30),1,0)</f>
        <v>0</v>
      </c>
      <c r="K1668" s="3" t="str">
        <f>IF(Hospitalvisits[[#This Row],[Readmission Status]]=1,C1669,"")</f>
        <v/>
      </c>
    </row>
    <row r="1669" spans="1:11">
      <c r="A1669">
        <v>2200</v>
      </c>
      <c r="B1669">
        <v>565</v>
      </c>
      <c r="C1669" s="3">
        <v>45077</v>
      </c>
      <c r="D1669" s="3">
        <v>45079</v>
      </c>
      <c r="E1669">
        <v>2</v>
      </c>
      <c r="F1669" t="s">
        <v>1045</v>
      </c>
      <c r="G1669" t="s">
        <v>1025</v>
      </c>
      <c r="H1669">
        <v>182</v>
      </c>
      <c r="I1669" t="s">
        <v>1032</v>
      </c>
      <c r="J1669">
        <f>IF(AND(B1670=Hospitalvisits[[#This Row],[Patient_ID]],C1670-Hospitalvisits[[#This Row],[Discharge_Date]] &lt;= 30),1,0)</f>
        <v>1</v>
      </c>
      <c r="K1669" s="3">
        <f>IF(Hospitalvisits[[#This Row],[Readmission Status]]=1,C1670,"")</f>
        <v>45079</v>
      </c>
    </row>
    <row r="1670" spans="1:11">
      <c r="A1670">
        <v>2462</v>
      </c>
      <c r="B1670">
        <v>565</v>
      </c>
      <c r="C1670" s="3">
        <v>45079</v>
      </c>
      <c r="D1670" s="3">
        <v>45081</v>
      </c>
      <c r="E1670">
        <v>2</v>
      </c>
      <c r="F1670" t="s">
        <v>1037</v>
      </c>
      <c r="G1670" t="s">
        <v>1031</v>
      </c>
      <c r="H1670">
        <v>98</v>
      </c>
      <c r="I1670" t="s">
        <v>1026</v>
      </c>
      <c r="J1670">
        <f>IF(AND(B1671=Hospitalvisits[[#This Row],[Patient_ID]],C1671-Hospitalvisits[[#This Row],[Discharge_Date]] &lt;= 30),1,0)</f>
        <v>0</v>
      </c>
      <c r="K1670" s="3" t="str">
        <f>IF(Hospitalvisits[[#This Row],[Readmission Status]]=1,C1671,"")</f>
        <v/>
      </c>
    </row>
    <row r="1671" spans="1:11">
      <c r="A1671">
        <v>135</v>
      </c>
      <c r="B1671">
        <v>565</v>
      </c>
      <c r="C1671" s="3">
        <v>45396</v>
      </c>
      <c r="D1671" s="3">
        <v>45415</v>
      </c>
      <c r="E1671">
        <v>19</v>
      </c>
      <c r="F1671" t="s">
        <v>1027</v>
      </c>
      <c r="G1671" t="s">
        <v>1028</v>
      </c>
      <c r="H1671">
        <v>196</v>
      </c>
      <c r="I1671" t="s">
        <v>1034</v>
      </c>
      <c r="J1671">
        <f>IF(AND(B1672=Hospitalvisits[[#This Row],[Patient_ID]],C1672-Hospitalvisits[[#This Row],[Discharge_Date]] &lt;= 30),1,0)</f>
        <v>1</v>
      </c>
      <c r="K1671" s="3">
        <f>IF(Hospitalvisits[[#This Row],[Readmission Status]]=1,C1672,"")</f>
        <v>45429</v>
      </c>
    </row>
    <row r="1672" spans="1:11">
      <c r="A1672">
        <v>1048</v>
      </c>
      <c r="B1672">
        <v>565</v>
      </c>
      <c r="C1672" s="3">
        <v>45429</v>
      </c>
      <c r="D1672" s="3">
        <v>45434</v>
      </c>
      <c r="E1672">
        <v>5</v>
      </c>
      <c r="F1672" t="s">
        <v>1040</v>
      </c>
      <c r="G1672" t="s">
        <v>1039</v>
      </c>
      <c r="H1672">
        <v>103</v>
      </c>
      <c r="I1672" t="s">
        <v>1032</v>
      </c>
      <c r="J1672">
        <f>IF(AND(B1673=Hospitalvisits[[#This Row],[Patient_ID]],C1673-Hospitalvisits[[#This Row],[Discharge_Date]] &lt;= 30),1,0)</f>
        <v>1</v>
      </c>
      <c r="K1672" s="3">
        <f>IF(Hospitalvisits[[#This Row],[Readmission Status]]=1,C1673,"")</f>
        <v>45459</v>
      </c>
    </row>
    <row r="1673" spans="1:11">
      <c r="A1673">
        <v>425</v>
      </c>
      <c r="B1673">
        <v>565</v>
      </c>
      <c r="C1673" s="3">
        <v>45459</v>
      </c>
      <c r="D1673" s="3">
        <v>45462</v>
      </c>
      <c r="E1673">
        <v>3</v>
      </c>
      <c r="F1673" t="s">
        <v>1042</v>
      </c>
      <c r="G1673" t="s">
        <v>1043</v>
      </c>
      <c r="H1673">
        <v>124</v>
      </c>
      <c r="I1673" t="s">
        <v>1034</v>
      </c>
      <c r="J1673">
        <f>IF(AND(B1674=Hospitalvisits[[#This Row],[Patient_ID]],C1674-Hospitalvisits[[#This Row],[Discharge_Date]] &lt;= 30),1,0)</f>
        <v>0</v>
      </c>
      <c r="K1673" s="3" t="str">
        <f>IF(Hospitalvisits[[#This Row],[Readmission Status]]=1,C1674,"")</f>
        <v/>
      </c>
    </row>
    <row r="1674" spans="1:11">
      <c r="A1674">
        <v>898</v>
      </c>
      <c r="B1674">
        <v>566</v>
      </c>
      <c r="C1674" s="3">
        <v>45055</v>
      </c>
      <c r="D1674" s="3">
        <v>45056</v>
      </c>
      <c r="E1674">
        <v>1</v>
      </c>
      <c r="F1674" t="s">
        <v>1046</v>
      </c>
      <c r="G1674" t="s">
        <v>1043</v>
      </c>
      <c r="H1674">
        <v>28</v>
      </c>
      <c r="I1674" t="s">
        <v>1026</v>
      </c>
      <c r="J1674">
        <f>IF(AND(B1675=Hospitalvisits[[#This Row],[Patient_ID]],C1675-Hospitalvisits[[#This Row],[Discharge_Date]] &lt;= 30),1,0)</f>
        <v>0</v>
      </c>
      <c r="K1674" s="3" t="str">
        <f>IF(Hospitalvisits[[#This Row],[Readmission Status]]=1,C1675,"")</f>
        <v/>
      </c>
    </row>
    <row r="1675" spans="1:11">
      <c r="A1675">
        <v>98</v>
      </c>
      <c r="B1675">
        <v>566</v>
      </c>
      <c r="C1675" s="3">
        <v>45406</v>
      </c>
      <c r="D1675" s="3">
        <v>45413</v>
      </c>
      <c r="E1675">
        <v>7</v>
      </c>
      <c r="F1675" t="s">
        <v>1038</v>
      </c>
      <c r="G1675" t="s">
        <v>1039</v>
      </c>
      <c r="H1675">
        <v>128</v>
      </c>
      <c r="I1675" t="s">
        <v>1026</v>
      </c>
      <c r="J1675">
        <f>IF(AND(B1676=Hospitalvisits[[#This Row],[Patient_ID]],C1676-Hospitalvisits[[#This Row],[Discharge_Date]] &lt;= 30),1,0)</f>
        <v>0</v>
      </c>
      <c r="K1675" s="3" t="str">
        <f>IF(Hospitalvisits[[#This Row],[Readmission Status]]=1,C1676,"")</f>
        <v/>
      </c>
    </row>
    <row r="1676" spans="1:11">
      <c r="A1676">
        <v>2163</v>
      </c>
      <c r="B1676">
        <v>567</v>
      </c>
      <c r="C1676" s="3">
        <v>44743</v>
      </c>
      <c r="D1676" s="3">
        <v>44746</v>
      </c>
      <c r="E1676">
        <v>3</v>
      </c>
      <c r="F1676" t="s">
        <v>1037</v>
      </c>
      <c r="G1676" t="s">
        <v>1031</v>
      </c>
      <c r="H1676">
        <v>180</v>
      </c>
      <c r="I1676" t="s">
        <v>1026</v>
      </c>
      <c r="J1676">
        <f>IF(AND(B1677=Hospitalvisits[[#This Row],[Patient_ID]],C1677-Hospitalvisits[[#This Row],[Discharge_Date]] &lt;= 30),1,0)</f>
        <v>0</v>
      </c>
      <c r="K1676" s="3" t="str">
        <f>IF(Hospitalvisits[[#This Row],[Readmission Status]]=1,C1677,"")</f>
        <v/>
      </c>
    </row>
    <row r="1677" spans="1:11">
      <c r="A1677">
        <v>625</v>
      </c>
      <c r="B1677">
        <v>567</v>
      </c>
      <c r="C1677" s="3">
        <v>45057</v>
      </c>
      <c r="D1677" s="3">
        <v>45063</v>
      </c>
      <c r="E1677">
        <v>6</v>
      </c>
      <c r="F1677" t="s">
        <v>1027</v>
      </c>
      <c r="G1677" t="s">
        <v>1028</v>
      </c>
      <c r="H1677">
        <v>58</v>
      </c>
      <c r="I1677" t="s">
        <v>1029</v>
      </c>
      <c r="J1677">
        <f>IF(AND(B1678=Hospitalvisits[[#This Row],[Patient_ID]],C1678-Hospitalvisits[[#This Row],[Discharge_Date]] &lt;= 30),1,0)</f>
        <v>0</v>
      </c>
      <c r="K1677" s="3" t="str">
        <f>IF(Hospitalvisits[[#This Row],[Readmission Status]]=1,C1678,"")</f>
        <v/>
      </c>
    </row>
    <row r="1678" spans="1:11">
      <c r="A1678">
        <v>2417</v>
      </c>
      <c r="B1678">
        <v>567</v>
      </c>
      <c r="C1678" s="3">
        <v>45147</v>
      </c>
      <c r="D1678" s="3">
        <v>45148</v>
      </c>
      <c r="E1678">
        <v>1</v>
      </c>
      <c r="F1678" t="s">
        <v>1046</v>
      </c>
      <c r="G1678" t="s">
        <v>1043</v>
      </c>
      <c r="H1678">
        <v>51</v>
      </c>
      <c r="I1678" t="s">
        <v>1029</v>
      </c>
      <c r="J1678">
        <f>IF(AND(B1679=Hospitalvisits[[#This Row],[Patient_ID]],C1679-Hospitalvisits[[#This Row],[Discharge_Date]] &lt;= 30),1,0)</f>
        <v>0</v>
      </c>
      <c r="K1678" s="3" t="str">
        <f>IF(Hospitalvisits[[#This Row],[Readmission Status]]=1,C1679,"")</f>
        <v/>
      </c>
    </row>
    <row r="1679" spans="1:11">
      <c r="A1679">
        <v>1651</v>
      </c>
      <c r="B1679">
        <v>568</v>
      </c>
      <c r="C1679" s="3">
        <v>44890</v>
      </c>
      <c r="D1679" s="3">
        <v>44895</v>
      </c>
      <c r="E1679">
        <v>5</v>
      </c>
      <c r="F1679" t="s">
        <v>1041</v>
      </c>
      <c r="G1679" t="s">
        <v>1036</v>
      </c>
      <c r="H1679">
        <v>149</v>
      </c>
      <c r="I1679" t="s">
        <v>1032</v>
      </c>
      <c r="J1679">
        <f>IF(AND(B1680=Hospitalvisits[[#This Row],[Patient_ID]],C1680-Hospitalvisits[[#This Row],[Discharge_Date]] &lt;= 30),1,0)</f>
        <v>0</v>
      </c>
      <c r="K1679" s="3" t="str">
        <f>IF(Hospitalvisits[[#This Row],[Readmission Status]]=1,C1680,"")</f>
        <v/>
      </c>
    </row>
    <row r="1680" spans="1:11">
      <c r="A1680">
        <v>2283</v>
      </c>
      <c r="B1680">
        <v>568</v>
      </c>
      <c r="C1680" s="3">
        <v>45204</v>
      </c>
      <c r="D1680" s="3">
        <v>45209</v>
      </c>
      <c r="E1680">
        <v>5</v>
      </c>
      <c r="F1680" t="s">
        <v>1044</v>
      </c>
      <c r="G1680" t="s">
        <v>1039</v>
      </c>
      <c r="H1680">
        <v>80</v>
      </c>
      <c r="I1680" t="s">
        <v>1029</v>
      </c>
      <c r="J1680">
        <f>IF(AND(B1681=Hospitalvisits[[#This Row],[Patient_ID]],C1681-Hospitalvisits[[#This Row],[Discharge_Date]] &lt;= 30),1,0)</f>
        <v>0</v>
      </c>
      <c r="K1680" s="3" t="str">
        <f>IF(Hospitalvisits[[#This Row],[Readmission Status]]=1,C1681,"")</f>
        <v/>
      </c>
    </row>
    <row r="1681" spans="1:11">
      <c r="A1681">
        <v>88</v>
      </c>
      <c r="B1681">
        <v>568</v>
      </c>
      <c r="C1681" s="3">
        <v>45470</v>
      </c>
      <c r="D1681" s="3">
        <v>45473</v>
      </c>
      <c r="E1681">
        <v>3</v>
      </c>
      <c r="F1681" t="s">
        <v>1037</v>
      </c>
      <c r="G1681" t="s">
        <v>1031</v>
      </c>
      <c r="H1681">
        <v>31</v>
      </c>
      <c r="I1681" t="s">
        <v>1026</v>
      </c>
      <c r="J1681">
        <f>IF(AND(B1682=Hospitalvisits[[#This Row],[Patient_ID]],C1682-Hospitalvisits[[#This Row],[Discharge_Date]] &lt;= 30),1,0)</f>
        <v>0</v>
      </c>
      <c r="K1681" s="3" t="str">
        <f>IF(Hospitalvisits[[#This Row],[Readmission Status]]=1,C1682,"")</f>
        <v/>
      </c>
    </row>
    <row r="1682" spans="1:11">
      <c r="A1682">
        <v>566</v>
      </c>
      <c r="B1682">
        <v>569</v>
      </c>
      <c r="C1682" s="3">
        <v>44708</v>
      </c>
      <c r="D1682" s="3">
        <v>44709</v>
      </c>
      <c r="E1682">
        <v>1</v>
      </c>
      <c r="F1682" t="s">
        <v>1042</v>
      </c>
      <c r="G1682" t="s">
        <v>1043</v>
      </c>
      <c r="H1682">
        <v>157</v>
      </c>
      <c r="I1682" t="s">
        <v>1029</v>
      </c>
      <c r="J1682">
        <f>IF(AND(B1683=Hospitalvisits[[#This Row],[Patient_ID]],C1683-Hospitalvisits[[#This Row],[Discharge_Date]] &lt;= 30),1,0)</f>
        <v>0</v>
      </c>
      <c r="K1682" s="3" t="str">
        <f>IF(Hospitalvisits[[#This Row],[Readmission Status]]=1,C1683,"")</f>
        <v/>
      </c>
    </row>
    <row r="1683" spans="1:11">
      <c r="A1683">
        <v>798</v>
      </c>
      <c r="B1683">
        <v>570</v>
      </c>
      <c r="C1683" s="3">
        <v>44847</v>
      </c>
      <c r="D1683" s="3">
        <v>44856</v>
      </c>
      <c r="E1683">
        <v>9</v>
      </c>
      <c r="F1683" t="s">
        <v>1041</v>
      </c>
      <c r="G1683" t="s">
        <v>1036</v>
      </c>
      <c r="H1683">
        <v>132</v>
      </c>
      <c r="I1683" t="s">
        <v>1029</v>
      </c>
      <c r="J1683">
        <f>IF(AND(B1684=Hospitalvisits[[#This Row],[Patient_ID]],C1684-Hospitalvisits[[#This Row],[Discharge_Date]] &lt;= 30),1,0)</f>
        <v>0</v>
      </c>
      <c r="K1683" s="3" t="str">
        <f>IF(Hospitalvisits[[#This Row],[Readmission Status]]=1,C1684,"")</f>
        <v/>
      </c>
    </row>
    <row r="1684" spans="1:11">
      <c r="A1684">
        <v>2076</v>
      </c>
      <c r="B1684">
        <v>570</v>
      </c>
      <c r="C1684" s="3">
        <v>44940</v>
      </c>
      <c r="D1684" s="3">
        <v>44958</v>
      </c>
      <c r="E1684">
        <v>18</v>
      </c>
      <c r="F1684" t="s">
        <v>1027</v>
      </c>
      <c r="G1684" t="s">
        <v>1028</v>
      </c>
      <c r="H1684">
        <v>56</v>
      </c>
      <c r="I1684" t="s">
        <v>1029</v>
      </c>
      <c r="J1684">
        <f>IF(AND(B1685=Hospitalvisits[[#This Row],[Patient_ID]],C1685-Hospitalvisits[[#This Row],[Discharge_Date]] &lt;= 30),1,0)</f>
        <v>0</v>
      </c>
      <c r="K1684" s="3" t="str">
        <f>IF(Hospitalvisits[[#This Row],[Readmission Status]]=1,C1685,"")</f>
        <v/>
      </c>
    </row>
    <row r="1685" spans="1:11">
      <c r="A1685">
        <v>909</v>
      </c>
      <c r="B1685">
        <v>570</v>
      </c>
      <c r="C1685" s="3">
        <v>45253</v>
      </c>
      <c r="D1685" s="3">
        <v>45256</v>
      </c>
      <c r="E1685">
        <v>3</v>
      </c>
      <c r="F1685" t="s">
        <v>1046</v>
      </c>
      <c r="G1685" t="s">
        <v>1043</v>
      </c>
      <c r="H1685">
        <v>28</v>
      </c>
      <c r="I1685" t="s">
        <v>1034</v>
      </c>
      <c r="J1685">
        <f>IF(AND(B1686=Hospitalvisits[[#This Row],[Patient_ID]],C1686-Hospitalvisits[[#This Row],[Discharge_Date]] &lt;= 30),1,0)</f>
        <v>0</v>
      </c>
      <c r="K1685" s="3" t="str">
        <f>IF(Hospitalvisits[[#This Row],[Readmission Status]]=1,C1686,"")</f>
        <v/>
      </c>
    </row>
    <row r="1686" spans="1:11">
      <c r="A1686">
        <v>726</v>
      </c>
      <c r="B1686">
        <v>571</v>
      </c>
      <c r="C1686" s="3">
        <v>44870</v>
      </c>
      <c r="D1686" s="3">
        <v>44880</v>
      </c>
      <c r="E1686">
        <v>10</v>
      </c>
      <c r="F1686" t="s">
        <v>1030</v>
      </c>
      <c r="G1686" t="s">
        <v>1031</v>
      </c>
      <c r="H1686">
        <v>69</v>
      </c>
      <c r="I1686" t="s">
        <v>1026</v>
      </c>
      <c r="J1686">
        <f>IF(AND(B1687=Hospitalvisits[[#This Row],[Patient_ID]],C1687-Hospitalvisits[[#This Row],[Discharge_Date]] &lt;= 30),1,0)</f>
        <v>0</v>
      </c>
      <c r="K1686" s="3" t="str">
        <f>IF(Hospitalvisits[[#This Row],[Readmission Status]]=1,C1687,"")</f>
        <v/>
      </c>
    </row>
    <row r="1687" spans="1:11">
      <c r="A1687">
        <v>1518</v>
      </c>
      <c r="B1687">
        <v>571</v>
      </c>
      <c r="C1687" s="3">
        <v>45129</v>
      </c>
      <c r="D1687" s="3">
        <v>45131</v>
      </c>
      <c r="E1687">
        <v>2</v>
      </c>
      <c r="F1687" t="s">
        <v>1046</v>
      </c>
      <c r="G1687" t="s">
        <v>1043</v>
      </c>
      <c r="H1687">
        <v>41</v>
      </c>
      <c r="I1687" t="s">
        <v>1032</v>
      </c>
      <c r="J1687">
        <f>IF(AND(B1688=Hospitalvisits[[#This Row],[Patient_ID]],C1688-Hospitalvisits[[#This Row],[Discharge_Date]] &lt;= 30),1,0)</f>
        <v>0</v>
      </c>
      <c r="K1687" s="3" t="str">
        <f>IF(Hospitalvisits[[#This Row],[Readmission Status]]=1,C1688,"")</f>
        <v/>
      </c>
    </row>
    <row r="1688" spans="1:11">
      <c r="A1688">
        <v>2795</v>
      </c>
      <c r="B1688">
        <v>572</v>
      </c>
      <c r="C1688" s="3">
        <v>44621</v>
      </c>
      <c r="D1688" s="3">
        <v>44626</v>
      </c>
      <c r="E1688">
        <v>5</v>
      </c>
      <c r="F1688" t="s">
        <v>1024</v>
      </c>
      <c r="G1688" t="s">
        <v>1025</v>
      </c>
      <c r="H1688">
        <v>174</v>
      </c>
      <c r="I1688" t="s">
        <v>1032</v>
      </c>
      <c r="J1688">
        <f>IF(AND(B1689=Hospitalvisits[[#This Row],[Patient_ID]],C1689-Hospitalvisits[[#This Row],[Discharge_Date]] &lt;= 30),1,0)</f>
        <v>0</v>
      </c>
      <c r="K1688" s="3" t="str">
        <f>IF(Hospitalvisits[[#This Row],[Readmission Status]]=1,C1689,"")</f>
        <v/>
      </c>
    </row>
    <row r="1689" spans="1:11">
      <c r="A1689">
        <v>1822</v>
      </c>
      <c r="B1689">
        <v>572</v>
      </c>
      <c r="C1689" s="3">
        <v>45356</v>
      </c>
      <c r="D1689" s="3">
        <v>45358</v>
      </c>
      <c r="E1689">
        <v>2</v>
      </c>
      <c r="F1689" t="s">
        <v>1045</v>
      </c>
      <c r="G1689" t="s">
        <v>1025</v>
      </c>
      <c r="H1689">
        <v>105</v>
      </c>
      <c r="I1689" t="s">
        <v>1032</v>
      </c>
      <c r="J1689">
        <f>IF(AND(B1690=Hospitalvisits[[#This Row],[Patient_ID]],C1690-Hospitalvisits[[#This Row],[Discharge_Date]] &lt;= 30),1,0)</f>
        <v>0</v>
      </c>
      <c r="K1689" s="3" t="str">
        <f>IF(Hospitalvisits[[#This Row],[Readmission Status]]=1,C1690,"")</f>
        <v/>
      </c>
    </row>
    <row r="1690" spans="1:11">
      <c r="A1690">
        <v>2872</v>
      </c>
      <c r="B1690">
        <v>573</v>
      </c>
      <c r="C1690" s="3">
        <v>44801</v>
      </c>
      <c r="D1690" s="3">
        <v>44803</v>
      </c>
      <c r="E1690">
        <v>2</v>
      </c>
      <c r="F1690" t="s">
        <v>1046</v>
      </c>
      <c r="G1690" t="s">
        <v>1043</v>
      </c>
      <c r="H1690">
        <v>167</v>
      </c>
      <c r="I1690" t="s">
        <v>1032</v>
      </c>
      <c r="J1690">
        <f>IF(AND(B1691=Hospitalvisits[[#This Row],[Patient_ID]],C1691-Hospitalvisits[[#This Row],[Discharge_Date]] &lt;= 30),1,0)</f>
        <v>0</v>
      </c>
      <c r="K1690" s="3" t="str">
        <f>IF(Hospitalvisits[[#This Row],[Readmission Status]]=1,C1691,"")</f>
        <v/>
      </c>
    </row>
    <row r="1691" spans="1:11">
      <c r="A1691">
        <v>2117</v>
      </c>
      <c r="B1691">
        <v>573</v>
      </c>
      <c r="C1691" s="3">
        <v>44976</v>
      </c>
      <c r="D1691" s="3">
        <v>44985</v>
      </c>
      <c r="E1691">
        <v>9</v>
      </c>
      <c r="F1691" t="s">
        <v>1037</v>
      </c>
      <c r="G1691" t="s">
        <v>1031</v>
      </c>
      <c r="H1691">
        <v>80</v>
      </c>
      <c r="I1691" t="s">
        <v>1034</v>
      </c>
      <c r="J1691">
        <f>IF(AND(B1692=Hospitalvisits[[#This Row],[Patient_ID]],C1692-Hospitalvisits[[#This Row],[Discharge_Date]] &lt;= 30),1,0)</f>
        <v>0</v>
      </c>
      <c r="K1691" s="3" t="str">
        <f>IF(Hospitalvisits[[#This Row],[Readmission Status]]=1,C1692,"")</f>
        <v/>
      </c>
    </row>
    <row r="1692" spans="1:11">
      <c r="A1692">
        <v>1450</v>
      </c>
      <c r="B1692">
        <v>573</v>
      </c>
      <c r="C1692" s="3">
        <v>45264</v>
      </c>
      <c r="D1692" s="3">
        <v>45265</v>
      </c>
      <c r="E1692">
        <v>1</v>
      </c>
      <c r="F1692" t="s">
        <v>1042</v>
      </c>
      <c r="G1692" t="s">
        <v>1043</v>
      </c>
      <c r="H1692">
        <v>113</v>
      </c>
      <c r="I1692" t="s">
        <v>1032</v>
      </c>
      <c r="J1692">
        <f>IF(AND(B1693=Hospitalvisits[[#This Row],[Patient_ID]],C1693-Hospitalvisits[[#This Row],[Discharge_Date]] &lt;= 30),1,0)</f>
        <v>0</v>
      </c>
      <c r="K1692" s="3" t="str">
        <f>IF(Hospitalvisits[[#This Row],[Readmission Status]]=1,C1693,"")</f>
        <v/>
      </c>
    </row>
    <row r="1693" spans="1:11">
      <c r="A1693">
        <v>2454</v>
      </c>
      <c r="B1693">
        <v>574</v>
      </c>
      <c r="C1693" s="3">
        <v>44586</v>
      </c>
      <c r="D1693" s="3">
        <v>44593</v>
      </c>
      <c r="E1693">
        <v>7</v>
      </c>
      <c r="F1693" t="s">
        <v>1040</v>
      </c>
      <c r="G1693" t="s">
        <v>1039</v>
      </c>
      <c r="H1693">
        <v>24</v>
      </c>
      <c r="I1693" t="s">
        <v>1026</v>
      </c>
      <c r="J1693">
        <f>IF(AND(B1694=Hospitalvisits[[#This Row],[Patient_ID]],C1694-Hospitalvisits[[#This Row],[Discharge_Date]] &lt;= 30),1,0)</f>
        <v>0</v>
      </c>
      <c r="K1693" s="3" t="str">
        <f>IF(Hospitalvisits[[#This Row],[Readmission Status]]=1,C1694,"")</f>
        <v/>
      </c>
    </row>
    <row r="1694" spans="1:11">
      <c r="A1694">
        <v>209</v>
      </c>
      <c r="B1694">
        <v>574</v>
      </c>
      <c r="C1694" s="3">
        <v>44629</v>
      </c>
      <c r="D1694" s="3">
        <v>44633</v>
      </c>
      <c r="E1694">
        <v>4</v>
      </c>
      <c r="F1694" t="s">
        <v>1030</v>
      </c>
      <c r="G1694" t="s">
        <v>1031</v>
      </c>
      <c r="H1694">
        <v>120</v>
      </c>
      <c r="I1694" t="s">
        <v>1034</v>
      </c>
      <c r="J1694">
        <f>IF(AND(B1695=Hospitalvisits[[#This Row],[Patient_ID]],C1695-Hospitalvisits[[#This Row],[Discharge_Date]] &lt;= 30),1,0)</f>
        <v>0</v>
      </c>
      <c r="K1694" s="3" t="str">
        <f>IF(Hospitalvisits[[#This Row],[Readmission Status]]=1,C1695,"")</f>
        <v/>
      </c>
    </row>
    <row r="1695" spans="1:11">
      <c r="A1695">
        <v>2868</v>
      </c>
      <c r="B1695">
        <v>574</v>
      </c>
      <c r="C1695" s="3">
        <v>45154</v>
      </c>
      <c r="D1695" s="3">
        <v>45159</v>
      </c>
      <c r="E1695">
        <v>5</v>
      </c>
      <c r="F1695" t="s">
        <v>1040</v>
      </c>
      <c r="G1695" t="s">
        <v>1039</v>
      </c>
      <c r="H1695">
        <v>90</v>
      </c>
      <c r="I1695" t="s">
        <v>1032</v>
      </c>
      <c r="J1695">
        <f>IF(AND(B1696=Hospitalvisits[[#This Row],[Patient_ID]],C1696-Hospitalvisits[[#This Row],[Discharge_Date]] &lt;= 30),1,0)</f>
        <v>0</v>
      </c>
      <c r="K1695" s="3" t="str">
        <f>IF(Hospitalvisits[[#This Row],[Readmission Status]]=1,C1696,"")</f>
        <v/>
      </c>
    </row>
    <row r="1696" spans="1:11">
      <c r="A1696">
        <v>49</v>
      </c>
      <c r="B1696">
        <v>574</v>
      </c>
      <c r="C1696" s="3">
        <v>45319</v>
      </c>
      <c r="D1696" s="3">
        <v>45322</v>
      </c>
      <c r="E1696">
        <v>3</v>
      </c>
      <c r="F1696" t="s">
        <v>1045</v>
      </c>
      <c r="G1696" t="s">
        <v>1025</v>
      </c>
      <c r="H1696">
        <v>150</v>
      </c>
      <c r="I1696" t="s">
        <v>1032</v>
      </c>
      <c r="J1696">
        <f>IF(AND(B1697=Hospitalvisits[[#This Row],[Patient_ID]],C1697-Hospitalvisits[[#This Row],[Discharge_Date]] &lt;= 30),1,0)</f>
        <v>0</v>
      </c>
      <c r="K1696" s="3" t="str">
        <f>IF(Hospitalvisits[[#This Row],[Readmission Status]]=1,C1697,"")</f>
        <v/>
      </c>
    </row>
    <row r="1697" spans="1:11">
      <c r="A1697">
        <v>1614</v>
      </c>
      <c r="B1697">
        <v>575</v>
      </c>
      <c r="C1697" s="3">
        <v>44652</v>
      </c>
      <c r="D1697" s="3">
        <v>44653</v>
      </c>
      <c r="E1697">
        <v>1</v>
      </c>
      <c r="F1697" t="s">
        <v>1046</v>
      </c>
      <c r="G1697" t="s">
        <v>1043</v>
      </c>
      <c r="H1697">
        <v>129</v>
      </c>
      <c r="I1697" t="s">
        <v>1034</v>
      </c>
      <c r="J1697">
        <f>IF(AND(B1698=Hospitalvisits[[#This Row],[Patient_ID]],C1698-Hospitalvisits[[#This Row],[Discharge_Date]] &lt;= 30),1,0)</f>
        <v>0</v>
      </c>
      <c r="K1697" s="3" t="str">
        <f>IF(Hospitalvisits[[#This Row],[Readmission Status]]=1,C1698,"")</f>
        <v/>
      </c>
    </row>
    <row r="1698" spans="1:11">
      <c r="A1698">
        <v>1628</v>
      </c>
      <c r="B1698">
        <v>575</v>
      </c>
      <c r="C1698" s="3">
        <v>44765</v>
      </c>
      <c r="D1698" s="3">
        <v>44767</v>
      </c>
      <c r="E1698">
        <v>2</v>
      </c>
      <c r="F1698" t="s">
        <v>1030</v>
      </c>
      <c r="G1698" t="s">
        <v>1031</v>
      </c>
      <c r="H1698">
        <v>148</v>
      </c>
      <c r="I1698" t="s">
        <v>1029</v>
      </c>
      <c r="J1698">
        <f>IF(AND(B1699=Hospitalvisits[[#This Row],[Patient_ID]],C1699-Hospitalvisits[[#This Row],[Discharge_Date]] &lt;= 30),1,0)</f>
        <v>0</v>
      </c>
      <c r="K1698" s="3" t="str">
        <f>IF(Hospitalvisits[[#This Row],[Readmission Status]]=1,C1699,"")</f>
        <v/>
      </c>
    </row>
    <row r="1699" spans="1:11">
      <c r="A1699">
        <v>1058</v>
      </c>
      <c r="B1699">
        <v>575</v>
      </c>
      <c r="C1699" s="3">
        <v>44921</v>
      </c>
      <c r="D1699" s="3">
        <v>44926</v>
      </c>
      <c r="E1699">
        <v>5</v>
      </c>
      <c r="F1699" t="s">
        <v>1040</v>
      </c>
      <c r="G1699" t="s">
        <v>1039</v>
      </c>
      <c r="H1699">
        <v>8</v>
      </c>
      <c r="I1699" t="s">
        <v>1032</v>
      </c>
      <c r="J1699">
        <f>IF(AND(B1700=Hospitalvisits[[#This Row],[Patient_ID]],C1700-Hospitalvisits[[#This Row],[Discharge_Date]] &lt;= 30),1,0)</f>
        <v>0</v>
      </c>
      <c r="K1699" s="3" t="str">
        <f>IF(Hospitalvisits[[#This Row],[Readmission Status]]=1,C1700,"")</f>
        <v/>
      </c>
    </row>
    <row r="1700" spans="1:11">
      <c r="A1700">
        <v>2875</v>
      </c>
      <c r="B1700">
        <v>575</v>
      </c>
      <c r="C1700" s="3">
        <v>45015</v>
      </c>
      <c r="D1700" s="3">
        <v>45023</v>
      </c>
      <c r="E1700">
        <v>8</v>
      </c>
      <c r="F1700" t="s">
        <v>1035</v>
      </c>
      <c r="G1700" t="s">
        <v>1036</v>
      </c>
      <c r="H1700">
        <v>69</v>
      </c>
      <c r="I1700" t="s">
        <v>1026</v>
      </c>
      <c r="J1700">
        <f>IF(AND(B1701=Hospitalvisits[[#This Row],[Patient_ID]],C1701-Hospitalvisits[[#This Row],[Discharge_Date]] &lt;= 30),1,0)</f>
        <v>0</v>
      </c>
      <c r="K1700" s="3" t="str">
        <f>IF(Hospitalvisits[[#This Row],[Readmission Status]]=1,C1701,"")</f>
        <v/>
      </c>
    </row>
    <row r="1701" spans="1:11">
      <c r="A1701">
        <v>1473</v>
      </c>
      <c r="B1701">
        <v>575</v>
      </c>
      <c r="C1701" s="3">
        <v>45323</v>
      </c>
      <c r="D1701" s="3">
        <v>45336</v>
      </c>
      <c r="E1701">
        <v>13</v>
      </c>
      <c r="F1701" t="s">
        <v>1027</v>
      </c>
      <c r="G1701" t="s">
        <v>1028</v>
      </c>
      <c r="H1701">
        <v>98</v>
      </c>
      <c r="I1701" t="s">
        <v>1026</v>
      </c>
      <c r="J1701">
        <f>IF(AND(B1702=Hospitalvisits[[#This Row],[Patient_ID]],C1702-Hospitalvisits[[#This Row],[Discharge_Date]] &lt;= 30),1,0)</f>
        <v>1</v>
      </c>
      <c r="K1701" s="3">
        <f>IF(Hospitalvisits[[#This Row],[Readmission Status]]=1,C1702,"")</f>
        <v>45356</v>
      </c>
    </row>
    <row r="1702" spans="1:11">
      <c r="A1702">
        <v>2773</v>
      </c>
      <c r="B1702">
        <v>575</v>
      </c>
      <c r="C1702" s="3">
        <v>45356</v>
      </c>
      <c r="D1702" s="3">
        <v>45359</v>
      </c>
      <c r="E1702">
        <v>3</v>
      </c>
      <c r="F1702" t="s">
        <v>1040</v>
      </c>
      <c r="G1702" t="s">
        <v>1039</v>
      </c>
      <c r="H1702">
        <v>56</v>
      </c>
      <c r="I1702" t="s">
        <v>1034</v>
      </c>
      <c r="J1702">
        <f>IF(AND(B1703=Hospitalvisits[[#This Row],[Patient_ID]],C1703-Hospitalvisits[[#This Row],[Discharge_Date]] &lt;= 30),1,0)</f>
        <v>0</v>
      </c>
      <c r="K1702" s="3" t="str">
        <f>IF(Hospitalvisits[[#This Row],[Readmission Status]]=1,C1703,"")</f>
        <v/>
      </c>
    </row>
    <row r="1703" spans="1:11">
      <c r="A1703">
        <v>2023</v>
      </c>
      <c r="B1703">
        <v>575</v>
      </c>
      <c r="C1703" s="3">
        <v>45397</v>
      </c>
      <c r="D1703" s="3">
        <v>45403</v>
      </c>
      <c r="E1703">
        <v>6</v>
      </c>
      <c r="F1703" t="s">
        <v>1044</v>
      </c>
      <c r="G1703" t="s">
        <v>1039</v>
      </c>
      <c r="H1703">
        <v>134</v>
      </c>
      <c r="I1703" t="s">
        <v>1034</v>
      </c>
      <c r="J1703">
        <f>IF(AND(B1704=Hospitalvisits[[#This Row],[Patient_ID]],C1704-Hospitalvisits[[#This Row],[Discharge_Date]] &lt;= 30),1,0)</f>
        <v>0</v>
      </c>
      <c r="K1703" s="3" t="str">
        <f>IF(Hospitalvisits[[#This Row],[Readmission Status]]=1,C1704,"")</f>
        <v/>
      </c>
    </row>
    <row r="1704" spans="1:11">
      <c r="A1704">
        <v>588</v>
      </c>
      <c r="B1704">
        <v>576</v>
      </c>
      <c r="C1704" s="3">
        <v>45310</v>
      </c>
      <c r="D1704" s="3">
        <v>45313</v>
      </c>
      <c r="E1704">
        <v>3</v>
      </c>
      <c r="F1704" t="s">
        <v>1046</v>
      </c>
      <c r="G1704" t="s">
        <v>1043</v>
      </c>
      <c r="H1704">
        <v>1</v>
      </c>
      <c r="I1704" t="s">
        <v>1034</v>
      </c>
      <c r="J1704">
        <f>IF(AND(B1705=Hospitalvisits[[#This Row],[Patient_ID]],C1705-Hospitalvisits[[#This Row],[Discharge_Date]] &lt;= 30),1,0)</f>
        <v>0</v>
      </c>
      <c r="K1704" s="3" t="str">
        <f>IF(Hospitalvisits[[#This Row],[Readmission Status]]=1,C1705,"")</f>
        <v/>
      </c>
    </row>
    <row r="1705" spans="1:11">
      <c r="A1705">
        <v>2808</v>
      </c>
      <c r="B1705">
        <v>576</v>
      </c>
      <c r="C1705" s="3">
        <v>45597</v>
      </c>
      <c r="D1705" s="3">
        <v>45614</v>
      </c>
      <c r="E1705">
        <v>17</v>
      </c>
      <c r="F1705" t="s">
        <v>1033</v>
      </c>
      <c r="G1705" t="s">
        <v>1028</v>
      </c>
      <c r="H1705">
        <v>103</v>
      </c>
      <c r="I1705" t="s">
        <v>1026</v>
      </c>
      <c r="J1705">
        <f>IF(AND(B1706=Hospitalvisits[[#This Row],[Patient_ID]],C1706-Hospitalvisits[[#This Row],[Discharge_Date]] &lt;= 30),1,0)</f>
        <v>0</v>
      </c>
      <c r="K1705" s="3" t="str">
        <f>IF(Hospitalvisits[[#This Row],[Readmission Status]]=1,C1706,"")</f>
        <v/>
      </c>
    </row>
    <row r="1706" spans="1:11">
      <c r="A1706">
        <v>1322</v>
      </c>
      <c r="B1706">
        <v>577</v>
      </c>
      <c r="C1706" s="3">
        <v>44706</v>
      </c>
      <c r="D1706" s="3">
        <v>44711</v>
      </c>
      <c r="E1706">
        <v>5</v>
      </c>
      <c r="F1706" t="s">
        <v>1030</v>
      </c>
      <c r="G1706" t="s">
        <v>1031</v>
      </c>
      <c r="H1706">
        <v>170</v>
      </c>
      <c r="I1706" t="s">
        <v>1026</v>
      </c>
      <c r="J1706">
        <f>IF(AND(B1707=Hospitalvisits[[#This Row],[Patient_ID]],C1707-Hospitalvisits[[#This Row],[Discharge_Date]] &lt;= 30),1,0)</f>
        <v>0</v>
      </c>
      <c r="K1706" s="3" t="str">
        <f>IF(Hospitalvisits[[#This Row],[Readmission Status]]=1,C1707,"")</f>
        <v/>
      </c>
    </row>
    <row r="1707" spans="1:11">
      <c r="A1707">
        <v>373</v>
      </c>
      <c r="B1707">
        <v>577</v>
      </c>
      <c r="C1707" s="3">
        <v>45025</v>
      </c>
      <c r="D1707" s="3">
        <v>45030</v>
      </c>
      <c r="E1707">
        <v>5</v>
      </c>
      <c r="F1707" t="s">
        <v>1041</v>
      </c>
      <c r="G1707" t="s">
        <v>1036</v>
      </c>
      <c r="H1707">
        <v>186</v>
      </c>
      <c r="I1707" t="s">
        <v>1032</v>
      </c>
      <c r="J1707">
        <f>IF(AND(B1708=Hospitalvisits[[#This Row],[Patient_ID]],C1708-Hospitalvisits[[#This Row],[Discharge_Date]] &lt;= 30),1,0)</f>
        <v>0</v>
      </c>
      <c r="K1707" s="3" t="str">
        <f>IF(Hospitalvisits[[#This Row],[Readmission Status]]=1,C1708,"")</f>
        <v/>
      </c>
    </row>
    <row r="1708" spans="1:11">
      <c r="A1708">
        <v>2627</v>
      </c>
      <c r="B1708">
        <v>577</v>
      </c>
      <c r="C1708" s="3">
        <v>45226</v>
      </c>
      <c r="D1708" s="3">
        <v>45231</v>
      </c>
      <c r="E1708">
        <v>5</v>
      </c>
      <c r="F1708" t="s">
        <v>1045</v>
      </c>
      <c r="G1708" t="s">
        <v>1025</v>
      </c>
      <c r="H1708">
        <v>33</v>
      </c>
      <c r="I1708" t="s">
        <v>1029</v>
      </c>
      <c r="J1708">
        <f>IF(AND(B1709=Hospitalvisits[[#This Row],[Patient_ID]],C1709-Hospitalvisits[[#This Row],[Discharge_Date]] &lt;= 30),1,0)</f>
        <v>0</v>
      </c>
      <c r="K1708" s="3" t="str">
        <f>IF(Hospitalvisits[[#This Row],[Readmission Status]]=1,C1709,"")</f>
        <v/>
      </c>
    </row>
    <row r="1709" spans="1:11">
      <c r="A1709">
        <v>189</v>
      </c>
      <c r="B1709">
        <v>577</v>
      </c>
      <c r="C1709" s="3">
        <v>45289</v>
      </c>
      <c r="D1709" s="3">
        <v>45292</v>
      </c>
      <c r="E1709">
        <v>3</v>
      </c>
      <c r="F1709" t="s">
        <v>1024</v>
      </c>
      <c r="G1709" t="s">
        <v>1025</v>
      </c>
      <c r="H1709">
        <v>21</v>
      </c>
      <c r="I1709" t="s">
        <v>1032</v>
      </c>
      <c r="J1709">
        <f>IF(AND(B1710=Hospitalvisits[[#This Row],[Patient_ID]],C1710-Hospitalvisits[[#This Row],[Discharge_Date]] &lt;= 30),1,0)</f>
        <v>1</v>
      </c>
      <c r="K1709" s="3">
        <f>IF(Hospitalvisits[[#This Row],[Readmission Status]]=1,C1710,"")</f>
        <v>45317</v>
      </c>
    </row>
    <row r="1710" spans="1:11">
      <c r="A1710">
        <v>939</v>
      </c>
      <c r="B1710">
        <v>577</v>
      </c>
      <c r="C1710" s="3">
        <v>45317</v>
      </c>
      <c r="D1710" s="3">
        <v>45336</v>
      </c>
      <c r="E1710">
        <v>19</v>
      </c>
      <c r="F1710" t="s">
        <v>1027</v>
      </c>
      <c r="G1710" t="s">
        <v>1028</v>
      </c>
      <c r="H1710">
        <v>172</v>
      </c>
      <c r="I1710" t="s">
        <v>1026</v>
      </c>
      <c r="J1710">
        <f>IF(AND(B1711=Hospitalvisits[[#This Row],[Patient_ID]],C1711-Hospitalvisits[[#This Row],[Discharge_Date]] &lt;= 30),1,0)</f>
        <v>0</v>
      </c>
      <c r="K1710" s="3" t="str">
        <f>IF(Hospitalvisits[[#This Row],[Readmission Status]]=1,C1711,"")</f>
        <v/>
      </c>
    </row>
    <row r="1711" spans="1:11">
      <c r="A1711">
        <v>2322</v>
      </c>
      <c r="B1711">
        <v>578</v>
      </c>
      <c r="C1711" s="3">
        <v>45532</v>
      </c>
      <c r="D1711" s="3">
        <v>45538</v>
      </c>
      <c r="E1711">
        <v>6</v>
      </c>
      <c r="F1711" t="s">
        <v>1044</v>
      </c>
      <c r="G1711" t="s">
        <v>1039</v>
      </c>
      <c r="H1711">
        <v>92</v>
      </c>
      <c r="I1711" t="s">
        <v>1034</v>
      </c>
      <c r="J1711">
        <f>IF(AND(B1712=Hospitalvisits[[#This Row],[Patient_ID]],C1712-Hospitalvisits[[#This Row],[Discharge_Date]] &lt;= 30),1,0)</f>
        <v>0</v>
      </c>
      <c r="K1711" s="3" t="str">
        <f>IF(Hospitalvisits[[#This Row],[Readmission Status]]=1,C1712,"")</f>
        <v/>
      </c>
    </row>
    <row r="1712" spans="1:11">
      <c r="A1712">
        <v>1124</v>
      </c>
      <c r="B1712">
        <v>578</v>
      </c>
      <c r="C1712" s="3">
        <v>45570</v>
      </c>
      <c r="D1712" s="3">
        <v>45576</v>
      </c>
      <c r="E1712">
        <v>6</v>
      </c>
      <c r="F1712" t="s">
        <v>1038</v>
      </c>
      <c r="G1712" t="s">
        <v>1039</v>
      </c>
      <c r="H1712">
        <v>71</v>
      </c>
      <c r="I1712" t="s">
        <v>1029</v>
      </c>
      <c r="J1712">
        <f>IF(AND(B1713=Hospitalvisits[[#This Row],[Patient_ID]],C1713-Hospitalvisits[[#This Row],[Discharge_Date]] &lt;= 30),1,0)</f>
        <v>1</v>
      </c>
      <c r="K1712" s="3">
        <f>IF(Hospitalvisits[[#This Row],[Readmission Status]]=1,C1713,"")</f>
        <v>45599</v>
      </c>
    </row>
    <row r="1713" spans="1:11">
      <c r="A1713">
        <v>2737</v>
      </c>
      <c r="B1713">
        <v>578</v>
      </c>
      <c r="C1713" s="3">
        <v>45599</v>
      </c>
      <c r="D1713" s="3">
        <v>45601</v>
      </c>
      <c r="E1713">
        <v>2</v>
      </c>
      <c r="F1713" t="s">
        <v>1046</v>
      </c>
      <c r="G1713" t="s">
        <v>1043</v>
      </c>
      <c r="H1713">
        <v>128</v>
      </c>
      <c r="I1713" t="s">
        <v>1034</v>
      </c>
      <c r="J1713">
        <f>IF(AND(B1714=Hospitalvisits[[#This Row],[Patient_ID]],C1714-Hospitalvisits[[#This Row],[Discharge_Date]] &lt;= 30),1,0)</f>
        <v>0</v>
      </c>
      <c r="K1713" s="3" t="str">
        <f>IF(Hospitalvisits[[#This Row],[Readmission Status]]=1,C1714,"")</f>
        <v/>
      </c>
    </row>
    <row r="1714" spans="1:11">
      <c r="A1714">
        <v>1695</v>
      </c>
      <c r="B1714">
        <v>579</v>
      </c>
      <c r="C1714" s="3">
        <v>44585</v>
      </c>
      <c r="D1714" s="3">
        <v>44587</v>
      </c>
      <c r="E1714">
        <v>2</v>
      </c>
      <c r="F1714" t="s">
        <v>1042</v>
      </c>
      <c r="G1714" t="s">
        <v>1043</v>
      </c>
      <c r="H1714">
        <v>187</v>
      </c>
      <c r="I1714" t="s">
        <v>1029</v>
      </c>
      <c r="J1714">
        <f>IF(AND(B1715=Hospitalvisits[[#This Row],[Patient_ID]],C1715-Hospitalvisits[[#This Row],[Discharge_Date]] &lt;= 30),1,0)</f>
        <v>0</v>
      </c>
      <c r="K1714" s="3" t="str">
        <f>IF(Hospitalvisits[[#This Row],[Readmission Status]]=1,C1715,"")</f>
        <v/>
      </c>
    </row>
    <row r="1715" spans="1:11">
      <c r="A1715">
        <v>1407</v>
      </c>
      <c r="B1715">
        <v>579</v>
      </c>
      <c r="C1715" s="3">
        <v>45190</v>
      </c>
      <c r="D1715" s="3">
        <v>45194</v>
      </c>
      <c r="E1715">
        <v>4</v>
      </c>
      <c r="F1715" t="s">
        <v>1045</v>
      </c>
      <c r="G1715" t="s">
        <v>1025</v>
      </c>
      <c r="H1715">
        <v>3</v>
      </c>
      <c r="I1715" t="s">
        <v>1032</v>
      </c>
      <c r="J1715">
        <f>IF(AND(B1716=Hospitalvisits[[#This Row],[Patient_ID]],C1716-Hospitalvisits[[#This Row],[Discharge_Date]] &lt;= 30),1,0)</f>
        <v>0</v>
      </c>
      <c r="K1715" s="3" t="str">
        <f>IF(Hospitalvisits[[#This Row],[Readmission Status]]=1,C1716,"")</f>
        <v/>
      </c>
    </row>
    <row r="1716" spans="1:11">
      <c r="A1716">
        <v>2389</v>
      </c>
      <c r="B1716">
        <v>580</v>
      </c>
      <c r="C1716" s="3">
        <v>44888</v>
      </c>
      <c r="D1716" s="3">
        <v>44893</v>
      </c>
      <c r="E1716">
        <v>5</v>
      </c>
      <c r="F1716" t="s">
        <v>1041</v>
      </c>
      <c r="G1716" t="s">
        <v>1036</v>
      </c>
      <c r="H1716">
        <v>71</v>
      </c>
      <c r="I1716" t="s">
        <v>1029</v>
      </c>
      <c r="J1716">
        <f>IF(AND(B1717=Hospitalvisits[[#This Row],[Patient_ID]],C1717-Hospitalvisits[[#This Row],[Discharge_Date]] &lt;= 30),1,0)</f>
        <v>0</v>
      </c>
      <c r="K1716" s="3" t="str">
        <f>IF(Hospitalvisits[[#This Row],[Readmission Status]]=1,C1717,"")</f>
        <v/>
      </c>
    </row>
    <row r="1717" spans="1:11">
      <c r="A1717">
        <v>2648</v>
      </c>
      <c r="B1717">
        <v>581</v>
      </c>
      <c r="C1717" s="3">
        <v>44764</v>
      </c>
      <c r="D1717" s="3">
        <v>44774</v>
      </c>
      <c r="E1717">
        <v>10</v>
      </c>
      <c r="F1717" t="s">
        <v>1037</v>
      </c>
      <c r="G1717" t="s">
        <v>1031</v>
      </c>
      <c r="H1717">
        <v>20</v>
      </c>
      <c r="I1717" t="s">
        <v>1034</v>
      </c>
      <c r="J1717">
        <f>IF(AND(B1718=Hospitalvisits[[#This Row],[Patient_ID]],C1718-Hospitalvisits[[#This Row],[Discharge_Date]] &lt;= 30),1,0)</f>
        <v>0</v>
      </c>
      <c r="K1717" s="3" t="str">
        <f>IF(Hospitalvisits[[#This Row],[Readmission Status]]=1,C1718,"")</f>
        <v/>
      </c>
    </row>
    <row r="1718" spans="1:11">
      <c r="A1718">
        <v>1793</v>
      </c>
      <c r="B1718">
        <v>581</v>
      </c>
      <c r="C1718" s="3">
        <v>45609</v>
      </c>
      <c r="D1718" s="3">
        <v>45611</v>
      </c>
      <c r="E1718">
        <v>2</v>
      </c>
      <c r="F1718" t="s">
        <v>1045</v>
      </c>
      <c r="G1718" t="s">
        <v>1025</v>
      </c>
      <c r="H1718">
        <v>158</v>
      </c>
      <c r="I1718" t="s">
        <v>1029</v>
      </c>
      <c r="J1718">
        <f>IF(AND(B1719=Hospitalvisits[[#This Row],[Patient_ID]],C1719-Hospitalvisits[[#This Row],[Discharge_Date]] &lt;= 30),1,0)</f>
        <v>0</v>
      </c>
      <c r="K1718" s="3" t="str">
        <f>IF(Hospitalvisits[[#This Row],[Readmission Status]]=1,C1719,"")</f>
        <v/>
      </c>
    </row>
    <row r="1719" spans="1:11">
      <c r="A1719">
        <v>2345</v>
      </c>
      <c r="B1719">
        <v>582</v>
      </c>
      <c r="C1719" s="3">
        <v>44924</v>
      </c>
      <c r="D1719" s="3">
        <v>44929</v>
      </c>
      <c r="E1719">
        <v>5</v>
      </c>
      <c r="F1719" t="s">
        <v>1035</v>
      </c>
      <c r="G1719" t="s">
        <v>1036</v>
      </c>
      <c r="H1719">
        <v>17</v>
      </c>
      <c r="I1719" t="s">
        <v>1032</v>
      </c>
      <c r="J1719">
        <f>IF(AND(B1720=Hospitalvisits[[#This Row],[Patient_ID]],C1720-Hospitalvisits[[#This Row],[Discharge_Date]] &lt;= 30),1,0)</f>
        <v>0</v>
      </c>
      <c r="K1719" s="3" t="str">
        <f>IF(Hospitalvisits[[#This Row],[Readmission Status]]=1,C1720,"")</f>
        <v/>
      </c>
    </row>
    <row r="1720" spans="1:11">
      <c r="A1720">
        <v>1909</v>
      </c>
      <c r="B1720">
        <v>582</v>
      </c>
      <c r="C1720" s="3">
        <v>45065</v>
      </c>
      <c r="D1720" s="3">
        <v>45067</v>
      </c>
      <c r="E1720">
        <v>2</v>
      </c>
      <c r="F1720" t="s">
        <v>1042</v>
      </c>
      <c r="G1720" t="s">
        <v>1043</v>
      </c>
      <c r="H1720">
        <v>100</v>
      </c>
      <c r="I1720" t="s">
        <v>1026</v>
      </c>
      <c r="J1720">
        <f>IF(AND(B1721=Hospitalvisits[[#This Row],[Patient_ID]],C1721-Hospitalvisits[[#This Row],[Discharge_Date]] &lt;= 30),1,0)</f>
        <v>0</v>
      </c>
      <c r="K1720" s="3" t="str">
        <f>IF(Hospitalvisits[[#This Row],[Readmission Status]]=1,C1721,"")</f>
        <v/>
      </c>
    </row>
    <row r="1721" spans="1:11">
      <c r="A1721">
        <v>1503</v>
      </c>
      <c r="B1721">
        <v>582</v>
      </c>
      <c r="C1721" s="3">
        <v>45317</v>
      </c>
      <c r="D1721" s="3">
        <v>45324</v>
      </c>
      <c r="E1721">
        <v>7</v>
      </c>
      <c r="F1721" t="s">
        <v>1030</v>
      </c>
      <c r="G1721" t="s">
        <v>1031</v>
      </c>
      <c r="H1721">
        <v>67</v>
      </c>
      <c r="I1721" t="s">
        <v>1026</v>
      </c>
      <c r="J1721">
        <f>IF(AND(B1722=Hospitalvisits[[#This Row],[Patient_ID]],C1722-Hospitalvisits[[#This Row],[Discharge_Date]] &lt;= 30),1,0)</f>
        <v>0</v>
      </c>
      <c r="K1721" s="3" t="str">
        <f>IF(Hospitalvisits[[#This Row],[Readmission Status]]=1,C1722,"")</f>
        <v/>
      </c>
    </row>
    <row r="1722" spans="1:11">
      <c r="A1722">
        <v>1471</v>
      </c>
      <c r="B1722">
        <v>583</v>
      </c>
      <c r="C1722" s="3">
        <v>44603</v>
      </c>
      <c r="D1722" s="3">
        <v>44611</v>
      </c>
      <c r="E1722">
        <v>8</v>
      </c>
      <c r="F1722" t="s">
        <v>1037</v>
      </c>
      <c r="G1722" t="s">
        <v>1031</v>
      </c>
      <c r="H1722">
        <v>15</v>
      </c>
      <c r="I1722" t="s">
        <v>1032</v>
      </c>
      <c r="J1722">
        <f>IF(AND(B1723=Hospitalvisits[[#This Row],[Patient_ID]],C1723-Hospitalvisits[[#This Row],[Discharge_Date]] &lt;= 30),1,0)</f>
        <v>0</v>
      </c>
      <c r="K1722" s="3" t="str">
        <f>IF(Hospitalvisits[[#This Row],[Readmission Status]]=1,C1723,"")</f>
        <v/>
      </c>
    </row>
    <row r="1723" spans="1:11">
      <c r="A1723">
        <v>1318</v>
      </c>
      <c r="B1723">
        <v>583</v>
      </c>
      <c r="C1723" s="3">
        <v>44728</v>
      </c>
      <c r="D1723" s="3">
        <v>44731</v>
      </c>
      <c r="E1723">
        <v>3</v>
      </c>
      <c r="F1723" t="s">
        <v>1038</v>
      </c>
      <c r="G1723" t="s">
        <v>1039</v>
      </c>
      <c r="H1723">
        <v>90</v>
      </c>
      <c r="I1723" t="s">
        <v>1032</v>
      </c>
      <c r="J1723">
        <f>IF(AND(B1724=Hospitalvisits[[#This Row],[Patient_ID]],C1724-Hospitalvisits[[#This Row],[Discharge_Date]] &lt;= 30),1,0)</f>
        <v>0</v>
      </c>
      <c r="K1723" s="3" t="str">
        <f>IF(Hospitalvisits[[#This Row],[Readmission Status]]=1,C1724,"")</f>
        <v/>
      </c>
    </row>
    <row r="1724" spans="1:11">
      <c r="A1724">
        <v>1376</v>
      </c>
      <c r="B1724">
        <v>583</v>
      </c>
      <c r="C1724" s="3">
        <v>45479</v>
      </c>
      <c r="D1724" s="3">
        <v>45498</v>
      </c>
      <c r="E1724">
        <v>19</v>
      </c>
      <c r="F1724" t="s">
        <v>1033</v>
      </c>
      <c r="G1724" t="s">
        <v>1028</v>
      </c>
      <c r="H1724">
        <v>20</v>
      </c>
      <c r="I1724" t="s">
        <v>1034</v>
      </c>
      <c r="J1724">
        <f>IF(AND(B1725=Hospitalvisits[[#This Row],[Patient_ID]],C1725-Hospitalvisits[[#This Row],[Discharge_Date]] &lt;= 30),1,0)</f>
        <v>0</v>
      </c>
      <c r="K1724" s="3" t="str">
        <f>IF(Hospitalvisits[[#This Row],[Readmission Status]]=1,C1725,"")</f>
        <v/>
      </c>
    </row>
    <row r="1725" spans="1:11">
      <c r="A1725">
        <v>312</v>
      </c>
      <c r="B1725">
        <v>584</v>
      </c>
      <c r="C1725" s="3">
        <v>44838</v>
      </c>
      <c r="D1725" s="3">
        <v>44840</v>
      </c>
      <c r="E1725">
        <v>2</v>
      </c>
      <c r="F1725" t="s">
        <v>1046</v>
      </c>
      <c r="G1725" t="s">
        <v>1043</v>
      </c>
      <c r="H1725">
        <v>14</v>
      </c>
      <c r="I1725" t="s">
        <v>1029</v>
      </c>
      <c r="J1725">
        <f>IF(AND(B1726=Hospitalvisits[[#This Row],[Patient_ID]],C1726-Hospitalvisits[[#This Row],[Discharge_Date]] &lt;= 30),1,0)</f>
        <v>0</v>
      </c>
      <c r="K1725" s="3" t="str">
        <f>IF(Hospitalvisits[[#This Row],[Readmission Status]]=1,C1726,"")</f>
        <v/>
      </c>
    </row>
    <row r="1726" spans="1:11">
      <c r="A1726">
        <v>1310</v>
      </c>
      <c r="B1726">
        <v>584</v>
      </c>
      <c r="C1726" s="3">
        <v>45141</v>
      </c>
      <c r="D1726" s="3">
        <v>45146</v>
      </c>
      <c r="E1726">
        <v>5</v>
      </c>
      <c r="F1726" t="s">
        <v>1041</v>
      </c>
      <c r="G1726" t="s">
        <v>1036</v>
      </c>
      <c r="H1726">
        <v>88</v>
      </c>
      <c r="I1726" t="s">
        <v>1032</v>
      </c>
      <c r="J1726">
        <f>IF(AND(B1727=Hospitalvisits[[#This Row],[Patient_ID]],C1727-Hospitalvisits[[#This Row],[Discharge_Date]] &lt;= 30),1,0)</f>
        <v>0</v>
      </c>
      <c r="K1726" s="3" t="str">
        <f>IF(Hospitalvisits[[#This Row],[Readmission Status]]=1,C1727,"")</f>
        <v/>
      </c>
    </row>
    <row r="1727" spans="1:11">
      <c r="A1727">
        <v>983</v>
      </c>
      <c r="B1727">
        <v>584</v>
      </c>
      <c r="C1727" s="3">
        <v>45535</v>
      </c>
      <c r="D1727" s="3">
        <v>45537</v>
      </c>
      <c r="E1727">
        <v>2</v>
      </c>
      <c r="F1727" t="s">
        <v>1042</v>
      </c>
      <c r="G1727" t="s">
        <v>1043</v>
      </c>
      <c r="H1727">
        <v>172</v>
      </c>
      <c r="I1727" t="s">
        <v>1029</v>
      </c>
      <c r="J1727">
        <f>IF(AND(B1728=Hospitalvisits[[#This Row],[Patient_ID]],C1728-Hospitalvisits[[#This Row],[Discharge_Date]] &lt;= 30),1,0)</f>
        <v>0</v>
      </c>
      <c r="K1727" s="3" t="str">
        <f>IF(Hospitalvisits[[#This Row],[Readmission Status]]=1,C1728,"")</f>
        <v/>
      </c>
    </row>
    <row r="1728" spans="1:11">
      <c r="A1728">
        <v>251</v>
      </c>
      <c r="B1728">
        <v>585</v>
      </c>
      <c r="C1728" s="3">
        <v>44872</v>
      </c>
      <c r="D1728" s="3">
        <v>44882</v>
      </c>
      <c r="E1728">
        <v>10</v>
      </c>
      <c r="F1728" t="s">
        <v>1041</v>
      </c>
      <c r="G1728" t="s">
        <v>1036</v>
      </c>
      <c r="H1728">
        <v>50</v>
      </c>
      <c r="I1728" t="s">
        <v>1034</v>
      </c>
      <c r="J1728">
        <f>IF(AND(B1729=Hospitalvisits[[#This Row],[Patient_ID]],C1729-Hospitalvisits[[#This Row],[Discharge_Date]] &lt;= 30),1,0)</f>
        <v>0</v>
      </c>
      <c r="K1728" s="3" t="str">
        <f>IF(Hospitalvisits[[#This Row],[Readmission Status]]=1,C1729,"")</f>
        <v/>
      </c>
    </row>
    <row r="1729" spans="1:11">
      <c r="A1729">
        <v>2124</v>
      </c>
      <c r="B1729">
        <v>586</v>
      </c>
      <c r="C1729" s="3">
        <v>45435</v>
      </c>
      <c r="D1729" s="3">
        <v>45436</v>
      </c>
      <c r="E1729">
        <v>1</v>
      </c>
      <c r="F1729" t="s">
        <v>1046</v>
      </c>
      <c r="G1729" t="s">
        <v>1043</v>
      </c>
      <c r="H1729">
        <v>27</v>
      </c>
      <c r="I1729" t="s">
        <v>1032</v>
      </c>
      <c r="J1729">
        <f>IF(AND(B1730=Hospitalvisits[[#This Row],[Patient_ID]],C1730-Hospitalvisits[[#This Row],[Discharge_Date]] &lt;= 30),1,0)</f>
        <v>1</v>
      </c>
      <c r="K1729" s="3">
        <f>IF(Hospitalvisits[[#This Row],[Readmission Status]]=1,C1730,"")</f>
        <v>45447</v>
      </c>
    </row>
    <row r="1730" spans="1:11">
      <c r="A1730">
        <v>1398</v>
      </c>
      <c r="B1730">
        <v>586</v>
      </c>
      <c r="C1730" s="3">
        <v>45447</v>
      </c>
      <c r="D1730" s="3">
        <v>45457</v>
      </c>
      <c r="E1730">
        <v>10</v>
      </c>
      <c r="F1730" t="s">
        <v>1035</v>
      </c>
      <c r="G1730" t="s">
        <v>1036</v>
      </c>
      <c r="H1730">
        <v>138</v>
      </c>
      <c r="I1730" t="s">
        <v>1032</v>
      </c>
      <c r="J1730">
        <f>IF(AND(B1731=Hospitalvisits[[#This Row],[Patient_ID]],C1731-Hospitalvisits[[#This Row],[Discharge_Date]] &lt;= 30),1,0)</f>
        <v>0</v>
      </c>
      <c r="K1730" s="3" t="str">
        <f>IF(Hospitalvisits[[#This Row],[Readmission Status]]=1,C1731,"")</f>
        <v/>
      </c>
    </row>
    <row r="1731" spans="1:11">
      <c r="A1731">
        <v>248</v>
      </c>
      <c r="B1731">
        <v>587</v>
      </c>
      <c r="C1731" s="3">
        <v>45157</v>
      </c>
      <c r="D1731" s="3">
        <v>45162</v>
      </c>
      <c r="E1731">
        <v>5</v>
      </c>
      <c r="F1731" t="s">
        <v>1044</v>
      </c>
      <c r="G1731" t="s">
        <v>1039</v>
      </c>
      <c r="H1731">
        <v>107</v>
      </c>
      <c r="I1731" t="s">
        <v>1034</v>
      </c>
      <c r="J1731">
        <f>IF(AND(B1732=Hospitalvisits[[#This Row],[Patient_ID]],C1732-Hospitalvisits[[#This Row],[Discharge_Date]] &lt;= 30),1,0)</f>
        <v>0</v>
      </c>
      <c r="K1731" s="3" t="str">
        <f>IF(Hospitalvisits[[#This Row],[Readmission Status]]=1,C1732,"")</f>
        <v/>
      </c>
    </row>
    <row r="1732" spans="1:11">
      <c r="A1732">
        <v>1201</v>
      </c>
      <c r="B1732">
        <v>587</v>
      </c>
      <c r="C1732" s="3">
        <v>45608</v>
      </c>
      <c r="D1732" s="3">
        <v>45611</v>
      </c>
      <c r="E1732">
        <v>3</v>
      </c>
      <c r="F1732" t="s">
        <v>1042</v>
      </c>
      <c r="G1732" t="s">
        <v>1043</v>
      </c>
      <c r="H1732">
        <v>3</v>
      </c>
      <c r="I1732" t="s">
        <v>1034</v>
      </c>
      <c r="J1732">
        <f>IF(AND(B1733=Hospitalvisits[[#This Row],[Patient_ID]],C1733-Hospitalvisits[[#This Row],[Discharge_Date]] &lt;= 30),1,0)</f>
        <v>0</v>
      </c>
      <c r="K1732" s="3" t="str">
        <f>IF(Hospitalvisits[[#This Row],[Readmission Status]]=1,C1733,"")</f>
        <v/>
      </c>
    </row>
    <row r="1733" spans="1:11">
      <c r="A1733">
        <v>2865</v>
      </c>
      <c r="B1733">
        <v>588</v>
      </c>
      <c r="C1733" s="3">
        <v>44629</v>
      </c>
      <c r="D1733" s="3">
        <v>44640</v>
      </c>
      <c r="E1733">
        <v>11</v>
      </c>
      <c r="F1733" t="s">
        <v>1041</v>
      </c>
      <c r="G1733" t="s">
        <v>1036</v>
      </c>
      <c r="H1733">
        <v>87</v>
      </c>
      <c r="I1733" t="s">
        <v>1034</v>
      </c>
      <c r="J1733">
        <f>IF(AND(B1734=Hospitalvisits[[#This Row],[Patient_ID]],C1734-Hospitalvisits[[#This Row],[Discharge_Date]] &lt;= 30),1,0)</f>
        <v>0</v>
      </c>
      <c r="K1733" s="3" t="str">
        <f>IF(Hospitalvisits[[#This Row],[Readmission Status]]=1,C1734,"")</f>
        <v/>
      </c>
    </row>
    <row r="1734" spans="1:11">
      <c r="A1734">
        <v>1040</v>
      </c>
      <c r="B1734">
        <v>588</v>
      </c>
      <c r="C1734" s="3">
        <v>45525</v>
      </c>
      <c r="D1734" s="3">
        <v>45528</v>
      </c>
      <c r="E1734">
        <v>3</v>
      </c>
      <c r="F1734" t="s">
        <v>1037</v>
      </c>
      <c r="G1734" t="s">
        <v>1031</v>
      </c>
      <c r="H1734">
        <v>49</v>
      </c>
      <c r="I1734" t="s">
        <v>1034</v>
      </c>
      <c r="J1734">
        <f>IF(AND(B1735=Hospitalvisits[[#This Row],[Patient_ID]],C1735-Hospitalvisits[[#This Row],[Discharge_Date]] &lt;= 30),1,0)</f>
        <v>0</v>
      </c>
      <c r="K1734" s="3" t="str">
        <f>IF(Hospitalvisits[[#This Row],[Readmission Status]]=1,C1735,"")</f>
        <v/>
      </c>
    </row>
    <row r="1735" spans="1:11">
      <c r="A1735">
        <v>2232</v>
      </c>
      <c r="B1735">
        <v>589</v>
      </c>
      <c r="C1735" s="3">
        <v>44683</v>
      </c>
      <c r="D1735" s="3">
        <v>44700</v>
      </c>
      <c r="E1735">
        <v>17</v>
      </c>
      <c r="F1735" t="s">
        <v>1027</v>
      </c>
      <c r="G1735" t="s">
        <v>1028</v>
      </c>
      <c r="H1735">
        <v>154</v>
      </c>
      <c r="I1735" t="s">
        <v>1029</v>
      </c>
      <c r="J1735">
        <f>IF(AND(B1736=Hospitalvisits[[#This Row],[Patient_ID]],C1736-Hospitalvisits[[#This Row],[Discharge_Date]] &lt;= 30),1,0)</f>
        <v>1</v>
      </c>
      <c r="K1735" s="3">
        <f>IF(Hospitalvisits[[#This Row],[Readmission Status]]=1,C1736,"")</f>
        <v>44692</v>
      </c>
    </row>
    <row r="1736" spans="1:11">
      <c r="A1736">
        <v>1857</v>
      </c>
      <c r="B1736">
        <v>589</v>
      </c>
      <c r="C1736" s="3">
        <v>44692</v>
      </c>
      <c r="D1736" s="3">
        <v>44693</v>
      </c>
      <c r="E1736">
        <v>1</v>
      </c>
      <c r="F1736" t="s">
        <v>1046</v>
      </c>
      <c r="G1736" t="s">
        <v>1043</v>
      </c>
      <c r="H1736">
        <v>171</v>
      </c>
      <c r="I1736" t="s">
        <v>1026</v>
      </c>
      <c r="J1736">
        <f>IF(AND(B1737=Hospitalvisits[[#This Row],[Patient_ID]],C1737-Hospitalvisits[[#This Row],[Discharge_Date]] &lt;= 30),1,0)</f>
        <v>0</v>
      </c>
      <c r="K1736" s="3" t="str">
        <f>IF(Hospitalvisits[[#This Row],[Readmission Status]]=1,C1737,"")</f>
        <v/>
      </c>
    </row>
    <row r="1737" spans="1:11">
      <c r="A1737">
        <v>1263</v>
      </c>
      <c r="B1737">
        <v>589</v>
      </c>
      <c r="C1737" s="3">
        <v>44789</v>
      </c>
      <c r="D1737" s="3">
        <v>44800</v>
      </c>
      <c r="E1737">
        <v>11</v>
      </c>
      <c r="F1737" t="s">
        <v>1035</v>
      </c>
      <c r="G1737" t="s">
        <v>1036</v>
      </c>
      <c r="H1737">
        <v>151</v>
      </c>
      <c r="I1737" t="s">
        <v>1032</v>
      </c>
      <c r="J1737">
        <f>IF(AND(B1738=Hospitalvisits[[#This Row],[Patient_ID]],C1738-Hospitalvisits[[#This Row],[Discharge_Date]] &lt;= 30),1,0)</f>
        <v>0</v>
      </c>
      <c r="K1737" s="3" t="str">
        <f>IF(Hospitalvisits[[#This Row],[Readmission Status]]=1,C1738,"")</f>
        <v/>
      </c>
    </row>
    <row r="1738" spans="1:11">
      <c r="A1738">
        <v>1453</v>
      </c>
      <c r="B1738">
        <v>589</v>
      </c>
      <c r="C1738" s="3">
        <v>44875</v>
      </c>
      <c r="D1738" s="3">
        <v>44878</v>
      </c>
      <c r="E1738">
        <v>3</v>
      </c>
      <c r="F1738" t="s">
        <v>1046</v>
      </c>
      <c r="G1738" t="s">
        <v>1043</v>
      </c>
      <c r="H1738">
        <v>1</v>
      </c>
      <c r="I1738" t="s">
        <v>1029</v>
      </c>
      <c r="J1738">
        <f>IF(AND(B1739=Hospitalvisits[[#This Row],[Patient_ID]],C1739-Hospitalvisits[[#This Row],[Discharge_Date]] &lt;= 30),1,0)</f>
        <v>0</v>
      </c>
      <c r="K1738" s="3" t="str">
        <f>IF(Hospitalvisits[[#This Row],[Readmission Status]]=1,C1739,"")</f>
        <v/>
      </c>
    </row>
    <row r="1739" spans="1:11">
      <c r="A1739">
        <v>343</v>
      </c>
      <c r="B1739">
        <v>589</v>
      </c>
      <c r="C1739" s="3">
        <v>44922</v>
      </c>
      <c r="D1739" s="3">
        <v>44925</v>
      </c>
      <c r="E1739">
        <v>3</v>
      </c>
      <c r="F1739" t="s">
        <v>1042</v>
      </c>
      <c r="G1739" t="s">
        <v>1043</v>
      </c>
      <c r="H1739">
        <v>198</v>
      </c>
      <c r="I1739" t="s">
        <v>1034</v>
      </c>
      <c r="J1739">
        <f>IF(AND(B1740=Hospitalvisits[[#This Row],[Patient_ID]],C1740-Hospitalvisits[[#This Row],[Discharge_Date]] &lt;= 30),1,0)</f>
        <v>0</v>
      </c>
      <c r="K1739" s="3" t="str">
        <f>IF(Hospitalvisits[[#This Row],[Readmission Status]]=1,C1740,"")</f>
        <v/>
      </c>
    </row>
    <row r="1740" spans="1:11">
      <c r="A1740">
        <v>103</v>
      </c>
      <c r="B1740">
        <v>589</v>
      </c>
      <c r="C1740" s="3">
        <v>45341</v>
      </c>
      <c r="D1740" s="3">
        <v>45343</v>
      </c>
      <c r="E1740">
        <v>2</v>
      </c>
      <c r="F1740" t="s">
        <v>1046</v>
      </c>
      <c r="G1740" t="s">
        <v>1043</v>
      </c>
      <c r="H1740">
        <v>70</v>
      </c>
      <c r="I1740" t="s">
        <v>1034</v>
      </c>
      <c r="J1740">
        <f>IF(AND(B1741=Hospitalvisits[[#This Row],[Patient_ID]],C1741-Hospitalvisits[[#This Row],[Discharge_Date]] &lt;= 30),1,0)</f>
        <v>0</v>
      </c>
      <c r="K1740" s="3" t="str">
        <f>IF(Hospitalvisits[[#This Row],[Readmission Status]]=1,C1741,"")</f>
        <v/>
      </c>
    </row>
    <row r="1741" spans="1:11">
      <c r="A1741">
        <v>747</v>
      </c>
      <c r="B1741">
        <v>589</v>
      </c>
      <c r="C1741" s="3">
        <v>45409</v>
      </c>
      <c r="D1741" s="3">
        <v>45416</v>
      </c>
      <c r="E1741">
        <v>7</v>
      </c>
      <c r="F1741" t="s">
        <v>1037</v>
      </c>
      <c r="G1741" t="s">
        <v>1031</v>
      </c>
      <c r="H1741">
        <v>69</v>
      </c>
      <c r="I1741" t="s">
        <v>1029</v>
      </c>
      <c r="J1741">
        <f>IF(AND(B1742=Hospitalvisits[[#This Row],[Patient_ID]],C1742-Hospitalvisits[[#This Row],[Discharge_Date]] &lt;= 30),1,0)</f>
        <v>0</v>
      </c>
      <c r="K1741" s="3" t="str">
        <f>IF(Hospitalvisits[[#This Row],[Readmission Status]]=1,C1742,"")</f>
        <v/>
      </c>
    </row>
    <row r="1742" spans="1:11">
      <c r="A1742">
        <v>1474</v>
      </c>
      <c r="B1742">
        <v>589</v>
      </c>
      <c r="C1742" s="3">
        <v>45580</v>
      </c>
      <c r="D1742" s="3">
        <v>45587</v>
      </c>
      <c r="E1742">
        <v>7</v>
      </c>
      <c r="F1742" t="s">
        <v>1038</v>
      </c>
      <c r="G1742" t="s">
        <v>1039</v>
      </c>
      <c r="H1742">
        <v>186</v>
      </c>
      <c r="I1742" t="s">
        <v>1029</v>
      </c>
      <c r="J1742">
        <f>IF(AND(B1743=Hospitalvisits[[#This Row],[Patient_ID]],C1743-Hospitalvisits[[#This Row],[Discharge_Date]] &lt;= 30),1,0)</f>
        <v>0</v>
      </c>
      <c r="K1742" s="3" t="str">
        <f>IF(Hospitalvisits[[#This Row],[Readmission Status]]=1,C1743,"")</f>
        <v/>
      </c>
    </row>
    <row r="1743" spans="1:11">
      <c r="A1743">
        <v>1456</v>
      </c>
      <c r="B1743">
        <v>590</v>
      </c>
      <c r="C1743" s="3">
        <v>44678</v>
      </c>
      <c r="D1743" s="3">
        <v>44685</v>
      </c>
      <c r="E1743">
        <v>7</v>
      </c>
      <c r="F1743" t="s">
        <v>1027</v>
      </c>
      <c r="G1743" t="s">
        <v>1028</v>
      </c>
      <c r="H1743">
        <v>115</v>
      </c>
      <c r="I1743" t="s">
        <v>1026</v>
      </c>
      <c r="J1743">
        <f>IF(AND(B1744=Hospitalvisits[[#This Row],[Patient_ID]],C1744-Hospitalvisits[[#This Row],[Discharge_Date]] &lt;= 30),1,0)</f>
        <v>0</v>
      </c>
      <c r="K1743" s="3" t="str">
        <f>IF(Hospitalvisits[[#This Row],[Readmission Status]]=1,C1744,"")</f>
        <v/>
      </c>
    </row>
    <row r="1744" spans="1:11">
      <c r="A1744">
        <v>551</v>
      </c>
      <c r="B1744">
        <v>590</v>
      </c>
      <c r="C1744" s="3">
        <v>44777</v>
      </c>
      <c r="D1744" s="3">
        <v>44779</v>
      </c>
      <c r="E1744">
        <v>2</v>
      </c>
      <c r="F1744" t="s">
        <v>1042</v>
      </c>
      <c r="G1744" t="s">
        <v>1043</v>
      </c>
      <c r="H1744">
        <v>104</v>
      </c>
      <c r="I1744" t="s">
        <v>1029</v>
      </c>
      <c r="J1744">
        <f>IF(AND(B1745=Hospitalvisits[[#This Row],[Patient_ID]],C1745-Hospitalvisits[[#This Row],[Discharge_Date]] &lt;= 30),1,0)</f>
        <v>0</v>
      </c>
      <c r="K1744" s="3" t="str">
        <f>IF(Hospitalvisits[[#This Row],[Readmission Status]]=1,C1745,"")</f>
        <v/>
      </c>
    </row>
    <row r="1745" spans="1:11">
      <c r="A1745">
        <v>778</v>
      </c>
      <c r="B1745">
        <v>590</v>
      </c>
      <c r="C1745" s="3">
        <v>45079</v>
      </c>
      <c r="D1745" s="3">
        <v>45086</v>
      </c>
      <c r="E1745">
        <v>7</v>
      </c>
      <c r="F1745" t="s">
        <v>1038</v>
      </c>
      <c r="G1745" t="s">
        <v>1039</v>
      </c>
      <c r="H1745">
        <v>11</v>
      </c>
      <c r="I1745" t="s">
        <v>1034</v>
      </c>
      <c r="J1745">
        <f>IF(AND(B1746=Hospitalvisits[[#This Row],[Patient_ID]],C1746-Hospitalvisits[[#This Row],[Discharge_Date]] &lt;= 30),1,0)</f>
        <v>0</v>
      </c>
      <c r="K1745" s="3" t="str">
        <f>IF(Hospitalvisits[[#This Row],[Readmission Status]]=1,C1746,"")</f>
        <v/>
      </c>
    </row>
    <row r="1746" spans="1:11">
      <c r="A1746">
        <v>2012</v>
      </c>
      <c r="B1746">
        <v>590</v>
      </c>
      <c r="C1746" s="3">
        <v>45474</v>
      </c>
      <c r="D1746" s="3">
        <v>45486</v>
      </c>
      <c r="E1746">
        <v>12</v>
      </c>
      <c r="F1746" t="s">
        <v>1035</v>
      </c>
      <c r="G1746" t="s">
        <v>1036</v>
      </c>
      <c r="H1746">
        <v>192</v>
      </c>
      <c r="I1746" t="s">
        <v>1034</v>
      </c>
      <c r="J1746">
        <f>IF(AND(B1747=Hospitalvisits[[#This Row],[Patient_ID]],C1747-Hospitalvisits[[#This Row],[Discharge_Date]] &lt;= 30),1,0)</f>
        <v>0</v>
      </c>
      <c r="K1746" s="3" t="str">
        <f>IF(Hospitalvisits[[#This Row],[Readmission Status]]=1,C1747,"")</f>
        <v/>
      </c>
    </row>
    <row r="1747" spans="1:11">
      <c r="A1747">
        <v>1539</v>
      </c>
      <c r="B1747">
        <v>591</v>
      </c>
      <c r="C1747" s="3">
        <v>44871</v>
      </c>
      <c r="D1747" s="3">
        <v>44876</v>
      </c>
      <c r="E1747">
        <v>5</v>
      </c>
      <c r="F1747" t="s">
        <v>1037</v>
      </c>
      <c r="G1747" t="s">
        <v>1031</v>
      </c>
      <c r="H1747">
        <v>82</v>
      </c>
      <c r="I1747" t="s">
        <v>1029</v>
      </c>
      <c r="J1747">
        <f>IF(AND(B1748=Hospitalvisits[[#This Row],[Patient_ID]],C1748-Hospitalvisits[[#This Row],[Discharge_Date]] &lt;= 30),1,0)</f>
        <v>0</v>
      </c>
      <c r="K1747" s="3" t="str">
        <f>IF(Hospitalvisits[[#This Row],[Readmission Status]]=1,C1748,"")</f>
        <v/>
      </c>
    </row>
    <row r="1748" spans="1:11">
      <c r="A1748">
        <v>828</v>
      </c>
      <c r="B1748">
        <v>591</v>
      </c>
      <c r="C1748" s="3">
        <v>45093</v>
      </c>
      <c r="D1748" s="3">
        <v>45094</v>
      </c>
      <c r="E1748">
        <v>1</v>
      </c>
      <c r="F1748" t="s">
        <v>1042</v>
      </c>
      <c r="G1748" t="s">
        <v>1043</v>
      </c>
      <c r="H1748">
        <v>121</v>
      </c>
      <c r="I1748" t="s">
        <v>1032</v>
      </c>
      <c r="J1748">
        <f>IF(AND(B1749=Hospitalvisits[[#This Row],[Patient_ID]],C1749-Hospitalvisits[[#This Row],[Discharge_Date]] &lt;= 30),1,0)</f>
        <v>0</v>
      </c>
      <c r="K1748" s="3" t="str">
        <f>IF(Hospitalvisits[[#This Row],[Readmission Status]]=1,C1749,"")</f>
        <v/>
      </c>
    </row>
    <row r="1749" spans="1:11">
      <c r="A1749">
        <v>2903</v>
      </c>
      <c r="B1749">
        <v>593</v>
      </c>
      <c r="C1749" s="3">
        <v>45048</v>
      </c>
      <c r="D1749" s="3">
        <v>45049</v>
      </c>
      <c r="E1749">
        <v>1</v>
      </c>
      <c r="F1749" t="s">
        <v>1042</v>
      </c>
      <c r="G1749" t="s">
        <v>1043</v>
      </c>
      <c r="H1749">
        <v>198</v>
      </c>
      <c r="I1749" t="s">
        <v>1029</v>
      </c>
      <c r="J1749">
        <f>IF(AND(B1750=Hospitalvisits[[#This Row],[Patient_ID]],C1750-Hospitalvisits[[#This Row],[Discharge_Date]] &lt;= 30),1,0)</f>
        <v>0</v>
      </c>
      <c r="K1749" s="3" t="str">
        <f>IF(Hospitalvisits[[#This Row],[Readmission Status]]=1,C1750,"")</f>
        <v/>
      </c>
    </row>
    <row r="1750" spans="1:11">
      <c r="A1750">
        <v>1916</v>
      </c>
      <c r="B1750">
        <v>593</v>
      </c>
      <c r="C1750" s="3">
        <v>45628</v>
      </c>
      <c r="D1750" s="3">
        <v>45637</v>
      </c>
      <c r="E1750">
        <v>9</v>
      </c>
      <c r="F1750" t="s">
        <v>1033</v>
      </c>
      <c r="G1750" t="s">
        <v>1028</v>
      </c>
      <c r="H1750">
        <v>67</v>
      </c>
      <c r="I1750" t="s">
        <v>1034</v>
      </c>
      <c r="J1750">
        <f>IF(AND(B1751=Hospitalvisits[[#This Row],[Patient_ID]],C1751-Hospitalvisits[[#This Row],[Discharge_Date]] &lt;= 30),1,0)</f>
        <v>0</v>
      </c>
      <c r="K1750" s="3" t="str">
        <f>IF(Hospitalvisits[[#This Row],[Readmission Status]]=1,C1751,"")</f>
        <v/>
      </c>
    </row>
    <row r="1751" spans="1:11">
      <c r="A1751">
        <v>667</v>
      </c>
      <c r="B1751">
        <v>594</v>
      </c>
      <c r="C1751" s="3">
        <v>44621</v>
      </c>
      <c r="D1751" s="3">
        <v>44623</v>
      </c>
      <c r="E1751">
        <v>2</v>
      </c>
      <c r="F1751" t="s">
        <v>1024</v>
      </c>
      <c r="G1751" t="s">
        <v>1025</v>
      </c>
      <c r="H1751">
        <v>9</v>
      </c>
      <c r="I1751" t="s">
        <v>1034</v>
      </c>
      <c r="J1751">
        <f>IF(AND(B1752=Hospitalvisits[[#This Row],[Patient_ID]],C1752-Hospitalvisits[[#This Row],[Discharge_Date]] &lt;= 30),1,0)</f>
        <v>0</v>
      </c>
      <c r="K1751" s="3" t="str">
        <f>IF(Hospitalvisits[[#This Row],[Readmission Status]]=1,C1752,"")</f>
        <v/>
      </c>
    </row>
    <row r="1752" spans="1:11">
      <c r="A1752">
        <v>2886</v>
      </c>
      <c r="B1752">
        <v>594</v>
      </c>
      <c r="C1752" s="3">
        <v>44793</v>
      </c>
      <c r="D1752" s="3">
        <v>44802</v>
      </c>
      <c r="E1752">
        <v>9</v>
      </c>
      <c r="F1752" t="s">
        <v>1033</v>
      </c>
      <c r="G1752" t="s">
        <v>1028</v>
      </c>
      <c r="H1752">
        <v>64</v>
      </c>
      <c r="I1752" t="s">
        <v>1034</v>
      </c>
      <c r="J1752">
        <f>IF(AND(B1753=Hospitalvisits[[#This Row],[Patient_ID]],C1753-Hospitalvisits[[#This Row],[Discharge_Date]] &lt;= 30),1,0)</f>
        <v>0</v>
      </c>
      <c r="K1752" s="3" t="str">
        <f>IF(Hospitalvisits[[#This Row],[Readmission Status]]=1,C1753,"")</f>
        <v/>
      </c>
    </row>
    <row r="1753" spans="1:11">
      <c r="A1753">
        <v>1209</v>
      </c>
      <c r="B1753">
        <v>594</v>
      </c>
      <c r="C1753" s="3">
        <v>44894</v>
      </c>
      <c r="D1753" s="3">
        <v>44896</v>
      </c>
      <c r="E1753">
        <v>2</v>
      </c>
      <c r="F1753" t="s">
        <v>1024</v>
      </c>
      <c r="G1753" t="s">
        <v>1025</v>
      </c>
      <c r="H1753">
        <v>66</v>
      </c>
      <c r="I1753" t="s">
        <v>1026</v>
      </c>
      <c r="J1753">
        <f>IF(AND(B1754=Hospitalvisits[[#This Row],[Patient_ID]],C1754-Hospitalvisits[[#This Row],[Discharge_Date]] &lt;= 30),1,0)</f>
        <v>0</v>
      </c>
      <c r="K1753" s="3" t="str">
        <f>IF(Hospitalvisits[[#This Row],[Readmission Status]]=1,C1754,"")</f>
        <v/>
      </c>
    </row>
    <row r="1754" spans="1:11">
      <c r="A1754">
        <v>352</v>
      </c>
      <c r="B1754">
        <v>594</v>
      </c>
      <c r="C1754" s="3">
        <v>45135</v>
      </c>
      <c r="D1754" s="3">
        <v>45137</v>
      </c>
      <c r="E1754">
        <v>2</v>
      </c>
      <c r="F1754" t="s">
        <v>1042</v>
      </c>
      <c r="G1754" t="s">
        <v>1043</v>
      </c>
      <c r="H1754">
        <v>17</v>
      </c>
      <c r="I1754" t="s">
        <v>1029</v>
      </c>
      <c r="J1754">
        <f>IF(AND(B1755=Hospitalvisits[[#This Row],[Patient_ID]],C1755-Hospitalvisits[[#This Row],[Discharge_Date]] &lt;= 30),1,0)</f>
        <v>0</v>
      </c>
      <c r="K1754" s="3" t="str">
        <f>IF(Hospitalvisits[[#This Row],[Readmission Status]]=1,C1755,"")</f>
        <v/>
      </c>
    </row>
    <row r="1755" spans="1:11">
      <c r="A1755">
        <v>2861</v>
      </c>
      <c r="B1755">
        <v>594</v>
      </c>
      <c r="C1755" s="3">
        <v>45600</v>
      </c>
      <c r="D1755" s="3">
        <v>45604</v>
      </c>
      <c r="E1755">
        <v>4</v>
      </c>
      <c r="F1755" t="s">
        <v>1024</v>
      </c>
      <c r="G1755" t="s">
        <v>1025</v>
      </c>
      <c r="H1755">
        <v>117</v>
      </c>
      <c r="I1755" t="s">
        <v>1029</v>
      </c>
      <c r="J1755">
        <f>IF(AND(B1756=Hospitalvisits[[#This Row],[Patient_ID]],C1756-Hospitalvisits[[#This Row],[Discharge_Date]] &lt;= 30),1,0)</f>
        <v>0</v>
      </c>
      <c r="K1755" s="3" t="str">
        <f>IF(Hospitalvisits[[#This Row],[Readmission Status]]=1,C1756,"")</f>
        <v/>
      </c>
    </row>
    <row r="1756" spans="1:11">
      <c r="A1756">
        <v>2668</v>
      </c>
      <c r="B1756">
        <v>595</v>
      </c>
      <c r="C1756" s="3">
        <v>44697</v>
      </c>
      <c r="D1756" s="3">
        <v>44699</v>
      </c>
      <c r="E1756">
        <v>2</v>
      </c>
      <c r="F1756" t="s">
        <v>1046</v>
      </c>
      <c r="G1756" t="s">
        <v>1043</v>
      </c>
      <c r="H1756">
        <v>117</v>
      </c>
      <c r="I1756" t="s">
        <v>1032</v>
      </c>
      <c r="J1756">
        <f>IF(AND(B1757=Hospitalvisits[[#This Row],[Patient_ID]],C1757-Hospitalvisits[[#This Row],[Discharge_Date]] &lt;= 30),1,0)</f>
        <v>0</v>
      </c>
      <c r="K1756" s="3" t="str">
        <f>IF(Hospitalvisits[[#This Row],[Readmission Status]]=1,C1757,"")</f>
        <v/>
      </c>
    </row>
    <row r="1757" spans="1:11">
      <c r="A1757">
        <v>1454</v>
      </c>
      <c r="B1757">
        <v>595</v>
      </c>
      <c r="C1757" s="3">
        <v>45284</v>
      </c>
      <c r="D1757" s="3">
        <v>45290</v>
      </c>
      <c r="E1757">
        <v>6</v>
      </c>
      <c r="F1757" t="s">
        <v>1041</v>
      </c>
      <c r="G1757" t="s">
        <v>1036</v>
      </c>
      <c r="H1757">
        <v>141</v>
      </c>
      <c r="I1757" t="s">
        <v>1029</v>
      </c>
      <c r="J1757">
        <f>IF(AND(B1758=Hospitalvisits[[#This Row],[Patient_ID]],C1758-Hospitalvisits[[#This Row],[Discharge_Date]] &lt;= 30),1,0)</f>
        <v>0</v>
      </c>
      <c r="K1757" s="3" t="str">
        <f>IF(Hospitalvisits[[#This Row],[Readmission Status]]=1,C1758,"")</f>
        <v/>
      </c>
    </row>
    <row r="1758" spans="1:11">
      <c r="A1758">
        <v>2835</v>
      </c>
      <c r="B1758">
        <v>595</v>
      </c>
      <c r="C1758" s="3">
        <v>45478</v>
      </c>
      <c r="D1758" s="3">
        <v>45489</v>
      </c>
      <c r="E1758">
        <v>11</v>
      </c>
      <c r="F1758" t="s">
        <v>1027</v>
      </c>
      <c r="G1758" t="s">
        <v>1028</v>
      </c>
      <c r="H1758">
        <v>81</v>
      </c>
      <c r="I1758" t="s">
        <v>1029</v>
      </c>
      <c r="J1758">
        <f>IF(AND(B1759=Hospitalvisits[[#This Row],[Patient_ID]],C1759-Hospitalvisits[[#This Row],[Discharge_Date]] &lt;= 30),1,0)</f>
        <v>1</v>
      </c>
      <c r="K1758" s="3">
        <f>IF(Hospitalvisits[[#This Row],[Readmission Status]]=1,C1759,"")</f>
        <v>45502</v>
      </c>
    </row>
    <row r="1759" spans="1:11">
      <c r="A1759">
        <v>612</v>
      </c>
      <c r="B1759">
        <v>595</v>
      </c>
      <c r="C1759" s="3">
        <v>45502</v>
      </c>
      <c r="D1759" s="3">
        <v>45509</v>
      </c>
      <c r="E1759">
        <v>7</v>
      </c>
      <c r="F1759" t="s">
        <v>1027</v>
      </c>
      <c r="G1759" t="s">
        <v>1028</v>
      </c>
      <c r="H1759">
        <v>71</v>
      </c>
      <c r="I1759" t="s">
        <v>1034</v>
      </c>
      <c r="J1759">
        <f>IF(AND(B1760=Hospitalvisits[[#This Row],[Patient_ID]],C1760-Hospitalvisits[[#This Row],[Discharge_Date]] &lt;= 30),1,0)</f>
        <v>0</v>
      </c>
      <c r="K1759" s="3" t="str">
        <f>IF(Hospitalvisits[[#This Row],[Readmission Status]]=1,C1760,"")</f>
        <v/>
      </c>
    </row>
    <row r="1760" spans="1:11">
      <c r="A1760">
        <v>819</v>
      </c>
      <c r="B1760">
        <v>595</v>
      </c>
      <c r="C1760" s="3">
        <v>45605</v>
      </c>
      <c r="D1760" s="3">
        <v>45611</v>
      </c>
      <c r="E1760">
        <v>6</v>
      </c>
      <c r="F1760" t="s">
        <v>1044</v>
      </c>
      <c r="G1760" t="s">
        <v>1039</v>
      </c>
      <c r="H1760">
        <v>91</v>
      </c>
      <c r="I1760" t="s">
        <v>1029</v>
      </c>
      <c r="J1760">
        <f>IF(AND(B1761=Hospitalvisits[[#This Row],[Patient_ID]],C1761-Hospitalvisits[[#This Row],[Discharge_Date]] &lt;= 30),1,0)</f>
        <v>0</v>
      </c>
      <c r="K1760" s="3" t="str">
        <f>IF(Hospitalvisits[[#This Row],[Readmission Status]]=1,C1761,"")</f>
        <v/>
      </c>
    </row>
    <row r="1761" spans="1:11">
      <c r="A1761">
        <v>1092</v>
      </c>
      <c r="B1761">
        <v>596</v>
      </c>
      <c r="C1761" s="3">
        <v>45291</v>
      </c>
      <c r="D1761" s="3">
        <v>45294</v>
      </c>
      <c r="E1761">
        <v>3</v>
      </c>
      <c r="F1761" t="s">
        <v>1042</v>
      </c>
      <c r="G1761" t="s">
        <v>1043</v>
      </c>
      <c r="H1761">
        <v>20</v>
      </c>
      <c r="I1761" t="s">
        <v>1029</v>
      </c>
      <c r="J1761">
        <f>IF(AND(B1762=Hospitalvisits[[#This Row],[Patient_ID]],C1762-Hospitalvisits[[#This Row],[Discharge_Date]] &lt;= 30),1,0)</f>
        <v>1</v>
      </c>
      <c r="K1761" s="3">
        <f>IF(Hospitalvisits[[#This Row],[Readmission Status]]=1,C1762,"")</f>
        <v>45314</v>
      </c>
    </row>
    <row r="1762" spans="1:11">
      <c r="A1762">
        <v>1143</v>
      </c>
      <c r="B1762">
        <v>596</v>
      </c>
      <c r="C1762" s="3">
        <v>45314</v>
      </c>
      <c r="D1762" s="3">
        <v>45316</v>
      </c>
      <c r="E1762">
        <v>2</v>
      </c>
      <c r="F1762" t="s">
        <v>1046</v>
      </c>
      <c r="G1762" t="s">
        <v>1043</v>
      </c>
      <c r="H1762">
        <v>86</v>
      </c>
      <c r="I1762" t="s">
        <v>1026</v>
      </c>
      <c r="J1762">
        <f>IF(AND(B1763=Hospitalvisits[[#This Row],[Patient_ID]],C1763-Hospitalvisits[[#This Row],[Discharge_Date]] &lt;= 30),1,0)</f>
        <v>1</v>
      </c>
      <c r="K1762" s="3">
        <f>IF(Hospitalvisits[[#This Row],[Readmission Status]]=1,C1763,"")</f>
        <v>45337</v>
      </c>
    </row>
    <row r="1763" spans="1:11">
      <c r="A1763">
        <v>349</v>
      </c>
      <c r="B1763">
        <v>596</v>
      </c>
      <c r="C1763" s="3">
        <v>45337</v>
      </c>
      <c r="D1763" s="3">
        <v>45340</v>
      </c>
      <c r="E1763">
        <v>3</v>
      </c>
      <c r="F1763" t="s">
        <v>1042</v>
      </c>
      <c r="G1763" t="s">
        <v>1043</v>
      </c>
      <c r="H1763">
        <v>103</v>
      </c>
      <c r="I1763" t="s">
        <v>1034</v>
      </c>
      <c r="J1763">
        <f>IF(AND(B1764=Hospitalvisits[[#This Row],[Patient_ID]],C1764-Hospitalvisits[[#This Row],[Discharge_Date]] &lt;= 30),1,0)</f>
        <v>0</v>
      </c>
      <c r="K1763" s="3" t="str">
        <f>IF(Hospitalvisits[[#This Row],[Readmission Status]]=1,C1764,"")</f>
        <v/>
      </c>
    </row>
    <row r="1764" spans="1:11">
      <c r="A1764">
        <v>542</v>
      </c>
      <c r="B1764">
        <v>596</v>
      </c>
      <c r="C1764" s="3">
        <v>45410</v>
      </c>
      <c r="D1764" s="3">
        <v>45429</v>
      </c>
      <c r="E1764">
        <v>19</v>
      </c>
      <c r="F1764" t="s">
        <v>1033</v>
      </c>
      <c r="G1764" t="s">
        <v>1028</v>
      </c>
      <c r="H1764">
        <v>150</v>
      </c>
      <c r="I1764" t="s">
        <v>1034</v>
      </c>
      <c r="J1764">
        <f>IF(AND(B1765=Hospitalvisits[[#This Row],[Patient_ID]],C1765-Hospitalvisits[[#This Row],[Discharge_Date]] &lt;= 30),1,0)</f>
        <v>1</v>
      </c>
      <c r="K1764" s="3">
        <f>IF(Hospitalvisits[[#This Row],[Readmission Status]]=1,C1765,"")</f>
        <v>45437</v>
      </c>
    </row>
    <row r="1765" spans="1:11">
      <c r="A1765">
        <v>1570</v>
      </c>
      <c r="B1765">
        <v>596</v>
      </c>
      <c r="C1765" s="3">
        <v>45437</v>
      </c>
      <c r="D1765" s="3">
        <v>45448</v>
      </c>
      <c r="E1765">
        <v>11</v>
      </c>
      <c r="F1765" t="s">
        <v>1041</v>
      </c>
      <c r="G1765" t="s">
        <v>1036</v>
      </c>
      <c r="H1765">
        <v>126</v>
      </c>
      <c r="I1765" t="s">
        <v>1034</v>
      </c>
      <c r="J1765">
        <f>IF(AND(B1766=Hospitalvisits[[#This Row],[Patient_ID]],C1766-Hospitalvisits[[#This Row],[Discharge_Date]] &lt;= 30),1,0)</f>
        <v>0</v>
      </c>
      <c r="K1765" s="3" t="str">
        <f>IF(Hospitalvisits[[#This Row],[Readmission Status]]=1,C1766,"")</f>
        <v/>
      </c>
    </row>
    <row r="1766" spans="1:11">
      <c r="A1766">
        <v>971</v>
      </c>
      <c r="B1766">
        <v>597</v>
      </c>
      <c r="C1766" s="3">
        <v>44934</v>
      </c>
      <c r="D1766" s="3">
        <v>44937</v>
      </c>
      <c r="E1766">
        <v>3</v>
      </c>
      <c r="F1766" t="s">
        <v>1042</v>
      </c>
      <c r="G1766" t="s">
        <v>1043</v>
      </c>
      <c r="H1766">
        <v>152</v>
      </c>
      <c r="I1766" t="s">
        <v>1029</v>
      </c>
      <c r="J1766">
        <f>IF(AND(B1767=Hospitalvisits[[#This Row],[Patient_ID]],C1767-Hospitalvisits[[#This Row],[Discharge_Date]] &lt;= 30),1,0)</f>
        <v>0</v>
      </c>
      <c r="K1766" s="3" t="str">
        <f>IF(Hospitalvisits[[#This Row],[Readmission Status]]=1,C1767,"")</f>
        <v/>
      </c>
    </row>
    <row r="1767" spans="1:11">
      <c r="A1767">
        <v>1102</v>
      </c>
      <c r="B1767">
        <v>597</v>
      </c>
      <c r="C1767" s="3">
        <v>45307</v>
      </c>
      <c r="D1767" s="3">
        <v>45309</v>
      </c>
      <c r="E1767">
        <v>2</v>
      </c>
      <c r="F1767" t="s">
        <v>1042</v>
      </c>
      <c r="G1767" t="s">
        <v>1043</v>
      </c>
      <c r="H1767">
        <v>195</v>
      </c>
      <c r="I1767" t="s">
        <v>1032</v>
      </c>
      <c r="J1767">
        <f>IF(AND(B1768=Hospitalvisits[[#This Row],[Patient_ID]],C1768-Hospitalvisits[[#This Row],[Discharge_Date]] &lt;= 30),1,0)</f>
        <v>0</v>
      </c>
      <c r="K1767" s="3" t="str">
        <f>IF(Hospitalvisits[[#This Row],[Readmission Status]]=1,C1768,"")</f>
        <v/>
      </c>
    </row>
    <row r="1768" spans="1:11">
      <c r="A1768">
        <v>2088</v>
      </c>
      <c r="B1768">
        <v>598</v>
      </c>
      <c r="C1768" s="3">
        <v>44689</v>
      </c>
      <c r="D1768" s="3">
        <v>44695</v>
      </c>
      <c r="E1768">
        <v>6</v>
      </c>
      <c r="F1768" t="s">
        <v>1035</v>
      </c>
      <c r="G1768" t="s">
        <v>1036</v>
      </c>
      <c r="H1768">
        <v>39</v>
      </c>
      <c r="I1768" t="s">
        <v>1034</v>
      </c>
      <c r="J1768">
        <f>IF(AND(B1769=Hospitalvisits[[#This Row],[Patient_ID]],C1769-Hospitalvisits[[#This Row],[Discharge_Date]] &lt;= 30),1,0)</f>
        <v>0</v>
      </c>
      <c r="K1768" s="3" t="str">
        <f>IF(Hospitalvisits[[#This Row],[Readmission Status]]=1,C1769,"")</f>
        <v/>
      </c>
    </row>
    <row r="1769" spans="1:11">
      <c r="A1769">
        <v>2367</v>
      </c>
      <c r="B1769">
        <v>598</v>
      </c>
      <c r="C1769" s="3">
        <v>44872</v>
      </c>
      <c r="D1769" s="3">
        <v>44873</v>
      </c>
      <c r="E1769">
        <v>1</v>
      </c>
      <c r="F1769" t="s">
        <v>1042</v>
      </c>
      <c r="G1769" t="s">
        <v>1043</v>
      </c>
      <c r="H1769">
        <v>162</v>
      </c>
      <c r="I1769" t="s">
        <v>1029</v>
      </c>
      <c r="J1769">
        <f>IF(AND(B1770=Hospitalvisits[[#This Row],[Patient_ID]],C1770-Hospitalvisits[[#This Row],[Discharge_Date]] &lt;= 30),1,0)</f>
        <v>0</v>
      </c>
      <c r="K1769" s="3" t="str">
        <f>IF(Hospitalvisits[[#This Row],[Readmission Status]]=1,C1770,"")</f>
        <v/>
      </c>
    </row>
    <row r="1770" spans="1:11">
      <c r="A1770">
        <v>1423</v>
      </c>
      <c r="B1770">
        <v>598</v>
      </c>
      <c r="C1770" s="3">
        <v>45078</v>
      </c>
      <c r="D1770" s="3">
        <v>45080</v>
      </c>
      <c r="E1770">
        <v>2</v>
      </c>
      <c r="F1770" t="s">
        <v>1046</v>
      </c>
      <c r="G1770" t="s">
        <v>1043</v>
      </c>
      <c r="H1770">
        <v>57</v>
      </c>
      <c r="I1770" t="s">
        <v>1034</v>
      </c>
      <c r="J1770">
        <f>IF(AND(B1771=Hospitalvisits[[#This Row],[Patient_ID]],C1771-Hospitalvisits[[#This Row],[Discharge_Date]] &lt;= 30),1,0)</f>
        <v>0</v>
      </c>
      <c r="K1770" s="3" t="str">
        <f>IF(Hospitalvisits[[#This Row],[Readmission Status]]=1,C1771,"")</f>
        <v/>
      </c>
    </row>
    <row r="1771" spans="1:11">
      <c r="A1771">
        <v>1085</v>
      </c>
      <c r="B1771">
        <v>599</v>
      </c>
      <c r="C1771" s="3">
        <v>44934</v>
      </c>
      <c r="D1771" s="3">
        <v>44951</v>
      </c>
      <c r="E1771">
        <v>17</v>
      </c>
      <c r="F1771" t="s">
        <v>1027</v>
      </c>
      <c r="G1771" t="s">
        <v>1028</v>
      </c>
      <c r="H1771">
        <v>123</v>
      </c>
      <c r="I1771" t="s">
        <v>1032</v>
      </c>
      <c r="J1771">
        <f>IF(AND(B1772=Hospitalvisits[[#This Row],[Patient_ID]],C1772-Hospitalvisits[[#This Row],[Discharge_Date]] &lt;= 30),1,0)</f>
        <v>0</v>
      </c>
      <c r="K1771" s="3" t="str">
        <f>IF(Hospitalvisits[[#This Row],[Readmission Status]]=1,C1772,"")</f>
        <v/>
      </c>
    </row>
    <row r="1772" spans="1:11">
      <c r="A1772">
        <v>1652</v>
      </c>
      <c r="B1772">
        <v>599</v>
      </c>
      <c r="C1772" s="3">
        <v>45644</v>
      </c>
      <c r="D1772" s="3">
        <v>45647</v>
      </c>
      <c r="E1772">
        <v>3</v>
      </c>
      <c r="F1772" t="s">
        <v>1042</v>
      </c>
      <c r="G1772" t="s">
        <v>1043</v>
      </c>
      <c r="H1772">
        <v>163</v>
      </c>
      <c r="I1772" t="s">
        <v>1026</v>
      </c>
      <c r="J1772">
        <f>IF(AND(B1773=Hospitalvisits[[#This Row],[Patient_ID]],C1773-Hospitalvisits[[#This Row],[Discharge_Date]] &lt;= 30),1,0)</f>
        <v>0</v>
      </c>
      <c r="K1772" s="3" t="str">
        <f>IF(Hospitalvisits[[#This Row],[Readmission Status]]=1,C1773,"")</f>
        <v/>
      </c>
    </row>
    <row r="1773" spans="1:11">
      <c r="A1773">
        <v>1723</v>
      </c>
      <c r="B1773">
        <v>600</v>
      </c>
      <c r="C1773" s="3">
        <v>45347</v>
      </c>
      <c r="D1773" s="3">
        <v>45354</v>
      </c>
      <c r="E1773">
        <v>7</v>
      </c>
      <c r="F1773" t="s">
        <v>1040</v>
      </c>
      <c r="G1773" t="s">
        <v>1039</v>
      </c>
      <c r="H1773">
        <v>131</v>
      </c>
      <c r="I1773" t="s">
        <v>1034</v>
      </c>
      <c r="J1773">
        <f>IF(AND(B1774=Hospitalvisits[[#This Row],[Patient_ID]],C1774-Hospitalvisits[[#This Row],[Discharge_Date]] &lt;= 30),1,0)</f>
        <v>0</v>
      </c>
      <c r="K1773" s="3" t="str">
        <f>IF(Hospitalvisits[[#This Row],[Readmission Status]]=1,C1774,"")</f>
        <v/>
      </c>
    </row>
    <row r="1774" spans="1:11">
      <c r="A1774">
        <v>215</v>
      </c>
      <c r="B1774">
        <v>601</v>
      </c>
      <c r="C1774" s="3">
        <v>44581</v>
      </c>
      <c r="D1774" s="3">
        <v>44584</v>
      </c>
      <c r="E1774">
        <v>3</v>
      </c>
      <c r="F1774" t="s">
        <v>1042</v>
      </c>
      <c r="G1774" t="s">
        <v>1043</v>
      </c>
      <c r="H1774">
        <v>191</v>
      </c>
      <c r="I1774" t="s">
        <v>1034</v>
      </c>
      <c r="J1774">
        <f>IF(AND(B1775=Hospitalvisits[[#This Row],[Patient_ID]],C1775-Hospitalvisits[[#This Row],[Discharge_Date]] &lt;= 30),1,0)</f>
        <v>0</v>
      </c>
      <c r="K1774" s="3" t="str">
        <f>IF(Hospitalvisits[[#This Row],[Readmission Status]]=1,C1775,"")</f>
        <v/>
      </c>
    </row>
    <row r="1775" spans="1:11">
      <c r="A1775">
        <v>2211</v>
      </c>
      <c r="B1775">
        <v>601</v>
      </c>
      <c r="C1775" s="3">
        <v>45140</v>
      </c>
      <c r="D1775" s="3">
        <v>45148</v>
      </c>
      <c r="E1775">
        <v>8</v>
      </c>
      <c r="F1775" t="s">
        <v>1041</v>
      </c>
      <c r="G1775" t="s">
        <v>1036</v>
      </c>
      <c r="H1775">
        <v>157</v>
      </c>
      <c r="I1775" t="s">
        <v>1032</v>
      </c>
      <c r="J1775">
        <f>IF(AND(B1776=Hospitalvisits[[#This Row],[Patient_ID]],C1776-Hospitalvisits[[#This Row],[Discharge_Date]] &lt;= 30),1,0)</f>
        <v>0</v>
      </c>
      <c r="K1775" s="3" t="str">
        <f>IF(Hospitalvisits[[#This Row],[Readmission Status]]=1,C1776,"")</f>
        <v/>
      </c>
    </row>
    <row r="1776" spans="1:11">
      <c r="A1776">
        <v>1529</v>
      </c>
      <c r="B1776">
        <v>601</v>
      </c>
      <c r="C1776" s="3">
        <v>45207</v>
      </c>
      <c r="D1776" s="3">
        <v>45210</v>
      </c>
      <c r="E1776">
        <v>3</v>
      </c>
      <c r="F1776" t="s">
        <v>1046</v>
      </c>
      <c r="G1776" t="s">
        <v>1043</v>
      </c>
      <c r="H1776">
        <v>198</v>
      </c>
      <c r="I1776" t="s">
        <v>1034</v>
      </c>
      <c r="J1776">
        <f>IF(AND(B1777=Hospitalvisits[[#This Row],[Patient_ID]],C1777-Hospitalvisits[[#This Row],[Discharge_Date]] &lt;= 30),1,0)</f>
        <v>0</v>
      </c>
      <c r="K1776" s="3" t="str">
        <f>IF(Hospitalvisits[[#This Row],[Readmission Status]]=1,C1777,"")</f>
        <v/>
      </c>
    </row>
    <row r="1777" spans="1:11">
      <c r="A1777">
        <v>1180</v>
      </c>
      <c r="B1777">
        <v>601</v>
      </c>
      <c r="C1777" s="3">
        <v>45518</v>
      </c>
      <c r="D1777" s="3">
        <v>45524</v>
      </c>
      <c r="E1777">
        <v>6</v>
      </c>
      <c r="F1777" t="s">
        <v>1041</v>
      </c>
      <c r="G1777" t="s">
        <v>1036</v>
      </c>
      <c r="H1777">
        <v>84</v>
      </c>
      <c r="I1777" t="s">
        <v>1034</v>
      </c>
      <c r="J1777">
        <f>IF(AND(B1778=Hospitalvisits[[#This Row],[Patient_ID]],C1778-Hospitalvisits[[#This Row],[Discharge_Date]] &lt;= 30),1,0)</f>
        <v>0</v>
      </c>
      <c r="K1777" s="3" t="str">
        <f>IF(Hospitalvisits[[#This Row],[Readmission Status]]=1,C1778,"")</f>
        <v/>
      </c>
    </row>
    <row r="1778" spans="1:11">
      <c r="A1778">
        <v>440</v>
      </c>
      <c r="B1778">
        <v>601</v>
      </c>
      <c r="C1778" s="3">
        <v>45562</v>
      </c>
      <c r="D1778" s="3">
        <v>45564</v>
      </c>
      <c r="E1778">
        <v>2</v>
      </c>
      <c r="F1778" t="s">
        <v>1045</v>
      </c>
      <c r="G1778" t="s">
        <v>1025</v>
      </c>
      <c r="H1778">
        <v>125</v>
      </c>
      <c r="I1778" t="s">
        <v>1034</v>
      </c>
      <c r="J1778">
        <f>IF(AND(B1779=Hospitalvisits[[#This Row],[Patient_ID]],C1779-Hospitalvisits[[#This Row],[Discharge_Date]] &lt;= 30),1,0)</f>
        <v>0</v>
      </c>
      <c r="K1778" s="3" t="str">
        <f>IF(Hospitalvisits[[#This Row],[Readmission Status]]=1,C1779,"")</f>
        <v/>
      </c>
    </row>
    <row r="1779" spans="1:11">
      <c r="A1779">
        <v>422</v>
      </c>
      <c r="B1779">
        <v>602</v>
      </c>
      <c r="C1779" s="3">
        <v>44949</v>
      </c>
      <c r="D1779" s="3">
        <v>44951</v>
      </c>
      <c r="E1779">
        <v>2</v>
      </c>
      <c r="F1779" t="s">
        <v>1046</v>
      </c>
      <c r="G1779" t="s">
        <v>1043</v>
      </c>
      <c r="H1779">
        <v>17</v>
      </c>
      <c r="I1779" t="s">
        <v>1032</v>
      </c>
      <c r="J1779">
        <f>IF(AND(B1780=Hospitalvisits[[#This Row],[Patient_ID]],C1780-Hospitalvisits[[#This Row],[Discharge_Date]] &lt;= 30),1,0)</f>
        <v>0</v>
      </c>
      <c r="K1779" s="3" t="str">
        <f>IF(Hospitalvisits[[#This Row],[Readmission Status]]=1,C1780,"")</f>
        <v/>
      </c>
    </row>
    <row r="1780" spans="1:11">
      <c r="A1780">
        <v>2716</v>
      </c>
      <c r="B1780">
        <v>602</v>
      </c>
      <c r="C1780" s="3">
        <v>45167</v>
      </c>
      <c r="D1780" s="3">
        <v>45172</v>
      </c>
      <c r="E1780">
        <v>5</v>
      </c>
      <c r="F1780" t="s">
        <v>1038</v>
      </c>
      <c r="G1780" t="s">
        <v>1039</v>
      </c>
      <c r="H1780">
        <v>169</v>
      </c>
      <c r="I1780" t="s">
        <v>1034</v>
      </c>
      <c r="J1780">
        <f>IF(AND(B1781=Hospitalvisits[[#This Row],[Patient_ID]],C1781-Hospitalvisits[[#This Row],[Discharge_Date]] &lt;= 30),1,0)</f>
        <v>0</v>
      </c>
      <c r="K1780" s="3" t="str">
        <f>IF(Hospitalvisits[[#This Row],[Readmission Status]]=1,C1781,"")</f>
        <v/>
      </c>
    </row>
    <row r="1781" spans="1:11">
      <c r="A1781">
        <v>243</v>
      </c>
      <c r="B1781">
        <v>602</v>
      </c>
      <c r="C1781" s="3">
        <v>45302</v>
      </c>
      <c r="D1781" s="3">
        <v>45309</v>
      </c>
      <c r="E1781">
        <v>7</v>
      </c>
      <c r="F1781" t="s">
        <v>1038</v>
      </c>
      <c r="G1781" t="s">
        <v>1039</v>
      </c>
      <c r="H1781">
        <v>20</v>
      </c>
      <c r="I1781" t="s">
        <v>1032</v>
      </c>
      <c r="J1781">
        <f>IF(AND(B1782=Hospitalvisits[[#This Row],[Patient_ID]],C1782-Hospitalvisits[[#This Row],[Discharge_Date]] &lt;= 30),1,0)</f>
        <v>0</v>
      </c>
      <c r="K1781" s="3" t="str">
        <f>IF(Hospitalvisits[[#This Row],[Readmission Status]]=1,C1782,"")</f>
        <v/>
      </c>
    </row>
    <row r="1782" spans="1:11">
      <c r="A1782">
        <v>2141</v>
      </c>
      <c r="B1782">
        <v>603</v>
      </c>
      <c r="C1782" s="3">
        <v>44934</v>
      </c>
      <c r="D1782" s="3">
        <v>44943</v>
      </c>
      <c r="E1782">
        <v>9</v>
      </c>
      <c r="F1782" t="s">
        <v>1030</v>
      </c>
      <c r="G1782" t="s">
        <v>1031</v>
      </c>
      <c r="H1782">
        <v>81</v>
      </c>
      <c r="I1782" t="s">
        <v>1034</v>
      </c>
      <c r="J1782">
        <f>IF(AND(B1783=Hospitalvisits[[#This Row],[Patient_ID]],C1783-Hospitalvisits[[#This Row],[Discharge_Date]] &lt;= 30),1,0)</f>
        <v>0</v>
      </c>
      <c r="K1782" s="3" t="str">
        <f>IF(Hospitalvisits[[#This Row],[Readmission Status]]=1,C1783,"")</f>
        <v/>
      </c>
    </row>
    <row r="1783" spans="1:11">
      <c r="A1783">
        <v>1990</v>
      </c>
      <c r="B1783">
        <v>603</v>
      </c>
      <c r="C1783" s="3">
        <v>45509</v>
      </c>
      <c r="D1783" s="3">
        <v>45513</v>
      </c>
      <c r="E1783">
        <v>4</v>
      </c>
      <c r="F1783" t="s">
        <v>1041</v>
      </c>
      <c r="G1783" t="s">
        <v>1036</v>
      </c>
      <c r="H1783">
        <v>71</v>
      </c>
      <c r="I1783" t="s">
        <v>1034</v>
      </c>
      <c r="J1783">
        <f>IF(AND(B1784=Hospitalvisits[[#This Row],[Patient_ID]],C1784-Hospitalvisits[[#This Row],[Discharge_Date]] &lt;= 30),1,0)</f>
        <v>1</v>
      </c>
      <c r="K1783" s="3">
        <f>IF(Hospitalvisits[[#This Row],[Readmission Status]]=1,C1784,"")</f>
        <v>45523</v>
      </c>
    </row>
    <row r="1784" spans="1:11">
      <c r="A1784">
        <v>1837</v>
      </c>
      <c r="B1784">
        <v>603</v>
      </c>
      <c r="C1784" s="3">
        <v>45523</v>
      </c>
      <c r="D1784" s="3">
        <v>45526</v>
      </c>
      <c r="E1784">
        <v>3</v>
      </c>
      <c r="F1784" t="s">
        <v>1040</v>
      </c>
      <c r="G1784" t="s">
        <v>1039</v>
      </c>
      <c r="H1784">
        <v>191</v>
      </c>
      <c r="I1784" t="s">
        <v>1034</v>
      </c>
      <c r="J1784">
        <f>IF(AND(B1785=Hospitalvisits[[#This Row],[Patient_ID]],C1785-Hospitalvisits[[#This Row],[Discharge_Date]] &lt;= 30),1,0)</f>
        <v>0</v>
      </c>
      <c r="K1784" s="3" t="str">
        <f>IF(Hospitalvisits[[#This Row],[Readmission Status]]=1,C1785,"")</f>
        <v/>
      </c>
    </row>
    <row r="1785" spans="1:11">
      <c r="A1785">
        <v>2904</v>
      </c>
      <c r="B1785">
        <v>604</v>
      </c>
      <c r="C1785" s="3">
        <v>45305</v>
      </c>
      <c r="D1785" s="3">
        <v>45309</v>
      </c>
      <c r="E1785">
        <v>4</v>
      </c>
      <c r="F1785" t="s">
        <v>1024</v>
      </c>
      <c r="G1785" t="s">
        <v>1025</v>
      </c>
      <c r="H1785">
        <v>197</v>
      </c>
      <c r="I1785" t="s">
        <v>1032</v>
      </c>
      <c r="J1785">
        <f>IF(AND(B1786=Hospitalvisits[[#This Row],[Patient_ID]],C1786-Hospitalvisits[[#This Row],[Discharge_Date]] &lt;= 30),1,0)</f>
        <v>0</v>
      </c>
      <c r="K1785" s="3" t="str">
        <f>IF(Hospitalvisits[[#This Row],[Readmission Status]]=1,C1786,"")</f>
        <v/>
      </c>
    </row>
    <row r="1786" spans="1:11">
      <c r="A1786">
        <v>1257</v>
      </c>
      <c r="B1786">
        <v>604</v>
      </c>
      <c r="C1786" s="3">
        <v>45455</v>
      </c>
      <c r="D1786" s="3">
        <v>45467</v>
      </c>
      <c r="E1786">
        <v>12</v>
      </c>
      <c r="F1786" t="s">
        <v>1035</v>
      </c>
      <c r="G1786" t="s">
        <v>1036</v>
      </c>
      <c r="H1786">
        <v>49</v>
      </c>
      <c r="I1786" t="s">
        <v>1029</v>
      </c>
      <c r="J1786">
        <f>IF(AND(B1787=Hospitalvisits[[#This Row],[Patient_ID]],C1787-Hospitalvisits[[#This Row],[Discharge_Date]] &lt;= 30),1,0)</f>
        <v>0</v>
      </c>
      <c r="K1786" s="3" t="str">
        <f>IF(Hospitalvisits[[#This Row],[Readmission Status]]=1,C1787,"")</f>
        <v/>
      </c>
    </row>
    <row r="1787" spans="1:11">
      <c r="A1787">
        <v>338</v>
      </c>
      <c r="B1787">
        <v>605</v>
      </c>
      <c r="C1787" s="3">
        <v>45216</v>
      </c>
      <c r="D1787" s="3">
        <v>45222</v>
      </c>
      <c r="E1787">
        <v>6</v>
      </c>
      <c r="F1787" t="s">
        <v>1035</v>
      </c>
      <c r="G1787" t="s">
        <v>1036</v>
      </c>
      <c r="H1787">
        <v>136</v>
      </c>
      <c r="I1787" t="s">
        <v>1029</v>
      </c>
      <c r="J1787">
        <f>IF(AND(B1788=Hospitalvisits[[#This Row],[Patient_ID]],C1788-Hospitalvisits[[#This Row],[Discharge_Date]] &lt;= 30),1,0)</f>
        <v>0</v>
      </c>
      <c r="K1787" s="3" t="str">
        <f>IF(Hospitalvisits[[#This Row],[Readmission Status]]=1,C1788,"")</f>
        <v/>
      </c>
    </row>
    <row r="1788" spans="1:11">
      <c r="A1788">
        <v>1684</v>
      </c>
      <c r="B1788">
        <v>605</v>
      </c>
      <c r="C1788" s="3">
        <v>45277</v>
      </c>
      <c r="D1788" s="3">
        <v>45284</v>
      </c>
      <c r="E1788">
        <v>7</v>
      </c>
      <c r="F1788" t="s">
        <v>1037</v>
      </c>
      <c r="G1788" t="s">
        <v>1031</v>
      </c>
      <c r="H1788">
        <v>75</v>
      </c>
      <c r="I1788" t="s">
        <v>1034</v>
      </c>
      <c r="J1788">
        <f>IF(AND(B1789=Hospitalvisits[[#This Row],[Patient_ID]],C1789-Hospitalvisits[[#This Row],[Discharge_Date]] &lt;= 30),1,0)</f>
        <v>0</v>
      </c>
      <c r="K1788" s="3" t="str">
        <f>IF(Hospitalvisits[[#This Row],[Readmission Status]]=1,C1789,"")</f>
        <v/>
      </c>
    </row>
    <row r="1789" spans="1:11">
      <c r="A1789">
        <v>912</v>
      </c>
      <c r="B1789">
        <v>605</v>
      </c>
      <c r="C1789" s="3">
        <v>45516</v>
      </c>
      <c r="D1789" s="3">
        <v>45517</v>
      </c>
      <c r="E1789">
        <v>1</v>
      </c>
      <c r="F1789" t="s">
        <v>1046</v>
      </c>
      <c r="G1789" t="s">
        <v>1043</v>
      </c>
      <c r="H1789">
        <v>173</v>
      </c>
      <c r="I1789" t="s">
        <v>1034</v>
      </c>
      <c r="J1789">
        <f>IF(AND(B1790=Hospitalvisits[[#This Row],[Patient_ID]],C1790-Hospitalvisits[[#This Row],[Discharge_Date]] &lt;= 30),1,0)</f>
        <v>0</v>
      </c>
      <c r="K1789" s="3" t="str">
        <f>IF(Hospitalvisits[[#This Row],[Readmission Status]]=1,C1790,"")</f>
        <v/>
      </c>
    </row>
    <row r="1790" spans="1:11">
      <c r="A1790">
        <v>149</v>
      </c>
      <c r="B1790">
        <v>607</v>
      </c>
      <c r="C1790" s="3">
        <v>45482</v>
      </c>
      <c r="D1790" s="3">
        <v>45487</v>
      </c>
      <c r="E1790">
        <v>5</v>
      </c>
      <c r="F1790" t="s">
        <v>1038</v>
      </c>
      <c r="G1790" t="s">
        <v>1039</v>
      </c>
      <c r="H1790">
        <v>140</v>
      </c>
      <c r="I1790" t="s">
        <v>1032</v>
      </c>
      <c r="J1790">
        <f>IF(AND(B1791=Hospitalvisits[[#This Row],[Patient_ID]],C1791-Hospitalvisits[[#This Row],[Discharge_Date]] &lt;= 30),1,0)</f>
        <v>0</v>
      </c>
      <c r="K1790" s="3" t="str">
        <f>IF(Hospitalvisits[[#This Row],[Readmission Status]]=1,C1791,"")</f>
        <v/>
      </c>
    </row>
    <row r="1791" spans="1:11">
      <c r="A1791">
        <v>831</v>
      </c>
      <c r="B1791">
        <v>608</v>
      </c>
      <c r="C1791" s="3">
        <v>44846</v>
      </c>
      <c r="D1791" s="3">
        <v>44850</v>
      </c>
      <c r="E1791">
        <v>4</v>
      </c>
      <c r="F1791" t="s">
        <v>1041</v>
      </c>
      <c r="G1791" t="s">
        <v>1036</v>
      </c>
      <c r="H1791">
        <v>57</v>
      </c>
      <c r="I1791" t="s">
        <v>1029</v>
      </c>
      <c r="J1791">
        <f>IF(AND(B1792=Hospitalvisits[[#This Row],[Patient_ID]],C1792-Hospitalvisits[[#This Row],[Discharge_Date]] &lt;= 30),1,0)</f>
        <v>0</v>
      </c>
      <c r="K1791" s="3" t="str">
        <f>IF(Hospitalvisits[[#This Row],[Readmission Status]]=1,C1792,"")</f>
        <v/>
      </c>
    </row>
    <row r="1792" spans="1:11">
      <c r="A1792">
        <v>1234</v>
      </c>
      <c r="B1792">
        <v>608</v>
      </c>
      <c r="C1792" s="3">
        <v>45305</v>
      </c>
      <c r="D1792" s="3">
        <v>45309</v>
      </c>
      <c r="E1792">
        <v>4</v>
      </c>
      <c r="F1792" t="s">
        <v>1038</v>
      </c>
      <c r="G1792" t="s">
        <v>1039</v>
      </c>
      <c r="H1792">
        <v>166</v>
      </c>
      <c r="I1792" t="s">
        <v>1026</v>
      </c>
      <c r="J1792">
        <f>IF(AND(B1793=Hospitalvisits[[#This Row],[Patient_ID]],C1793-Hospitalvisits[[#This Row],[Discharge_Date]] &lt;= 30),1,0)</f>
        <v>0</v>
      </c>
      <c r="K1792" s="3" t="str">
        <f>IF(Hospitalvisits[[#This Row],[Readmission Status]]=1,C1793,"")</f>
        <v/>
      </c>
    </row>
    <row r="1793" spans="1:11">
      <c r="A1793">
        <v>956</v>
      </c>
      <c r="B1793">
        <v>609</v>
      </c>
      <c r="C1793" s="3">
        <v>44781</v>
      </c>
      <c r="D1793" s="3">
        <v>44787</v>
      </c>
      <c r="E1793">
        <v>6</v>
      </c>
      <c r="F1793" t="s">
        <v>1037</v>
      </c>
      <c r="G1793" t="s">
        <v>1031</v>
      </c>
      <c r="H1793">
        <v>1</v>
      </c>
      <c r="I1793" t="s">
        <v>1029</v>
      </c>
      <c r="J1793">
        <f>IF(AND(B1794=Hospitalvisits[[#This Row],[Patient_ID]],C1794-Hospitalvisits[[#This Row],[Discharge_Date]] &lt;= 30),1,0)</f>
        <v>0</v>
      </c>
      <c r="K1793" s="3" t="str">
        <f>IF(Hospitalvisits[[#This Row],[Readmission Status]]=1,C1794,"")</f>
        <v/>
      </c>
    </row>
    <row r="1794" spans="1:11">
      <c r="A1794">
        <v>1538</v>
      </c>
      <c r="B1794">
        <v>609</v>
      </c>
      <c r="C1794" s="3">
        <v>45114</v>
      </c>
      <c r="D1794" s="3">
        <v>45120</v>
      </c>
      <c r="E1794">
        <v>6</v>
      </c>
      <c r="F1794" t="s">
        <v>1040</v>
      </c>
      <c r="G1794" t="s">
        <v>1039</v>
      </c>
      <c r="H1794">
        <v>152</v>
      </c>
      <c r="I1794" t="s">
        <v>1029</v>
      </c>
      <c r="J1794">
        <f>IF(AND(B1795=Hospitalvisits[[#This Row],[Patient_ID]],C1795-Hospitalvisits[[#This Row],[Discharge_Date]] &lt;= 30),1,0)</f>
        <v>1</v>
      </c>
      <c r="K1794" s="3">
        <f>IF(Hospitalvisits[[#This Row],[Readmission Status]]=1,C1795,"")</f>
        <v>45125</v>
      </c>
    </row>
    <row r="1795" spans="1:11">
      <c r="A1795">
        <v>1846</v>
      </c>
      <c r="B1795">
        <v>609</v>
      </c>
      <c r="C1795" s="3">
        <v>45125</v>
      </c>
      <c r="D1795" s="3">
        <v>45127</v>
      </c>
      <c r="E1795">
        <v>2</v>
      </c>
      <c r="F1795" t="s">
        <v>1042</v>
      </c>
      <c r="G1795" t="s">
        <v>1043</v>
      </c>
      <c r="H1795">
        <v>123</v>
      </c>
      <c r="I1795" t="s">
        <v>1034</v>
      </c>
      <c r="J1795">
        <f>IF(AND(B1796=Hospitalvisits[[#This Row],[Patient_ID]],C1796-Hospitalvisits[[#This Row],[Discharge_Date]] &lt;= 30),1,0)</f>
        <v>0</v>
      </c>
      <c r="K1795" s="3" t="str">
        <f>IF(Hospitalvisits[[#This Row],[Readmission Status]]=1,C1796,"")</f>
        <v/>
      </c>
    </row>
    <row r="1796" spans="1:11">
      <c r="A1796">
        <v>1091</v>
      </c>
      <c r="B1796">
        <v>609</v>
      </c>
      <c r="C1796" s="3">
        <v>45298</v>
      </c>
      <c r="D1796" s="3">
        <v>45303</v>
      </c>
      <c r="E1796">
        <v>5</v>
      </c>
      <c r="F1796" t="s">
        <v>1044</v>
      </c>
      <c r="G1796" t="s">
        <v>1039</v>
      </c>
      <c r="H1796">
        <v>158</v>
      </c>
      <c r="I1796" t="s">
        <v>1029</v>
      </c>
      <c r="J1796">
        <f>IF(AND(B1797=Hospitalvisits[[#This Row],[Patient_ID]],C1797-Hospitalvisits[[#This Row],[Discharge_Date]] &lt;= 30),1,0)</f>
        <v>0</v>
      </c>
      <c r="K1796" s="3" t="str">
        <f>IF(Hospitalvisits[[#This Row],[Readmission Status]]=1,C1797,"")</f>
        <v/>
      </c>
    </row>
    <row r="1797" spans="1:11">
      <c r="A1797">
        <v>2771</v>
      </c>
      <c r="B1797">
        <v>610</v>
      </c>
      <c r="C1797" s="3">
        <v>44571</v>
      </c>
      <c r="D1797" s="3">
        <v>44578</v>
      </c>
      <c r="E1797">
        <v>7</v>
      </c>
      <c r="F1797" t="s">
        <v>1037</v>
      </c>
      <c r="G1797" t="s">
        <v>1031</v>
      </c>
      <c r="H1797">
        <v>54</v>
      </c>
      <c r="I1797" t="s">
        <v>1034</v>
      </c>
      <c r="J1797">
        <f>IF(AND(B1798=Hospitalvisits[[#This Row],[Patient_ID]],C1798-Hospitalvisits[[#This Row],[Discharge_Date]] &lt;= 30),1,0)</f>
        <v>0</v>
      </c>
      <c r="K1797" s="3" t="str">
        <f>IF(Hospitalvisits[[#This Row],[Readmission Status]]=1,C1798,"")</f>
        <v/>
      </c>
    </row>
    <row r="1798" spans="1:11">
      <c r="A1798">
        <v>2999</v>
      </c>
      <c r="B1798">
        <v>610</v>
      </c>
      <c r="C1798" s="3">
        <v>44712</v>
      </c>
      <c r="D1798" s="3">
        <v>44714</v>
      </c>
      <c r="E1798">
        <v>2</v>
      </c>
      <c r="F1798" t="s">
        <v>1042</v>
      </c>
      <c r="G1798" t="s">
        <v>1043</v>
      </c>
      <c r="H1798">
        <v>135</v>
      </c>
      <c r="I1798" t="s">
        <v>1026</v>
      </c>
      <c r="J1798">
        <f>IF(AND(B1799=Hospitalvisits[[#This Row],[Patient_ID]],C1799-Hospitalvisits[[#This Row],[Discharge_Date]] &lt;= 30),1,0)</f>
        <v>0</v>
      </c>
      <c r="K1798" s="3" t="str">
        <f>IF(Hospitalvisits[[#This Row],[Readmission Status]]=1,C1799,"")</f>
        <v/>
      </c>
    </row>
    <row r="1799" spans="1:11">
      <c r="A1799">
        <v>1214</v>
      </c>
      <c r="B1799">
        <v>610</v>
      </c>
      <c r="C1799" s="3">
        <v>45570</v>
      </c>
      <c r="D1799" s="3">
        <v>45572</v>
      </c>
      <c r="E1799">
        <v>2</v>
      </c>
      <c r="F1799" t="s">
        <v>1042</v>
      </c>
      <c r="G1799" t="s">
        <v>1043</v>
      </c>
      <c r="H1799">
        <v>62</v>
      </c>
      <c r="I1799" t="s">
        <v>1026</v>
      </c>
      <c r="J1799">
        <f>IF(AND(B1800=Hospitalvisits[[#This Row],[Patient_ID]],C1800-Hospitalvisits[[#This Row],[Discharge_Date]] &lt;= 30),1,0)</f>
        <v>0</v>
      </c>
      <c r="K1799" s="3" t="str">
        <f>IF(Hospitalvisits[[#This Row],[Readmission Status]]=1,C1800,"")</f>
        <v/>
      </c>
    </row>
    <row r="1800" spans="1:11">
      <c r="A1800">
        <v>1595</v>
      </c>
      <c r="B1800">
        <v>611</v>
      </c>
      <c r="C1800" s="3">
        <v>45376</v>
      </c>
      <c r="D1800" s="3">
        <v>45378</v>
      </c>
      <c r="E1800">
        <v>2</v>
      </c>
      <c r="F1800" t="s">
        <v>1024</v>
      </c>
      <c r="G1800" t="s">
        <v>1025</v>
      </c>
      <c r="H1800">
        <v>196</v>
      </c>
      <c r="I1800" t="s">
        <v>1026</v>
      </c>
      <c r="J1800">
        <f>IF(AND(B1801=Hospitalvisits[[#This Row],[Patient_ID]],C1801-Hospitalvisits[[#This Row],[Discharge_Date]] &lt;= 30),1,0)</f>
        <v>0</v>
      </c>
      <c r="K1800" s="3" t="str">
        <f>IF(Hospitalvisits[[#This Row],[Readmission Status]]=1,C1801,"")</f>
        <v/>
      </c>
    </row>
    <row r="1801" spans="1:11">
      <c r="A1801">
        <v>2848</v>
      </c>
      <c r="B1801">
        <v>611</v>
      </c>
      <c r="C1801" s="3">
        <v>45485</v>
      </c>
      <c r="D1801" s="3">
        <v>45492</v>
      </c>
      <c r="E1801">
        <v>7</v>
      </c>
      <c r="F1801" t="s">
        <v>1037</v>
      </c>
      <c r="G1801" t="s">
        <v>1031</v>
      </c>
      <c r="H1801">
        <v>192</v>
      </c>
      <c r="I1801" t="s">
        <v>1026</v>
      </c>
      <c r="J1801">
        <f>IF(AND(B1802=Hospitalvisits[[#This Row],[Patient_ID]],C1802-Hospitalvisits[[#This Row],[Discharge_Date]] &lt;= 30),1,0)</f>
        <v>0</v>
      </c>
      <c r="K1801" s="3" t="str">
        <f>IF(Hospitalvisits[[#This Row],[Readmission Status]]=1,C1802,"")</f>
        <v/>
      </c>
    </row>
    <row r="1802" spans="1:11">
      <c r="A1802">
        <v>2138</v>
      </c>
      <c r="B1802">
        <v>612</v>
      </c>
      <c r="C1802" s="3">
        <v>45002</v>
      </c>
      <c r="D1802" s="3">
        <v>45007</v>
      </c>
      <c r="E1802">
        <v>5</v>
      </c>
      <c r="F1802" t="s">
        <v>1044</v>
      </c>
      <c r="G1802" t="s">
        <v>1039</v>
      </c>
      <c r="H1802">
        <v>179</v>
      </c>
      <c r="I1802" t="s">
        <v>1032</v>
      </c>
      <c r="J1802">
        <f>IF(AND(B1803=Hospitalvisits[[#This Row],[Patient_ID]],C1803-Hospitalvisits[[#This Row],[Discharge_Date]] &lt;= 30),1,0)</f>
        <v>0</v>
      </c>
      <c r="K1802" s="3" t="str">
        <f>IF(Hospitalvisits[[#This Row],[Readmission Status]]=1,C1803,"")</f>
        <v/>
      </c>
    </row>
    <row r="1803" spans="1:11">
      <c r="A1803">
        <v>2035</v>
      </c>
      <c r="B1803">
        <v>612</v>
      </c>
      <c r="C1803" s="3">
        <v>45054</v>
      </c>
      <c r="D1803" s="3">
        <v>45058</v>
      </c>
      <c r="E1803">
        <v>4</v>
      </c>
      <c r="F1803" t="s">
        <v>1044</v>
      </c>
      <c r="G1803" t="s">
        <v>1039</v>
      </c>
      <c r="H1803">
        <v>173</v>
      </c>
      <c r="I1803" t="s">
        <v>1032</v>
      </c>
      <c r="J1803">
        <f>IF(AND(B1804=Hospitalvisits[[#This Row],[Patient_ID]],C1804-Hospitalvisits[[#This Row],[Discharge_Date]] &lt;= 30),1,0)</f>
        <v>0</v>
      </c>
      <c r="K1803" s="3" t="str">
        <f>IF(Hospitalvisits[[#This Row],[Readmission Status]]=1,C1804,"")</f>
        <v/>
      </c>
    </row>
    <row r="1804" spans="1:11">
      <c r="A1804">
        <v>2507</v>
      </c>
      <c r="B1804">
        <v>612</v>
      </c>
      <c r="C1804" s="3">
        <v>45605</v>
      </c>
      <c r="D1804" s="3">
        <v>45608</v>
      </c>
      <c r="E1804">
        <v>3</v>
      </c>
      <c r="F1804" t="s">
        <v>1046</v>
      </c>
      <c r="G1804" t="s">
        <v>1043</v>
      </c>
      <c r="H1804">
        <v>175</v>
      </c>
      <c r="I1804" t="s">
        <v>1034</v>
      </c>
      <c r="J1804">
        <f>IF(AND(B1805=Hospitalvisits[[#This Row],[Patient_ID]],C1805-Hospitalvisits[[#This Row],[Discharge_Date]] &lt;= 30),1,0)</f>
        <v>0</v>
      </c>
      <c r="K1804" s="3" t="str">
        <f>IF(Hospitalvisits[[#This Row],[Readmission Status]]=1,C1805,"")</f>
        <v/>
      </c>
    </row>
    <row r="1805" spans="1:11">
      <c r="A1805">
        <v>2951</v>
      </c>
      <c r="B1805">
        <v>613</v>
      </c>
      <c r="C1805" s="3">
        <v>44853</v>
      </c>
      <c r="D1805" s="3">
        <v>44855</v>
      </c>
      <c r="E1805">
        <v>2</v>
      </c>
      <c r="F1805" t="s">
        <v>1024</v>
      </c>
      <c r="G1805" t="s">
        <v>1025</v>
      </c>
      <c r="H1805">
        <v>39</v>
      </c>
      <c r="I1805" t="s">
        <v>1029</v>
      </c>
      <c r="J1805">
        <f>IF(AND(B1806=Hospitalvisits[[#This Row],[Patient_ID]],C1806-Hospitalvisits[[#This Row],[Discharge_Date]] &lt;= 30),1,0)</f>
        <v>1</v>
      </c>
      <c r="K1805" s="3">
        <f>IF(Hospitalvisits[[#This Row],[Readmission Status]]=1,C1806,"")</f>
        <v>44884</v>
      </c>
    </row>
    <row r="1806" spans="1:11">
      <c r="A1806">
        <v>2107</v>
      </c>
      <c r="B1806">
        <v>613</v>
      </c>
      <c r="C1806" s="3">
        <v>44884</v>
      </c>
      <c r="D1806" s="3">
        <v>44894</v>
      </c>
      <c r="E1806">
        <v>10</v>
      </c>
      <c r="F1806" t="s">
        <v>1041</v>
      </c>
      <c r="G1806" t="s">
        <v>1036</v>
      </c>
      <c r="H1806">
        <v>93</v>
      </c>
      <c r="I1806" t="s">
        <v>1026</v>
      </c>
      <c r="J1806">
        <f>IF(AND(B1807=Hospitalvisits[[#This Row],[Patient_ID]],C1807-Hospitalvisits[[#This Row],[Discharge_Date]] &lt;= 30),1,0)</f>
        <v>0</v>
      </c>
      <c r="K1806" s="3" t="str">
        <f>IF(Hospitalvisits[[#This Row],[Readmission Status]]=1,C1807,"")</f>
        <v/>
      </c>
    </row>
    <row r="1807" spans="1:11">
      <c r="A1807">
        <v>1016</v>
      </c>
      <c r="B1807">
        <v>613</v>
      </c>
      <c r="C1807" s="3">
        <v>45532</v>
      </c>
      <c r="D1807" s="3">
        <v>45547</v>
      </c>
      <c r="E1807">
        <v>15</v>
      </c>
      <c r="F1807" t="s">
        <v>1027</v>
      </c>
      <c r="G1807" t="s">
        <v>1028</v>
      </c>
      <c r="H1807">
        <v>132</v>
      </c>
      <c r="I1807" t="s">
        <v>1034</v>
      </c>
      <c r="J1807">
        <f>IF(AND(B1808=Hospitalvisits[[#This Row],[Patient_ID]],C1808-Hospitalvisits[[#This Row],[Discharge_Date]] &lt;= 30),1,0)</f>
        <v>0</v>
      </c>
      <c r="K1807" s="3" t="str">
        <f>IF(Hospitalvisits[[#This Row],[Readmission Status]]=1,C1808,"")</f>
        <v/>
      </c>
    </row>
    <row r="1808" spans="1:11">
      <c r="A1808">
        <v>2786</v>
      </c>
      <c r="B1808">
        <v>614</v>
      </c>
      <c r="C1808" s="3">
        <v>44718</v>
      </c>
      <c r="D1808" s="3">
        <v>44719</v>
      </c>
      <c r="E1808">
        <v>1</v>
      </c>
      <c r="F1808" t="s">
        <v>1042</v>
      </c>
      <c r="G1808" t="s">
        <v>1043</v>
      </c>
      <c r="H1808">
        <v>7</v>
      </c>
      <c r="I1808" t="s">
        <v>1029</v>
      </c>
      <c r="J1808">
        <f>IF(AND(B1809=Hospitalvisits[[#This Row],[Patient_ID]],C1809-Hospitalvisits[[#This Row],[Discharge_Date]] &lt;= 30),1,0)</f>
        <v>0</v>
      </c>
      <c r="K1808" s="3" t="str">
        <f>IF(Hospitalvisits[[#This Row],[Readmission Status]]=1,C1809,"")</f>
        <v/>
      </c>
    </row>
    <row r="1809" spans="1:11">
      <c r="A1809">
        <v>1153</v>
      </c>
      <c r="B1809">
        <v>614</v>
      </c>
      <c r="C1809" s="3">
        <v>44790</v>
      </c>
      <c r="D1809" s="3">
        <v>44791</v>
      </c>
      <c r="E1809">
        <v>1</v>
      </c>
      <c r="F1809" t="s">
        <v>1046</v>
      </c>
      <c r="G1809" t="s">
        <v>1043</v>
      </c>
      <c r="H1809">
        <v>132</v>
      </c>
      <c r="I1809" t="s">
        <v>1026</v>
      </c>
      <c r="J1809">
        <f>IF(AND(B1810=Hospitalvisits[[#This Row],[Patient_ID]],C1810-Hospitalvisits[[#This Row],[Discharge_Date]] &lt;= 30),1,0)</f>
        <v>0</v>
      </c>
      <c r="K1809" s="3" t="str">
        <f>IF(Hospitalvisits[[#This Row],[Readmission Status]]=1,C1810,"")</f>
        <v/>
      </c>
    </row>
    <row r="1810" spans="1:11">
      <c r="A1810">
        <v>82</v>
      </c>
      <c r="B1810">
        <v>614</v>
      </c>
      <c r="C1810" s="3">
        <v>45370</v>
      </c>
      <c r="D1810" s="3">
        <v>45379</v>
      </c>
      <c r="E1810">
        <v>9</v>
      </c>
      <c r="F1810" t="s">
        <v>1027</v>
      </c>
      <c r="G1810" t="s">
        <v>1028</v>
      </c>
      <c r="H1810">
        <v>10</v>
      </c>
      <c r="I1810" t="s">
        <v>1026</v>
      </c>
      <c r="J1810">
        <f>IF(AND(B1811=Hospitalvisits[[#This Row],[Patient_ID]],C1811-Hospitalvisits[[#This Row],[Discharge_Date]] &lt;= 30),1,0)</f>
        <v>0</v>
      </c>
      <c r="K1810" s="3" t="str">
        <f>IF(Hospitalvisits[[#This Row],[Readmission Status]]=1,C1811,"")</f>
        <v/>
      </c>
    </row>
    <row r="1811" spans="1:11">
      <c r="A1811">
        <v>2516</v>
      </c>
      <c r="B1811">
        <v>615</v>
      </c>
      <c r="C1811" s="3">
        <v>44694</v>
      </c>
      <c r="D1811" s="3">
        <v>44706</v>
      </c>
      <c r="E1811">
        <v>12</v>
      </c>
      <c r="F1811" t="s">
        <v>1041</v>
      </c>
      <c r="G1811" t="s">
        <v>1036</v>
      </c>
      <c r="H1811">
        <v>8</v>
      </c>
      <c r="I1811" t="s">
        <v>1032</v>
      </c>
      <c r="J1811">
        <f>IF(AND(B1812=Hospitalvisits[[#This Row],[Patient_ID]],C1812-Hospitalvisits[[#This Row],[Discharge_Date]] &lt;= 30),1,0)</f>
        <v>0</v>
      </c>
      <c r="K1811" s="3" t="str">
        <f>IF(Hospitalvisits[[#This Row],[Readmission Status]]=1,C1812,"")</f>
        <v/>
      </c>
    </row>
    <row r="1812" spans="1:11">
      <c r="A1812">
        <v>1265</v>
      </c>
      <c r="B1812">
        <v>615</v>
      </c>
      <c r="C1812" s="3">
        <v>44981</v>
      </c>
      <c r="D1812" s="3">
        <v>44992</v>
      </c>
      <c r="E1812">
        <v>11</v>
      </c>
      <c r="F1812" t="s">
        <v>1035</v>
      </c>
      <c r="G1812" t="s">
        <v>1036</v>
      </c>
      <c r="H1812">
        <v>183</v>
      </c>
      <c r="I1812" t="s">
        <v>1029</v>
      </c>
      <c r="J1812">
        <f>IF(AND(B1813=Hospitalvisits[[#This Row],[Patient_ID]],C1813-Hospitalvisits[[#This Row],[Discharge_Date]] &lt;= 30),1,0)</f>
        <v>0</v>
      </c>
      <c r="K1812" s="3" t="str">
        <f>IF(Hospitalvisits[[#This Row],[Readmission Status]]=1,C1813,"")</f>
        <v/>
      </c>
    </row>
    <row r="1813" spans="1:11">
      <c r="A1813">
        <v>2170</v>
      </c>
      <c r="B1813">
        <v>615</v>
      </c>
      <c r="C1813" s="3">
        <v>45493</v>
      </c>
      <c r="D1813" s="3">
        <v>45500</v>
      </c>
      <c r="E1813">
        <v>7</v>
      </c>
      <c r="F1813" t="s">
        <v>1044</v>
      </c>
      <c r="G1813" t="s">
        <v>1039</v>
      </c>
      <c r="H1813">
        <v>103</v>
      </c>
      <c r="I1813" t="s">
        <v>1032</v>
      </c>
      <c r="J1813">
        <f>IF(AND(B1814=Hospitalvisits[[#This Row],[Patient_ID]],C1814-Hospitalvisits[[#This Row],[Discharge_Date]] &lt;= 30),1,0)</f>
        <v>0</v>
      </c>
      <c r="K1813" s="3" t="str">
        <f>IF(Hospitalvisits[[#This Row],[Readmission Status]]=1,C1814,"")</f>
        <v/>
      </c>
    </row>
    <row r="1814" spans="1:11">
      <c r="A1814">
        <v>1792</v>
      </c>
      <c r="B1814">
        <v>616</v>
      </c>
      <c r="C1814" s="3">
        <v>45274</v>
      </c>
      <c r="D1814" s="3">
        <v>45277</v>
      </c>
      <c r="E1814">
        <v>3</v>
      </c>
      <c r="F1814" t="s">
        <v>1045</v>
      </c>
      <c r="G1814" t="s">
        <v>1025</v>
      </c>
      <c r="H1814">
        <v>42</v>
      </c>
      <c r="I1814" t="s">
        <v>1026</v>
      </c>
      <c r="J1814">
        <f>IF(AND(B1815=Hospitalvisits[[#This Row],[Patient_ID]],C1815-Hospitalvisits[[#This Row],[Discharge_Date]] &lt;= 30),1,0)</f>
        <v>0</v>
      </c>
      <c r="K1814" s="3" t="str">
        <f>IF(Hospitalvisits[[#This Row],[Readmission Status]]=1,C1815,"")</f>
        <v/>
      </c>
    </row>
    <row r="1815" spans="1:11">
      <c r="A1815">
        <v>528</v>
      </c>
      <c r="B1815">
        <v>617</v>
      </c>
      <c r="C1815" s="3">
        <v>44757</v>
      </c>
      <c r="D1815" s="3">
        <v>44764</v>
      </c>
      <c r="E1815">
        <v>7</v>
      </c>
      <c r="F1815" t="s">
        <v>1038</v>
      </c>
      <c r="G1815" t="s">
        <v>1039</v>
      </c>
      <c r="H1815">
        <v>182</v>
      </c>
      <c r="I1815" t="s">
        <v>1029</v>
      </c>
      <c r="J1815">
        <f>IF(AND(B1816=Hospitalvisits[[#This Row],[Patient_ID]],C1816-Hospitalvisits[[#This Row],[Discharge_Date]] &lt;= 30),1,0)</f>
        <v>0</v>
      </c>
      <c r="K1815" s="3" t="str">
        <f>IF(Hospitalvisits[[#This Row],[Readmission Status]]=1,C1816,"")</f>
        <v/>
      </c>
    </row>
    <row r="1816" spans="1:11">
      <c r="A1816">
        <v>719</v>
      </c>
      <c r="B1816">
        <v>617</v>
      </c>
      <c r="C1816" s="3">
        <v>45287</v>
      </c>
      <c r="D1816" s="3">
        <v>45299</v>
      </c>
      <c r="E1816">
        <v>12</v>
      </c>
      <c r="F1816" t="s">
        <v>1041</v>
      </c>
      <c r="G1816" t="s">
        <v>1036</v>
      </c>
      <c r="H1816">
        <v>53</v>
      </c>
      <c r="I1816" t="s">
        <v>1026</v>
      </c>
      <c r="J1816">
        <f>IF(AND(B1817=Hospitalvisits[[#This Row],[Patient_ID]],C1817-Hospitalvisits[[#This Row],[Discharge_Date]] &lt;= 30),1,0)</f>
        <v>1</v>
      </c>
      <c r="K1816" s="3">
        <f>IF(Hospitalvisits[[#This Row],[Readmission Status]]=1,C1817,"")</f>
        <v>45321</v>
      </c>
    </row>
    <row r="1817" spans="1:11">
      <c r="A1817">
        <v>53</v>
      </c>
      <c r="B1817">
        <v>617</v>
      </c>
      <c r="C1817" s="3">
        <v>45321</v>
      </c>
      <c r="D1817" s="3">
        <v>45326</v>
      </c>
      <c r="E1817">
        <v>5</v>
      </c>
      <c r="F1817" t="s">
        <v>1030</v>
      </c>
      <c r="G1817" t="s">
        <v>1031</v>
      </c>
      <c r="H1817">
        <v>10</v>
      </c>
      <c r="I1817" t="s">
        <v>1029</v>
      </c>
      <c r="J1817">
        <f>IF(AND(B1818=Hospitalvisits[[#This Row],[Patient_ID]],C1818-Hospitalvisits[[#This Row],[Discharge_Date]] &lt;= 30),1,0)</f>
        <v>0</v>
      </c>
      <c r="K1817" s="3" t="str">
        <f>IF(Hospitalvisits[[#This Row],[Readmission Status]]=1,C1818,"")</f>
        <v/>
      </c>
    </row>
    <row r="1818" spans="1:11">
      <c r="A1818">
        <v>1237</v>
      </c>
      <c r="B1818">
        <v>618</v>
      </c>
      <c r="C1818" s="3">
        <v>44681</v>
      </c>
      <c r="D1818" s="3">
        <v>44684</v>
      </c>
      <c r="E1818">
        <v>3</v>
      </c>
      <c r="F1818" t="s">
        <v>1045</v>
      </c>
      <c r="G1818" t="s">
        <v>1025</v>
      </c>
      <c r="H1818">
        <v>78</v>
      </c>
      <c r="I1818" t="s">
        <v>1029</v>
      </c>
      <c r="J1818">
        <f>IF(AND(B1819=Hospitalvisits[[#This Row],[Patient_ID]],C1819-Hospitalvisits[[#This Row],[Discharge_Date]] &lt;= 30),1,0)</f>
        <v>0</v>
      </c>
      <c r="K1818" s="3" t="str">
        <f>IF(Hospitalvisits[[#This Row],[Readmission Status]]=1,C1819,"")</f>
        <v/>
      </c>
    </row>
    <row r="1819" spans="1:11">
      <c r="A1819">
        <v>2046</v>
      </c>
      <c r="B1819">
        <v>618</v>
      </c>
      <c r="C1819" s="3">
        <v>44726</v>
      </c>
      <c r="D1819" s="3">
        <v>44727</v>
      </c>
      <c r="E1819">
        <v>1</v>
      </c>
      <c r="F1819" t="s">
        <v>1030</v>
      </c>
      <c r="G1819" t="s">
        <v>1031</v>
      </c>
      <c r="H1819">
        <v>172</v>
      </c>
      <c r="I1819" t="s">
        <v>1026</v>
      </c>
      <c r="J1819">
        <f>IF(AND(B1820=Hospitalvisits[[#This Row],[Patient_ID]],C1820-Hospitalvisits[[#This Row],[Discharge_Date]] &lt;= 30),1,0)</f>
        <v>0</v>
      </c>
      <c r="K1819" s="3" t="str">
        <f>IF(Hospitalvisits[[#This Row],[Readmission Status]]=1,C1820,"")</f>
        <v/>
      </c>
    </row>
    <row r="1820" spans="1:11">
      <c r="A1820">
        <v>1199</v>
      </c>
      <c r="B1820">
        <v>618</v>
      </c>
      <c r="C1820" s="3">
        <v>44761</v>
      </c>
      <c r="D1820" s="3">
        <v>44781</v>
      </c>
      <c r="E1820">
        <v>20</v>
      </c>
      <c r="F1820" t="s">
        <v>1027</v>
      </c>
      <c r="G1820" t="s">
        <v>1028</v>
      </c>
      <c r="H1820">
        <v>18</v>
      </c>
      <c r="I1820" t="s">
        <v>1029</v>
      </c>
      <c r="J1820">
        <f>IF(AND(B1821=Hospitalvisits[[#This Row],[Patient_ID]],C1821-Hospitalvisits[[#This Row],[Discharge_Date]] &lt;= 30),1,0)</f>
        <v>0</v>
      </c>
      <c r="K1820" s="3" t="str">
        <f>IF(Hospitalvisits[[#This Row],[Readmission Status]]=1,C1821,"")</f>
        <v/>
      </c>
    </row>
    <row r="1821" spans="1:11">
      <c r="A1821">
        <v>761</v>
      </c>
      <c r="B1821">
        <v>618</v>
      </c>
      <c r="C1821" s="3">
        <v>44928</v>
      </c>
      <c r="D1821" s="3">
        <v>44939</v>
      </c>
      <c r="E1821">
        <v>11</v>
      </c>
      <c r="F1821" t="s">
        <v>1027</v>
      </c>
      <c r="G1821" t="s">
        <v>1028</v>
      </c>
      <c r="H1821">
        <v>191</v>
      </c>
      <c r="I1821" t="s">
        <v>1026</v>
      </c>
      <c r="J1821">
        <f>IF(AND(B1822=Hospitalvisits[[#This Row],[Patient_ID]],C1822-Hospitalvisits[[#This Row],[Discharge_Date]] &lt;= 30),1,0)</f>
        <v>0</v>
      </c>
      <c r="K1821" s="3" t="str">
        <f>IF(Hospitalvisits[[#This Row],[Readmission Status]]=1,C1822,"")</f>
        <v/>
      </c>
    </row>
    <row r="1822" spans="1:11">
      <c r="A1822">
        <v>805</v>
      </c>
      <c r="B1822">
        <v>618</v>
      </c>
      <c r="C1822" s="3">
        <v>45231</v>
      </c>
      <c r="D1822" s="3">
        <v>45234</v>
      </c>
      <c r="E1822">
        <v>3</v>
      </c>
      <c r="F1822" t="s">
        <v>1046</v>
      </c>
      <c r="G1822" t="s">
        <v>1043</v>
      </c>
      <c r="H1822">
        <v>179</v>
      </c>
      <c r="I1822" t="s">
        <v>1026</v>
      </c>
      <c r="J1822">
        <f>IF(AND(B1823=Hospitalvisits[[#This Row],[Patient_ID]],C1823-Hospitalvisits[[#This Row],[Discharge_Date]] &lt;= 30),1,0)</f>
        <v>0</v>
      </c>
      <c r="K1822" s="3" t="str">
        <f>IF(Hospitalvisits[[#This Row],[Readmission Status]]=1,C1823,"")</f>
        <v/>
      </c>
    </row>
    <row r="1823" spans="1:11">
      <c r="A1823">
        <v>1025</v>
      </c>
      <c r="B1823">
        <v>618</v>
      </c>
      <c r="C1823" s="3">
        <v>45631</v>
      </c>
      <c r="D1823" s="3">
        <v>45640</v>
      </c>
      <c r="E1823">
        <v>9</v>
      </c>
      <c r="F1823" t="s">
        <v>1027</v>
      </c>
      <c r="G1823" t="s">
        <v>1028</v>
      </c>
      <c r="H1823">
        <v>161</v>
      </c>
      <c r="I1823" t="s">
        <v>1034</v>
      </c>
      <c r="J1823">
        <f>IF(AND(B1824=Hospitalvisits[[#This Row],[Patient_ID]],C1824-Hospitalvisits[[#This Row],[Discharge_Date]] &lt;= 30),1,0)</f>
        <v>1</v>
      </c>
      <c r="K1823" s="3">
        <f>IF(Hospitalvisits[[#This Row],[Readmission Status]]=1,C1824,"")</f>
        <v>45640</v>
      </c>
    </row>
    <row r="1824" spans="1:11">
      <c r="A1824">
        <v>1991</v>
      </c>
      <c r="B1824">
        <v>618</v>
      </c>
      <c r="C1824" s="3">
        <v>45640</v>
      </c>
      <c r="D1824" s="3">
        <v>45645</v>
      </c>
      <c r="E1824">
        <v>5</v>
      </c>
      <c r="F1824" t="s">
        <v>1045</v>
      </c>
      <c r="G1824" t="s">
        <v>1025</v>
      </c>
      <c r="H1824">
        <v>184</v>
      </c>
      <c r="I1824" t="s">
        <v>1029</v>
      </c>
      <c r="J1824">
        <f>IF(AND(B1825=Hospitalvisits[[#This Row],[Patient_ID]],C1825-Hospitalvisits[[#This Row],[Discharge_Date]] &lt;= 30),1,0)</f>
        <v>0</v>
      </c>
      <c r="K1824" s="3" t="str">
        <f>IF(Hospitalvisits[[#This Row],[Readmission Status]]=1,C1825,"")</f>
        <v/>
      </c>
    </row>
    <row r="1825" spans="1:11">
      <c r="A1825">
        <v>1597</v>
      </c>
      <c r="B1825">
        <v>619</v>
      </c>
      <c r="C1825" s="3">
        <v>44652</v>
      </c>
      <c r="D1825" s="3">
        <v>44653</v>
      </c>
      <c r="E1825">
        <v>1</v>
      </c>
      <c r="F1825" t="s">
        <v>1042</v>
      </c>
      <c r="G1825" t="s">
        <v>1043</v>
      </c>
      <c r="H1825">
        <v>181</v>
      </c>
      <c r="I1825" t="s">
        <v>1032</v>
      </c>
      <c r="J1825">
        <f>IF(AND(B1826=Hospitalvisits[[#This Row],[Patient_ID]],C1826-Hospitalvisits[[#This Row],[Discharge_Date]] &lt;= 30),1,0)</f>
        <v>0</v>
      </c>
      <c r="K1825" s="3" t="str">
        <f>IF(Hospitalvisits[[#This Row],[Readmission Status]]=1,C1826,"")</f>
        <v/>
      </c>
    </row>
    <row r="1826" spans="1:11">
      <c r="A1826">
        <v>436</v>
      </c>
      <c r="B1826">
        <v>619</v>
      </c>
      <c r="C1826" s="3">
        <v>44894</v>
      </c>
      <c r="D1826" s="3">
        <v>44896</v>
      </c>
      <c r="E1826">
        <v>2</v>
      </c>
      <c r="F1826" t="s">
        <v>1045</v>
      </c>
      <c r="G1826" t="s">
        <v>1025</v>
      </c>
      <c r="H1826">
        <v>7</v>
      </c>
      <c r="I1826" t="s">
        <v>1029</v>
      </c>
      <c r="J1826">
        <f>IF(AND(B1827=Hospitalvisits[[#This Row],[Patient_ID]],C1827-Hospitalvisits[[#This Row],[Discharge_Date]] &lt;= 30),1,0)</f>
        <v>0</v>
      </c>
      <c r="K1826" s="3" t="str">
        <f>IF(Hospitalvisits[[#This Row],[Readmission Status]]=1,C1827,"")</f>
        <v/>
      </c>
    </row>
    <row r="1827" spans="1:11">
      <c r="A1827">
        <v>2310</v>
      </c>
      <c r="B1827">
        <v>620</v>
      </c>
      <c r="C1827" s="3">
        <v>44593</v>
      </c>
      <c r="D1827" s="3">
        <v>44597</v>
      </c>
      <c r="E1827">
        <v>4</v>
      </c>
      <c r="F1827" t="s">
        <v>1044</v>
      </c>
      <c r="G1827" t="s">
        <v>1039</v>
      </c>
      <c r="H1827">
        <v>136</v>
      </c>
      <c r="I1827" t="s">
        <v>1026</v>
      </c>
      <c r="J1827">
        <f>IF(AND(B1828=Hospitalvisits[[#This Row],[Patient_ID]],C1828-Hospitalvisits[[#This Row],[Discharge_Date]] &lt;= 30),1,0)</f>
        <v>1</v>
      </c>
      <c r="K1827" s="3">
        <f>IF(Hospitalvisits[[#This Row],[Readmission Status]]=1,C1828,"")</f>
        <v>44621</v>
      </c>
    </row>
    <row r="1828" spans="1:11">
      <c r="A1828">
        <v>790</v>
      </c>
      <c r="B1828">
        <v>620</v>
      </c>
      <c r="C1828" s="3">
        <v>44621</v>
      </c>
      <c r="D1828" s="3">
        <v>44624</v>
      </c>
      <c r="E1828">
        <v>3</v>
      </c>
      <c r="F1828" t="s">
        <v>1044</v>
      </c>
      <c r="G1828" t="s">
        <v>1039</v>
      </c>
      <c r="H1828">
        <v>89</v>
      </c>
      <c r="I1828" t="s">
        <v>1034</v>
      </c>
      <c r="J1828">
        <f>IF(AND(B1829=Hospitalvisits[[#This Row],[Patient_ID]],C1829-Hospitalvisits[[#This Row],[Discharge_Date]] &lt;= 30),1,0)</f>
        <v>0</v>
      </c>
      <c r="K1828" s="3" t="str">
        <f>IF(Hospitalvisits[[#This Row],[Readmission Status]]=1,C1829,"")</f>
        <v/>
      </c>
    </row>
    <row r="1829" spans="1:11">
      <c r="A1829">
        <v>2733</v>
      </c>
      <c r="B1829">
        <v>620</v>
      </c>
      <c r="C1829" s="3">
        <v>44772</v>
      </c>
      <c r="D1829" s="3">
        <v>44782</v>
      </c>
      <c r="E1829">
        <v>10</v>
      </c>
      <c r="F1829" t="s">
        <v>1030</v>
      </c>
      <c r="G1829" t="s">
        <v>1031</v>
      </c>
      <c r="H1829">
        <v>169</v>
      </c>
      <c r="I1829" t="s">
        <v>1032</v>
      </c>
      <c r="J1829">
        <f>IF(AND(B1830=Hospitalvisits[[#This Row],[Patient_ID]],C1830-Hospitalvisits[[#This Row],[Discharge_Date]] &lt;= 30),1,0)</f>
        <v>0</v>
      </c>
      <c r="K1829" s="3" t="str">
        <f>IF(Hospitalvisits[[#This Row],[Readmission Status]]=1,C1830,"")</f>
        <v/>
      </c>
    </row>
    <row r="1830" spans="1:11">
      <c r="A1830">
        <v>2330</v>
      </c>
      <c r="B1830">
        <v>620</v>
      </c>
      <c r="C1830" s="3">
        <v>44966</v>
      </c>
      <c r="D1830" s="3">
        <v>44969</v>
      </c>
      <c r="E1830">
        <v>3</v>
      </c>
      <c r="F1830" t="s">
        <v>1038</v>
      </c>
      <c r="G1830" t="s">
        <v>1039</v>
      </c>
      <c r="H1830">
        <v>144</v>
      </c>
      <c r="I1830" t="s">
        <v>1029</v>
      </c>
      <c r="J1830">
        <f>IF(AND(B1831=Hospitalvisits[[#This Row],[Patient_ID]],C1831-Hospitalvisits[[#This Row],[Discharge_Date]] &lt;= 30),1,0)</f>
        <v>1</v>
      </c>
      <c r="K1830" s="3">
        <f>IF(Hospitalvisits[[#This Row],[Readmission Status]]=1,C1831,"")</f>
        <v>44973</v>
      </c>
    </row>
    <row r="1831" spans="1:11">
      <c r="A1831">
        <v>1648</v>
      </c>
      <c r="B1831">
        <v>620</v>
      </c>
      <c r="C1831" s="3">
        <v>44973</v>
      </c>
      <c r="D1831" s="3">
        <v>44974</v>
      </c>
      <c r="E1831">
        <v>1</v>
      </c>
      <c r="F1831" t="s">
        <v>1046</v>
      </c>
      <c r="G1831" t="s">
        <v>1043</v>
      </c>
      <c r="H1831">
        <v>68</v>
      </c>
      <c r="I1831" t="s">
        <v>1032</v>
      </c>
      <c r="J1831">
        <f>IF(AND(B1832=Hospitalvisits[[#This Row],[Patient_ID]],C1832-Hospitalvisits[[#This Row],[Discharge_Date]] &lt;= 30),1,0)</f>
        <v>0</v>
      </c>
      <c r="K1831" s="3" t="str">
        <f>IF(Hospitalvisits[[#This Row],[Readmission Status]]=1,C1832,"")</f>
        <v/>
      </c>
    </row>
    <row r="1832" spans="1:11">
      <c r="A1832">
        <v>2335</v>
      </c>
      <c r="B1832">
        <v>620</v>
      </c>
      <c r="C1832" s="3">
        <v>45095</v>
      </c>
      <c r="D1832" s="3">
        <v>45096</v>
      </c>
      <c r="E1832">
        <v>1</v>
      </c>
      <c r="F1832" t="s">
        <v>1046</v>
      </c>
      <c r="G1832" t="s">
        <v>1043</v>
      </c>
      <c r="H1832">
        <v>175</v>
      </c>
      <c r="I1832" t="s">
        <v>1034</v>
      </c>
      <c r="J1832">
        <f>IF(AND(B1833=Hospitalvisits[[#This Row],[Patient_ID]],C1833-Hospitalvisits[[#This Row],[Discharge_Date]] &lt;= 30),1,0)</f>
        <v>0</v>
      </c>
      <c r="K1832" s="3" t="str">
        <f>IF(Hospitalvisits[[#This Row],[Readmission Status]]=1,C1833,"")</f>
        <v/>
      </c>
    </row>
    <row r="1833" spans="1:11">
      <c r="A1833">
        <v>2863</v>
      </c>
      <c r="B1833">
        <v>620</v>
      </c>
      <c r="C1833" s="3">
        <v>45363</v>
      </c>
      <c r="D1833" s="3">
        <v>45370</v>
      </c>
      <c r="E1833">
        <v>7</v>
      </c>
      <c r="F1833" t="s">
        <v>1040</v>
      </c>
      <c r="G1833" t="s">
        <v>1039</v>
      </c>
      <c r="H1833">
        <v>79</v>
      </c>
      <c r="I1833" t="s">
        <v>1029</v>
      </c>
      <c r="J1833">
        <f>IF(AND(B1834=Hospitalvisits[[#This Row],[Patient_ID]],C1834-Hospitalvisits[[#This Row],[Discharge_Date]] &lt;= 30),1,0)</f>
        <v>0</v>
      </c>
      <c r="K1833" s="3" t="str">
        <f>IF(Hospitalvisits[[#This Row],[Readmission Status]]=1,C1834,"")</f>
        <v/>
      </c>
    </row>
    <row r="1834" spans="1:11">
      <c r="A1834">
        <v>1607</v>
      </c>
      <c r="B1834">
        <v>621</v>
      </c>
      <c r="C1834" s="3">
        <v>45253</v>
      </c>
      <c r="D1834" s="3">
        <v>45254</v>
      </c>
      <c r="E1834">
        <v>1</v>
      </c>
      <c r="F1834" t="s">
        <v>1037</v>
      </c>
      <c r="G1834" t="s">
        <v>1031</v>
      </c>
      <c r="H1834">
        <v>121</v>
      </c>
      <c r="I1834" t="s">
        <v>1026</v>
      </c>
      <c r="J1834">
        <f>IF(AND(B1835=Hospitalvisits[[#This Row],[Patient_ID]],C1835-Hospitalvisits[[#This Row],[Discharge_Date]] &lt;= 30),1,0)</f>
        <v>0</v>
      </c>
      <c r="K1834" s="3" t="str">
        <f>IF(Hospitalvisits[[#This Row],[Readmission Status]]=1,C1835,"")</f>
        <v/>
      </c>
    </row>
    <row r="1835" spans="1:11">
      <c r="A1835">
        <v>21</v>
      </c>
      <c r="B1835">
        <v>622</v>
      </c>
      <c r="C1835" s="3">
        <v>44686</v>
      </c>
      <c r="D1835" s="3">
        <v>44691</v>
      </c>
      <c r="E1835">
        <v>5</v>
      </c>
      <c r="F1835" t="s">
        <v>1035</v>
      </c>
      <c r="G1835" t="s">
        <v>1036</v>
      </c>
      <c r="H1835">
        <v>133</v>
      </c>
      <c r="I1835" t="s">
        <v>1032</v>
      </c>
      <c r="J1835">
        <f>IF(AND(B1836=Hospitalvisits[[#This Row],[Patient_ID]],C1836-Hospitalvisits[[#This Row],[Discharge_Date]] &lt;= 30),1,0)</f>
        <v>0</v>
      </c>
      <c r="K1835" s="3" t="str">
        <f>IF(Hospitalvisits[[#This Row],[Readmission Status]]=1,C1836,"")</f>
        <v/>
      </c>
    </row>
    <row r="1836" spans="1:11">
      <c r="A1836">
        <v>1010</v>
      </c>
      <c r="B1836">
        <v>622</v>
      </c>
      <c r="C1836" s="3">
        <v>45192</v>
      </c>
      <c r="D1836" s="3">
        <v>45203</v>
      </c>
      <c r="E1836">
        <v>11</v>
      </c>
      <c r="F1836" t="s">
        <v>1041</v>
      </c>
      <c r="G1836" t="s">
        <v>1036</v>
      </c>
      <c r="H1836">
        <v>160</v>
      </c>
      <c r="I1836" t="s">
        <v>1032</v>
      </c>
      <c r="J1836">
        <f>IF(AND(B1837=Hospitalvisits[[#This Row],[Patient_ID]],C1837-Hospitalvisits[[#This Row],[Discharge_Date]] &lt;= 30),1,0)</f>
        <v>0</v>
      </c>
      <c r="K1836" s="3" t="str">
        <f>IF(Hospitalvisits[[#This Row],[Readmission Status]]=1,C1837,"")</f>
        <v/>
      </c>
    </row>
    <row r="1837" spans="1:11">
      <c r="A1837">
        <v>2842</v>
      </c>
      <c r="B1837">
        <v>623</v>
      </c>
      <c r="C1837" s="3">
        <v>44803</v>
      </c>
      <c r="D1837" s="3">
        <v>44806</v>
      </c>
      <c r="E1837">
        <v>3</v>
      </c>
      <c r="F1837" t="s">
        <v>1030</v>
      </c>
      <c r="G1837" t="s">
        <v>1031</v>
      </c>
      <c r="H1837">
        <v>36</v>
      </c>
      <c r="I1837" t="s">
        <v>1026</v>
      </c>
      <c r="J1837">
        <f>IF(AND(B1838=Hospitalvisits[[#This Row],[Patient_ID]],C1838-Hospitalvisits[[#This Row],[Discharge_Date]] &lt;= 30),1,0)</f>
        <v>0</v>
      </c>
      <c r="K1837" s="3" t="str">
        <f>IF(Hospitalvisits[[#This Row],[Readmission Status]]=1,C1838,"")</f>
        <v/>
      </c>
    </row>
    <row r="1838" spans="1:11">
      <c r="A1838">
        <v>1531</v>
      </c>
      <c r="B1838">
        <v>623</v>
      </c>
      <c r="C1838" s="3">
        <v>45166</v>
      </c>
      <c r="D1838" s="3">
        <v>45169</v>
      </c>
      <c r="E1838">
        <v>3</v>
      </c>
      <c r="F1838" t="s">
        <v>1040</v>
      </c>
      <c r="G1838" t="s">
        <v>1039</v>
      </c>
      <c r="H1838">
        <v>191</v>
      </c>
      <c r="I1838" t="s">
        <v>1032</v>
      </c>
      <c r="J1838">
        <f>IF(AND(B1839=Hospitalvisits[[#This Row],[Patient_ID]],C1839-Hospitalvisits[[#This Row],[Discharge_Date]] &lt;= 30),1,0)</f>
        <v>0</v>
      </c>
      <c r="K1838" s="3" t="str">
        <f>IF(Hospitalvisits[[#This Row],[Readmission Status]]=1,C1839,"")</f>
        <v/>
      </c>
    </row>
    <row r="1839" spans="1:11">
      <c r="A1839">
        <v>2980</v>
      </c>
      <c r="B1839">
        <v>623</v>
      </c>
      <c r="C1839" s="3">
        <v>45250</v>
      </c>
      <c r="D1839" s="3">
        <v>45253</v>
      </c>
      <c r="E1839">
        <v>3</v>
      </c>
      <c r="F1839" t="s">
        <v>1045</v>
      </c>
      <c r="G1839" t="s">
        <v>1025</v>
      </c>
      <c r="H1839">
        <v>192</v>
      </c>
      <c r="I1839" t="s">
        <v>1034</v>
      </c>
      <c r="J1839">
        <f>IF(AND(B1840=Hospitalvisits[[#This Row],[Patient_ID]],C1840-Hospitalvisits[[#This Row],[Discharge_Date]] &lt;= 30),1,0)</f>
        <v>0</v>
      </c>
      <c r="K1839" s="3" t="str">
        <f>IF(Hospitalvisits[[#This Row],[Readmission Status]]=1,C1840,"")</f>
        <v/>
      </c>
    </row>
    <row r="1840" spans="1:11">
      <c r="A1840">
        <v>711</v>
      </c>
      <c r="B1840">
        <v>623</v>
      </c>
      <c r="C1840" s="3">
        <v>45284</v>
      </c>
      <c r="D1840" s="3">
        <v>45286</v>
      </c>
      <c r="E1840">
        <v>2</v>
      </c>
      <c r="F1840" t="s">
        <v>1045</v>
      </c>
      <c r="G1840" t="s">
        <v>1025</v>
      </c>
      <c r="H1840">
        <v>172</v>
      </c>
      <c r="I1840" t="s">
        <v>1034</v>
      </c>
      <c r="J1840">
        <f>IF(AND(B1841=Hospitalvisits[[#This Row],[Patient_ID]],C1841-Hospitalvisits[[#This Row],[Discharge_Date]] &lt;= 30),1,0)</f>
        <v>0</v>
      </c>
      <c r="K1840" s="3" t="str">
        <f>IF(Hospitalvisits[[#This Row],[Readmission Status]]=1,C1841,"")</f>
        <v/>
      </c>
    </row>
    <row r="1841" spans="1:11">
      <c r="A1841">
        <v>766</v>
      </c>
      <c r="B1841">
        <v>623</v>
      </c>
      <c r="C1841" s="3">
        <v>45357</v>
      </c>
      <c r="D1841" s="3">
        <v>45358</v>
      </c>
      <c r="E1841">
        <v>1</v>
      </c>
      <c r="F1841" t="s">
        <v>1037</v>
      </c>
      <c r="G1841" t="s">
        <v>1031</v>
      </c>
      <c r="H1841">
        <v>145</v>
      </c>
      <c r="I1841" t="s">
        <v>1034</v>
      </c>
      <c r="J1841">
        <f>IF(AND(B1842=Hospitalvisits[[#This Row],[Patient_ID]],C1842-Hospitalvisits[[#This Row],[Discharge_Date]] &lt;= 30),1,0)</f>
        <v>0</v>
      </c>
      <c r="K1841" s="3" t="str">
        <f>IF(Hospitalvisits[[#This Row],[Readmission Status]]=1,C1842,"")</f>
        <v/>
      </c>
    </row>
    <row r="1842" spans="1:11">
      <c r="A1842">
        <v>2257</v>
      </c>
      <c r="B1842">
        <v>623</v>
      </c>
      <c r="C1842" s="3">
        <v>45581</v>
      </c>
      <c r="D1842" s="3">
        <v>45583</v>
      </c>
      <c r="E1842">
        <v>2</v>
      </c>
      <c r="F1842" t="s">
        <v>1024</v>
      </c>
      <c r="G1842" t="s">
        <v>1025</v>
      </c>
      <c r="H1842">
        <v>68</v>
      </c>
      <c r="I1842" t="s">
        <v>1032</v>
      </c>
      <c r="J1842">
        <f>IF(AND(B1843=Hospitalvisits[[#This Row],[Patient_ID]],C1843-Hospitalvisits[[#This Row],[Discharge_Date]] &lt;= 30),1,0)</f>
        <v>0</v>
      </c>
      <c r="K1842" s="3" t="str">
        <f>IF(Hospitalvisits[[#This Row],[Readmission Status]]=1,C1843,"")</f>
        <v/>
      </c>
    </row>
    <row r="1843" spans="1:11">
      <c r="A1843">
        <v>242</v>
      </c>
      <c r="B1843">
        <v>624</v>
      </c>
      <c r="C1843" s="3">
        <v>44929</v>
      </c>
      <c r="D1843" s="3">
        <v>44934</v>
      </c>
      <c r="E1843">
        <v>5</v>
      </c>
      <c r="F1843" t="s">
        <v>1045</v>
      </c>
      <c r="G1843" t="s">
        <v>1025</v>
      </c>
      <c r="H1843">
        <v>104</v>
      </c>
      <c r="I1843" t="s">
        <v>1026</v>
      </c>
      <c r="J1843">
        <f>IF(AND(B1844=Hospitalvisits[[#This Row],[Patient_ID]],C1844-Hospitalvisits[[#This Row],[Discharge_Date]] &lt;= 30),1,0)</f>
        <v>0</v>
      </c>
      <c r="K1843" s="3" t="str">
        <f>IF(Hospitalvisits[[#This Row],[Readmission Status]]=1,C1844,"")</f>
        <v/>
      </c>
    </row>
    <row r="1844" spans="1:11">
      <c r="A1844">
        <v>2031</v>
      </c>
      <c r="B1844">
        <v>624</v>
      </c>
      <c r="C1844" s="3">
        <v>45247</v>
      </c>
      <c r="D1844" s="3">
        <v>45250</v>
      </c>
      <c r="E1844">
        <v>3</v>
      </c>
      <c r="F1844" t="s">
        <v>1045</v>
      </c>
      <c r="G1844" t="s">
        <v>1025</v>
      </c>
      <c r="H1844">
        <v>135</v>
      </c>
      <c r="I1844" t="s">
        <v>1032</v>
      </c>
      <c r="J1844">
        <f>IF(AND(B1845=Hospitalvisits[[#This Row],[Patient_ID]],C1845-Hospitalvisits[[#This Row],[Discharge_Date]] &lt;= 30),1,0)</f>
        <v>0</v>
      </c>
      <c r="K1844" s="3" t="str">
        <f>IF(Hospitalvisits[[#This Row],[Readmission Status]]=1,C1845,"")</f>
        <v/>
      </c>
    </row>
    <row r="1845" spans="1:11">
      <c r="A1845">
        <v>1380</v>
      </c>
      <c r="B1845">
        <v>624</v>
      </c>
      <c r="C1845" s="3">
        <v>45410</v>
      </c>
      <c r="D1845" s="3">
        <v>45415</v>
      </c>
      <c r="E1845">
        <v>5</v>
      </c>
      <c r="F1845" t="s">
        <v>1024</v>
      </c>
      <c r="G1845" t="s">
        <v>1025</v>
      </c>
      <c r="H1845">
        <v>70</v>
      </c>
      <c r="I1845" t="s">
        <v>1032</v>
      </c>
      <c r="J1845">
        <f>IF(AND(B1846=Hospitalvisits[[#This Row],[Patient_ID]],C1846-Hospitalvisits[[#This Row],[Discharge_Date]] &lt;= 30),1,0)</f>
        <v>0</v>
      </c>
      <c r="K1845" s="3" t="str">
        <f>IF(Hospitalvisits[[#This Row],[Readmission Status]]=1,C1846,"")</f>
        <v/>
      </c>
    </row>
    <row r="1846" spans="1:11">
      <c r="A1846">
        <v>2174</v>
      </c>
      <c r="B1846">
        <v>625</v>
      </c>
      <c r="C1846" s="3">
        <v>44861</v>
      </c>
      <c r="D1846" s="3">
        <v>44881</v>
      </c>
      <c r="E1846">
        <v>20</v>
      </c>
      <c r="F1846" t="s">
        <v>1027</v>
      </c>
      <c r="G1846" t="s">
        <v>1028</v>
      </c>
      <c r="H1846">
        <v>25</v>
      </c>
      <c r="I1846" t="s">
        <v>1029</v>
      </c>
      <c r="J1846">
        <f>IF(AND(B1847=Hospitalvisits[[#This Row],[Patient_ID]],C1847-Hospitalvisits[[#This Row],[Discharge_Date]] &lt;= 30),1,0)</f>
        <v>0</v>
      </c>
      <c r="K1846" s="3" t="str">
        <f>IF(Hospitalvisits[[#This Row],[Readmission Status]]=1,C1847,"")</f>
        <v/>
      </c>
    </row>
    <row r="1847" spans="1:11">
      <c r="A1847">
        <v>1609</v>
      </c>
      <c r="B1847">
        <v>625</v>
      </c>
      <c r="C1847" s="3">
        <v>45253</v>
      </c>
      <c r="D1847" s="3">
        <v>45258</v>
      </c>
      <c r="E1847">
        <v>5</v>
      </c>
      <c r="F1847" t="s">
        <v>1024</v>
      </c>
      <c r="G1847" t="s">
        <v>1025</v>
      </c>
      <c r="H1847">
        <v>84</v>
      </c>
      <c r="I1847" t="s">
        <v>1029</v>
      </c>
      <c r="J1847">
        <f>IF(AND(B1848=Hospitalvisits[[#This Row],[Patient_ID]],C1848-Hospitalvisits[[#This Row],[Discharge_Date]] &lt;= 30),1,0)</f>
        <v>0</v>
      </c>
      <c r="K1847" s="3" t="str">
        <f>IF(Hospitalvisits[[#This Row],[Readmission Status]]=1,C1848,"")</f>
        <v/>
      </c>
    </row>
    <row r="1848" spans="1:11">
      <c r="A1848">
        <v>1956</v>
      </c>
      <c r="B1848">
        <v>626</v>
      </c>
      <c r="C1848" s="3">
        <v>44589</v>
      </c>
      <c r="D1848" s="3">
        <v>44593</v>
      </c>
      <c r="E1848">
        <v>4</v>
      </c>
      <c r="F1848" t="s">
        <v>1024</v>
      </c>
      <c r="G1848" t="s">
        <v>1025</v>
      </c>
      <c r="H1848">
        <v>22</v>
      </c>
      <c r="I1848" t="s">
        <v>1032</v>
      </c>
      <c r="J1848">
        <f>IF(AND(B1849=Hospitalvisits[[#This Row],[Patient_ID]],C1849-Hospitalvisits[[#This Row],[Discharge_Date]] &lt;= 30),1,0)</f>
        <v>0</v>
      </c>
      <c r="K1848" s="3" t="str">
        <f>IF(Hospitalvisits[[#This Row],[Readmission Status]]=1,C1849,"")</f>
        <v/>
      </c>
    </row>
    <row r="1849" spans="1:11">
      <c r="A1849">
        <v>1246</v>
      </c>
      <c r="B1849">
        <v>627</v>
      </c>
      <c r="C1849" s="3">
        <v>45404</v>
      </c>
      <c r="D1849" s="3">
        <v>45411</v>
      </c>
      <c r="E1849">
        <v>7</v>
      </c>
      <c r="F1849" t="s">
        <v>1030</v>
      </c>
      <c r="G1849" t="s">
        <v>1031</v>
      </c>
      <c r="H1849">
        <v>182</v>
      </c>
      <c r="I1849" t="s">
        <v>1026</v>
      </c>
      <c r="J1849">
        <f>IF(AND(B1850=Hospitalvisits[[#This Row],[Patient_ID]],C1850-Hospitalvisits[[#This Row],[Discharge_Date]] &lt;= 30),1,0)</f>
        <v>0</v>
      </c>
      <c r="K1849" s="3" t="str">
        <f>IF(Hospitalvisits[[#This Row],[Readmission Status]]=1,C1850,"")</f>
        <v/>
      </c>
    </row>
    <row r="1850" spans="1:11">
      <c r="A1850">
        <v>2806</v>
      </c>
      <c r="B1850">
        <v>628</v>
      </c>
      <c r="C1850" s="3">
        <v>45215</v>
      </c>
      <c r="D1850" s="3">
        <v>45229</v>
      </c>
      <c r="E1850">
        <v>14</v>
      </c>
      <c r="F1850" t="s">
        <v>1027</v>
      </c>
      <c r="G1850" t="s">
        <v>1028</v>
      </c>
      <c r="H1850">
        <v>98</v>
      </c>
      <c r="I1850" t="s">
        <v>1032</v>
      </c>
      <c r="J1850">
        <f>IF(AND(B1851=Hospitalvisits[[#This Row],[Patient_ID]],C1851-Hospitalvisits[[#This Row],[Discharge_Date]] &lt;= 30),1,0)</f>
        <v>0</v>
      </c>
      <c r="K1850" s="3" t="str">
        <f>IF(Hospitalvisits[[#This Row],[Readmission Status]]=1,C1851,"")</f>
        <v/>
      </c>
    </row>
    <row r="1851" spans="1:11">
      <c r="A1851">
        <v>2331</v>
      </c>
      <c r="B1851">
        <v>628</v>
      </c>
      <c r="C1851" s="3">
        <v>45449</v>
      </c>
      <c r="D1851" s="3">
        <v>45450</v>
      </c>
      <c r="E1851">
        <v>1</v>
      </c>
      <c r="F1851" t="s">
        <v>1042</v>
      </c>
      <c r="G1851" t="s">
        <v>1043</v>
      </c>
      <c r="H1851">
        <v>192</v>
      </c>
      <c r="I1851" t="s">
        <v>1034</v>
      </c>
      <c r="J1851">
        <f>IF(AND(B1852=Hospitalvisits[[#This Row],[Patient_ID]],C1852-Hospitalvisits[[#This Row],[Discharge_Date]] &lt;= 30),1,0)</f>
        <v>0</v>
      </c>
      <c r="K1851" s="3" t="str">
        <f>IF(Hospitalvisits[[#This Row],[Readmission Status]]=1,C1852,"")</f>
        <v/>
      </c>
    </row>
    <row r="1852" spans="1:11">
      <c r="A1852">
        <v>2758</v>
      </c>
      <c r="B1852">
        <v>629</v>
      </c>
      <c r="C1852" s="3">
        <v>44677</v>
      </c>
      <c r="D1852" s="3">
        <v>44678</v>
      </c>
      <c r="E1852">
        <v>1</v>
      </c>
      <c r="F1852" t="s">
        <v>1042</v>
      </c>
      <c r="G1852" t="s">
        <v>1043</v>
      </c>
      <c r="H1852">
        <v>8</v>
      </c>
      <c r="I1852" t="s">
        <v>1029</v>
      </c>
      <c r="J1852">
        <f>IF(AND(B1853=Hospitalvisits[[#This Row],[Patient_ID]],C1853-Hospitalvisits[[#This Row],[Discharge_Date]] &lt;= 30),1,0)</f>
        <v>0</v>
      </c>
      <c r="K1852" s="3" t="str">
        <f>IF(Hospitalvisits[[#This Row],[Readmission Status]]=1,C1853,"")</f>
        <v/>
      </c>
    </row>
    <row r="1853" spans="1:11">
      <c r="A1853">
        <v>1488</v>
      </c>
      <c r="B1853">
        <v>629</v>
      </c>
      <c r="C1853" s="3">
        <v>45441</v>
      </c>
      <c r="D1853" s="3">
        <v>45448</v>
      </c>
      <c r="E1853">
        <v>7</v>
      </c>
      <c r="F1853" t="s">
        <v>1035</v>
      </c>
      <c r="G1853" t="s">
        <v>1036</v>
      </c>
      <c r="H1853">
        <v>106</v>
      </c>
      <c r="I1853" t="s">
        <v>1034</v>
      </c>
      <c r="J1853">
        <f>IF(AND(B1854=Hospitalvisits[[#This Row],[Patient_ID]],C1854-Hospitalvisits[[#This Row],[Discharge_Date]] &lt;= 30),1,0)</f>
        <v>0</v>
      </c>
      <c r="K1853" s="3" t="str">
        <f>IF(Hospitalvisits[[#This Row],[Readmission Status]]=1,C1854,"")</f>
        <v/>
      </c>
    </row>
    <row r="1854" spans="1:11">
      <c r="A1854">
        <v>401</v>
      </c>
      <c r="B1854">
        <v>630</v>
      </c>
      <c r="C1854" s="3">
        <v>44721</v>
      </c>
      <c r="D1854" s="3">
        <v>44725</v>
      </c>
      <c r="E1854">
        <v>4</v>
      </c>
      <c r="F1854" t="s">
        <v>1038</v>
      </c>
      <c r="G1854" t="s">
        <v>1039</v>
      </c>
      <c r="H1854">
        <v>168</v>
      </c>
      <c r="I1854" t="s">
        <v>1026</v>
      </c>
      <c r="J1854">
        <f>IF(AND(B1855=Hospitalvisits[[#This Row],[Patient_ID]],C1855-Hospitalvisits[[#This Row],[Discharge_Date]] &lt;= 30),1,0)</f>
        <v>0</v>
      </c>
      <c r="K1854" s="3" t="str">
        <f>IF(Hospitalvisits[[#This Row],[Readmission Status]]=1,C1855,"")</f>
        <v/>
      </c>
    </row>
    <row r="1855" spans="1:11">
      <c r="A1855">
        <v>1939</v>
      </c>
      <c r="B1855">
        <v>630</v>
      </c>
      <c r="C1855" s="3">
        <v>45226</v>
      </c>
      <c r="D1855" s="3">
        <v>45227</v>
      </c>
      <c r="E1855">
        <v>1</v>
      </c>
      <c r="F1855" t="s">
        <v>1046</v>
      </c>
      <c r="G1855" t="s">
        <v>1043</v>
      </c>
      <c r="H1855">
        <v>111</v>
      </c>
      <c r="I1855" t="s">
        <v>1026</v>
      </c>
      <c r="J1855">
        <f>IF(AND(B1856=Hospitalvisits[[#This Row],[Patient_ID]],C1856-Hospitalvisits[[#This Row],[Discharge_Date]] &lt;= 30),1,0)</f>
        <v>0</v>
      </c>
      <c r="K1855" s="3" t="str">
        <f>IF(Hospitalvisits[[#This Row],[Readmission Status]]=1,C1856,"")</f>
        <v/>
      </c>
    </row>
    <row r="1856" spans="1:11">
      <c r="A1856">
        <v>1003</v>
      </c>
      <c r="B1856">
        <v>630</v>
      </c>
      <c r="C1856" s="3">
        <v>45432</v>
      </c>
      <c r="D1856" s="3">
        <v>45435</v>
      </c>
      <c r="E1856">
        <v>3</v>
      </c>
      <c r="F1856" t="s">
        <v>1030</v>
      </c>
      <c r="G1856" t="s">
        <v>1031</v>
      </c>
      <c r="H1856">
        <v>61</v>
      </c>
      <c r="I1856" t="s">
        <v>1034</v>
      </c>
      <c r="J1856">
        <f>IF(AND(B1857=Hospitalvisits[[#This Row],[Patient_ID]],C1857-Hospitalvisits[[#This Row],[Discharge_Date]] &lt;= 30),1,0)</f>
        <v>1</v>
      </c>
      <c r="K1856" s="3">
        <f>IF(Hospitalvisits[[#This Row],[Readmission Status]]=1,C1857,"")</f>
        <v>45436</v>
      </c>
    </row>
    <row r="1857" spans="1:11">
      <c r="A1857">
        <v>1362</v>
      </c>
      <c r="B1857">
        <v>630</v>
      </c>
      <c r="C1857" s="3">
        <v>45436</v>
      </c>
      <c r="D1857" s="3">
        <v>45447</v>
      </c>
      <c r="E1857">
        <v>11</v>
      </c>
      <c r="F1857" t="s">
        <v>1027</v>
      </c>
      <c r="G1857" t="s">
        <v>1028</v>
      </c>
      <c r="H1857">
        <v>134</v>
      </c>
      <c r="I1857" t="s">
        <v>1032</v>
      </c>
      <c r="J1857">
        <f>IF(AND(B1858=Hospitalvisits[[#This Row],[Patient_ID]],C1858-Hospitalvisits[[#This Row],[Discharge_Date]] &lt;= 30),1,0)</f>
        <v>0</v>
      </c>
      <c r="K1857" s="3" t="str">
        <f>IF(Hospitalvisits[[#This Row],[Readmission Status]]=1,C1858,"")</f>
        <v/>
      </c>
    </row>
    <row r="1858" spans="1:11">
      <c r="A1858">
        <v>2809</v>
      </c>
      <c r="B1858">
        <v>631</v>
      </c>
      <c r="C1858" s="3">
        <v>44575</v>
      </c>
      <c r="D1858" s="3">
        <v>44582</v>
      </c>
      <c r="E1858">
        <v>7</v>
      </c>
      <c r="F1858" t="s">
        <v>1035</v>
      </c>
      <c r="G1858" t="s">
        <v>1036</v>
      </c>
      <c r="H1858">
        <v>76</v>
      </c>
      <c r="I1858" t="s">
        <v>1026</v>
      </c>
      <c r="J1858">
        <f>IF(AND(B1859=Hospitalvisits[[#This Row],[Patient_ID]],C1859-Hospitalvisits[[#This Row],[Discharge_Date]] &lt;= 30),1,0)</f>
        <v>0</v>
      </c>
      <c r="K1858" s="3" t="str">
        <f>IF(Hospitalvisits[[#This Row],[Readmission Status]]=1,C1859,"")</f>
        <v/>
      </c>
    </row>
    <row r="1859" spans="1:11">
      <c r="A1859">
        <v>2992</v>
      </c>
      <c r="B1859">
        <v>631</v>
      </c>
      <c r="C1859" s="3">
        <v>44818</v>
      </c>
      <c r="D1859" s="3">
        <v>44820</v>
      </c>
      <c r="E1859">
        <v>2</v>
      </c>
      <c r="F1859" t="s">
        <v>1045</v>
      </c>
      <c r="G1859" t="s">
        <v>1025</v>
      </c>
      <c r="H1859">
        <v>150</v>
      </c>
      <c r="I1859" t="s">
        <v>1026</v>
      </c>
      <c r="J1859">
        <f>IF(AND(B1860=Hospitalvisits[[#This Row],[Patient_ID]],C1860-Hospitalvisits[[#This Row],[Discharge_Date]] &lt;= 30),1,0)</f>
        <v>0</v>
      </c>
      <c r="K1859" s="3" t="str">
        <f>IF(Hospitalvisits[[#This Row],[Readmission Status]]=1,C1860,"")</f>
        <v/>
      </c>
    </row>
    <row r="1860" spans="1:11">
      <c r="A1860">
        <v>2656</v>
      </c>
      <c r="B1860">
        <v>631</v>
      </c>
      <c r="C1860" s="3">
        <v>44966</v>
      </c>
      <c r="D1860" s="3">
        <v>44982</v>
      </c>
      <c r="E1860">
        <v>16</v>
      </c>
      <c r="F1860" t="s">
        <v>1027</v>
      </c>
      <c r="G1860" t="s">
        <v>1028</v>
      </c>
      <c r="H1860">
        <v>101</v>
      </c>
      <c r="I1860" t="s">
        <v>1034</v>
      </c>
      <c r="J1860">
        <f>IF(AND(B1861=Hospitalvisits[[#This Row],[Patient_ID]],C1861-Hospitalvisits[[#This Row],[Discharge_Date]] &lt;= 30),1,0)</f>
        <v>0</v>
      </c>
      <c r="K1860" s="3" t="str">
        <f>IF(Hospitalvisits[[#This Row],[Readmission Status]]=1,C1861,"")</f>
        <v/>
      </c>
    </row>
    <row r="1861" spans="1:11">
      <c r="A1861">
        <v>1321</v>
      </c>
      <c r="B1861">
        <v>631</v>
      </c>
      <c r="C1861" s="3">
        <v>45019</v>
      </c>
      <c r="D1861" s="3">
        <v>45031</v>
      </c>
      <c r="E1861">
        <v>12</v>
      </c>
      <c r="F1861" t="s">
        <v>1041</v>
      </c>
      <c r="G1861" t="s">
        <v>1036</v>
      </c>
      <c r="H1861">
        <v>130</v>
      </c>
      <c r="I1861" t="s">
        <v>1026</v>
      </c>
      <c r="J1861">
        <f>IF(AND(B1862=Hospitalvisits[[#This Row],[Patient_ID]],C1862-Hospitalvisits[[#This Row],[Discharge_Date]] &lt;= 30),1,0)</f>
        <v>0</v>
      </c>
      <c r="K1861" s="3" t="str">
        <f>IF(Hospitalvisits[[#This Row],[Readmission Status]]=1,C1862,"")</f>
        <v/>
      </c>
    </row>
    <row r="1862" spans="1:11">
      <c r="A1862">
        <v>1495</v>
      </c>
      <c r="B1862">
        <v>632</v>
      </c>
      <c r="C1862" s="3">
        <v>44663</v>
      </c>
      <c r="D1862" s="3">
        <v>44673</v>
      </c>
      <c r="E1862">
        <v>10</v>
      </c>
      <c r="F1862" t="s">
        <v>1041</v>
      </c>
      <c r="G1862" t="s">
        <v>1036</v>
      </c>
      <c r="H1862">
        <v>155</v>
      </c>
      <c r="I1862" t="s">
        <v>1034</v>
      </c>
      <c r="J1862">
        <f>IF(AND(B1863=Hospitalvisits[[#This Row],[Patient_ID]],C1863-Hospitalvisits[[#This Row],[Discharge_Date]] &lt;= 30),1,0)</f>
        <v>0</v>
      </c>
      <c r="K1862" s="3" t="str">
        <f>IF(Hospitalvisits[[#This Row],[Readmission Status]]=1,C1863,"")</f>
        <v/>
      </c>
    </row>
    <row r="1863" spans="1:11">
      <c r="A1863">
        <v>252</v>
      </c>
      <c r="B1863">
        <v>632</v>
      </c>
      <c r="C1863" s="3">
        <v>45370</v>
      </c>
      <c r="D1863" s="3">
        <v>45381</v>
      </c>
      <c r="E1863">
        <v>11</v>
      </c>
      <c r="F1863" t="s">
        <v>1041</v>
      </c>
      <c r="G1863" t="s">
        <v>1036</v>
      </c>
      <c r="H1863">
        <v>70</v>
      </c>
      <c r="I1863" t="s">
        <v>1029</v>
      </c>
      <c r="J1863">
        <f>IF(AND(B1864=Hospitalvisits[[#This Row],[Patient_ID]],C1864-Hospitalvisits[[#This Row],[Discharge_Date]] &lt;= 30),1,0)</f>
        <v>1</v>
      </c>
      <c r="K1863" s="3">
        <f>IF(Hospitalvisits[[#This Row],[Readmission Status]]=1,C1864,"")</f>
        <v>45403</v>
      </c>
    </row>
    <row r="1864" spans="1:11">
      <c r="A1864">
        <v>2185</v>
      </c>
      <c r="B1864">
        <v>632</v>
      </c>
      <c r="C1864" s="3">
        <v>45403</v>
      </c>
      <c r="D1864" s="3">
        <v>45407</v>
      </c>
      <c r="E1864">
        <v>4</v>
      </c>
      <c r="F1864" t="s">
        <v>1044</v>
      </c>
      <c r="G1864" t="s">
        <v>1039</v>
      </c>
      <c r="H1864">
        <v>12</v>
      </c>
      <c r="I1864" t="s">
        <v>1029</v>
      </c>
      <c r="J1864">
        <f>IF(AND(B1865=Hospitalvisits[[#This Row],[Patient_ID]],C1865-Hospitalvisits[[#This Row],[Discharge_Date]] &lt;= 30),1,0)</f>
        <v>0</v>
      </c>
      <c r="K1864" s="3" t="str">
        <f>IF(Hospitalvisits[[#This Row],[Readmission Status]]=1,C1865,"")</f>
        <v/>
      </c>
    </row>
    <row r="1865" spans="1:11">
      <c r="A1865">
        <v>1480</v>
      </c>
      <c r="B1865">
        <v>632</v>
      </c>
      <c r="C1865" s="3">
        <v>45565</v>
      </c>
      <c r="D1865" s="3">
        <v>45583</v>
      </c>
      <c r="E1865">
        <v>18</v>
      </c>
      <c r="F1865" t="s">
        <v>1027</v>
      </c>
      <c r="G1865" t="s">
        <v>1028</v>
      </c>
      <c r="H1865">
        <v>198</v>
      </c>
      <c r="I1865" t="s">
        <v>1026</v>
      </c>
      <c r="J1865">
        <f>IF(AND(B1866=Hospitalvisits[[#This Row],[Patient_ID]],C1866-Hospitalvisits[[#This Row],[Discharge_Date]] &lt;= 30),1,0)</f>
        <v>0</v>
      </c>
      <c r="K1865" s="3" t="str">
        <f>IF(Hospitalvisits[[#This Row],[Readmission Status]]=1,C1866,"")</f>
        <v/>
      </c>
    </row>
    <row r="1866" spans="1:11">
      <c r="A1866">
        <v>2412</v>
      </c>
      <c r="B1866">
        <v>633</v>
      </c>
      <c r="C1866" s="3">
        <v>45018</v>
      </c>
      <c r="D1866" s="3">
        <v>45025</v>
      </c>
      <c r="E1866">
        <v>7</v>
      </c>
      <c r="F1866" t="s">
        <v>1040</v>
      </c>
      <c r="G1866" t="s">
        <v>1039</v>
      </c>
      <c r="H1866">
        <v>46</v>
      </c>
      <c r="I1866" t="s">
        <v>1034</v>
      </c>
      <c r="J1866">
        <f>IF(AND(B1867=Hospitalvisits[[#This Row],[Patient_ID]],C1867-Hospitalvisits[[#This Row],[Discharge_Date]] &lt;= 30),1,0)</f>
        <v>0</v>
      </c>
      <c r="K1866" s="3" t="str">
        <f>IF(Hospitalvisits[[#This Row],[Readmission Status]]=1,C1867,"")</f>
        <v/>
      </c>
    </row>
    <row r="1867" spans="1:11">
      <c r="A1867">
        <v>1128</v>
      </c>
      <c r="B1867">
        <v>633</v>
      </c>
      <c r="C1867" s="3">
        <v>45455</v>
      </c>
      <c r="D1867" s="3">
        <v>45456</v>
      </c>
      <c r="E1867">
        <v>1</v>
      </c>
      <c r="F1867" t="s">
        <v>1042</v>
      </c>
      <c r="G1867" t="s">
        <v>1043</v>
      </c>
      <c r="H1867">
        <v>94</v>
      </c>
      <c r="I1867" t="s">
        <v>1026</v>
      </c>
      <c r="J1867">
        <f>IF(AND(B1868=Hospitalvisits[[#This Row],[Patient_ID]],C1868-Hospitalvisits[[#This Row],[Discharge_Date]] &lt;= 30),1,0)</f>
        <v>0</v>
      </c>
      <c r="K1867" s="3" t="str">
        <f>IF(Hospitalvisits[[#This Row],[Readmission Status]]=1,C1868,"")</f>
        <v/>
      </c>
    </row>
    <row r="1868" spans="1:11">
      <c r="A1868">
        <v>2477</v>
      </c>
      <c r="B1868">
        <v>633</v>
      </c>
      <c r="C1868" s="3">
        <v>45632</v>
      </c>
      <c r="D1868" s="3">
        <v>45645</v>
      </c>
      <c r="E1868">
        <v>13</v>
      </c>
      <c r="F1868" t="s">
        <v>1033</v>
      </c>
      <c r="G1868" t="s">
        <v>1028</v>
      </c>
      <c r="H1868">
        <v>185</v>
      </c>
      <c r="I1868" t="s">
        <v>1029</v>
      </c>
      <c r="J1868">
        <f>IF(AND(B1869=Hospitalvisits[[#This Row],[Patient_ID]],C1869-Hospitalvisits[[#This Row],[Discharge_Date]] &lt;= 30),1,0)</f>
        <v>0</v>
      </c>
      <c r="K1868" s="3" t="str">
        <f>IF(Hospitalvisits[[#This Row],[Readmission Status]]=1,C1869,"")</f>
        <v/>
      </c>
    </row>
    <row r="1869" spans="1:11">
      <c r="A1869">
        <v>1191</v>
      </c>
      <c r="B1869">
        <v>634</v>
      </c>
      <c r="C1869" s="3">
        <v>44776</v>
      </c>
      <c r="D1869" s="3">
        <v>44779</v>
      </c>
      <c r="E1869">
        <v>3</v>
      </c>
      <c r="F1869" t="s">
        <v>1046</v>
      </c>
      <c r="G1869" t="s">
        <v>1043</v>
      </c>
      <c r="H1869">
        <v>143</v>
      </c>
      <c r="I1869" t="s">
        <v>1026</v>
      </c>
      <c r="J1869">
        <f>IF(AND(B1870=Hospitalvisits[[#This Row],[Patient_ID]],C1870-Hospitalvisits[[#This Row],[Discharge_Date]] &lt;= 30),1,0)</f>
        <v>0</v>
      </c>
      <c r="K1869" s="3" t="str">
        <f>IF(Hospitalvisits[[#This Row],[Readmission Status]]=1,C1870,"")</f>
        <v/>
      </c>
    </row>
    <row r="1870" spans="1:11">
      <c r="A1870">
        <v>2016</v>
      </c>
      <c r="B1870">
        <v>634</v>
      </c>
      <c r="C1870" s="3">
        <v>45190</v>
      </c>
      <c r="D1870" s="3">
        <v>45195</v>
      </c>
      <c r="E1870">
        <v>5</v>
      </c>
      <c r="F1870" t="s">
        <v>1045</v>
      </c>
      <c r="G1870" t="s">
        <v>1025</v>
      </c>
      <c r="H1870">
        <v>88</v>
      </c>
      <c r="I1870" t="s">
        <v>1034</v>
      </c>
      <c r="J1870">
        <f>IF(AND(B1871=Hospitalvisits[[#This Row],[Patient_ID]],C1871-Hospitalvisits[[#This Row],[Discharge_Date]] &lt;= 30),1,0)</f>
        <v>0</v>
      </c>
      <c r="K1870" s="3" t="str">
        <f>IF(Hospitalvisits[[#This Row],[Readmission Status]]=1,C1871,"")</f>
        <v/>
      </c>
    </row>
    <row r="1871" spans="1:11">
      <c r="A1871">
        <v>2015</v>
      </c>
      <c r="B1871">
        <v>634</v>
      </c>
      <c r="C1871" s="3">
        <v>45520</v>
      </c>
      <c r="D1871" s="3">
        <v>45525</v>
      </c>
      <c r="E1871">
        <v>5</v>
      </c>
      <c r="F1871" t="s">
        <v>1040</v>
      </c>
      <c r="G1871" t="s">
        <v>1039</v>
      </c>
      <c r="H1871">
        <v>18</v>
      </c>
      <c r="I1871" t="s">
        <v>1029</v>
      </c>
      <c r="J1871">
        <f>IF(AND(B1872=Hospitalvisits[[#This Row],[Patient_ID]],C1872-Hospitalvisits[[#This Row],[Discharge_Date]] &lt;= 30),1,0)</f>
        <v>0</v>
      </c>
      <c r="K1871" s="3" t="str">
        <f>IF(Hospitalvisits[[#This Row],[Readmission Status]]=1,C1872,"")</f>
        <v/>
      </c>
    </row>
    <row r="1872" spans="1:11">
      <c r="A1872">
        <v>2104</v>
      </c>
      <c r="B1872">
        <v>635</v>
      </c>
      <c r="C1872" s="3">
        <v>44904</v>
      </c>
      <c r="D1872" s="3">
        <v>44910</v>
      </c>
      <c r="E1872">
        <v>6</v>
      </c>
      <c r="F1872" t="s">
        <v>1040</v>
      </c>
      <c r="G1872" t="s">
        <v>1039</v>
      </c>
      <c r="H1872">
        <v>151</v>
      </c>
      <c r="I1872" t="s">
        <v>1034</v>
      </c>
      <c r="J1872">
        <f>IF(AND(B1873=Hospitalvisits[[#This Row],[Patient_ID]],C1873-Hospitalvisits[[#This Row],[Discharge_Date]] &lt;= 30),1,0)</f>
        <v>0</v>
      </c>
      <c r="K1872" s="3" t="str">
        <f>IF(Hospitalvisits[[#This Row],[Readmission Status]]=1,C1873,"")</f>
        <v/>
      </c>
    </row>
    <row r="1873" spans="1:11">
      <c r="A1873">
        <v>2044</v>
      </c>
      <c r="B1873">
        <v>635</v>
      </c>
      <c r="C1873" s="3">
        <v>44958</v>
      </c>
      <c r="D1873" s="3">
        <v>44963</v>
      </c>
      <c r="E1873">
        <v>5</v>
      </c>
      <c r="F1873" t="s">
        <v>1040</v>
      </c>
      <c r="G1873" t="s">
        <v>1039</v>
      </c>
      <c r="H1873">
        <v>101</v>
      </c>
      <c r="I1873" t="s">
        <v>1034</v>
      </c>
      <c r="J1873">
        <f>IF(AND(B1874=Hospitalvisits[[#This Row],[Patient_ID]],C1874-Hospitalvisits[[#This Row],[Discharge_Date]] &lt;= 30),1,0)</f>
        <v>0</v>
      </c>
      <c r="K1873" s="3" t="str">
        <f>IF(Hospitalvisits[[#This Row],[Readmission Status]]=1,C1874,"")</f>
        <v/>
      </c>
    </row>
    <row r="1874" spans="1:11">
      <c r="A1874">
        <v>446</v>
      </c>
      <c r="B1874">
        <v>635</v>
      </c>
      <c r="C1874" s="3">
        <v>45597</v>
      </c>
      <c r="D1874" s="3">
        <v>45608</v>
      </c>
      <c r="E1874">
        <v>11</v>
      </c>
      <c r="F1874" t="s">
        <v>1041</v>
      </c>
      <c r="G1874" t="s">
        <v>1036</v>
      </c>
      <c r="H1874">
        <v>86</v>
      </c>
      <c r="I1874" t="s">
        <v>1032</v>
      </c>
      <c r="J1874">
        <f>IF(AND(B1875=Hospitalvisits[[#This Row],[Patient_ID]],C1875-Hospitalvisits[[#This Row],[Discharge_Date]] &lt;= 30),1,0)</f>
        <v>0</v>
      </c>
      <c r="K1874" s="3" t="str">
        <f>IF(Hospitalvisits[[#This Row],[Readmission Status]]=1,C1875,"")</f>
        <v/>
      </c>
    </row>
    <row r="1875" spans="1:11">
      <c r="A1875">
        <v>617</v>
      </c>
      <c r="B1875">
        <v>636</v>
      </c>
      <c r="C1875" s="3">
        <v>44792</v>
      </c>
      <c r="D1875" s="3">
        <v>44795</v>
      </c>
      <c r="E1875">
        <v>3</v>
      </c>
      <c r="F1875" t="s">
        <v>1045</v>
      </c>
      <c r="G1875" t="s">
        <v>1025</v>
      </c>
      <c r="H1875">
        <v>11</v>
      </c>
      <c r="I1875" t="s">
        <v>1034</v>
      </c>
      <c r="J1875">
        <f>IF(AND(B1876=Hospitalvisits[[#This Row],[Patient_ID]],C1876-Hospitalvisits[[#This Row],[Discharge_Date]] &lt;= 30),1,0)</f>
        <v>0</v>
      </c>
      <c r="K1875" s="3" t="str">
        <f>IF(Hospitalvisits[[#This Row],[Readmission Status]]=1,C1876,"")</f>
        <v/>
      </c>
    </row>
    <row r="1876" spans="1:11">
      <c r="A1876">
        <v>2300</v>
      </c>
      <c r="B1876">
        <v>636</v>
      </c>
      <c r="C1876" s="3">
        <v>45343</v>
      </c>
      <c r="D1876" s="3">
        <v>45362</v>
      </c>
      <c r="E1876">
        <v>19</v>
      </c>
      <c r="F1876" t="s">
        <v>1033</v>
      </c>
      <c r="G1876" t="s">
        <v>1028</v>
      </c>
      <c r="H1876">
        <v>137</v>
      </c>
      <c r="I1876" t="s">
        <v>1026</v>
      </c>
      <c r="J1876">
        <f>IF(AND(B1877=Hospitalvisits[[#This Row],[Patient_ID]],C1877-Hospitalvisits[[#This Row],[Discharge_Date]] &lt;= 30),1,0)</f>
        <v>0</v>
      </c>
      <c r="K1876" s="3" t="str">
        <f>IF(Hospitalvisits[[#This Row],[Readmission Status]]=1,C1877,"")</f>
        <v/>
      </c>
    </row>
    <row r="1877" spans="1:11">
      <c r="A1877">
        <v>700</v>
      </c>
      <c r="B1877">
        <v>637</v>
      </c>
      <c r="C1877" s="3">
        <v>45122</v>
      </c>
      <c r="D1877" s="3">
        <v>45125</v>
      </c>
      <c r="E1877">
        <v>3</v>
      </c>
      <c r="F1877" t="s">
        <v>1024</v>
      </c>
      <c r="G1877" t="s">
        <v>1025</v>
      </c>
      <c r="H1877">
        <v>129</v>
      </c>
      <c r="I1877" t="s">
        <v>1034</v>
      </c>
      <c r="J1877">
        <f>IF(AND(B1878=Hospitalvisits[[#This Row],[Patient_ID]],C1878-Hospitalvisits[[#This Row],[Discharge_Date]] &lt;= 30),1,0)</f>
        <v>0</v>
      </c>
      <c r="K1877" s="3" t="str">
        <f>IF(Hospitalvisits[[#This Row],[Readmission Status]]=1,C1878,"")</f>
        <v/>
      </c>
    </row>
    <row r="1878" spans="1:11">
      <c r="A1878">
        <v>1890</v>
      </c>
      <c r="B1878">
        <v>637</v>
      </c>
      <c r="C1878" s="3">
        <v>45295</v>
      </c>
      <c r="D1878" s="3">
        <v>45302</v>
      </c>
      <c r="E1878">
        <v>7</v>
      </c>
      <c r="F1878" t="s">
        <v>1041</v>
      </c>
      <c r="G1878" t="s">
        <v>1036</v>
      </c>
      <c r="H1878">
        <v>180</v>
      </c>
      <c r="I1878" t="s">
        <v>1029</v>
      </c>
      <c r="J1878">
        <f>IF(AND(B1879=Hospitalvisits[[#This Row],[Patient_ID]],C1879-Hospitalvisits[[#This Row],[Discharge_Date]] &lt;= 30),1,0)</f>
        <v>0</v>
      </c>
      <c r="K1878" s="3" t="str">
        <f>IF(Hospitalvisits[[#This Row],[Readmission Status]]=1,C1879,"")</f>
        <v/>
      </c>
    </row>
    <row r="1879" spans="1:11">
      <c r="A1879">
        <v>1996</v>
      </c>
      <c r="B1879">
        <v>637</v>
      </c>
      <c r="C1879" s="3">
        <v>45531</v>
      </c>
      <c r="D1879" s="3">
        <v>45535</v>
      </c>
      <c r="E1879">
        <v>4</v>
      </c>
      <c r="F1879" t="s">
        <v>1037</v>
      </c>
      <c r="G1879" t="s">
        <v>1031</v>
      </c>
      <c r="H1879">
        <v>190</v>
      </c>
      <c r="I1879" t="s">
        <v>1034</v>
      </c>
      <c r="J1879">
        <f>IF(AND(B1880=Hospitalvisits[[#This Row],[Patient_ID]],C1880-Hospitalvisits[[#This Row],[Discharge_Date]] &lt;= 30),1,0)</f>
        <v>0</v>
      </c>
      <c r="K1879" s="3" t="str">
        <f>IF(Hospitalvisits[[#This Row],[Readmission Status]]=1,C1880,"")</f>
        <v/>
      </c>
    </row>
    <row r="1880" spans="1:11">
      <c r="A1880">
        <v>2264</v>
      </c>
      <c r="B1880">
        <v>638</v>
      </c>
      <c r="C1880" s="3">
        <v>44590</v>
      </c>
      <c r="D1880" s="3">
        <v>44608</v>
      </c>
      <c r="E1880">
        <v>18</v>
      </c>
      <c r="F1880" t="s">
        <v>1027</v>
      </c>
      <c r="G1880" t="s">
        <v>1028</v>
      </c>
      <c r="H1880">
        <v>38</v>
      </c>
      <c r="I1880" t="s">
        <v>1029</v>
      </c>
      <c r="J1880">
        <f>IF(AND(B1881=Hospitalvisits[[#This Row],[Patient_ID]],C1881-Hospitalvisits[[#This Row],[Discharge_Date]] &lt;= 30),1,0)</f>
        <v>0</v>
      </c>
      <c r="K1880" s="3" t="str">
        <f>IF(Hospitalvisits[[#This Row],[Readmission Status]]=1,C1881,"")</f>
        <v/>
      </c>
    </row>
    <row r="1881" spans="1:11">
      <c r="A1881">
        <v>553</v>
      </c>
      <c r="B1881">
        <v>638</v>
      </c>
      <c r="C1881" s="3">
        <v>44646</v>
      </c>
      <c r="D1881" s="3">
        <v>44649</v>
      </c>
      <c r="E1881">
        <v>3</v>
      </c>
      <c r="F1881" t="s">
        <v>1042</v>
      </c>
      <c r="G1881" t="s">
        <v>1043</v>
      </c>
      <c r="H1881">
        <v>12</v>
      </c>
      <c r="I1881" t="s">
        <v>1034</v>
      </c>
      <c r="J1881">
        <f>IF(AND(B1882=Hospitalvisits[[#This Row],[Patient_ID]],C1882-Hospitalvisits[[#This Row],[Discharge_Date]] &lt;= 30),1,0)</f>
        <v>0</v>
      </c>
      <c r="K1881" s="3" t="str">
        <f>IF(Hospitalvisits[[#This Row],[Readmission Status]]=1,C1882,"")</f>
        <v/>
      </c>
    </row>
    <row r="1882" spans="1:11">
      <c r="A1882">
        <v>478</v>
      </c>
      <c r="B1882">
        <v>638</v>
      </c>
      <c r="C1882" s="3">
        <v>44802</v>
      </c>
      <c r="D1882" s="3">
        <v>44807</v>
      </c>
      <c r="E1882">
        <v>5</v>
      </c>
      <c r="F1882" t="s">
        <v>1037</v>
      </c>
      <c r="G1882" t="s">
        <v>1031</v>
      </c>
      <c r="H1882">
        <v>28</v>
      </c>
      <c r="I1882" t="s">
        <v>1032</v>
      </c>
      <c r="J1882">
        <f>IF(AND(B1883=Hospitalvisits[[#This Row],[Patient_ID]],C1883-Hospitalvisits[[#This Row],[Discharge_Date]] &lt;= 30),1,0)</f>
        <v>0</v>
      </c>
      <c r="K1882" s="3" t="str">
        <f>IF(Hospitalvisits[[#This Row],[Readmission Status]]=1,C1883,"")</f>
        <v/>
      </c>
    </row>
    <row r="1883" spans="1:11">
      <c r="A1883">
        <v>1026</v>
      </c>
      <c r="B1883">
        <v>638</v>
      </c>
      <c r="C1883" s="3">
        <v>44934</v>
      </c>
      <c r="D1883" s="3">
        <v>44939</v>
      </c>
      <c r="E1883">
        <v>5</v>
      </c>
      <c r="F1883" t="s">
        <v>1027</v>
      </c>
      <c r="G1883" t="s">
        <v>1028</v>
      </c>
      <c r="H1883">
        <v>51</v>
      </c>
      <c r="I1883" t="s">
        <v>1032</v>
      </c>
      <c r="J1883">
        <f>IF(AND(B1884=Hospitalvisits[[#This Row],[Patient_ID]],C1884-Hospitalvisits[[#This Row],[Discharge_Date]] &lt;= 30),1,0)</f>
        <v>0</v>
      </c>
      <c r="K1883" s="3" t="str">
        <f>IF(Hospitalvisits[[#This Row],[Readmission Status]]=1,C1884,"")</f>
        <v/>
      </c>
    </row>
    <row r="1884" spans="1:11">
      <c r="A1884">
        <v>1490</v>
      </c>
      <c r="B1884">
        <v>638</v>
      </c>
      <c r="C1884" s="3">
        <v>45060</v>
      </c>
      <c r="D1884" s="3">
        <v>45067</v>
      </c>
      <c r="E1884">
        <v>7</v>
      </c>
      <c r="F1884" t="s">
        <v>1038</v>
      </c>
      <c r="G1884" t="s">
        <v>1039</v>
      </c>
      <c r="H1884">
        <v>51</v>
      </c>
      <c r="I1884" t="s">
        <v>1029</v>
      </c>
      <c r="J1884">
        <f>IF(AND(B1885=Hospitalvisits[[#This Row],[Patient_ID]],C1885-Hospitalvisits[[#This Row],[Discharge_Date]] &lt;= 30),1,0)</f>
        <v>0</v>
      </c>
      <c r="K1884" s="3" t="str">
        <f>IF(Hospitalvisits[[#This Row],[Readmission Status]]=1,C1885,"")</f>
        <v/>
      </c>
    </row>
    <row r="1885" spans="1:11">
      <c r="A1885">
        <v>2802</v>
      </c>
      <c r="B1885">
        <v>638</v>
      </c>
      <c r="C1885" s="3">
        <v>45424</v>
      </c>
      <c r="D1885" s="3">
        <v>45425</v>
      </c>
      <c r="E1885">
        <v>1</v>
      </c>
      <c r="F1885" t="s">
        <v>1037</v>
      </c>
      <c r="G1885" t="s">
        <v>1031</v>
      </c>
      <c r="H1885">
        <v>154</v>
      </c>
      <c r="I1885" t="s">
        <v>1029</v>
      </c>
      <c r="J1885">
        <f>IF(AND(B1886=Hospitalvisits[[#This Row],[Patient_ID]],C1886-Hospitalvisits[[#This Row],[Discharge_Date]] &lt;= 30),1,0)</f>
        <v>1</v>
      </c>
      <c r="K1885" s="3">
        <f>IF(Hospitalvisits[[#This Row],[Readmission Status]]=1,C1886,"")</f>
        <v>45427</v>
      </c>
    </row>
    <row r="1886" spans="1:11">
      <c r="A1886">
        <v>672</v>
      </c>
      <c r="B1886">
        <v>638</v>
      </c>
      <c r="C1886" s="3">
        <v>45427</v>
      </c>
      <c r="D1886" s="3">
        <v>45432</v>
      </c>
      <c r="E1886">
        <v>5</v>
      </c>
      <c r="F1886" t="s">
        <v>1024</v>
      </c>
      <c r="G1886" t="s">
        <v>1025</v>
      </c>
      <c r="H1886">
        <v>27</v>
      </c>
      <c r="I1886" t="s">
        <v>1034</v>
      </c>
      <c r="J1886">
        <f>IF(AND(B1887=Hospitalvisits[[#This Row],[Patient_ID]],C1887-Hospitalvisits[[#This Row],[Discharge_Date]] &lt;= 30),1,0)</f>
        <v>0</v>
      </c>
      <c r="K1886" s="3" t="str">
        <f>IF(Hospitalvisits[[#This Row],[Readmission Status]]=1,C1887,"")</f>
        <v/>
      </c>
    </row>
    <row r="1887" spans="1:11">
      <c r="A1887">
        <v>1215</v>
      </c>
      <c r="B1887">
        <v>639</v>
      </c>
      <c r="C1887" s="3">
        <v>45020</v>
      </c>
      <c r="D1887" s="3">
        <v>45027</v>
      </c>
      <c r="E1887">
        <v>7</v>
      </c>
      <c r="F1887" t="s">
        <v>1040</v>
      </c>
      <c r="G1887" t="s">
        <v>1039</v>
      </c>
      <c r="H1887">
        <v>1</v>
      </c>
      <c r="I1887" t="s">
        <v>1032</v>
      </c>
      <c r="J1887">
        <f>IF(AND(B1888=Hospitalvisits[[#This Row],[Patient_ID]],C1888-Hospitalvisits[[#This Row],[Discharge_Date]] &lt;= 30),1,0)</f>
        <v>0</v>
      </c>
      <c r="K1887" s="3" t="str">
        <f>IF(Hospitalvisits[[#This Row],[Readmission Status]]=1,C1888,"")</f>
        <v/>
      </c>
    </row>
    <row r="1888" spans="1:11">
      <c r="A1888">
        <v>2662</v>
      </c>
      <c r="B1888">
        <v>640</v>
      </c>
      <c r="C1888" s="3">
        <v>45324</v>
      </c>
      <c r="D1888" s="3">
        <v>45330</v>
      </c>
      <c r="E1888">
        <v>6</v>
      </c>
      <c r="F1888" t="s">
        <v>1037</v>
      </c>
      <c r="G1888" t="s">
        <v>1031</v>
      </c>
      <c r="H1888">
        <v>106</v>
      </c>
      <c r="I1888" t="s">
        <v>1034</v>
      </c>
      <c r="J1888">
        <f>IF(AND(B1889=Hospitalvisits[[#This Row],[Patient_ID]],C1889-Hospitalvisits[[#This Row],[Discharge_Date]] &lt;= 30),1,0)</f>
        <v>0</v>
      </c>
      <c r="K1888" s="3" t="str">
        <f>IF(Hospitalvisits[[#This Row],[Readmission Status]]=1,C1889,"")</f>
        <v/>
      </c>
    </row>
    <row r="1889" spans="1:11">
      <c r="A1889">
        <v>2038</v>
      </c>
      <c r="B1889">
        <v>640</v>
      </c>
      <c r="C1889" s="3">
        <v>45448</v>
      </c>
      <c r="D1889" s="3">
        <v>45455</v>
      </c>
      <c r="E1889">
        <v>7</v>
      </c>
      <c r="F1889" t="s">
        <v>1038</v>
      </c>
      <c r="G1889" t="s">
        <v>1039</v>
      </c>
      <c r="H1889">
        <v>184</v>
      </c>
      <c r="I1889" t="s">
        <v>1034</v>
      </c>
      <c r="J1889">
        <f>IF(AND(B1890=Hospitalvisits[[#This Row],[Patient_ID]],C1890-Hospitalvisits[[#This Row],[Discharge_Date]] &lt;= 30),1,0)</f>
        <v>1</v>
      </c>
      <c r="K1889" s="3">
        <f>IF(Hospitalvisits[[#This Row],[Readmission Status]]=1,C1890,"")</f>
        <v>45468</v>
      </c>
    </row>
    <row r="1890" spans="1:11">
      <c r="A1890">
        <v>1722</v>
      </c>
      <c r="B1890">
        <v>640</v>
      </c>
      <c r="C1890" s="3">
        <v>45468</v>
      </c>
      <c r="D1890" s="3">
        <v>45472</v>
      </c>
      <c r="E1890">
        <v>4</v>
      </c>
      <c r="F1890" t="s">
        <v>1030</v>
      </c>
      <c r="G1890" t="s">
        <v>1031</v>
      </c>
      <c r="H1890">
        <v>5</v>
      </c>
      <c r="I1890" t="s">
        <v>1026</v>
      </c>
      <c r="J1890">
        <f>IF(AND(B1891=Hospitalvisits[[#This Row],[Patient_ID]],C1891-Hospitalvisits[[#This Row],[Discharge_Date]] &lt;= 30),1,0)</f>
        <v>0</v>
      </c>
      <c r="K1890" s="3" t="str">
        <f>IF(Hospitalvisits[[#This Row],[Readmission Status]]=1,C1891,"")</f>
        <v/>
      </c>
    </row>
    <row r="1891" spans="1:11">
      <c r="A1891">
        <v>2298</v>
      </c>
      <c r="B1891">
        <v>641</v>
      </c>
      <c r="C1891" s="3">
        <v>44609</v>
      </c>
      <c r="D1891" s="3">
        <v>44612</v>
      </c>
      <c r="E1891">
        <v>3</v>
      </c>
      <c r="F1891" t="s">
        <v>1030</v>
      </c>
      <c r="G1891" t="s">
        <v>1031</v>
      </c>
      <c r="H1891">
        <v>105</v>
      </c>
      <c r="I1891" t="s">
        <v>1026</v>
      </c>
      <c r="J1891">
        <f>IF(AND(B1892=Hospitalvisits[[#This Row],[Patient_ID]],C1892-Hospitalvisits[[#This Row],[Discharge_Date]] &lt;= 30),1,0)</f>
        <v>0</v>
      </c>
      <c r="K1891" s="3" t="str">
        <f>IF(Hospitalvisits[[#This Row],[Readmission Status]]=1,C1892,"")</f>
        <v/>
      </c>
    </row>
    <row r="1892" spans="1:11">
      <c r="A1892">
        <v>804</v>
      </c>
      <c r="B1892">
        <v>641</v>
      </c>
      <c r="C1892" s="3">
        <v>44696</v>
      </c>
      <c r="D1892" s="3">
        <v>44697</v>
      </c>
      <c r="E1892">
        <v>1</v>
      </c>
      <c r="F1892" t="s">
        <v>1042</v>
      </c>
      <c r="G1892" t="s">
        <v>1043</v>
      </c>
      <c r="H1892">
        <v>131</v>
      </c>
      <c r="I1892" t="s">
        <v>1032</v>
      </c>
      <c r="J1892">
        <f>IF(AND(B1893=Hospitalvisits[[#This Row],[Patient_ID]],C1893-Hospitalvisits[[#This Row],[Discharge_Date]] &lt;= 30),1,0)</f>
        <v>0</v>
      </c>
      <c r="K1892" s="3" t="str">
        <f>IF(Hospitalvisits[[#This Row],[Readmission Status]]=1,C1893,"")</f>
        <v/>
      </c>
    </row>
    <row r="1893" spans="1:11">
      <c r="A1893">
        <v>1847</v>
      </c>
      <c r="B1893">
        <v>641</v>
      </c>
      <c r="C1893" s="3">
        <v>44770</v>
      </c>
      <c r="D1893" s="3">
        <v>44772</v>
      </c>
      <c r="E1893">
        <v>2</v>
      </c>
      <c r="F1893" t="s">
        <v>1042</v>
      </c>
      <c r="G1893" t="s">
        <v>1043</v>
      </c>
      <c r="H1893">
        <v>125</v>
      </c>
      <c r="I1893" t="s">
        <v>1032</v>
      </c>
      <c r="J1893">
        <f>IF(AND(B1894=Hospitalvisits[[#This Row],[Patient_ID]],C1894-Hospitalvisits[[#This Row],[Discharge_Date]] &lt;= 30),1,0)</f>
        <v>0</v>
      </c>
      <c r="K1893" s="3" t="str">
        <f>IF(Hospitalvisits[[#This Row],[Readmission Status]]=1,C1894,"")</f>
        <v/>
      </c>
    </row>
    <row r="1894" spans="1:11">
      <c r="A1894">
        <v>2772</v>
      </c>
      <c r="B1894">
        <v>643</v>
      </c>
      <c r="C1894" s="3">
        <v>44775</v>
      </c>
      <c r="D1894" s="3">
        <v>44777</v>
      </c>
      <c r="E1894">
        <v>2</v>
      </c>
      <c r="F1894" t="s">
        <v>1045</v>
      </c>
      <c r="G1894" t="s">
        <v>1025</v>
      </c>
      <c r="H1894">
        <v>173</v>
      </c>
      <c r="I1894" t="s">
        <v>1029</v>
      </c>
      <c r="J1894">
        <f>IF(AND(B1895=Hospitalvisits[[#This Row],[Patient_ID]],C1895-Hospitalvisits[[#This Row],[Discharge_Date]] &lt;= 30),1,0)</f>
        <v>0</v>
      </c>
      <c r="K1894" s="3" t="str">
        <f>IF(Hospitalvisits[[#This Row],[Readmission Status]]=1,C1895,"")</f>
        <v/>
      </c>
    </row>
    <row r="1895" spans="1:11">
      <c r="A1895">
        <v>1466</v>
      </c>
      <c r="B1895">
        <v>643</v>
      </c>
      <c r="C1895" s="3">
        <v>44833</v>
      </c>
      <c r="D1895" s="3">
        <v>44837</v>
      </c>
      <c r="E1895">
        <v>4</v>
      </c>
      <c r="F1895" t="s">
        <v>1030</v>
      </c>
      <c r="G1895" t="s">
        <v>1031</v>
      </c>
      <c r="H1895">
        <v>164</v>
      </c>
      <c r="I1895" t="s">
        <v>1034</v>
      </c>
      <c r="J1895">
        <f>IF(AND(B1896=Hospitalvisits[[#This Row],[Patient_ID]],C1896-Hospitalvisits[[#This Row],[Discharge_Date]] &lt;= 30),1,0)</f>
        <v>1</v>
      </c>
      <c r="K1895" s="3">
        <f>IF(Hospitalvisits[[#This Row],[Readmission Status]]=1,C1896,"")</f>
        <v>44839</v>
      </c>
    </row>
    <row r="1896" spans="1:11">
      <c r="A1896">
        <v>257</v>
      </c>
      <c r="B1896">
        <v>643</v>
      </c>
      <c r="C1896" s="3">
        <v>44839</v>
      </c>
      <c r="D1896" s="3">
        <v>44841</v>
      </c>
      <c r="E1896">
        <v>2</v>
      </c>
      <c r="F1896" t="s">
        <v>1024</v>
      </c>
      <c r="G1896" t="s">
        <v>1025</v>
      </c>
      <c r="H1896">
        <v>189</v>
      </c>
      <c r="I1896" t="s">
        <v>1034</v>
      </c>
      <c r="J1896">
        <f>IF(AND(B1897=Hospitalvisits[[#This Row],[Patient_ID]],C1897-Hospitalvisits[[#This Row],[Discharge_Date]] &lt;= 30),1,0)</f>
        <v>0</v>
      </c>
      <c r="K1896" s="3" t="str">
        <f>IF(Hospitalvisits[[#This Row],[Readmission Status]]=1,C1897,"")</f>
        <v/>
      </c>
    </row>
    <row r="1897" spans="1:11">
      <c r="A1897">
        <v>2775</v>
      </c>
      <c r="B1897">
        <v>644</v>
      </c>
      <c r="C1897" s="3">
        <v>44766</v>
      </c>
      <c r="D1897" s="3">
        <v>44768</v>
      </c>
      <c r="E1897">
        <v>2</v>
      </c>
      <c r="F1897" t="s">
        <v>1042</v>
      </c>
      <c r="G1897" t="s">
        <v>1043</v>
      </c>
      <c r="H1897">
        <v>180</v>
      </c>
      <c r="I1897" t="s">
        <v>1032</v>
      </c>
      <c r="J1897">
        <f>IF(AND(B1898=Hospitalvisits[[#This Row],[Patient_ID]],C1898-Hospitalvisits[[#This Row],[Discharge_Date]] &lt;= 30),1,0)</f>
        <v>0</v>
      </c>
      <c r="K1897" s="3" t="str">
        <f>IF(Hospitalvisits[[#This Row],[Readmission Status]]=1,C1898,"")</f>
        <v/>
      </c>
    </row>
    <row r="1898" spans="1:11">
      <c r="A1898">
        <v>2957</v>
      </c>
      <c r="B1898">
        <v>644</v>
      </c>
      <c r="C1898" s="3">
        <v>45006</v>
      </c>
      <c r="D1898" s="3">
        <v>45010</v>
      </c>
      <c r="E1898">
        <v>4</v>
      </c>
      <c r="F1898" t="s">
        <v>1045</v>
      </c>
      <c r="G1898" t="s">
        <v>1025</v>
      </c>
      <c r="H1898">
        <v>7</v>
      </c>
      <c r="I1898" t="s">
        <v>1032</v>
      </c>
      <c r="J1898">
        <f>IF(AND(B1899=Hospitalvisits[[#This Row],[Patient_ID]],C1899-Hospitalvisits[[#This Row],[Discharge_Date]] &lt;= 30),1,0)</f>
        <v>0</v>
      </c>
      <c r="K1898" s="3" t="str">
        <f>IF(Hospitalvisits[[#This Row],[Readmission Status]]=1,C1899,"")</f>
        <v/>
      </c>
    </row>
    <row r="1899" spans="1:11">
      <c r="A1899">
        <v>1860</v>
      </c>
      <c r="B1899">
        <v>645</v>
      </c>
      <c r="C1899" s="3">
        <v>44653</v>
      </c>
      <c r="D1899" s="3">
        <v>44662</v>
      </c>
      <c r="E1899">
        <v>9</v>
      </c>
      <c r="F1899" t="s">
        <v>1030</v>
      </c>
      <c r="G1899" t="s">
        <v>1031</v>
      </c>
      <c r="H1899">
        <v>162</v>
      </c>
      <c r="I1899" t="s">
        <v>1034</v>
      </c>
      <c r="J1899">
        <f>IF(AND(B1900=Hospitalvisits[[#This Row],[Patient_ID]],C1900-Hospitalvisits[[#This Row],[Discharge_Date]] &lt;= 30),1,0)</f>
        <v>0</v>
      </c>
      <c r="K1899" s="3" t="str">
        <f>IF(Hospitalvisits[[#This Row],[Readmission Status]]=1,C1900,"")</f>
        <v/>
      </c>
    </row>
    <row r="1900" spans="1:11">
      <c r="A1900">
        <v>1981</v>
      </c>
      <c r="B1900">
        <v>645</v>
      </c>
      <c r="C1900" s="3">
        <v>44768</v>
      </c>
      <c r="D1900" s="3">
        <v>44770</v>
      </c>
      <c r="E1900">
        <v>2</v>
      </c>
      <c r="F1900" t="s">
        <v>1046</v>
      </c>
      <c r="G1900" t="s">
        <v>1043</v>
      </c>
      <c r="H1900">
        <v>175</v>
      </c>
      <c r="I1900" t="s">
        <v>1034</v>
      </c>
      <c r="J1900">
        <f>IF(AND(B1901=Hospitalvisits[[#This Row],[Patient_ID]],C1901-Hospitalvisits[[#This Row],[Discharge_Date]] &lt;= 30),1,0)</f>
        <v>0</v>
      </c>
      <c r="K1900" s="3" t="str">
        <f>IF(Hospitalvisits[[#This Row],[Readmission Status]]=1,C1901,"")</f>
        <v/>
      </c>
    </row>
    <row r="1901" spans="1:11">
      <c r="A1901">
        <v>2703</v>
      </c>
      <c r="B1901">
        <v>645</v>
      </c>
      <c r="C1901" s="3">
        <v>44870</v>
      </c>
      <c r="D1901" s="3">
        <v>44876</v>
      </c>
      <c r="E1901">
        <v>6</v>
      </c>
      <c r="F1901" t="s">
        <v>1030</v>
      </c>
      <c r="G1901" t="s">
        <v>1031</v>
      </c>
      <c r="H1901">
        <v>91</v>
      </c>
      <c r="I1901" t="s">
        <v>1026</v>
      </c>
      <c r="J1901">
        <f>IF(AND(B1902=Hospitalvisits[[#This Row],[Patient_ID]],C1902-Hospitalvisits[[#This Row],[Discharge_Date]] &lt;= 30),1,0)</f>
        <v>0</v>
      </c>
      <c r="K1901" s="3" t="str">
        <f>IF(Hospitalvisits[[#This Row],[Readmission Status]]=1,C1902,"")</f>
        <v/>
      </c>
    </row>
    <row r="1902" spans="1:11">
      <c r="A1902">
        <v>2629</v>
      </c>
      <c r="B1902">
        <v>645</v>
      </c>
      <c r="C1902" s="3">
        <v>45513</v>
      </c>
      <c r="D1902" s="3">
        <v>45522</v>
      </c>
      <c r="E1902">
        <v>9</v>
      </c>
      <c r="F1902" t="s">
        <v>1030</v>
      </c>
      <c r="G1902" t="s">
        <v>1031</v>
      </c>
      <c r="H1902">
        <v>119</v>
      </c>
      <c r="I1902" t="s">
        <v>1029</v>
      </c>
      <c r="J1902">
        <f>IF(AND(B1903=Hospitalvisits[[#This Row],[Patient_ID]],C1903-Hospitalvisits[[#This Row],[Discharge_Date]] &lt;= 30),1,0)</f>
        <v>0</v>
      </c>
      <c r="K1902" s="3" t="str">
        <f>IF(Hospitalvisits[[#This Row],[Readmission Status]]=1,C1903,"")</f>
        <v/>
      </c>
    </row>
    <row r="1903" spans="1:11">
      <c r="A1903">
        <v>164</v>
      </c>
      <c r="B1903">
        <v>646</v>
      </c>
      <c r="C1903" s="3">
        <v>45136</v>
      </c>
      <c r="D1903" s="3">
        <v>45152</v>
      </c>
      <c r="E1903">
        <v>16</v>
      </c>
      <c r="F1903" t="s">
        <v>1027</v>
      </c>
      <c r="G1903" t="s">
        <v>1028</v>
      </c>
      <c r="H1903">
        <v>46</v>
      </c>
      <c r="I1903" t="s">
        <v>1034</v>
      </c>
      <c r="J1903">
        <f>IF(AND(B1904=Hospitalvisits[[#This Row],[Patient_ID]],C1904-Hospitalvisits[[#This Row],[Discharge_Date]] &lt;= 30),1,0)</f>
        <v>0</v>
      </c>
      <c r="K1903" s="3" t="str">
        <f>IF(Hospitalvisits[[#This Row],[Readmission Status]]=1,C1904,"")</f>
        <v/>
      </c>
    </row>
    <row r="1904" spans="1:11">
      <c r="A1904">
        <v>328</v>
      </c>
      <c r="B1904">
        <v>646</v>
      </c>
      <c r="C1904" s="3">
        <v>45653</v>
      </c>
      <c r="D1904" s="3">
        <v>45663</v>
      </c>
      <c r="E1904">
        <v>10</v>
      </c>
      <c r="F1904" t="s">
        <v>1041</v>
      </c>
      <c r="G1904" t="s">
        <v>1036</v>
      </c>
      <c r="H1904">
        <v>1</v>
      </c>
      <c r="I1904" t="s">
        <v>1026</v>
      </c>
      <c r="J1904">
        <f>IF(AND(B1905=Hospitalvisits[[#This Row],[Patient_ID]],C1905-Hospitalvisits[[#This Row],[Discharge_Date]] &lt;= 30),1,0)</f>
        <v>0</v>
      </c>
      <c r="K1904" s="3" t="str">
        <f>IF(Hospitalvisits[[#This Row],[Readmission Status]]=1,C1905,"")</f>
        <v/>
      </c>
    </row>
    <row r="1905" spans="1:11">
      <c r="A1905">
        <v>438</v>
      </c>
      <c r="B1905">
        <v>647</v>
      </c>
      <c r="C1905" s="3">
        <v>44689</v>
      </c>
      <c r="D1905" s="3">
        <v>44695</v>
      </c>
      <c r="E1905">
        <v>6</v>
      </c>
      <c r="F1905" t="s">
        <v>1030</v>
      </c>
      <c r="G1905" t="s">
        <v>1031</v>
      </c>
      <c r="H1905">
        <v>14</v>
      </c>
      <c r="I1905" t="s">
        <v>1029</v>
      </c>
      <c r="J1905">
        <f>IF(AND(B1906=Hospitalvisits[[#This Row],[Patient_ID]],C1906-Hospitalvisits[[#This Row],[Discharge_Date]] &lt;= 30),1,0)</f>
        <v>0</v>
      </c>
      <c r="K1905" s="3" t="str">
        <f>IF(Hospitalvisits[[#This Row],[Readmission Status]]=1,C1906,"")</f>
        <v/>
      </c>
    </row>
    <row r="1906" spans="1:11">
      <c r="A1906">
        <v>2136</v>
      </c>
      <c r="B1906">
        <v>647</v>
      </c>
      <c r="C1906" s="3">
        <v>44851</v>
      </c>
      <c r="D1906" s="3">
        <v>44853</v>
      </c>
      <c r="E1906">
        <v>2</v>
      </c>
      <c r="F1906" t="s">
        <v>1046</v>
      </c>
      <c r="G1906" t="s">
        <v>1043</v>
      </c>
      <c r="H1906">
        <v>52</v>
      </c>
      <c r="I1906" t="s">
        <v>1029</v>
      </c>
      <c r="J1906">
        <f>IF(AND(B1907=Hospitalvisits[[#This Row],[Patient_ID]],C1907-Hospitalvisits[[#This Row],[Discharge_Date]] &lt;= 30),1,0)</f>
        <v>0</v>
      </c>
      <c r="K1906" s="3" t="str">
        <f>IF(Hospitalvisits[[#This Row],[Readmission Status]]=1,C1907,"")</f>
        <v/>
      </c>
    </row>
    <row r="1907" spans="1:11">
      <c r="A1907">
        <v>2546</v>
      </c>
      <c r="B1907">
        <v>647</v>
      </c>
      <c r="C1907" s="3">
        <v>44959</v>
      </c>
      <c r="D1907" s="3">
        <v>44964</v>
      </c>
      <c r="E1907">
        <v>5</v>
      </c>
      <c r="F1907" t="s">
        <v>1045</v>
      </c>
      <c r="G1907" t="s">
        <v>1025</v>
      </c>
      <c r="H1907">
        <v>178</v>
      </c>
      <c r="I1907" t="s">
        <v>1032</v>
      </c>
      <c r="J1907">
        <f>IF(AND(B1908=Hospitalvisits[[#This Row],[Patient_ID]],C1908-Hospitalvisits[[#This Row],[Discharge_Date]] &lt;= 30),1,0)</f>
        <v>0</v>
      </c>
      <c r="K1907" s="3" t="str">
        <f>IF(Hospitalvisits[[#This Row],[Readmission Status]]=1,C1908,"")</f>
        <v/>
      </c>
    </row>
    <row r="1908" spans="1:11">
      <c r="A1908">
        <v>2950</v>
      </c>
      <c r="B1908">
        <v>647</v>
      </c>
      <c r="C1908" s="3">
        <v>45183</v>
      </c>
      <c r="D1908" s="3">
        <v>45186</v>
      </c>
      <c r="E1908">
        <v>3</v>
      </c>
      <c r="F1908" t="s">
        <v>1024</v>
      </c>
      <c r="G1908" t="s">
        <v>1025</v>
      </c>
      <c r="H1908">
        <v>171</v>
      </c>
      <c r="I1908" t="s">
        <v>1032</v>
      </c>
      <c r="J1908">
        <f>IF(AND(B1909=Hospitalvisits[[#This Row],[Patient_ID]],C1909-Hospitalvisits[[#This Row],[Discharge_Date]] &lt;= 30),1,0)</f>
        <v>0</v>
      </c>
      <c r="K1908" s="3" t="str">
        <f>IF(Hospitalvisits[[#This Row],[Readmission Status]]=1,C1909,"")</f>
        <v/>
      </c>
    </row>
    <row r="1909" spans="1:11">
      <c r="A1909">
        <v>2069</v>
      </c>
      <c r="B1909">
        <v>647</v>
      </c>
      <c r="C1909" s="3">
        <v>45557</v>
      </c>
      <c r="D1909" s="3">
        <v>45565</v>
      </c>
      <c r="E1909">
        <v>8</v>
      </c>
      <c r="F1909" t="s">
        <v>1035</v>
      </c>
      <c r="G1909" t="s">
        <v>1036</v>
      </c>
      <c r="H1909">
        <v>25</v>
      </c>
      <c r="I1909" t="s">
        <v>1029</v>
      </c>
      <c r="J1909">
        <f>IF(AND(B1910=Hospitalvisits[[#This Row],[Patient_ID]],C1910-Hospitalvisits[[#This Row],[Discharge_Date]] &lt;= 30),1,0)</f>
        <v>0</v>
      </c>
      <c r="K1909" s="3" t="str">
        <f>IF(Hospitalvisits[[#This Row],[Readmission Status]]=1,C1910,"")</f>
        <v/>
      </c>
    </row>
    <row r="1910" spans="1:11">
      <c r="A1910">
        <v>1236</v>
      </c>
      <c r="B1910">
        <v>647</v>
      </c>
      <c r="C1910" s="3">
        <v>45617</v>
      </c>
      <c r="D1910" s="3">
        <v>45620</v>
      </c>
      <c r="E1910">
        <v>3</v>
      </c>
      <c r="F1910" t="s">
        <v>1046</v>
      </c>
      <c r="G1910" t="s">
        <v>1043</v>
      </c>
      <c r="H1910">
        <v>65</v>
      </c>
      <c r="I1910" t="s">
        <v>1034</v>
      </c>
      <c r="J1910">
        <f>IF(AND(B1911=Hospitalvisits[[#This Row],[Patient_ID]],C1911-Hospitalvisits[[#This Row],[Discharge_Date]] &lt;= 30),1,0)</f>
        <v>0</v>
      </c>
      <c r="K1910" s="3" t="str">
        <f>IF(Hospitalvisits[[#This Row],[Readmission Status]]=1,C1911,"")</f>
        <v/>
      </c>
    </row>
    <row r="1911" spans="1:11">
      <c r="A1911">
        <v>872</v>
      </c>
      <c r="B1911">
        <v>648</v>
      </c>
      <c r="C1911" s="3">
        <v>44695</v>
      </c>
      <c r="D1911" s="3">
        <v>44705</v>
      </c>
      <c r="E1911">
        <v>10</v>
      </c>
      <c r="F1911" t="s">
        <v>1030</v>
      </c>
      <c r="G1911" t="s">
        <v>1031</v>
      </c>
      <c r="H1911">
        <v>49</v>
      </c>
      <c r="I1911" t="s">
        <v>1029</v>
      </c>
      <c r="J1911">
        <f>IF(AND(B1912=Hospitalvisits[[#This Row],[Patient_ID]],C1912-Hospitalvisits[[#This Row],[Discharge_Date]] &lt;= 30),1,0)</f>
        <v>0</v>
      </c>
      <c r="K1911" s="3" t="str">
        <f>IF(Hospitalvisits[[#This Row],[Readmission Status]]=1,C1912,"")</f>
        <v/>
      </c>
    </row>
    <row r="1912" spans="1:11">
      <c r="A1912">
        <v>988</v>
      </c>
      <c r="B1912">
        <v>648</v>
      </c>
      <c r="C1912" s="3">
        <v>44881</v>
      </c>
      <c r="D1912" s="3">
        <v>44891</v>
      </c>
      <c r="E1912">
        <v>10</v>
      </c>
      <c r="F1912" t="s">
        <v>1027</v>
      </c>
      <c r="G1912" t="s">
        <v>1028</v>
      </c>
      <c r="H1912">
        <v>190</v>
      </c>
      <c r="I1912" t="s">
        <v>1034</v>
      </c>
      <c r="J1912">
        <f>IF(AND(B1913=Hospitalvisits[[#This Row],[Patient_ID]],C1913-Hospitalvisits[[#This Row],[Discharge_Date]] &lt;= 30),1,0)</f>
        <v>0</v>
      </c>
      <c r="K1912" s="3" t="str">
        <f>IF(Hospitalvisits[[#This Row],[Readmission Status]]=1,C1913,"")</f>
        <v/>
      </c>
    </row>
    <row r="1913" spans="1:11">
      <c r="A1913">
        <v>1133</v>
      </c>
      <c r="B1913">
        <v>648</v>
      </c>
      <c r="C1913" s="3">
        <v>45276</v>
      </c>
      <c r="D1913" s="3">
        <v>45282</v>
      </c>
      <c r="E1913">
        <v>6</v>
      </c>
      <c r="F1913" t="s">
        <v>1038</v>
      </c>
      <c r="G1913" t="s">
        <v>1039</v>
      </c>
      <c r="H1913">
        <v>39</v>
      </c>
      <c r="I1913" t="s">
        <v>1034</v>
      </c>
      <c r="J1913">
        <f>IF(AND(B1914=Hospitalvisits[[#This Row],[Patient_ID]],C1914-Hospitalvisits[[#This Row],[Discharge_Date]] &lt;= 30),1,0)</f>
        <v>0</v>
      </c>
      <c r="K1913" s="3" t="str">
        <f>IF(Hospitalvisits[[#This Row],[Readmission Status]]=1,C1914,"")</f>
        <v/>
      </c>
    </row>
    <row r="1914" spans="1:11">
      <c r="A1914">
        <v>2474</v>
      </c>
      <c r="B1914">
        <v>648</v>
      </c>
      <c r="C1914" s="3">
        <v>45523</v>
      </c>
      <c r="D1914" s="3">
        <v>45524</v>
      </c>
      <c r="E1914">
        <v>1</v>
      </c>
      <c r="F1914" t="s">
        <v>1042</v>
      </c>
      <c r="G1914" t="s">
        <v>1043</v>
      </c>
      <c r="H1914">
        <v>166</v>
      </c>
      <c r="I1914" t="s">
        <v>1034</v>
      </c>
      <c r="J1914">
        <f>IF(AND(B1915=Hospitalvisits[[#This Row],[Patient_ID]],C1915-Hospitalvisits[[#This Row],[Discharge_Date]] &lt;= 30),1,0)</f>
        <v>0</v>
      </c>
      <c r="K1914" s="3" t="str">
        <f>IF(Hospitalvisits[[#This Row],[Readmission Status]]=1,C1915,"")</f>
        <v/>
      </c>
    </row>
    <row r="1915" spans="1:11">
      <c r="A1915">
        <v>948</v>
      </c>
      <c r="B1915">
        <v>649</v>
      </c>
      <c r="C1915" s="3">
        <v>44954</v>
      </c>
      <c r="D1915" s="3">
        <v>44956</v>
      </c>
      <c r="E1915">
        <v>2</v>
      </c>
      <c r="F1915" t="s">
        <v>1042</v>
      </c>
      <c r="G1915" t="s">
        <v>1043</v>
      </c>
      <c r="H1915">
        <v>162</v>
      </c>
      <c r="I1915" t="s">
        <v>1034</v>
      </c>
      <c r="J1915">
        <f>IF(AND(B1916=Hospitalvisits[[#This Row],[Patient_ID]],C1916-Hospitalvisits[[#This Row],[Discharge_Date]] &lt;= 30),1,0)</f>
        <v>0</v>
      </c>
      <c r="K1915" s="3" t="str">
        <f>IF(Hospitalvisits[[#This Row],[Readmission Status]]=1,C1916,"")</f>
        <v/>
      </c>
    </row>
    <row r="1916" spans="1:11">
      <c r="A1916">
        <v>1136</v>
      </c>
      <c r="B1916">
        <v>649</v>
      </c>
      <c r="C1916" s="3">
        <v>45028</v>
      </c>
      <c r="D1916" s="3">
        <v>45036</v>
      </c>
      <c r="E1916">
        <v>8</v>
      </c>
      <c r="F1916" t="s">
        <v>1035</v>
      </c>
      <c r="G1916" t="s">
        <v>1036</v>
      </c>
      <c r="H1916">
        <v>45</v>
      </c>
      <c r="I1916" t="s">
        <v>1026</v>
      </c>
      <c r="J1916">
        <f>IF(AND(B1917=Hospitalvisits[[#This Row],[Patient_ID]],C1917-Hospitalvisits[[#This Row],[Discharge_Date]] &lt;= 30),1,0)</f>
        <v>0</v>
      </c>
      <c r="K1916" s="3" t="str">
        <f>IF(Hospitalvisits[[#This Row],[Readmission Status]]=1,C1917,"")</f>
        <v/>
      </c>
    </row>
    <row r="1917" spans="1:11">
      <c r="A1917">
        <v>2459</v>
      </c>
      <c r="B1917">
        <v>649</v>
      </c>
      <c r="C1917" s="3">
        <v>45091</v>
      </c>
      <c r="D1917" s="3">
        <v>45099</v>
      </c>
      <c r="E1917">
        <v>8</v>
      </c>
      <c r="F1917" t="s">
        <v>1035</v>
      </c>
      <c r="G1917" t="s">
        <v>1036</v>
      </c>
      <c r="H1917">
        <v>195</v>
      </c>
      <c r="I1917" t="s">
        <v>1029</v>
      </c>
      <c r="J1917">
        <f>IF(AND(B1918=Hospitalvisits[[#This Row],[Patient_ID]],C1918-Hospitalvisits[[#This Row],[Discharge_Date]] &lt;= 30),1,0)</f>
        <v>0</v>
      </c>
      <c r="K1917" s="3" t="str">
        <f>IF(Hospitalvisits[[#This Row],[Readmission Status]]=1,C1918,"")</f>
        <v/>
      </c>
    </row>
    <row r="1918" spans="1:11">
      <c r="A1918">
        <v>2217</v>
      </c>
      <c r="B1918">
        <v>649</v>
      </c>
      <c r="C1918" s="3">
        <v>45220</v>
      </c>
      <c r="D1918" s="3">
        <v>45222</v>
      </c>
      <c r="E1918">
        <v>2</v>
      </c>
      <c r="F1918" t="s">
        <v>1046</v>
      </c>
      <c r="G1918" t="s">
        <v>1043</v>
      </c>
      <c r="H1918">
        <v>47</v>
      </c>
      <c r="I1918" t="s">
        <v>1032</v>
      </c>
      <c r="J1918">
        <f>IF(AND(B1919=Hospitalvisits[[#This Row],[Patient_ID]],C1919-Hospitalvisits[[#This Row],[Discharge_Date]] &lt;= 30),1,0)</f>
        <v>0</v>
      </c>
      <c r="K1918" s="3" t="str">
        <f>IF(Hospitalvisits[[#This Row],[Readmission Status]]=1,C1919,"")</f>
        <v/>
      </c>
    </row>
    <row r="1919" spans="1:11">
      <c r="A1919">
        <v>2803</v>
      </c>
      <c r="B1919">
        <v>649</v>
      </c>
      <c r="C1919" s="3">
        <v>45323</v>
      </c>
      <c r="D1919" s="3">
        <v>45327</v>
      </c>
      <c r="E1919">
        <v>4</v>
      </c>
      <c r="F1919" t="s">
        <v>1045</v>
      </c>
      <c r="G1919" t="s">
        <v>1025</v>
      </c>
      <c r="H1919">
        <v>104</v>
      </c>
      <c r="I1919" t="s">
        <v>1026</v>
      </c>
      <c r="J1919">
        <f>IF(AND(B1920=Hospitalvisits[[#This Row],[Patient_ID]],C1920-Hospitalvisits[[#This Row],[Discharge_Date]] &lt;= 30),1,0)</f>
        <v>0</v>
      </c>
      <c r="K1919" s="3" t="str">
        <f>IF(Hospitalvisits[[#This Row],[Readmission Status]]=1,C1920,"")</f>
        <v/>
      </c>
    </row>
    <row r="1920" spans="1:11">
      <c r="A1920">
        <v>2127</v>
      </c>
      <c r="B1920">
        <v>649</v>
      </c>
      <c r="C1920" s="3">
        <v>45492</v>
      </c>
      <c r="D1920" s="3">
        <v>45497</v>
      </c>
      <c r="E1920">
        <v>5</v>
      </c>
      <c r="F1920" t="s">
        <v>1045</v>
      </c>
      <c r="G1920" t="s">
        <v>1025</v>
      </c>
      <c r="H1920">
        <v>194</v>
      </c>
      <c r="I1920" t="s">
        <v>1026</v>
      </c>
      <c r="J1920">
        <f>IF(AND(B1921=Hospitalvisits[[#This Row],[Patient_ID]],C1921-Hospitalvisits[[#This Row],[Discharge_Date]] &lt;= 30),1,0)</f>
        <v>0</v>
      </c>
      <c r="K1920" s="3" t="str">
        <f>IF(Hospitalvisits[[#This Row],[Readmission Status]]=1,C1921,"")</f>
        <v/>
      </c>
    </row>
    <row r="1921" spans="1:11">
      <c r="A1921">
        <v>295</v>
      </c>
      <c r="B1921">
        <v>649</v>
      </c>
      <c r="C1921" s="3">
        <v>45581</v>
      </c>
      <c r="D1921" s="3">
        <v>45584</v>
      </c>
      <c r="E1921">
        <v>3</v>
      </c>
      <c r="F1921" t="s">
        <v>1038</v>
      </c>
      <c r="G1921" t="s">
        <v>1039</v>
      </c>
      <c r="H1921">
        <v>151</v>
      </c>
      <c r="I1921" t="s">
        <v>1026</v>
      </c>
      <c r="J1921">
        <f>IF(AND(B1922=Hospitalvisits[[#This Row],[Patient_ID]],C1922-Hospitalvisits[[#This Row],[Discharge_Date]] &lt;= 30),1,0)</f>
        <v>0</v>
      </c>
      <c r="K1921" s="3" t="str">
        <f>IF(Hospitalvisits[[#This Row],[Readmission Status]]=1,C1922,"")</f>
        <v/>
      </c>
    </row>
    <row r="1922" spans="1:11">
      <c r="A1922">
        <v>123</v>
      </c>
      <c r="B1922">
        <v>650</v>
      </c>
      <c r="C1922" s="3">
        <v>44659</v>
      </c>
      <c r="D1922" s="3">
        <v>44663</v>
      </c>
      <c r="E1922">
        <v>4</v>
      </c>
      <c r="F1922" t="s">
        <v>1035</v>
      </c>
      <c r="G1922" t="s">
        <v>1036</v>
      </c>
      <c r="H1922">
        <v>73</v>
      </c>
      <c r="I1922" t="s">
        <v>1032</v>
      </c>
      <c r="J1922">
        <f>IF(AND(B1923=Hospitalvisits[[#This Row],[Patient_ID]],C1923-Hospitalvisits[[#This Row],[Discharge_Date]] &lt;= 30),1,0)</f>
        <v>0</v>
      </c>
      <c r="K1922" s="3" t="str">
        <f>IF(Hospitalvisits[[#This Row],[Readmission Status]]=1,C1923,"")</f>
        <v/>
      </c>
    </row>
    <row r="1923" spans="1:11">
      <c r="A1923">
        <v>2156</v>
      </c>
      <c r="B1923">
        <v>650</v>
      </c>
      <c r="C1923" s="3">
        <v>44747</v>
      </c>
      <c r="D1923" s="3">
        <v>44750</v>
      </c>
      <c r="E1923">
        <v>3</v>
      </c>
      <c r="F1923" t="s">
        <v>1046</v>
      </c>
      <c r="G1923" t="s">
        <v>1043</v>
      </c>
      <c r="H1923">
        <v>189</v>
      </c>
      <c r="I1923" t="s">
        <v>1029</v>
      </c>
      <c r="J1923">
        <f>IF(AND(B1924=Hospitalvisits[[#This Row],[Patient_ID]],C1924-Hospitalvisits[[#This Row],[Discharge_Date]] &lt;= 30),1,0)</f>
        <v>0</v>
      </c>
      <c r="K1923" s="3" t="str">
        <f>IF(Hospitalvisits[[#This Row],[Readmission Status]]=1,C1924,"")</f>
        <v/>
      </c>
    </row>
    <row r="1924" spans="1:11">
      <c r="A1924">
        <v>1670</v>
      </c>
      <c r="B1924">
        <v>650</v>
      </c>
      <c r="C1924" s="3">
        <v>44941</v>
      </c>
      <c r="D1924" s="3">
        <v>44944</v>
      </c>
      <c r="E1924">
        <v>3</v>
      </c>
      <c r="F1924" t="s">
        <v>1024</v>
      </c>
      <c r="G1924" t="s">
        <v>1025</v>
      </c>
      <c r="H1924">
        <v>22</v>
      </c>
      <c r="I1924" t="s">
        <v>1032</v>
      </c>
      <c r="J1924">
        <f>IF(AND(B1925=Hospitalvisits[[#This Row],[Patient_ID]],C1925-Hospitalvisits[[#This Row],[Discharge_Date]] &lt;= 30),1,0)</f>
        <v>0</v>
      </c>
      <c r="K1924" s="3" t="str">
        <f>IF(Hospitalvisits[[#This Row],[Readmission Status]]=1,C1925,"")</f>
        <v/>
      </c>
    </row>
    <row r="1925" spans="1:11">
      <c r="A1925">
        <v>2291</v>
      </c>
      <c r="B1925">
        <v>650</v>
      </c>
      <c r="C1925" s="3">
        <v>45161</v>
      </c>
      <c r="D1925" s="3">
        <v>45166</v>
      </c>
      <c r="E1925">
        <v>5</v>
      </c>
      <c r="F1925" t="s">
        <v>1038</v>
      </c>
      <c r="G1925" t="s">
        <v>1039</v>
      </c>
      <c r="H1925">
        <v>148</v>
      </c>
      <c r="I1925" t="s">
        <v>1029</v>
      </c>
      <c r="J1925">
        <f>IF(AND(B1926=Hospitalvisits[[#This Row],[Patient_ID]],C1926-Hospitalvisits[[#This Row],[Discharge_Date]] &lt;= 30),1,0)</f>
        <v>0</v>
      </c>
      <c r="K1925" s="3" t="str">
        <f>IF(Hospitalvisits[[#This Row],[Readmission Status]]=1,C1926,"")</f>
        <v/>
      </c>
    </row>
    <row r="1926" spans="1:11">
      <c r="A1926">
        <v>1438</v>
      </c>
      <c r="B1926">
        <v>650</v>
      </c>
      <c r="C1926" s="3">
        <v>45320</v>
      </c>
      <c r="D1926" s="3">
        <v>45321</v>
      </c>
      <c r="E1926">
        <v>1</v>
      </c>
      <c r="F1926" t="s">
        <v>1046</v>
      </c>
      <c r="G1926" t="s">
        <v>1043</v>
      </c>
      <c r="H1926">
        <v>106</v>
      </c>
      <c r="I1926" t="s">
        <v>1026</v>
      </c>
      <c r="J1926">
        <f>IF(AND(B1927=Hospitalvisits[[#This Row],[Patient_ID]],C1927-Hospitalvisits[[#This Row],[Discharge_Date]] &lt;= 30),1,0)</f>
        <v>0</v>
      </c>
      <c r="K1926" s="3" t="str">
        <f>IF(Hospitalvisits[[#This Row],[Readmission Status]]=1,C1927,"")</f>
        <v/>
      </c>
    </row>
    <row r="1927" spans="1:11">
      <c r="A1927">
        <v>157</v>
      </c>
      <c r="B1927">
        <v>651</v>
      </c>
      <c r="C1927" s="3">
        <v>44814</v>
      </c>
      <c r="D1927" s="3">
        <v>44816</v>
      </c>
      <c r="E1927">
        <v>2</v>
      </c>
      <c r="F1927" t="s">
        <v>1024</v>
      </c>
      <c r="G1927" t="s">
        <v>1025</v>
      </c>
      <c r="H1927">
        <v>175</v>
      </c>
      <c r="I1927" t="s">
        <v>1026</v>
      </c>
      <c r="J1927">
        <f>IF(AND(B1928=Hospitalvisits[[#This Row],[Patient_ID]],C1928-Hospitalvisits[[#This Row],[Discharge_Date]] &lt;= 30),1,0)</f>
        <v>0</v>
      </c>
      <c r="K1927" s="3" t="str">
        <f>IF(Hospitalvisits[[#This Row],[Readmission Status]]=1,C1928,"")</f>
        <v/>
      </c>
    </row>
    <row r="1928" spans="1:11">
      <c r="A1928">
        <v>122</v>
      </c>
      <c r="B1928">
        <v>651</v>
      </c>
      <c r="C1928" s="3">
        <v>44915</v>
      </c>
      <c r="D1928" s="3">
        <v>44916</v>
      </c>
      <c r="E1928">
        <v>1</v>
      </c>
      <c r="F1928" t="s">
        <v>1030</v>
      </c>
      <c r="G1928" t="s">
        <v>1031</v>
      </c>
      <c r="H1928">
        <v>27</v>
      </c>
      <c r="I1928" t="s">
        <v>1029</v>
      </c>
      <c r="J1928">
        <f>IF(AND(B1929=Hospitalvisits[[#This Row],[Patient_ID]],C1929-Hospitalvisits[[#This Row],[Discharge_Date]] &lt;= 30),1,0)</f>
        <v>0</v>
      </c>
      <c r="K1928" s="3" t="str">
        <f>IF(Hospitalvisits[[#This Row],[Readmission Status]]=1,C1929,"")</f>
        <v/>
      </c>
    </row>
    <row r="1929" spans="1:11">
      <c r="A1929">
        <v>1245</v>
      </c>
      <c r="B1929">
        <v>651</v>
      </c>
      <c r="C1929" s="3">
        <v>45067</v>
      </c>
      <c r="D1929" s="3">
        <v>45071</v>
      </c>
      <c r="E1929">
        <v>4</v>
      </c>
      <c r="F1929" t="s">
        <v>1024</v>
      </c>
      <c r="G1929" t="s">
        <v>1025</v>
      </c>
      <c r="H1929">
        <v>59</v>
      </c>
      <c r="I1929" t="s">
        <v>1032</v>
      </c>
      <c r="J1929">
        <f>IF(AND(B1930=Hospitalvisits[[#This Row],[Patient_ID]],C1930-Hospitalvisits[[#This Row],[Discharge_Date]] &lt;= 30),1,0)</f>
        <v>0</v>
      </c>
      <c r="K1929" s="3" t="str">
        <f>IF(Hospitalvisits[[#This Row],[Readmission Status]]=1,C1930,"")</f>
        <v/>
      </c>
    </row>
    <row r="1930" spans="1:11">
      <c r="A1930">
        <v>2039</v>
      </c>
      <c r="B1930">
        <v>652</v>
      </c>
      <c r="C1930" s="3">
        <v>44702</v>
      </c>
      <c r="D1930" s="3">
        <v>44704</v>
      </c>
      <c r="E1930">
        <v>2</v>
      </c>
      <c r="F1930" t="s">
        <v>1024</v>
      </c>
      <c r="G1930" t="s">
        <v>1025</v>
      </c>
      <c r="H1930">
        <v>157</v>
      </c>
      <c r="I1930" t="s">
        <v>1032</v>
      </c>
      <c r="J1930">
        <f>IF(AND(B1931=Hospitalvisits[[#This Row],[Patient_ID]],C1931-Hospitalvisits[[#This Row],[Discharge_Date]] &lt;= 30),1,0)</f>
        <v>0</v>
      </c>
      <c r="K1930" s="3" t="str">
        <f>IF(Hospitalvisits[[#This Row],[Readmission Status]]=1,C1931,"")</f>
        <v/>
      </c>
    </row>
    <row r="1931" spans="1:11">
      <c r="A1931">
        <v>1967</v>
      </c>
      <c r="B1931">
        <v>652</v>
      </c>
      <c r="C1931" s="3">
        <v>44856</v>
      </c>
      <c r="D1931" s="3">
        <v>44873</v>
      </c>
      <c r="E1931">
        <v>17</v>
      </c>
      <c r="F1931" t="s">
        <v>1027</v>
      </c>
      <c r="G1931" t="s">
        <v>1028</v>
      </c>
      <c r="H1931">
        <v>68</v>
      </c>
      <c r="I1931" t="s">
        <v>1029</v>
      </c>
      <c r="J1931">
        <f>IF(AND(B1932=Hospitalvisits[[#This Row],[Patient_ID]],C1932-Hospitalvisits[[#This Row],[Discharge_Date]] &lt;= 30),1,0)</f>
        <v>0</v>
      </c>
      <c r="K1931" s="3" t="str">
        <f>IF(Hospitalvisits[[#This Row],[Readmission Status]]=1,C1932,"")</f>
        <v/>
      </c>
    </row>
    <row r="1932" spans="1:11">
      <c r="A1932">
        <v>107</v>
      </c>
      <c r="B1932">
        <v>652</v>
      </c>
      <c r="C1932" s="3">
        <v>45052</v>
      </c>
      <c r="D1932" s="3">
        <v>45053</v>
      </c>
      <c r="E1932">
        <v>1</v>
      </c>
      <c r="F1932" t="s">
        <v>1042</v>
      </c>
      <c r="G1932" t="s">
        <v>1043</v>
      </c>
      <c r="H1932">
        <v>20</v>
      </c>
      <c r="I1932" t="s">
        <v>1032</v>
      </c>
      <c r="J1932">
        <f>IF(AND(B1933=Hospitalvisits[[#This Row],[Patient_ID]],C1933-Hospitalvisits[[#This Row],[Discharge_Date]] &lt;= 30),1,0)</f>
        <v>0</v>
      </c>
      <c r="K1932" s="3" t="str">
        <f>IF(Hospitalvisits[[#This Row],[Readmission Status]]=1,C1933,"")</f>
        <v/>
      </c>
    </row>
    <row r="1933" spans="1:11">
      <c r="A1933">
        <v>1179</v>
      </c>
      <c r="B1933">
        <v>652</v>
      </c>
      <c r="C1933" s="3">
        <v>45536</v>
      </c>
      <c r="D1933" s="3">
        <v>45550</v>
      </c>
      <c r="E1933">
        <v>14</v>
      </c>
      <c r="F1933" t="s">
        <v>1027</v>
      </c>
      <c r="G1933" t="s">
        <v>1028</v>
      </c>
      <c r="H1933">
        <v>12</v>
      </c>
      <c r="I1933" t="s">
        <v>1029</v>
      </c>
      <c r="J1933">
        <f>IF(AND(B1934=Hospitalvisits[[#This Row],[Patient_ID]],C1934-Hospitalvisits[[#This Row],[Discharge_Date]] &lt;= 30),1,0)</f>
        <v>0</v>
      </c>
      <c r="K1933" s="3" t="str">
        <f>IF(Hospitalvisits[[#This Row],[Readmission Status]]=1,C1934,"")</f>
        <v/>
      </c>
    </row>
    <row r="1934" spans="1:11">
      <c r="A1934">
        <v>2630</v>
      </c>
      <c r="B1934">
        <v>653</v>
      </c>
      <c r="C1934" s="3">
        <v>44886</v>
      </c>
      <c r="D1934" s="3">
        <v>44899</v>
      </c>
      <c r="E1934">
        <v>13</v>
      </c>
      <c r="F1934" t="s">
        <v>1027</v>
      </c>
      <c r="G1934" t="s">
        <v>1028</v>
      </c>
      <c r="H1934">
        <v>101</v>
      </c>
      <c r="I1934" t="s">
        <v>1029</v>
      </c>
      <c r="J1934">
        <f>IF(AND(B1935=Hospitalvisits[[#This Row],[Patient_ID]],C1935-Hospitalvisits[[#This Row],[Discharge_Date]] &lt;= 30),1,0)</f>
        <v>0</v>
      </c>
      <c r="K1934" s="3" t="str">
        <f>IF(Hospitalvisits[[#This Row],[Readmission Status]]=1,C1935,"")</f>
        <v/>
      </c>
    </row>
    <row r="1935" spans="1:11">
      <c r="A1935">
        <v>1687</v>
      </c>
      <c r="B1935">
        <v>653</v>
      </c>
      <c r="C1935" s="3">
        <v>45098</v>
      </c>
      <c r="D1935" s="3">
        <v>45117</v>
      </c>
      <c r="E1935">
        <v>19</v>
      </c>
      <c r="F1935" t="s">
        <v>1033</v>
      </c>
      <c r="G1935" t="s">
        <v>1028</v>
      </c>
      <c r="H1935">
        <v>2</v>
      </c>
      <c r="I1935" t="s">
        <v>1029</v>
      </c>
      <c r="J1935">
        <f>IF(AND(B1936=Hospitalvisits[[#This Row],[Patient_ID]],C1936-Hospitalvisits[[#This Row],[Discharge_Date]] &lt;= 30),1,0)</f>
        <v>0</v>
      </c>
      <c r="K1935" s="3" t="str">
        <f>IF(Hospitalvisits[[#This Row],[Readmission Status]]=1,C1936,"")</f>
        <v/>
      </c>
    </row>
    <row r="1936" spans="1:11">
      <c r="A1936">
        <v>1093</v>
      </c>
      <c r="B1936">
        <v>655</v>
      </c>
      <c r="C1936" s="3">
        <v>45041</v>
      </c>
      <c r="D1936" s="3">
        <v>45047</v>
      </c>
      <c r="E1936">
        <v>6</v>
      </c>
      <c r="F1936" t="s">
        <v>1040</v>
      </c>
      <c r="G1936" t="s">
        <v>1039</v>
      </c>
      <c r="H1936">
        <v>145</v>
      </c>
      <c r="I1936" t="s">
        <v>1034</v>
      </c>
      <c r="J1936">
        <f>IF(AND(B1937=Hospitalvisits[[#This Row],[Patient_ID]],C1937-Hospitalvisits[[#This Row],[Discharge_Date]] &lt;= 30),1,0)</f>
        <v>0</v>
      </c>
      <c r="K1936" s="3" t="str">
        <f>IF(Hospitalvisits[[#This Row],[Readmission Status]]=1,C1937,"")</f>
        <v/>
      </c>
    </row>
    <row r="1937" spans="1:11">
      <c r="A1937">
        <v>869</v>
      </c>
      <c r="B1937">
        <v>655</v>
      </c>
      <c r="C1937" s="3">
        <v>45366</v>
      </c>
      <c r="D1937" s="3">
        <v>45376</v>
      </c>
      <c r="E1937">
        <v>10</v>
      </c>
      <c r="F1937" t="s">
        <v>1041</v>
      </c>
      <c r="G1937" t="s">
        <v>1036</v>
      </c>
      <c r="H1937">
        <v>82</v>
      </c>
      <c r="I1937" t="s">
        <v>1026</v>
      </c>
      <c r="J1937">
        <f>IF(AND(B1938=Hospitalvisits[[#This Row],[Patient_ID]],C1938-Hospitalvisits[[#This Row],[Discharge_Date]] &lt;= 30),1,0)</f>
        <v>0</v>
      </c>
      <c r="K1937" s="3" t="str">
        <f>IF(Hospitalvisits[[#This Row],[Readmission Status]]=1,C1938,"")</f>
        <v/>
      </c>
    </row>
    <row r="1938" spans="1:11">
      <c r="A1938">
        <v>473</v>
      </c>
      <c r="B1938">
        <v>655</v>
      </c>
      <c r="C1938" s="3">
        <v>45597</v>
      </c>
      <c r="D1938" s="3">
        <v>45604</v>
      </c>
      <c r="E1938">
        <v>7</v>
      </c>
      <c r="F1938" t="s">
        <v>1037</v>
      </c>
      <c r="G1938" t="s">
        <v>1031</v>
      </c>
      <c r="H1938">
        <v>58</v>
      </c>
      <c r="I1938" t="s">
        <v>1026</v>
      </c>
      <c r="J1938">
        <f>IF(AND(B1939=Hospitalvisits[[#This Row],[Patient_ID]],C1939-Hospitalvisits[[#This Row],[Discharge_Date]] &lt;= 30),1,0)</f>
        <v>0</v>
      </c>
      <c r="K1938" s="3" t="str">
        <f>IF(Hospitalvisits[[#This Row],[Readmission Status]]=1,C1939,"")</f>
        <v/>
      </c>
    </row>
    <row r="1939" spans="1:11">
      <c r="A1939">
        <v>2887</v>
      </c>
      <c r="B1939">
        <v>655</v>
      </c>
      <c r="C1939" s="3">
        <v>45643</v>
      </c>
      <c r="D1939" s="3">
        <v>45648</v>
      </c>
      <c r="E1939">
        <v>5</v>
      </c>
      <c r="F1939" t="s">
        <v>1027</v>
      </c>
      <c r="G1939" t="s">
        <v>1028</v>
      </c>
      <c r="H1939">
        <v>136</v>
      </c>
      <c r="I1939" t="s">
        <v>1032</v>
      </c>
      <c r="J1939">
        <f>IF(AND(B1940=Hospitalvisits[[#This Row],[Patient_ID]],C1940-Hospitalvisits[[#This Row],[Discharge_Date]] &lt;= 30),1,0)</f>
        <v>0</v>
      </c>
      <c r="K1939" s="3" t="str">
        <f>IF(Hospitalvisits[[#This Row],[Readmission Status]]=1,C1940,"")</f>
        <v/>
      </c>
    </row>
    <row r="1940" spans="1:11">
      <c r="A1940">
        <v>1845</v>
      </c>
      <c r="B1940">
        <v>656</v>
      </c>
      <c r="C1940" s="3">
        <v>44782</v>
      </c>
      <c r="D1940" s="3">
        <v>44788</v>
      </c>
      <c r="E1940">
        <v>6</v>
      </c>
      <c r="F1940" t="s">
        <v>1038</v>
      </c>
      <c r="G1940" t="s">
        <v>1039</v>
      </c>
      <c r="H1940">
        <v>175</v>
      </c>
      <c r="I1940" t="s">
        <v>1029</v>
      </c>
      <c r="J1940">
        <f>IF(AND(B1941=Hospitalvisits[[#This Row],[Patient_ID]],C1941-Hospitalvisits[[#This Row],[Discharge_Date]] &lt;= 30),1,0)</f>
        <v>1</v>
      </c>
      <c r="K1940" s="3">
        <f>IF(Hospitalvisits[[#This Row],[Readmission Status]]=1,C1941,"")</f>
        <v>44808</v>
      </c>
    </row>
    <row r="1941" spans="1:11">
      <c r="A1941">
        <v>1261</v>
      </c>
      <c r="B1941">
        <v>656</v>
      </c>
      <c r="C1941" s="3">
        <v>44808</v>
      </c>
      <c r="D1941" s="3">
        <v>44811</v>
      </c>
      <c r="E1941">
        <v>3</v>
      </c>
      <c r="F1941" t="s">
        <v>1046</v>
      </c>
      <c r="G1941" t="s">
        <v>1043</v>
      </c>
      <c r="H1941">
        <v>120</v>
      </c>
      <c r="I1941" t="s">
        <v>1026</v>
      </c>
      <c r="J1941">
        <f>IF(AND(B1942=Hospitalvisits[[#This Row],[Patient_ID]],C1942-Hospitalvisits[[#This Row],[Discharge_Date]] &lt;= 30),1,0)</f>
        <v>0</v>
      </c>
      <c r="K1941" s="3" t="str">
        <f>IF(Hospitalvisits[[#This Row],[Readmission Status]]=1,C1942,"")</f>
        <v/>
      </c>
    </row>
    <row r="1942" spans="1:11">
      <c r="A1942">
        <v>605</v>
      </c>
      <c r="B1942">
        <v>656</v>
      </c>
      <c r="C1942" s="3">
        <v>44916</v>
      </c>
      <c r="D1942" s="3">
        <v>44918</v>
      </c>
      <c r="E1942">
        <v>2</v>
      </c>
      <c r="F1942" t="s">
        <v>1045</v>
      </c>
      <c r="G1942" t="s">
        <v>1025</v>
      </c>
      <c r="H1942">
        <v>182</v>
      </c>
      <c r="I1942" t="s">
        <v>1032</v>
      </c>
      <c r="J1942">
        <f>IF(AND(B1943=Hospitalvisits[[#This Row],[Patient_ID]],C1943-Hospitalvisits[[#This Row],[Discharge_Date]] &lt;= 30),1,0)</f>
        <v>1</v>
      </c>
      <c r="K1942" s="3">
        <f>IF(Hospitalvisits[[#This Row],[Readmission Status]]=1,C1943,"")</f>
        <v>44941</v>
      </c>
    </row>
    <row r="1943" spans="1:11">
      <c r="A1943">
        <v>2269</v>
      </c>
      <c r="B1943">
        <v>656</v>
      </c>
      <c r="C1943" s="3">
        <v>44941</v>
      </c>
      <c r="D1943" s="3">
        <v>44943</v>
      </c>
      <c r="E1943">
        <v>2</v>
      </c>
      <c r="F1943" t="s">
        <v>1024</v>
      </c>
      <c r="G1943" t="s">
        <v>1025</v>
      </c>
      <c r="H1943">
        <v>49</v>
      </c>
      <c r="I1943" t="s">
        <v>1032</v>
      </c>
      <c r="J1943">
        <f>IF(AND(B1944=Hospitalvisits[[#This Row],[Patient_ID]],C1944-Hospitalvisits[[#This Row],[Discharge_Date]] &lt;= 30),1,0)</f>
        <v>0</v>
      </c>
      <c r="K1943" s="3" t="str">
        <f>IF(Hospitalvisits[[#This Row],[Readmission Status]]=1,C1944,"")</f>
        <v/>
      </c>
    </row>
    <row r="1944" spans="1:11">
      <c r="A1944">
        <v>2229</v>
      </c>
      <c r="B1944">
        <v>657</v>
      </c>
      <c r="C1944" s="3">
        <v>44600</v>
      </c>
      <c r="D1944" s="3">
        <v>44609</v>
      </c>
      <c r="E1944">
        <v>9</v>
      </c>
      <c r="F1944" t="s">
        <v>1041</v>
      </c>
      <c r="G1944" t="s">
        <v>1036</v>
      </c>
      <c r="H1944">
        <v>85</v>
      </c>
      <c r="I1944" t="s">
        <v>1026</v>
      </c>
      <c r="J1944">
        <f>IF(AND(B1945=Hospitalvisits[[#This Row],[Patient_ID]],C1945-Hospitalvisits[[#This Row],[Discharge_Date]] &lt;= 30),1,0)</f>
        <v>0</v>
      </c>
      <c r="K1944" s="3" t="str">
        <f>IF(Hospitalvisits[[#This Row],[Readmission Status]]=1,C1945,"")</f>
        <v/>
      </c>
    </row>
    <row r="1945" spans="1:11">
      <c r="A1945">
        <v>547</v>
      </c>
      <c r="B1945">
        <v>657</v>
      </c>
      <c r="C1945" s="3">
        <v>44734</v>
      </c>
      <c r="D1945" s="3">
        <v>44737</v>
      </c>
      <c r="E1945">
        <v>3</v>
      </c>
      <c r="F1945" t="s">
        <v>1040</v>
      </c>
      <c r="G1945" t="s">
        <v>1039</v>
      </c>
      <c r="H1945">
        <v>168</v>
      </c>
      <c r="I1945" t="s">
        <v>1034</v>
      </c>
      <c r="J1945">
        <f>IF(AND(B1946=Hospitalvisits[[#This Row],[Patient_ID]],C1946-Hospitalvisits[[#This Row],[Discharge_Date]] &lt;= 30),1,0)</f>
        <v>0</v>
      </c>
      <c r="K1945" s="3" t="str">
        <f>IF(Hospitalvisits[[#This Row],[Readmission Status]]=1,C1946,"")</f>
        <v/>
      </c>
    </row>
    <row r="1946" spans="1:11">
      <c r="A1946">
        <v>773</v>
      </c>
      <c r="B1946">
        <v>657</v>
      </c>
      <c r="C1946" s="3">
        <v>44919</v>
      </c>
      <c r="D1946" s="3">
        <v>44924</v>
      </c>
      <c r="E1946">
        <v>5</v>
      </c>
      <c r="F1946" t="s">
        <v>1024</v>
      </c>
      <c r="G1946" t="s">
        <v>1025</v>
      </c>
      <c r="H1946">
        <v>69</v>
      </c>
      <c r="I1946" t="s">
        <v>1026</v>
      </c>
      <c r="J1946">
        <f>IF(AND(B1947=Hospitalvisits[[#This Row],[Patient_ID]],C1947-Hospitalvisits[[#This Row],[Discharge_Date]] &lt;= 30),1,0)</f>
        <v>0</v>
      </c>
      <c r="K1946" s="3" t="str">
        <f>IF(Hospitalvisits[[#This Row],[Readmission Status]]=1,C1947,"")</f>
        <v/>
      </c>
    </row>
    <row r="1947" spans="1:11">
      <c r="A1947">
        <v>2120</v>
      </c>
      <c r="B1947">
        <v>658</v>
      </c>
      <c r="C1947" s="3">
        <v>44601</v>
      </c>
      <c r="D1947" s="3">
        <v>44607</v>
      </c>
      <c r="E1947">
        <v>6</v>
      </c>
      <c r="F1947" t="s">
        <v>1038</v>
      </c>
      <c r="G1947" t="s">
        <v>1039</v>
      </c>
      <c r="H1947">
        <v>128</v>
      </c>
      <c r="I1947" t="s">
        <v>1032</v>
      </c>
      <c r="J1947">
        <f>IF(AND(B1948=Hospitalvisits[[#This Row],[Patient_ID]],C1948-Hospitalvisits[[#This Row],[Discharge_Date]] &lt;= 30),1,0)</f>
        <v>0</v>
      </c>
      <c r="K1947" s="3" t="str">
        <f>IF(Hospitalvisits[[#This Row],[Readmission Status]]=1,C1948,"")</f>
        <v/>
      </c>
    </row>
    <row r="1948" spans="1:11">
      <c r="A1948">
        <v>2644</v>
      </c>
      <c r="B1948">
        <v>658</v>
      </c>
      <c r="C1948" s="3">
        <v>44703</v>
      </c>
      <c r="D1948" s="3">
        <v>44718</v>
      </c>
      <c r="E1948">
        <v>15</v>
      </c>
      <c r="F1948" t="s">
        <v>1027</v>
      </c>
      <c r="G1948" t="s">
        <v>1028</v>
      </c>
      <c r="H1948">
        <v>13</v>
      </c>
      <c r="I1948" t="s">
        <v>1032</v>
      </c>
      <c r="J1948">
        <f>IF(AND(B1949=Hospitalvisits[[#This Row],[Patient_ID]],C1949-Hospitalvisits[[#This Row],[Discharge_Date]] &lt;= 30),1,0)</f>
        <v>0</v>
      </c>
      <c r="K1948" s="3" t="str">
        <f>IF(Hospitalvisits[[#This Row],[Readmission Status]]=1,C1949,"")</f>
        <v/>
      </c>
    </row>
    <row r="1949" spans="1:11">
      <c r="A1949">
        <v>2096</v>
      </c>
      <c r="B1949">
        <v>658</v>
      </c>
      <c r="C1949" s="3">
        <v>44840</v>
      </c>
      <c r="D1949" s="3">
        <v>44845</v>
      </c>
      <c r="E1949">
        <v>5</v>
      </c>
      <c r="F1949" t="s">
        <v>1041</v>
      </c>
      <c r="G1949" t="s">
        <v>1036</v>
      </c>
      <c r="H1949">
        <v>174</v>
      </c>
      <c r="I1949" t="s">
        <v>1026</v>
      </c>
      <c r="J1949">
        <f>IF(AND(B1950=Hospitalvisits[[#This Row],[Patient_ID]],C1950-Hospitalvisits[[#This Row],[Discharge_Date]] &lt;= 30),1,0)</f>
        <v>0</v>
      </c>
      <c r="K1949" s="3" t="str">
        <f>IF(Hospitalvisits[[#This Row],[Readmission Status]]=1,C1950,"")</f>
        <v/>
      </c>
    </row>
    <row r="1950" spans="1:11">
      <c r="A1950">
        <v>689</v>
      </c>
      <c r="B1950">
        <v>658</v>
      </c>
      <c r="C1950" s="3">
        <v>45033</v>
      </c>
      <c r="D1950" s="3">
        <v>45052</v>
      </c>
      <c r="E1950">
        <v>19</v>
      </c>
      <c r="F1950" t="s">
        <v>1033</v>
      </c>
      <c r="G1950" t="s">
        <v>1028</v>
      </c>
      <c r="H1950">
        <v>137</v>
      </c>
      <c r="I1950" t="s">
        <v>1029</v>
      </c>
      <c r="J1950">
        <f>IF(AND(B1951=Hospitalvisits[[#This Row],[Patient_ID]],C1951-Hospitalvisits[[#This Row],[Discharge_Date]] &lt;= 30),1,0)</f>
        <v>0</v>
      </c>
      <c r="K1950" s="3" t="str">
        <f>IF(Hospitalvisits[[#This Row],[Readmission Status]]=1,C1951,"")</f>
        <v/>
      </c>
    </row>
    <row r="1951" spans="1:11">
      <c r="A1951">
        <v>998</v>
      </c>
      <c r="B1951">
        <v>658</v>
      </c>
      <c r="C1951" s="3">
        <v>45091</v>
      </c>
      <c r="D1951" s="3">
        <v>45098</v>
      </c>
      <c r="E1951">
        <v>7</v>
      </c>
      <c r="F1951" t="s">
        <v>1041</v>
      </c>
      <c r="G1951" t="s">
        <v>1036</v>
      </c>
      <c r="H1951">
        <v>93</v>
      </c>
      <c r="I1951" t="s">
        <v>1029</v>
      </c>
      <c r="J1951">
        <f>IF(AND(B1952=Hospitalvisits[[#This Row],[Patient_ID]],C1952-Hospitalvisits[[#This Row],[Discharge_Date]] &lt;= 30),1,0)</f>
        <v>0</v>
      </c>
      <c r="K1951" s="3" t="str">
        <f>IF(Hospitalvisits[[#This Row],[Readmission Status]]=1,C1952,"")</f>
        <v/>
      </c>
    </row>
    <row r="1952" spans="1:11">
      <c r="A1952">
        <v>2223</v>
      </c>
      <c r="B1952">
        <v>658</v>
      </c>
      <c r="C1952" s="3">
        <v>45262</v>
      </c>
      <c r="D1952" s="3">
        <v>45270</v>
      </c>
      <c r="E1952">
        <v>8</v>
      </c>
      <c r="F1952" t="s">
        <v>1035</v>
      </c>
      <c r="G1952" t="s">
        <v>1036</v>
      </c>
      <c r="H1952">
        <v>31</v>
      </c>
      <c r="I1952" t="s">
        <v>1034</v>
      </c>
      <c r="J1952">
        <f>IF(AND(B1953=Hospitalvisits[[#This Row],[Patient_ID]],C1953-Hospitalvisits[[#This Row],[Discharge_Date]] &lt;= 30),1,0)</f>
        <v>0</v>
      </c>
      <c r="K1952" s="3" t="str">
        <f>IF(Hospitalvisits[[#This Row],[Readmission Status]]=1,C1953,"")</f>
        <v/>
      </c>
    </row>
    <row r="1953" spans="1:11">
      <c r="A1953">
        <v>627</v>
      </c>
      <c r="B1953">
        <v>658</v>
      </c>
      <c r="C1953" s="3">
        <v>45406</v>
      </c>
      <c r="D1953" s="3">
        <v>45410</v>
      </c>
      <c r="E1953">
        <v>4</v>
      </c>
      <c r="F1953" t="s">
        <v>1045</v>
      </c>
      <c r="G1953" t="s">
        <v>1025</v>
      </c>
      <c r="H1953">
        <v>62</v>
      </c>
      <c r="I1953" t="s">
        <v>1029</v>
      </c>
      <c r="J1953">
        <f>IF(AND(B1954=Hospitalvisits[[#This Row],[Patient_ID]],C1954-Hospitalvisits[[#This Row],[Discharge_Date]] &lt;= 30),1,0)</f>
        <v>0</v>
      </c>
      <c r="K1953" s="3" t="str">
        <f>IF(Hospitalvisits[[#This Row],[Readmission Status]]=1,C1954,"")</f>
        <v/>
      </c>
    </row>
    <row r="1954" spans="1:11">
      <c r="A1954">
        <v>2998</v>
      </c>
      <c r="B1954">
        <v>658</v>
      </c>
      <c r="C1954" s="3">
        <v>45511</v>
      </c>
      <c r="D1954" s="3">
        <v>45516</v>
      </c>
      <c r="E1954">
        <v>5</v>
      </c>
      <c r="F1954" t="s">
        <v>1041</v>
      </c>
      <c r="G1954" t="s">
        <v>1036</v>
      </c>
      <c r="H1954">
        <v>56</v>
      </c>
      <c r="I1954" t="s">
        <v>1026</v>
      </c>
      <c r="J1954">
        <f>IF(AND(B1955=Hospitalvisits[[#This Row],[Patient_ID]],C1955-Hospitalvisits[[#This Row],[Discharge_Date]] &lt;= 30),1,0)</f>
        <v>0</v>
      </c>
      <c r="K1954" s="3" t="str">
        <f>IF(Hospitalvisits[[#This Row],[Readmission Status]]=1,C1955,"")</f>
        <v/>
      </c>
    </row>
    <row r="1955" spans="1:11">
      <c r="A1955">
        <v>2354</v>
      </c>
      <c r="B1955">
        <v>659</v>
      </c>
      <c r="C1955" s="3">
        <v>44898</v>
      </c>
      <c r="D1955" s="3">
        <v>44902</v>
      </c>
      <c r="E1955">
        <v>4</v>
      </c>
      <c r="F1955" t="s">
        <v>1045</v>
      </c>
      <c r="G1955" t="s">
        <v>1025</v>
      </c>
      <c r="H1955">
        <v>64</v>
      </c>
      <c r="I1955" t="s">
        <v>1034</v>
      </c>
      <c r="J1955">
        <f>IF(AND(B1956=Hospitalvisits[[#This Row],[Patient_ID]],C1956-Hospitalvisits[[#This Row],[Discharge_Date]] &lt;= 30),1,0)</f>
        <v>0</v>
      </c>
      <c r="K1955" s="3" t="str">
        <f>IF(Hospitalvisits[[#This Row],[Readmission Status]]=1,C1956,"")</f>
        <v/>
      </c>
    </row>
    <row r="1956" spans="1:11">
      <c r="A1956">
        <v>332</v>
      </c>
      <c r="B1956">
        <v>659</v>
      </c>
      <c r="C1956" s="3">
        <v>45547</v>
      </c>
      <c r="D1956" s="3">
        <v>45549</v>
      </c>
      <c r="E1956">
        <v>2</v>
      </c>
      <c r="F1956" t="s">
        <v>1042</v>
      </c>
      <c r="G1956" t="s">
        <v>1043</v>
      </c>
      <c r="H1956">
        <v>136</v>
      </c>
      <c r="I1956" t="s">
        <v>1029</v>
      </c>
      <c r="J1956">
        <f>IF(AND(B1957=Hospitalvisits[[#This Row],[Patient_ID]],C1957-Hospitalvisits[[#This Row],[Discharge_Date]] &lt;= 30),1,0)</f>
        <v>0</v>
      </c>
      <c r="K1956" s="3" t="str">
        <f>IF(Hospitalvisits[[#This Row],[Readmission Status]]=1,C1957,"")</f>
        <v/>
      </c>
    </row>
    <row r="1957" spans="1:11">
      <c r="A1957">
        <v>1378</v>
      </c>
      <c r="B1957">
        <v>660</v>
      </c>
      <c r="C1957" s="3">
        <v>44913</v>
      </c>
      <c r="D1957" s="3">
        <v>44917</v>
      </c>
      <c r="E1957">
        <v>4</v>
      </c>
      <c r="F1957" t="s">
        <v>1035</v>
      </c>
      <c r="G1957" t="s">
        <v>1036</v>
      </c>
      <c r="H1957">
        <v>44</v>
      </c>
      <c r="I1957" t="s">
        <v>1032</v>
      </c>
      <c r="J1957">
        <f>IF(AND(B1958=Hospitalvisits[[#This Row],[Patient_ID]],C1958-Hospitalvisits[[#This Row],[Discharge_Date]] &lt;= 30),1,0)</f>
        <v>0</v>
      </c>
      <c r="K1957" s="3" t="str">
        <f>IF(Hospitalvisits[[#This Row],[Readmission Status]]=1,C1958,"")</f>
        <v/>
      </c>
    </row>
    <row r="1958" spans="1:11">
      <c r="A1958">
        <v>2079</v>
      </c>
      <c r="B1958">
        <v>660</v>
      </c>
      <c r="C1958" s="3">
        <v>45497</v>
      </c>
      <c r="D1958" s="3">
        <v>45504</v>
      </c>
      <c r="E1958">
        <v>7</v>
      </c>
      <c r="F1958" t="s">
        <v>1041</v>
      </c>
      <c r="G1958" t="s">
        <v>1036</v>
      </c>
      <c r="H1958">
        <v>10</v>
      </c>
      <c r="I1958" t="s">
        <v>1032</v>
      </c>
      <c r="J1958">
        <f>IF(AND(B1959=Hospitalvisits[[#This Row],[Patient_ID]],C1959-Hospitalvisits[[#This Row],[Discharge_Date]] &lt;= 30),1,0)</f>
        <v>0</v>
      </c>
      <c r="K1958" s="3" t="str">
        <f>IF(Hospitalvisits[[#This Row],[Readmission Status]]=1,C1959,"")</f>
        <v/>
      </c>
    </row>
    <row r="1959" spans="1:11">
      <c r="A1959">
        <v>1038</v>
      </c>
      <c r="B1959">
        <v>660</v>
      </c>
      <c r="C1959" s="3">
        <v>45565</v>
      </c>
      <c r="D1959" s="3">
        <v>45568</v>
      </c>
      <c r="E1959">
        <v>3</v>
      </c>
      <c r="F1959" t="s">
        <v>1042</v>
      </c>
      <c r="G1959" t="s">
        <v>1043</v>
      </c>
      <c r="H1959">
        <v>184</v>
      </c>
      <c r="I1959" t="s">
        <v>1029</v>
      </c>
      <c r="J1959">
        <f>IF(AND(B1960=Hospitalvisits[[#This Row],[Patient_ID]],C1960-Hospitalvisits[[#This Row],[Discharge_Date]] &lt;= 30),1,0)</f>
        <v>0</v>
      </c>
      <c r="K1959" s="3" t="str">
        <f>IF(Hospitalvisits[[#This Row],[Readmission Status]]=1,C1960,"")</f>
        <v/>
      </c>
    </row>
    <row r="1960" spans="1:11">
      <c r="A1960">
        <v>1664</v>
      </c>
      <c r="B1960">
        <v>661</v>
      </c>
      <c r="C1960" s="3">
        <v>45280</v>
      </c>
      <c r="D1960" s="3">
        <v>45283</v>
      </c>
      <c r="E1960">
        <v>3</v>
      </c>
      <c r="F1960" t="s">
        <v>1024</v>
      </c>
      <c r="G1960" t="s">
        <v>1025</v>
      </c>
      <c r="H1960">
        <v>149</v>
      </c>
      <c r="I1960" t="s">
        <v>1034</v>
      </c>
      <c r="J1960">
        <f>IF(AND(B1961=Hospitalvisits[[#This Row],[Patient_ID]],C1961-Hospitalvisits[[#This Row],[Discharge_Date]] &lt;= 30),1,0)</f>
        <v>0</v>
      </c>
      <c r="K1960" s="3" t="str">
        <f>IF(Hospitalvisits[[#This Row],[Readmission Status]]=1,C1961,"")</f>
        <v/>
      </c>
    </row>
    <row r="1961" spans="1:11">
      <c r="A1961">
        <v>1625</v>
      </c>
      <c r="B1961">
        <v>661</v>
      </c>
      <c r="C1961" s="3">
        <v>45367</v>
      </c>
      <c r="D1961" s="3">
        <v>45372</v>
      </c>
      <c r="E1961">
        <v>5</v>
      </c>
      <c r="F1961" t="s">
        <v>1045</v>
      </c>
      <c r="G1961" t="s">
        <v>1025</v>
      </c>
      <c r="H1961">
        <v>154</v>
      </c>
      <c r="I1961" t="s">
        <v>1034</v>
      </c>
      <c r="J1961">
        <f>IF(AND(B1962=Hospitalvisits[[#This Row],[Patient_ID]],C1962-Hospitalvisits[[#This Row],[Discharge_Date]] &lt;= 30),1,0)</f>
        <v>0</v>
      </c>
      <c r="K1961" s="3" t="str">
        <f>IF(Hospitalvisits[[#This Row],[Readmission Status]]=1,C1962,"")</f>
        <v/>
      </c>
    </row>
    <row r="1962" spans="1:11">
      <c r="A1962">
        <v>2784</v>
      </c>
      <c r="B1962">
        <v>662</v>
      </c>
      <c r="C1962" s="3">
        <v>44628</v>
      </c>
      <c r="D1962" s="3">
        <v>44633</v>
      </c>
      <c r="E1962">
        <v>5</v>
      </c>
      <c r="F1962" t="s">
        <v>1044</v>
      </c>
      <c r="G1962" t="s">
        <v>1039</v>
      </c>
      <c r="H1962">
        <v>105</v>
      </c>
      <c r="I1962" t="s">
        <v>1029</v>
      </c>
      <c r="J1962">
        <f>IF(AND(B1963=Hospitalvisits[[#This Row],[Patient_ID]],C1963-Hospitalvisits[[#This Row],[Discharge_Date]] &lt;= 30),1,0)</f>
        <v>0</v>
      </c>
      <c r="K1962" s="3" t="str">
        <f>IF(Hospitalvisits[[#This Row],[Readmission Status]]=1,C1963,"")</f>
        <v/>
      </c>
    </row>
    <row r="1963" spans="1:11">
      <c r="A1963">
        <v>261</v>
      </c>
      <c r="B1963">
        <v>662</v>
      </c>
      <c r="C1963" s="3">
        <v>45087</v>
      </c>
      <c r="D1963" s="3">
        <v>45089</v>
      </c>
      <c r="E1963">
        <v>2</v>
      </c>
      <c r="F1963" t="s">
        <v>1042</v>
      </c>
      <c r="G1963" t="s">
        <v>1043</v>
      </c>
      <c r="H1963">
        <v>43</v>
      </c>
      <c r="I1963" t="s">
        <v>1029</v>
      </c>
      <c r="J1963">
        <f>IF(AND(B1964=Hospitalvisits[[#This Row],[Patient_ID]],C1964-Hospitalvisits[[#This Row],[Discharge_Date]] &lt;= 30),1,0)</f>
        <v>0</v>
      </c>
      <c r="K1963" s="3" t="str">
        <f>IF(Hospitalvisits[[#This Row],[Readmission Status]]=1,C1964,"")</f>
        <v/>
      </c>
    </row>
    <row r="1964" spans="1:11">
      <c r="A1964">
        <v>800</v>
      </c>
      <c r="B1964">
        <v>662</v>
      </c>
      <c r="C1964" s="3">
        <v>45266</v>
      </c>
      <c r="D1964" s="3">
        <v>45272</v>
      </c>
      <c r="E1964">
        <v>6</v>
      </c>
      <c r="F1964" t="s">
        <v>1035</v>
      </c>
      <c r="G1964" t="s">
        <v>1036</v>
      </c>
      <c r="H1964">
        <v>78</v>
      </c>
      <c r="I1964" t="s">
        <v>1034</v>
      </c>
      <c r="J1964">
        <f>IF(AND(B1965=Hospitalvisits[[#This Row],[Patient_ID]],C1965-Hospitalvisits[[#This Row],[Discharge_Date]] &lt;= 30),1,0)</f>
        <v>0</v>
      </c>
      <c r="K1964" s="3" t="str">
        <f>IF(Hospitalvisits[[#This Row],[Readmission Status]]=1,C1965,"")</f>
        <v/>
      </c>
    </row>
    <row r="1965" spans="1:11">
      <c r="A1965">
        <v>1979</v>
      </c>
      <c r="B1965">
        <v>663</v>
      </c>
      <c r="C1965" s="3">
        <v>44629</v>
      </c>
      <c r="D1965" s="3">
        <v>44645</v>
      </c>
      <c r="E1965">
        <v>16</v>
      </c>
      <c r="F1965" t="s">
        <v>1033</v>
      </c>
      <c r="G1965" t="s">
        <v>1028</v>
      </c>
      <c r="H1965">
        <v>180</v>
      </c>
      <c r="I1965" t="s">
        <v>1032</v>
      </c>
      <c r="J1965">
        <f>IF(AND(B1966=Hospitalvisits[[#This Row],[Patient_ID]],C1966-Hospitalvisits[[#This Row],[Discharge_Date]] &lt;= 30),1,0)</f>
        <v>0</v>
      </c>
      <c r="K1965" s="3" t="str">
        <f>IF(Hospitalvisits[[#This Row],[Readmission Status]]=1,C1966,"")</f>
        <v/>
      </c>
    </row>
    <row r="1966" spans="1:11">
      <c r="A1966">
        <v>433</v>
      </c>
      <c r="B1966">
        <v>663</v>
      </c>
      <c r="C1966" s="3">
        <v>44781</v>
      </c>
      <c r="D1966" s="3">
        <v>44786</v>
      </c>
      <c r="E1966">
        <v>5</v>
      </c>
      <c r="F1966" t="s">
        <v>1045</v>
      </c>
      <c r="G1966" t="s">
        <v>1025</v>
      </c>
      <c r="H1966">
        <v>91</v>
      </c>
      <c r="I1966" t="s">
        <v>1029</v>
      </c>
      <c r="J1966">
        <f>IF(AND(B1967=Hospitalvisits[[#This Row],[Patient_ID]],C1967-Hospitalvisits[[#This Row],[Discharge_Date]] &lt;= 30),1,0)</f>
        <v>0</v>
      </c>
      <c r="K1966" s="3" t="str">
        <f>IF(Hospitalvisits[[#This Row],[Readmission Status]]=1,C1967,"")</f>
        <v/>
      </c>
    </row>
    <row r="1967" spans="1:11">
      <c r="A1967">
        <v>344</v>
      </c>
      <c r="B1967">
        <v>663</v>
      </c>
      <c r="C1967" s="3">
        <v>44989</v>
      </c>
      <c r="D1967" s="3">
        <v>45007</v>
      </c>
      <c r="E1967">
        <v>18</v>
      </c>
      <c r="F1967" t="s">
        <v>1027</v>
      </c>
      <c r="G1967" t="s">
        <v>1028</v>
      </c>
      <c r="H1967">
        <v>109</v>
      </c>
      <c r="I1967" t="s">
        <v>1034</v>
      </c>
      <c r="J1967">
        <f>IF(AND(B1968=Hospitalvisits[[#This Row],[Patient_ID]],C1968-Hospitalvisits[[#This Row],[Discharge_Date]] &lt;= 30),1,0)</f>
        <v>0</v>
      </c>
      <c r="K1967" s="3" t="str">
        <f>IF(Hospitalvisits[[#This Row],[Readmission Status]]=1,C1968,"")</f>
        <v/>
      </c>
    </row>
    <row r="1968" spans="1:11">
      <c r="A1968">
        <v>1066</v>
      </c>
      <c r="B1968">
        <v>663</v>
      </c>
      <c r="C1968" s="3">
        <v>45089</v>
      </c>
      <c r="D1968" s="3">
        <v>45096</v>
      </c>
      <c r="E1968">
        <v>7</v>
      </c>
      <c r="F1968" t="s">
        <v>1040</v>
      </c>
      <c r="G1968" t="s">
        <v>1039</v>
      </c>
      <c r="H1968">
        <v>134</v>
      </c>
      <c r="I1968" t="s">
        <v>1034</v>
      </c>
      <c r="J1968">
        <f>IF(AND(B1969=Hospitalvisits[[#This Row],[Patient_ID]],C1969-Hospitalvisits[[#This Row],[Discharge_Date]] &lt;= 30),1,0)</f>
        <v>0</v>
      </c>
      <c r="K1968" s="3" t="str">
        <f>IF(Hospitalvisits[[#This Row],[Readmission Status]]=1,C1969,"")</f>
        <v/>
      </c>
    </row>
    <row r="1969" spans="1:11">
      <c r="A1969">
        <v>488</v>
      </c>
      <c r="B1969">
        <v>663</v>
      </c>
      <c r="C1969" s="3">
        <v>45190</v>
      </c>
      <c r="D1969" s="3">
        <v>45201</v>
      </c>
      <c r="E1969">
        <v>11</v>
      </c>
      <c r="F1969" t="s">
        <v>1035</v>
      </c>
      <c r="G1969" t="s">
        <v>1036</v>
      </c>
      <c r="H1969">
        <v>147</v>
      </c>
      <c r="I1969" t="s">
        <v>1034</v>
      </c>
      <c r="J1969">
        <f>IF(AND(B1970=Hospitalvisits[[#This Row],[Patient_ID]],C1970-Hospitalvisits[[#This Row],[Discharge_Date]] &lt;= 30),1,0)</f>
        <v>0</v>
      </c>
      <c r="K1969" s="3" t="str">
        <f>IF(Hospitalvisits[[#This Row],[Readmission Status]]=1,C1970,"")</f>
        <v/>
      </c>
    </row>
    <row r="1970" spans="1:11">
      <c r="A1970">
        <v>821</v>
      </c>
      <c r="B1970">
        <v>663</v>
      </c>
      <c r="C1970" s="3">
        <v>45336</v>
      </c>
      <c r="D1970" s="3">
        <v>45346</v>
      </c>
      <c r="E1970">
        <v>10</v>
      </c>
      <c r="F1970" t="s">
        <v>1035</v>
      </c>
      <c r="G1970" t="s">
        <v>1036</v>
      </c>
      <c r="H1970">
        <v>158</v>
      </c>
      <c r="I1970" t="s">
        <v>1032</v>
      </c>
      <c r="J1970">
        <f>IF(AND(B1971=Hospitalvisits[[#This Row],[Patient_ID]],C1971-Hospitalvisits[[#This Row],[Discharge_Date]] &lt;= 30),1,0)</f>
        <v>0</v>
      </c>
      <c r="K1970" s="3" t="str">
        <f>IF(Hospitalvisits[[#This Row],[Readmission Status]]=1,C1971,"")</f>
        <v/>
      </c>
    </row>
    <row r="1971" spans="1:11">
      <c r="A1971">
        <v>2376</v>
      </c>
      <c r="B1971">
        <v>663</v>
      </c>
      <c r="C1971" s="3">
        <v>45423</v>
      </c>
      <c r="D1971" s="3">
        <v>45427</v>
      </c>
      <c r="E1971">
        <v>4</v>
      </c>
      <c r="F1971" t="s">
        <v>1024</v>
      </c>
      <c r="G1971" t="s">
        <v>1025</v>
      </c>
      <c r="H1971">
        <v>164</v>
      </c>
      <c r="I1971" t="s">
        <v>1034</v>
      </c>
      <c r="J1971">
        <f>IF(AND(B1972=Hospitalvisits[[#This Row],[Patient_ID]],C1972-Hospitalvisits[[#This Row],[Discharge_Date]] &lt;= 30),1,0)</f>
        <v>0</v>
      </c>
      <c r="K1971" s="3" t="str">
        <f>IF(Hospitalvisits[[#This Row],[Readmission Status]]=1,C1972,"")</f>
        <v/>
      </c>
    </row>
    <row r="1972" spans="1:11">
      <c r="A1972">
        <v>2407</v>
      </c>
      <c r="B1972">
        <v>664</v>
      </c>
      <c r="C1972" s="3">
        <v>44650</v>
      </c>
      <c r="D1972" s="3">
        <v>44654</v>
      </c>
      <c r="E1972">
        <v>4</v>
      </c>
      <c r="F1972" t="s">
        <v>1041</v>
      </c>
      <c r="G1972" t="s">
        <v>1036</v>
      </c>
      <c r="H1972">
        <v>104</v>
      </c>
      <c r="I1972" t="s">
        <v>1032</v>
      </c>
      <c r="J1972">
        <f>IF(AND(B1973=Hospitalvisits[[#This Row],[Patient_ID]],C1973-Hospitalvisits[[#This Row],[Discharge_Date]] &lt;= 30),1,0)</f>
        <v>0</v>
      </c>
      <c r="K1972" s="3" t="str">
        <f>IF(Hospitalvisits[[#This Row],[Readmission Status]]=1,C1973,"")</f>
        <v/>
      </c>
    </row>
    <row r="1973" spans="1:11">
      <c r="A1973">
        <v>739</v>
      </c>
      <c r="B1973">
        <v>664</v>
      </c>
      <c r="C1973" s="3">
        <v>44792</v>
      </c>
      <c r="D1973" s="3">
        <v>44796</v>
      </c>
      <c r="E1973">
        <v>4</v>
      </c>
      <c r="F1973" t="s">
        <v>1024</v>
      </c>
      <c r="G1973" t="s">
        <v>1025</v>
      </c>
      <c r="H1973">
        <v>66</v>
      </c>
      <c r="I1973" t="s">
        <v>1026</v>
      </c>
      <c r="J1973">
        <f>IF(AND(B1974=Hospitalvisits[[#This Row],[Patient_ID]],C1974-Hospitalvisits[[#This Row],[Discharge_Date]] &lt;= 30),1,0)</f>
        <v>0</v>
      </c>
      <c r="K1973" s="3" t="str">
        <f>IF(Hospitalvisits[[#This Row],[Readmission Status]]=1,C1974,"")</f>
        <v/>
      </c>
    </row>
    <row r="1974" spans="1:11">
      <c r="A1974">
        <v>467</v>
      </c>
      <c r="B1974">
        <v>664</v>
      </c>
      <c r="C1974" s="3">
        <v>44946</v>
      </c>
      <c r="D1974" s="3">
        <v>44953</v>
      </c>
      <c r="E1974">
        <v>7</v>
      </c>
      <c r="F1974" t="s">
        <v>1038</v>
      </c>
      <c r="G1974" t="s">
        <v>1039</v>
      </c>
      <c r="H1974">
        <v>182</v>
      </c>
      <c r="I1974" t="s">
        <v>1032</v>
      </c>
      <c r="J1974">
        <f>IF(AND(B1975=Hospitalvisits[[#This Row],[Patient_ID]],C1975-Hospitalvisits[[#This Row],[Discharge_Date]] &lt;= 30),1,0)</f>
        <v>0</v>
      </c>
      <c r="K1974" s="3" t="str">
        <f>IF(Hospitalvisits[[#This Row],[Readmission Status]]=1,C1975,"")</f>
        <v/>
      </c>
    </row>
    <row r="1975" spans="1:11">
      <c r="A1975">
        <v>2352</v>
      </c>
      <c r="B1975">
        <v>665</v>
      </c>
      <c r="C1975" s="3">
        <v>44680</v>
      </c>
      <c r="D1975" s="3">
        <v>44684</v>
      </c>
      <c r="E1975">
        <v>4</v>
      </c>
      <c r="F1975" t="s">
        <v>1045</v>
      </c>
      <c r="G1975" t="s">
        <v>1025</v>
      </c>
      <c r="H1975">
        <v>3</v>
      </c>
      <c r="I1975" t="s">
        <v>1032</v>
      </c>
      <c r="J1975">
        <f>IF(AND(B1976=Hospitalvisits[[#This Row],[Patient_ID]],C1976-Hospitalvisits[[#This Row],[Discharge_Date]] &lt;= 30),1,0)</f>
        <v>1</v>
      </c>
      <c r="K1975" s="3">
        <f>IF(Hospitalvisits[[#This Row],[Readmission Status]]=1,C1976,"")</f>
        <v>44703</v>
      </c>
    </row>
    <row r="1976" spans="1:11">
      <c r="A1976">
        <v>636</v>
      </c>
      <c r="B1976">
        <v>665</v>
      </c>
      <c r="C1976" s="3">
        <v>44703</v>
      </c>
      <c r="D1976" s="3">
        <v>44707</v>
      </c>
      <c r="E1976">
        <v>4</v>
      </c>
      <c r="F1976" t="s">
        <v>1037</v>
      </c>
      <c r="G1976" t="s">
        <v>1031</v>
      </c>
      <c r="H1976">
        <v>103</v>
      </c>
      <c r="I1976" t="s">
        <v>1029</v>
      </c>
      <c r="J1976">
        <f>IF(AND(B1977=Hospitalvisits[[#This Row],[Patient_ID]],C1977-Hospitalvisits[[#This Row],[Discharge_Date]] &lt;= 30),1,0)</f>
        <v>0</v>
      </c>
      <c r="K1976" s="3" t="str">
        <f>IF(Hospitalvisits[[#This Row],[Readmission Status]]=1,C1977,"")</f>
        <v/>
      </c>
    </row>
    <row r="1977" spans="1:11">
      <c r="A1977">
        <v>2065</v>
      </c>
      <c r="B1977">
        <v>665</v>
      </c>
      <c r="C1977" s="3">
        <v>45230</v>
      </c>
      <c r="D1977" s="3">
        <v>45239</v>
      </c>
      <c r="E1977">
        <v>9</v>
      </c>
      <c r="F1977" t="s">
        <v>1035</v>
      </c>
      <c r="G1977" t="s">
        <v>1036</v>
      </c>
      <c r="H1977">
        <v>47</v>
      </c>
      <c r="I1977" t="s">
        <v>1026</v>
      </c>
      <c r="J1977">
        <f>IF(AND(B1978=Hospitalvisits[[#This Row],[Patient_ID]],C1978-Hospitalvisits[[#This Row],[Discharge_Date]] &lt;= 30),1,0)</f>
        <v>0</v>
      </c>
      <c r="K1977" s="3" t="str">
        <f>IF(Hospitalvisits[[#This Row],[Readmission Status]]=1,C1978,"")</f>
        <v/>
      </c>
    </row>
    <row r="1978" spans="1:11">
      <c r="A1978">
        <v>1290</v>
      </c>
      <c r="B1978">
        <v>665</v>
      </c>
      <c r="C1978" s="3">
        <v>45402</v>
      </c>
      <c r="D1978" s="3">
        <v>45405</v>
      </c>
      <c r="E1978">
        <v>3</v>
      </c>
      <c r="F1978" t="s">
        <v>1042</v>
      </c>
      <c r="G1978" t="s">
        <v>1043</v>
      </c>
      <c r="H1978">
        <v>49</v>
      </c>
      <c r="I1978" t="s">
        <v>1029</v>
      </c>
      <c r="J1978">
        <f>IF(AND(B1979=Hospitalvisits[[#This Row],[Patient_ID]],C1979-Hospitalvisits[[#This Row],[Discharge_Date]] &lt;= 30),1,0)</f>
        <v>0</v>
      </c>
      <c r="K1978" s="3" t="str">
        <f>IF(Hospitalvisits[[#This Row],[Readmission Status]]=1,C1979,"")</f>
        <v/>
      </c>
    </row>
    <row r="1979" spans="1:11">
      <c r="A1979">
        <v>670</v>
      </c>
      <c r="B1979">
        <v>666</v>
      </c>
      <c r="C1979" s="3">
        <v>45223</v>
      </c>
      <c r="D1979" s="3">
        <v>45227</v>
      </c>
      <c r="E1979">
        <v>4</v>
      </c>
      <c r="F1979" t="s">
        <v>1035</v>
      </c>
      <c r="G1979" t="s">
        <v>1036</v>
      </c>
      <c r="H1979">
        <v>135</v>
      </c>
      <c r="I1979" t="s">
        <v>1026</v>
      </c>
      <c r="J1979">
        <f>IF(AND(B1980=Hospitalvisits[[#This Row],[Patient_ID]],C1980-Hospitalvisits[[#This Row],[Discharge_Date]] &lt;= 30),1,0)</f>
        <v>0</v>
      </c>
      <c r="K1979" s="3" t="str">
        <f>IF(Hospitalvisits[[#This Row],[Readmission Status]]=1,C1980,"")</f>
        <v/>
      </c>
    </row>
    <row r="1980" spans="1:11">
      <c r="A1980">
        <v>803</v>
      </c>
      <c r="B1980">
        <v>666</v>
      </c>
      <c r="C1980" s="3">
        <v>45591</v>
      </c>
      <c r="D1980" s="3">
        <v>45600</v>
      </c>
      <c r="E1980">
        <v>9</v>
      </c>
      <c r="F1980" t="s">
        <v>1035</v>
      </c>
      <c r="G1980" t="s">
        <v>1036</v>
      </c>
      <c r="H1980">
        <v>74</v>
      </c>
      <c r="I1980" t="s">
        <v>1034</v>
      </c>
      <c r="J1980">
        <f>IF(AND(B1981=Hospitalvisits[[#This Row],[Patient_ID]],C1981-Hospitalvisits[[#This Row],[Discharge_Date]] &lt;= 30),1,0)</f>
        <v>0</v>
      </c>
      <c r="K1980" s="3" t="str">
        <f>IF(Hospitalvisits[[#This Row],[Readmission Status]]=1,C1981,"")</f>
        <v/>
      </c>
    </row>
    <row r="1981" spans="1:11">
      <c r="A1981">
        <v>1856</v>
      </c>
      <c r="B1981">
        <v>667</v>
      </c>
      <c r="C1981" s="3">
        <v>44707</v>
      </c>
      <c r="D1981" s="3">
        <v>44711</v>
      </c>
      <c r="E1981">
        <v>4</v>
      </c>
      <c r="F1981" t="s">
        <v>1044</v>
      </c>
      <c r="G1981" t="s">
        <v>1039</v>
      </c>
      <c r="H1981">
        <v>105</v>
      </c>
      <c r="I1981" t="s">
        <v>1029</v>
      </c>
      <c r="J1981">
        <f>IF(AND(B1982=Hospitalvisits[[#This Row],[Patient_ID]],C1982-Hospitalvisits[[#This Row],[Discharge_Date]] &lt;= 30),1,0)</f>
        <v>0</v>
      </c>
      <c r="K1981" s="3" t="str">
        <f>IF(Hospitalvisits[[#This Row],[Readmission Status]]=1,C1982,"")</f>
        <v/>
      </c>
    </row>
    <row r="1982" spans="1:11">
      <c r="A1982">
        <v>92</v>
      </c>
      <c r="B1982">
        <v>667</v>
      </c>
      <c r="C1982" s="3">
        <v>45567</v>
      </c>
      <c r="D1982" s="3">
        <v>45572</v>
      </c>
      <c r="E1982">
        <v>5</v>
      </c>
      <c r="F1982" t="s">
        <v>1040</v>
      </c>
      <c r="G1982" t="s">
        <v>1039</v>
      </c>
      <c r="H1982">
        <v>136</v>
      </c>
      <c r="I1982" t="s">
        <v>1026</v>
      </c>
      <c r="J1982">
        <f>IF(AND(B1983=Hospitalvisits[[#This Row],[Patient_ID]],C1983-Hospitalvisits[[#This Row],[Discharge_Date]] &lt;= 30),1,0)</f>
        <v>0</v>
      </c>
      <c r="K1982" s="3" t="str">
        <f>IF(Hospitalvisits[[#This Row],[Readmission Status]]=1,C1983,"")</f>
        <v/>
      </c>
    </row>
    <row r="1983" spans="1:11">
      <c r="A1983">
        <v>381</v>
      </c>
      <c r="B1983">
        <v>668</v>
      </c>
      <c r="C1983" s="3">
        <v>44628</v>
      </c>
      <c r="D1983" s="3">
        <v>44629</v>
      </c>
      <c r="E1983">
        <v>1</v>
      </c>
      <c r="F1983" t="s">
        <v>1042</v>
      </c>
      <c r="G1983" t="s">
        <v>1043</v>
      </c>
      <c r="H1983">
        <v>191</v>
      </c>
      <c r="I1983" t="s">
        <v>1029</v>
      </c>
      <c r="J1983">
        <f>IF(AND(B1984=Hospitalvisits[[#This Row],[Patient_ID]],C1984-Hospitalvisits[[#This Row],[Discharge_Date]] &lt;= 30),1,0)</f>
        <v>0</v>
      </c>
      <c r="K1983" s="3" t="str">
        <f>IF(Hospitalvisits[[#This Row],[Readmission Status]]=1,C1984,"")</f>
        <v/>
      </c>
    </row>
    <row r="1984" spans="1:11">
      <c r="A1984">
        <v>569</v>
      </c>
      <c r="B1984">
        <v>668</v>
      </c>
      <c r="C1984" s="3">
        <v>44853</v>
      </c>
      <c r="D1984" s="3">
        <v>44861</v>
      </c>
      <c r="E1984">
        <v>8</v>
      </c>
      <c r="F1984" t="s">
        <v>1037</v>
      </c>
      <c r="G1984" t="s">
        <v>1031</v>
      </c>
      <c r="H1984">
        <v>33</v>
      </c>
      <c r="I1984" t="s">
        <v>1034</v>
      </c>
      <c r="J1984">
        <f>IF(AND(B1985=Hospitalvisits[[#This Row],[Patient_ID]],C1985-Hospitalvisits[[#This Row],[Discharge_Date]] &lt;= 30),1,0)</f>
        <v>0</v>
      </c>
      <c r="K1984" s="3" t="str">
        <f>IF(Hospitalvisits[[#This Row],[Readmission Status]]=1,C1985,"")</f>
        <v/>
      </c>
    </row>
    <row r="1985" spans="1:11">
      <c r="A1985">
        <v>389</v>
      </c>
      <c r="B1985">
        <v>668</v>
      </c>
      <c r="C1985" s="3">
        <v>45057</v>
      </c>
      <c r="D1985" s="3">
        <v>45061</v>
      </c>
      <c r="E1985">
        <v>4</v>
      </c>
      <c r="F1985" t="s">
        <v>1030</v>
      </c>
      <c r="G1985" t="s">
        <v>1031</v>
      </c>
      <c r="H1985">
        <v>71</v>
      </c>
      <c r="I1985" t="s">
        <v>1029</v>
      </c>
      <c r="J1985">
        <f>IF(AND(B1986=Hospitalvisits[[#This Row],[Patient_ID]],C1986-Hospitalvisits[[#This Row],[Discharge_Date]] &lt;= 30),1,0)</f>
        <v>0</v>
      </c>
      <c r="K1985" s="3" t="str">
        <f>IF(Hospitalvisits[[#This Row],[Readmission Status]]=1,C1986,"")</f>
        <v/>
      </c>
    </row>
    <row r="1986" spans="1:11">
      <c r="A1986">
        <v>1787</v>
      </c>
      <c r="B1986">
        <v>668</v>
      </c>
      <c r="C1986" s="3">
        <v>45297</v>
      </c>
      <c r="D1986" s="3">
        <v>45303</v>
      </c>
      <c r="E1986">
        <v>6</v>
      </c>
      <c r="F1986" t="s">
        <v>1041</v>
      </c>
      <c r="G1986" t="s">
        <v>1036</v>
      </c>
      <c r="H1986">
        <v>74</v>
      </c>
      <c r="I1986" t="s">
        <v>1032</v>
      </c>
      <c r="J1986">
        <f>IF(AND(B1987=Hospitalvisits[[#This Row],[Patient_ID]],C1987-Hospitalvisits[[#This Row],[Discharge_Date]] &lt;= 30),1,0)</f>
        <v>0</v>
      </c>
      <c r="K1986" s="3" t="str">
        <f>IF(Hospitalvisits[[#This Row],[Readmission Status]]=1,C1987,"")</f>
        <v/>
      </c>
    </row>
    <row r="1987" spans="1:11">
      <c r="A1987">
        <v>1714</v>
      </c>
      <c r="B1987">
        <v>668</v>
      </c>
      <c r="C1987" s="3">
        <v>45501</v>
      </c>
      <c r="D1987" s="3">
        <v>45513</v>
      </c>
      <c r="E1987">
        <v>12</v>
      </c>
      <c r="F1987" t="s">
        <v>1041</v>
      </c>
      <c r="G1987" t="s">
        <v>1036</v>
      </c>
      <c r="H1987">
        <v>37</v>
      </c>
      <c r="I1987" t="s">
        <v>1026</v>
      </c>
      <c r="J1987">
        <f>IF(AND(B1988=Hospitalvisits[[#This Row],[Patient_ID]],C1988-Hospitalvisits[[#This Row],[Discharge_Date]] &lt;= 30),1,0)</f>
        <v>0</v>
      </c>
      <c r="K1987" s="3" t="str">
        <f>IF(Hospitalvisits[[#This Row],[Readmission Status]]=1,C1988,"")</f>
        <v/>
      </c>
    </row>
    <row r="1988" spans="1:11">
      <c r="A1988">
        <v>316</v>
      </c>
      <c r="B1988">
        <v>668</v>
      </c>
      <c r="C1988" s="3">
        <v>45556</v>
      </c>
      <c r="D1988" s="3">
        <v>45568</v>
      </c>
      <c r="E1988">
        <v>12</v>
      </c>
      <c r="F1988" t="s">
        <v>1041</v>
      </c>
      <c r="G1988" t="s">
        <v>1036</v>
      </c>
      <c r="H1988">
        <v>124</v>
      </c>
      <c r="I1988" t="s">
        <v>1029</v>
      </c>
      <c r="J1988">
        <f>IF(AND(B1989=Hospitalvisits[[#This Row],[Patient_ID]],C1989-Hospitalvisits[[#This Row],[Discharge_Date]] &lt;= 30),1,0)</f>
        <v>0</v>
      </c>
      <c r="K1988" s="3" t="str">
        <f>IF(Hospitalvisits[[#This Row],[Readmission Status]]=1,C1989,"")</f>
        <v/>
      </c>
    </row>
    <row r="1989" spans="1:11">
      <c r="A1989">
        <v>204</v>
      </c>
      <c r="B1989">
        <v>668</v>
      </c>
      <c r="C1989" s="3">
        <v>45625</v>
      </c>
      <c r="D1989" s="3">
        <v>45635</v>
      </c>
      <c r="E1989">
        <v>10</v>
      </c>
      <c r="F1989" t="s">
        <v>1027</v>
      </c>
      <c r="G1989" t="s">
        <v>1028</v>
      </c>
      <c r="H1989">
        <v>129</v>
      </c>
      <c r="I1989" t="s">
        <v>1026</v>
      </c>
      <c r="J1989">
        <f>IF(AND(B1990=Hospitalvisits[[#This Row],[Patient_ID]],C1990-Hospitalvisits[[#This Row],[Discharge_Date]] &lt;= 30),1,0)</f>
        <v>0</v>
      </c>
      <c r="K1989" s="3" t="str">
        <f>IF(Hospitalvisits[[#This Row],[Readmission Status]]=1,C1990,"")</f>
        <v/>
      </c>
    </row>
    <row r="1990" spans="1:11">
      <c r="A1990">
        <v>1882</v>
      </c>
      <c r="B1990">
        <v>669</v>
      </c>
      <c r="C1990" s="3">
        <v>44989</v>
      </c>
      <c r="D1990" s="3">
        <v>44993</v>
      </c>
      <c r="E1990">
        <v>4</v>
      </c>
      <c r="F1990" t="s">
        <v>1038</v>
      </c>
      <c r="G1990" t="s">
        <v>1039</v>
      </c>
      <c r="H1990">
        <v>31</v>
      </c>
      <c r="I1990" t="s">
        <v>1029</v>
      </c>
      <c r="J1990">
        <f>IF(AND(B1991=Hospitalvisits[[#This Row],[Patient_ID]],C1991-Hospitalvisits[[#This Row],[Discharge_Date]] &lt;= 30),1,0)</f>
        <v>0</v>
      </c>
      <c r="K1990" s="3" t="str">
        <f>IF(Hospitalvisits[[#This Row],[Readmission Status]]=1,C1991,"")</f>
        <v/>
      </c>
    </row>
    <row r="1991" spans="1:11">
      <c r="A1991">
        <v>1366</v>
      </c>
      <c r="B1991">
        <v>670</v>
      </c>
      <c r="C1991" s="3">
        <v>44609</v>
      </c>
      <c r="D1991" s="3">
        <v>44614</v>
      </c>
      <c r="E1991">
        <v>5</v>
      </c>
      <c r="F1991" t="s">
        <v>1044</v>
      </c>
      <c r="G1991" t="s">
        <v>1039</v>
      </c>
      <c r="H1991">
        <v>74</v>
      </c>
      <c r="I1991" t="s">
        <v>1026</v>
      </c>
      <c r="J1991">
        <f>IF(AND(B1992=Hospitalvisits[[#This Row],[Patient_ID]],C1992-Hospitalvisits[[#This Row],[Discharge_Date]] &lt;= 30),1,0)</f>
        <v>0</v>
      </c>
      <c r="K1991" s="3" t="str">
        <f>IF(Hospitalvisits[[#This Row],[Readmission Status]]=1,C1992,"")</f>
        <v/>
      </c>
    </row>
    <row r="1992" spans="1:11">
      <c r="A1992">
        <v>1323</v>
      </c>
      <c r="B1992">
        <v>670</v>
      </c>
      <c r="C1992" s="3">
        <v>44705</v>
      </c>
      <c r="D1992" s="3">
        <v>44710</v>
      </c>
      <c r="E1992">
        <v>5</v>
      </c>
      <c r="F1992" t="s">
        <v>1035</v>
      </c>
      <c r="G1992" t="s">
        <v>1036</v>
      </c>
      <c r="H1992">
        <v>70</v>
      </c>
      <c r="I1992" t="s">
        <v>1032</v>
      </c>
      <c r="J1992">
        <f>IF(AND(B1993=Hospitalvisits[[#This Row],[Patient_ID]],C1993-Hospitalvisits[[#This Row],[Discharge_Date]] &lt;= 30),1,0)</f>
        <v>0</v>
      </c>
      <c r="K1992" s="3" t="str">
        <f>IF(Hospitalvisits[[#This Row],[Readmission Status]]=1,C1993,"")</f>
        <v/>
      </c>
    </row>
    <row r="1993" spans="1:11">
      <c r="A1993">
        <v>1154</v>
      </c>
      <c r="B1993">
        <v>670</v>
      </c>
      <c r="C1993" s="3">
        <v>44741</v>
      </c>
      <c r="D1993" s="3">
        <v>44743</v>
      </c>
      <c r="E1993">
        <v>2</v>
      </c>
      <c r="F1993" t="s">
        <v>1045</v>
      </c>
      <c r="G1993" t="s">
        <v>1025</v>
      </c>
      <c r="H1993">
        <v>151</v>
      </c>
      <c r="I1993" t="s">
        <v>1029</v>
      </c>
      <c r="J1993">
        <f>IF(AND(B1994=Hospitalvisits[[#This Row],[Patient_ID]],C1994-Hospitalvisits[[#This Row],[Discharge_Date]] &lt;= 30),1,0)</f>
        <v>1</v>
      </c>
      <c r="K1993" s="3">
        <f>IF(Hospitalvisits[[#This Row],[Readmission Status]]=1,C1994,"")</f>
        <v>44750</v>
      </c>
    </row>
    <row r="1994" spans="1:11">
      <c r="A1994">
        <v>2333</v>
      </c>
      <c r="B1994">
        <v>670</v>
      </c>
      <c r="C1994" s="3">
        <v>44750</v>
      </c>
      <c r="D1994" s="3">
        <v>44758</v>
      </c>
      <c r="E1994">
        <v>8</v>
      </c>
      <c r="F1994" t="s">
        <v>1027</v>
      </c>
      <c r="G1994" t="s">
        <v>1028</v>
      </c>
      <c r="H1994">
        <v>94</v>
      </c>
      <c r="I1994" t="s">
        <v>1029</v>
      </c>
      <c r="J1994">
        <f>IF(AND(B1995=Hospitalvisits[[#This Row],[Patient_ID]],C1995-Hospitalvisits[[#This Row],[Discharge_Date]] &lt;= 30),1,0)</f>
        <v>0</v>
      </c>
      <c r="K1994" s="3" t="str">
        <f>IF(Hospitalvisits[[#This Row],[Readmission Status]]=1,C1995,"")</f>
        <v/>
      </c>
    </row>
    <row r="1995" spans="1:11">
      <c r="A1995">
        <v>1249</v>
      </c>
      <c r="B1995">
        <v>670</v>
      </c>
      <c r="C1995" s="3">
        <v>44882</v>
      </c>
      <c r="D1995" s="3">
        <v>44889</v>
      </c>
      <c r="E1995">
        <v>7</v>
      </c>
      <c r="F1995" t="s">
        <v>1040</v>
      </c>
      <c r="G1995" t="s">
        <v>1039</v>
      </c>
      <c r="H1995">
        <v>32</v>
      </c>
      <c r="I1995" t="s">
        <v>1034</v>
      </c>
      <c r="J1995">
        <f>IF(AND(B1996=Hospitalvisits[[#This Row],[Patient_ID]],C1996-Hospitalvisits[[#This Row],[Discharge_Date]] &lt;= 30),1,0)</f>
        <v>0</v>
      </c>
      <c r="K1995" s="3" t="str">
        <f>IF(Hospitalvisits[[#This Row],[Readmission Status]]=1,C1996,"")</f>
        <v/>
      </c>
    </row>
    <row r="1996" spans="1:11">
      <c r="A1996">
        <v>1774</v>
      </c>
      <c r="B1996">
        <v>671</v>
      </c>
      <c r="C1996" s="3">
        <v>44944</v>
      </c>
      <c r="D1996" s="3">
        <v>44950</v>
      </c>
      <c r="E1996">
        <v>6</v>
      </c>
      <c r="F1996" t="s">
        <v>1041</v>
      </c>
      <c r="G1996" t="s">
        <v>1036</v>
      </c>
      <c r="H1996">
        <v>158</v>
      </c>
      <c r="I1996" t="s">
        <v>1034</v>
      </c>
      <c r="J1996">
        <f>IF(AND(B1997=Hospitalvisits[[#This Row],[Patient_ID]],C1997-Hospitalvisits[[#This Row],[Discharge_Date]] &lt;= 30),1,0)</f>
        <v>0</v>
      </c>
      <c r="K1996" s="3" t="str">
        <f>IF(Hospitalvisits[[#This Row],[Readmission Status]]=1,C1997,"")</f>
        <v/>
      </c>
    </row>
    <row r="1997" spans="1:11">
      <c r="A1997">
        <v>703</v>
      </c>
      <c r="B1997">
        <v>671</v>
      </c>
      <c r="C1997" s="3">
        <v>45263</v>
      </c>
      <c r="D1997" s="3">
        <v>45267</v>
      </c>
      <c r="E1997">
        <v>4</v>
      </c>
      <c r="F1997" t="s">
        <v>1037</v>
      </c>
      <c r="G1997" t="s">
        <v>1031</v>
      </c>
      <c r="H1997">
        <v>142</v>
      </c>
      <c r="I1997" t="s">
        <v>1032</v>
      </c>
      <c r="J1997">
        <f>IF(AND(B1998=Hospitalvisits[[#This Row],[Patient_ID]],C1998-Hospitalvisits[[#This Row],[Discharge_Date]] &lt;= 30),1,0)</f>
        <v>0</v>
      </c>
      <c r="K1997" s="3" t="str">
        <f>IF(Hospitalvisits[[#This Row],[Readmission Status]]=1,C1998,"")</f>
        <v/>
      </c>
    </row>
    <row r="1998" spans="1:11">
      <c r="A1998">
        <v>18</v>
      </c>
      <c r="B1998">
        <v>671</v>
      </c>
      <c r="C1998" s="3">
        <v>45650</v>
      </c>
      <c r="D1998" s="3">
        <v>45655</v>
      </c>
      <c r="E1998">
        <v>5</v>
      </c>
      <c r="F1998" t="s">
        <v>1038</v>
      </c>
      <c r="G1998" t="s">
        <v>1039</v>
      </c>
      <c r="H1998">
        <v>131</v>
      </c>
      <c r="I1998" t="s">
        <v>1032</v>
      </c>
      <c r="J1998">
        <f>IF(AND(B1999=Hospitalvisits[[#This Row],[Patient_ID]],C1999-Hospitalvisits[[#This Row],[Discharge_Date]] &lt;= 30),1,0)</f>
        <v>0</v>
      </c>
      <c r="K1998" s="3" t="str">
        <f>IF(Hospitalvisits[[#This Row],[Readmission Status]]=1,C1999,"")</f>
        <v/>
      </c>
    </row>
    <row r="1999" spans="1:11">
      <c r="A1999">
        <v>579</v>
      </c>
      <c r="B1999">
        <v>673</v>
      </c>
      <c r="C1999" s="3">
        <v>44846</v>
      </c>
      <c r="D1999" s="3">
        <v>44848</v>
      </c>
      <c r="E1999">
        <v>2</v>
      </c>
      <c r="F1999" t="s">
        <v>1046</v>
      </c>
      <c r="G1999" t="s">
        <v>1043</v>
      </c>
      <c r="H1999">
        <v>113</v>
      </c>
      <c r="I1999" t="s">
        <v>1034</v>
      </c>
      <c r="J1999">
        <f>IF(AND(B2000=Hospitalvisits[[#This Row],[Patient_ID]],C2000-Hospitalvisits[[#This Row],[Discharge_Date]] &lt;= 30),1,0)</f>
        <v>0</v>
      </c>
      <c r="K1999" s="3" t="str">
        <f>IF(Hospitalvisits[[#This Row],[Readmission Status]]=1,C2000,"")</f>
        <v/>
      </c>
    </row>
    <row r="2000" spans="1:11">
      <c r="A2000">
        <v>2171</v>
      </c>
      <c r="B2000">
        <v>673</v>
      </c>
      <c r="C2000" s="3">
        <v>45271</v>
      </c>
      <c r="D2000" s="3">
        <v>45276</v>
      </c>
      <c r="E2000">
        <v>5</v>
      </c>
      <c r="F2000" t="s">
        <v>1044</v>
      </c>
      <c r="G2000" t="s">
        <v>1039</v>
      </c>
      <c r="H2000">
        <v>184</v>
      </c>
      <c r="I2000" t="s">
        <v>1026</v>
      </c>
      <c r="J2000">
        <f>IF(AND(B2001=Hospitalvisits[[#This Row],[Patient_ID]],C2001-Hospitalvisits[[#This Row],[Discharge_Date]] &lt;= 30),1,0)</f>
        <v>0</v>
      </c>
      <c r="K2000" s="3" t="str">
        <f>IF(Hospitalvisits[[#This Row],[Readmission Status]]=1,C2001,"")</f>
        <v/>
      </c>
    </row>
    <row r="2001" spans="1:11">
      <c r="A2001">
        <v>1669</v>
      </c>
      <c r="B2001">
        <v>674</v>
      </c>
      <c r="C2001" s="3">
        <v>44642</v>
      </c>
      <c r="D2001" s="3">
        <v>44649</v>
      </c>
      <c r="E2001">
        <v>7</v>
      </c>
      <c r="F2001" t="s">
        <v>1041</v>
      </c>
      <c r="G2001" t="s">
        <v>1036</v>
      </c>
      <c r="H2001">
        <v>170</v>
      </c>
      <c r="I2001" t="s">
        <v>1026</v>
      </c>
      <c r="J2001">
        <f>IF(AND(B2002=Hospitalvisits[[#This Row],[Patient_ID]],C2002-Hospitalvisits[[#This Row],[Discharge_Date]] &lt;= 30),1,0)</f>
        <v>0</v>
      </c>
      <c r="K2001" s="3" t="str">
        <f>IF(Hospitalvisits[[#This Row],[Readmission Status]]=1,C2002,"")</f>
        <v/>
      </c>
    </row>
    <row r="2002" spans="1:11">
      <c r="A2002">
        <v>976</v>
      </c>
      <c r="B2002">
        <v>674</v>
      </c>
      <c r="C2002" s="3">
        <v>44708</v>
      </c>
      <c r="D2002" s="3">
        <v>44715</v>
      </c>
      <c r="E2002">
        <v>7</v>
      </c>
      <c r="F2002" t="s">
        <v>1041</v>
      </c>
      <c r="G2002" t="s">
        <v>1036</v>
      </c>
      <c r="H2002">
        <v>18</v>
      </c>
      <c r="I2002" t="s">
        <v>1032</v>
      </c>
      <c r="J2002">
        <f>IF(AND(B2003=Hospitalvisits[[#This Row],[Patient_ID]],C2003-Hospitalvisits[[#This Row],[Discharge_Date]] &lt;= 30),1,0)</f>
        <v>0</v>
      </c>
      <c r="K2002" s="3" t="str">
        <f>IF(Hospitalvisits[[#This Row],[Readmission Status]]=1,C2003,"")</f>
        <v/>
      </c>
    </row>
    <row r="2003" spans="1:11">
      <c r="A2003">
        <v>2447</v>
      </c>
      <c r="B2003">
        <v>674</v>
      </c>
      <c r="C2003" s="3">
        <v>44786</v>
      </c>
      <c r="D2003" s="3">
        <v>44791</v>
      </c>
      <c r="E2003">
        <v>5</v>
      </c>
      <c r="F2003" t="s">
        <v>1041</v>
      </c>
      <c r="G2003" t="s">
        <v>1036</v>
      </c>
      <c r="H2003">
        <v>185</v>
      </c>
      <c r="I2003" t="s">
        <v>1026</v>
      </c>
      <c r="J2003">
        <f>IF(AND(B2004=Hospitalvisits[[#This Row],[Patient_ID]],C2004-Hospitalvisits[[#This Row],[Discharge_Date]] &lt;= 30),1,0)</f>
        <v>0</v>
      </c>
      <c r="K2003" s="3" t="str">
        <f>IF(Hospitalvisits[[#This Row],[Readmission Status]]=1,C2004,"")</f>
        <v/>
      </c>
    </row>
    <row r="2004" spans="1:11">
      <c r="A2004">
        <v>2981</v>
      </c>
      <c r="B2004">
        <v>674</v>
      </c>
      <c r="C2004" s="3">
        <v>45014</v>
      </c>
      <c r="D2004" s="3">
        <v>45017</v>
      </c>
      <c r="E2004">
        <v>3</v>
      </c>
      <c r="F2004" t="s">
        <v>1024</v>
      </c>
      <c r="G2004" t="s">
        <v>1025</v>
      </c>
      <c r="H2004">
        <v>60</v>
      </c>
      <c r="I2004" t="s">
        <v>1029</v>
      </c>
      <c r="J2004">
        <f>IF(AND(B2005=Hospitalvisits[[#This Row],[Patient_ID]],C2005-Hospitalvisits[[#This Row],[Discharge_Date]] &lt;= 30),1,0)</f>
        <v>0</v>
      </c>
      <c r="K2004" s="3" t="str">
        <f>IF(Hospitalvisits[[#This Row],[Readmission Status]]=1,C2005,"")</f>
        <v/>
      </c>
    </row>
    <row r="2005" spans="1:11">
      <c r="A2005">
        <v>2847</v>
      </c>
      <c r="B2005">
        <v>674</v>
      </c>
      <c r="C2005" s="3">
        <v>45180</v>
      </c>
      <c r="D2005" s="3">
        <v>45189</v>
      </c>
      <c r="E2005">
        <v>9</v>
      </c>
      <c r="F2005" t="s">
        <v>1027</v>
      </c>
      <c r="G2005" t="s">
        <v>1028</v>
      </c>
      <c r="H2005">
        <v>109</v>
      </c>
      <c r="I2005" t="s">
        <v>1029</v>
      </c>
      <c r="J2005">
        <f>IF(AND(B2006=Hospitalvisits[[#This Row],[Patient_ID]],C2006-Hospitalvisits[[#This Row],[Discharge_Date]] &lt;= 30),1,0)</f>
        <v>0</v>
      </c>
      <c r="K2005" s="3" t="str">
        <f>IF(Hospitalvisits[[#This Row],[Readmission Status]]=1,C2006,"")</f>
        <v/>
      </c>
    </row>
    <row r="2006" spans="1:11">
      <c r="A2006">
        <v>1169</v>
      </c>
      <c r="B2006">
        <v>674</v>
      </c>
      <c r="C2006" s="3">
        <v>45246</v>
      </c>
      <c r="D2006" s="3">
        <v>45254</v>
      </c>
      <c r="E2006">
        <v>8</v>
      </c>
      <c r="F2006" t="s">
        <v>1041</v>
      </c>
      <c r="G2006" t="s">
        <v>1036</v>
      </c>
      <c r="H2006">
        <v>142</v>
      </c>
      <c r="I2006" t="s">
        <v>1032</v>
      </c>
      <c r="J2006">
        <f>IF(AND(B2007=Hospitalvisits[[#This Row],[Patient_ID]],C2007-Hospitalvisits[[#This Row],[Discharge_Date]] &lt;= 30),1,0)</f>
        <v>1</v>
      </c>
      <c r="K2006" s="3">
        <f>IF(Hospitalvisits[[#This Row],[Readmission Status]]=1,C2007,"")</f>
        <v>45252</v>
      </c>
    </row>
    <row r="2007" spans="1:11">
      <c r="A2007">
        <v>13</v>
      </c>
      <c r="B2007">
        <v>674</v>
      </c>
      <c r="C2007" s="3">
        <v>45252</v>
      </c>
      <c r="D2007" s="3">
        <v>45259</v>
      </c>
      <c r="E2007">
        <v>7</v>
      </c>
      <c r="F2007" t="s">
        <v>1038</v>
      </c>
      <c r="G2007" t="s">
        <v>1039</v>
      </c>
      <c r="H2007">
        <v>40</v>
      </c>
      <c r="I2007" t="s">
        <v>1029</v>
      </c>
      <c r="J2007">
        <f>IF(AND(B2008=Hospitalvisits[[#This Row],[Patient_ID]],C2008-Hospitalvisits[[#This Row],[Discharge_Date]] &lt;= 30),1,0)</f>
        <v>0</v>
      </c>
      <c r="K2007" s="3" t="str">
        <f>IF(Hospitalvisits[[#This Row],[Readmission Status]]=1,C2008,"")</f>
        <v/>
      </c>
    </row>
    <row r="2008" spans="1:11">
      <c r="A2008">
        <v>2969</v>
      </c>
      <c r="B2008">
        <v>675</v>
      </c>
      <c r="C2008" s="3">
        <v>44650</v>
      </c>
      <c r="D2008" s="3">
        <v>44652</v>
      </c>
      <c r="E2008">
        <v>2</v>
      </c>
      <c r="F2008" t="s">
        <v>1046</v>
      </c>
      <c r="G2008" t="s">
        <v>1043</v>
      </c>
      <c r="H2008">
        <v>151</v>
      </c>
      <c r="I2008" t="s">
        <v>1032</v>
      </c>
      <c r="J2008">
        <f>IF(AND(B2009=Hospitalvisits[[#This Row],[Patient_ID]],C2009-Hospitalvisits[[#This Row],[Discharge_Date]] &lt;= 30),1,0)</f>
        <v>0</v>
      </c>
      <c r="K2008" s="3" t="str">
        <f>IF(Hospitalvisits[[#This Row],[Readmission Status]]=1,C2009,"")</f>
        <v/>
      </c>
    </row>
    <row r="2009" spans="1:11">
      <c r="A2009">
        <v>281</v>
      </c>
      <c r="B2009">
        <v>675</v>
      </c>
      <c r="C2009" s="3">
        <v>44742</v>
      </c>
      <c r="D2009" s="3">
        <v>44754</v>
      </c>
      <c r="E2009">
        <v>12</v>
      </c>
      <c r="F2009" t="s">
        <v>1041</v>
      </c>
      <c r="G2009" t="s">
        <v>1036</v>
      </c>
      <c r="H2009">
        <v>148</v>
      </c>
      <c r="I2009" t="s">
        <v>1029</v>
      </c>
      <c r="J2009">
        <f>IF(AND(B2010=Hospitalvisits[[#This Row],[Patient_ID]],C2010-Hospitalvisits[[#This Row],[Discharge_Date]] &lt;= 30),1,0)</f>
        <v>0</v>
      </c>
      <c r="K2009" s="3" t="str">
        <f>IF(Hospitalvisits[[#This Row],[Readmission Status]]=1,C2010,"")</f>
        <v/>
      </c>
    </row>
    <row r="2010" spans="1:11">
      <c r="A2010">
        <v>1192</v>
      </c>
      <c r="B2010">
        <v>675</v>
      </c>
      <c r="C2010" s="3">
        <v>44912</v>
      </c>
      <c r="D2010" s="3">
        <v>44914</v>
      </c>
      <c r="E2010">
        <v>2</v>
      </c>
      <c r="F2010" t="s">
        <v>1045</v>
      </c>
      <c r="G2010" t="s">
        <v>1025</v>
      </c>
      <c r="H2010">
        <v>20</v>
      </c>
      <c r="I2010" t="s">
        <v>1026</v>
      </c>
      <c r="J2010">
        <f>IF(AND(B2011=Hospitalvisits[[#This Row],[Patient_ID]],C2011-Hospitalvisits[[#This Row],[Discharge_Date]] &lt;= 30),1,0)</f>
        <v>0</v>
      </c>
      <c r="K2010" s="3" t="str">
        <f>IF(Hospitalvisits[[#This Row],[Readmission Status]]=1,C2011,"")</f>
        <v/>
      </c>
    </row>
    <row r="2011" spans="1:11">
      <c r="A2011">
        <v>2030</v>
      </c>
      <c r="B2011">
        <v>675</v>
      </c>
      <c r="C2011" s="3">
        <v>45199</v>
      </c>
      <c r="D2011" s="3">
        <v>45201</v>
      </c>
      <c r="E2011">
        <v>2</v>
      </c>
      <c r="F2011" t="s">
        <v>1046</v>
      </c>
      <c r="G2011" t="s">
        <v>1043</v>
      </c>
      <c r="H2011">
        <v>115</v>
      </c>
      <c r="I2011" t="s">
        <v>1029</v>
      </c>
      <c r="J2011">
        <f>IF(AND(B2012=Hospitalvisits[[#This Row],[Patient_ID]],C2012-Hospitalvisits[[#This Row],[Discharge_Date]] &lt;= 30),1,0)</f>
        <v>0</v>
      </c>
      <c r="K2011" s="3" t="str">
        <f>IF(Hospitalvisits[[#This Row],[Readmission Status]]=1,C2012,"")</f>
        <v/>
      </c>
    </row>
    <row r="2012" spans="1:11">
      <c r="A2012">
        <v>954</v>
      </c>
      <c r="B2012">
        <v>675</v>
      </c>
      <c r="C2012" s="3">
        <v>45477</v>
      </c>
      <c r="D2012" s="3">
        <v>45489</v>
      </c>
      <c r="E2012">
        <v>12</v>
      </c>
      <c r="F2012" t="s">
        <v>1041</v>
      </c>
      <c r="G2012" t="s">
        <v>1036</v>
      </c>
      <c r="H2012">
        <v>169</v>
      </c>
      <c r="I2012" t="s">
        <v>1034</v>
      </c>
      <c r="J2012">
        <f>IF(AND(B2013=Hospitalvisits[[#This Row],[Patient_ID]],C2013-Hospitalvisits[[#This Row],[Discharge_Date]] &lt;= 30),1,0)</f>
        <v>0</v>
      </c>
      <c r="K2012" s="3" t="str">
        <f>IF(Hospitalvisits[[#This Row],[Readmission Status]]=1,C2013,"")</f>
        <v/>
      </c>
    </row>
    <row r="2013" spans="1:11">
      <c r="A2013">
        <v>2361</v>
      </c>
      <c r="B2013">
        <v>676</v>
      </c>
      <c r="C2013" s="3">
        <v>45202</v>
      </c>
      <c r="D2013" s="3">
        <v>45210</v>
      </c>
      <c r="E2013">
        <v>8</v>
      </c>
      <c r="F2013" t="s">
        <v>1037</v>
      </c>
      <c r="G2013" t="s">
        <v>1031</v>
      </c>
      <c r="H2013">
        <v>133</v>
      </c>
      <c r="I2013" t="s">
        <v>1029</v>
      </c>
      <c r="J2013">
        <f>IF(AND(B2014=Hospitalvisits[[#This Row],[Patient_ID]],C2014-Hospitalvisits[[#This Row],[Discharge_Date]] &lt;= 30),1,0)</f>
        <v>0</v>
      </c>
      <c r="K2013" s="3" t="str">
        <f>IF(Hospitalvisits[[#This Row],[Readmission Status]]=1,C2014,"")</f>
        <v/>
      </c>
    </row>
    <row r="2014" spans="1:11">
      <c r="A2014">
        <v>2527</v>
      </c>
      <c r="B2014">
        <v>677</v>
      </c>
      <c r="C2014" s="3">
        <v>45520</v>
      </c>
      <c r="D2014" s="3">
        <v>45523</v>
      </c>
      <c r="E2014">
        <v>3</v>
      </c>
      <c r="F2014" t="s">
        <v>1044</v>
      </c>
      <c r="G2014" t="s">
        <v>1039</v>
      </c>
      <c r="H2014">
        <v>1</v>
      </c>
      <c r="I2014" t="s">
        <v>1026</v>
      </c>
      <c r="J2014">
        <f>IF(AND(B2015=Hospitalvisits[[#This Row],[Patient_ID]],C2015-Hospitalvisits[[#This Row],[Discharge_Date]] &lt;= 30),1,0)</f>
        <v>0</v>
      </c>
      <c r="K2014" s="3" t="str">
        <f>IF(Hospitalvisits[[#This Row],[Readmission Status]]=1,C2015,"")</f>
        <v/>
      </c>
    </row>
    <row r="2015" spans="1:11">
      <c r="A2015">
        <v>1713</v>
      </c>
      <c r="B2015">
        <v>678</v>
      </c>
      <c r="C2015" s="3">
        <v>44641</v>
      </c>
      <c r="D2015" s="3">
        <v>44651</v>
      </c>
      <c r="E2015">
        <v>10</v>
      </c>
      <c r="F2015" t="s">
        <v>1037</v>
      </c>
      <c r="G2015" t="s">
        <v>1031</v>
      </c>
      <c r="H2015">
        <v>149</v>
      </c>
      <c r="I2015" t="s">
        <v>1034</v>
      </c>
      <c r="J2015">
        <f>IF(AND(B2016=Hospitalvisits[[#This Row],[Patient_ID]],C2016-Hospitalvisits[[#This Row],[Discharge_Date]] &lt;= 30),1,0)</f>
        <v>0</v>
      </c>
      <c r="K2015" s="3" t="str">
        <f>IF(Hospitalvisits[[#This Row],[Readmission Status]]=1,C2016,"")</f>
        <v/>
      </c>
    </row>
    <row r="2016" spans="1:11">
      <c r="A2016">
        <v>1123</v>
      </c>
      <c r="B2016">
        <v>678</v>
      </c>
      <c r="C2016" s="3">
        <v>44760</v>
      </c>
      <c r="D2016" s="3">
        <v>44767</v>
      </c>
      <c r="E2016">
        <v>7</v>
      </c>
      <c r="F2016" t="s">
        <v>1030</v>
      </c>
      <c r="G2016" t="s">
        <v>1031</v>
      </c>
      <c r="H2016">
        <v>1</v>
      </c>
      <c r="I2016" t="s">
        <v>1029</v>
      </c>
      <c r="J2016">
        <f>IF(AND(B2017=Hospitalvisits[[#This Row],[Patient_ID]],C2017-Hospitalvisits[[#This Row],[Discharge_Date]] &lt;= 30),1,0)</f>
        <v>0</v>
      </c>
      <c r="K2016" s="3" t="str">
        <f>IF(Hospitalvisits[[#This Row],[Readmission Status]]=1,C2017,"")</f>
        <v/>
      </c>
    </row>
    <row r="2017" spans="1:11">
      <c r="A2017">
        <v>1403</v>
      </c>
      <c r="B2017">
        <v>678</v>
      </c>
      <c r="C2017" s="3">
        <v>44977</v>
      </c>
      <c r="D2017" s="3">
        <v>44984</v>
      </c>
      <c r="E2017">
        <v>7</v>
      </c>
      <c r="F2017" t="s">
        <v>1037</v>
      </c>
      <c r="G2017" t="s">
        <v>1031</v>
      </c>
      <c r="H2017">
        <v>2</v>
      </c>
      <c r="I2017" t="s">
        <v>1034</v>
      </c>
      <c r="J2017">
        <f>IF(AND(B2018=Hospitalvisits[[#This Row],[Patient_ID]],C2018-Hospitalvisits[[#This Row],[Discharge_Date]] &lt;= 30),1,0)</f>
        <v>0</v>
      </c>
      <c r="K2017" s="3" t="str">
        <f>IF(Hospitalvisits[[#This Row],[Readmission Status]]=1,C2018,"")</f>
        <v/>
      </c>
    </row>
    <row r="2018" spans="1:11">
      <c r="A2018">
        <v>2054</v>
      </c>
      <c r="B2018">
        <v>679</v>
      </c>
      <c r="C2018" s="3">
        <v>45202</v>
      </c>
      <c r="D2018" s="3">
        <v>45208</v>
      </c>
      <c r="E2018">
        <v>6</v>
      </c>
      <c r="F2018" t="s">
        <v>1035</v>
      </c>
      <c r="G2018" t="s">
        <v>1036</v>
      </c>
      <c r="H2018">
        <v>189</v>
      </c>
      <c r="I2018" t="s">
        <v>1032</v>
      </c>
      <c r="J2018">
        <f>IF(AND(B2019=Hospitalvisits[[#This Row],[Patient_ID]],C2019-Hospitalvisits[[#This Row],[Discharge_Date]] &lt;= 30),1,0)</f>
        <v>0</v>
      </c>
      <c r="K2018" s="3" t="str">
        <f>IF(Hospitalvisits[[#This Row],[Readmission Status]]=1,C2019,"")</f>
        <v/>
      </c>
    </row>
    <row r="2019" spans="1:11">
      <c r="A2019">
        <v>166</v>
      </c>
      <c r="B2019">
        <v>680</v>
      </c>
      <c r="C2019" s="3">
        <v>44994</v>
      </c>
      <c r="D2019" s="3">
        <v>44999</v>
      </c>
      <c r="E2019">
        <v>5</v>
      </c>
      <c r="F2019" t="s">
        <v>1024</v>
      </c>
      <c r="G2019" t="s">
        <v>1025</v>
      </c>
      <c r="H2019">
        <v>20</v>
      </c>
      <c r="I2019" t="s">
        <v>1029</v>
      </c>
      <c r="J2019">
        <f>IF(AND(B2020=Hospitalvisits[[#This Row],[Patient_ID]],C2020-Hospitalvisits[[#This Row],[Discharge_Date]] &lt;= 30),1,0)</f>
        <v>0</v>
      </c>
      <c r="K2019" s="3" t="str">
        <f>IF(Hospitalvisits[[#This Row],[Readmission Status]]=1,C2020,"")</f>
        <v/>
      </c>
    </row>
    <row r="2020" spans="1:11">
      <c r="A2020">
        <v>1494</v>
      </c>
      <c r="B2020">
        <v>680</v>
      </c>
      <c r="C2020" s="3">
        <v>45131</v>
      </c>
      <c r="D2020" s="3">
        <v>45140</v>
      </c>
      <c r="E2020">
        <v>9</v>
      </c>
      <c r="F2020" t="s">
        <v>1037</v>
      </c>
      <c r="G2020" t="s">
        <v>1031</v>
      </c>
      <c r="H2020">
        <v>110</v>
      </c>
      <c r="I2020" t="s">
        <v>1034</v>
      </c>
      <c r="J2020">
        <f>IF(AND(B2021=Hospitalvisits[[#This Row],[Patient_ID]],C2021-Hospitalvisits[[#This Row],[Discharge_Date]] &lt;= 30),1,0)</f>
        <v>1</v>
      </c>
      <c r="K2020" s="3">
        <f>IF(Hospitalvisits[[#This Row],[Readmission Status]]=1,C2021,"")</f>
        <v>45167</v>
      </c>
    </row>
    <row r="2021" spans="1:11">
      <c r="A2021">
        <v>2730</v>
      </c>
      <c r="B2021">
        <v>680</v>
      </c>
      <c r="C2021" s="3">
        <v>45167</v>
      </c>
      <c r="D2021" s="3">
        <v>45173</v>
      </c>
      <c r="E2021">
        <v>6</v>
      </c>
      <c r="F2021" t="s">
        <v>1030</v>
      </c>
      <c r="G2021" t="s">
        <v>1031</v>
      </c>
      <c r="H2021">
        <v>167</v>
      </c>
      <c r="I2021" t="s">
        <v>1029</v>
      </c>
      <c r="J2021">
        <f>IF(AND(B2022=Hospitalvisits[[#This Row],[Patient_ID]],C2022-Hospitalvisits[[#This Row],[Discharge_Date]] &lt;= 30),1,0)</f>
        <v>1</v>
      </c>
      <c r="K2021" s="3">
        <f>IF(Hospitalvisits[[#This Row],[Readmission Status]]=1,C2022,"")</f>
        <v>45175</v>
      </c>
    </row>
    <row r="2022" spans="1:11">
      <c r="A2022">
        <v>1177</v>
      </c>
      <c r="B2022">
        <v>680</v>
      </c>
      <c r="C2022" s="3">
        <v>45175</v>
      </c>
      <c r="D2022" s="3">
        <v>45177</v>
      </c>
      <c r="E2022">
        <v>2</v>
      </c>
      <c r="F2022" t="s">
        <v>1046</v>
      </c>
      <c r="G2022" t="s">
        <v>1043</v>
      </c>
      <c r="H2022">
        <v>176</v>
      </c>
      <c r="I2022" t="s">
        <v>1034</v>
      </c>
      <c r="J2022">
        <f>IF(AND(B2023=Hospitalvisits[[#This Row],[Patient_ID]],C2023-Hospitalvisits[[#This Row],[Discharge_Date]] &lt;= 30),1,0)</f>
        <v>0</v>
      </c>
      <c r="K2022" s="3" t="str">
        <f>IF(Hospitalvisits[[#This Row],[Readmission Status]]=1,C2023,"")</f>
        <v/>
      </c>
    </row>
    <row r="2023" spans="1:11">
      <c r="A2023">
        <v>921</v>
      </c>
      <c r="B2023">
        <v>681</v>
      </c>
      <c r="C2023" s="3">
        <v>45059</v>
      </c>
      <c r="D2023" s="3">
        <v>45063</v>
      </c>
      <c r="E2023">
        <v>4</v>
      </c>
      <c r="F2023" t="s">
        <v>1037</v>
      </c>
      <c r="G2023" t="s">
        <v>1031</v>
      </c>
      <c r="H2023">
        <v>116</v>
      </c>
      <c r="I2023" t="s">
        <v>1029</v>
      </c>
      <c r="J2023">
        <f>IF(AND(B2024=Hospitalvisits[[#This Row],[Patient_ID]],C2024-Hospitalvisits[[#This Row],[Discharge_Date]] &lt;= 30),1,0)</f>
        <v>0</v>
      </c>
      <c r="K2023" s="3" t="str">
        <f>IF(Hospitalvisits[[#This Row],[Readmission Status]]=1,C2024,"")</f>
        <v/>
      </c>
    </row>
    <row r="2024" spans="1:11">
      <c r="A2024">
        <v>2689</v>
      </c>
      <c r="B2024">
        <v>681</v>
      </c>
      <c r="C2024" s="3">
        <v>45140</v>
      </c>
      <c r="D2024" s="3">
        <v>45146</v>
      </c>
      <c r="E2024">
        <v>6</v>
      </c>
      <c r="F2024" t="s">
        <v>1044</v>
      </c>
      <c r="G2024" t="s">
        <v>1039</v>
      </c>
      <c r="H2024">
        <v>137</v>
      </c>
      <c r="I2024" t="s">
        <v>1034</v>
      </c>
      <c r="J2024">
        <f>IF(AND(B2025=Hospitalvisits[[#This Row],[Patient_ID]],C2025-Hospitalvisits[[#This Row],[Discharge_Date]] &lt;= 30),1,0)</f>
        <v>1</v>
      </c>
      <c r="K2024" s="3">
        <f>IF(Hospitalvisits[[#This Row],[Readmission Status]]=1,C2025,"")</f>
        <v>45165</v>
      </c>
    </row>
    <row r="2025" spans="1:11">
      <c r="A2025">
        <v>2157</v>
      </c>
      <c r="B2025">
        <v>681</v>
      </c>
      <c r="C2025" s="3">
        <v>45165</v>
      </c>
      <c r="D2025" s="3">
        <v>45169</v>
      </c>
      <c r="E2025">
        <v>4</v>
      </c>
      <c r="F2025" t="s">
        <v>1038</v>
      </c>
      <c r="G2025" t="s">
        <v>1039</v>
      </c>
      <c r="H2025">
        <v>189</v>
      </c>
      <c r="I2025" t="s">
        <v>1026</v>
      </c>
      <c r="J2025">
        <f>IF(AND(B2026=Hospitalvisits[[#This Row],[Patient_ID]],C2026-Hospitalvisits[[#This Row],[Discharge_Date]] &lt;= 30),1,0)</f>
        <v>0</v>
      </c>
      <c r="K2025" s="3" t="str">
        <f>IF(Hospitalvisits[[#This Row],[Readmission Status]]=1,C2026,"")</f>
        <v/>
      </c>
    </row>
    <row r="2026" spans="1:11">
      <c r="A2026">
        <v>1777</v>
      </c>
      <c r="B2026">
        <v>681</v>
      </c>
      <c r="C2026" s="3">
        <v>45422</v>
      </c>
      <c r="D2026" s="3">
        <v>45425</v>
      </c>
      <c r="E2026">
        <v>3</v>
      </c>
      <c r="F2026" t="s">
        <v>1045</v>
      </c>
      <c r="G2026" t="s">
        <v>1025</v>
      </c>
      <c r="H2026">
        <v>104</v>
      </c>
      <c r="I2026" t="s">
        <v>1026</v>
      </c>
      <c r="J2026">
        <f>IF(AND(B2027=Hospitalvisits[[#This Row],[Patient_ID]],C2027-Hospitalvisits[[#This Row],[Discharge_Date]] &lt;= 30),1,0)</f>
        <v>0</v>
      </c>
      <c r="K2026" s="3" t="str">
        <f>IF(Hospitalvisits[[#This Row],[Readmission Status]]=1,C2027,"")</f>
        <v/>
      </c>
    </row>
    <row r="2027" spans="1:11">
      <c r="A2027">
        <v>1356</v>
      </c>
      <c r="B2027">
        <v>682</v>
      </c>
      <c r="C2027" s="3">
        <v>44898</v>
      </c>
      <c r="D2027" s="3">
        <v>44903</v>
      </c>
      <c r="E2027">
        <v>5</v>
      </c>
      <c r="F2027" t="s">
        <v>1027</v>
      </c>
      <c r="G2027" t="s">
        <v>1028</v>
      </c>
      <c r="H2027">
        <v>139</v>
      </c>
      <c r="I2027" t="s">
        <v>1029</v>
      </c>
      <c r="J2027">
        <f>IF(AND(B2028=Hospitalvisits[[#This Row],[Patient_ID]],C2028-Hospitalvisits[[#This Row],[Discharge_Date]] &lt;= 30),1,0)</f>
        <v>0</v>
      </c>
      <c r="K2027" s="3" t="str">
        <f>IF(Hospitalvisits[[#This Row],[Readmission Status]]=1,C2028,"")</f>
        <v/>
      </c>
    </row>
    <row r="2028" spans="1:11">
      <c r="A2028">
        <v>2858</v>
      </c>
      <c r="B2028">
        <v>682</v>
      </c>
      <c r="C2028" s="3">
        <v>45106</v>
      </c>
      <c r="D2028" s="3">
        <v>45118</v>
      </c>
      <c r="E2028">
        <v>12</v>
      </c>
      <c r="F2028" t="s">
        <v>1033</v>
      </c>
      <c r="G2028" t="s">
        <v>1028</v>
      </c>
      <c r="H2028">
        <v>32</v>
      </c>
      <c r="I2028" t="s">
        <v>1026</v>
      </c>
      <c r="J2028">
        <f>IF(AND(B2029=Hospitalvisits[[#This Row],[Patient_ID]],C2029-Hospitalvisits[[#This Row],[Discharge_Date]] &lt;= 30),1,0)</f>
        <v>0</v>
      </c>
      <c r="K2028" s="3" t="str">
        <f>IF(Hospitalvisits[[#This Row],[Readmission Status]]=1,C2029,"")</f>
        <v/>
      </c>
    </row>
    <row r="2029" spans="1:11">
      <c r="A2029">
        <v>411</v>
      </c>
      <c r="B2029">
        <v>682</v>
      </c>
      <c r="C2029" s="3">
        <v>45231</v>
      </c>
      <c r="D2029" s="3">
        <v>45238</v>
      </c>
      <c r="E2029">
        <v>7</v>
      </c>
      <c r="F2029" t="s">
        <v>1044</v>
      </c>
      <c r="G2029" t="s">
        <v>1039</v>
      </c>
      <c r="H2029">
        <v>122</v>
      </c>
      <c r="I2029" t="s">
        <v>1034</v>
      </c>
      <c r="J2029">
        <f>IF(AND(B2030=Hospitalvisits[[#This Row],[Patient_ID]],C2030-Hospitalvisits[[#This Row],[Discharge_Date]] &lt;= 30),1,0)</f>
        <v>0</v>
      </c>
      <c r="K2029" s="3" t="str">
        <f>IF(Hospitalvisits[[#This Row],[Readmission Status]]=1,C2030,"")</f>
        <v/>
      </c>
    </row>
    <row r="2030" spans="1:11">
      <c r="A2030">
        <v>2664</v>
      </c>
      <c r="B2030">
        <v>683</v>
      </c>
      <c r="C2030" s="3">
        <v>44576</v>
      </c>
      <c r="D2030" s="3">
        <v>44579</v>
      </c>
      <c r="E2030">
        <v>3</v>
      </c>
      <c r="F2030" t="s">
        <v>1042</v>
      </c>
      <c r="G2030" t="s">
        <v>1043</v>
      </c>
      <c r="H2030">
        <v>4</v>
      </c>
      <c r="I2030" t="s">
        <v>1029</v>
      </c>
      <c r="J2030">
        <f>IF(AND(B2031=Hospitalvisits[[#This Row],[Patient_ID]],C2031-Hospitalvisits[[#This Row],[Discharge_Date]] &lt;= 30),1,0)</f>
        <v>0</v>
      </c>
      <c r="K2030" s="3" t="str">
        <f>IF(Hospitalvisits[[#This Row],[Readmission Status]]=1,C2031,"")</f>
        <v/>
      </c>
    </row>
    <row r="2031" spans="1:11">
      <c r="A2031">
        <v>1966</v>
      </c>
      <c r="B2031">
        <v>683</v>
      </c>
      <c r="C2031" s="3">
        <v>44949</v>
      </c>
      <c r="D2031" s="3">
        <v>44951</v>
      </c>
      <c r="E2031">
        <v>2</v>
      </c>
      <c r="F2031" t="s">
        <v>1046</v>
      </c>
      <c r="G2031" t="s">
        <v>1043</v>
      </c>
      <c r="H2031">
        <v>113</v>
      </c>
      <c r="I2031" t="s">
        <v>1026</v>
      </c>
      <c r="J2031">
        <f>IF(AND(B2032=Hospitalvisits[[#This Row],[Patient_ID]],C2032-Hospitalvisits[[#This Row],[Discharge_Date]] &lt;= 30),1,0)</f>
        <v>0</v>
      </c>
      <c r="K2031" s="3" t="str">
        <f>IF(Hospitalvisits[[#This Row],[Readmission Status]]=1,C2032,"")</f>
        <v/>
      </c>
    </row>
    <row r="2032" spans="1:11">
      <c r="A2032">
        <v>2182</v>
      </c>
      <c r="B2032">
        <v>683</v>
      </c>
      <c r="C2032" s="3">
        <v>45585</v>
      </c>
      <c r="D2032" s="3">
        <v>45586</v>
      </c>
      <c r="E2032">
        <v>1</v>
      </c>
      <c r="F2032" t="s">
        <v>1042</v>
      </c>
      <c r="G2032" t="s">
        <v>1043</v>
      </c>
      <c r="H2032">
        <v>114</v>
      </c>
      <c r="I2032" t="s">
        <v>1029</v>
      </c>
      <c r="J2032">
        <f>IF(AND(B2033=Hospitalvisits[[#This Row],[Patient_ID]],C2033-Hospitalvisits[[#This Row],[Discharge_Date]] &lt;= 30),1,0)</f>
        <v>0</v>
      </c>
      <c r="K2032" s="3" t="str">
        <f>IF(Hospitalvisits[[#This Row],[Readmission Status]]=1,C2033,"")</f>
        <v/>
      </c>
    </row>
    <row r="2033" spans="1:11">
      <c r="A2033">
        <v>1638</v>
      </c>
      <c r="B2033">
        <v>684</v>
      </c>
      <c r="C2033" s="3">
        <v>44669</v>
      </c>
      <c r="D2033" s="3">
        <v>44674</v>
      </c>
      <c r="E2033">
        <v>5</v>
      </c>
      <c r="F2033" t="s">
        <v>1044</v>
      </c>
      <c r="G2033" t="s">
        <v>1039</v>
      </c>
      <c r="H2033">
        <v>194</v>
      </c>
      <c r="I2033" t="s">
        <v>1034</v>
      </c>
      <c r="J2033">
        <f>IF(AND(B2034=Hospitalvisits[[#This Row],[Patient_ID]],C2034-Hospitalvisits[[#This Row],[Discharge_Date]] &lt;= 30),1,0)</f>
        <v>0</v>
      </c>
      <c r="K2033" s="3" t="str">
        <f>IF(Hospitalvisits[[#This Row],[Readmission Status]]=1,C2034,"")</f>
        <v/>
      </c>
    </row>
    <row r="2034" spans="1:11">
      <c r="A2034">
        <v>1164</v>
      </c>
      <c r="B2034">
        <v>684</v>
      </c>
      <c r="C2034" s="3">
        <v>45362</v>
      </c>
      <c r="D2034" s="3">
        <v>45367</v>
      </c>
      <c r="E2034">
        <v>5</v>
      </c>
      <c r="F2034" t="s">
        <v>1030</v>
      </c>
      <c r="G2034" t="s">
        <v>1031</v>
      </c>
      <c r="H2034">
        <v>35</v>
      </c>
      <c r="I2034" t="s">
        <v>1026</v>
      </c>
      <c r="J2034">
        <f>IF(AND(B2035=Hospitalvisits[[#This Row],[Patient_ID]],C2035-Hospitalvisits[[#This Row],[Discharge_Date]] &lt;= 30),1,0)</f>
        <v>0</v>
      </c>
      <c r="K2034" s="3" t="str">
        <f>IF(Hospitalvisits[[#This Row],[Readmission Status]]=1,C2035,"")</f>
        <v/>
      </c>
    </row>
    <row r="2035" spans="1:11">
      <c r="A2035">
        <v>355</v>
      </c>
      <c r="B2035">
        <v>684</v>
      </c>
      <c r="C2035" s="3">
        <v>45506</v>
      </c>
      <c r="D2035" s="3">
        <v>45507</v>
      </c>
      <c r="E2035">
        <v>1</v>
      </c>
      <c r="F2035" t="s">
        <v>1042</v>
      </c>
      <c r="G2035" t="s">
        <v>1043</v>
      </c>
      <c r="H2035">
        <v>92</v>
      </c>
      <c r="I2035" t="s">
        <v>1029</v>
      </c>
      <c r="J2035">
        <f>IF(AND(B2036=Hospitalvisits[[#This Row],[Patient_ID]],C2036-Hospitalvisits[[#This Row],[Discharge_Date]] &lt;= 30),1,0)</f>
        <v>0</v>
      </c>
      <c r="K2035" s="3" t="str">
        <f>IF(Hospitalvisits[[#This Row],[Readmission Status]]=1,C2036,"")</f>
        <v/>
      </c>
    </row>
    <row r="2036" spans="1:11">
      <c r="A2036">
        <v>2062</v>
      </c>
      <c r="B2036">
        <v>684</v>
      </c>
      <c r="C2036" s="3">
        <v>45615</v>
      </c>
      <c r="D2036" s="3">
        <v>45619</v>
      </c>
      <c r="E2036">
        <v>4</v>
      </c>
      <c r="F2036" t="s">
        <v>1038</v>
      </c>
      <c r="G2036" t="s">
        <v>1039</v>
      </c>
      <c r="H2036">
        <v>103</v>
      </c>
      <c r="I2036" t="s">
        <v>1026</v>
      </c>
      <c r="J2036">
        <f>IF(AND(B2037=Hospitalvisits[[#This Row],[Patient_ID]],C2037-Hospitalvisits[[#This Row],[Discharge_Date]] &lt;= 30),1,0)</f>
        <v>0</v>
      </c>
      <c r="K2036" s="3" t="str">
        <f>IF(Hospitalvisits[[#This Row],[Readmission Status]]=1,C2037,"")</f>
        <v/>
      </c>
    </row>
    <row r="2037" spans="1:11">
      <c r="A2037">
        <v>2923</v>
      </c>
      <c r="B2037">
        <v>685</v>
      </c>
      <c r="C2037" s="3">
        <v>44738</v>
      </c>
      <c r="D2037" s="3">
        <v>44740</v>
      </c>
      <c r="E2037">
        <v>2</v>
      </c>
      <c r="F2037" t="s">
        <v>1030</v>
      </c>
      <c r="G2037" t="s">
        <v>1031</v>
      </c>
      <c r="H2037">
        <v>7</v>
      </c>
      <c r="I2037" t="s">
        <v>1032</v>
      </c>
      <c r="J2037">
        <f>IF(AND(B2038=Hospitalvisits[[#This Row],[Patient_ID]],C2038-Hospitalvisits[[#This Row],[Discharge_Date]] &lt;= 30),1,0)</f>
        <v>1</v>
      </c>
      <c r="K2037" s="3">
        <f>IF(Hospitalvisits[[#This Row],[Readmission Status]]=1,C2038,"")</f>
        <v>44770</v>
      </c>
    </row>
    <row r="2038" spans="1:11">
      <c r="A2038">
        <v>415</v>
      </c>
      <c r="B2038">
        <v>685</v>
      </c>
      <c r="C2038" s="3">
        <v>44770</v>
      </c>
      <c r="D2038" s="3">
        <v>44771</v>
      </c>
      <c r="E2038">
        <v>1</v>
      </c>
      <c r="F2038" t="s">
        <v>1037</v>
      </c>
      <c r="G2038" t="s">
        <v>1031</v>
      </c>
      <c r="H2038">
        <v>95</v>
      </c>
      <c r="I2038" t="s">
        <v>1026</v>
      </c>
      <c r="J2038">
        <f>IF(AND(B2039=Hospitalvisits[[#This Row],[Patient_ID]],C2039-Hospitalvisits[[#This Row],[Discharge_Date]] &lt;= 30),1,0)</f>
        <v>0</v>
      </c>
      <c r="K2038" s="3" t="str">
        <f>IF(Hospitalvisits[[#This Row],[Readmission Status]]=1,C2039,"")</f>
        <v/>
      </c>
    </row>
    <row r="2039" spans="1:11">
      <c r="A2039">
        <v>2705</v>
      </c>
      <c r="B2039">
        <v>685</v>
      </c>
      <c r="C2039" s="3">
        <v>44832</v>
      </c>
      <c r="D2039" s="3">
        <v>44835</v>
      </c>
      <c r="E2039">
        <v>3</v>
      </c>
      <c r="F2039" t="s">
        <v>1042</v>
      </c>
      <c r="G2039" t="s">
        <v>1043</v>
      </c>
      <c r="H2039">
        <v>49</v>
      </c>
      <c r="I2039" t="s">
        <v>1034</v>
      </c>
      <c r="J2039">
        <f>IF(AND(B2040=Hospitalvisits[[#This Row],[Patient_ID]],C2040-Hospitalvisits[[#This Row],[Discharge_Date]] &lt;= 30),1,0)</f>
        <v>0</v>
      </c>
      <c r="K2039" s="3" t="str">
        <f>IF(Hospitalvisits[[#This Row],[Readmission Status]]=1,C2040,"")</f>
        <v/>
      </c>
    </row>
    <row r="2040" spans="1:11">
      <c r="A2040">
        <v>770</v>
      </c>
      <c r="B2040">
        <v>685</v>
      </c>
      <c r="C2040" s="3">
        <v>45025</v>
      </c>
      <c r="D2040" s="3">
        <v>45029</v>
      </c>
      <c r="E2040">
        <v>4</v>
      </c>
      <c r="F2040" t="s">
        <v>1024</v>
      </c>
      <c r="G2040" t="s">
        <v>1025</v>
      </c>
      <c r="H2040">
        <v>76</v>
      </c>
      <c r="I2040" t="s">
        <v>1032</v>
      </c>
      <c r="J2040">
        <f>IF(AND(B2041=Hospitalvisits[[#This Row],[Patient_ID]],C2041-Hospitalvisits[[#This Row],[Discharge_Date]] &lt;= 30),1,0)</f>
        <v>0</v>
      </c>
      <c r="K2040" s="3" t="str">
        <f>IF(Hospitalvisits[[#This Row],[Readmission Status]]=1,C2041,"")</f>
        <v/>
      </c>
    </row>
    <row r="2041" spans="1:11">
      <c r="A2041">
        <v>306</v>
      </c>
      <c r="B2041">
        <v>686</v>
      </c>
      <c r="C2041" s="3">
        <v>44562</v>
      </c>
      <c r="D2041" s="3">
        <v>44564</v>
      </c>
      <c r="E2041">
        <v>2</v>
      </c>
      <c r="F2041" t="s">
        <v>1045</v>
      </c>
      <c r="G2041" t="s">
        <v>1025</v>
      </c>
      <c r="H2041">
        <v>191</v>
      </c>
      <c r="I2041" t="s">
        <v>1029</v>
      </c>
      <c r="J2041">
        <f>IF(AND(B2042=Hospitalvisits[[#This Row],[Patient_ID]],C2042-Hospitalvisits[[#This Row],[Discharge_Date]] &lt;= 30),1,0)</f>
        <v>0</v>
      </c>
      <c r="K2041" s="3" t="str">
        <f>IF(Hospitalvisits[[#This Row],[Readmission Status]]=1,C2042,"")</f>
        <v/>
      </c>
    </row>
    <row r="2042" spans="1:11">
      <c r="A2042">
        <v>2410</v>
      </c>
      <c r="B2042">
        <v>686</v>
      </c>
      <c r="C2042" s="3">
        <v>45270</v>
      </c>
      <c r="D2042" s="3">
        <v>45273</v>
      </c>
      <c r="E2042">
        <v>3</v>
      </c>
      <c r="F2042" t="s">
        <v>1024</v>
      </c>
      <c r="G2042" t="s">
        <v>1025</v>
      </c>
      <c r="H2042">
        <v>2</v>
      </c>
      <c r="I2042" t="s">
        <v>1026</v>
      </c>
      <c r="J2042">
        <f>IF(AND(B2043=Hospitalvisits[[#This Row],[Patient_ID]],C2043-Hospitalvisits[[#This Row],[Discharge_Date]] &lt;= 30),1,0)</f>
        <v>0</v>
      </c>
      <c r="K2042" s="3" t="str">
        <f>IF(Hospitalvisits[[#This Row],[Readmission Status]]=1,C2043,"")</f>
        <v/>
      </c>
    </row>
    <row r="2043" spans="1:11">
      <c r="A2043">
        <v>2743</v>
      </c>
      <c r="B2043">
        <v>687</v>
      </c>
      <c r="C2043" s="3">
        <v>45300</v>
      </c>
      <c r="D2043" s="3">
        <v>45310</v>
      </c>
      <c r="E2043">
        <v>10</v>
      </c>
      <c r="F2043" t="s">
        <v>1037</v>
      </c>
      <c r="G2043" t="s">
        <v>1031</v>
      </c>
      <c r="H2043">
        <v>55</v>
      </c>
      <c r="I2043" t="s">
        <v>1026</v>
      </c>
      <c r="J2043">
        <f>IF(AND(B2044=Hospitalvisits[[#This Row],[Patient_ID]],C2044-Hospitalvisits[[#This Row],[Discharge_Date]] &lt;= 30),1,0)</f>
        <v>0</v>
      </c>
      <c r="K2043" s="3" t="str">
        <f>IF(Hospitalvisits[[#This Row],[Readmission Status]]=1,C2044,"")</f>
        <v/>
      </c>
    </row>
    <row r="2044" spans="1:11">
      <c r="A2044">
        <v>675</v>
      </c>
      <c r="B2044">
        <v>688</v>
      </c>
      <c r="C2044" s="3">
        <v>44622</v>
      </c>
      <c r="D2044" s="3">
        <v>44634</v>
      </c>
      <c r="E2044">
        <v>12</v>
      </c>
      <c r="F2044" t="s">
        <v>1035</v>
      </c>
      <c r="G2044" t="s">
        <v>1036</v>
      </c>
      <c r="H2044">
        <v>1</v>
      </c>
      <c r="I2044" t="s">
        <v>1032</v>
      </c>
      <c r="J2044">
        <f>IF(AND(B2045=Hospitalvisits[[#This Row],[Patient_ID]],C2045-Hospitalvisits[[#This Row],[Discharge_Date]] &lt;= 30),1,0)</f>
        <v>0</v>
      </c>
      <c r="K2044" s="3" t="str">
        <f>IF(Hospitalvisits[[#This Row],[Readmission Status]]=1,C2045,"")</f>
        <v/>
      </c>
    </row>
    <row r="2045" spans="1:11">
      <c r="A2045">
        <v>30</v>
      </c>
      <c r="B2045">
        <v>688</v>
      </c>
      <c r="C2045" s="3">
        <v>45088</v>
      </c>
      <c r="D2045" s="3">
        <v>45095</v>
      </c>
      <c r="E2045">
        <v>7</v>
      </c>
      <c r="F2045" t="s">
        <v>1044</v>
      </c>
      <c r="G2045" t="s">
        <v>1039</v>
      </c>
      <c r="H2045">
        <v>151</v>
      </c>
      <c r="I2045" t="s">
        <v>1034</v>
      </c>
      <c r="J2045">
        <f>IF(AND(B2046=Hospitalvisits[[#This Row],[Patient_ID]],C2046-Hospitalvisits[[#This Row],[Discharge_Date]] &lt;= 30),1,0)</f>
        <v>0</v>
      </c>
      <c r="K2045" s="3" t="str">
        <f>IF(Hospitalvisits[[#This Row],[Readmission Status]]=1,C2046,"")</f>
        <v/>
      </c>
    </row>
    <row r="2046" spans="1:11">
      <c r="A2046">
        <v>1127</v>
      </c>
      <c r="B2046">
        <v>689</v>
      </c>
      <c r="C2046" s="3">
        <v>45017</v>
      </c>
      <c r="D2046" s="3">
        <v>45037</v>
      </c>
      <c r="E2046">
        <v>20</v>
      </c>
      <c r="F2046" t="s">
        <v>1033</v>
      </c>
      <c r="G2046" t="s">
        <v>1028</v>
      </c>
      <c r="H2046">
        <v>104</v>
      </c>
      <c r="I2046" t="s">
        <v>1029</v>
      </c>
      <c r="J2046">
        <f>IF(AND(B2047=Hospitalvisits[[#This Row],[Patient_ID]],C2047-Hospitalvisits[[#This Row],[Discharge_Date]] &lt;= 30),1,0)</f>
        <v>0</v>
      </c>
      <c r="K2046" s="3" t="str">
        <f>IF(Hospitalvisits[[#This Row],[Readmission Status]]=1,C2047,"")</f>
        <v/>
      </c>
    </row>
    <row r="2047" spans="1:11">
      <c r="A2047">
        <v>2375</v>
      </c>
      <c r="B2047">
        <v>689</v>
      </c>
      <c r="C2047" s="3">
        <v>45170</v>
      </c>
      <c r="D2047" s="3">
        <v>45187</v>
      </c>
      <c r="E2047">
        <v>17</v>
      </c>
      <c r="F2047" t="s">
        <v>1033</v>
      </c>
      <c r="G2047" t="s">
        <v>1028</v>
      </c>
      <c r="H2047">
        <v>94</v>
      </c>
      <c r="I2047" t="s">
        <v>1032</v>
      </c>
      <c r="J2047">
        <f>IF(AND(B2048=Hospitalvisits[[#This Row],[Patient_ID]],C2048-Hospitalvisits[[#This Row],[Discharge_Date]] &lt;= 30),1,0)</f>
        <v>0</v>
      </c>
      <c r="K2047" s="3" t="str">
        <f>IF(Hospitalvisits[[#This Row],[Readmission Status]]=1,C2048,"")</f>
        <v/>
      </c>
    </row>
    <row r="2048" spans="1:11">
      <c r="A2048">
        <v>228</v>
      </c>
      <c r="B2048">
        <v>689</v>
      </c>
      <c r="C2048" s="3">
        <v>45365</v>
      </c>
      <c r="D2048" s="3">
        <v>45369</v>
      </c>
      <c r="E2048">
        <v>4</v>
      </c>
      <c r="F2048" t="s">
        <v>1024</v>
      </c>
      <c r="G2048" t="s">
        <v>1025</v>
      </c>
      <c r="H2048">
        <v>21</v>
      </c>
      <c r="I2048" t="s">
        <v>1026</v>
      </c>
      <c r="J2048">
        <f>IF(AND(B2049=Hospitalvisits[[#This Row],[Patient_ID]],C2049-Hospitalvisits[[#This Row],[Discharge_Date]] &lt;= 30),1,0)</f>
        <v>0</v>
      </c>
      <c r="K2048" s="3" t="str">
        <f>IF(Hospitalvisits[[#This Row],[Readmission Status]]=1,C2049,"")</f>
        <v/>
      </c>
    </row>
    <row r="2049" spans="1:11">
      <c r="A2049">
        <v>660</v>
      </c>
      <c r="B2049">
        <v>690</v>
      </c>
      <c r="C2049" s="3">
        <v>44669</v>
      </c>
      <c r="D2049" s="3">
        <v>44671</v>
      </c>
      <c r="E2049">
        <v>2</v>
      </c>
      <c r="F2049" t="s">
        <v>1042</v>
      </c>
      <c r="G2049" t="s">
        <v>1043</v>
      </c>
      <c r="H2049">
        <v>107</v>
      </c>
      <c r="I2049" t="s">
        <v>1029</v>
      </c>
      <c r="J2049">
        <f>IF(AND(B2050=Hospitalvisits[[#This Row],[Patient_ID]],C2050-Hospitalvisits[[#This Row],[Discharge_Date]] &lt;= 30),1,0)</f>
        <v>0</v>
      </c>
      <c r="K2049" s="3" t="str">
        <f>IF(Hospitalvisits[[#This Row],[Readmission Status]]=1,C2050,"")</f>
        <v/>
      </c>
    </row>
    <row r="2050" spans="1:11">
      <c r="A2050">
        <v>860</v>
      </c>
      <c r="B2050">
        <v>690</v>
      </c>
      <c r="C2050" s="3">
        <v>44864</v>
      </c>
      <c r="D2050" s="3">
        <v>44867</v>
      </c>
      <c r="E2050">
        <v>3</v>
      </c>
      <c r="F2050" t="s">
        <v>1042</v>
      </c>
      <c r="G2050" t="s">
        <v>1043</v>
      </c>
      <c r="H2050">
        <v>20</v>
      </c>
      <c r="I2050" t="s">
        <v>1026</v>
      </c>
      <c r="J2050">
        <f>IF(AND(B2051=Hospitalvisits[[#This Row],[Patient_ID]],C2051-Hospitalvisits[[#This Row],[Discharge_Date]] &lt;= 30),1,0)</f>
        <v>0</v>
      </c>
      <c r="K2050" s="3" t="str">
        <f>IF(Hospitalvisits[[#This Row],[Readmission Status]]=1,C2051,"")</f>
        <v/>
      </c>
    </row>
    <row r="2051" spans="1:11">
      <c r="A2051">
        <v>1989</v>
      </c>
      <c r="B2051">
        <v>690</v>
      </c>
      <c r="C2051" s="3">
        <v>45130</v>
      </c>
      <c r="D2051" s="3">
        <v>45149</v>
      </c>
      <c r="E2051">
        <v>19</v>
      </c>
      <c r="F2051" t="s">
        <v>1027</v>
      </c>
      <c r="G2051" t="s">
        <v>1028</v>
      </c>
      <c r="H2051">
        <v>65</v>
      </c>
      <c r="I2051" t="s">
        <v>1029</v>
      </c>
      <c r="J2051">
        <f>IF(AND(B2052=Hospitalvisits[[#This Row],[Patient_ID]],C2052-Hospitalvisits[[#This Row],[Discharge_Date]] &lt;= 30),1,0)</f>
        <v>0</v>
      </c>
      <c r="K2051" s="3" t="str">
        <f>IF(Hospitalvisits[[#This Row],[Readmission Status]]=1,C2052,"")</f>
        <v/>
      </c>
    </row>
    <row r="2052" spans="1:11">
      <c r="A2052">
        <v>2093</v>
      </c>
      <c r="B2052">
        <v>690</v>
      </c>
      <c r="C2052" s="3">
        <v>45402</v>
      </c>
      <c r="D2052" s="3">
        <v>45403</v>
      </c>
      <c r="E2052">
        <v>1</v>
      </c>
      <c r="F2052" t="s">
        <v>1042</v>
      </c>
      <c r="G2052" t="s">
        <v>1043</v>
      </c>
      <c r="H2052">
        <v>83</v>
      </c>
      <c r="I2052" t="s">
        <v>1029</v>
      </c>
      <c r="J2052">
        <f>IF(AND(B2053=Hospitalvisits[[#This Row],[Patient_ID]],C2053-Hospitalvisits[[#This Row],[Discharge_Date]] &lt;= 30),1,0)</f>
        <v>0</v>
      </c>
      <c r="K2052" s="3" t="str">
        <f>IF(Hospitalvisits[[#This Row],[Readmission Status]]=1,C2053,"")</f>
        <v/>
      </c>
    </row>
    <row r="2053" spans="1:11">
      <c r="A2053">
        <v>1600</v>
      </c>
      <c r="B2053">
        <v>691</v>
      </c>
      <c r="C2053" s="3">
        <v>44619</v>
      </c>
      <c r="D2053" s="3">
        <v>44624</v>
      </c>
      <c r="E2053">
        <v>5</v>
      </c>
      <c r="F2053" t="s">
        <v>1030</v>
      </c>
      <c r="G2053" t="s">
        <v>1031</v>
      </c>
      <c r="H2053">
        <v>151</v>
      </c>
      <c r="I2053" t="s">
        <v>1034</v>
      </c>
      <c r="J2053">
        <f>IF(AND(B2054=Hospitalvisits[[#This Row],[Patient_ID]],C2054-Hospitalvisits[[#This Row],[Discharge_Date]] &lt;= 30),1,0)</f>
        <v>0</v>
      </c>
      <c r="K2053" s="3" t="str">
        <f>IF(Hospitalvisits[[#This Row],[Readmission Status]]=1,C2054,"")</f>
        <v/>
      </c>
    </row>
    <row r="2054" spans="1:11">
      <c r="A2054">
        <v>2688</v>
      </c>
      <c r="B2054">
        <v>691</v>
      </c>
      <c r="C2054" s="3">
        <v>45352</v>
      </c>
      <c r="D2054" s="3">
        <v>45356</v>
      </c>
      <c r="E2054">
        <v>4</v>
      </c>
      <c r="F2054" t="s">
        <v>1038</v>
      </c>
      <c r="G2054" t="s">
        <v>1039</v>
      </c>
      <c r="H2054">
        <v>197</v>
      </c>
      <c r="I2054" t="s">
        <v>1032</v>
      </c>
      <c r="J2054">
        <f>IF(AND(B2055=Hospitalvisits[[#This Row],[Patient_ID]],C2055-Hospitalvisits[[#This Row],[Discharge_Date]] &lt;= 30),1,0)</f>
        <v>0</v>
      </c>
      <c r="K2054" s="3" t="str">
        <f>IF(Hospitalvisits[[#This Row],[Readmission Status]]=1,C2055,"")</f>
        <v/>
      </c>
    </row>
    <row r="2055" spans="1:11">
      <c r="A2055">
        <v>2962</v>
      </c>
      <c r="B2055">
        <v>692</v>
      </c>
      <c r="C2055" s="3">
        <v>44867</v>
      </c>
      <c r="D2055" s="3">
        <v>44871</v>
      </c>
      <c r="E2055">
        <v>4</v>
      </c>
      <c r="F2055" t="s">
        <v>1024</v>
      </c>
      <c r="G2055" t="s">
        <v>1025</v>
      </c>
      <c r="H2055">
        <v>50</v>
      </c>
      <c r="I2055" t="s">
        <v>1029</v>
      </c>
      <c r="J2055">
        <f>IF(AND(B2056=Hospitalvisits[[#This Row],[Patient_ID]],C2056-Hospitalvisits[[#This Row],[Discharge_Date]] &lt;= 30),1,0)</f>
        <v>0</v>
      </c>
      <c r="K2055" s="3" t="str">
        <f>IF(Hospitalvisits[[#This Row],[Readmission Status]]=1,C2056,"")</f>
        <v/>
      </c>
    </row>
    <row r="2056" spans="1:11">
      <c r="A2056">
        <v>1798</v>
      </c>
      <c r="B2056">
        <v>693</v>
      </c>
      <c r="C2056" s="3">
        <v>44592</v>
      </c>
      <c r="D2056" s="3">
        <v>44593</v>
      </c>
      <c r="E2056">
        <v>1</v>
      </c>
      <c r="F2056" t="s">
        <v>1046</v>
      </c>
      <c r="G2056" t="s">
        <v>1043</v>
      </c>
      <c r="H2056">
        <v>139</v>
      </c>
      <c r="I2056" t="s">
        <v>1032</v>
      </c>
      <c r="J2056">
        <f>IF(AND(B2057=Hospitalvisits[[#This Row],[Patient_ID]],C2057-Hospitalvisits[[#This Row],[Discharge_Date]] &lt;= 30),1,0)</f>
        <v>0</v>
      </c>
      <c r="K2056" s="3" t="str">
        <f>IF(Hospitalvisits[[#This Row],[Readmission Status]]=1,C2057,"")</f>
        <v/>
      </c>
    </row>
    <row r="2057" spans="1:11">
      <c r="A2057">
        <v>1867</v>
      </c>
      <c r="B2057">
        <v>693</v>
      </c>
      <c r="C2057" s="3">
        <v>45008</v>
      </c>
      <c r="D2057" s="3">
        <v>45012</v>
      </c>
      <c r="E2057">
        <v>4</v>
      </c>
      <c r="F2057" t="s">
        <v>1040</v>
      </c>
      <c r="G2057" t="s">
        <v>1039</v>
      </c>
      <c r="H2057">
        <v>148</v>
      </c>
      <c r="I2057" t="s">
        <v>1032</v>
      </c>
      <c r="J2057">
        <f>IF(AND(B2058=Hospitalvisits[[#This Row],[Patient_ID]],C2058-Hospitalvisits[[#This Row],[Discharge_Date]] &lt;= 30),1,0)</f>
        <v>0</v>
      </c>
      <c r="K2057" s="3" t="str">
        <f>IF(Hospitalvisits[[#This Row],[Readmission Status]]=1,C2058,"")</f>
        <v/>
      </c>
    </row>
    <row r="2058" spans="1:11">
      <c r="A2058">
        <v>1868</v>
      </c>
      <c r="B2058">
        <v>693</v>
      </c>
      <c r="C2058" s="3">
        <v>45272</v>
      </c>
      <c r="D2058" s="3">
        <v>45277</v>
      </c>
      <c r="E2058">
        <v>5</v>
      </c>
      <c r="F2058" t="s">
        <v>1037</v>
      </c>
      <c r="G2058" t="s">
        <v>1031</v>
      </c>
      <c r="H2058">
        <v>9</v>
      </c>
      <c r="I2058" t="s">
        <v>1034</v>
      </c>
      <c r="J2058">
        <f>IF(AND(B2059=Hospitalvisits[[#This Row],[Patient_ID]],C2059-Hospitalvisits[[#This Row],[Discharge_Date]] &lt;= 30),1,0)</f>
        <v>0</v>
      </c>
      <c r="K2058" s="3" t="str">
        <f>IF(Hospitalvisits[[#This Row],[Readmission Status]]=1,C2059,"")</f>
        <v/>
      </c>
    </row>
    <row r="2059" spans="1:11">
      <c r="A2059">
        <v>2148</v>
      </c>
      <c r="B2059">
        <v>693</v>
      </c>
      <c r="C2059" s="3">
        <v>45643</v>
      </c>
      <c r="D2059" s="3">
        <v>45647</v>
      </c>
      <c r="E2059">
        <v>4</v>
      </c>
      <c r="F2059" t="s">
        <v>1038</v>
      </c>
      <c r="G2059" t="s">
        <v>1039</v>
      </c>
      <c r="H2059">
        <v>151</v>
      </c>
      <c r="I2059" t="s">
        <v>1032</v>
      </c>
      <c r="J2059">
        <f>IF(AND(B2060=Hospitalvisits[[#This Row],[Patient_ID]],C2060-Hospitalvisits[[#This Row],[Discharge_Date]] &lt;= 30),1,0)</f>
        <v>0</v>
      </c>
      <c r="K2059" s="3" t="str">
        <f>IF(Hospitalvisits[[#This Row],[Readmission Status]]=1,C2060,"")</f>
        <v/>
      </c>
    </row>
    <row r="2060" spans="1:11">
      <c r="A2060">
        <v>1773</v>
      </c>
      <c r="B2060">
        <v>694</v>
      </c>
      <c r="C2060" s="3">
        <v>45046</v>
      </c>
      <c r="D2060" s="3">
        <v>45053</v>
      </c>
      <c r="E2060">
        <v>7</v>
      </c>
      <c r="F2060" t="s">
        <v>1044</v>
      </c>
      <c r="G2060" t="s">
        <v>1039</v>
      </c>
      <c r="H2060">
        <v>21</v>
      </c>
      <c r="I2060" t="s">
        <v>1032</v>
      </c>
      <c r="J2060">
        <f>IF(AND(B2061=Hospitalvisits[[#This Row],[Patient_ID]],C2061-Hospitalvisits[[#This Row],[Discharge_Date]] &lt;= 30),1,0)</f>
        <v>1</v>
      </c>
      <c r="K2060" s="3">
        <f>IF(Hospitalvisits[[#This Row],[Readmission Status]]=1,C2061,"")</f>
        <v>45074</v>
      </c>
    </row>
    <row r="2061" spans="1:11">
      <c r="A2061">
        <v>75</v>
      </c>
      <c r="B2061">
        <v>694</v>
      </c>
      <c r="C2061" s="3">
        <v>45074</v>
      </c>
      <c r="D2061" s="3">
        <v>45085</v>
      </c>
      <c r="E2061">
        <v>11</v>
      </c>
      <c r="F2061" t="s">
        <v>1027</v>
      </c>
      <c r="G2061" t="s">
        <v>1028</v>
      </c>
      <c r="H2061">
        <v>48</v>
      </c>
      <c r="I2061" t="s">
        <v>1029</v>
      </c>
      <c r="J2061">
        <f>IF(AND(B2062=Hospitalvisits[[#This Row],[Patient_ID]],C2062-Hospitalvisits[[#This Row],[Discharge_Date]] &lt;= 30),1,0)</f>
        <v>0</v>
      </c>
      <c r="K2061" s="3" t="str">
        <f>IF(Hospitalvisits[[#This Row],[Readmission Status]]=1,C2062,"")</f>
        <v/>
      </c>
    </row>
    <row r="2062" spans="1:11">
      <c r="A2062">
        <v>280</v>
      </c>
      <c r="B2062">
        <v>695</v>
      </c>
      <c r="C2062" s="3">
        <v>45388</v>
      </c>
      <c r="D2062" s="3">
        <v>45397</v>
      </c>
      <c r="E2062">
        <v>9</v>
      </c>
      <c r="F2062" t="s">
        <v>1033</v>
      </c>
      <c r="G2062" t="s">
        <v>1028</v>
      </c>
      <c r="H2062">
        <v>35</v>
      </c>
      <c r="I2062" t="s">
        <v>1026</v>
      </c>
      <c r="J2062">
        <f>IF(AND(B2063=Hospitalvisits[[#This Row],[Patient_ID]],C2063-Hospitalvisits[[#This Row],[Discharge_Date]] &lt;= 30),1,0)</f>
        <v>0</v>
      </c>
      <c r="K2062" s="3" t="str">
        <f>IF(Hospitalvisits[[#This Row],[Readmission Status]]=1,C2063,"")</f>
        <v/>
      </c>
    </row>
    <row r="2063" spans="1:11">
      <c r="A2063">
        <v>874</v>
      </c>
      <c r="B2063">
        <v>696</v>
      </c>
      <c r="C2063" s="3">
        <v>44734</v>
      </c>
      <c r="D2063" s="3">
        <v>44741</v>
      </c>
      <c r="E2063">
        <v>7</v>
      </c>
      <c r="F2063" t="s">
        <v>1027</v>
      </c>
      <c r="G2063" t="s">
        <v>1028</v>
      </c>
      <c r="H2063">
        <v>154</v>
      </c>
      <c r="I2063" t="s">
        <v>1029</v>
      </c>
      <c r="J2063">
        <f>IF(AND(B2064=Hospitalvisits[[#This Row],[Patient_ID]],C2064-Hospitalvisits[[#This Row],[Discharge_Date]] &lt;= 30),1,0)</f>
        <v>0</v>
      </c>
      <c r="K2063" s="3" t="str">
        <f>IF(Hospitalvisits[[#This Row],[Readmission Status]]=1,C2064,"")</f>
        <v/>
      </c>
    </row>
    <row r="2064" spans="1:11">
      <c r="A2064">
        <v>908</v>
      </c>
      <c r="B2064">
        <v>697</v>
      </c>
      <c r="C2064" s="3">
        <v>44573</v>
      </c>
      <c r="D2064" s="3">
        <v>44580</v>
      </c>
      <c r="E2064">
        <v>7</v>
      </c>
      <c r="F2064" t="s">
        <v>1027</v>
      </c>
      <c r="G2064" t="s">
        <v>1028</v>
      </c>
      <c r="H2064">
        <v>40</v>
      </c>
      <c r="I2064" t="s">
        <v>1029</v>
      </c>
      <c r="J2064">
        <f>IF(AND(B2065=Hospitalvisits[[#This Row],[Patient_ID]],C2065-Hospitalvisits[[#This Row],[Discharge_Date]] &lt;= 30),1,0)</f>
        <v>0</v>
      </c>
      <c r="K2064" s="3" t="str">
        <f>IF(Hospitalvisits[[#This Row],[Readmission Status]]=1,C2065,"")</f>
        <v/>
      </c>
    </row>
    <row r="2065" spans="1:11">
      <c r="A2065">
        <v>2227</v>
      </c>
      <c r="B2065">
        <v>697</v>
      </c>
      <c r="C2065" s="3">
        <v>44625</v>
      </c>
      <c r="D2065" s="3">
        <v>44630</v>
      </c>
      <c r="E2065">
        <v>5</v>
      </c>
      <c r="F2065" t="s">
        <v>1041</v>
      </c>
      <c r="G2065" t="s">
        <v>1036</v>
      </c>
      <c r="H2065">
        <v>49</v>
      </c>
      <c r="I2065" t="s">
        <v>1026</v>
      </c>
      <c r="J2065">
        <f>IF(AND(B2066=Hospitalvisits[[#This Row],[Patient_ID]],C2066-Hospitalvisits[[#This Row],[Discharge_Date]] &lt;= 30),1,0)</f>
        <v>0</v>
      </c>
      <c r="K2065" s="3" t="str">
        <f>IF(Hospitalvisits[[#This Row],[Readmission Status]]=1,C2066,"")</f>
        <v/>
      </c>
    </row>
    <row r="2066" spans="1:11">
      <c r="A2066">
        <v>73</v>
      </c>
      <c r="B2066">
        <v>697</v>
      </c>
      <c r="C2066" s="3">
        <v>45428</v>
      </c>
      <c r="D2066" s="3">
        <v>45432</v>
      </c>
      <c r="E2066">
        <v>4</v>
      </c>
      <c r="F2066" t="s">
        <v>1038</v>
      </c>
      <c r="G2066" t="s">
        <v>1039</v>
      </c>
      <c r="H2066">
        <v>186</v>
      </c>
      <c r="I2066" t="s">
        <v>1032</v>
      </c>
      <c r="J2066">
        <f>IF(AND(B2067=Hospitalvisits[[#This Row],[Patient_ID]],C2067-Hospitalvisits[[#This Row],[Discharge_Date]] &lt;= 30),1,0)</f>
        <v>0</v>
      </c>
      <c r="K2066" s="3" t="str">
        <f>IF(Hospitalvisits[[#This Row],[Readmission Status]]=1,C2067,"")</f>
        <v/>
      </c>
    </row>
    <row r="2067" spans="1:11">
      <c r="A2067">
        <v>2915</v>
      </c>
      <c r="B2067">
        <v>698</v>
      </c>
      <c r="C2067" s="3">
        <v>44866</v>
      </c>
      <c r="D2067" s="3">
        <v>44874</v>
      </c>
      <c r="E2067">
        <v>8</v>
      </c>
      <c r="F2067" t="s">
        <v>1041</v>
      </c>
      <c r="G2067" t="s">
        <v>1036</v>
      </c>
      <c r="H2067">
        <v>83</v>
      </c>
      <c r="I2067" t="s">
        <v>1026</v>
      </c>
      <c r="J2067">
        <f>IF(AND(B2068=Hospitalvisits[[#This Row],[Patient_ID]],C2068-Hospitalvisits[[#This Row],[Discharge_Date]] &lt;= 30),1,0)</f>
        <v>0</v>
      </c>
      <c r="K2067" s="3" t="str">
        <f>IF(Hospitalvisits[[#This Row],[Readmission Status]]=1,C2068,"")</f>
        <v/>
      </c>
    </row>
    <row r="2068" spans="1:11">
      <c r="A2068">
        <v>966</v>
      </c>
      <c r="B2068">
        <v>698</v>
      </c>
      <c r="C2068" s="3">
        <v>45107</v>
      </c>
      <c r="D2068" s="3">
        <v>45110</v>
      </c>
      <c r="E2068">
        <v>3</v>
      </c>
      <c r="F2068" t="s">
        <v>1042</v>
      </c>
      <c r="G2068" t="s">
        <v>1043</v>
      </c>
      <c r="H2068">
        <v>66</v>
      </c>
      <c r="I2068" t="s">
        <v>1026</v>
      </c>
      <c r="J2068">
        <f>IF(AND(B2069=Hospitalvisits[[#This Row],[Patient_ID]],C2069-Hospitalvisits[[#This Row],[Discharge_Date]] &lt;= 30),1,0)</f>
        <v>0</v>
      </c>
      <c r="K2068" s="3" t="str">
        <f>IF(Hospitalvisits[[#This Row],[Readmission Status]]=1,C2069,"")</f>
        <v/>
      </c>
    </row>
    <row r="2069" spans="1:11">
      <c r="A2069">
        <v>1525</v>
      </c>
      <c r="B2069">
        <v>698</v>
      </c>
      <c r="C2069" s="3">
        <v>45262</v>
      </c>
      <c r="D2069" s="3">
        <v>45273</v>
      </c>
      <c r="E2069">
        <v>11</v>
      </c>
      <c r="F2069" t="s">
        <v>1041</v>
      </c>
      <c r="G2069" t="s">
        <v>1036</v>
      </c>
      <c r="H2069">
        <v>51</v>
      </c>
      <c r="I2069" t="s">
        <v>1034</v>
      </c>
      <c r="J2069">
        <f>IF(AND(B2070=Hospitalvisits[[#This Row],[Patient_ID]],C2070-Hospitalvisits[[#This Row],[Discharge_Date]] &lt;= 30),1,0)</f>
        <v>0</v>
      </c>
      <c r="K2069" s="3" t="str">
        <f>IF(Hospitalvisits[[#This Row],[Readmission Status]]=1,C2070,"")</f>
        <v/>
      </c>
    </row>
    <row r="2070" spans="1:11">
      <c r="A2070">
        <v>2657</v>
      </c>
      <c r="B2070">
        <v>698</v>
      </c>
      <c r="C2070" s="3">
        <v>45436</v>
      </c>
      <c r="D2070" s="3">
        <v>45440</v>
      </c>
      <c r="E2070">
        <v>4</v>
      </c>
      <c r="F2070" t="s">
        <v>1030</v>
      </c>
      <c r="G2070" t="s">
        <v>1031</v>
      </c>
      <c r="H2070">
        <v>188</v>
      </c>
      <c r="I2070" t="s">
        <v>1034</v>
      </c>
      <c r="J2070">
        <f>IF(AND(B2071=Hospitalvisits[[#This Row],[Patient_ID]],C2071-Hospitalvisits[[#This Row],[Discharge_Date]] &lt;= 30),1,0)</f>
        <v>0</v>
      </c>
      <c r="K2070" s="3" t="str">
        <f>IF(Hospitalvisits[[#This Row],[Readmission Status]]=1,C2071,"")</f>
        <v/>
      </c>
    </row>
    <row r="2071" spans="1:11">
      <c r="A2071">
        <v>121</v>
      </c>
      <c r="B2071">
        <v>699</v>
      </c>
      <c r="C2071" s="3">
        <v>44707</v>
      </c>
      <c r="D2071" s="3">
        <v>44708</v>
      </c>
      <c r="E2071">
        <v>1</v>
      </c>
      <c r="F2071" t="s">
        <v>1046</v>
      </c>
      <c r="G2071" t="s">
        <v>1043</v>
      </c>
      <c r="H2071">
        <v>69</v>
      </c>
      <c r="I2071" t="s">
        <v>1029</v>
      </c>
      <c r="J2071">
        <f>IF(AND(B2072=Hospitalvisits[[#This Row],[Patient_ID]],C2072-Hospitalvisits[[#This Row],[Discharge_Date]] &lt;= 30),1,0)</f>
        <v>0</v>
      </c>
      <c r="K2071" s="3" t="str">
        <f>IF(Hospitalvisits[[#This Row],[Readmission Status]]=1,C2072,"")</f>
        <v/>
      </c>
    </row>
    <row r="2072" spans="1:11">
      <c r="A2072">
        <v>2549</v>
      </c>
      <c r="B2072">
        <v>700</v>
      </c>
      <c r="C2072" s="3">
        <v>44633</v>
      </c>
      <c r="D2072" s="3">
        <v>44637</v>
      </c>
      <c r="E2072">
        <v>4</v>
      </c>
      <c r="F2072" t="s">
        <v>1045</v>
      </c>
      <c r="G2072" t="s">
        <v>1025</v>
      </c>
      <c r="H2072">
        <v>92</v>
      </c>
      <c r="I2072" t="s">
        <v>1032</v>
      </c>
      <c r="J2072">
        <f>IF(AND(B2073=Hospitalvisits[[#This Row],[Patient_ID]],C2073-Hospitalvisits[[#This Row],[Discharge_Date]] &lt;= 30),1,0)</f>
        <v>0</v>
      </c>
      <c r="K2072" s="3" t="str">
        <f>IF(Hospitalvisits[[#This Row],[Readmission Status]]=1,C2073,"")</f>
        <v/>
      </c>
    </row>
    <row r="2073" spans="1:11">
      <c r="A2073">
        <v>2722</v>
      </c>
      <c r="B2073">
        <v>700</v>
      </c>
      <c r="C2073" s="3">
        <v>44728</v>
      </c>
      <c r="D2073" s="3">
        <v>44738</v>
      </c>
      <c r="E2073">
        <v>10</v>
      </c>
      <c r="F2073" t="s">
        <v>1037</v>
      </c>
      <c r="G2073" t="s">
        <v>1031</v>
      </c>
      <c r="H2073">
        <v>122</v>
      </c>
      <c r="I2073" t="s">
        <v>1026</v>
      </c>
      <c r="J2073">
        <f>IF(AND(B2074=Hospitalvisits[[#This Row],[Patient_ID]],C2074-Hospitalvisits[[#This Row],[Discharge_Date]] &lt;= 30),1,0)</f>
        <v>0</v>
      </c>
      <c r="K2073" s="3" t="str">
        <f>IF(Hospitalvisits[[#This Row],[Readmission Status]]=1,C2074,"")</f>
        <v/>
      </c>
    </row>
    <row r="2074" spans="1:11">
      <c r="A2074">
        <v>219</v>
      </c>
      <c r="B2074">
        <v>700</v>
      </c>
      <c r="C2074" s="3">
        <v>44909</v>
      </c>
      <c r="D2074" s="3">
        <v>44915</v>
      </c>
      <c r="E2074">
        <v>6</v>
      </c>
      <c r="F2074" t="s">
        <v>1035</v>
      </c>
      <c r="G2074" t="s">
        <v>1036</v>
      </c>
      <c r="H2074">
        <v>183</v>
      </c>
      <c r="I2074" t="s">
        <v>1032</v>
      </c>
      <c r="J2074">
        <f>IF(AND(B2075=Hospitalvisits[[#This Row],[Patient_ID]],C2075-Hospitalvisits[[#This Row],[Discharge_Date]] &lt;= 30),1,0)</f>
        <v>0</v>
      </c>
      <c r="K2074" s="3" t="str">
        <f>IF(Hospitalvisits[[#This Row],[Readmission Status]]=1,C2075,"")</f>
        <v/>
      </c>
    </row>
    <row r="2075" spans="1:11">
      <c r="A2075">
        <v>2709</v>
      </c>
      <c r="B2075">
        <v>700</v>
      </c>
      <c r="C2075" s="3">
        <v>44997</v>
      </c>
      <c r="D2075" s="3">
        <v>45002</v>
      </c>
      <c r="E2075">
        <v>5</v>
      </c>
      <c r="F2075" t="s">
        <v>1024</v>
      </c>
      <c r="G2075" t="s">
        <v>1025</v>
      </c>
      <c r="H2075">
        <v>171</v>
      </c>
      <c r="I2075" t="s">
        <v>1029</v>
      </c>
      <c r="J2075">
        <f>IF(AND(B2076=Hospitalvisits[[#This Row],[Patient_ID]],C2076-Hospitalvisits[[#This Row],[Discharge_Date]] &lt;= 30),1,0)</f>
        <v>0</v>
      </c>
      <c r="K2075" s="3" t="str">
        <f>IF(Hospitalvisits[[#This Row],[Readmission Status]]=1,C2076,"")</f>
        <v/>
      </c>
    </row>
    <row r="2076" spans="1:11">
      <c r="A2076">
        <v>2870</v>
      </c>
      <c r="B2076">
        <v>700</v>
      </c>
      <c r="C2076" s="3">
        <v>45078</v>
      </c>
      <c r="D2076" s="3">
        <v>45080</v>
      </c>
      <c r="E2076">
        <v>2</v>
      </c>
      <c r="F2076" t="s">
        <v>1037</v>
      </c>
      <c r="G2076" t="s">
        <v>1031</v>
      </c>
      <c r="H2076">
        <v>18</v>
      </c>
      <c r="I2076" t="s">
        <v>1029</v>
      </c>
      <c r="J2076">
        <f>IF(AND(B2077=Hospitalvisits[[#This Row],[Patient_ID]],C2077-Hospitalvisits[[#This Row],[Discharge_Date]] &lt;= 30),1,0)</f>
        <v>0</v>
      </c>
      <c r="K2076" s="3" t="str">
        <f>IF(Hospitalvisits[[#This Row],[Readmission Status]]=1,C2077,"")</f>
        <v/>
      </c>
    </row>
    <row r="2077" spans="1:11">
      <c r="A2077">
        <v>474</v>
      </c>
      <c r="B2077">
        <v>700</v>
      </c>
      <c r="C2077" s="3">
        <v>45176</v>
      </c>
      <c r="D2077" s="3">
        <v>45180</v>
      </c>
      <c r="E2077">
        <v>4</v>
      </c>
      <c r="F2077" t="s">
        <v>1024</v>
      </c>
      <c r="G2077" t="s">
        <v>1025</v>
      </c>
      <c r="H2077">
        <v>88</v>
      </c>
      <c r="I2077" t="s">
        <v>1034</v>
      </c>
      <c r="J2077">
        <f>IF(AND(B2078=Hospitalvisits[[#This Row],[Patient_ID]],C2078-Hospitalvisits[[#This Row],[Discharge_Date]] &lt;= 30),1,0)</f>
        <v>0</v>
      </c>
      <c r="K2077" s="3" t="str">
        <f>IF(Hospitalvisits[[#This Row],[Readmission Status]]=1,C2078,"")</f>
        <v/>
      </c>
    </row>
    <row r="2078" spans="1:11">
      <c r="A2078">
        <v>1744</v>
      </c>
      <c r="B2078">
        <v>700</v>
      </c>
      <c r="C2078" s="3">
        <v>45211</v>
      </c>
      <c r="D2078" s="3">
        <v>45219</v>
      </c>
      <c r="E2078">
        <v>8</v>
      </c>
      <c r="F2078" t="s">
        <v>1030</v>
      </c>
      <c r="G2078" t="s">
        <v>1031</v>
      </c>
      <c r="H2078">
        <v>27</v>
      </c>
      <c r="I2078" t="s">
        <v>1032</v>
      </c>
      <c r="J2078">
        <f>IF(AND(B2079=Hospitalvisits[[#This Row],[Patient_ID]],C2079-Hospitalvisits[[#This Row],[Discharge_Date]] &lt;= 30),1,0)</f>
        <v>0</v>
      </c>
      <c r="K2078" s="3" t="str">
        <f>IF(Hospitalvisits[[#This Row],[Readmission Status]]=1,C2079,"")</f>
        <v/>
      </c>
    </row>
    <row r="2079" spans="1:11">
      <c r="A2079">
        <v>218</v>
      </c>
      <c r="B2079">
        <v>701</v>
      </c>
      <c r="C2079" s="3">
        <v>45304</v>
      </c>
      <c r="D2079" s="3">
        <v>45309</v>
      </c>
      <c r="E2079">
        <v>5</v>
      </c>
      <c r="F2079" t="s">
        <v>1037</v>
      </c>
      <c r="G2079" t="s">
        <v>1031</v>
      </c>
      <c r="H2079">
        <v>50</v>
      </c>
      <c r="I2079" t="s">
        <v>1029</v>
      </c>
      <c r="J2079">
        <f>IF(AND(B2080=Hospitalvisits[[#This Row],[Patient_ID]],C2080-Hospitalvisits[[#This Row],[Discharge_Date]] &lt;= 30),1,0)</f>
        <v>0</v>
      </c>
      <c r="K2079" s="3" t="str">
        <f>IF(Hospitalvisits[[#This Row],[Readmission Status]]=1,C2080,"")</f>
        <v/>
      </c>
    </row>
    <row r="2080" spans="1:11">
      <c r="A2080">
        <v>2531</v>
      </c>
      <c r="B2080">
        <v>701</v>
      </c>
      <c r="C2080" s="3">
        <v>45580</v>
      </c>
      <c r="D2080" s="3">
        <v>45584</v>
      </c>
      <c r="E2080">
        <v>4</v>
      </c>
      <c r="F2080" t="s">
        <v>1024</v>
      </c>
      <c r="G2080" t="s">
        <v>1025</v>
      </c>
      <c r="H2080">
        <v>20</v>
      </c>
      <c r="I2080" t="s">
        <v>1026</v>
      </c>
      <c r="J2080">
        <f>IF(AND(B2081=Hospitalvisits[[#This Row],[Patient_ID]],C2081-Hospitalvisits[[#This Row],[Discharge_Date]] &lt;= 30),1,0)</f>
        <v>0</v>
      </c>
      <c r="K2080" s="3" t="str">
        <f>IF(Hospitalvisits[[#This Row],[Readmission Status]]=1,C2081,"")</f>
        <v/>
      </c>
    </row>
    <row r="2081" spans="1:11">
      <c r="A2081">
        <v>837</v>
      </c>
      <c r="B2081">
        <v>701</v>
      </c>
      <c r="C2081" s="3">
        <v>45643</v>
      </c>
      <c r="D2081" s="3">
        <v>45644</v>
      </c>
      <c r="E2081">
        <v>1</v>
      </c>
      <c r="F2081" t="s">
        <v>1042</v>
      </c>
      <c r="G2081" t="s">
        <v>1043</v>
      </c>
      <c r="H2081">
        <v>189</v>
      </c>
      <c r="I2081" t="s">
        <v>1026</v>
      </c>
      <c r="J2081">
        <f>IF(AND(B2082=Hospitalvisits[[#This Row],[Patient_ID]],C2082-Hospitalvisits[[#This Row],[Discharge_Date]] &lt;= 30),1,0)</f>
        <v>0</v>
      </c>
      <c r="K2081" s="3" t="str">
        <f>IF(Hospitalvisits[[#This Row],[Readmission Status]]=1,C2082,"")</f>
        <v/>
      </c>
    </row>
    <row r="2082" spans="1:11">
      <c r="A2082">
        <v>1752</v>
      </c>
      <c r="B2082">
        <v>702</v>
      </c>
      <c r="C2082" s="3">
        <v>44595</v>
      </c>
      <c r="D2082" s="3">
        <v>44600</v>
      </c>
      <c r="E2082">
        <v>5</v>
      </c>
      <c r="F2082" t="s">
        <v>1024</v>
      </c>
      <c r="G2082" t="s">
        <v>1025</v>
      </c>
      <c r="H2082">
        <v>167</v>
      </c>
      <c r="I2082" t="s">
        <v>1032</v>
      </c>
      <c r="J2082">
        <f>IF(AND(B2083=Hospitalvisits[[#This Row],[Patient_ID]],C2083-Hospitalvisits[[#This Row],[Discharge_Date]] &lt;= 30),1,0)</f>
        <v>0</v>
      </c>
      <c r="K2082" s="3" t="str">
        <f>IF(Hospitalvisits[[#This Row],[Readmission Status]]=1,C2083,"")</f>
        <v/>
      </c>
    </row>
    <row r="2083" spans="1:11">
      <c r="A2083">
        <v>1826</v>
      </c>
      <c r="B2083">
        <v>703</v>
      </c>
      <c r="C2083" s="3">
        <v>45291</v>
      </c>
      <c r="D2083" s="3">
        <v>45297</v>
      </c>
      <c r="E2083">
        <v>6</v>
      </c>
      <c r="F2083" t="s">
        <v>1044</v>
      </c>
      <c r="G2083" t="s">
        <v>1039</v>
      </c>
      <c r="H2083">
        <v>161</v>
      </c>
      <c r="I2083" t="s">
        <v>1034</v>
      </c>
      <c r="J2083">
        <f>IF(AND(B2084=Hospitalvisits[[#This Row],[Patient_ID]],C2084-Hospitalvisits[[#This Row],[Discharge_Date]] &lt;= 30),1,0)</f>
        <v>0</v>
      </c>
      <c r="K2083" s="3" t="str">
        <f>IF(Hospitalvisits[[#This Row],[Readmission Status]]=1,C2084,"")</f>
        <v/>
      </c>
    </row>
    <row r="2084" spans="1:11">
      <c r="A2084">
        <v>1445</v>
      </c>
      <c r="B2084">
        <v>704</v>
      </c>
      <c r="C2084" s="3">
        <v>44655</v>
      </c>
      <c r="D2084" s="3">
        <v>44659</v>
      </c>
      <c r="E2084">
        <v>4</v>
      </c>
      <c r="F2084" t="s">
        <v>1045</v>
      </c>
      <c r="G2084" t="s">
        <v>1025</v>
      </c>
      <c r="H2084">
        <v>161</v>
      </c>
      <c r="I2084" t="s">
        <v>1026</v>
      </c>
      <c r="J2084">
        <f>IF(AND(B2085=Hospitalvisits[[#This Row],[Patient_ID]],C2085-Hospitalvisits[[#This Row],[Discharge_Date]] &lt;= 30),1,0)</f>
        <v>0</v>
      </c>
      <c r="K2084" s="3" t="str">
        <f>IF(Hospitalvisits[[#This Row],[Readmission Status]]=1,C2085,"")</f>
        <v/>
      </c>
    </row>
    <row r="2085" spans="1:11">
      <c r="A2085">
        <v>1820</v>
      </c>
      <c r="B2085">
        <v>704</v>
      </c>
      <c r="C2085" s="3">
        <v>45474</v>
      </c>
      <c r="D2085" s="3">
        <v>45479</v>
      </c>
      <c r="E2085">
        <v>5</v>
      </c>
      <c r="F2085" t="s">
        <v>1038</v>
      </c>
      <c r="G2085" t="s">
        <v>1039</v>
      </c>
      <c r="H2085">
        <v>193</v>
      </c>
      <c r="I2085" t="s">
        <v>1032</v>
      </c>
      <c r="J2085">
        <f>IF(AND(B2086=Hospitalvisits[[#This Row],[Patient_ID]],C2086-Hospitalvisits[[#This Row],[Discharge_Date]] &lt;= 30),1,0)</f>
        <v>0</v>
      </c>
      <c r="K2085" s="3" t="str">
        <f>IF(Hospitalvisits[[#This Row],[Readmission Status]]=1,C2086,"")</f>
        <v/>
      </c>
    </row>
    <row r="2086" spans="1:11">
      <c r="A2086">
        <v>1435</v>
      </c>
      <c r="B2086">
        <v>704</v>
      </c>
      <c r="C2086" s="3">
        <v>45516</v>
      </c>
      <c r="D2086" s="3">
        <v>45526</v>
      </c>
      <c r="E2086">
        <v>10</v>
      </c>
      <c r="F2086" t="s">
        <v>1041</v>
      </c>
      <c r="G2086" t="s">
        <v>1036</v>
      </c>
      <c r="H2086">
        <v>10</v>
      </c>
      <c r="I2086" t="s">
        <v>1032</v>
      </c>
      <c r="J2086">
        <f>IF(AND(B2087=Hospitalvisits[[#This Row],[Patient_ID]],C2087-Hospitalvisits[[#This Row],[Discharge_Date]] &lt;= 30),1,0)</f>
        <v>1</v>
      </c>
      <c r="K2086" s="3">
        <f>IF(Hospitalvisits[[#This Row],[Readmission Status]]=1,C2087,"")</f>
        <v>45536</v>
      </c>
    </row>
    <row r="2087" spans="1:11">
      <c r="A2087">
        <v>117</v>
      </c>
      <c r="B2087">
        <v>704</v>
      </c>
      <c r="C2087" s="3">
        <v>45536</v>
      </c>
      <c r="D2087" s="3">
        <v>45548</v>
      </c>
      <c r="E2087">
        <v>12</v>
      </c>
      <c r="F2087" t="s">
        <v>1041</v>
      </c>
      <c r="G2087" t="s">
        <v>1036</v>
      </c>
      <c r="H2087">
        <v>142</v>
      </c>
      <c r="I2087" t="s">
        <v>1032</v>
      </c>
      <c r="J2087">
        <f>IF(AND(B2088=Hospitalvisits[[#This Row],[Patient_ID]],C2088-Hospitalvisits[[#This Row],[Discharge_Date]] &lt;= 30),1,0)</f>
        <v>0</v>
      </c>
      <c r="K2087" s="3" t="str">
        <f>IF(Hospitalvisits[[#This Row],[Readmission Status]]=1,C2088,"")</f>
        <v/>
      </c>
    </row>
    <row r="2088" spans="1:11">
      <c r="A2088">
        <v>1690</v>
      </c>
      <c r="B2088">
        <v>705</v>
      </c>
      <c r="C2088" s="3">
        <v>45457</v>
      </c>
      <c r="D2088" s="3">
        <v>45466</v>
      </c>
      <c r="E2088">
        <v>9</v>
      </c>
      <c r="F2088" t="s">
        <v>1027</v>
      </c>
      <c r="G2088" t="s">
        <v>1028</v>
      </c>
      <c r="H2088">
        <v>112</v>
      </c>
      <c r="I2088" t="s">
        <v>1026</v>
      </c>
      <c r="J2088">
        <f>IF(AND(B2089=Hospitalvisits[[#This Row],[Patient_ID]],C2089-Hospitalvisits[[#This Row],[Discharge_Date]] &lt;= 30),1,0)</f>
        <v>0</v>
      </c>
      <c r="K2088" s="3" t="str">
        <f>IF(Hospitalvisits[[#This Row],[Readmission Status]]=1,C2089,"")</f>
        <v/>
      </c>
    </row>
    <row r="2089" spans="1:11">
      <c r="A2089">
        <v>2063</v>
      </c>
      <c r="B2089">
        <v>705</v>
      </c>
      <c r="C2089" s="3">
        <v>45575</v>
      </c>
      <c r="D2089" s="3">
        <v>45582</v>
      </c>
      <c r="E2089">
        <v>7</v>
      </c>
      <c r="F2089" t="s">
        <v>1041</v>
      </c>
      <c r="G2089" t="s">
        <v>1036</v>
      </c>
      <c r="H2089">
        <v>57</v>
      </c>
      <c r="I2089" t="s">
        <v>1034</v>
      </c>
      <c r="J2089">
        <f>IF(AND(B2090=Hospitalvisits[[#This Row],[Patient_ID]],C2090-Hospitalvisits[[#This Row],[Discharge_Date]] &lt;= 30),1,0)</f>
        <v>1</v>
      </c>
      <c r="K2089" s="3">
        <f>IF(Hospitalvisits[[#This Row],[Readmission Status]]=1,C2090,"")</f>
        <v>45592</v>
      </c>
    </row>
    <row r="2090" spans="1:11">
      <c r="A2090">
        <v>2824</v>
      </c>
      <c r="B2090">
        <v>705</v>
      </c>
      <c r="C2090" s="3">
        <v>45592</v>
      </c>
      <c r="D2090" s="3">
        <v>45595</v>
      </c>
      <c r="E2090">
        <v>3</v>
      </c>
      <c r="F2090" t="s">
        <v>1040</v>
      </c>
      <c r="G2090" t="s">
        <v>1039</v>
      </c>
      <c r="H2090">
        <v>90</v>
      </c>
      <c r="I2090" t="s">
        <v>1026</v>
      </c>
      <c r="J2090">
        <f>IF(AND(B2091=Hospitalvisits[[#This Row],[Patient_ID]],C2091-Hospitalvisits[[#This Row],[Discharge_Date]] &lt;= 30),1,0)</f>
        <v>0</v>
      </c>
      <c r="K2090" s="3" t="str">
        <f>IF(Hospitalvisits[[#This Row],[Readmission Status]]=1,C2091,"")</f>
        <v/>
      </c>
    </row>
    <row r="2091" spans="1:11">
      <c r="A2091">
        <v>212</v>
      </c>
      <c r="B2091">
        <v>705</v>
      </c>
      <c r="C2091" s="3">
        <v>45633</v>
      </c>
      <c r="D2091" s="3">
        <v>45638</v>
      </c>
      <c r="E2091">
        <v>5</v>
      </c>
      <c r="F2091" t="s">
        <v>1030</v>
      </c>
      <c r="G2091" t="s">
        <v>1031</v>
      </c>
      <c r="H2091">
        <v>67</v>
      </c>
      <c r="I2091" t="s">
        <v>1032</v>
      </c>
      <c r="J2091">
        <f>IF(AND(B2092=Hospitalvisits[[#This Row],[Patient_ID]],C2092-Hospitalvisits[[#This Row],[Discharge_Date]] &lt;= 30),1,0)</f>
        <v>0</v>
      </c>
      <c r="K2091" s="3" t="str">
        <f>IF(Hospitalvisits[[#This Row],[Readmission Status]]=1,C2092,"")</f>
        <v/>
      </c>
    </row>
    <row r="2092" spans="1:11">
      <c r="A2092">
        <v>1383</v>
      </c>
      <c r="B2092">
        <v>706</v>
      </c>
      <c r="C2092" s="3">
        <v>44575</v>
      </c>
      <c r="D2092" s="3">
        <v>44584</v>
      </c>
      <c r="E2092">
        <v>9</v>
      </c>
      <c r="F2092" t="s">
        <v>1035</v>
      </c>
      <c r="G2092" t="s">
        <v>1036</v>
      </c>
      <c r="H2092">
        <v>4</v>
      </c>
      <c r="I2092" t="s">
        <v>1029</v>
      </c>
      <c r="J2092">
        <f>IF(AND(B2093=Hospitalvisits[[#This Row],[Patient_ID]],C2093-Hospitalvisits[[#This Row],[Discharge_Date]] &lt;= 30),1,0)</f>
        <v>0</v>
      </c>
      <c r="K2092" s="3" t="str">
        <f>IF(Hospitalvisits[[#This Row],[Readmission Status]]=1,C2093,"")</f>
        <v/>
      </c>
    </row>
    <row r="2093" spans="1:11">
      <c r="A2093">
        <v>1666</v>
      </c>
      <c r="B2093">
        <v>706</v>
      </c>
      <c r="C2093" s="3">
        <v>45201</v>
      </c>
      <c r="D2093" s="3">
        <v>45202</v>
      </c>
      <c r="E2093">
        <v>1</v>
      </c>
      <c r="F2093" t="s">
        <v>1030</v>
      </c>
      <c r="G2093" t="s">
        <v>1031</v>
      </c>
      <c r="H2093">
        <v>101</v>
      </c>
      <c r="I2093" t="s">
        <v>1029</v>
      </c>
      <c r="J2093">
        <f>IF(AND(B2094=Hospitalvisits[[#This Row],[Patient_ID]],C2094-Hospitalvisits[[#This Row],[Discharge_Date]] &lt;= 30),1,0)</f>
        <v>0</v>
      </c>
      <c r="K2093" s="3" t="str">
        <f>IF(Hospitalvisits[[#This Row],[Readmission Status]]=1,C2094,"")</f>
        <v/>
      </c>
    </row>
    <row r="2094" spans="1:11">
      <c r="A2094">
        <v>2029</v>
      </c>
      <c r="B2094">
        <v>706</v>
      </c>
      <c r="C2094" s="3">
        <v>45419</v>
      </c>
      <c r="D2094" s="3">
        <v>45424</v>
      </c>
      <c r="E2094">
        <v>5</v>
      </c>
      <c r="F2094" t="s">
        <v>1027</v>
      </c>
      <c r="G2094" t="s">
        <v>1028</v>
      </c>
      <c r="H2094">
        <v>1</v>
      </c>
      <c r="I2094" t="s">
        <v>1029</v>
      </c>
      <c r="J2094">
        <f>IF(AND(B2095=Hospitalvisits[[#This Row],[Patient_ID]],C2095-Hospitalvisits[[#This Row],[Discharge_Date]] &lt;= 30),1,0)</f>
        <v>0</v>
      </c>
      <c r="K2094" s="3" t="str">
        <f>IF(Hospitalvisits[[#This Row],[Readmission Status]]=1,C2095,"")</f>
        <v/>
      </c>
    </row>
    <row r="2095" spans="1:11">
      <c r="A2095">
        <v>607</v>
      </c>
      <c r="B2095">
        <v>706</v>
      </c>
      <c r="C2095" s="3">
        <v>45555</v>
      </c>
      <c r="D2095" s="3">
        <v>45567</v>
      </c>
      <c r="E2095">
        <v>12</v>
      </c>
      <c r="F2095" t="s">
        <v>1027</v>
      </c>
      <c r="G2095" t="s">
        <v>1028</v>
      </c>
      <c r="H2095">
        <v>95</v>
      </c>
      <c r="I2095" t="s">
        <v>1026</v>
      </c>
      <c r="J2095">
        <f>IF(AND(B2096=Hospitalvisits[[#This Row],[Patient_ID]],C2096-Hospitalvisits[[#This Row],[Discharge_Date]] &lt;= 30),1,0)</f>
        <v>0</v>
      </c>
      <c r="K2095" s="3" t="str">
        <f>IF(Hospitalvisits[[#This Row],[Readmission Status]]=1,C2096,"")</f>
        <v/>
      </c>
    </row>
    <row r="2096" spans="1:11">
      <c r="A2096">
        <v>1971</v>
      </c>
      <c r="B2096">
        <v>707</v>
      </c>
      <c r="C2096" s="3">
        <v>44608</v>
      </c>
      <c r="D2096" s="3">
        <v>44619</v>
      </c>
      <c r="E2096">
        <v>11</v>
      </c>
      <c r="F2096" t="s">
        <v>1033</v>
      </c>
      <c r="G2096" t="s">
        <v>1028</v>
      </c>
      <c r="H2096">
        <v>116</v>
      </c>
      <c r="I2096" t="s">
        <v>1034</v>
      </c>
      <c r="J2096">
        <f>IF(AND(B2097=Hospitalvisits[[#This Row],[Patient_ID]],C2097-Hospitalvisits[[#This Row],[Discharge_Date]] &lt;= 30),1,0)</f>
        <v>0</v>
      </c>
      <c r="K2096" s="3" t="str">
        <f>IF(Hospitalvisits[[#This Row],[Readmission Status]]=1,C2097,"")</f>
        <v/>
      </c>
    </row>
    <row r="2097" spans="1:11">
      <c r="A2097">
        <v>1354</v>
      </c>
      <c r="B2097">
        <v>707</v>
      </c>
      <c r="C2097" s="3">
        <v>45140</v>
      </c>
      <c r="D2097" s="3">
        <v>45144</v>
      </c>
      <c r="E2097">
        <v>4</v>
      </c>
      <c r="F2097" t="s">
        <v>1035</v>
      </c>
      <c r="G2097" t="s">
        <v>1036</v>
      </c>
      <c r="H2097">
        <v>135</v>
      </c>
      <c r="I2097" t="s">
        <v>1034</v>
      </c>
      <c r="J2097">
        <f>IF(AND(B2098=Hospitalvisits[[#This Row],[Patient_ID]],C2098-Hospitalvisits[[#This Row],[Discharge_Date]] &lt;= 30),1,0)</f>
        <v>0</v>
      </c>
      <c r="K2097" s="3" t="str">
        <f>IF(Hospitalvisits[[#This Row],[Readmission Status]]=1,C2098,"")</f>
        <v/>
      </c>
    </row>
    <row r="2098" spans="1:11">
      <c r="A2098">
        <v>973</v>
      </c>
      <c r="B2098">
        <v>707</v>
      </c>
      <c r="C2098" s="3">
        <v>45380</v>
      </c>
      <c r="D2098" s="3">
        <v>45387</v>
      </c>
      <c r="E2098">
        <v>7</v>
      </c>
      <c r="F2098" t="s">
        <v>1033</v>
      </c>
      <c r="G2098" t="s">
        <v>1028</v>
      </c>
      <c r="H2098">
        <v>98</v>
      </c>
      <c r="I2098" t="s">
        <v>1032</v>
      </c>
      <c r="J2098">
        <f>IF(AND(B2099=Hospitalvisits[[#This Row],[Patient_ID]],C2099-Hospitalvisits[[#This Row],[Discharge_Date]] &lt;= 30),1,0)</f>
        <v>0</v>
      </c>
      <c r="K2098" s="3" t="str">
        <f>IF(Hospitalvisits[[#This Row],[Readmission Status]]=1,C2099,"")</f>
        <v/>
      </c>
    </row>
    <row r="2099" spans="1:11">
      <c r="A2099">
        <v>2014</v>
      </c>
      <c r="B2099">
        <v>708</v>
      </c>
      <c r="C2099" s="3">
        <v>44600</v>
      </c>
      <c r="D2099" s="3">
        <v>44601</v>
      </c>
      <c r="E2099">
        <v>1</v>
      </c>
      <c r="F2099" t="s">
        <v>1046</v>
      </c>
      <c r="G2099" t="s">
        <v>1043</v>
      </c>
      <c r="H2099">
        <v>25</v>
      </c>
      <c r="I2099" t="s">
        <v>1029</v>
      </c>
      <c r="J2099">
        <f>IF(AND(B2100=Hospitalvisits[[#This Row],[Patient_ID]],C2100-Hospitalvisits[[#This Row],[Discharge_Date]] &lt;= 30),1,0)</f>
        <v>0</v>
      </c>
      <c r="K2099" s="3" t="str">
        <f>IF(Hospitalvisits[[#This Row],[Readmission Status]]=1,C2100,"")</f>
        <v/>
      </c>
    </row>
    <row r="2100" spans="1:11">
      <c r="A2100">
        <v>1410</v>
      </c>
      <c r="B2100">
        <v>708</v>
      </c>
      <c r="C2100" s="3">
        <v>44856</v>
      </c>
      <c r="D2100" s="3">
        <v>44874</v>
      </c>
      <c r="E2100">
        <v>18</v>
      </c>
      <c r="F2100" t="s">
        <v>1027</v>
      </c>
      <c r="G2100" t="s">
        <v>1028</v>
      </c>
      <c r="H2100">
        <v>48</v>
      </c>
      <c r="I2100" t="s">
        <v>1034</v>
      </c>
      <c r="J2100">
        <f>IF(AND(B2101=Hospitalvisits[[#This Row],[Patient_ID]],C2101-Hospitalvisits[[#This Row],[Discharge_Date]] &lt;= 30),1,0)</f>
        <v>0</v>
      </c>
      <c r="K2100" s="3" t="str">
        <f>IF(Hospitalvisits[[#This Row],[Readmission Status]]=1,C2101,"")</f>
        <v/>
      </c>
    </row>
    <row r="2101" spans="1:11">
      <c r="A2101">
        <v>1418</v>
      </c>
      <c r="B2101">
        <v>709</v>
      </c>
      <c r="C2101" s="3">
        <v>44777</v>
      </c>
      <c r="D2101" s="3">
        <v>44785</v>
      </c>
      <c r="E2101">
        <v>8</v>
      </c>
      <c r="F2101" t="s">
        <v>1030</v>
      </c>
      <c r="G2101" t="s">
        <v>1031</v>
      </c>
      <c r="H2101">
        <v>15</v>
      </c>
      <c r="I2101" t="s">
        <v>1034</v>
      </c>
      <c r="J2101">
        <f>IF(AND(B2102=Hospitalvisits[[#This Row],[Patient_ID]],C2102-Hospitalvisits[[#This Row],[Discharge_Date]] &lt;= 30),1,0)</f>
        <v>0</v>
      </c>
      <c r="K2101" s="3" t="str">
        <f>IF(Hospitalvisits[[#This Row],[Readmission Status]]=1,C2102,"")</f>
        <v/>
      </c>
    </row>
    <row r="2102" spans="1:11">
      <c r="A2102">
        <v>2461</v>
      </c>
      <c r="B2102">
        <v>709</v>
      </c>
      <c r="C2102" s="3">
        <v>45163</v>
      </c>
      <c r="D2102" s="3">
        <v>45168</v>
      </c>
      <c r="E2102">
        <v>5</v>
      </c>
      <c r="F2102" t="s">
        <v>1045</v>
      </c>
      <c r="G2102" t="s">
        <v>1025</v>
      </c>
      <c r="H2102">
        <v>196</v>
      </c>
      <c r="I2102" t="s">
        <v>1026</v>
      </c>
      <c r="J2102">
        <f>IF(AND(B2103=Hospitalvisits[[#This Row],[Patient_ID]],C2103-Hospitalvisits[[#This Row],[Discharge_Date]] &lt;= 30),1,0)</f>
        <v>0</v>
      </c>
      <c r="K2102" s="3" t="str">
        <f>IF(Hospitalvisits[[#This Row],[Readmission Status]]=1,C2103,"")</f>
        <v/>
      </c>
    </row>
    <row r="2103" spans="1:11">
      <c r="A2103">
        <v>1320</v>
      </c>
      <c r="B2103">
        <v>709</v>
      </c>
      <c r="C2103" s="3">
        <v>45350</v>
      </c>
      <c r="D2103" s="3">
        <v>45354</v>
      </c>
      <c r="E2103">
        <v>4</v>
      </c>
      <c r="F2103" t="s">
        <v>1045</v>
      </c>
      <c r="G2103" t="s">
        <v>1025</v>
      </c>
      <c r="H2103">
        <v>155</v>
      </c>
      <c r="I2103" t="s">
        <v>1034</v>
      </c>
      <c r="J2103">
        <f>IF(AND(B2104=Hospitalvisits[[#This Row],[Patient_ID]],C2104-Hospitalvisits[[#This Row],[Discharge_Date]] &lt;= 30),1,0)</f>
        <v>0</v>
      </c>
      <c r="K2103" s="3" t="str">
        <f>IF(Hospitalvisits[[#This Row],[Readmission Status]]=1,C2104,"")</f>
        <v/>
      </c>
    </row>
    <row r="2104" spans="1:11">
      <c r="A2104">
        <v>732</v>
      </c>
      <c r="B2104">
        <v>709</v>
      </c>
      <c r="C2104" s="3">
        <v>45431</v>
      </c>
      <c r="D2104" s="3">
        <v>45447</v>
      </c>
      <c r="E2104">
        <v>16</v>
      </c>
      <c r="F2104" t="s">
        <v>1027</v>
      </c>
      <c r="G2104" t="s">
        <v>1028</v>
      </c>
      <c r="H2104">
        <v>22</v>
      </c>
      <c r="I2104" t="s">
        <v>1032</v>
      </c>
      <c r="J2104">
        <f>IF(AND(B2105=Hospitalvisits[[#This Row],[Patient_ID]],C2105-Hospitalvisits[[#This Row],[Discharge_Date]] &lt;= 30),1,0)</f>
        <v>0</v>
      </c>
      <c r="K2104" s="3" t="str">
        <f>IF(Hospitalvisits[[#This Row],[Readmission Status]]=1,C2105,"")</f>
        <v/>
      </c>
    </row>
    <row r="2105" spans="1:11">
      <c r="A2105">
        <v>1389</v>
      </c>
      <c r="B2105">
        <v>709</v>
      </c>
      <c r="C2105" s="3">
        <v>45547</v>
      </c>
      <c r="D2105" s="3">
        <v>45551</v>
      </c>
      <c r="E2105">
        <v>4</v>
      </c>
      <c r="F2105" t="s">
        <v>1044</v>
      </c>
      <c r="G2105" t="s">
        <v>1039</v>
      </c>
      <c r="H2105">
        <v>60</v>
      </c>
      <c r="I2105" t="s">
        <v>1034</v>
      </c>
      <c r="J2105">
        <f>IF(AND(B2106=Hospitalvisits[[#This Row],[Patient_ID]],C2106-Hospitalvisits[[#This Row],[Discharge_Date]] &lt;= 30),1,0)</f>
        <v>0</v>
      </c>
      <c r="K2105" s="3" t="str">
        <f>IF(Hospitalvisits[[#This Row],[Readmission Status]]=1,C2106,"")</f>
        <v/>
      </c>
    </row>
    <row r="2106" spans="1:11">
      <c r="A2106">
        <v>1564</v>
      </c>
      <c r="B2106">
        <v>709</v>
      </c>
      <c r="C2106" s="3">
        <v>45636</v>
      </c>
      <c r="D2106" s="3">
        <v>45641</v>
      </c>
      <c r="E2106">
        <v>5</v>
      </c>
      <c r="F2106" t="s">
        <v>1038</v>
      </c>
      <c r="G2106" t="s">
        <v>1039</v>
      </c>
      <c r="H2106">
        <v>16</v>
      </c>
      <c r="I2106" t="s">
        <v>1034</v>
      </c>
      <c r="J2106">
        <f>IF(AND(B2107=Hospitalvisits[[#This Row],[Patient_ID]],C2107-Hospitalvisits[[#This Row],[Discharge_Date]] &lt;= 30),1,0)</f>
        <v>0</v>
      </c>
      <c r="K2106" s="3" t="str">
        <f>IF(Hospitalvisits[[#This Row],[Readmission Status]]=1,C2107,"")</f>
        <v/>
      </c>
    </row>
    <row r="2107" spans="1:11">
      <c r="A2107">
        <v>1394</v>
      </c>
      <c r="B2107">
        <v>711</v>
      </c>
      <c r="C2107" s="3">
        <v>44575</v>
      </c>
      <c r="D2107" s="3">
        <v>44581</v>
      </c>
      <c r="E2107">
        <v>6</v>
      </c>
      <c r="F2107" t="s">
        <v>1035</v>
      </c>
      <c r="G2107" t="s">
        <v>1036</v>
      </c>
      <c r="H2107">
        <v>94</v>
      </c>
      <c r="I2107" t="s">
        <v>1026</v>
      </c>
      <c r="J2107">
        <f>IF(AND(B2108=Hospitalvisits[[#This Row],[Patient_ID]],C2108-Hospitalvisits[[#This Row],[Discharge_Date]] &lt;= 30),1,0)</f>
        <v>1</v>
      </c>
      <c r="K2107" s="3">
        <f>IF(Hospitalvisits[[#This Row],[Readmission Status]]=1,C2108,"")</f>
        <v>44578</v>
      </c>
    </row>
    <row r="2108" spans="1:11">
      <c r="A2108">
        <v>552</v>
      </c>
      <c r="B2108">
        <v>711</v>
      </c>
      <c r="C2108" s="3">
        <v>44578</v>
      </c>
      <c r="D2108" s="3">
        <v>44586</v>
      </c>
      <c r="E2108">
        <v>8</v>
      </c>
      <c r="F2108" t="s">
        <v>1035</v>
      </c>
      <c r="G2108" t="s">
        <v>1036</v>
      </c>
      <c r="H2108">
        <v>110</v>
      </c>
      <c r="I2108" t="s">
        <v>1029</v>
      </c>
      <c r="J2108">
        <f>IF(AND(B2109=Hospitalvisits[[#This Row],[Patient_ID]],C2109-Hospitalvisits[[#This Row],[Discharge_Date]] &lt;= 30),1,0)</f>
        <v>0</v>
      </c>
      <c r="K2108" s="3" t="str">
        <f>IF(Hospitalvisits[[#This Row],[Readmission Status]]=1,C2109,"")</f>
        <v/>
      </c>
    </row>
    <row r="2109" spans="1:11">
      <c r="A2109">
        <v>836</v>
      </c>
      <c r="B2109">
        <v>711</v>
      </c>
      <c r="C2109" s="3">
        <v>44682</v>
      </c>
      <c r="D2109" s="3">
        <v>44685</v>
      </c>
      <c r="E2109">
        <v>3</v>
      </c>
      <c r="F2109" t="s">
        <v>1040</v>
      </c>
      <c r="G2109" t="s">
        <v>1039</v>
      </c>
      <c r="H2109">
        <v>85</v>
      </c>
      <c r="I2109" t="s">
        <v>1029</v>
      </c>
      <c r="J2109">
        <f>IF(AND(B2110=Hospitalvisits[[#This Row],[Patient_ID]],C2110-Hospitalvisits[[#This Row],[Discharge_Date]] &lt;= 30),1,0)</f>
        <v>0</v>
      </c>
      <c r="K2109" s="3" t="str">
        <f>IF(Hospitalvisits[[#This Row],[Readmission Status]]=1,C2110,"")</f>
        <v/>
      </c>
    </row>
    <row r="2110" spans="1:11">
      <c r="A2110">
        <v>1149</v>
      </c>
      <c r="B2110">
        <v>711</v>
      </c>
      <c r="C2110" s="3">
        <v>45286</v>
      </c>
      <c r="D2110" s="3">
        <v>45306</v>
      </c>
      <c r="E2110">
        <v>20</v>
      </c>
      <c r="F2110" t="s">
        <v>1027</v>
      </c>
      <c r="G2110" t="s">
        <v>1028</v>
      </c>
      <c r="H2110">
        <v>179</v>
      </c>
      <c r="I2110" t="s">
        <v>1029</v>
      </c>
      <c r="J2110">
        <f>IF(AND(B2111=Hospitalvisits[[#This Row],[Patient_ID]],C2111-Hospitalvisits[[#This Row],[Discharge_Date]] &lt;= 30),1,0)</f>
        <v>0</v>
      </c>
      <c r="K2110" s="3" t="str">
        <f>IF(Hospitalvisits[[#This Row],[Readmission Status]]=1,C2111,"")</f>
        <v/>
      </c>
    </row>
    <row r="2111" spans="1:11">
      <c r="A2111">
        <v>2823</v>
      </c>
      <c r="B2111">
        <v>712</v>
      </c>
      <c r="C2111" s="3">
        <v>44645</v>
      </c>
      <c r="D2111" s="3">
        <v>44649</v>
      </c>
      <c r="E2111">
        <v>4</v>
      </c>
      <c r="F2111" t="s">
        <v>1045</v>
      </c>
      <c r="G2111" t="s">
        <v>1025</v>
      </c>
      <c r="H2111">
        <v>31</v>
      </c>
      <c r="I2111" t="s">
        <v>1029</v>
      </c>
      <c r="J2111">
        <f>IF(AND(B2112=Hospitalvisits[[#This Row],[Patient_ID]],C2112-Hospitalvisits[[#This Row],[Discharge_Date]] &lt;= 30),1,0)</f>
        <v>0</v>
      </c>
      <c r="K2111" s="3" t="str">
        <f>IF(Hospitalvisits[[#This Row],[Readmission Status]]=1,C2112,"")</f>
        <v/>
      </c>
    </row>
    <row r="2112" spans="1:11">
      <c r="A2112">
        <v>2926</v>
      </c>
      <c r="B2112">
        <v>712</v>
      </c>
      <c r="C2112" s="3">
        <v>44731</v>
      </c>
      <c r="D2112" s="3">
        <v>44736</v>
      </c>
      <c r="E2112">
        <v>5</v>
      </c>
      <c r="F2112" t="s">
        <v>1040</v>
      </c>
      <c r="G2112" t="s">
        <v>1039</v>
      </c>
      <c r="H2112">
        <v>160</v>
      </c>
      <c r="I2112" t="s">
        <v>1029</v>
      </c>
      <c r="J2112">
        <f>IF(AND(B2113=Hospitalvisits[[#This Row],[Patient_ID]],C2113-Hospitalvisits[[#This Row],[Discharge_Date]] &lt;= 30),1,0)</f>
        <v>0</v>
      </c>
      <c r="K2112" s="3" t="str">
        <f>IF(Hospitalvisits[[#This Row],[Readmission Status]]=1,C2113,"")</f>
        <v/>
      </c>
    </row>
    <row r="2113" spans="1:11">
      <c r="A2113">
        <v>943</v>
      </c>
      <c r="B2113">
        <v>712</v>
      </c>
      <c r="C2113" s="3">
        <v>44784</v>
      </c>
      <c r="D2113" s="3">
        <v>44799</v>
      </c>
      <c r="E2113">
        <v>15</v>
      </c>
      <c r="F2113" t="s">
        <v>1033</v>
      </c>
      <c r="G2113" t="s">
        <v>1028</v>
      </c>
      <c r="H2113">
        <v>76</v>
      </c>
      <c r="I2113" t="s">
        <v>1026</v>
      </c>
      <c r="J2113">
        <f>IF(AND(B2114=Hospitalvisits[[#This Row],[Patient_ID]],C2114-Hospitalvisits[[#This Row],[Discharge_Date]] &lt;= 30),1,0)</f>
        <v>0</v>
      </c>
      <c r="K2113" s="3" t="str">
        <f>IF(Hospitalvisits[[#This Row],[Readmission Status]]=1,C2114,"")</f>
        <v/>
      </c>
    </row>
    <row r="2114" spans="1:11">
      <c r="A2114">
        <v>2519</v>
      </c>
      <c r="B2114">
        <v>712</v>
      </c>
      <c r="C2114" s="3">
        <v>44880</v>
      </c>
      <c r="D2114" s="3">
        <v>44885</v>
      </c>
      <c r="E2114">
        <v>5</v>
      </c>
      <c r="F2114" t="s">
        <v>1038</v>
      </c>
      <c r="G2114" t="s">
        <v>1039</v>
      </c>
      <c r="H2114">
        <v>191</v>
      </c>
      <c r="I2114" t="s">
        <v>1032</v>
      </c>
      <c r="J2114">
        <f>IF(AND(B2115=Hospitalvisits[[#This Row],[Patient_ID]],C2115-Hospitalvisits[[#This Row],[Discharge_Date]] &lt;= 30),1,0)</f>
        <v>0</v>
      </c>
      <c r="K2114" s="3" t="str">
        <f>IF(Hospitalvisits[[#This Row],[Readmission Status]]=1,C2115,"")</f>
        <v/>
      </c>
    </row>
    <row r="2115" spans="1:11">
      <c r="A2115">
        <v>603</v>
      </c>
      <c r="B2115">
        <v>712</v>
      </c>
      <c r="C2115" s="3">
        <v>45265</v>
      </c>
      <c r="D2115" s="3">
        <v>45268</v>
      </c>
      <c r="E2115">
        <v>3</v>
      </c>
      <c r="F2115" t="s">
        <v>1024</v>
      </c>
      <c r="G2115" t="s">
        <v>1025</v>
      </c>
      <c r="H2115">
        <v>8</v>
      </c>
      <c r="I2115" t="s">
        <v>1032</v>
      </c>
      <c r="J2115">
        <f>IF(AND(B2116=Hospitalvisits[[#This Row],[Patient_ID]],C2116-Hospitalvisits[[#This Row],[Discharge_Date]] &lt;= 30),1,0)</f>
        <v>0</v>
      </c>
      <c r="K2115" s="3" t="str">
        <f>IF(Hospitalvisits[[#This Row],[Readmission Status]]=1,C2116,"")</f>
        <v/>
      </c>
    </row>
    <row r="2116" spans="1:11">
      <c r="A2116">
        <v>723</v>
      </c>
      <c r="B2116">
        <v>712</v>
      </c>
      <c r="C2116" s="3">
        <v>45411</v>
      </c>
      <c r="D2116" s="3">
        <v>45414</v>
      </c>
      <c r="E2116">
        <v>3</v>
      </c>
      <c r="F2116" t="s">
        <v>1040</v>
      </c>
      <c r="G2116" t="s">
        <v>1039</v>
      </c>
      <c r="H2116">
        <v>107</v>
      </c>
      <c r="I2116" t="s">
        <v>1026</v>
      </c>
      <c r="J2116">
        <f>IF(AND(B2117=Hospitalvisits[[#This Row],[Patient_ID]],C2117-Hospitalvisits[[#This Row],[Discharge_Date]] &lt;= 30),1,0)</f>
        <v>0</v>
      </c>
      <c r="K2116" s="3" t="str">
        <f>IF(Hospitalvisits[[#This Row],[Readmission Status]]=1,C2117,"")</f>
        <v/>
      </c>
    </row>
    <row r="2117" spans="1:11">
      <c r="A2117">
        <v>1432</v>
      </c>
      <c r="B2117">
        <v>712</v>
      </c>
      <c r="C2117" s="3">
        <v>45515</v>
      </c>
      <c r="D2117" s="3">
        <v>45524</v>
      </c>
      <c r="E2117">
        <v>9</v>
      </c>
      <c r="F2117" t="s">
        <v>1027</v>
      </c>
      <c r="G2117" t="s">
        <v>1028</v>
      </c>
      <c r="H2117">
        <v>97</v>
      </c>
      <c r="I2117" t="s">
        <v>1026</v>
      </c>
      <c r="J2117">
        <f>IF(AND(B2118=Hospitalvisits[[#This Row],[Patient_ID]],C2118-Hospitalvisits[[#This Row],[Discharge_Date]] &lt;= 30),1,0)</f>
        <v>0</v>
      </c>
      <c r="K2117" s="3" t="str">
        <f>IF(Hospitalvisits[[#This Row],[Readmission Status]]=1,C2118,"")</f>
        <v/>
      </c>
    </row>
    <row r="2118" spans="1:11">
      <c r="A2118">
        <v>1462</v>
      </c>
      <c r="B2118">
        <v>714</v>
      </c>
      <c r="C2118" s="3">
        <v>44842</v>
      </c>
      <c r="D2118" s="3">
        <v>44850</v>
      </c>
      <c r="E2118">
        <v>8</v>
      </c>
      <c r="F2118" t="s">
        <v>1035</v>
      </c>
      <c r="G2118" t="s">
        <v>1036</v>
      </c>
      <c r="H2118">
        <v>128</v>
      </c>
      <c r="I2118" t="s">
        <v>1026</v>
      </c>
      <c r="J2118">
        <f>IF(AND(B2119=Hospitalvisits[[#This Row],[Patient_ID]],C2119-Hospitalvisits[[#This Row],[Discharge_Date]] &lt;= 30),1,0)</f>
        <v>0</v>
      </c>
      <c r="K2118" s="3" t="str">
        <f>IF(Hospitalvisits[[#This Row],[Readmission Status]]=1,C2119,"")</f>
        <v/>
      </c>
    </row>
    <row r="2119" spans="1:11">
      <c r="A2119">
        <v>1999</v>
      </c>
      <c r="B2119">
        <v>714</v>
      </c>
      <c r="C2119" s="3">
        <v>44977</v>
      </c>
      <c r="D2119" s="3">
        <v>44988</v>
      </c>
      <c r="E2119">
        <v>11</v>
      </c>
      <c r="F2119" t="s">
        <v>1041</v>
      </c>
      <c r="G2119" t="s">
        <v>1036</v>
      </c>
      <c r="H2119">
        <v>127</v>
      </c>
      <c r="I2119" t="s">
        <v>1029</v>
      </c>
      <c r="J2119">
        <f>IF(AND(B2120=Hospitalvisits[[#This Row],[Patient_ID]],C2120-Hospitalvisits[[#This Row],[Discharge_Date]] &lt;= 30),1,0)</f>
        <v>0</v>
      </c>
      <c r="K2119" s="3" t="str">
        <f>IF(Hospitalvisits[[#This Row],[Readmission Status]]=1,C2120,"")</f>
        <v/>
      </c>
    </row>
    <row r="2120" spans="1:11">
      <c r="A2120">
        <v>2203</v>
      </c>
      <c r="B2120">
        <v>714</v>
      </c>
      <c r="C2120" s="3">
        <v>45023</v>
      </c>
      <c r="D2120" s="3">
        <v>45031</v>
      </c>
      <c r="E2120">
        <v>8</v>
      </c>
      <c r="F2120" t="s">
        <v>1037</v>
      </c>
      <c r="G2120" t="s">
        <v>1031</v>
      </c>
      <c r="H2120">
        <v>156</v>
      </c>
      <c r="I2120" t="s">
        <v>1032</v>
      </c>
      <c r="J2120">
        <f>IF(AND(B2121=Hospitalvisits[[#This Row],[Patient_ID]],C2121-Hospitalvisits[[#This Row],[Discharge_Date]] &lt;= 30),1,0)</f>
        <v>0</v>
      </c>
      <c r="K2120" s="3" t="str">
        <f>IF(Hospitalvisits[[#This Row],[Readmission Status]]=1,C2121,"")</f>
        <v/>
      </c>
    </row>
    <row r="2121" spans="1:11">
      <c r="A2121">
        <v>2593</v>
      </c>
      <c r="B2121">
        <v>715</v>
      </c>
      <c r="C2121" s="3">
        <v>44719</v>
      </c>
      <c r="D2121" s="3">
        <v>44725</v>
      </c>
      <c r="E2121">
        <v>6</v>
      </c>
      <c r="F2121" t="s">
        <v>1041</v>
      </c>
      <c r="G2121" t="s">
        <v>1036</v>
      </c>
      <c r="H2121">
        <v>10</v>
      </c>
      <c r="I2121" t="s">
        <v>1034</v>
      </c>
      <c r="J2121">
        <f>IF(AND(B2122=Hospitalvisits[[#This Row],[Patient_ID]],C2122-Hospitalvisits[[#This Row],[Discharge_Date]] &lt;= 30),1,0)</f>
        <v>0</v>
      </c>
      <c r="K2121" s="3" t="str">
        <f>IF(Hospitalvisits[[#This Row],[Readmission Status]]=1,C2122,"")</f>
        <v/>
      </c>
    </row>
    <row r="2122" spans="1:11">
      <c r="A2122">
        <v>1497</v>
      </c>
      <c r="B2122">
        <v>715</v>
      </c>
      <c r="C2122" s="3">
        <v>44797</v>
      </c>
      <c r="D2122" s="3">
        <v>44803</v>
      </c>
      <c r="E2122">
        <v>6</v>
      </c>
      <c r="F2122" t="s">
        <v>1040</v>
      </c>
      <c r="G2122" t="s">
        <v>1039</v>
      </c>
      <c r="H2122">
        <v>6</v>
      </c>
      <c r="I2122" t="s">
        <v>1032</v>
      </c>
      <c r="J2122">
        <f>IF(AND(B2123=Hospitalvisits[[#This Row],[Patient_ID]],C2123-Hospitalvisits[[#This Row],[Discharge_Date]] &lt;= 30),1,0)</f>
        <v>1</v>
      </c>
      <c r="K2122" s="3">
        <f>IF(Hospitalvisits[[#This Row],[Readmission Status]]=1,C2123,"")</f>
        <v>44803</v>
      </c>
    </row>
    <row r="2123" spans="1:11">
      <c r="A2123">
        <v>1270</v>
      </c>
      <c r="B2123">
        <v>715</v>
      </c>
      <c r="C2123" s="3">
        <v>44803</v>
      </c>
      <c r="D2123" s="3">
        <v>44804</v>
      </c>
      <c r="E2123">
        <v>1</v>
      </c>
      <c r="F2123" t="s">
        <v>1042</v>
      </c>
      <c r="G2123" t="s">
        <v>1043</v>
      </c>
      <c r="H2123">
        <v>61</v>
      </c>
      <c r="I2123" t="s">
        <v>1032</v>
      </c>
      <c r="J2123">
        <f>IF(AND(B2124=Hospitalvisits[[#This Row],[Patient_ID]],C2124-Hospitalvisits[[#This Row],[Discharge_Date]] &lt;= 30),1,0)</f>
        <v>0</v>
      </c>
      <c r="K2123" s="3" t="str">
        <f>IF(Hospitalvisits[[#This Row],[Readmission Status]]=1,C2124,"")</f>
        <v/>
      </c>
    </row>
    <row r="2124" spans="1:11">
      <c r="A2124">
        <v>2075</v>
      </c>
      <c r="B2124">
        <v>715</v>
      </c>
      <c r="C2124" s="3">
        <v>45050</v>
      </c>
      <c r="D2124" s="3">
        <v>45051</v>
      </c>
      <c r="E2124">
        <v>1</v>
      </c>
      <c r="F2124" t="s">
        <v>1042</v>
      </c>
      <c r="G2124" t="s">
        <v>1043</v>
      </c>
      <c r="H2124">
        <v>66</v>
      </c>
      <c r="I2124" t="s">
        <v>1026</v>
      </c>
      <c r="J2124">
        <f>IF(AND(B2125=Hospitalvisits[[#This Row],[Patient_ID]],C2125-Hospitalvisits[[#This Row],[Discharge_Date]] &lt;= 30),1,0)</f>
        <v>0</v>
      </c>
      <c r="K2124" s="3" t="str">
        <f>IF(Hospitalvisits[[#This Row],[Readmission Status]]=1,C2125,"")</f>
        <v/>
      </c>
    </row>
    <row r="2125" spans="1:11">
      <c r="A2125">
        <v>1594</v>
      </c>
      <c r="B2125">
        <v>716</v>
      </c>
      <c r="C2125" s="3">
        <v>44568</v>
      </c>
      <c r="D2125" s="3">
        <v>44575</v>
      </c>
      <c r="E2125">
        <v>7</v>
      </c>
      <c r="F2125" t="s">
        <v>1038</v>
      </c>
      <c r="G2125" t="s">
        <v>1039</v>
      </c>
      <c r="H2125">
        <v>189</v>
      </c>
      <c r="I2125" t="s">
        <v>1032</v>
      </c>
      <c r="J2125">
        <f>IF(AND(B2126=Hospitalvisits[[#This Row],[Patient_ID]],C2126-Hospitalvisits[[#This Row],[Discharge_Date]] &lt;= 30),1,0)</f>
        <v>0</v>
      </c>
      <c r="K2125" s="3" t="str">
        <f>IF(Hospitalvisits[[#This Row],[Readmission Status]]=1,C2126,"")</f>
        <v/>
      </c>
    </row>
    <row r="2126" spans="1:11">
      <c r="A2126">
        <v>2450</v>
      </c>
      <c r="B2126">
        <v>716</v>
      </c>
      <c r="C2126" s="3">
        <v>44627</v>
      </c>
      <c r="D2126" s="3">
        <v>44636</v>
      </c>
      <c r="E2126">
        <v>9</v>
      </c>
      <c r="F2126" t="s">
        <v>1035</v>
      </c>
      <c r="G2126" t="s">
        <v>1036</v>
      </c>
      <c r="H2126">
        <v>176</v>
      </c>
      <c r="I2126" t="s">
        <v>1034</v>
      </c>
      <c r="J2126">
        <f>IF(AND(B2127=Hospitalvisits[[#This Row],[Patient_ID]],C2127-Hospitalvisits[[#This Row],[Discharge_Date]] &lt;= 30),1,0)</f>
        <v>0</v>
      </c>
      <c r="K2126" s="3" t="str">
        <f>IF(Hospitalvisits[[#This Row],[Readmission Status]]=1,C2127,"")</f>
        <v/>
      </c>
    </row>
    <row r="2127" spans="1:11">
      <c r="A2127">
        <v>290</v>
      </c>
      <c r="B2127">
        <v>716</v>
      </c>
      <c r="C2127" s="3">
        <v>45432</v>
      </c>
      <c r="D2127" s="3">
        <v>45436</v>
      </c>
      <c r="E2127">
        <v>4</v>
      </c>
      <c r="F2127" t="s">
        <v>1024</v>
      </c>
      <c r="G2127" t="s">
        <v>1025</v>
      </c>
      <c r="H2127">
        <v>198</v>
      </c>
      <c r="I2127" t="s">
        <v>1029</v>
      </c>
      <c r="J2127">
        <f>IF(AND(B2128=Hospitalvisits[[#This Row],[Patient_ID]],C2128-Hospitalvisits[[#This Row],[Discharge_Date]] &lt;= 30),1,0)</f>
        <v>0</v>
      </c>
      <c r="K2127" s="3" t="str">
        <f>IF(Hospitalvisits[[#This Row],[Readmission Status]]=1,C2128,"")</f>
        <v/>
      </c>
    </row>
    <row r="2128" spans="1:11">
      <c r="A2128">
        <v>423</v>
      </c>
      <c r="B2128">
        <v>716</v>
      </c>
      <c r="C2128" s="3">
        <v>45620</v>
      </c>
      <c r="D2128" s="3">
        <v>45623</v>
      </c>
      <c r="E2128">
        <v>3</v>
      </c>
      <c r="F2128" t="s">
        <v>1024</v>
      </c>
      <c r="G2128" t="s">
        <v>1025</v>
      </c>
      <c r="H2128">
        <v>1</v>
      </c>
      <c r="I2128" t="s">
        <v>1026</v>
      </c>
      <c r="J2128">
        <f>IF(AND(B2129=Hospitalvisits[[#This Row],[Patient_ID]],C2129-Hospitalvisits[[#This Row],[Discharge_Date]] &lt;= 30),1,0)</f>
        <v>0</v>
      </c>
      <c r="K2128" s="3" t="str">
        <f>IF(Hospitalvisits[[#This Row],[Readmission Status]]=1,C2129,"")</f>
        <v/>
      </c>
    </row>
    <row r="2129" spans="1:11">
      <c r="A2129">
        <v>1593</v>
      </c>
      <c r="B2129">
        <v>717</v>
      </c>
      <c r="C2129" s="3">
        <v>44731</v>
      </c>
      <c r="D2129" s="3">
        <v>44737</v>
      </c>
      <c r="E2129">
        <v>6</v>
      </c>
      <c r="F2129" t="s">
        <v>1044</v>
      </c>
      <c r="G2129" t="s">
        <v>1039</v>
      </c>
      <c r="H2129">
        <v>144</v>
      </c>
      <c r="I2129" t="s">
        <v>1034</v>
      </c>
      <c r="J2129">
        <f>IF(AND(B2130=Hospitalvisits[[#This Row],[Patient_ID]],C2130-Hospitalvisits[[#This Row],[Discharge_Date]] &lt;= 30),1,0)</f>
        <v>0</v>
      </c>
      <c r="K2129" s="3" t="str">
        <f>IF(Hospitalvisits[[#This Row],[Readmission Status]]=1,C2130,"")</f>
        <v/>
      </c>
    </row>
    <row r="2130" spans="1:11">
      <c r="A2130">
        <v>1613</v>
      </c>
      <c r="B2130">
        <v>717</v>
      </c>
      <c r="C2130" s="3">
        <v>45560</v>
      </c>
      <c r="D2130" s="3">
        <v>45567</v>
      </c>
      <c r="E2130">
        <v>7</v>
      </c>
      <c r="F2130" t="s">
        <v>1037</v>
      </c>
      <c r="G2130" t="s">
        <v>1031</v>
      </c>
      <c r="H2130">
        <v>165</v>
      </c>
      <c r="I2130" t="s">
        <v>1034</v>
      </c>
      <c r="J2130">
        <f>IF(AND(B2131=Hospitalvisits[[#This Row],[Patient_ID]],C2131-Hospitalvisits[[#This Row],[Discharge_Date]] &lt;= 30),1,0)</f>
        <v>0</v>
      </c>
      <c r="K2130" s="3" t="str">
        <f>IF(Hospitalvisits[[#This Row],[Readmission Status]]=1,C2131,"")</f>
        <v/>
      </c>
    </row>
    <row r="2131" spans="1:11">
      <c r="A2131">
        <v>1405</v>
      </c>
      <c r="B2131">
        <v>717</v>
      </c>
      <c r="C2131" s="3">
        <v>45612</v>
      </c>
      <c r="D2131" s="3">
        <v>45627</v>
      </c>
      <c r="E2131">
        <v>15</v>
      </c>
      <c r="F2131" t="s">
        <v>1027</v>
      </c>
      <c r="G2131" t="s">
        <v>1028</v>
      </c>
      <c r="H2131">
        <v>73</v>
      </c>
      <c r="I2131" t="s">
        <v>1026</v>
      </c>
      <c r="J2131">
        <f>IF(AND(B2132=Hospitalvisits[[#This Row],[Patient_ID]],C2132-Hospitalvisits[[#This Row],[Discharge_Date]] &lt;= 30),1,0)</f>
        <v>0</v>
      </c>
      <c r="K2131" s="3" t="str">
        <f>IF(Hospitalvisits[[#This Row],[Readmission Status]]=1,C2132,"")</f>
        <v/>
      </c>
    </row>
    <row r="2132" spans="1:11">
      <c r="A2132">
        <v>351</v>
      </c>
      <c r="B2132">
        <v>718</v>
      </c>
      <c r="C2132" s="3">
        <v>44637</v>
      </c>
      <c r="D2132" s="3">
        <v>44645</v>
      </c>
      <c r="E2132">
        <v>8</v>
      </c>
      <c r="F2132" t="s">
        <v>1041</v>
      </c>
      <c r="G2132" t="s">
        <v>1036</v>
      </c>
      <c r="H2132">
        <v>56</v>
      </c>
      <c r="I2132" t="s">
        <v>1026</v>
      </c>
      <c r="J2132">
        <f>IF(AND(B2133=Hospitalvisits[[#This Row],[Patient_ID]],C2133-Hospitalvisits[[#This Row],[Discharge_Date]] &lt;= 30),1,0)</f>
        <v>0</v>
      </c>
      <c r="K2132" s="3" t="str">
        <f>IF(Hospitalvisits[[#This Row],[Readmission Status]]=1,C2133,"")</f>
        <v/>
      </c>
    </row>
    <row r="2133" spans="1:11">
      <c r="A2133">
        <v>1626</v>
      </c>
      <c r="B2133">
        <v>718</v>
      </c>
      <c r="C2133" s="3">
        <v>44945</v>
      </c>
      <c r="D2133" s="3">
        <v>44948</v>
      </c>
      <c r="E2133">
        <v>3</v>
      </c>
      <c r="F2133" t="s">
        <v>1037</v>
      </c>
      <c r="G2133" t="s">
        <v>1031</v>
      </c>
      <c r="H2133">
        <v>188</v>
      </c>
      <c r="I2133" t="s">
        <v>1034</v>
      </c>
      <c r="J2133">
        <f>IF(AND(B2134=Hospitalvisits[[#This Row],[Patient_ID]],C2134-Hospitalvisits[[#This Row],[Discharge_Date]] &lt;= 30),1,0)</f>
        <v>0</v>
      </c>
      <c r="K2133" s="3" t="str">
        <f>IF(Hospitalvisits[[#This Row],[Readmission Status]]=1,C2134,"")</f>
        <v/>
      </c>
    </row>
    <row r="2134" spans="1:11">
      <c r="A2134">
        <v>2145</v>
      </c>
      <c r="B2134">
        <v>718</v>
      </c>
      <c r="C2134" s="3">
        <v>45120</v>
      </c>
      <c r="D2134" s="3">
        <v>45129</v>
      </c>
      <c r="E2134">
        <v>9</v>
      </c>
      <c r="F2134" t="s">
        <v>1035</v>
      </c>
      <c r="G2134" t="s">
        <v>1036</v>
      </c>
      <c r="H2134">
        <v>148</v>
      </c>
      <c r="I2134" t="s">
        <v>1029</v>
      </c>
      <c r="J2134">
        <f>IF(AND(B2135=Hospitalvisits[[#This Row],[Patient_ID]],C2135-Hospitalvisits[[#This Row],[Discharge_Date]] &lt;= 30),1,0)</f>
        <v>0</v>
      </c>
      <c r="K2134" s="3" t="str">
        <f>IF(Hospitalvisits[[#This Row],[Readmission Status]]=1,C2135,"")</f>
        <v/>
      </c>
    </row>
    <row r="2135" spans="1:11">
      <c r="A2135">
        <v>2602</v>
      </c>
      <c r="B2135">
        <v>718</v>
      </c>
      <c r="C2135" s="3">
        <v>45226</v>
      </c>
      <c r="D2135" s="3">
        <v>45230</v>
      </c>
      <c r="E2135">
        <v>4</v>
      </c>
      <c r="F2135" t="s">
        <v>1024</v>
      </c>
      <c r="G2135" t="s">
        <v>1025</v>
      </c>
      <c r="H2135">
        <v>111</v>
      </c>
      <c r="I2135" t="s">
        <v>1026</v>
      </c>
      <c r="J2135">
        <f>IF(AND(B2136=Hospitalvisits[[#This Row],[Patient_ID]],C2136-Hospitalvisits[[#This Row],[Discharge_Date]] &lt;= 30),1,0)</f>
        <v>0</v>
      </c>
      <c r="K2135" s="3" t="str">
        <f>IF(Hospitalvisits[[#This Row],[Readmission Status]]=1,C2136,"")</f>
        <v/>
      </c>
    </row>
    <row r="2136" spans="1:11">
      <c r="A2136">
        <v>816</v>
      </c>
      <c r="B2136">
        <v>718</v>
      </c>
      <c r="C2136" s="3">
        <v>45268</v>
      </c>
      <c r="D2136" s="3">
        <v>45271</v>
      </c>
      <c r="E2136">
        <v>3</v>
      </c>
      <c r="F2136" t="s">
        <v>1037</v>
      </c>
      <c r="G2136" t="s">
        <v>1031</v>
      </c>
      <c r="H2136">
        <v>139</v>
      </c>
      <c r="I2136" t="s">
        <v>1029</v>
      </c>
      <c r="J2136">
        <f>IF(AND(B2137=Hospitalvisits[[#This Row],[Patient_ID]],C2137-Hospitalvisits[[#This Row],[Discharge_Date]] &lt;= 30),1,0)</f>
        <v>0</v>
      </c>
      <c r="K2136" s="3" t="str">
        <f>IF(Hospitalvisits[[#This Row],[Readmission Status]]=1,C2137,"")</f>
        <v/>
      </c>
    </row>
    <row r="2137" spans="1:11">
      <c r="A2137">
        <v>1824</v>
      </c>
      <c r="B2137">
        <v>719</v>
      </c>
      <c r="C2137" s="3">
        <v>45385</v>
      </c>
      <c r="D2137" s="3">
        <v>45388</v>
      </c>
      <c r="E2137">
        <v>3</v>
      </c>
      <c r="F2137" t="s">
        <v>1040</v>
      </c>
      <c r="G2137" t="s">
        <v>1039</v>
      </c>
      <c r="H2137">
        <v>194</v>
      </c>
      <c r="I2137" t="s">
        <v>1034</v>
      </c>
      <c r="J2137">
        <f>IF(AND(B2138=Hospitalvisits[[#This Row],[Patient_ID]],C2138-Hospitalvisits[[#This Row],[Discharge_Date]] &lt;= 30),1,0)</f>
        <v>0</v>
      </c>
      <c r="K2137" s="3" t="str">
        <f>IF(Hospitalvisits[[#This Row],[Readmission Status]]=1,C2138,"")</f>
        <v/>
      </c>
    </row>
    <row r="2138" spans="1:11">
      <c r="A2138">
        <v>2681</v>
      </c>
      <c r="B2138">
        <v>720</v>
      </c>
      <c r="C2138" s="3">
        <v>44614</v>
      </c>
      <c r="D2138" s="3">
        <v>44615</v>
      </c>
      <c r="E2138">
        <v>1</v>
      </c>
      <c r="F2138" t="s">
        <v>1042</v>
      </c>
      <c r="G2138" t="s">
        <v>1043</v>
      </c>
      <c r="H2138">
        <v>198</v>
      </c>
      <c r="I2138" t="s">
        <v>1026</v>
      </c>
      <c r="J2138">
        <f>IF(AND(B2139=Hospitalvisits[[#This Row],[Patient_ID]],C2139-Hospitalvisits[[#This Row],[Discharge_Date]] &lt;= 30),1,0)</f>
        <v>0</v>
      </c>
      <c r="K2138" s="3" t="str">
        <f>IF(Hospitalvisits[[#This Row],[Readmission Status]]=1,C2139,"")</f>
        <v/>
      </c>
    </row>
    <row r="2139" spans="1:11">
      <c r="A2139">
        <v>1254</v>
      </c>
      <c r="B2139">
        <v>720</v>
      </c>
      <c r="C2139" s="3">
        <v>44904</v>
      </c>
      <c r="D2139" s="3">
        <v>44910</v>
      </c>
      <c r="E2139">
        <v>6</v>
      </c>
      <c r="F2139" t="s">
        <v>1038</v>
      </c>
      <c r="G2139" t="s">
        <v>1039</v>
      </c>
      <c r="H2139">
        <v>31</v>
      </c>
      <c r="I2139" t="s">
        <v>1026</v>
      </c>
      <c r="J2139">
        <f>IF(AND(B2140=Hospitalvisits[[#This Row],[Patient_ID]],C2140-Hospitalvisits[[#This Row],[Discharge_Date]] &lt;= 30),1,0)</f>
        <v>0</v>
      </c>
      <c r="K2139" s="3" t="str">
        <f>IF(Hospitalvisits[[#This Row],[Readmission Status]]=1,C2140,"")</f>
        <v/>
      </c>
    </row>
    <row r="2140" spans="1:11">
      <c r="A2140">
        <v>967</v>
      </c>
      <c r="B2140">
        <v>721</v>
      </c>
      <c r="C2140" s="3">
        <v>45094</v>
      </c>
      <c r="D2140" s="3">
        <v>45099</v>
      </c>
      <c r="E2140">
        <v>5</v>
      </c>
      <c r="F2140" t="s">
        <v>1033</v>
      </c>
      <c r="G2140" t="s">
        <v>1028</v>
      </c>
      <c r="H2140">
        <v>12</v>
      </c>
      <c r="I2140" t="s">
        <v>1026</v>
      </c>
      <c r="J2140">
        <f>IF(AND(B2141=Hospitalvisits[[#This Row],[Patient_ID]],C2141-Hospitalvisits[[#This Row],[Discharge_Date]] &lt;= 30),1,0)</f>
        <v>1</v>
      </c>
      <c r="K2140" s="3">
        <f>IF(Hospitalvisits[[#This Row],[Readmission Status]]=1,C2141,"")</f>
        <v>45095</v>
      </c>
    </row>
    <row r="2141" spans="1:11">
      <c r="A2141">
        <v>2306</v>
      </c>
      <c r="B2141">
        <v>721</v>
      </c>
      <c r="C2141" s="3">
        <v>45095</v>
      </c>
      <c r="D2141" s="3">
        <v>45107</v>
      </c>
      <c r="E2141">
        <v>12</v>
      </c>
      <c r="F2141" t="s">
        <v>1035</v>
      </c>
      <c r="G2141" t="s">
        <v>1036</v>
      </c>
      <c r="H2141">
        <v>196</v>
      </c>
      <c r="I2141" t="s">
        <v>1032</v>
      </c>
      <c r="J2141">
        <f>IF(AND(B2142=Hospitalvisits[[#This Row],[Patient_ID]],C2142-Hospitalvisits[[#This Row],[Discharge_Date]] &lt;= 30),1,0)</f>
        <v>0</v>
      </c>
      <c r="K2141" s="3" t="str">
        <f>IF(Hospitalvisits[[#This Row],[Readmission Status]]=1,C2142,"")</f>
        <v/>
      </c>
    </row>
    <row r="2142" spans="1:11">
      <c r="A2142">
        <v>2167</v>
      </c>
      <c r="B2142">
        <v>722</v>
      </c>
      <c r="C2142" s="3">
        <v>45053</v>
      </c>
      <c r="D2142" s="3">
        <v>45056</v>
      </c>
      <c r="E2142">
        <v>3</v>
      </c>
      <c r="F2142" t="s">
        <v>1042</v>
      </c>
      <c r="G2142" t="s">
        <v>1043</v>
      </c>
      <c r="H2142">
        <v>85</v>
      </c>
      <c r="I2142" t="s">
        <v>1032</v>
      </c>
      <c r="J2142">
        <f>IF(AND(B2143=Hospitalvisits[[#This Row],[Patient_ID]],C2143-Hospitalvisits[[#This Row],[Discharge_Date]] &lt;= 30),1,0)</f>
        <v>0</v>
      </c>
      <c r="K2142" s="3" t="str">
        <f>IF(Hospitalvisits[[#This Row],[Readmission Status]]=1,C2143,"")</f>
        <v/>
      </c>
    </row>
    <row r="2143" spans="1:11">
      <c r="A2143">
        <v>2587</v>
      </c>
      <c r="B2143">
        <v>722</v>
      </c>
      <c r="C2143" s="3">
        <v>45478</v>
      </c>
      <c r="D2143" s="3">
        <v>45488</v>
      </c>
      <c r="E2143">
        <v>10</v>
      </c>
      <c r="F2143" t="s">
        <v>1033</v>
      </c>
      <c r="G2143" t="s">
        <v>1028</v>
      </c>
      <c r="H2143">
        <v>141</v>
      </c>
      <c r="I2143" t="s">
        <v>1032</v>
      </c>
      <c r="J2143">
        <f>IF(AND(B2144=Hospitalvisits[[#This Row],[Patient_ID]],C2144-Hospitalvisits[[#This Row],[Discharge_Date]] &lt;= 30),1,0)</f>
        <v>0</v>
      </c>
      <c r="K2143" s="3" t="str">
        <f>IF(Hospitalvisits[[#This Row],[Readmission Status]]=1,C2144,"")</f>
        <v/>
      </c>
    </row>
    <row r="2144" spans="1:11">
      <c r="A2144">
        <v>1918</v>
      </c>
      <c r="B2144">
        <v>723</v>
      </c>
      <c r="C2144" s="3">
        <v>44571</v>
      </c>
      <c r="D2144" s="3">
        <v>44574</v>
      </c>
      <c r="E2144">
        <v>3</v>
      </c>
      <c r="F2144" t="s">
        <v>1045</v>
      </c>
      <c r="G2144" t="s">
        <v>1025</v>
      </c>
      <c r="H2144">
        <v>75</v>
      </c>
      <c r="I2144" t="s">
        <v>1029</v>
      </c>
      <c r="J2144">
        <f>IF(AND(B2145=Hospitalvisits[[#This Row],[Patient_ID]],C2145-Hospitalvisits[[#This Row],[Discharge_Date]] &lt;= 30),1,0)</f>
        <v>0</v>
      </c>
      <c r="K2144" s="3" t="str">
        <f>IF(Hospitalvisits[[#This Row],[Readmission Status]]=1,C2145,"")</f>
        <v/>
      </c>
    </row>
    <row r="2145" spans="1:11">
      <c r="A2145">
        <v>1523</v>
      </c>
      <c r="B2145">
        <v>723</v>
      </c>
      <c r="C2145" s="3">
        <v>44630</v>
      </c>
      <c r="D2145" s="3">
        <v>44637</v>
      </c>
      <c r="E2145">
        <v>7</v>
      </c>
      <c r="F2145" t="s">
        <v>1038</v>
      </c>
      <c r="G2145" t="s">
        <v>1039</v>
      </c>
      <c r="H2145">
        <v>168</v>
      </c>
      <c r="I2145" t="s">
        <v>1032</v>
      </c>
      <c r="J2145">
        <f>IF(AND(B2146=Hospitalvisits[[#This Row],[Patient_ID]],C2146-Hospitalvisits[[#This Row],[Discharge_Date]] &lt;= 30),1,0)</f>
        <v>0</v>
      </c>
      <c r="K2145" s="3" t="str">
        <f>IF(Hospitalvisits[[#This Row],[Readmission Status]]=1,C2146,"")</f>
        <v/>
      </c>
    </row>
    <row r="2146" spans="1:11">
      <c r="A2146">
        <v>1115</v>
      </c>
      <c r="B2146">
        <v>723</v>
      </c>
      <c r="C2146" s="3">
        <v>44691</v>
      </c>
      <c r="D2146" s="3">
        <v>44702</v>
      </c>
      <c r="E2146">
        <v>11</v>
      </c>
      <c r="F2146" t="s">
        <v>1041</v>
      </c>
      <c r="G2146" t="s">
        <v>1036</v>
      </c>
      <c r="H2146">
        <v>178</v>
      </c>
      <c r="I2146" t="s">
        <v>1026</v>
      </c>
      <c r="J2146">
        <f>IF(AND(B2147=Hospitalvisits[[#This Row],[Patient_ID]],C2147-Hospitalvisits[[#This Row],[Discharge_Date]] &lt;= 30),1,0)</f>
        <v>1</v>
      </c>
      <c r="K2146" s="3">
        <f>IF(Hospitalvisits[[#This Row],[Readmission Status]]=1,C2147,"")</f>
        <v>44727</v>
      </c>
    </row>
    <row r="2147" spans="1:11">
      <c r="A2147">
        <v>2838</v>
      </c>
      <c r="B2147">
        <v>723</v>
      </c>
      <c r="C2147" s="3">
        <v>44727</v>
      </c>
      <c r="D2147" s="3">
        <v>44731</v>
      </c>
      <c r="E2147">
        <v>4</v>
      </c>
      <c r="F2147" t="s">
        <v>1041</v>
      </c>
      <c r="G2147" t="s">
        <v>1036</v>
      </c>
      <c r="H2147">
        <v>65</v>
      </c>
      <c r="I2147" t="s">
        <v>1034</v>
      </c>
      <c r="J2147">
        <f>IF(AND(B2148=Hospitalvisits[[#This Row],[Patient_ID]],C2148-Hospitalvisits[[#This Row],[Discharge_Date]] &lt;= 30),1,0)</f>
        <v>0</v>
      </c>
      <c r="K2147" s="3" t="str">
        <f>IF(Hospitalvisits[[#This Row],[Readmission Status]]=1,C2148,"")</f>
        <v/>
      </c>
    </row>
    <row r="2148" spans="1:11">
      <c r="A2148">
        <v>975</v>
      </c>
      <c r="B2148">
        <v>723</v>
      </c>
      <c r="C2148" s="3">
        <v>44807</v>
      </c>
      <c r="D2148" s="3">
        <v>44813</v>
      </c>
      <c r="E2148">
        <v>6</v>
      </c>
      <c r="F2148" t="s">
        <v>1038</v>
      </c>
      <c r="G2148" t="s">
        <v>1039</v>
      </c>
      <c r="H2148">
        <v>31</v>
      </c>
      <c r="I2148" t="s">
        <v>1026</v>
      </c>
      <c r="J2148">
        <f>IF(AND(B2149=Hospitalvisits[[#This Row],[Patient_ID]],C2149-Hospitalvisits[[#This Row],[Discharge_Date]] &lt;= 30),1,0)</f>
        <v>0</v>
      </c>
      <c r="K2148" s="3" t="str">
        <f>IF(Hospitalvisits[[#This Row],[Readmission Status]]=1,C2149,"")</f>
        <v/>
      </c>
    </row>
    <row r="2149" spans="1:11">
      <c r="A2149">
        <v>1532</v>
      </c>
      <c r="B2149">
        <v>723</v>
      </c>
      <c r="C2149" s="3">
        <v>45137</v>
      </c>
      <c r="D2149" s="3">
        <v>45150</v>
      </c>
      <c r="E2149">
        <v>13</v>
      </c>
      <c r="F2149" t="s">
        <v>1027</v>
      </c>
      <c r="G2149" t="s">
        <v>1028</v>
      </c>
      <c r="H2149">
        <v>71</v>
      </c>
      <c r="I2149" t="s">
        <v>1032</v>
      </c>
      <c r="J2149">
        <f>IF(AND(B2150=Hospitalvisits[[#This Row],[Patient_ID]],C2150-Hospitalvisits[[#This Row],[Discharge_Date]] &lt;= 30),1,0)</f>
        <v>0</v>
      </c>
      <c r="K2149" s="3" t="str">
        <f>IF(Hospitalvisits[[#This Row],[Readmission Status]]=1,C2150,"")</f>
        <v/>
      </c>
    </row>
    <row r="2150" spans="1:11">
      <c r="A2150">
        <v>2275</v>
      </c>
      <c r="B2150">
        <v>723</v>
      </c>
      <c r="C2150" s="3">
        <v>45281</v>
      </c>
      <c r="D2150" s="3">
        <v>45284</v>
      </c>
      <c r="E2150">
        <v>3</v>
      </c>
      <c r="F2150" t="s">
        <v>1046</v>
      </c>
      <c r="G2150" t="s">
        <v>1043</v>
      </c>
      <c r="H2150">
        <v>25</v>
      </c>
      <c r="I2150" t="s">
        <v>1032</v>
      </c>
      <c r="J2150">
        <f>IF(AND(B2151=Hospitalvisits[[#This Row],[Patient_ID]],C2151-Hospitalvisits[[#This Row],[Discharge_Date]] &lt;= 30),1,0)</f>
        <v>0</v>
      </c>
      <c r="K2150" s="3" t="str">
        <f>IF(Hospitalvisits[[#This Row],[Readmission Status]]=1,C2151,"")</f>
        <v/>
      </c>
    </row>
    <row r="2151" spans="1:11">
      <c r="A2151">
        <v>296</v>
      </c>
      <c r="B2151">
        <v>723</v>
      </c>
      <c r="C2151" s="3">
        <v>45568</v>
      </c>
      <c r="D2151" s="3">
        <v>45571</v>
      </c>
      <c r="E2151">
        <v>3</v>
      </c>
      <c r="F2151" t="s">
        <v>1046</v>
      </c>
      <c r="G2151" t="s">
        <v>1043</v>
      </c>
      <c r="H2151">
        <v>181</v>
      </c>
      <c r="I2151" t="s">
        <v>1029</v>
      </c>
      <c r="J2151">
        <f>IF(AND(B2152=Hospitalvisits[[#This Row],[Patient_ID]],C2152-Hospitalvisits[[#This Row],[Discharge_Date]] &lt;= 30),1,0)</f>
        <v>0</v>
      </c>
      <c r="K2151" s="3" t="str">
        <f>IF(Hospitalvisits[[#This Row],[Readmission Status]]=1,C2152,"")</f>
        <v/>
      </c>
    </row>
    <row r="2152" spans="1:11">
      <c r="A2152">
        <v>1420</v>
      </c>
      <c r="B2152">
        <v>724</v>
      </c>
      <c r="C2152" s="3">
        <v>44617</v>
      </c>
      <c r="D2152" s="3">
        <v>44624</v>
      </c>
      <c r="E2152">
        <v>7</v>
      </c>
      <c r="F2152" t="s">
        <v>1038</v>
      </c>
      <c r="G2152" t="s">
        <v>1039</v>
      </c>
      <c r="H2152">
        <v>32</v>
      </c>
      <c r="I2152" t="s">
        <v>1026</v>
      </c>
      <c r="J2152">
        <f>IF(AND(B2153=Hospitalvisits[[#This Row],[Patient_ID]],C2153-Hospitalvisits[[#This Row],[Discharge_Date]] &lt;= 30),1,0)</f>
        <v>0</v>
      </c>
      <c r="K2152" s="3" t="str">
        <f>IF(Hospitalvisits[[#This Row],[Readmission Status]]=1,C2153,"")</f>
        <v/>
      </c>
    </row>
    <row r="2153" spans="1:11">
      <c r="A2153">
        <v>410</v>
      </c>
      <c r="B2153">
        <v>724</v>
      </c>
      <c r="C2153" s="3">
        <v>44685</v>
      </c>
      <c r="D2153" s="3">
        <v>44688</v>
      </c>
      <c r="E2153">
        <v>3</v>
      </c>
      <c r="F2153" t="s">
        <v>1024</v>
      </c>
      <c r="G2153" t="s">
        <v>1025</v>
      </c>
      <c r="H2153">
        <v>4</v>
      </c>
      <c r="I2153" t="s">
        <v>1032</v>
      </c>
      <c r="J2153">
        <f>IF(AND(B2154=Hospitalvisits[[#This Row],[Patient_ID]],C2154-Hospitalvisits[[#This Row],[Discharge_Date]] &lt;= 30),1,0)</f>
        <v>0</v>
      </c>
      <c r="K2153" s="3" t="str">
        <f>IF(Hospitalvisits[[#This Row],[Readmission Status]]=1,C2154,"")</f>
        <v/>
      </c>
    </row>
    <row r="2154" spans="1:11">
      <c r="A2154">
        <v>1568</v>
      </c>
      <c r="B2154">
        <v>725</v>
      </c>
      <c r="C2154" s="3">
        <v>44839</v>
      </c>
      <c r="D2154" s="3">
        <v>44844</v>
      </c>
      <c r="E2154">
        <v>5</v>
      </c>
      <c r="F2154" t="s">
        <v>1045</v>
      </c>
      <c r="G2154" t="s">
        <v>1025</v>
      </c>
      <c r="H2154">
        <v>63</v>
      </c>
      <c r="I2154" t="s">
        <v>1026</v>
      </c>
      <c r="J2154">
        <f>IF(AND(B2155=Hospitalvisits[[#This Row],[Patient_ID]],C2155-Hospitalvisits[[#This Row],[Discharge_Date]] &lt;= 30),1,0)</f>
        <v>0</v>
      </c>
      <c r="K2154" s="3" t="str">
        <f>IF(Hospitalvisits[[#This Row],[Readmission Status]]=1,C2155,"")</f>
        <v/>
      </c>
    </row>
    <row r="2155" spans="1:11">
      <c r="A2155">
        <v>154</v>
      </c>
      <c r="B2155">
        <v>725</v>
      </c>
      <c r="C2155" s="3">
        <v>45346</v>
      </c>
      <c r="D2155" s="3">
        <v>45351</v>
      </c>
      <c r="E2155">
        <v>5</v>
      </c>
      <c r="F2155" t="s">
        <v>1040</v>
      </c>
      <c r="G2155" t="s">
        <v>1039</v>
      </c>
      <c r="H2155">
        <v>5</v>
      </c>
      <c r="I2155" t="s">
        <v>1034</v>
      </c>
      <c r="J2155">
        <f>IF(AND(B2156=Hospitalvisits[[#This Row],[Patient_ID]],C2156-Hospitalvisits[[#This Row],[Discharge_Date]] &lt;= 30),1,0)</f>
        <v>0</v>
      </c>
      <c r="K2155" s="3" t="str">
        <f>IF(Hospitalvisits[[#This Row],[Readmission Status]]=1,C2156,"")</f>
        <v/>
      </c>
    </row>
    <row r="2156" spans="1:11">
      <c r="A2156">
        <v>2213</v>
      </c>
      <c r="B2156">
        <v>726</v>
      </c>
      <c r="C2156" s="3">
        <v>44574</v>
      </c>
      <c r="D2156" s="3">
        <v>44577</v>
      </c>
      <c r="E2156">
        <v>3</v>
      </c>
      <c r="F2156" t="s">
        <v>1042</v>
      </c>
      <c r="G2156" t="s">
        <v>1043</v>
      </c>
      <c r="H2156">
        <v>98</v>
      </c>
      <c r="I2156" t="s">
        <v>1032</v>
      </c>
      <c r="J2156">
        <f>IF(AND(B2157=Hospitalvisits[[#This Row],[Patient_ID]],C2157-Hospitalvisits[[#This Row],[Discharge_Date]] &lt;= 30),1,0)</f>
        <v>0</v>
      </c>
      <c r="K2156" s="3" t="str">
        <f>IF(Hospitalvisits[[#This Row],[Readmission Status]]=1,C2157,"")</f>
        <v/>
      </c>
    </row>
    <row r="2157" spans="1:11">
      <c r="A2157">
        <v>120</v>
      </c>
      <c r="B2157">
        <v>726</v>
      </c>
      <c r="C2157" s="3">
        <v>44733</v>
      </c>
      <c r="D2157" s="3">
        <v>44743</v>
      </c>
      <c r="E2157">
        <v>10</v>
      </c>
      <c r="F2157" t="s">
        <v>1041</v>
      </c>
      <c r="G2157" t="s">
        <v>1036</v>
      </c>
      <c r="H2157">
        <v>170</v>
      </c>
      <c r="I2157" t="s">
        <v>1026</v>
      </c>
      <c r="J2157">
        <f>IF(AND(B2158=Hospitalvisits[[#This Row],[Patient_ID]],C2158-Hospitalvisits[[#This Row],[Discharge_Date]] &lt;= 30),1,0)</f>
        <v>0</v>
      </c>
      <c r="K2157" s="3" t="str">
        <f>IF(Hospitalvisits[[#This Row],[Readmission Status]]=1,C2158,"")</f>
        <v/>
      </c>
    </row>
    <row r="2158" spans="1:11">
      <c r="A2158">
        <v>1683</v>
      </c>
      <c r="B2158">
        <v>726</v>
      </c>
      <c r="C2158" s="3">
        <v>45289</v>
      </c>
      <c r="D2158" s="3">
        <v>45292</v>
      </c>
      <c r="E2158">
        <v>3</v>
      </c>
      <c r="F2158" t="s">
        <v>1024</v>
      </c>
      <c r="G2158" t="s">
        <v>1025</v>
      </c>
      <c r="H2158">
        <v>113</v>
      </c>
      <c r="I2158" t="s">
        <v>1026</v>
      </c>
      <c r="J2158">
        <f>IF(AND(B2159=Hospitalvisits[[#This Row],[Patient_ID]],C2159-Hospitalvisits[[#This Row],[Discharge_Date]] &lt;= 30),1,0)</f>
        <v>0</v>
      </c>
      <c r="K2158" s="3" t="str">
        <f>IF(Hospitalvisits[[#This Row],[Readmission Status]]=1,C2159,"")</f>
        <v/>
      </c>
    </row>
    <row r="2159" spans="1:11">
      <c r="A2159">
        <v>760</v>
      </c>
      <c r="B2159">
        <v>727</v>
      </c>
      <c r="C2159" s="3">
        <v>44626</v>
      </c>
      <c r="D2159" s="3">
        <v>44634</v>
      </c>
      <c r="E2159">
        <v>8</v>
      </c>
      <c r="F2159" t="s">
        <v>1030</v>
      </c>
      <c r="G2159" t="s">
        <v>1031</v>
      </c>
      <c r="H2159">
        <v>139</v>
      </c>
      <c r="I2159" t="s">
        <v>1029</v>
      </c>
      <c r="J2159">
        <f>IF(AND(B2160=Hospitalvisits[[#This Row],[Patient_ID]],C2160-Hospitalvisits[[#This Row],[Discharge_Date]] &lt;= 30),1,0)</f>
        <v>0</v>
      </c>
      <c r="K2159" s="3" t="str">
        <f>IF(Hospitalvisits[[#This Row],[Readmission Status]]=1,C2160,"")</f>
        <v/>
      </c>
    </row>
    <row r="2160" spans="1:11">
      <c r="A2160">
        <v>406</v>
      </c>
      <c r="B2160">
        <v>727</v>
      </c>
      <c r="C2160" s="3">
        <v>44758</v>
      </c>
      <c r="D2160" s="3">
        <v>44767</v>
      </c>
      <c r="E2160">
        <v>9</v>
      </c>
      <c r="F2160" t="s">
        <v>1041</v>
      </c>
      <c r="G2160" t="s">
        <v>1036</v>
      </c>
      <c r="H2160">
        <v>64</v>
      </c>
      <c r="I2160" t="s">
        <v>1026</v>
      </c>
      <c r="J2160">
        <f>IF(AND(B2161=Hospitalvisits[[#This Row],[Patient_ID]],C2161-Hospitalvisits[[#This Row],[Discharge_Date]] &lt;= 30),1,0)</f>
        <v>0</v>
      </c>
      <c r="K2160" s="3" t="str">
        <f>IF(Hospitalvisits[[#This Row],[Readmission Status]]=1,C2161,"")</f>
        <v/>
      </c>
    </row>
    <row r="2161" spans="1:11">
      <c r="A2161">
        <v>850</v>
      </c>
      <c r="B2161">
        <v>727</v>
      </c>
      <c r="C2161" s="3">
        <v>45048</v>
      </c>
      <c r="D2161" s="3">
        <v>45051</v>
      </c>
      <c r="E2161">
        <v>3</v>
      </c>
      <c r="F2161" t="s">
        <v>1045</v>
      </c>
      <c r="G2161" t="s">
        <v>1025</v>
      </c>
      <c r="H2161">
        <v>31</v>
      </c>
      <c r="I2161" t="s">
        <v>1032</v>
      </c>
      <c r="J2161">
        <f>IF(AND(B2162=Hospitalvisits[[#This Row],[Patient_ID]],C2162-Hospitalvisits[[#This Row],[Discharge_Date]] &lt;= 30),1,0)</f>
        <v>0</v>
      </c>
      <c r="K2161" s="3" t="str">
        <f>IF(Hospitalvisits[[#This Row],[Readmission Status]]=1,C2162,"")</f>
        <v/>
      </c>
    </row>
    <row r="2162" spans="1:11">
      <c r="A2162">
        <v>2880</v>
      </c>
      <c r="B2162">
        <v>727</v>
      </c>
      <c r="C2162" s="3">
        <v>45282</v>
      </c>
      <c r="D2162" s="3">
        <v>45289</v>
      </c>
      <c r="E2162">
        <v>7</v>
      </c>
      <c r="F2162" t="s">
        <v>1038</v>
      </c>
      <c r="G2162" t="s">
        <v>1039</v>
      </c>
      <c r="H2162">
        <v>56</v>
      </c>
      <c r="I2162" t="s">
        <v>1034</v>
      </c>
      <c r="J2162">
        <f>IF(AND(B2163=Hospitalvisits[[#This Row],[Patient_ID]],C2163-Hospitalvisits[[#This Row],[Discharge_Date]] &lt;= 30),1,0)</f>
        <v>0</v>
      </c>
      <c r="K2162" s="3" t="str">
        <f>IF(Hospitalvisits[[#This Row],[Readmission Status]]=1,C2163,"")</f>
        <v/>
      </c>
    </row>
    <row r="2163" spans="1:11">
      <c r="A2163">
        <v>2443</v>
      </c>
      <c r="B2163">
        <v>727</v>
      </c>
      <c r="C2163" s="3">
        <v>45483</v>
      </c>
      <c r="D2163" s="3">
        <v>45492</v>
      </c>
      <c r="E2163">
        <v>9</v>
      </c>
      <c r="F2163" t="s">
        <v>1037</v>
      </c>
      <c r="G2163" t="s">
        <v>1031</v>
      </c>
      <c r="H2163">
        <v>101</v>
      </c>
      <c r="I2163" t="s">
        <v>1029</v>
      </c>
      <c r="J2163">
        <f>IF(AND(B2164=Hospitalvisits[[#This Row],[Patient_ID]],C2164-Hospitalvisits[[#This Row],[Discharge_Date]] &lt;= 30),1,0)</f>
        <v>0</v>
      </c>
      <c r="K2163" s="3" t="str">
        <f>IF(Hospitalvisits[[#This Row],[Readmission Status]]=1,C2164,"")</f>
        <v/>
      </c>
    </row>
    <row r="2164" spans="1:11">
      <c r="A2164">
        <v>1931</v>
      </c>
      <c r="B2164">
        <v>728</v>
      </c>
      <c r="C2164" s="3">
        <v>44670</v>
      </c>
      <c r="D2164" s="3">
        <v>44676</v>
      </c>
      <c r="E2164">
        <v>6</v>
      </c>
      <c r="F2164" t="s">
        <v>1030</v>
      </c>
      <c r="G2164" t="s">
        <v>1031</v>
      </c>
      <c r="H2164">
        <v>138</v>
      </c>
      <c r="I2164" t="s">
        <v>1034</v>
      </c>
      <c r="J2164">
        <f>IF(AND(B2165=Hospitalvisits[[#This Row],[Patient_ID]],C2165-Hospitalvisits[[#This Row],[Discharge_Date]] &lt;= 30),1,0)</f>
        <v>0</v>
      </c>
      <c r="K2164" s="3" t="str">
        <f>IF(Hospitalvisits[[#This Row],[Readmission Status]]=1,C2165,"")</f>
        <v/>
      </c>
    </row>
    <row r="2165" spans="1:11">
      <c r="A2165">
        <v>1493</v>
      </c>
      <c r="B2165">
        <v>728</v>
      </c>
      <c r="C2165" s="3">
        <v>44807</v>
      </c>
      <c r="D2165" s="3">
        <v>44811</v>
      </c>
      <c r="E2165">
        <v>4</v>
      </c>
      <c r="F2165" t="s">
        <v>1045</v>
      </c>
      <c r="G2165" t="s">
        <v>1025</v>
      </c>
      <c r="H2165">
        <v>51</v>
      </c>
      <c r="I2165" t="s">
        <v>1032</v>
      </c>
      <c r="J2165">
        <f>IF(AND(B2166=Hospitalvisits[[#This Row],[Patient_ID]],C2166-Hospitalvisits[[#This Row],[Discharge_Date]] &lt;= 30),1,0)</f>
        <v>1</v>
      </c>
      <c r="K2165" s="3">
        <f>IF(Hospitalvisits[[#This Row],[Readmission Status]]=1,C2166,"")</f>
        <v>44831</v>
      </c>
    </row>
    <row r="2166" spans="1:11">
      <c r="A2166">
        <v>1545</v>
      </c>
      <c r="B2166">
        <v>728</v>
      </c>
      <c r="C2166" s="3">
        <v>44831</v>
      </c>
      <c r="D2166" s="3">
        <v>44842</v>
      </c>
      <c r="E2166">
        <v>11</v>
      </c>
      <c r="F2166" t="s">
        <v>1033</v>
      </c>
      <c r="G2166" t="s">
        <v>1028</v>
      </c>
      <c r="H2166">
        <v>198</v>
      </c>
      <c r="I2166" t="s">
        <v>1029</v>
      </c>
      <c r="J2166">
        <f>IF(AND(B2167=Hospitalvisits[[#This Row],[Patient_ID]],C2167-Hospitalvisits[[#This Row],[Discharge_Date]] &lt;= 30),1,0)</f>
        <v>0</v>
      </c>
      <c r="K2166" s="3" t="str">
        <f>IF(Hospitalvisits[[#This Row],[Readmission Status]]=1,C2167,"")</f>
        <v/>
      </c>
    </row>
    <row r="2167" spans="1:11">
      <c r="A2167">
        <v>1948</v>
      </c>
      <c r="B2167">
        <v>728</v>
      </c>
      <c r="C2167" s="3">
        <v>44900</v>
      </c>
      <c r="D2167" s="3">
        <v>44901</v>
      </c>
      <c r="E2167">
        <v>1</v>
      </c>
      <c r="F2167" t="s">
        <v>1042</v>
      </c>
      <c r="G2167" t="s">
        <v>1043</v>
      </c>
      <c r="H2167">
        <v>130</v>
      </c>
      <c r="I2167" t="s">
        <v>1029</v>
      </c>
      <c r="J2167">
        <f>IF(AND(B2168=Hospitalvisits[[#This Row],[Patient_ID]],C2168-Hospitalvisits[[#This Row],[Discharge_Date]] &lt;= 30),1,0)</f>
        <v>0</v>
      </c>
      <c r="K2167" s="3" t="str">
        <f>IF(Hospitalvisits[[#This Row],[Readmission Status]]=1,C2168,"")</f>
        <v/>
      </c>
    </row>
    <row r="2168" spans="1:11">
      <c r="A2168">
        <v>363</v>
      </c>
      <c r="B2168">
        <v>728</v>
      </c>
      <c r="C2168" s="3">
        <v>45063</v>
      </c>
      <c r="D2168" s="3">
        <v>45078</v>
      </c>
      <c r="E2168">
        <v>15</v>
      </c>
      <c r="F2168" t="s">
        <v>1033</v>
      </c>
      <c r="G2168" t="s">
        <v>1028</v>
      </c>
      <c r="H2168">
        <v>174</v>
      </c>
      <c r="I2168" t="s">
        <v>1029</v>
      </c>
      <c r="J2168">
        <f>IF(AND(B2169=Hospitalvisits[[#This Row],[Patient_ID]],C2169-Hospitalvisits[[#This Row],[Discharge_Date]] &lt;= 30),1,0)</f>
        <v>0</v>
      </c>
      <c r="K2168" s="3" t="str">
        <f>IF(Hospitalvisits[[#This Row],[Readmission Status]]=1,C2169,"")</f>
        <v/>
      </c>
    </row>
    <row r="2169" spans="1:11">
      <c r="A2169">
        <v>824</v>
      </c>
      <c r="B2169">
        <v>728</v>
      </c>
      <c r="C2169" s="3">
        <v>45172</v>
      </c>
      <c r="D2169" s="3">
        <v>45179</v>
      </c>
      <c r="E2169">
        <v>7</v>
      </c>
      <c r="F2169" t="s">
        <v>1033</v>
      </c>
      <c r="G2169" t="s">
        <v>1028</v>
      </c>
      <c r="H2169">
        <v>26</v>
      </c>
      <c r="I2169" t="s">
        <v>1034</v>
      </c>
      <c r="J2169">
        <f>IF(AND(B2170=Hospitalvisits[[#This Row],[Patient_ID]],C2170-Hospitalvisits[[#This Row],[Discharge_Date]] &lt;= 30),1,0)</f>
        <v>0</v>
      </c>
      <c r="K2169" s="3" t="str">
        <f>IF(Hospitalvisits[[#This Row],[Readmission Status]]=1,C2170,"")</f>
        <v/>
      </c>
    </row>
    <row r="2170" spans="1:11">
      <c r="A2170">
        <v>2162</v>
      </c>
      <c r="B2170">
        <v>729</v>
      </c>
      <c r="C2170" s="3">
        <v>44764</v>
      </c>
      <c r="D2170" s="3">
        <v>44770</v>
      </c>
      <c r="E2170">
        <v>6</v>
      </c>
      <c r="F2170" t="s">
        <v>1037</v>
      </c>
      <c r="G2170" t="s">
        <v>1031</v>
      </c>
      <c r="H2170">
        <v>170</v>
      </c>
      <c r="I2170" t="s">
        <v>1026</v>
      </c>
      <c r="J2170">
        <f>IF(AND(B2171=Hospitalvisits[[#This Row],[Patient_ID]],C2171-Hospitalvisits[[#This Row],[Discharge_Date]] &lt;= 30),1,0)</f>
        <v>0</v>
      </c>
      <c r="K2170" s="3" t="str">
        <f>IF(Hospitalvisits[[#This Row],[Readmission Status]]=1,C2171,"")</f>
        <v/>
      </c>
    </row>
    <row r="2171" spans="1:11">
      <c r="A2171">
        <v>2250</v>
      </c>
      <c r="B2171">
        <v>729</v>
      </c>
      <c r="C2171" s="3">
        <v>45393</v>
      </c>
      <c r="D2171" s="3">
        <v>45394</v>
      </c>
      <c r="E2171">
        <v>1</v>
      </c>
      <c r="F2171" t="s">
        <v>1037</v>
      </c>
      <c r="G2171" t="s">
        <v>1031</v>
      </c>
      <c r="H2171">
        <v>173</v>
      </c>
      <c r="I2171" t="s">
        <v>1029</v>
      </c>
      <c r="J2171">
        <f>IF(AND(B2172=Hospitalvisits[[#This Row],[Patient_ID]],C2172-Hospitalvisits[[#This Row],[Discharge_Date]] &lt;= 30),1,0)</f>
        <v>1</v>
      </c>
      <c r="K2171" s="3">
        <f>IF(Hospitalvisits[[#This Row],[Readmission Status]]=1,C2172,"")</f>
        <v>45416</v>
      </c>
    </row>
    <row r="2172" spans="1:11">
      <c r="A2172">
        <v>407</v>
      </c>
      <c r="B2172">
        <v>729</v>
      </c>
      <c r="C2172" s="3">
        <v>45416</v>
      </c>
      <c r="D2172" s="3">
        <v>45429</v>
      </c>
      <c r="E2172">
        <v>13</v>
      </c>
      <c r="F2172" t="s">
        <v>1027</v>
      </c>
      <c r="G2172" t="s">
        <v>1028</v>
      </c>
      <c r="H2172">
        <v>10</v>
      </c>
      <c r="I2172" t="s">
        <v>1029</v>
      </c>
      <c r="J2172">
        <f>IF(AND(B2173=Hospitalvisits[[#This Row],[Patient_ID]],C2173-Hospitalvisits[[#This Row],[Discharge_Date]] &lt;= 30),1,0)</f>
        <v>0</v>
      </c>
      <c r="K2172" s="3" t="str">
        <f>IF(Hospitalvisits[[#This Row],[Readmission Status]]=1,C2173,"")</f>
        <v/>
      </c>
    </row>
    <row r="2173" spans="1:11">
      <c r="A2173">
        <v>1646</v>
      </c>
      <c r="B2173">
        <v>730</v>
      </c>
      <c r="C2173" s="3">
        <v>44845</v>
      </c>
      <c r="D2173" s="3">
        <v>44850</v>
      </c>
      <c r="E2173">
        <v>5</v>
      </c>
      <c r="F2173" t="s">
        <v>1040</v>
      </c>
      <c r="G2173" t="s">
        <v>1039</v>
      </c>
      <c r="H2173">
        <v>109</v>
      </c>
      <c r="I2173" t="s">
        <v>1029</v>
      </c>
      <c r="J2173">
        <f>IF(AND(B2174=Hospitalvisits[[#This Row],[Patient_ID]],C2174-Hospitalvisits[[#This Row],[Discharge_Date]] &lt;= 30),1,0)</f>
        <v>0</v>
      </c>
      <c r="K2173" s="3" t="str">
        <f>IF(Hospitalvisits[[#This Row],[Readmission Status]]=1,C2174,"")</f>
        <v/>
      </c>
    </row>
    <row r="2174" spans="1:11">
      <c r="A2174">
        <v>1753</v>
      </c>
      <c r="B2174">
        <v>730</v>
      </c>
      <c r="C2174" s="3">
        <v>45066</v>
      </c>
      <c r="D2174" s="3">
        <v>45067</v>
      </c>
      <c r="E2174">
        <v>1</v>
      </c>
      <c r="F2174" t="s">
        <v>1037</v>
      </c>
      <c r="G2174" t="s">
        <v>1031</v>
      </c>
      <c r="H2174">
        <v>188</v>
      </c>
      <c r="I2174" t="s">
        <v>1026</v>
      </c>
      <c r="J2174">
        <f>IF(AND(B2175=Hospitalvisits[[#This Row],[Patient_ID]],C2175-Hospitalvisits[[#This Row],[Discharge_Date]] &lt;= 30),1,0)</f>
        <v>0</v>
      </c>
      <c r="K2174" s="3" t="str">
        <f>IF(Hospitalvisits[[#This Row],[Readmission Status]]=1,C2175,"")</f>
        <v/>
      </c>
    </row>
    <row r="2175" spans="1:11">
      <c r="A2175">
        <v>7</v>
      </c>
      <c r="B2175">
        <v>730</v>
      </c>
      <c r="C2175" s="3">
        <v>45397</v>
      </c>
      <c r="D2175" s="3">
        <v>45398</v>
      </c>
      <c r="E2175">
        <v>1</v>
      </c>
      <c r="F2175" t="s">
        <v>1042</v>
      </c>
      <c r="G2175" t="s">
        <v>1043</v>
      </c>
      <c r="H2175">
        <v>196</v>
      </c>
      <c r="I2175" t="s">
        <v>1032</v>
      </c>
      <c r="J2175">
        <f>IF(AND(B2176=Hospitalvisits[[#This Row],[Patient_ID]],C2176-Hospitalvisits[[#This Row],[Discharge_Date]] &lt;= 30),1,0)</f>
        <v>0</v>
      </c>
      <c r="K2175" s="3" t="str">
        <f>IF(Hospitalvisits[[#This Row],[Readmission Status]]=1,C2176,"")</f>
        <v/>
      </c>
    </row>
    <row r="2176" spans="1:11">
      <c r="A2176">
        <v>1359</v>
      </c>
      <c r="B2176">
        <v>730</v>
      </c>
      <c r="C2176" s="3">
        <v>45640</v>
      </c>
      <c r="D2176" s="3">
        <v>45648</v>
      </c>
      <c r="E2176">
        <v>8</v>
      </c>
      <c r="F2176" t="s">
        <v>1033</v>
      </c>
      <c r="G2176" t="s">
        <v>1028</v>
      </c>
      <c r="H2176">
        <v>193</v>
      </c>
      <c r="I2176" t="s">
        <v>1026</v>
      </c>
      <c r="J2176">
        <f>IF(AND(B2177=Hospitalvisits[[#This Row],[Patient_ID]],C2177-Hospitalvisits[[#This Row],[Discharge_Date]] &lt;= 30),1,0)</f>
        <v>0</v>
      </c>
      <c r="K2176" s="3" t="str">
        <f>IF(Hospitalvisits[[#This Row],[Readmission Status]]=1,C2177,"")</f>
        <v/>
      </c>
    </row>
    <row r="2177" spans="1:11">
      <c r="A2177">
        <v>2479</v>
      </c>
      <c r="B2177">
        <v>731</v>
      </c>
      <c r="C2177" s="3">
        <v>45234</v>
      </c>
      <c r="D2177" s="3">
        <v>45235</v>
      </c>
      <c r="E2177">
        <v>1</v>
      </c>
      <c r="F2177" t="s">
        <v>1042</v>
      </c>
      <c r="G2177" t="s">
        <v>1043</v>
      </c>
      <c r="H2177">
        <v>186</v>
      </c>
      <c r="I2177" t="s">
        <v>1032</v>
      </c>
      <c r="J2177">
        <f>IF(AND(B2178=Hospitalvisits[[#This Row],[Patient_ID]],C2178-Hospitalvisits[[#This Row],[Discharge_Date]] &lt;= 30),1,0)</f>
        <v>0</v>
      </c>
      <c r="K2177" s="3" t="str">
        <f>IF(Hospitalvisits[[#This Row],[Readmission Status]]=1,C2178,"")</f>
        <v/>
      </c>
    </row>
    <row r="2178" spans="1:11">
      <c r="A2178">
        <v>442</v>
      </c>
      <c r="B2178">
        <v>731</v>
      </c>
      <c r="C2178" s="3">
        <v>45278</v>
      </c>
      <c r="D2178" s="3">
        <v>45281</v>
      </c>
      <c r="E2178">
        <v>3</v>
      </c>
      <c r="F2178" t="s">
        <v>1042</v>
      </c>
      <c r="G2178" t="s">
        <v>1043</v>
      </c>
      <c r="H2178">
        <v>181</v>
      </c>
      <c r="I2178" t="s">
        <v>1026</v>
      </c>
      <c r="J2178">
        <f>IF(AND(B2179=Hospitalvisits[[#This Row],[Patient_ID]],C2179-Hospitalvisits[[#This Row],[Discharge_Date]] &lt;= 30),1,0)</f>
        <v>0</v>
      </c>
      <c r="K2178" s="3" t="str">
        <f>IF(Hospitalvisits[[#This Row],[Readmission Status]]=1,C2179,"")</f>
        <v/>
      </c>
    </row>
    <row r="2179" spans="1:11">
      <c r="A2179">
        <v>89</v>
      </c>
      <c r="B2179">
        <v>732</v>
      </c>
      <c r="C2179" s="3">
        <v>44962</v>
      </c>
      <c r="D2179" s="3">
        <v>44964</v>
      </c>
      <c r="E2179">
        <v>2</v>
      </c>
      <c r="F2179" t="s">
        <v>1042</v>
      </c>
      <c r="G2179" t="s">
        <v>1043</v>
      </c>
      <c r="H2179">
        <v>151</v>
      </c>
      <c r="I2179" t="s">
        <v>1032</v>
      </c>
      <c r="J2179">
        <f>IF(AND(B2180=Hospitalvisits[[#This Row],[Patient_ID]],C2180-Hospitalvisits[[#This Row],[Discharge_Date]] &lt;= 30),1,0)</f>
        <v>0</v>
      </c>
      <c r="K2179" s="3" t="str">
        <f>IF(Hospitalvisits[[#This Row],[Readmission Status]]=1,C2180,"")</f>
        <v/>
      </c>
    </row>
    <row r="2180" spans="1:11">
      <c r="A2180">
        <v>1963</v>
      </c>
      <c r="B2180">
        <v>732</v>
      </c>
      <c r="C2180" s="3">
        <v>45071</v>
      </c>
      <c r="D2180" s="3">
        <v>45088</v>
      </c>
      <c r="E2180">
        <v>17</v>
      </c>
      <c r="F2180" t="s">
        <v>1027</v>
      </c>
      <c r="G2180" t="s">
        <v>1028</v>
      </c>
      <c r="H2180">
        <v>35</v>
      </c>
      <c r="I2180" t="s">
        <v>1032</v>
      </c>
      <c r="J2180">
        <f>IF(AND(B2181=Hospitalvisits[[#This Row],[Patient_ID]],C2181-Hospitalvisits[[#This Row],[Discharge_Date]] &lt;= 30),1,0)</f>
        <v>0</v>
      </c>
      <c r="K2180" s="3" t="str">
        <f>IF(Hospitalvisits[[#This Row],[Readmission Status]]=1,C2181,"")</f>
        <v/>
      </c>
    </row>
    <row r="2181" spans="1:11">
      <c r="A2181">
        <v>2508</v>
      </c>
      <c r="B2181">
        <v>732</v>
      </c>
      <c r="C2181" s="3">
        <v>45239</v>
      </c>
      <c r="D2181" s="3">
        <v>45244</v>
      </c>
      <c r="E2181">
        <v>5</v>
      </c>
      <c r="F2181" t="s">
        <v>1037</v>
      </c>
      <c r="G2181" t="s">
        <v>1031</v>
      </c>
      <c r="H2181">
        <v>16</v>
      </c>
      <c r="I2181" t="s">
        <v>1026</v>
      </c>
      <c r="J2181">
        <f>IF(AND(B2182=Hospitalvisits[[#This Row],[Patient_ID]],C2182-Hospitalvisits[[#This Row],[Discharge_Date]] &lt;= 30),1,0)</f>
        <v>0</v>
      </c>
      <c r="K2181" s="3" t="str">
        <f>IF(Hospitalvisits[[#This Row],[Readmission Status]]=1,C2182,"")</f>
        <v/>
      </c>
    </row>
    <row r="2182" spans="1:11">
      <c r="A2182">
        <v>2914</v>
      </c>
      <c r="B2182">
        <v>733</v>
      </c>
      <c r="C2182" s="3">
        <v>44685</v>
      </c>
      <c r="D2182" s="3">
        <v>44698</v>
      </c>
      <c r="E2182">
        <v>13</v>
      </c>
      <c r="F2182" t="s">
        <v>1033</v>
      </c>
      <c r="G2182" t="s">
        <v>1028</v>
      </c>
      <c r="H2182">
        <v>68</v>
      </c>
      <c r="I2182" t="s">
        <v>1032</v>
      </c>
      <c r="J2182">
        <f>IF(AND(B2183=Hospitalvisits[[#This Row],[Patient_ID]],C2183-Hospitalvisits[[#This Row],[Discharge_Date]] &lt;= 30),1,0)</f>
        <v>0</v>
      </c>
      <c r="K2182" s="3" t="str">
        <f>IF(Hospitalvisits[[#This Row],[Readmission Status]]=1,C2183,"")</f>
        <v/>
      </c>
    </row>
    <row r="2183" spans="1:11">
      <c r="A2183">
        <v>63</v>
      </c>
      <c r="B2183">
        <v>734</v>
      </c>
      <c r="C2183" s="3">
        <v>44841</v>
      </c>
      <c r="D2183" s="3">
        <v>44850</v>
      </c>
      <c r="E2183">
        <v>9</v>
      </c>
      <c r="F2183" t="s">
        <v>1030</v>
      </c>
      <c r="G2183" t="s">
        <v>1031</v>
      </c>
      <c r="H2183">
        <v>115</v>
      </c>
      <c r="I2183" t="s">
        <v>1032</v>
      </c>
      <c r="J2183">
        <f>IF(AND(B2184=Hospitalvisits[[#This Row],[Patient_ID]],C2184-Hospitalvisits[[#This Row],[Discharge_Date]] &lt;= 30),1,0)</f>
        <v>0</v>
      </c>
      <c r="K2183" s="3" t="str">
        <f>IF(Hospitalvisits[[#This Row],[Readmission Status]]=1,C2184,"")</f>
        <v/>
      </c>
    </row>
    <row r="2184" spans="1:11">
      <c r="A2184">
        <v>2777</v>
      </c>
      <c r="B2184">
        <v>734</v>
      </c>
      <c r="C2184" s="3">
        <v>44975</v>
      </c>
      <c r="D2184" s="3">
        <v>44986</v>
      </c>
      <c r="E2184">
        <v>11</v>
      </c>
      <c r="F2184" t="s">
        <v>1035</v>
      </c>
      <c r="G2184" t="s">
        <v>1036</v>
      </c>
      <c r="H2184">
        <v>32</v>
      </c>
      <c r="I2184" t="s">
        <v>1034</v>
      </c>
      <c r="J2184">
        <f>IF(AND(B2185=Hospitalvisits[[#This Row],[Patient_ID]],C2185-Hospitalvisits[[#This Row],[Discharge_Date]] &lt;= 30),1,0)</f>
        <v>0</v>
      </c>
      <c r="K2184" s="3" t="str">
        <f>IF(Hospitalvisits[[#This Row],[Readmission Status]]=1,C2185,"")</f>
        <v/>
      </c>
    </row>
    <row r="2185" spans="1:11">
      <c r="A2185">
        <v>2292</v>
      </c>
      <c r="B2185">
        <v>735</v>
      </c>
      <c r="C2185" s="3">
        <v>44822</v>
      </c>
      <c r="D2185" s="3">
        <v>44824</v>
      </c>
      <c r="E2185">
        <v>2</v>
      </c>
      <c r="F2185" t="s">
        <v>1037</v>
      </c>
      <c r="G2185" t="s">
        <v>1031</v>
      </c>
      <c r="H2185">
        <v>38</v>
      </c>
      <c r="I2185" t="s">
        <v>1034</v>
      </c>
      <c r="J2185">
        <f>IF(AND(B2186=Hospitalvisits[[#This Row],[Patient_ID]],C2186-Hospitalvisits[[#This Row],[Discharge_Date]] &lt;= 30),1,0)</f>
        <v>0</v>
      </c>
      <c r="K2185" s="3" t="str">
        <f>IF(Hospitalvisits[[#This Row],[Readmission Status]]=1,C2186,"")</f>
        <v/>
      </c>
    </row>
    <row r="2186" spans="1:11">
      <c r="A2186">
        <v>2073</v>
      </c>
      <c r="B2186">
        <v>735</v>
      </c>
      <c r="C2186" s="3">
        <v>45076</v>
      </c>
      <c r="D2186" s="3">
        <v>45090</v>
      </c>
      <c r="E2186">
        <v>14</v>
      </c>
      <c r="F2186" t="s">
        <v>1027</v>
      </c>
      <c r="G2186" t="s">
        <v>1028</v>
      </c>
      <c r="H2186">
        <v>110</v>
      </c>
      <c r="I2186" t="s">
        <v>1034</v>
      </c>
      <c r="J2186">
        <f>IF(AND(B2187=Hospitalvisits[[#This Row],[Patient_ID]],C2187-Hospitalvisits[[#This Row],[Discharge_Date]] &lt;= 30),1,0)</f>
        <v>0</v>
      </c>
      <c r="K2186" s="3" t="str">
        <f>IF(Hospitalvisits[[#This Row],[Readmission Status]]=1,C2187,"")</f>
        <v/>
      </c>
    </row>
    <row r="2187" spans="1:11">
      <c r="A2187">
        <v>5</v>
      </c>
      <c r="B2187">
        <v>735</v>
      </c>
      <c r="C2187" s="3">
        <v>45312</v>
      </c>
      <c r="D2187" s="3">
        <v>45316</v>
      </c>
      <c r="E2187">
        <v>4</v>
      </c>
      <c r="F2187" t="s">
        <v>1038</v>
      </c>
      <c r="G2187" t="s">
        <v>1039</v>
      </c>
      <c r="H2187">
        <v>131</v>
      </c>
      <c r="I2187" t="s">
        <v>1029</v>
      </c>
      <c r="J2187">
        <f>IF(AND(B2188=Hospitalvisits[[#This Row],[Patient_ID]],C2188-Hospitalvisits[[#This Row],[Discharge_Date]] &lt;= 30),1,0)</f>
        <v>0</v>
      </c>
      <c r="K2187" s="3" t="str">
        <f>IF(Hospitalvisits[[#This Row],[Readmission Status]]=1,C2188,"")</f>
        <v/>
      </c>
    </row>
    <row r="2188" spans="1:11">
      <c r="A2188">
        <v>150</v>
      </c>
      <c r="B2188">
        <v>735</v>
      </c>
      <c r="C2188" s="3">
        <v>45617</v>
      </c>
      <c r="D2188" s="3">
        <v>45622</v>
      </c>
      <c r="E2188">
        <v>5</v>
      </c>
      <c r="F2188" t="s">
        <v>1041</v>
      </c>
      <c r="G2188" t="s">
        <v>1036</v>
      </c>
      <c r="H2188">
        <v>141</v>
      </c>
      <c r="I2188" t="s">
        <v>1029</v>
      </c>
      <c r="J2188">
        <f>IF(AND(B2189=Hospitalvisits[[#This Row],[Patient_ID]],C2189-Hospitalvisits[[#This Row],[Discharge_Date]] &lt;= 30),1,0)</f>
        <v>0</v>
      </c>
      <c r="K2188" s="3" t="str">
        <f>IF(Hospitalvisits[[#This Row],[Readmission Status]]=1,C2189,"")</f>
        <v/>
      </c>
    </row>
    <row r="2189" spans="1:11">
      <c r="A2189">
        <v>1917</v>
      </c>
      <c r="B2189">
        <v>736</v>
      </c>
      <c r="C2189" s="3">
        <v>44598</v>
      </c>
      <c r="D2189" s="3">
        <v>44599</v>
      </c>
      <c r="E2189">
        <v>1</v>
      </c>
      <c r="F2189" t="s">
        <v>1042</v>
      </c>
      <c r="G2189" t="s">
        <v>1043</v>
      </c>
      <c r="H2189">
        <v>118</v>
      </c>
      <c r="I2189" t="s">
        <v>1032</v>
      </c>
      <c r="J2189">
        <f>IF(AND(B2190=Hospitalvisits[[#This Row],[Patient_ID]],C2190-Hospitalvisits[[#This Row],[Discharge_Date]] &lt;= 30),1,0)</f>
        <v>0</v>
      </c>
      <c r="K2189" s="3" t="str">
        <f>IF(Hospitalvisits[[#This Row],[Readmission Status]]=1,C2190,"")</f>
        <v/>
      </c>
    </row>
    <row r="2190" spans="1:11">
      <c r="A2190">
        <v>1342</v>
      </c>
      <c r="B2190">
        <v>736</v>
      </c>
      <c r="C2190" s="3">
        <v>45057</v>
      </c>
      <c r="D2190" s="3">
        <v>45060</v>
      </c>
      <c r="E2190">
        <v>3</v>
      </c>
      <c r="F2190" t="s">
        <v>1042</v>
      </c>
      <c r="G2190" t="s">
        <v>1043</v>
      </c>
      <c r="H2190">
        <v>168</v>
      </c>
      <c r="I2190" t="s">
        <v>1034</v>
      </c>
      <c r="J2190">
        <f>IF(AND(B2191=Hospitalvisits[[#This Row],[Patient_ID]],C2191-Hospitalvisits[[#This Row],[Discharge_Date]] &lt;= 30),1,0)</f>
        <v>0</v>
      </c>
      <c r="K2190" s="3" t="str">
        <f>IF(Hospitalvisits[[#This Row],[Readmission Status]]=1,C2191,"")</f>
        <v/>
      </c>
    </row>
    <row r="2191" spans="1:11">
      <c r="A2191">
        <v>1715</v>
      </c>
      <c r="B2191">
        <v>736</v>
      </c>
      <c r="C2191" s="3">
        <v>45136</v>
      </c>
      <c r="D2191" s="3">
        <v>45137</v>
      </c>
      <c r="E2191">
        <v>1</v>
      </c>
      <c r="F2191" t="s">
        <v>1037</v>
      </c>
      <c r="G2191" t="s">
        <v>1031</v>
      </c>
      <c r="H2191">
        <v>68</v>
      </c>
      <c r="I2191" t="s">
        <v>1032</v>
      </c>
      <c r="J2191">
        <f>IF(AND(B2192=Hospitalvisits[[#This Row],[Patient_ID]],C2192-Hospitalvisits[[#This Row],[Discharge_Date]] &lt;= 30),1,0)</f>
        <v>0</v>
      </c>
      <c r="K2191" s="3" t="str">
        <f>IF(Hospitalvisits[[#This Row],[Readmission Status]]=1,C2192,"")</f>
        <v/>
      </c>
    </row>
    <row r="2192" spans="1:11">
      <c r="A2192">
        <v>2098</v>
      </c>
      <c r="B2192">
        <v>737</v>
      </c>
      <c r="C2192" s="3">
        <v>44606</v>
      </c>
      <c r="D2192" s="3">
        <v>44609</v>
      </c>
      <c r="E2192">
        <v>3</v>
      </c>
      <c r="F2192" t="s">
        <v>1037</v>
      </c>
      <c r="G2192" t="s">
        <v>1031</v>
      </c>
      <c r="H2192">
        <v>101</v>
      </c>
      <c r="I2192" t="s">
        <v>1034</v>
      </c>
      <c r="J2192">
        <f>IF(AND(B2193=Hospitalvisits[[#This Row],[Patient_ID]],C2193-Hospitalvisits[[#This Row],[Discharge_Date]] &lt;= 30),1,0)</f>
        <v>0</v>
      </c>
      <c r="K2192" s="3" t="str">
        <f>IF(Hospitalvisits[[#This Row],[Readmission Status]]=1,C2193,"")</f>
        <v/>
      </c>
    </row>
    <row r="2193" spans="1:11">
      <c r="A2193">
        <v>434</v>
      </c>
      <c r="B2193">
        <v>737</v>
      </c>
      <c r="C2193" s="3">
        <v>44765</v>
      </c>
      <c r="D2193" s="3">
        <v>44773</v>
      </c>
      <c r="E2193">
        <v>8</v>
      </c>
      <c r="F2193" t="s">
        <v>1030</v>
      </c>
      <c r="G2193" t="s">
        <v>1031</v>
      </c>
      <c r="H2193">
        <v>166</v>
      </c>
      <c r="I2193" t="s">
        <v>1032</v>
      </c>
      <c r="J2193">
        <f>IF(AND(B2194=Hospitalvisits[[#This Row],[Patient_ID]],C2194-Hospitalvisits[[#This Row],[Discharge_Date]] &lt;= 30),1,0)</f>
        <v>0</v>
      </c>
      <c r="K2193" s="3" t="str">
        <f>IF(Hospitalvisits[[#This Row],[Readmission Status]]=1,C2194,"")</f>
        <v/>
      </c>
    </row>
    <row r="2194" spans="1:11">
      <c r="A2194">
        <v>105</v>
      </c>
      <c r="B2194">
        <v>738</v>
      </c>
      <c r="C2194" s="3">
        <v>44635</v>
      </c>
      <c r="D2194" s="3">
        <v>44644</v>
      </c>
      <c r="E2194">
        <v>9</v>
      </c>
      <c r="F2194" t="s">
        <v>1041</v>
      </c>
      <c r="G2194" t="s">
        <v>1036</v>
      </c>
      <c r="H2194">
        <v>153</v>
      </c>
      <c r="I2194" t="s">
        <v>1034</v>
      </c>
      <c r="J2194">
        <f>IF(AND(B2195=Hospitalvisits[[#This Row],[Patient_ID]],C2195-Hospitalvisits[[#This Row],[Discharge_Date]] &lt;= 30),1,0)</f>
        <v>0</v>
      </c>
      <c r="K2194" s="3" t="str">
        <f>IF(Hospitalvisits[[#This Row],[Readmission Status]]=1,C2195,"")</f>
        <v/>
      </c>
    </row>
    <row r="2195" spans="1:11">
      <c r="A2195">
        <v>2573</v>
      </c>
      <c r="B2195">
        <v>738</v>
      </c>
      <c r="C2195" s="3">
        <v>44842</v>
      </c>
      <c r="D2195" s="3">
        <v>44850</v>
      </c>
      <c r="E2195">
        <v>8</v>
      </c>
      <c r="F2195" t="s">
        <v>1041</v>
      </c>
      <c r="G2195" t="s">
        <v>1036</v>
      </c>
      <c r="H2195">
        <v>160</v>
      </c>
      <c r="I2195" t="s">
        <v>1029</v>
      </c>
      <c r="J2195">
        <f>IF(AND(B2196=Hospitalvisits[[#This Row],[Patient_ID]],C2196-Hospitalvisits[[#This Row],[Discharge_Date]] &lt;= 30),1,0)</f>
        <v>0</v>
      </c>
      <c r="K2195" s="3" t="str">
        <f>IF(Hospitalvisits[[#This Row],[Readmission Status]]=1,C2196,"")</f>
        <v/>
      </c>
    </row>
    <row r="2196" spans="1:11">
      <c r="A2196">
        <v>498</v>
      </c>
      <c r="B2196">
        <v>738</v>
      </c>
      <c r="C2196" s="3">
        <v>45481</v>
      </c>
      <c r="D2196" s="3">
        <v>45489</v>
      </c>
      <c r="E2196">
        <v>8</v>
      </c>
      <c r="F2196" t="s">
        <v>1037</v>
      </c>
      <c r="G2196" t="s">
        <v>1031</v>
      </c>
      <c r="H2196">
        <v>84</v>
      </c>
      <c r="I2196" t="s">
        <v>1032</v>
      </c>
      <c r="J2196">
        <f>IF(AND(B2197=Hospitalvisits[[#This Row],[Patient_ID]],C2197-Hospitalvisits[[#This Row],[Discharge_Date]] &lt;= 30),1,0)</f>
        <v>1</v>
      </c>
      <c r="K2196" s="3">
        <f>IF(Hospitalvisits[[#This Row],[Readmission Status]]=1,C2197,"")</f>
        <v>45488</v>
      </c>
    </row>
    <row r="2197" spans="1:11">
      <c r="A2197">
        <v>1461</v>
      </c>
      <c r="B2197">
        <v>738</v>
      </c>
      <c r="C2197" s="3">
        <v>45488</v>
      </c>
      <c r="D2197" s="3">
        <v>45495</v>
      </c>
      <c r="E2197">
        <v>7</v>
      </c>
      <c r="F2197" t="s">
        <v>1041</v>
      </c>
      <c r="G2197" t="s">
        <v>1036</v>
      </c>
      <c r="H2197">
        <v>82</v>
      </c>
      <c r="I2197" t="s">
        <v>1032</v>
      </c>
      <c r="J2197">
        <f>IF(AND(B2198=Hospitalvisits[[#This Row],[Patient_ID]],C2198-Hospitalvisits[[#This Row],[Discharge_Date]] &lt;= 30),1,0)</f>
        <v>0</v>
      </c>
      <c r="K2197" s="3" t="str">
        <f>IF(Hospitalvisits[[#This Row],[Readmission Status]]=1,C2198,"")</f>
        <v/>
      </c>
    </row>
    <row r="2198" spans="1:11">
      <c r="A2198">
        <v>738</v>
      </c>
      <c r="B2198">
        <v>740</v>
      </c>
      <c r="C2198" s="3">
        <v>44626</v>
      </c>
      <c r="D2198" s="3">
        <v>44636</v>
      </c>
      <c r="E2198">
        <v>10</v>
      </c>
      <c r="F2198" t="s">
        <v>1037</v>
      </c>
      <c r="G2198" t="s">
        <v>1031</v>
      </c>
      <c r="H2198">
        <v>40</v>
      </c>
      <c r="I2198" t="s">
        <v>1034</v>
      </c>
      <c r="J2198">
        <f>IF(AND(B2199=Hospitalvisits[[#This Row],[Patient_ID]],C2199-Hospitalvisits[[#This Row],[Discharge_Date]] &lt;= 30),1,0)</f>
        <v>0</v>
      </c>
      <c r="K2198" s="3" t="str">
        <f>IF(Hospitalvisits[[#This Row],[Readmission Status]]=1,C2199,"")</f>
        <v/>
      </c>
    </row>
    <row r="2199" spans="1:11">
      <c r="A2199">
        <v>2788</v>
      </c>
      <c r="B2199">
        <v>740</v>
      </c>
      <c r="C2199" s="3">
        <v>45043</v>
      </c>
      <c r="D2199" s="3">
        <v>45046</v>
      </c>
      <c r="E2199">
        <v>3</v>
      </c>
      <c r="F2199" t="s">
        <v>1046</v>
      </c>
      <c r="G2199" t="s">
        <v>1043</v>
      </c>
      <c r="H2199">
        <v>178</v>
      </c>
      <c r="I2199" t="s">
        <v>1029</v>
      </c>
      <c r="J2199">
        <f>IF(AND(B2200=Hospitalvisits[[#This Row],[Patient_ID]],C2200-Hospitalvisits[[#This Row],[Discharge_Date]] &lt;= 30),1,0)</f>
        <v>0</v>
      </c>
      <c r="K2199" s="3" t="str">
        <f>IF(Hospitalvisits[[#This Row],[Readmission Status]]=1,C2200,"")</f>
        <v/>
      </c>
    </row>
    <row r="2200" spans="1:11">
      <c r="A2200">
        <v>2576</v>
      </c>
      <c r="B2200">
        <v>740</v>
      </c>
      <c r="C2200" s="3">
        <v>45127</v>
      </c>
      <c r="D2200" s="3">
        <v>45132</v>
      </c>
      <c r="E2200">
        <v>5</v>
      </c>
      <c r="F2200" t="s">
        <v>1044</v>
      </c>
      <c r="G2200" t="s">
        <v>1039</v>
      </c>
      <c r="H2200">
        <v>81</v>
      </c>
      <c r="I2200" t="s">
        <v>1026</v>
      </c>
      <c r="J2200">
        <f>IF(AND(B2201=Hospitalvisits[[#This Row],[Patient_ID]],C2201-Hospitalvisits[[#This Row],[Discharge_Date]] &lt;= 30),1,0)</f>
        <v>0</v>
      </c>
      <c r="K2200" s="3" t="str">
        <f>IF(Hospitalvisits[[#This Row],[Readmission Status]]=1,C2201,"")</f>
        <v/>
      </c>
    </row>
    <row r="2201" spans="1:11">
      <c r="A2201">
        <v>1141</v>
      </c>
      <c r="B2201">
        <v>740</v>
      </c>
      <c r="C2201" s="3">
        <v>45421</v>
      </c>
      <c r="D2201" s="3">
        <v>45425</v>
      </c>
      <c r="E2201">
        <v>4</v>
      </c>
      <c r="F2201" t="s">
        <v>1045</v>
      </c>
      <c r="G2201" t="s">
        <v>1025</v>
      </c>
      <c r="H2201">
        <v>128</v>
      </c>
      <c r="I2201" t="s">
        <v>1026</v>
      </c>
      <c r="J2201">
        <f>IF(AND(B2202=Hospitalvisits[[#This Row],[Patient_ID]],C2202-Hospitalvisits[[#This Row],[Discharge_Date]] &lt;= 30),1,0)</f>
        <v>1</v>
      </c>
      <c r="K2201" s="3">
        <f>IF(Hospitalvisits[[#This Row],[Readmission Status]]=1,C2202,"")</f>
        <v>45422</v>
      </c>
    </row>
    <row r="2202" spans="1:11">
      <c r="A2202">
        <v>1459</v>
      </c>
      <c r="B2202">
        <v>740</v>
      </c>
      <c r="C2202" s="3">
        <v>45422</v>
      </c>
      <c r="D2202" s="3">
        <v>45425</v>
      </c>
      <c r="E2202">
        <v>3</v>
      </c>
      <c r="F2202" t="s">
        <v>1042</v>
      </c>
      <c r="G2202" t="s">
        <v>1043</v>
      </c>
      <c r="H2202">
        <v>185</v>
      </c>
      <c r="I2202" t="s">
        <v>1029</v>
      </c>
      <c r="J2202">
        <f>IF(AND(B2203=Hospitalvisits[[#This Row],[Patient_ID]],C2203-Hospitalvisits[[#This Row],[Discharge_Date]] &lt;= 30),1,0)</f>
        <v>0</v>
      </c>
      <c r="K2202" s="3" t="str">
        <f>IF(Hospitalvisits[[#This Row],[Readmission Status]]=1,C2203,"")</f>
        <v/>
      </c>
    </row>
    <row r="2203" spans="1:11">
      <c r="A2203">
        <v>1998</v>
      </c>
      <c r="B2203">
        <v>740</v>
      </c>
      <c r="C2203" s="3">
        <v>45570</v>
      </c>
      <c r="D2203" s="3">
        <v>45574</v>
      </c>
      <c r="E2203">
        <v>4</v>
      </c>
      <c r="F2203" t="s">
        <v>1045</v>
      </c>
      <c r="G2203" t="s">
        <v>1025</v>
      </c>
      <c r="H2203">
        <v>114</v>
      </c>
      <c r="I2203" t="s">
        <v>1034</v>
      </c>
      <c r="J2203">
        <f>IF(AND(B2204=Hospitalvisits[[#This Row],[Patient_ID]],C2204-Hospitalvisits[[#This Row],[Discharge_Date]] &lt;= 30),1,0)</f>
        <v>1</v>
      </c>
      <c r="K2203" s="3">
        <f>IF(Hospitalvisits[[#This Row],[Readmission Status]]=1,C2204,"")</f>
        <v>45575</v>
      </c>
    </row>
    <row r="2204" spans="1:11">
      <c r="A2204">
        <v>2216</v>
      </c>
      <c r="B2204">
        <v>740</v>
      </c>
      <c r="C2204" s="3">
        <v>45575</v>
      </c>
      <c r="D2204" s="3">
        <v>45578</v>
      </c>
      <c r="E2204">
        <v>3</v>
      </c>
      <c r="F2204" t="s">
        <v>1046</v>
      </c>
      <c r="G2204" t="s">
        <v>1043</v>
      </c>
      <c r="H2204">
        <v>57</v>
      </c>
      <c r="I2204" t="s">
        <v>1034</v>
      </c>
      <c r="J2204">
        <f>IF(AND(B2205=Hospitalvisits[[#This Row],[Patient_ID]],C2205-Hospitalvisits[[#This Row],[Discharge_Date]] &lt;= 30),1,0)</f>
        <v>0</v>
      </c>
      <c r="K2204" s="3" t="str">
        <f>IF(Hospitalvisits[[#This Row],[Readmission Status]]=1,C2205,"")</f>
        <v/>
      </c>
    </row>
    <row r="2205" spans="1:11">
      <c r="A2205">
        <v>2271</v>
      </c>
      <c r="B2205">
        <v>741</v>
      </c>
      <c r="C2205" s="3">
        <v>44807</v>
      </c>
      <c r="D2205" s="3">
        <v>44810</v>
      </c>
      <c r="E2205">
        <v>3</v>
      </c>
      <c r="F2205" t="s">
        <v>1046</v>
      </c>
      <c r="G2205" t="s">
        <v>1043</v>
      </c>
      <c r="H2205">
        <v>26</v>
      </c>
      <c r="I2205" t="s">
        <v>1034</v>
      </c>
      <c r="J2205">
        <f>IF(AND(B2206=Hospitalvisits[[#This Row],[Patient_ID]],C2206-Hospitalvisits[[#This Row],[Discharge_Date]] &lt;= 30),1,0)</f>
        <v>0</v>
      </c>
      <c r="K2205" s="3" t="str">
        <f>IF(Hospitalvisits[[#This Row],[Readmission Status]]=1,C2206,"")</f>
        <v/>
      </c>
    </row>
    <row r="2206" spans="1:11">
      <c r="A2206">
        <v>715</v>
      </c>
      <c r="B2206">
        <v>741</v>
      </c>
      <c r="C2206" s="3">
        <v>44853</v>
      </c>
      <c r="D2206" s="3">
        <v>44858</v>
      </c>
      <c r="E2206">
        <v>5</v>
      </c>
      <c r="F2206" t="s">
        <v>1045</v>
      </c>
      <c r="G2206" t="s">
        <v>1025</v>
      </c>
      <c r="H2206">
        <v>180</v>
      </c>
      <c r="I2206" t="s">
        <v>1032</v>
      </c>
      <c r="J2206">
        <f>IF(AND(B2207=Hospitalvisits[[#This Row],[Patient_ID]],C2207-Hospitalvisits[[#This Row],[Discharge_Date]] &lt;= 30),1,0)</f>
        <v>0</v>
      </c>
      <c r="K2206" s="3" t="str">
        <f>IF(Hospitalvisits[[#This Row],[Readmission Status]]=1,C2207,"")</f>
        <v/>
      </c>
    </row>
    <row r="2207" spans="1:11">
      <c r="A2207">
        <v>1338</v>
      </c>
      <c r="B2207">
        <v>741</v>
      </c>
      <c r="C2207" s="3">
        <v>44989</v>
      </c>
      <c r="D2207" s="3">
        <v>44994</v>
      </c>
      <c r="E2207">
        <v>5</v>
      </c>
      <c r="F2207" t="s">
        <v>1027</v>
      </c>
      <c r="G2207" t="s">
        <v>1028</v>
      </c>
      <c r="H2207">
        <v>118</v>
      </c>
      <c r="I2207" t="s">
        <v>1026</v>
      </c>
      <c r="J2207">
        <f>IF(AND(B2208=Hospitalvisits[[#This Row],[Patient_ID]],C2208-Hospitalvisits[[#This Row],[Discharge_Date]] &lt;= 30),1,0)</f>
        <v>0</v>
      </c>
      <c r="K2207" s="3" t="str">
        <f>IF(Hospitalvisits[[#This Row],[Readmission Status]]=1,C2208,"")</f>
        <v/>
      </c>
    </row>
    <row r="2208" spans="1:11">
      <c r="A2208">
        <v>2382</v>
      </c>
      <c r="B2208">
        <v>741</v>
      </c>
      <c r="C2208" s="3">
        <v>45069</v>
      </c>
      <c r="D2208" s="3">
        <v>45078</v>
      </c>
      <c r="E2208">
        <v>9</v>
      </c>
      <c r="F2208" t="s">
        <v>1030</v>
      </c>
      <c r="G2208" t="s">
        <v>1031</v>
      </c>
      <c r="H2208">
        <v>136</v>
      </c>
      <c r="I2208" t="s">
        <v>1034</v>
      </c>
      <c r="J2208">
        <f>IF(AND(B2209=Hospitalvisits[[#This Row],[Patient_ID]],C2209-Hospitalvisits[[#This Row],[Discharge_Date]] &lt;= 30),1,0)</f>
        <v>0</v>
      </c>
      <c r="K2208" s="3" t="str">
        <f>IF(Hospitalvisits[[#This Row],[Readmission Status]]=1,C2209,"")</f>
        <v/>
      </c>
    </row>
    <row r="2209" spans="1:11">
      <c r="A2209">
        <v>2617</v>
      </c>
      <c r="B2209">
        <v>741</v>
      </c>
      <c r="C2209" s="3">
        <v>45605</v>
      </c>
      <c r="D2209" s="3">
        <v>45621</v>
      </c>
      <c r="E2209">
        <v>16</v>
      </c>
      <c r="F2209" t="s">
        <v>1033</v>
      </c>
      <c r="G2209" t="s">
        <v>1028</v>
      </c>
      <c r="H2209">
        <v>121</v>
      </c>
      <c r="I2209" t="s">
        <v>1032</v>
      </c>
      <c r="J2209">
        <f>IF(AND(B2210=Hospitalvisits[[#This Row],[Patient_ID]],C2210-Hospitalvisits[[#This Row],[Discharge_Date]] &lt;= 30),1,0)</f>
        <v>0</v>
      </c>
      <c r="K2209" s="3" t="str">
        <f>IF(Hospitalvisits[[#This Row],[Readmission Status]]=1,C2210,"")</f>
        <v/>
      </c>
    </row>
    <row r="2210" spans="1:11">
      <c r="A2210">
        <v>1165</v>
      </c>
      <c r="B2210">
        <v>742</v>
      </c>
      <c r="C2210" s="3">
        <v>45400</v>
      </c>
      <c r="D2210" s="3">
        <v>45402</v>
      </c>
      <c r="E2210">
        <v>2</v>
      </c>
      <c r="F2210" t="s">
        <v>1037</v>
      </c>
      <c r="G2210" t="s">
        <v>1031</v>
      </c>
      <c r="H2210">
        <v>84</v>
      </c>
      <c r="I2210" t="s">
        <v>1029</v>
      </c>
      <c r="J2210">
        <f>IF(AND(B2211=Hospitalvisits[[#This Row],[Patient_ID]],C2211-Hospitalvisits[[#This Row],[Discharge_Date]] &lt;= 30),1,0)</f>
        <v>0</v>
      </c>
      <c r="K2210" s="3" t="str">
        <f>IF(Hospitalvisits[[#This Row],[Readmission Status]]=1,C2211,"")</f>
        <v/>
      </c>
    </row>
    <row r="2211" spans="1:11">
      <c r="A2211">
        <v>255</v>
      </c>
      <c r="B2211">
        <v>742</v>
      </c>
      <c r="C2211" s="3">
        <v>45517</v>
      </c>
      <c r="D2211" s="3">
        <v>45518</v>
      </c>
      <c r="E2211">
        <v>1</v>
      </c>
      <c r="F2211" t="s">
        <v>1042</v>
      </c>
      <c r="G2211" t="s">
        <v>1043</v>
      </c>
      <c r="H2211">
        <v>70</v>
      </c>
      <c r="I2211" t="s">
        <v>1026</v>
      </c>
      <c r="J2211">
        <f>IF(AND(B2212=Hospitalvisits[[#This Row],[Patient_ID]],C2212-Hospitalvisits[[#This Row],[Discharge_Date]] &lt;= 30),1,0)</f>
        <v>0</v>
      </c>
      <c r="K2211" s="3" t="str">
        <f>IF(Hospitalvisits[[#This Row],[Readmission Status]]=1,C2212,"")</f>
        <v/>
      </c>
    </row>
    <row r="2212" spans="1:11">
      <c r="A2212">
        <v>2369</v>
      </c>
      <c r="B2212">
        <v>742</v>
      </c>
      <c r="C2212" s="3">
        <v>45609</v>
      </c>
      <c r="D2212" s="3">
        <v>45612</v>
      </c>
      <c r="E2212">
        <v>3</v>
      </c>
      <c r="F2212" t="s">
        <v>1042</v>
      </c>
      <c r="G2212" t="s">
        <v>1043</v>
      </c>
      <c r="H2212">
        <v>78</v>
      </c>
      <c r="I2212" t="s">
        <v>1032</v>
      </c>
      <c r="J2212">
        <f>IF(AND(B2213=Hospitalvisits[[#This Row],[Patient_ID]],C2213-Hospitalvisits[[#This Row],[Discharge_Date]] &lt;= 30),1,0)</f>
        <v>0</v>
      </c>
      <c r="K2212" s="3" t="str">
        <f>IF(Hospitalvisits[[#This Row],[Readmission Status]]=1,C2213,"")</f>
        <v/>
      </c>
    </row>
    <row r="2213" spans="1:11">
      <c r="A2213">
        <v>46</v>
      </c>
      <c r="B2213">
        <v>743</v>
      </c>
      <c r="C2213" s="3">
        <v>45409</v>
      </c>
      <c r="D2213" s="3">
        <v>45418</v>
      </c>
      <c r="E2213">
        <v>9</v>
      </c>
      <c r="F2213" t="s">
        <v>1037</v>
      </c>
      <c r="G2213" t="s">
        <v>1031</v>
      </c>
      <c r="H2213">
        <v>77</v>
      </c>
      <c r="I2213" t="s">
        <v>1034</v>
      </c>
      <c r="J2213">
        <f>IF(AND(B2214=Hospitalvisits[[#This Row],[Patient_ID]],C2214-Hospitalvisits[[#This Row],[Discharge_Date]] &lt;= 30),1,0)</f>
        <v>0</v>
      </c>
      <c r="K2213" s="3" t="str">
        <f>IF(Hospitalvisits[[#This Row],[Readmission Status]]=1,C2214,"")</f>
        <v/>
      </c>
    </row>
    <row r="2214" spans="1:11">
      <c r="A2214">
        <v>2460</v>
      </c>
      <c r="B2214">
        <v>744</v>
      </c>
      <c r="C2214" s="3">
        <v>44711</v>
      </c>
      <c r="D2214" s="3">
        <v>44730</v>
      </c>
      <c r="E2214">
        <v>19</v>
      </c>
      <c r="F2214" t="s">
        <v>1027</v>
      </c>
      <c r="G2214" t="s">
        <v>1028</v>
      </c>
      <c r="H2214">
        <v>182</v>
      </c>
      <c r="I2214" t="s">
        <v>1029</v>
      </c>
      <c r="J2214">
        <f>IF(AND(B2215=Hospitalvisits[[#This Row],[Patient_ID]],C2215-Hospitalvisits[[#This Row],[Discharge_Date]] &lt;= 30),1,0)</f>
        <v>0</v>
      </c>
      <c r="K2214" s="3" t="str">
        <f>IF(Hospitalvisits[[#This Row],[Readmission Status]]=1,C2215,"")</f>
        <v/>
      </c>
    </row>
    <row r="2215" spans="1:11">
      <c r="A2215">
        <v>2813</v>
      </c>
      <c r="B2215">
        <v>744</v>
      </c>
      <c r="C2215" s="3">
        <v>45184</v>
      </c>
      <c r="D2215" s="3">
        <v>45189</v>
      </c>
      <c r="E2215">
        <v>5</v>
      </c>
      <c r="F2215" t="s">
        <v>1045</v>
      </c>
      <c r="G2215" t="s">
        <v>1025</v>
      </c>
      <c r="H2215">
        <v>189</v>
      </c>
      <c r="I2215" t="s">
        <v>1026</v>
      </c>
      <c r="J2215">
        <f>IF(AND(B2216=Hospitalvisits[[#This Row],[Patient_ID]],C2216-Hospitalvisits[[#This Row],[Discharge_Date]] &lt;= 30),1,0)</f>
        <v>0</v>
      </c>
      <c r="K2215" s="3" t="str">
        <f>IF(Hospitalvisits[[#This Row],[Readmission Status]]=1,C2216,"")</f>
        <v/>
      </c>
    </row>
    <row r="2216" spans="1:11">
      <c r="A2216">
        <v>2347</v>
      </c>
      <c r="B2216">
        <v>744</v>
      </c>
      <c r="C2216" s="3">
        <v>45575</v>
      </c>
      <c r="D2216" s="3">
        <v>45577</v>
      </c>
      <c r="E2216">
        <v>2</v>
      </c>
      <c r="F2216" t="s">
        <v>1046</v>
      </c>
      <c r="G2216" t="s">
        <v>1043</v>
      </c>
      <c r="H2216">
        <v>156</v>
      </c>
      <c r="I2216" t="s">
        <v>1032</v>
      </c>
      <c r="J2216">
        <f>IF(AND(B2217=Hospitalvisits[[#This Row],[Patient_ID]],C2217-Hospitalvisits[[#This Row],[Discharge_Date]] &lt;= 30),1,0)</f>
        <v>0</v>
      </c>
      <c r="K2216" s="3" t="str">
        <f>IF(Hospitalvisits[[#This Row],[Readmission Status]]=1,C2217,"")</f>
        <v/>
      </c>
    </row>
    <row r="2217" spans="1:11">
      <c r="A2217">
        <v>262</v>
      </c>
      <c r="B2217">
        <v>745</v>
      </c>
      <c r="C2217" s="3">
        <v>44594</v>
      </c>
      <c r="D2217" s="3">
        <v>44601</v>
      </c>
      <c r="E2217">
        <v>7</v>
      </c>
      <c r="F2217" t="s">
        <v>1040</v>
      </c>
      <c r="G2217" t="s">
        <v>1039</v>
      </c>
      <c r="H2217">
        <v>171</v>
      </c>
      <c r="I2217" t="s">
        <v>1032</v>
      </c>
      <c r="J2217">
        <f>IF(AND(B2218=Hospitalvisits[[#This Row],[Patient_ID]],C2218-Hospitalvisits[[#This Row],[Discharge_Date]] &lt;= 30),1,0)</f>
        <v>0</v>
      </c>
      <c r="K2217" s="3" t="str">
        <f>IF(Hospitalvisits[[#This Row],[Readmission Status]]=1,C2218,"")</f>
        <v/>
      </c>
    </row>
    <row r="2218" spans="1:11">
      <c r="A2218">
        <v>2453</v>
      </c>
      <c r="B2218">
        <v>745</v>
      </c>
      <c r="C2218" s="3">
        <v>44647</v>
      </c>
      <c r="D2218" s="3">
        <v>44652</v>
      </c>
      <c r="E2218">
        <v>5</v>
      </c>
      <c r="F2218" t="s">
        <v>1044</v>
      </c>
      <c r="G2218" t="s">
        <v>1039</v>
      </c>
      <c r="H2218">
        <v>136</v>
      </c>
      <c r="I2218" t="s">
        <v>1029</v>
      </c>
      <c r="J2218">
        <f>IF(AND(B2219=Hospitalvisits[[#This Row],[Patient_ID]],C2219-Hospitalvisits[[#This Row],[Discharge_Date]] &lt;= 30),1,0)</f>
        <v>0</v>
      </c>
      <c r="K2218" s="3" t="str">
        <f>IF(Hospitalvisits[[#This Row],[Readmission Status]]=1,C2219,"")</f>
        <v/>
      </c>
    </row>
    <row r="2219" spans="1:11">
      <c r="A2219">
        <v>2929</v>
      </c>
      <c r="B2219">
        <v>745</v>
      </c>
      <c r="C2219" s="3">
        <v>44685</v>
      </c>
      <c r="D2219" s="3">
        <v>44696</v>
      </c>
      <c r="E2219">
        <v>11</v>
      </c>
      <c r="F2219" t="s">
        <v>1035</v>
      </c>
      <c r="G2219" t="s">
        <v>1036</v>
      </c>
      <c r="H2219">
        <v>126</v>
      </c>
      <c r="I2219" t="s">
        <v>1029</v>
      </c>
      <c r="J2219">
        <f>IF(AND(B2220=Hospitalvisits[[#This Row],[Patient_ID]],C2220-Hospitalvisits[[#This Row],[Discharge_Date]] &lt;= 30),1,0)</f>
        <v>0</v>
      </c>
      <c r="K2219" s="3" t="str">
        <f>IF(Hospitalvisits[[#This Row],[Readmission Status]]=1,C2220,"")</f>
        <v/>
      </c>
    </row>
    <row r="2220" spans="1:11">
      <c r="A2220">
        <v>2947</v>
      </c>
      <c r="B2220">
        <v>745</v>
      </c>
      <c r="C2220" s="3">
        <v>45459</v>
      </c>
      <c r="D2220" s="3">
        <v>45471</v>
      </c>
      <c r="E2220">
        <v>12</v>
      </c>
      <c r="F2220" t="s">
        <v>1035</v>
      </c>
      <c r="G2220" t="s">
        <v>1036</v>
      </c>
      <c r="H2220">
        <v>18</v>
      </c>
      <c r="I2220" t="s">
        <v>1026</v>
      </c>
      <c r="J2220">
        <f>IF(AND(B2221=Hospitalvisits[[#This Row],[Patient_ID]],C2221-Hospitalvisits[[#This Row],[Discharge_Date]] &lt;= 30),1,0)</f>
        <v>0</v>
      </c>
      <c r="K2220" s="3" t="str">
        <f>IF(Hospitalvisits[[#This Row],[Readmission Status]]=1,C2221,"")</f>
        <v/>
      </c>
    </row>
    <row r="2221" spans="1:11">
      <c r="A2221">
        <v>696</v>
      </c>
      <c r="B2221">
        <v>746</v>
      </c>
      <c r="C2221" s="3">
        <v>44672</v>
      </c>
      <c r="D2221" s="3">
        <v>44677</v>
      </c>
      <c r="E2221">
        <v>5</v>
      </c>
      <c r="F2221" t="s">
        <v>1027</v>
      </c>
      <c r="G2221" t="s">
        <v>1028</v>
      </c>
      <c r="H2221">
        <v>68</v>
      </c>
      <c r="I2221" t="s">
        <v>1032</v>
      </c>
      <c r="J2221">
        <f>IF(AND(B2222=Hospitalvisits[[#This Row],[Patient_ID]],C2222-Hospitalvisits[[#This Row],[Discharge_Date]] &lt;= 30),1,0)</f>
        <v>0</v>
      </c>
      <c r="K2221" s="3" t="str">
        <f>IF(Hospitalvisits[[#This Row],[Readmission Status]]=1,C2222,"")</f>
        <v/>
      </c>
    </row>
    <row r="2222" spans="1:11">
      <c r="A2222">
        <v>1587</v>
      </c>
      <c r="B2222">
        <v>746</v>
      </c>
      <c r="C2222" s="3">
        <v>44789</v>
      </c>
      <c r="D2222" s="3">
        <v>44791</v>
      </c>
      <c r="E2222">
        <v>2</v>
      </c>
      <c r="F2222" t="s">
        <v>1024</v>
      </c>
      <c r="G2222" t="s">
        <v>1025</v>
      </c>
      <c r="H2222">
        <v>177</v>
      </c>
      <c r="I2222" t="s">
        <v>1029</v>
      </c>
      <c r="J2222">
        <f>IF(AND(B2223=Hospitalvisits[[#This Row],[Patient_ID]],C2223-Hospitalvisits[[#This Row],[Discharge_Date]] &lt;= 30),1,0)</f>
        <v>0</v>
      </c>
      <c r="K2222" s="3" t="str">
        <f>IF(Hospitalvisits[[#This Row],[Readmission Status]]=1,C2223,"")</f>
        <v/>
      </c>
    </row>
    <row r="2223" spans="1:11">
      <c r="A2223">
        <v>523</v>
      </c>
      <c r="B2223">
        <v>746</v>
      </c>
      <c r="C2223" s="3">
        <v>45244</v>
      </c>
      <c r="D2223" s="3">
        <v>45247</v>
      </c>
      <c r="E2223">
        <v>3</v>
      </c>
      <c r="F2223" t="s">
        <v>1040</v>
      </c>
      <c r="G2223" t="s">
        <v>1039</v>
      </c>
      <c r="H2223">
        <v>45</v>
      </c>
      <c r="I2223" t="s">
        <v>1029</v>
      </c>
      <c r="J2223">
        <f>IF(AND(B2224=Hospitalvisits[[#This Row],[Patient_ID]],C2224-Hospitalvisits[[#This Row],[Discharge_Date]] &lt;= 30),1,0)</f>
        <v>0</v>
      </c>
      <c r="K2223" s="3" t="str">
        <f>IF(Hospitalvisits[[#This Row],[Readmission Status]]=1,C2224,"")</f>
        <v/>
      </c>
    </row>
    <row r="2224" spans="1:11">
      <c r="A2224">
        <v>2928</v>
      </c>
      <c r="B2224">
        <v>747</v>
      </c>
      <c r="C2224" s="3">
        <v>44925</v>
      </c>
      <c r="D2224" s="3">
        <v>44928</v>
      </c>
      <c r="E2224">
        <v>3</v>
      </c>
      <c r="F2224" t="s">
        <v>1046</v>
      </c>
      <c r="G2224" t="s">
        <v>1043</v>
      </c>
      <c r="H2224">
        <v>25</v>
      </c>
      <c r="I2224" t="s">
        <v>1029</v>
      </c>
      <c r="J2224">
        <f>IF(AND(B2225=Hospitalvisits[[#This Row],[Patient_ID]],C2225-Hospitalvisits[[#This Row],[Discharge_Date]] &lt;= 30),1,0)</f>
        <v>0</v>
      </c>
      <c r="K2224" s="3" t="str">
        <f>IF(Hospitalvisits[[#This Row],[Readmission Status]]=1,C2225,"")</f>
        <v/>
      </c>
    </row>
    <row r="2225" spans="1:11">
      <c r="A2225">
        <v>2653</v>
      </c>
      <c r="B2225">
        <v>748</v>
      </c>
      <c r="C2225" s="3">
        <v>44580</v>
      </c>
      <c r="D2225" s="3">
        <v>44585</v>
      </c>
      <c r="E2225">
        <v>5</v>
      </c>
      <c r="F2225" t="s">
        <v>1038</v>
      </c>
      <c r="G2225" t="s">
        <v>1039</v>
      </c>
      <c r="H2225">
        <v>108</v>
      </c>
      <c r="I2225" t="s">
        <v>1029</v>
      </c>
      <c r="J2225">
        <f>IF(AND(B2226=Hospitalvisits[[#This Row],[Patient_ID]],C2226-Hospitalvisits[[#This Row],[Discharge_Date]] &lt;= 30),1,0)</f>
        <v>0</v>
      </c>
      <c r="K2225" s="3" t="str">
        <f>IF(Hospitalvisits[[#This Row],[Readmission Status]]=1,C2226,"")</f>
        <v/>
      </c>
    </row>
    <row r="2226" spans="1:11">
      <c r="A2226">
        <v>2675</v>
      </c>
      <c r="B2226">
        <v>748</v>
      </c>
      <c r="C2226" s="3">
        <v>44879</v>
      </c>
      <c r="D2226" s="3">
        <v>44885</v>
      </c>
      <c r="E2226">
        <v>6</v>
      </c>
      <c r="F2226" t="s">
        <v>1027</v>
      </c>
      <c r="G2226" t="s">
        <v>1028</v>
      </c>
      <c r="H2226">
        <v>186</v>
      </c>
      <c r="I2226" t="s">
        <v>1034</v>
      </c>
      <c r="J2226">
        <f>IF(AND(B2227=Hospitalvisits[[#This Row],[Patient_ID]],C2227-Hospitalvisits[[#This Row],[Discharge_Date]] &lt;= 30),1,0)</f>
        <v>0</v>
      </c>
      <c r="K2226" s="3" t="str">
        <f>IF(Hospitalvisits[[#This Row],[Readmission Status]]=1,C2227,"")</f>
        <v/>
      </c>
    </row>
    <row r="2227" spans="1:11">
      <c r="A2227">
        <v>2404</v>
      </c>
      <c r="B2227">
        <v>748</v>
      </c>
      <c r="C2227" s="3">
        <v>45459</v>
      </c>
      <c r="D2227" s="3">
        <v>45464</v>
      </c>
      <c r="E2227">
        <v>5</v>
      </c>
      <c r="F2227" t="s">
        <v>1040</v>
      </c>
      <c r="G2227" t="s">
        <v>1039</v>
      </c>
      <c r="H2227">
        <v>74</v>
      </c>
      <c r="I2227" t="s">
        <v>1029</v>
      </c>
      <c r="J2227">
        <f>IF(AND(B2228=Hospitalvisits[[#This Row],[Patient_ID]],C2228-Hospitalvisits[[#This Row],[Discharge_Date]] &lt;= 30),1,0)</f>
        <v>0</v>
      </c>
      <c r="K2227" s="3" t="str">
        <f>IF(Hospitalvisits[[#This Row],[Readmission Status]]=1,C2228,"")</f>
        <v/>
      </c>
    </row>
    <row r="2228" spans="1:11">
      <c r="A2228">
        <v>765</v>
      </c>
      <c r="B2228">
        <v>748</v>
      </c>
      <c r="C2228" s="3">
        <v>45539</v>
      </c>
      <c r="D2228" s="3">
        <v>45549</v>
      </c>
      <c r="E2228">
        <v>10</v>
      </c>
      <c r="F2228" t="s">
        <v>1041</v>
      </c>
      <c r="G2228" t="s">
        <v>1036</v>
      </c>
      <c r="H2228">
        <v>14</v>
      </c>
      <c r="I2228" t="s">
        <v>1029</v>
      </c>
      <c r="J2228">
        <f>IF(AND(B2229=Hospitalvisits[[#This Row],[Patient_ID]],C2229-Hospitalvisits[[#This Row],[Discharge_Date]] &lt;= 30),1,0)</f>
        <v>0</v>
      </c>
      <c r="K2228" s="3" t="str">
        <f>IF(Hospitalvisits[[#This Row],[Readmission Status]]=1,C2229,"")</f>
        <v/>
      </c>
    </row>
    <row r="2229" spans="1:11">
      <c r="A2229">
        <v>210</v>
      </c>
      <c r="B2229">
        <v>749</v>
      </c>
      <c r="C2229" s="3">
        <v>44644</v>
      </c>
      <c r="D2229" s="3">
        <v>44653</v>
      </c>
      <c r="E2229">
        <v>9</v>
      </c>
      <c r="F2229" t="s">
        <v>1030</v>
      </c>
      <c r="G2229" t="s">
        <v>1031</v>
      </c>
      <c r="H2229">
        <v>68</v>
      </c>
      <c r="I2229" t="s">
        <v>1032</v>
      </c>
      <c r="J2229">
        <f>IF(AND(B2230=Hospitalvisits[[#This Row],[Patient_ID]],C2230-Hospitalvisits[[#This Row],[Discharge_Date]] &lt;= 30),1,0)</f>
        <v>0</v>
      </c>
      <c r="K2229" s="3" t="str">
        <f>IF(Hospitalvisits[[#This Row],[Readmission Status]]=1,C2230,"")</f>
        <v/>
      </c>
    </row>
    <row r="2230" spans="1:11">
      <c r="A2230">
        <v>2764</v>
      </c>
      <c r="B2230">
        <v>749</v>
      </c>
      <c r="C2230" s="3">
        <v>44949</v>
      </c>
      <c r="D2230" s="3">
        <v>44962</v>
      </c>
      <c r="E2230">
        <v>13</v>
      </c>
      <c r="F2230" t="s">
        <v>1027</v>
      </c>
      <c r="G2230" t="s">
        <v>1028</v>
      </c>
      <c r="H2230">
        <v>82</v>
      </c>
      <c r="I2230" t="s">
        <v>1032</v>
      </c>
      <c r="J2230">
        <f>IF(AND(B2231=Hospitalvisits[[#This Row],[Patient_ID]],C2231-Hospitalvisits[[#This Row],[Discharge_Date]] &lt;= 30),1,0)</f>
        <v>1</v>
      </c>
      <c r="K2230" s="3">
        <f>IF(Hospitalvisits[[#This Row],[Readmission Status]]=1,C2231,"")</f>
        <v>44989</v>
      </c>
    </row>
    <row r="2231" spans="1:11">
      <c r="A2231">
        <v>2913</v>
      </c>
      <c r="B2231">
        <v>749</v>
      </c>
      <c r="C2231" s="3">
        <v>44989</v>
      </c>
      <c r="D2231" s="3">
        <v>44999</v>
      </c>
      <c r="E2231">
        <v>10</v>
      </c>
      <c r="F2231" t="s">
        <v>1037</v>
      </c>
      <c r="G2231" t="s">
        <v>1031</v>
      </c>
      <c r="H2231">
        <v>130</v>
      </c>
      <c r="I2231" t="s">
        <v>1026</v>
      </c>
      <c r="J2231">
        <f>IF(AND(B2232=Hospitalvisits[[#This Row],[Patient_ID]],C2232-Hospitalvisits[[#This Row],[Discharge_Date]] &lt;= 30),1,0)</f>
        <v>0</v>
      </c>
      <c r="K2231" s="3" t="str">
        <f>IF(Hospitalvisits[[#This Row],[Readmission Status]]=1,C2232,"")</f>
        <v/>
      </c>
    </row>
    <row r="2232" spans="1:11">
      <c r="A2232">
        <v>981</v>
      </c>
      <c r="B2232">
        <v>749</v>
      </c>
      <c r="C2232" s="3">
        <v>45285</v>
      </c>
      <c r="D2232" s="3">
        <v>45287</v>
      </c>
      <c r="E2232">
        <v>2</v>
      </c>
      <c r="F2232" t="s">
        <v>1024</v>
      </c>
      <c r="G2232" t="s">
        <v>1025</v>
      </c>
      <c r="H2232">
        <v>131</v>
      </c>
      <c r="I2232" t="s">
        <v>1029</v>
      </c>
      <c r="J2232">
        <f>IF(AND(B2233=Hospitalvisits[[#This Row],[Patient_ID]],C2233-Hospitalvisits[[#This Row],[Discharge_Date]] &lt;= 30),1,0)</f>
        <v>0</v>
      </c>
      <c r="K2232" s="3" t="str">
        <f>IF(Hospitalvisits[[#This Row],[Readmission Status]]=1,C2233,"")</f>
        <v/>
      </c>
    </row>
    <row r="2233" spans="1:11">
      <c r="A2233">
        <v>2509</v>
      </c>
      <c r="B2233">
        <v>750</v>
      </c>
      <c r="C2233" s="3">
        <v>44664</v>
      </c>
      <c r="D2233" s="3">
        <v>44673</v>
      </c>
      <c r="E2233">
        <v>9</v>
      </c>
      <c r="F2233" t="s">
        <v>1041</v>
      </c>
      <c r="G2233" t="s">
        <v>1036</v>
      </c>
      <c r="H2233">
        <v>34</v>
      </c>
      <c r="I2233" t="s">
        <v>1032</v>
      </c>
      <c r="J2233">
        <f>IF(AND(B2234=Hospitalvisits[[#This Row],[Patient_ID]],C2234-Hospitalvisits[[#This Row],[Discharge_Date]] &lt;= 30),1,0)</f>
        <v>0</v>
      </c>
      <c r="K2233" s="3" t="str">
        <f>IF(Hospitalvisits[[#This Row],[Readmission Status]]=1,C2234,"")</f>
        <v/>
      </c>
    </row>
    <row r="2234" spans="1:11">
      <c r="A2234">
        <v>2740</v>
      </c>
      <c r="B2234">
        <v>750</v>
      </c>
      <c r="C2234" s="3">
        <v>45226</v>
      </c>
      <c r="D2234" s="3">
        <v>45230</v>
      </c>
      <c r="E2234">
        <v>4</v>
      </c>
      <c r="F2234" t="s">
        <v>1040</v>
      </c>
      <c r="G2234" t="s">
        <v>1039</v>
      </c>
      <c r="H2234">
        <v>52</v>
      </c>
      <c r="I2234" t="s">
        <v>1029</v>
      </c>
      <c r="J2234">
        <f>IF(AND(B2235=Hospitalvisits[[#This Row],[Patient_ID]],C2235-Hospitalvisits[[#This Row],[Discharge_Date]] &lt;= 30),1,0)</f>
        <v>0</v>
      </c>
      <c r="K2234" s="3" t="str">
        <f>IF(Hospitalvisits[[#This Row],[Readmission Status]]=1,C2235,"")</f>
        <v/>
      </c>
    </row>
    <row r="2235" spans="1:11">
      <c r="A2235">
        <v>2448</v>
      </c>
      <c r="B2235">
        <v>751</v>
      </c>
      <c r="C2235" s="3">
        <v>44565</v>
      </c>
      <c r="D2235" s="3">
        <v>44570</v>
      </c>
      <c r="E2235">
        <v>5</v>
      </c>
      <c r="F2235" t="s">
        <v>1038</v>
      </c>
      <c r="G2235" t="s">
        <v>1039</v>
      </c>
      <c r="H2235">
        <v>146</v>
      </c>
      <c r="I2235" t="s">
        <v>1034</v>
      </c>
      <c r="J2235">
        <f>IF(AND(B2236=Hospitalvisits[[#This Row],[Patient_ID]],C2236-Hospitalvisits[[#This Row],[Discharge_Date]] &lt;= 30),1,0)</f>
        <v>0</v>
      </c>
      <c r="K2235" s="3" t="str">
        <f>IF(Hospitalvisits[[#This Row],[Readmission Status]]=1,C2236,"")</f>
        <v/>
      </c>
    </row>
    <row r="2236" spans="1:11">
      <c r="A2236">
        <v>582</v>
      </c>
      <c r="B2236">
        <v>751</v>
      </c>
      <c r="C2236" s="3">
        <v>44640</v>
      </c>
      <c r="D2236" s="3">
        <v>44659</v>
      </c>
      <c r="E2236">
        <v>19</v>
      </c>
      <c r="F2236" t="s">
        <v>1033</v>
      </c>
      <c r="G2236" t="s">
        <v>1028</v>
      </c>
      <c r="H2236">
        <v>117</v>
      </c>
      <c r="I2236" t="s">
        <v>1029</v>
      </c>
      <c r="J2236">
        <f>IF(AND(B2237=Hospitalvisits[[#This Row],[Patient_ID]],C2237-Hospitalvisits[[#This Row],[Discharge_Date]] &lt;= 30),1,0)</f>
        <v>0</v>
      </c>
      <c r="K2236" s="3" t="str">
        <f>IF(Hospitalvisits[[#This Row],[Readmission Status]]=1,C2237,"")</f>
        <v/>
      </c>
    </row>
    <row r="2237" spans="1:11">
      <c r="A2237">
        <v>2209</v>
      </c>
      <c r="B2237">
        <v>752</v>
      </c>
      <c r="C2237" s="3">
        <v>44641</v>
      </c>
      <c r="D2237" s="3">
        <v>44653</v>
      </c>
      <c r="E2237">
        <v>12</v>
      </c>
      <c r="F2237" t="s">
        <v>1041</v>
      </c>
      <c r="G2237" t="s">
        <v>1036</v>
      </c>
      <c r="H2237">
        <v>104</v>
      </c>
      <c r="I2237" t="s">
        <v>1029</v>
      </c>
      <c r="J2237">
        <f>IF(AND(B2238=Hospitalvisits[[#This Row],[Patient_ID]],C2238-Hospitalvisits[[#This Row],[Discharge_Date]] &lt;= 30),1,0)</f>
        <v>0</v>
      </c>
      <c r="K2237" s="3" t="str">
        <f>IF(Hospitalvisits[[#This Row],[Readmission Status]]=1,C2238,"")</f>
        <v/>
      </c>
    </row>
    <row r="2238" spans="1:11">
      <c r="A2238">
        <v>2002</v>
      </c>
      <c r="B2238">
        <v>752</v>
      </c>
      <c r="C2238" s="3">
        <v>44813</v>
      </c>
      <c r="D2238" s="3">
        <v>44818</v>
      </c>
      <c r="E2238">
        <v>5</v>
      </c>
      <c r="F2238" t="s">
        <v>1040</v>
      </c>
      <c r="G2238" t="s">
        <v>1039</v>
      </c>
      <c r="H2238">
        <v>114</v>
      </c>
      <c r="I2238" t="s">
        <v>1029</v>
      </c>
      <c r="J2238">
        <f>IF(AND(B2239=Hospitalvisits[[#This Row],[Patient_ID]],C2239-Hospitalvisits[[#This Row],[Discharge_Date]] &lt;= 30),1,0)</f>
        <v>0</v>
      </c>
      <c r="K2238" s="3" t="str">
        <f>IF(Hospitalvisits[[#This Row],[Readmission Status]]=1,C2239,"")</f>
        <v/>
      </c>
    </row>
    <row r="2239" spans="1:11">
      <c r="A2239">
        <v>409</v>
      </c>
      <c r="B2239">
        <v>752</v>
      </c>
      <c r="C2239" s="3">
        <v>44965</v>
      </c>
      <c r="D2239" s="3">
        <v>44969</v>
      </c>
      <c r="E2239">
        <v>4</v>
      </c>
      <c r="F2239" t="s">
        <v>1024</v>
      </c>
      <c r="G2239" t="s">
        <v>1025</v>
      </c>
      <c r="H2239">
        <v>96</v>
      </c>
      <c r="I2239" t="s">
        <v>1026</v>
      </c>
      <c r="J2239">
        <f>IF(AND(B2240=Hospitalvisits[[#This Row],[Patient_ID]],C2240-Hospitalvisits[[#This Row],[Discharge_Date]] &lt;= 30),1,0)</f>
        <v>0</v>
      </c>
      <c r="K2239" s="3" t="str">
        <f>IF(Hospitalvisits[[#This Row],[Readmission Status]]=1,C2240,"")</f>
        <v/>
      </c>
    </row>
    <row r="2240" spans="1:11">
      <c r="A2240">
        <v>2011</v>
      </c>
      <c r="B2240">
        <v>752</v>
      </c>
      <c r="C2240" s="3">
        <v>45045</v>
      </c>
      <c r="D2240" s="3">
        <v>45046</v>
      </c>
      <c r="E2240">
        <v>1</v>
      </c>
      <c r="F2240" t="s">
        <v>1046</v>
      </c>
      <c r="G2240" t="s">
        <v>1043</v>
      </c>
      <c r="H2240">
        <v>36</v>
      </c>
      <c r="I2240" t="s">
        <v>1032</v>
      </c>
      <c r="J2240">
        <f>IF(AND(B2241=Hospitalvisits[[#This Row],[Patient_ID]],C2241-Hospitalvisits[[#This Row],[Discharge_Date]] &lt;= 30),1,0)</f>
        <v>0</v>
      </c>
      <c r="K2240" s="3" t="str">
        <f>IF(Hospitalvisits[[#This Row],[Readmission Status]]=1,C2241,"")</f>
        <v/>
      </c>
    </row>
    <row r="2241" spans="1:11">
      <c r="A2241">
        <v>2867</v>
      </c>
      <c r="B2241">
        <v>752</v>
      </c>
      <c r="C2241" s="3">
        <v>45150</v>
      </c>
      <c r="D2241" s="3">
        <v>45169</v>
      </c>
      <c r="E2241">
        <v>19</v>
      </c>
      <c r="F2241" t="s">
        <v>1033</v>
      </c>
      <c r="G2241" t="s">
        <v>1028</v>
      </c>
      <c r="H2241">
        <v>128</v>
      </c>
      <c r="I2241" t="s">
        <v>1032</v>
      </c>
      <c r="J2241">
        <f>IF(AND(B2242=Hospitalvisits[[#This Row],[Patient_ID]],C2242-Hospitalvisits[[#This Row],[Discharge_Date]] &lt;= 30),1,0)</f>
        <v>0</v>
      </c>
      <c r="K2241" s="3" t="str">
        <f>IF(Hospitalvisits[[#This Row],[Readmission Status]]=1,C2242,"")</f>
        <v/>
      </c>
    </row>
    <row r="2242" spans="1:11">
      <c r="A2242">
        <v>870</v>
      </c>
      <c r="B2242">
        <v>752</v>
      </c>
      <c r="C2242" s="3">
        <v>45518</v>
      </c>
      <c r="D2242" s="3">
        <v>45520</v>
      </c>
      <c r="E2242">
        <v>2</v>
      </c>
      <c r="F2242" t="s">
        <v>1042</v>
      </c>
      <c r="G2242" t="s">
        <v>1043</v>
      </c>
      <c r="H2242">
        <v>160</v>
      </c>
      <c r="I2242" t="s">
        <v>1034</v>
      </c>
      <c r="J2242">
        <f>IF(AND(B2243=Hospitalvisits[[#This Row],[Patient_ID]],C2243-Hospitalvisits[[#This Row],[Discharge_Date]] &lt;= 30),1,0)</f>
        <v>0</v>
      </c>
      <c r="K2242" s="3" t="str">
        <f>IF(Hospitalvisits[[#This Row],[Readmission Status]]=1,C2243,"")</f>
        <v/>
      </c>
    </row>
    <row r="2243" spans="1:11">
      <c r="A2243">
        <v>1277</v>
      </c>
      <c r="B2243">
        <v>753</v>
      </c>
      <c r="C2243" s="3">
        <v>44689</v>
      </c>
      <c r="D2243" s="3">
        <v>44691</v>
      </c>
      <c r="E2243">
        <v>2</v>
      </c>
      <c r="F2243" t="s">
        <v>1037</v>
      </c>
      <c r="G2243" t="s">
        <v>1031</v>
      </c>
      <c r="H2243">
        <v>116</v>
      </c>
      <c r="I2243" t="s">
        <v>1029</v>
      </c>
      <c r="J2243">
        <f>IF(AND(B2244=Hospitalvisits[[#This Row],[Patient_ID]],C2244-Hospitalvisits[[#This Row],[Discharge_Date]] &lt;= 30),1,0)</f>
        <v>0</v>
      </c>
      <c r="K2243" s="3" t="str">
        <f>IF(Hospitalvisits[[#This Row],[Readmission Status]]=1,C2244,"")</f>
        <v/>
      </c>
    </row>
    <row r="2244" spans="1:11">
      <c r="A2244">
        <v>2862</v>
      </c>
      <c r="B2244">
        <v>753</v>
      </c>
      <c r="C2244" s="3">
        <v>45143</v>
      </c>
      <c r="D2244" s="3">
        <v>45150</v>
      </c>
      <c r="E2244">
        <v>7</v>
      </c>
      <c r="F2244" t="s">
        <v>1038</v>
      </c>
      <c r="G2244" t="s">
        <v>1039</v>
      </c>
      <c r="H2244">
        <v>80</v>
      </c>
      <c r="I2244" t="s">
        <v>1029</v>
      </c>
      <c r="J2244">
        <f>IF(AND(B2245=Hospitalvisits[[#This Row],[Patient_ID]],C2245-Hospitalvisits[[#This Row],[Discharge_Date]] &lt;= 30),1,0)</f>
        <v>0</v>
      </c>
      <c r="K2244" s="3" t="str">
        <f>IF(Hospitalvisits[[#This Row],[Readmission Status]]=1,C2245,"")</f>
        <v/>
      </c>
    </row>
    <row r="2245" spans="1:11">
      <c r="A2245">
        <v>2505</v>
      </c>
      <c r="B2245">
        <v>753</v>
      </c>
      <c r="C2245" s="3">
        <v>45565</v>
      </c>
      <c r="D2245" s="3">
        <v>45573</v>
      </c>
      <c r="E2245">
        <v>8</v>
      </c>
      <c r="F2245" t="s">
        <v>1030</v>
      </c>
      <c r="G2245" t="s">
        <v>1031</v>
      </c>
      <c r="H2245">
        <v>162</v>
      </c>
      <c r="I2245" t="s">
        <v>1032</v>
      </c>
      <c r="J2245">
        <f>IF(AND(B2246=Hospitalvisits[[#This Row],[Patient_ID]],C2246-Hospitalvisits[[#This Row],[Discharge_Date]] &lt;= 30),1,0)</f>
        <v>0</v>
      </c>
      <c r="K2245" s="3" t="str">
        <f>IF(Hospitalvisits[[#This Row],[Readmission Status]]=1,C2246,"")</f>
        <v/>
      </c>
    </row>
    <row r="2246" spans="1:11">
      <c r="A2246">
        <v>2922</v>
      </c>
      <c r="B2246">
        <v>754</v>
      </c>
      <c r="C2246" s="3">
        <v>44621</v>
      </c>
      <c r="D2246" s="3">
        <v>44624</v>
      </c>
      <c r="E2246">
        <v>3</v>
      </c>
      <c r="F2246" t="s">
        <v>1030</v>
      </c>
      <c r="G2246" t="s">
        <v>1031</v>
      </c>
      <c r="H2246">
        <v>9</v>
      </c>
      <c r="I2246" t="s">
        <v>1029</v>
      </c>
      <c r="J2246">
        <f>IF(AND(B2247=Hospitalvisits[[#This Row],[Patient_ID]],C2247-Hospitalvisits[[#This Row],[Discharge_Date]] &lt;= 30),1,0)</f>
        <v>0</v>
      </c>
      <c r="K2246" s="3" t="str">
        <f>IF(Hospitalvisits[[#This Row],[Readmission Status]]=1,C2247,"")</f>
        <v/>
      </c>
    </row>
    <row r="2247" spans="1:11">
      <c r="A2247">
        <v>782</v>
      </c>
      <c r="B2247">
        <v>754</v>
      </c>
      <c r="C2247" s="3">
        <v>44832</v>
      </c>
      <c r="D2247" s="3">
        <v>44846</v>
      </c>
      <c r="E2247">
        <v>14</v>
      </c>
      <c r="F2247" t="s">
        <v>1033</v>
      </c>
      <c r="G2247" t="s">
        <v>1028</v>
      </c>
      <c r="H2247">
        <v>141</v>
      </c>
      <c r="I2247" t="s">
        <v>1034</v>
      </c>
      <c r="J2247">
        <f>IF(AND(B2248=Hospitalvisits[[#This Row],[Patient_ID]],C2248-Hospitalvisits[[#This Row],[Discharge_Date]] &lt;= 30),1,0)</f>
        <v>0</v>
      </c>
      <c r="K2247" s="3" t="str">
        <f>IF(Hospitalvisits[[#This Row],[Readmission Status]]=1,C2248,"")</f>
        <v/>
      </c>
    </row>
    <row r="2248" spans="1:11">
      <c r="A2248">
        <v>511</v>
      </c>
      <c r="B2248">
        <v>754</v>
      </c>
      <c r="C2248" s="3">
        <v>45204</v>
      </c>
      <c r="D2248" s="3">
        <v>45206</v>
      </c>
      <c r="E2248">
        <v>2</v>
      </c>
      <c r="F2248" t="s">
        <v>1046</v>
      </c>
      <c r="G2248" t="s">
        <v>1043</v>
      </c>
      <c r="H2248">
        <v>184</v>
      </c>
      <c r="I2248" t="s">
        <v>1032</v>
      </c>
      <c r="J2248">
        <f>IF(AND(B2249=Hospitalvisits[[#This Row],[Patient_ID]],C2249-Hospitalvisits[[#This Row],[Discharge_Date]] &lt;= 30),1,0)</f>
        <v>0</v>
      </c>
      <c r="K2248" s="3" t="str">
        <f>IF(Hospitalvisits[[#This Row],[Readmission Status]]=1,C2249,"")</f>
        <v/>
      </c>
    </row>
    <row r="2249" spans="1:11">
      <c r="A2249">
        <v>514</v>
      </c>
      <c r="B2249">
        <v>755</v>
      </c>
      <c r="C2249" s="3">
        <v>44862</v>
      </c>
      <c r="D2249" s="3">
        <v>44871</v>
      </c>
      <c r="E2249">
        <v>9</v>
      </c>
      <c r="F2249" t="s">
        <v>1037</v>
      </c>
      <c r="G2249" t="s">
        <v>1031</v>
      </c>
      <c r="H2249">
        <v>181</v>
      </c>
      <c r="I2249" t="s">
        <v>1034</v>
      </c>
      <c r="J2249">
        <f>IF(AND(B2250=Hospitalvisits[[#This Row],[Patient_ID]],C2250-Hospitalvisits[[#This Row],[Discharge_Date]] &lt;= 30),1,0)</f>
        <v>0</v>
      </c>
      <c r="K2249" s="3" t="str">
        <f>IF(Hospitalvisits[[#This Row],[Readmission Status]]=1,C2250,"")</f>
        <v/>
      </c>
    </row>
    <row r="2250" spans="1:11">
      <c r="A2250">
        <v>1519</v>
      </c>
      <c r="B2250">
        <v>755</v>
      </c>
      <c r="C2250" s="3">
        <v>44930</v>
      </c>
      <c r="D2250" s="3">
        <v>44933</v>
      </c>
      <c r="E2250">
        <v>3</v>
      </c>
      <c r="F2250" t="s">
        <v>1044</v>
      </c>
      <c r="G2250" t="s">
        <v>1039</v>
      </c>
      <c r="H2250">
        <v>93</v>
      </c>
      <c r="I2250" t="s">
        <v>1034</v>
      </c>
      <c r="J2250">
        <f>IF(AND(B2251=Hospitalvisits[[#This Row],[Patient_ID]],C2251-Hospitalvisits[[#This Row],[Discharge_Date]] &lt;= 30),1,0)</f>
        <v>0</v>
      </c>
      <c r="K2250" s="3" t="str">
        <f>IF(Hospitalvisits[[#This Row],[Readmission Status]]=1,C2251,"")</f>
        <v/>
      </c>
    </row>
    <row r="2251" spans="1:11">
      <c r="A2251">
        <v>2140</v>
      </c>
      <c r="B2251">
        <v>755</v>
      </c>
      <c r="C2251" s="3">
        <v>45350</v>
      </c>
      <c r="D2251" s="3">
        <v>45353</v>
      </c>
      <c r="E2251">
        <v>3</v>
      </c>
      <c r="F2251" t="s">
        <v>1024</v>
      </c>
      <c r="G2251" t="s">
        <v>1025</v>
      </c>
      <c r="H2251">
        <v>101</v>
      </c>
      <c r="I2251" t="s">
        <v>1032</v>
      </c>
      <c r="J2251">
        <f>IF(AND(B2252=Hospitalvisits[[#This Row],[Patient_ID]],C2252-Hospitalvisits[[#This Row],[Discharge_Date]] &lt;= 30),1,0)</f>
        <v>0</v>
      </c>
      <c r="K2251" s="3" t="str">
        <f>IF(Hospitalvisits[[#This Row],[Readmission Status]]=1,C2252,"")</f>
        <v/>
      </c>
    </row>
    <row r="2252" spans="1:11">
      <c r="A2252">
        <v>273</v>
      </c>
      <c r="B2252">
        <v>756</v>
      </c>
      <c r="C2252" s="3">
        <v>44650</v>
      </c>
      <c r="D2252" s="3">
        <v>44657</v>
      </c>
      <c r="E2252">
        <v>7</v>
      </c>
      <c r="F2252" t="s">
        <v>1041</v>
      </c>
      <c r="G2252" t="s">
        <v>1036</v>
      </c>
      <c r="H2252">
        <v>125</v>
      </c>
      <c r="I2252" t="s">
        <v>1029</v>
      </c>
      <c r="J2252">
        <f>IF(AND(B2253=Hospitalvisits[[#This Row],[Patient_ID]],C2253-Hospitalvisits[[#This Row],[Discharge_Date]] &lt;= 30),1,0)</f>
        <v>0</v>
      </c>
      <c r="K2252" s="3" t="str">
        <f>IF(Hospitalvisits[[#This Row],[Readmission Status]]=1,C2253,"")</f>
        <v/>
      </c>
    </row>
    <row r="2253" spans="1:11">
      <c r="A2253">
        <v>524</v>
      </c>
      <c r="B2253">
        <v>756</v>
      </c>
      <c r="C2253" s="3">
        <v>45092</v>
      </c>
      <c r="D2253" s="3">
        <v>45102</v>
      </c>
      <c r="E2253">
        <v>10</v>
      </c>
      <c r="F2253" t="s">
        <v>1033</v>
      </c>
      <c r="G2253" t="s">
        <v>1028</v>
      </c>
      <c r="H2253">
        <v>105</v>
      </c>
      <c r="I2253" t="s">
        <v>1032</v>
      </c>
      <c r="J2253">
        <f>IF(AND(B2254=Hospitalvisits[[#This Row],[Patient_ID]],C2254-Hospitalvisits[[#This Row],[Discharge_Date]] &lt;= 30),1,0)</f>
        <v>1</v>
      </c>
      <c r="K2253" s="3">
        <f>IF(Hospitalvisits[[#This Row],[Readmission Status]]=1,C2254,"")</f>
        <v>45130</v>
      </c>
    </row>
    <row r="2254" spans="1:11">
      <c r="A2254">
        <v>813</v>
      </c>
      <c r="B2254">
        <v>756</v>
      </c>
      <c r="C2254" s="3">
        <v>45130</v>
      </c>
      <c r="D2254" s="3">
        <v>45132</v>
      </c>
      <c r="E2254">
        <v>2</v>
      </c>
      <c r="F2254" t="s">
        <v>1042</v>
      </c>
      <c r="G2254" t="s">
        <v>1043</v>
      </c>
      <c r="H2254">
        <v>96</v>
      </c>
      <c r="I2254" t="s">
        <v>1029</v>
      </c>
      <c r="J2254">
        <f>IF(AND(B2255=Hospitalvisits[[#This Row],[Patient_ID]],C2255-Hospitalvisits[[#This Row],[Discharge_Date]] &lt;= 30),1,0)</f>
        <v>0</v>
      </c>
      <c r="K2254" s="3" t="str">
        <f>IF(Hospitalvisits[[#This Row],[Readmission Status]]=1,C2255,"")</f>
        <v/>
      </c>
    </row>
    <row r="2255" spans="1:11">
      <c r="A2255">
        <v>2078</v>
      </c>
      <c r="B2255">
        <v>756</v>
      </c>
      <c r="C2255" s="3">
        <v>45626</v>
      </c>
      <c r="D2255" s="3">
        <v>45630</v>
      </c>
      <c r="E2255">
        <v>4</v>
      </c>
      <c r="F2255" t="s">
        <v>1037</v>
      </c>
      <c r="G2255" t="s">
        <v>1031</v>
      </c>
      <c r="H2255">
        <v>74</v>
      </c>
      <c r="I2255" t="s">
        <v>1034</v>
      </c>
      <c r="J2255">
        <f>IF(AND(B2256=Hospitalvisits[[#This Row],[Patient_ID]],C2256-Hospitalvisits[[#This Row],[Discharge_Date]] &lt;= 30),1,0)</f>
        <v>0</v>
      </c>
      <c r="K2255" s="3" t="str">
        <f>IF(Hospitalvisits[[#This Row],[Readmission Status]]=1,C2256,"")</f>
        <v/>
      </c>
    </row>
    <row r="2256" spans="1:11">
      <c r="A2256">
        <v>1061</v>
      </c>
      <c r="B2256">
        <v>757</v>
      </c>
      <c r="C2256" s="3">
        <v>45151</v>
      </c>
      <c r="D2256" s="3">
        <v>45157</v>
      </c>
      <c r="E2256">
        <v>6</v>
      </c>
      <c r="F2256" t="s">
        <v>1044</v>
      </c>
      <c r="G2256" t="s">
        <v>1039</v>
      </c>
      <c r="H2256">
        <v>176</v>
      </c>
      <c r="I2256" t="s">
        <v>1026</v>
      </c>
      <c r="J2256">
        <f>IF(AND(B2257=Hospitalvisits[[#This Row],[Patient_ID]],C2257-Hospitalvisits[[#This Row],[Discharge_Date]] &lt;= 30),1,0)</f>
        <v>0</v>
      </c>
      <c r="K2256" s="3" t="str">
        <f>IF(Hospitalvisits[[#This Row],[Readmission Status]]=1,C2257,"")</f>
        <v/>
      </c>
    </row>
    <row r="2257" spans="1:11">
      <c r="A2257">
        <v>531</v>
      </c>
      <c r="B2257">
        <v>758</v>
      </c>
      <c r="C2257" s="3">
        <v>44736</v>
      </c>
      <c r="D2257" s="3">
        <v>44743</v>
      </c>
      <c r="E2257">
        <v>7</v>
      </c>
      <c r="F2257" t="s">
        <v>1037</v>
      </c>
      <c r="G2257" t="s">
        <v>1031</v>
      </c>
      <c r="H2257">
        <v>94</v>
      </c>
      <c r="I2257" t="s">
        <v>1026</v>
      </c>
      <c r="J2257">
        <f>IF(AND(B2258=Hospitalvisits[[#This Row],[Patient_ID]],C2258-Hospitalvisits[[#This Row],[Discharge_Date]] &lt;= 30),1,0)</f>
        <v>0</v>
      </c>
      <c r="K2257" s="3" t="str">
        <f>IF(Hospitalvisits[[#This Row],[Readmission Status]]=1,C2258,"")</f>
        <v/>
      </c>
    </row>
    <row r="2258" spans="1:11">
      <c r="A2258">
        <v>169</v>
      </c>
      <c r="B2258">
        <v>758</v>
      </c>
      <c r="C2258" s="3">
        <v>44937</v>
      </c>
      <c r="D2258" s="3">
        <v>44939</v>
      </c>
      <c r="E2258">
        <v>2</v>
      </c>
      <c r="F2258" t="s">
        <v>1046</v>
      </c>
      <c r="G2258" t="s">
        <v>1043</v>
      </c>
      <c r="H2258">
        <v>161</v>
      </c>
      <c r="I2258" t="s">
        <v>1029</v>
      </c>
      <c r="J2258">
        <f>IF(AND(B2259=Hospitalvisits[[#This Row],[Patient_ID]],C2259-Hospitalvisits[[#This Row],[Discharge_Date]] &lt;= 30),1,0)</f>
        <v>0</v>
      </c>
      <c r="K2258" s="3" t="str">
        <f>IF(Hospitalvisits[[#This Row],[Readmission Status]]=1,C2259,"")</f>
        <v/>
      </c>
    </row>
    <row r="2259" spans="1:11">
      <c r="A2259">
        <v>190</v>
      </c>
      <c r="B2259">
        <v>758</v>
      </c>
      <c r="C2259" s="3">
        <v>45484</v>
      </c>
      <c r="D2259" s="3">
        <v>45491</v>
      </c>
      <c r="E2259">
        <v>7</v>
      </c>
      <c r="F2259" t="s">
        <v>1027</v>
      </c>
      <c r="G2259" t="s">
        <v>1028</v>
      </c>
      <c r="H2259">
        <v>21</v>
      </c>
      <c r="I2259" t="s">
        <v>1032</v>
      </c>
      <c r="J2259">
        <f>IF(AND(B2260=Hospitalvisits[[#This Row],[Patient_ID]],C2260-Hospitalvisits[[#This Row],[Discharge_Date]] &lt;= 30),1,0)</f>
        <v>0</v>
      </c>
      <c r="K2259" s="3" t="str">
        <f>IF(Hospitalvisits[[#This Row],[Readmission Status]]=1,C2260,"")</f>
        <v/>
      </c>
    </row>
    <row r="2260" spans="1:11">
      <c r="A2260">
        <v>731</v>
      </c>
      <c r="B2260">
        <v>759</v>
      </c>
      <c r="C2260" s="3">
        <v>44618</v>
      </c>
      <c r="D2260" s="3">
        <v>44629</v>
      </c>
      <c r="E2260">
        <v>11</v>
      </c>
      <c r="F2260" t="s">
        <v>1041</v>
      </c>
      <c r="G2260" t="s">
        <v>1036</v>
      </c>
      <c r="H2260">
        <v>20</v>
      </c>
      <c r="I2260" t="s">
        <v>1026</v>
      </c>
      <c r="J2260">
        <f>IF(AND(B2261=Hospitalvisits[[#This Row],[Patient_ID]],C2261-Hospitalvisits[[#This Row],[Discharge_Date]] &lt;= 30),1,0)</f>
        <v>0</v>
      </c>
      <c r="K2260" s="3" t="str">
        <f>IF(Hospitalvisits[[#This Row],[Readmission Status]]=1,C2261,"")</f>
        <v/>
      </c>
    </row>
    <row r="2261" spans="1:11">
      <c r="A2261">
        <v>128</v>
      </c>
      <c r="B2261">
        <v>759</v>
      </c>
      <c r="C2261" s="3">
        <v>44672</v>
      </c>
      <c r="D2261" s="3">
        <v>44690</v>
      </c>
      <c r="E2261">
        <v>18</v>
      </c>
      <c r="F2261" t="s">
        <v>1033</v>
      </c>
      <c r="G2261" t="s">
        <v>1028</v>
      </c>
      <c r="H2261">
        <v>42</v>
      </c>
      <c r="I2261" t="s">
        <v>1034</v>
      </c>
      <c r="J2261">
        <f>IF(AND(B2262=Hospitalvisits[[#This Row],[Patient_ID]],C2262-Hospitalvisits[[#This Row],[Discharge_Date]] &lt;= 30),1,0)</f>
        <v>0</v>
      </c>
      <c r="K2261" s="3" t="str">
        <f>IF(Hospitalvisits[[#This Row],[Readmission Status]]=1,C2262,"")</f>
        <v/>
      </c>
    </row>
    <row r="2262" spans="1:11">
      <c r="A2262">
        <v>2224</v>
      </c>
      <c r="B2262">
        <v>759</v>
      </c>
      <c r="C2262" s="3">
        <v>44811</v>
      </c>
      <c r="D2262" s="3">
        <v>44821</v>
      </c>
      <c r="E2262">
        <v>10</v>
      </c>
      <c r="F2262" t="s">
        <v>1041</v>
      </c>
      <c r="G2262" t="s">
        <v>1036</v>
      </c>
      <c r="H2262">
        <v>159</v>
      </c>
      <c r="I2262" t="s">
        <v>1034</v>
      </c>
      <c r="J2262">
        <f>IF(AND(B2263=Hospitalvisits[[#This Row],[Patient_ID]],C2263-Hospitalvisits[[#This Row],[Discharge_Date]] &lt;= 30),1,0)</f>
        <v>0</v>
      </c>
      <c r="K2262" s="3" t="str">
        <f>IF(Hospitalvisits[[#This Row],[Readmission Status]]=1,C2263,"")</f>
        <v/>
      </c>
    </row>
    <row r="2263" spans="1:11">
      <c r="A2263">
        <v>2143</v>
      </c>
      <c r="B2263">
        <v>759</v>
      </c>
      <c r="C2263" s="3">
        <v>45115</v>
      </c>
      <c r="D2263" s="3">
        <v>45120</v>
      </c>
      <c r="E2263">
        <v>5</v>
      </c>
      <c r="F2263" t="s">
        <v>1024</v>
      </c>
      <c r="G2263" t="s">
        <v>1025</v>
      </c>
      <c r="H2263">
        <v>121</v>
      </c>
      <c r="I2263" t="s">
        <v>1026</v>
      </c>
      <c r="J2263">
        <f>IF(AND(B2264=Hospitalvisits[[#This Row],[Patient_ID]],C2264-Hospitalvisits[[#This Row],[Discharge_Date]] &lt;= 30),1,0)</f>
        <v>0</v>
      </c>
      <c r="K2263" s="3" t="str">
        <f>IF(Hospitalvisits[[#This Row],[Readmission Status]]=1,C2264,"")</f>
        <v/>
      </c>
    </row>
    <row r="2264" spans="1:11">
      <c r="A2264">
        <v>2206</v>
      </c>
      <c r="B2264">
        <v>761</v>
      </c>
      <c r="C2264" s="3">
        <v>44787</v>
      </c>
      <c r="D2264" s="3">
        <v>44791</v>
      </c>
      <c r="E2264">
        <v>4</v>
      </c>
      <c r="F2264" t="s">
        <v>1024</v>
      </c>
      <c r="G2264" t="s">
        <v>1025</v>
      </c>
      <c r="H2264">
        <v>12</v>
      </c>
      <c r="I2264" t="s">
        <v>1029</v>
      </c>
      <c r="J2264">
        <f>IF(AND(B2265=Hospitalvisits[[#This Row],[Patient_ID]],C2265-Hospitalvisits[[#This Row],[Discharge_Date]] &lt;= 30),1,0)</f>
        <v>0</v>
      </c>
      <c r="K2264" s="3" t="str">
        <f>IF(Hospitalvisits[[#This Row],[Readmission Status]]=1,C2265,"")</f>
        <v/>
      </c>
    </row>
    <row r="2265" spans="1:11">
      <c r="A2265">
        <v>2008</v>
      </c>
      <c r="B2265">
        <v>761</v>
      </c>
      <c r="C2265" s="3">
        <v>44912</v>
      </c>
      <c r="D2265" s="3">
        <v>44918</v>
      </c>
      <c r="E2265">
        <v>6</v>
      </c>
      <c r="F2265" t="s">
        <v>1041</v>
      </c>
      <c r="G2265" t="s">
        <v>1036</v>
      </c>
      <c r="H2265">
        <v>194</v>
      </c>
      <c r="I2265" t="s">
        <v>1034</v>
      </c>
      <c r="J2265">
        <f>IF(AND(B2266=Hospitalvisits[[#This Row],[Patient_ID]],C2266-Hospitalvisits[[#This Row],[Discharge_Date]] &lt;= 30),1,0)</f>
        <v>0</v>
      </c>
      <c r="K2265" s="3" t="str">
        <f>IF(Hospitalvisits[[#This Row],[Readmission Status]]=1,C2266,"")</f>
        <v/>
      </c>
    </row>
    <row r="2266" spans="1:11">
      <c r="A2266">
        <v>768</v>
      </c>
      <c r="B2266">
        <v>761</v>
      </c>
      <c r="C2266" s="3">
        <v>45488</v>
      </c>
      <c r="D2266" s="3">
        <v>45489</v>
      </c>
      <c r="E2266">
        <v>1</v>
      </c>
      <c r="F2266" t="s">
        <v>1042</v>
      </c>
      <c r="G2266" t="s">
        <v>1043</v>
      </c>
      <c r="H2266">
        <v>150</v>
      </c>
      <c r="I2266" t="s">
        <v>1034</v>
      </c>
      <c r="J2266">
        <f>IF(AND(B2267=Hospitalvisits[[#This Row],[Patient_ID]],C2267-Hospitalvisits[[#This Row],[Discharge_Date]] &lt;= 30),1,0)</f>
        <v>0</v>
      </c>
      <c r="K2266" s="3" t="str">
        <f>IF(Hospitalvisits[[#This Row],[Readmission Status]]=1,C2267,"")</f>
        <v/>
      </c>
    </row>
    <row r="2267" spans="1:11">
      <c r="A2267">
        <v>2273</v>
      </c>
      <c r="B2267">
        <v>762</v>
      </c>
      <c r="C2267" s="3">
        <v>44673</v>
      </c>
      <c r="D2267" s="3">
        <v>44675</v>
      </c>
      <c r="E2267">
        <v>2</v>
      </c>
      <c r="F2267" t="s">
        <v>1046</v>
      </c>
      <c r="G2267" t="s">
        <v>1043</v>
      </c>
      <c r="H2267">
        <v>176</v>
      </c>
      <c r="I2267" t="s">
        <v>1026</v>
      </c>
      <c r="J2267">
        <f>IF(AND(B2268=Hospitalvisits[[#This Row],[Patient_ID]],C2268-Hospitalvisits[[#This Row],[Discharge_Date]] &lt;= 30),1,0)</f>
        <v>0</v>
      </c>
      <c r="K2267" s="3" t="str">
        <f>IF(Hospitalvisits[[#This Row],[Readmission Status]]=1,C2268,"")</f>
        <v/>
      </c>
    </row>
    <row r="2268" spans="1:11">
      <c r="A2268">
        <v>793</v>
      </c>
      <c r="B2268">
        <v>762</v>
      </c>
      <c r="C2268" s="3">
        <v>44953</v>
      </c>
      <c r="D2268" s="3">
        <v>44955</v>
      </c>
      <c r="E2268">
        <v>2</v>
      </c>
      <c r="F2268" t="s">
        <v>1046</v>
      </c>
      <c r="G2268" t="s">
        <v>1043</v>
      </c>
      <c r="H2268">
        <v>144</v>
      </c>
      <c r="I2268" t="s">
        <v>1032</v>
      </c>
      <c r="J2268">
        <f>IF(AND(B2269=Hospitalvisits[[#This Row],[Patient_ID]],C2269-Hospitalvisits[[#This Row],[Discharge_Date]] &lt;= 30),1,0)</f>
        <v>0</v>
      </c>
      <c r="K2268" s="3" t="str">
        <f>IF(Hospitalvisits[[#This Row],[Readmission Status]]=1,C2269,"")</f>
        <v/>
      </c>
    </row>
    <row r="2269" spans="1:11">
      <c r="A2269">
        <v>1052</v>
      </c>
      <c r="B2269">
        <v>762</v>
      </c>
      <c r="C2269" s="3">
        <v>45553</v>
      </c>
      <c r="D2269" s="3">
        <v>45563</v>
      </c>
      <c r="E2269">
        <v>10</v>
      </c>
      <c r="F2269" t="s">
        <v>1030</v>
      </c>
      <c r="G2269" t="s">
        <v>1031</v>
      </c>
      <c r="H2269">
        <v>25</v>
      </c>
      <c r="I2269" t="s">
        <v>1026</v>
      </c>
      <c r="J2269">
        <f>IF(AND(B2270=Hospitalvisits[[#This Row],[Patient_ID]],C2270-Hospitalvisits[[#This Row],[Discharge_Date]] &lt;= 30),1,0)</f>
        <v>0</v>
      </c>
      <c r="K2269" s="3" t="str">
        <f>IF(Hospitalvisits[[#This Row],[Readmission Status]]=1,C2270,"")</f>
        <v/>
      </c>
    </row>
    <row r="2270" spans="1:11">
      <c r="A2270">
        <v>623</v>
      </c>
      <c r="B2270">
        <v>763</v>
      </c>
      <c r="C2270" s="3">
        <v>45280</v>
      </c>
      <c r="D2270" s="3">
        <v>45287</v>
      </c>
      <c r="E2270">
        <v>7</v>
      </c>
      <c r="F2270" t="s">
        <v>1037</v>
      </c>
      <c r="G2270" t="s">
        <v>1031</v>
      </c>
      <c r="H2270">
        <v>196</v>
      </c>
      <c r="I2270" t="s">
        <v>1034</v>
      </c>
      <c r="J2270">
        <f>IF(AND(B2271=Hospitalvisits[[#This Row],[Patient_ID]],C2271-Hospitalvisits[[#This Row],[Discharge_Date]] &lt;= 30),1,0)</f>
        <v>0</v>
      </c>
      <c r="K2270" s="3" t="str">
        <f>IF(Hospitalvisits[[#This Row],[Readmission Status]]=1,C2271,"")</f>
        <v/>
      </c>
    </row>
    <row r="2271" spans="1:11">
      <c r="A2271">
        <v>884</v>
      </c>
      <c r="B2271">
        <v>764</v>
      </c>
      <c r="C2271" s="3">
        <v>44943</v>
      </c>
      <c r="D2271" s="3">
        <v>44945</v>
      </c>
      <c r="E2271">
        <v>2</v>
      </c>
      <c r="F2271" t="s">
        <v>1046</v>
      </c>
      <c r="G2271" t="s">
        <v>1043</v>
      </c>
      <c r="H2271">
        <v>194</v>
      </c>
      <c r="I2271" t="s">
        <v>1029</v>
      </c>
      <c r="J2271">
        <f>IF(AND(B2272=Hospitalvisits[[#This Row],[Patient_ID]],C2272-Hospitalvisits[[#This Row],[Discharge_Date]] &lt;= 30),1,0)</f>
        <v>0</v>
      </c>
      <c r="K2271" s="3" t="str">
        <f>IF(Hospitalvisits[[#This Row],[Readmission Status]]=1,C2272,"")</f>
        <v/>
      </c>
    </row>
    <row r="2272" spans="1:11">
      <c r="A2272">
        <v>1328</v>
      </c>
      <c r="B2272">
        <v>764</v>
      </c>
      <c r="C2272" s="3">
        <v>45455</v>
      </c>
      <c r="D2272" s="3">
        <v>45458</v>
      </c>
      <c r="E2272">
        <v>3</v>
      </c>
      <c r="F2272" t="s">
        <v>1044</v>
      </c>
      <c r="G2272" t="s">
        <v>1039</v>
      </c>
      <c r="H2272">
        <v>132</v>
      </c>
      <c r="I2272" t="s">
        <v>1029</v>
      </c>
      <c r="J2272">
        <f>IF(AND(B2273=Hospitalvisits[[#This Row],[Patient_ID]],C2273-Hospitalvisits[[#This Row],[Discharge_Date]] &lt;= 30),1,0)</f>
        <v>1</v>
      </c>
      <c r="K2272" s="3">
        <f>IF(Hospitalvisits[[#This Row],[Readmission Status]]=1,C2273,"")</f>
        <v>45459</v>
      </c>
    </row>
    <row r="2273" spans="1:11">
      <c r="A2273">
        <v>1170</v>
      </c>
      <c r="B2273">
        <v>764</v>
      </c>
      <c r="C2273" s="3">
        <v>45459</v>
      </c>
      <c r="D2273" s="3">
        <v>45464</v>
      </c>
      <c r="E2273">
        <v>5</v>
      </c>
      <c r="F2273" t="s">
        <v>1038</v>
      </c>
      <c r="G2273" t="s">
        <v>1039</v>
      </c>
      <c r="H2273">
        <v>21</v>
      </c>
      <c r="I2273" t="s">
        <v>1032</v>
      </c>
      <c r="J2273">
        <f>IF(AND(B2274=Hospitalvisits[[#This Row],[Patient_ID]],C2274-Hospitalvisits[[#This Row],[Discharge_Date]] &lt;= 30),1,0)</f>
        <v>0</v>
      </c>
      <c r="K2273" s="3" t="str">
        <f>IF(Hospitalvisits[[#This Row],[Readmission Status]]=1,C2274,"")</f>
        <v/>
      </c>
    </row>
    <row r="2274" spans="1:11">
      <c r="A2274">
        <v>1720</v>
      </c>
      <c r="B2274">
        <v>765</v>
      </c>
      <c r="C2274" s="3">
        <v>44890</v>
      </c>
      <c r="D2274" s="3">
        <v>44899</v>
      </c>
      <c r="E2274">
        <v>9</v>
      </c>
      <c r="F2274" t="s">
        <v>1037</v>
      </c>
      <c r="G2274" t="s">
        <v>1031</v>
      </c>
      <c r="H2274">
        <v>83</v>
      </c>
      <c r="I2274" t="s">
        <v>1032</v>
      </c>
      <c r="J2274">
        <f>IF(AND(B2275=Hospitalvisits[[#This Row],[Patient_ID]],C2275-Hospitalvisits[[#This Row],[Discharge_Date]] &lt;= 30),1,0)</f>
        <v>0</v>
      </c>
      <c r="K2274" s="3" t="str">
        <f>IF(Hospitalvisits[[#This Row],[Readmission Status]]=1,C2275,"")</f>
        <v/>
      </c>
    </row>
    <row r="2275" spans="1:11">
      <c r="A2275">
        <v>1606</v>
      </c>
      <c r="B2275">
        <v>765</v>
      </c>
      <c r="C2275" s="3">
        <v>45450</v>
      </c>
      <c r="D2275" s="3">
        <v>45452</v>
      </c>
      <c r="E2275">
        <v>2</v>
      </c>
      <c r="F2275" t="s">
        <v>1024</v>
      </c>
      <c r="G2275" t="s">
        <v>1025</v>
      </c>
      <c r="H2275">
        <v>26</v>
      </c>
      <c r="I2275" t="s">
        <v>1026</v>
      </c>
      <c r="J2275">
        <f>IF(AND(B2276=Hospitalvisits[[#This Row],[Patient_ID]],C2276-Hospitalvisits[[#This Row],[Discharge_Date]] &lt;= 30),1,0)</f>
        <v>0</v>
      </c>
      <c r="K2275" s="3" t="str">
        <f>IF(Hospitalvisits[[#This Row],[Readmission Status]]=1,C2276,"")</f>
        <v/>
      </c>
    </row>
    <row r="2276" spans="1:11">
      <c r="A2276">
        <v>2607</v>
      </c>
      <c r="B2276">
        <v>766</v>
      </c>
      <c r="C2276" s="3">
        <v>44742</v>
      </c>
      <c r="D2276" s="3">
        <v>44746</v>
      </c>
      <c r="E2276">
        <v>4</v>
      </c>
      <c r="F2276" t="s">
        <v>1024</v>
      </c>
      <c r="G2276" t="s">
        <v>1025</v>
      </c>
      <c r="H2276">
        <v>10</v>
      </c>
      <c r="I2276" t="s">
        <v>1029</v>
      </c>
      <c r="J2276">
        <f>IF(AND(B2277=Hospitalvisits[[#This Row],[Patient_ID]],C2277-Hospitalvisits[[#This Row],[Discharge_Date]] &lt;= 30),1,0)</f>
        <v>1</v>
      </c>
      <c r="K2276" s="3">
        <f>IF(Hospitalvisits[[#This Row],[Readmission Status]]=1,C2277,"")</f>
        <v>44759</v>
      </c>
    </row>
    <row r="2277" spans="1:11">
      <c r="A2277">
        <v>701</v>
      </c>
      <c r="B2277">
        <v>766</v>
      </c>
      <c r="C2277" s="3">
        <v>44759</v>
      </c>
      <c r="D2277" s="3">
        <v>44765</v>
      </c>
      <c r="E2277">
        <v>6</v>
      </c>
      <c r="F2277" t="s">
        <v>1027</v>
      </c>
      <c r="G2277" t="s">
        <v>1028</v>
      </c>
      <c r="H2277">
        <v>120</v>
      </c>
      <c r="I2277" t="s">
        <v>1034</v>
      </c>
      <c r="J2277">
        <f>IF(AND(B2278=Hospitalvisits[[#This Row],[Patient_ID]],C2278-Hospitalvisits[[#This Row],[Discharge_Date]] &lt;= 30),1,0)</f>
        <v>0</v>
      </c>
      <c r="K2277" s="3" t="str">
        <f>IF(Hospitalvisits[[#This Row],[Readmission Status]]=1,C2278,"")</f>
        <v/>
      </c>
    </row>
    <row r="2278" spans="1:11">
      <c r="A2278">
        <v>1639</v>
      </c>
      <c r="B2278">
        <v>766</v>
      </c>
      <c r="C2278" s="3">
        <v>45380</v>
      </c>
      <c r="D2278" s="3">
        <v>45389</v>
      </c>
      <c r="E2278">
        <v>9</v>
      </c>
      <c r="F2278" t="s">
        <v>1041</v>
      </c>
      <c r="G2278" t="s">
        <v>1036</v>
      </c>
      <c r="H2278">
        <v>116</v>
      </c>
      <c r="I2278" t="s">
        <v>1032</v>
      </c>
      <c r="J2278">
        <f>IF(AND(B2279=Hospitalvisits[[#This Row],[Patient_ID]],C2279-Hospitalvisits[[#This Row],[Discharge_Date]] &lt;= 30),1,0)</f>
        <v>0</v>
      </c>
      <c r="K2278" s="3" t="str">
        <f>IF(Hospitalvisits[[#This Row],[Readmission Status]]=1,C2279,"")</f>
        <v/>
      </c>
    </row>
    <row r="2279" spans="1:11">
      <c r="A2279">
        <v>1907</v>
      </c>
      <c r="B2279">
        <v>767</v>
      </c>
      <c r="C2279" s="3">
        <v>44899</v>
      </c>
      <c r="D2279" s="3">
        <v>44909</v>
      </c>
      <c r="E2279">
        <v>10</v>
      </c>
      <c r="F2279" t="s">
        <v>1035</v>
      </c>
      <c r="G2279" t="s">
        <v>1036</v>
      </c>
      <c r="H2279">
        <v>198</v>
      </c>
      <c r="I2279" t="s">
        <v>1026</v>
      </c>
      <c r="J2279">
        <f>IF(AND(B2280=Hospitalvisits[[#This Row],[Patient_ID]],C2280-Hospitalvisits[[#This Row],[Discharge_Date]] &lt;= 30),1,0)</f>
        <v>0</v>
      </c>
      <c r="K2279" s="3" t="str">
        <f>IF(Hospitalvisits[[#This Row],[Readmission Status]]=1,C2280,"")</f>
        <v/>
      </c>
    </row>
    <row r="2280" spans="1:11">
      <c r="A2280">
        <v>608</v>
      </c>
      <c r="B2280">
        <v>767</v>
      </c>
      <c r="C2280" s="3">
        <v>45074</v>
      </c>
      <c r="D2280" s="3">
        <v>45078</v>
      </c>
      <c r="E2280">
        <v>4</v>
      </c>
      <c r="F2280" t="s">
        <v>1024</v>
      </c>
      <c r="G2280" t="s">
        <v>1025</v>
      </c>
      <c r="H2280">
        <v>38</v>
      </c>
      <c r="I2280" t="s">
        <v>1029</v>
      </c>
      <c r="J2280">
        <f>IF(AND(B2281=Hospitalvisits[[#This Row],[Patient_ID]],C2281-Hospitalvisits[[#This Row],[Discharge_Date]] &lt;= 30),1,0)</f>
        <v>0</v>
      </c>
      <c r="K2280" s="3" t="str">
        <f>IF(Hospitalvisits[[#This Row],[Readmission Status]]=1,C2281,"")</f>
        <v/>
      </c>
    </row>
    <row r="2281" spans="1:11">
      <c r="A2281">
        <v>1854</v>
      </c>
      <c r="B2281">
        <v>767</v>
      </c>
      <c r="C2281" s="3">
        <v>45450</v>
      </c>
      <c r="D2281" s="3">
        <v>45460</v>
      </c>
      <c r="E2281">
        <v>10</v>
      </c>
      <c r="F2281" t="s">
        <v>1041</v>
      </c>
      <c r="G2281" t="s">
        <v>1036</v>
      </c>
      <c r="H2281">
        <v>113</v>
      </c>
      <c r="I2281" t="s">
        <v>1034</v>
      </c>
      <c r="J2281">
        <f>IF(AND(B2282=Hospitalvisits[[#This Row],[Patient_ID]],C2282-Hospitalvisits[[#This Row],[Discharge_Date]] &lt;= 30),1,0)</f>
        <v>0</v>
      </c>
      <c r="K2281" s="3" t="str">
        <f>IF(Hospitalvisits[[#This Row],[Readmission Status]]=1,C2282,"")</f>
        <v/>
      </c>
    </row>
    <row r="2282" spans="1:11">
      <c r="A2282">
        <v>1424</v>
      </c>
      <c r="B2282">
        <v>767</v>
      </c>
      <c r="C2282" s="3">
        <v>45618</v>
      </c>
      <c r="D2282" s="3">
        <v>45621</v>
      </c>
      <c r="E2282">
        <v>3</v>
      </c>
      <c r="F2282" t="s">
        <v>1024</v>
      </c>
      <c r="G2282" t="s">
        <v>1025</v>
      </c>
      <c r="H2282">
        <v>148</v>
      </c>
      <c r="I2282" t="s">
        <v>1034</v>
      </c>
      <c r="J2282">
        <f>IF(AND(B2283=Hospitalvisits[[#This Row],[Patient_ID]],C2283-Hospitalvisits[[#This Row],[Discharge_Date]] &lt;= 30),1,0)</f>
        <v>0</v>
      </c>
      <c r="K2282" s="3" t="str">
        <f>IF(Hospitalvisits[[#This Row],[Readmission Status]]=1,C2283,"")</f>
        <v/>
      </c>
    </row>
    <row r="2283" spans="1:11">
      <c r="A2283">
        <v>1558</v>
      </c>
      <c r="B2283">
        <v>768</v>
      </c>
      <c r="C2283" s="3">
        <v>45019</v>
      </c>
      <c r="D2283" s="3">
        <v>45024</v>
      </c>
      <c r="E2283">
        <v>5</v>
      </c>
      <c r="F2283" t="s">
        <v>1041</v>
      </c>
      <c r="G2283" t="s">
        <v>1036</v>
      </c>
      <c r="H2283">
        <v>105</v>
      </c>
      <c r="I2283" t="s">
        <v>1026</v>
      </c>
      <c r="J2283">
        <f>IF(AND(B2284=Hospitalvisits[[#This Row],[Patient_ID]],C2284-Hospitalvisits[[#This Row],[Discharge_Date]] &lt;= 30),1,0)</f>
        <v>1</v>
      </c>
      <c r="K2283" s="3">
        <f>IF(Hospitalvisits[[#This Row],[Readmission Status]]=1,C2284,"")</f>
        <v>45024</v>
      </c>
    </row>
    <row r="2284" spans="1:11">
      <c r="A2284">
        <v>2299</v>
      </c>
      <c r="B2284">
        <v>768</v>
      </c>
      <c r="C2284" s="3">
        <v>45024</v>
      </c>
      <c r="D2284" s="3">
        <v>45026</v>
      </c>
      <c r="E2284">
        <v>2</v>
      </c>
      <c r="F2284" t="s">
        <v>1046</v>
      </c>
      <c r="G2284" t="s">
        <v>1043</v>
      </c>
      <c r="H2284">
        <v>39</v>
      </c>
      <c r="I2284" t="s">
        <v>1026</v>
      </c>
      <c r="J2284">
        <f>IF(AND(B2285=Hospitalvisits[[#This Row],[Patient_ID]],C2285-Hospitalvisits[[#This Row],[Discharge_Date]] &lt;= 30),1,0)</f>
        <v>0</v>
      </c>
      <c r="K2284" s="3" t="str">
        <f>IF(Hospitalvisits[[#This Row],[Readmission Status]]=1,C2285,"")</f>
        <v/>
      </c>
    </row>
    <row r="2285" spans="1:11">
      <c r="A2285">
        <v>1131</v>
      </c>
      <c r="B2285">
        <v>768</v>
      </c>
      <c r="C2285" s="3">
        <v>45185</v>
      </c>
      <c r="D2285" s="3">
        <v>45187</v>
      </c>
      <c r="E2285">
        <v>2</v>
      </c>
      <c r="F2285" t="s">
        <v>1045</v>
      </c>
      <c r="G2285" t="s">
        <v>1025</v>
      </c>
      <c r="H2285">
        <v>17</v>
      </c>
      <c r="I2285" t="s">
        <v>1032</v>
      </c>
      <c r="J2285">
        <f>IF(AND(B2286=Hospitalvisits[[#This Row],[Patient_ID]],C2286-Hospitalvisits[[#This Row],[Discharge_Date]] &lt;= 30),1,0)</f>
        <v>0</v>
      </c>
      <c r="K2285" s="3" t="str">
        <f>IF(Hospitalvisits[[#This Row],[Readmission Status]]=1,C2286,"")</f>
        <v/>
      </c>
    </row>
    <row r="2286" spans="1:11">
      <c r="A2286">
        <v>2843</v>
      </c>
      <c r="B2286">
        <v>768</v>
      </c>
      <c r="C2286" s="3">
        <v>45461</v>
      </c>
      <c r="D2286" s="3">
        <v>45465</v>
      </c>
      <c r="E2286">
        <v>4</v>
      </c>
      <c r="F2286" t="s">
        <v>1045</v>
      </c>
      <c r="G2286" t="s">
        <v>1025</v>
      </c>
      <c r="H2286">
        <v>198</v>
      </c>
      <c r="I2286" t="s">
        <v>1026</v>
      </c>
      <c r="J2286">
        <f>IF(AND(B2287=Hospitalvisits[[#This Row],[Patient_ID]],C2287-Hospitalvisits[[#This Row],[Discharge_Date]] &lt;= 30),1,0)</f>
        <v>0</v>
      </c>
      <c r="K2286" s="3" t="str">
        <f>IF(Hospitalvisits[[#This Row],[Readmission Status]]=1,C2287,"")</f>
        <v/>
      </c>
    </row>
    <row r="2287" spans="1:11">
      <c r="A2287">
        <v>1743</v>
      </c>
      <c r="B2287">
        <v>769</v>
      </c>
      <c r="C2287" s="3">
        <v>44868</v>
      </c>
      <c r="D2287" s="3">
        <v>44870</v>
      </c>
      <c r="E2287">
        <v>2</v>
      </c>
      <c r="F2287" t="s">
        <v>1045</v>
      </c>
      <c r="G2287" t="s">
        <v>1025</v>
      </c>
      <c r="H2287">
        <v>154</v>
      </c>
      <c r="I2287" t="s">
        <v>1034</v>
      </c>
      <c r="J2287">
        <f>IF(AND(B2288=Hospitalvisits[[#This Row],[Patient_ID]],C2288-Hospitalvisits[[#This Row],[Discharge_Date]] &lt;= 30),1,0)</f>
        <v>0</v>
      </c>
      <c r="K2287" s="3" t="str">
        <f>IF(Hospitalvisits[[#This Row],[Readmission Status]]=1,C2288,"")</f>
        <v/>
      </c>
    </row>
    <row r="2288" spans="1:11">
      <c r="A2288">
        <v>1553</v>
      </c>
      <c r="B2288">
        <v>769</v>
      </c>
      <c r="C2288" s="3">
        <v>45004</v>
      </c>
      <c r="D2288" s="3">
        <v>45008</v>
      </c>
      <c r="E2288">
        <v>4</v>
      </c>
      <c r="F2288" t="s">
        <v>1045</v>
      </c>
      <c r="G2288" t="s">
        <v>1025</v>
      </c>
      <c r="H2288">
        <v>133</v>
      </c>
      <c r="I2288" t="s">
        <v>1029</v>
      </c>
      <c r="J2288">
        <f>IF(AND(B2289=Hospitalvisits[[#This Row],[Patient_ID]],C2289-Hospitalvisits[[#This Row],[Discharge_Date]] &lt;= 30),1,0)</f>
        <v>0</v>
      </c>
      <c r="K2288" s="3" t="str">
        <f>IF(Hospitalvisits[[#This Row],[Readmission Status]]=1,C2289,"")</f>
        <v/>
      </c>
    </row>
    <row r="2289" spans="1:11">
      <c r="A2289">
        <v>477</v>
      </c>
      <c r="B2289">
        <v>769</v>
      </c>
      <c r="C2289" s="3">
        <v>45249</v>
      </c>
      <c r="D2289" s="3">
        <v>45250</v>
      </c>
      <c r="E2289">
        <v>1</v>
      </c>
      <c r="F2289" t="s">
        <v>1046</v>
      </c>
      <c r="G2289" t="s">
        <v>1043</v>
      </c>
      <c r="H2289">
        <v>46</v>
      </c>
      <c r="I2289" t="s">
        <v>1026</v>
      </c>
      <c r="J2289">
        <f>IF(AND(B2290=Hospitalvisits[[#This Row],[Patient_ID]],C2290-Hospitalvisits[[#This Row],[Discharge_Date]] &lt;= 30),1,0)</f>
        <v>0</v>
      </c>
      <c r="K2289" s="3" t="str">
        <f>IF(Hospitalvisits[[#This Row],[Readmission Status]]=1,C2290,"")</f>
        <v/>
      </c>
    </row>
    <row r="2290" spans="1:11">
      <c r="A2290">
        <v>484</v>
      </c>
      <c r="B2290">
        <v>769</v>
      </c>
      <c r="C2290" s="3">
        <v>45422</v>
      </c>
      <c r="D2290" s="3">
        <v>45423</v>
      </c>
      <c r="E2290">
        <v>1</v>
      </c>
      <c r="F2290" t="s">
        <v>1030</v>
      </c>
      <c r="G2290" t="s">
        <v>1031</v>
      </c>
      <c r="H2290">
        <v>182</v>
      </c>
      <c r="I2290" t="s">
        <v>1032</v>
      </c>
      <c r="J2290">
        <f>IF(AND(B2291=Hospitalvisits[[#This Row],[Patient_ID]],C2291-Hospitalvisits[[#This Row],[Discharge_Date]] &lt;= 30),1,0)</f>
        <v>0</v>
      </c>
      <c r="K2290" s="3" t="str">
        <f>IF(Hospitalvisits[[#This Row],[Readmission Status]]=1,C2291,"")</f>
        <v/>
      </c>
    </row>
    <row r="2291" spans="1:11">
      <c r="A2291">
        <v>713</v>
      </c>
      <c r="B2291">
        <v>770</v>
      </c>
      <c r="C2291" s="3">
        <v>45365</v>
      </c>
      <c r="D2291" s="3">
        <v>45375</v>
      </c>
      <c r="E2291">
        <v>10</v>
      </c>
      <c r="F2291" t="s">
        <v>1041</v>
      </c>
      <c r="G2291" t="s">
        <v>1036</v>
      </c>
      <c r="H2291">
        <v>69</v>
      </c>
      <c r="I2291" t="s">
        <v>1034</v>
      </c>
      <c r="J2291">
        <f>IF(AND(B2292=Hospitalvisits[[#This Row],[Patient_ID]],C2292-Hospitalvisits[[#This Row],[Discharge_Date]] &lt;= 30),1,0)</f>
        <v>0</v>
      </c>
      <c r="K2291" s="3" t="str">
        <f>IF(Hospitalvisits[[#This Row],[Readmission Status]]=1,C2292,"")</f>
        <v/>
      </c>
    </row>
    <row r="2292" spans="1:11">
      <c r="A2292">
        <v>2429</v>
      </c>
      <c r="B2292">
        <v>771</v>
      </c>
      <c r="C2292" s="3">
        <v>44582</v>
      </c>
      <c r="D2292" s="3">
        <v>44594</v>
      </c>
      <c r="E2292">
        <v>12</v>
      </c>
      <c r="F2292" t="s">
        <v>1041</v>
      </c>
      <c r="G2292" t="s">
        <v>1036</v>
      </c>
      <c r="H2292">
        <v>18</v>
      </c>
      <c r="I2292" t="s">
        <v>1034</v>
      </c>
      <c r="J2292">
        <f>IF(AND(B2293=Hospitalvisits[[#This Row],[Patient_ID]],C2293-Hospitalvisits[[#This Row],[Discharge_Date]] &lt;= 30),1,0)</f>
        <v>0</v>
      </c>
      <c r="K2292" s="3" t="str">
        <f>IF(Hospitalvisits[[#This Row],[Readmission Status]]=1,C2293,"")</f>
        <v/>
      </c>
    </row>
    <row r="2293" spans="1:11">
      <c r="A2293">
        <v>37</v>
      </c>
      <c r="B2293">
        <v>771</v>
      </c>
      <c r="C2293" s="3">
        <v>44779</v>
      </c>
      <c r="D2293" s="3">
        <v>44786</v>
      </c>
      <c r="E2293">
        <v>7</v>
      </c>
      <c r="F2293" t="s">
        <v>1035</v>
      </c>
      <c r="G2293" t="s">
        <v>1036</v>
      </c>
      <c r="H2293">
        <v>136</v>
      </c>
      <c r="I2293" t="s">
        <v>1026</v>
      </c>
      <c r="J2293">
        <f>IF(AND(B2294=Hospitalvisits[[#This Row],[Patient_ID]],C2294-Hospitalvisits[[#This Row],[Discharge_Date]] &lt;= 30),1,0)</f>
        <v>0</v>
      </c>
      <c r="K2293" s="3" t="str">
        <f>IF(Hospitalvisits[[#This Row],[Readmission Status]]=1,C2294,"")</f>
        <v/>
      </c>
    </row>
    <row r="2294" spans="1:11">
      <c r="A2294">
        <v>2651</v>
      </c>
      <c r="B2294">
        <v>771</v>
      </c>
      <c r="C2294" s="3">
        <v>44993</v>
      </c>
      <c r="D2294" s="3">
        <v>45005</v>
      </c>
      <c r="E2294">
        <v>12</v>
      </c>
      <c r="F2294" t="s">
        <v>1035</v>
      </c>
      <c r="G2294" t="s">
        <v>1036</v>
      </c>
      <c r="H2294">
        <v>192</v>
      </c>
      <c r="I2294" t="s">
        <v>1032</v>
      </c>
      <c r="J2294">
        <f>IF(AND(B2295=Hospitalvisits[[#This Row],[Patient_ID]],C2295-Hospitalvisits[[#This Row],[Discharge_Date]] &lt;= 30),1,0)</f>
        <v>1</v>
      </c>
      <c r="K2294" s="3">
        <f>IF(Hospitalvisits[[#This Row],[Readmission Status]]=1,C2295,"")</f>
        <v>44999</v>
      </c>
    </row>
    <row r="2295" spans="1:11">
      <c r="A2295">
        <v>2342</v>
      </c>
      <c r="B2295">
        <v>771</v>
      </c>
      <c r="C2295" s="3">
        <v>44999</v>
      </c>
      <c r="D2295" s="3">
        <v>45015</v>
      </c>
      <c r="E2295">
        <v>16</v>
      </c>
      <c r="F2295" t="s">
        <v>1033</v>
      </c>
      <c r="G2295" t="s">
        <v>1028</v>
      </c>
      <c r="H2295">
        <v>114</v>
      </c>
      <c r="I2295" t="s">
        <v>1029</v>
      </c>
      <c r="J2295">
        <f>IF(AND(B2296=Hospitalvisits[[#This Row],[Patient_ID]],C2296-Hospitalvisits[[#This Row],[Discharge_Date]] &lt;= 30),1,0)</f>
        <v>0</v>
      </c>
      <c r="K2295" s="3" t="str">
        <f>IF(Hospitalvisits[[#This Row],[Readmission Status]]=1,C2296,"")</f>
        <v/>
      </c>
    </row>
    <row r="2296" spans="1:11">
      <c r="A2296">
        <v>2336</v>
      </c>
      <c r="B2296">
        <v>771</v>
      </c>
      <c r="C2296" s="3">
        <v>45087</v>
      </c>
      <c r="D2296" s="3">
        <v>45090</v>
      </c>
      <c r="E2296">
        <v>3</v>
      </c>
      <c r="F2296" t="s">
        <v>1042</v>
      </c>
      <c r="G2296" t="s">
        <v>1043</v>
      </c>
      <c r="H2296">
        <v>39</v>
      </c>
      <c r="I2296" t="s">
        <v>1034</v>
      </c>
      <c r="J2296">
        <f>IF(AND(B2297=Hospitalvisits[[#This Row],[Patient_ID]],C2297-Hospitalvisits[[#This Row],[Discharge_Date]] &lt;= 30),1,0)</f>
        <v>0</v>
      </c>
      <c r="K2296" s="3" t="str">
        <f>IF(Hospitalvisits[[#This Row],[Readmission Status]]=1,C2297,"")</f>
        <v/>
      </c>
    </row>
    <row r="2297" spans="1:11">
      <c r="A2297">
        <v>842</v>
      </c>
      <c r="B2297">
        <v>771</v>
      </c>
      <c r="C2297" s="3">
        <v>45150</v>
      </c>
      <c r="D2297" s="3">
        <v>45155</v>
      </c>
      <c r="E2297">
        <v>5</v>
      </c>
      <c r="F2297" t="s">
        <v>1045</v>
      </c>
      <c r="G2297" t="s">
        <v>1025</v>
      </c>
      <c r="H2297">
        <v>187</v>
      </c>
      <c r="I2297" t="s">
        <v>1032</v>
      </c>
      <c r="J2297">
        <f>IF(AND(B2298=Hospitalvisits[[#This Row],[Patient_ID]],C2298-Hospitalvisits[[#This Row],[Discharge_Date]] &lt;= 30),1,0)</f>
        <v>0</v>
      </c>
      <c r="K2297" s="3" t="str">
        <f>IF(Hospitalvisits[[#This Row],[Readmission Status]]=1,C2298,"")</f>
        <v/>
      </c>
    </row>
    <row r="2298" spans="1:11">
      <c r="A2298">
        <v>618</v>
      </c>
      <c r="B2298">
        <v>772</v>
      </c>
      <c r="C2298" s="3">
        <v>44636</v>
      </c>
      <c r="D2298" s="3">
        <v>44639</v>
      </c>
      <c r="E2298">
        <v>3</v>
      </c>
      <c r="F2298" t="s">
        <v>1046</v>
      </c>
      <c r="G2298" t="s">
        <v>1043</v>
      </c>
      <c r="H2298">
        <v>174</v>
      </c>
      <c r="I2298" t="s">
        <v>1029</v>
      </c>
      <c r="J2298">
        <f>IF(AND(B2299=Hospitalvisits[[#This Row],[Patient_ID]],C2299-Hospitalvisits[[#This Row],[Discharge_Date]] &lt;= 30),1,0)</f>
        <v>1</v>
      </c>
      <c r="K2298" s="3">
        <f>IF(Hospitalvisits[[#This Row],[Readmission Status]]=1,C2299,"")</f>
        <v>44652</v>
      </c>
    </row>
    <row r="2299" spans="1:11">
      <c r="A2299">
        <v>1489</v>
      </c>
      <c r="B2299">
        <v>772</v>
      </c>
      <c r="C2299" s="3">
        <v>44652</v>
      </c>
      <c r="D2299" s="3">
        <v>44660</v>
      </c>
      <c r="E2299">
        <v>8</v>
      </c>
      <c r="F2299" t="s">
        <v>1035</v>
      </c>
      <c r="G2299" t="s">
        <v>1036</v>
      </c>
      <c r="H2299">
        <v>153</v>
      </c>
      <c r="I2299" t="s">
        <v>1034</v>
      </c>
      <c r="J2299">
        <f>IF(AND(B2300=Hospitalvisits[[#This Row],[Patient_ID]],C2300-Hospitalvisits[[#This Row],[Discharge_Date]] &lt;= 30),1,0)</f>
        <v>0</v>
      </c>
      <c r="K2299" s="3" t="str">
        <f>IF(Hospitalvisits[[#This Row],[Readmission Status]]=1,C2300,"")</f>
        <v/>
      </c>
    </row>
    <row r="2300" spans="1:11">
      <c r="A2300">
        <v>1677</v>
      </c>
      <c r="B2300">
        <v>772</v>
      </c>
      <c r="C2300" s="3">
        <v>44860</v>
      </c>
      <c r="D2300" s="3">
        <v>44863</v>
      </c>
      <c r="E2300">
        <v>3</v>
      </c>
      <c r="F2300" t="s">
        <v>1030</v>
      </c>
      <c r="G2300" t="s">
        <v>1031</v>
      </c>
      <c r="H2300">
        <v>118</v>
      </c>
      <c r="I2300" t="s">
        <v>1032</v>
      </c>
      <c r="J2300">
        <f>IF(AND(B2301=Hospitalvisits[[#This Row],[Patient_ID]],C2301-Hospitalvisits[[#This Row],[Discharge_Date]] &lt;= 30),1,0)</f>
        <v>0</v>
      </c>
      <c r="K2300" s="3" t="str">
        <f>IF(Hospitalvisits[[#This Row],[Readmission Status]]=1,C2301,"")</f>
        <v/>
      </c>
    </row>
    <row r="2301" spans="1:11">
      <c r="A2301">
        <v>1585</v>
      </c>
      <c r="B2301">
        <v>772</v>
      </c>
      <c r="C2301" s="3">
        <v>45501</v>
      </c>
      <c r="D2301" s="3">
        <v>45504</v>
      </c>
      <c r="E2301">
        <v>3</v>
      </c>
      <c r="F2301" t="s">
        <v>1042</v>
      </c>
      <c r="G2301" t="s">
        <v>1043</v>
      </c>
      <c r="H2301">
        <v>82</v>
      </c>
      <c r="I2301" t="s">
        <v>1029</v>
      </c>
      <c r="J2301">
        <f>IF(AND(B2302=Hospitalvisits[[#This Row],[Patient_ID]],C2302-Hospitalvisits[[#This Row],[Discharge_Date]] &lt;= 30),1,0)</f>
        <v>0</v>
      </c>
      <c r="K2301" s="3" t="str">
        <f>IF(Hospitalvisits[[#This Row],[Readmission Status]]=1,C2302,"")</f>
        <v/>
      </c>
    </row>
    <row r="2302" spans="1:11">
      <c r="A2302">
        <v>130</v>
      </c>
      <c r="B2302">
        <v>772</v>
      </c>
      <c r="C2302" s="3">
        <v>45600</v>
      </c>
      <c r="D2302" s="3">
        <v>45601</v>
      </c>
      <c r="E2302">
        <v>1</v>
      </c>
      <c r="F2302" t="s">
        <v>1046</v>
      </c>
      <c r="G2302" t="s">
        <v>1043</v>
      </c>
      <c r="H2302">
        <v>36</v>
      </c>
      <c r="I2302" t="s">
        <v>1032</v>
      </c>
      <c r="J2302">
        <f>IF(AND(B2303=Hospitalvisits[[#This Row],[Patient_ID]],C2303-Hospitalvisits[[#This Row],[Discharge_Date]] &lt;= 30),1,0)</f>
        <v>0</v>
      </c>
      <c r="K2302" s="3" t="str">
        <f>IF(Hospitalvisits[[#This Row],[Readmission Status]]=1,C2303,"")</f>
        <v/>
      </c>
    </row>
    <row r="2303" spans="1:11">
      <c r="A2303">
        <v>368</v>
      </c>
      <c r="B2303">
        <v>773</v>
      </c>
      <c r="C2303" s="3">
        <v>44801</v>
      </c>
      <c r="D2303" s="3">
        <v>44808</v>
      </c>
      <c r="E2303">
        <v>7</v>
      </c>
      <c r="F2303" t="s">
        <v>1030</v>
      </c>
      <c r="G2303" t="s">
        <v>1031</v>
      </c>
      <c r="H2303">
        <v>11</v>
      </c>
      <c r="I2303" t="s">
        <v>1032</v>
      </c>
      <c r="J2303">
        <f>IF(AND(B2304=Hospitalvisits[[#This Row],[Patient_ID]],C2304-Hospitalvisits[[#This Row],[Discharge_Date]] &lt;= 30),1,0)</f>
        <v>0</v>
      </c>
      <c r="K2303" s="3" t="str">
        <f>IF(Hospitalvisits[[#This Row],[Readmission Status]]=1,C2304,"")</f>
        <v/>
      </c>
    </row>
    <row r="2304" spans="1:11">
      <c r="A2304">
        <v>654</v>
      </c>
      <c r="B2304">
        <v>773</v>
      </c>
      <c r="C2304" s="3">
        <v>45511</v>
      </c>
      <c r="D2304" s="3">
        <v>45512</v>
      </c>
      <c r="E2304">
        <v>1</v>
      </c>
      <c r="F2304" t="s">
        <v>1046</v>
      </c>
      <c r="G2304" t="s">
        <v>1043</v>
      </c>
      <c r="H2304">
        <v>104</v>
      </c>
      <c r="I2304" t="s">
        <v>1029</v>
      </c>
      <c r="J2304">
        <f>IF(AND(B2305=Hospitalvisits[[#This Row],[Patient_ID]],C2305-Hospitalvisits[[#This Row],[Discharge_Date]] &lt;= 30),1,0)</f>
        <v>0</v>
      </c>
      <c r="K2304" s="3" t="str">
        <f>IF(Hospitalvisits[[#This Row],[Readmission Status]]=1,C2305,"")</f>
        <v/>
      </c>
    </row>
    <row r="2305" spans="1:11">
      <c r="A2305">
        <v>822</v>
      </c>
      <c r="B2305">
        <v>774</v>
      </c>
      <c r="C2305" s="3">
        <v>44846</v>
      </c>
      <c r="D2305" s="3">
        <v>44847</v>
      </c>
      <c r="E2305">
        <v>1</v>
      </c>
      <c r="F2305" t="s">
        <v>1030</v>
      </c>
      <c r="G2305" t="s">
        <v>1031</v>
      </c>
      <c r="H2305">
        <v>197</v>
      </c>
      <c r="I2305" t="s">
        <v>1032</v>
      </c>
      <c r="J2305">
        <f>IF(AND(B2306=Hospitalvisits[[#This Row],[Patient_ID]],C2306-Hospitalvisits[[#This Row],[Discharge_Date]] &lt;= 30),1,0)</f>
        <v>0</v>
      </c>
      <c r="K2305" s="3" t="str">
        <f>IF(Hospitalvisits[[#This Row],[Readmission Status]]=1,C2306,"")</f>
        <v/>
      </c>
    </row>
    <row r="2306" spans="1:11">
      <c r="A2306">
        <v>1686</v>
      </c>
      <c r="B2306">
        <v>774</v>
      </c>
      <c r="C2306" s="3">
        <v>45022</v>
      </c>
      <c r="D2306" s="3">
        <v>45023</v>
      </c>
      <c r="E2306">
        <v>1</v>
      </c>
      <c r="F2306" t="s">
        <v>1046</v>
      </c>
      <c r="G2306" t="s">
        <v>1043</v>
      </c>
      <c r="H2306">
        <v>33</v>
      </c>
      <c r="I2306" t="s">
        <v>1026</v>
      </c>
      <c r="J2306">
        <f>IF(AND(B2307=Hospitalvisits[[#This Row],[Patient_ID]],C2307-Hospitalvisits[[#This Row],[Discharge_Date]] &lt;= 30),1,0)</f>
        <v>0</v>
      </c>
      <c r="K2306" s="3" t="str">
        <f>IF(Hospitalvisits[[#This Row],[Readmission Status]]=1,C2307,"")</f>
        <v/>
      </c>
    </row>
    <row r="2307" spans="1:11">
      <c r="A2307">
        <v>2605</v>
      </c>
      <c r="B2307">
        <v>774</v>
      </c>
      <c r="C2307" s="3">
        <v>45657</v>
      </c>
      <c r="D2307" s="3">
        <v>45663</v>
      </c>
      <c r="E2307">
        <v>6</v>
      </c>
      <c r="F2307" t="s">
        <v>1044</v>
      </c>
      <c r="G2307" t="s">
        <v>1039</v>
      </c>
      <c r="H2307">
        <v>5</v>
      </c>
      <c r="I2307" t="s">
        <v>1034</v>
      </c>
      <c r="J2307">
        <f>IF(AND(B2308=Hospitalvisits[[#This Row],[Patient_ID]],C2308-Hospitalvisits[[#This Row],[Discharge_Date]] &lt;= 30),1,0)</f>
        <v>0</v>
      </c>
      <c r="K2307" s="3" t="str">
        <f>IF(Hospitalvisits[[#This Row],[Readmission Status]]=1,C2308,"")</f>
        <v/>
      </c>
    </row>
    <row r="2308" spans="1:11">
      <c r="A2308">
        <v>1391</v>
      </c>
      <c r="B2308">
        <v>775</v>
      </c>
      <c r="C2308" s="3">
        <v>45021</v>
      </c>
      <c r="D2308" s="3">
        <v>45031</v>
      </c>
      <c r="E2308">
        <v>10</v>
      </c>
      <c r="F2308" t="s">
        <v>1041</v>
      </c>
      <c r="G2308" t="s">
        <v>1036</v>
      </c>
      <c r="H2308">
        <v>147</v>
      </c>
      <c r="I2308" t="s">
        <v>1029</v>
      </c>
      <c r="J2308">
        <f>IF(AND(B2309=Hospitalvisits[[#This Row],[Patient_ID]],C2309-Hospitalvisits[[#This Row],[Discharge_Date]] &lt;= 30),1,0)</f>
        <v>0</v>
      </c>
      <c r="K2308" s="3" t="str">
        <f>IF(Hospitalvisits[[#This Row],[Readmission Status]]=1,C2309,"")</f>
        <v/>
      </c>
    </row>
    <row r="2309" spans="1:11">
      <c r="A2309">
        <v>1055</v>
      </c>
      <c r="B2309">
        <v>776</v>
      </c>
      <c r="C2309" s="3">
        <v>45074</v>
      </c>
      <c r="D2309" s="3">
        <v>45079</v>
      </c>
      <c r="E2309">
        <v>5</v>
      </c>
      <c r="F2309" t="s">
        <v>1040</v>
      </c>
      <c r="G2309" t="s">
        <v>1039</v>
      </c>
      <c r="H2309">
        <v>111</v>
      </c>
      <c r="I2309" t="s">
        <v>1026</v>
      </c>
      <c r="J2309">
        <f>IF(AND(B2310=Hospitalvisits[[#This Row],[Patient_ID]],C2310-Hospitalvisits[[#This Row],[Discharge_Date]] &lt;= 30),1,0)</f>
        <v>0</v>
      </c>
      <c r="K2309" s="3" t="str">
        <f>IF(Hospitalvisits[[#This Row],[Readmission Status]]=1,C2310,"")</f>
        <v/>
      </c>
    </row>
    <row r="2310" spans="1:11">
      <c r="A2310">
        <v>2746</v>
      </c>
      <c r="B2310">
        <v>776</v>
      </c>
      <c r="C2310" s="3">
        <v>45508</v>
      </c>
      <c r="D2310" s="3">
        <v>45520</v>
      </c>
      <c r="E2310">
        <v>12</v>
      </c>
      <c r="F2310" t="s">
        <v>1041</v>
      </c>
      <c r="G2310" t="s">
        <v>1036</v>
      </c>
      <c r="H2310">
        <v>34</v>
      </c>
      <c r="I2310" t="s">
        <v>1029</v>
      </c>
      <c r="J2310">
        <f>IF(AND(B2311=Hospitalvisits[[#This Row],[Patient_ID]],C2311-Hospitalvisits[[#This Row],[Discharge_Date]] &lt;= 30),1,0)</f>
        <v>0</v>
      </c>
      <c r="K2310" s="3" t="str">
        <f>IF(Hospitalvisits[[#This Row],[Readmission Status]]=1,C2311,"")</f>
        <v/>
      </c>
    </row>
    <row r="2311" spans="1:11">
      <c r="A2311">
        <v>270</v>
      </c>
      <c r="B2311">
        <v>776</v>
      </c>
      <c r="C2311" s="3">
        <v>45574</v>
      </c>
      <c r="D2311" s="3">
        <v>45579</v>
      </c>
      <c r="E2311">
        <v>5</v>
      </c>
      <c r="F2311" t="s">
        <v>1033</v>
      </c>
      <c r="G2311" t="s">
        <v>1028</v>
      </c>
      <c r="H2311">
        <v>33</v>
      </c>
      <c r="I2311" t="s">
        <v>1026</v>
      </c>
      <c r="J2311">
        <f>IF(AND(B2312=Hospitalvisits[[#This Row],[Patient_ID]],C2312-Hospitalvisits[[#This Row],[Discharge_Date]] &lt;= 30),1,0)</f>
        <v>0</v>
      </c>
      <c r="K2311" s="3" t="str">
        <f>IF(Hospitalvisits[[#This Row],[Readmission Status]]=1,C2312,"")</f>
        <v/>
      </c>
    </row>
    <row r="2312" spans="1:11">
      <c r="A2312">
        <v>2641</v>
      </c>
      <c r="B2312">
        <v>776</v>
      </c>
      <c r="C2312" s="3">
        <v>45618</v>
      </c>
      <c r="D2312" s="3">
        <v>45620</v>
      </c>
      <c r="E2312">
        <v>2</v>
      </c>
      <c r="F2312" t="s">
        <v>1046</v>
      </c>
      <c r="G2312" t="s">
        <v>1043</v>
      </c>
      <c r="H2312">
        <v>14</v>
      </c>
      <c r="I2312" t="s">
        <v>1032</v>
      </c>
      <c r="J2312">
        <f>IF(AND(B2313=Hospitalvisits[[#This Row],[Patient_ID]],C2313-Hospitalvisits[[#This Row],[Discharge_Date]] &lt;= 30),1,0)</f>
        <v>0</v>
      </c>
      <c r="K2312" s="3" t="str">
        <f>IF(Hospitalvisits[[#This Row],[Readmission Status]]=1,C2313,"")</f>
        <v/>
      </c>
    </row>
    <row r="2313" spans="1:11">
      <c r="A2313">
        <v>2050</v>
      </c>
      <c r="B2313">
        <v>777</v>
      </c>
      <c r="C2313" s="3">
        <v>44631</v>
      </c>
      <c r="D2313" s="3">
        <v>44636</v>
      </c>
      <c r="E2313">
        <v>5</v>
      </c>
      <c r="F2313" t="s">
        <v>1045</v>
      </c>
      <c r="G2313" t="s">
        <v>1025</v>
      </c>
      <c r="H2313">
        <v>83</v>
      </c>
      <c r="I2313" t="s">
        <v>1032</v>
      </c>
      <c r="J2313">
        <f>IF(AND(B2314=Hospitalvisits[[#This Row],[Patient_ID]],C2314-Hospitalvisits[[#This Row],[Discharge_Date]] &lt;= 30),1,0)</f>
        <v>0</v>
      </c>
      <c r="K2313" s="3" t="str">
        <f>IF(Hospitalvisits[[#This Row],[Readmission Status]]=1,C2314,"")</f>
        <v/>
      </c>
    </row>
    <row r="2314" spans="1:11">
      <c r="A2314">
        <v>518</v>
      </c>
      <c r="B2314">
        <v>777</v>
      </c>
      <c r="C2314" s="3">
        <v>45155</v>
      </c>
      <c r="D2314" s="3">
        <v>45157</v>
      </c>
      <c r="E2314">
        <v>2</v>
      </c>
      <c r="F2314" t="s">
        <v>1024</v>
      </c>
      <c r="G2314" t="s">
        <v>1025</v>
      </c>
      <c r="H2314">
        <v>15</v>
      </c>
      <c r="I2314" t="s">
        <v>1032</v>
      </c>
      <c r="J2314">
        <f>IF(AND(B2315=Hospitalvisits[[#This Row],[Patient_ID]],C2315-Hospitalvisits[[#This Row],[Discharge_Date]] &lt;= 30),1,0)</f>
        <v>0</v>
      </c>
      <c r="K2314" s="3" t="str">
        <f>IF(Hospitalvisits[[#This Row],[Readmission Status]]=1,C2315,"")</f>
        <v/>
      </c>
    </row>
    <row r="2315" spans="1:11">
      <c r="A2315">
        <v>2978</v>
      </c>
      <c r="B2315">
        <v>777</v>
      </c>
      <c r="C2315" s="3">
        <v>45332</v>
      </c>
      <c r="D2315" s="3">
        <v>45339</v>
      </c>
      <c r="E2315">
        <v>7</v>
      </c>
      <c r="F2315" t="s">
        <v>1035</v>
      </c>
      <c r="G2315" t="s">
        <v>1036</v>
      </c>
      <c r="H2315">
        <v>29</v>
      </c>
      <c r="I2315" t="s">
        <v>1029</v>
      </c>
      <c r="J2315">
        <f>IF(AND(B2316=Hospitalvisits[[#This Row],[Patient_ID]],C2316-Hospitalvisits[[#This Row],[Discharge_Date]] &lt;= 30),1,0)</f>
        <v>0</v>
      </c>
      <c r="K2315" s="3" t="str">
        <f>IF(Hospitalvisits[[#This Row],[Readmission Status]]=1,C2316,"")</f>
        <v/>
      </c>
    </row>
    <row r="2316" spans="1:11">
      <c r="A2316">
        <v>1385</v>
      </c>
      <c r="B2316">
        <v>777</v>
      </c>
      <c r="C2316" s="3">
        <v>45512</v>
      </c>
      <c r="D2316" s="3">
        <v>45518</v>
      </c>
      <c r="E2316">
        <v>6</v>
      </c>
      <c r="F2316" t="s">
        <v>1038</v>
      </c>
      <c r="G2316" t="s">
        <v>1039</v>
      </c>
      <c r="H2316">
        <v>45</v>
      </c>
      <c r="I2316" t="s">
        <v>1029</v>
      </c>
      <c r="J2316">
        <f>IF(AND(B2317=Hospitalvisits[[#This Row],[Patient_ID]],C2317-Hospitalvisits[[#This Row],[Discharge_Date]] &lt;= 30),1,0)</f>
        <v>0</v>
      </c>
      <c r="K2316" s="3" t="str">
        <f>IF(Hospitalvisits[[#This Row],[Readmission Status]]=1,C2317,"")</f>
        <v/>
      </c>
    </row>
    <row r="2317" spans="1:11">
      <c r="A2317">
        <v>2408</v>
      </c>
      <c r="B2317">
        <v>777</v>
      </c>
      <c r="C2317" s="3">
        <v>45603</v>
      </c>
      <c r="D2317" s="3">
        <v>45613</v>
      </c>
      <c r="E2317">
        <v>10</v>
      </c>
      <c r="F2317" t="s">
        <v>1041</v>
      </c>
      <c r="G2317" t="s">
        <v>1036</v>
      </c>
      <c r="H2317">
        <v>134</v>
      </c>
      <c r="I2317" t="s">
        <v>1029</v>
      </c>
      <c r="J2317">
        <f>IF(AND(B2318=Hospitalvisits[[#This Row],[Patient_ID]],C2318-Hospitalvisits[[#This Row],[Discharge_Date]] &lt;= 30),1,0)</f>
        <v>0</v>
      </c>
      <c r="K2317" s="3" t="str">
        <f>IF(Hospitalvisits[[#This Row],[Readmission Status]]=1,C2318,"")</f>
        <v/>
      </c>
    </row>
    <row r="2318" spans="1:11">
      <c r="A2318">
        <v>1103</v>
      </c>
      <c r="B2318">
        <v>778</v>
      </c>
      <c r="C2318" s="3">
        <v>45045</v>
      </c>
      <c r="D2318" s="3">
        <v>45053</v>
      </c>
      <c r="E2318">
        <v>8</v>
      </c>
      <c r="F2318" t="s">
        <v>1037</v>
      </c>
      <c r="G2318" t="s">
        <v>1031</v>
      </c>
      <c r="H2318">
        <v>105</v>
      </c>
      <c r="I2318" t="s">
        <v>1032</v>
      </c>
      <c r="J2318">
        <f>IF(AND(B2319=Hospitalvisits[[#This Row],[Patient_ID]],C2319-Hospitalvisits[[#This Row],[Discharge_Date]] &lt;= 30),1,0)</f>
        <v>0</v>
      </c>
      <c r="K2318" s="3" t="str">
        <f>IF(Hospitalvisits[[#This Row],[Readmission Status]]=1,C2319,"")</f>
        <v/>
      </c>
    </row>
    <row r="2319" spans="1:11">
      <c r="A2319">
        <v>1037</v>
      </c>
      <c r="B2319">
        <v>778</v>
      </c>
      <c r="C2319" s="3">
        <v>45218</v>
      </c>
      <c r="D2319" s="3">
        <v>45223</v>
      </c>
      <c r="E2319">
        <v>5</v>
      </c>
      <c r="F2319" t="s">
        <v>1024</v>
      </c>
      <c r="G2319" t="s">
        <v>1025</v>
      </c>
      <c r="H2319">
        <v>185</v>
      </c>
      <c r="I2319" t="s">
        <v>1034</v>
      </c>
      <c r="J2319">
        <f>IF(AND(B2320=Hospitalvisits[[#This Row],[Patient_ID]],C2320-Hospitalvisits[[#This Row],[Discharge_Date]] &lt;= 30),1,0)</f>
        <v>0</v>
      </c>
      <c r="K2319" s="3" t="str">
        <f>IF(Hospitalvisits[[#This Row],[Readmission Status]]=1,C2320,"")</f>
        <v/>
      </c>
    </row>
    <row r="2320" spans="1:11">
      <c r="A2320">
        <v>2265</v>
      </c>
      <c r="B2320">
        <v>778</v>
      </c>
      <c r="C2320" s="3">
        <v>45295</v>
      </c>
      <c r="D2320" s="3">
        <v>45301</v>
      </c>
      <c r="E2320">
        <v>6</v>
      </c>
      <c r="F2320" t="s">
        <v>1044</v>
      </c>
      <c r="G2320" t="s">
        <v>1039</v>
      </c>
      <c r="H2320">
        <v>142</v>
      </c>
      <c r="I2320" t="s">
        <v>1026</v>
      </c>
      <c r="J2320">
        <f>IF(AND(B2321=Hospitalvisits[[#This Row],[Patient_ID]],C2321-Hospitalvisits[[#This Row],[Discharge_Date]] &lt;= 30),1,0)</f>
        <v>0</v>
      </c>
      <c r="K2320" s="3" t="str">
        <f>IF(Hospitalvisits[[#This Row],[Readmission Status]]=1,C2321,"")</f>
        <v/>
      </c>
    </row>
    <row r="2321" spans="1:11">
      <c r="A2321">
        <v>221</v>
      </c>
      <c r="B2321">
        <v>778</v>
      </c>
      <c r="C2321" s="3">
        <v>45442</v>
      </c>
      <c r="D2321" s="3">
        <v>45447</v>
      </c>
      <c r="E2321">
        <v>5</v>
      </c>
      <c r="F2321" t="s">
        <v>1024</v>
      </c>
      <c r="G2321" t="s">
        <v>1025</v>
      </c>
      <c r="H2321">
        <v>134</v>
      </c>
      <c r="I2321" t="s">
        <v>1032</v>
      </c>
      <c r="J2321">
        <f>IF(AND(B2322=Hospitalvisits[[#This Row],[Patient_ID]],C2322-Hospitalvisits[[#This Row],[Discharge_Date]] &lt;= 30),1,0)</f>
        <v>0</v>
      </c>
      <c r="K2321" s="3" t="str">
        <f>IF(Hospitalvisits[[#This Row],[Readmission Status]]=1,C2322,"")</f>
        <v/>
      </c>
    </row>
    <row r="2322" spans="1:11">
      <c r="A2322">
        <v>2763</v>
      </c>
      <c r="B2322">
        <v>779</v>
      </c>
      <c r="C2322" s="3">
        <v>44646</v>
      </c>
      <c r="D2322" s="3">
        <v>44647</v>
      </c>
      <c r="E2322">
        <v>1</v>
      </c>
      <c r="F2322" t="s">
        <v>1042</v>
      </c>
      <c r="G2322" t="s">
        <v>1043</v>
      </c>
      <c r="H2322">
        <v>101</v>
      </c>
      <c r="I2322" t="s">
        <v>1032</v>
      </c>
      <c r="J2322">
        <f>IF(AND(B2323=Hospitalvisits[[#This Row],[Patient_ID]],C2323-Hospitalvisits[[#This Row],[Discharge_Date]] &lt;= 30),1,0)</f>
        <v>0</v>
      </c>
      <c r="K2322" s="3" t="str">
        <f>IF(Hospitalvisits[[#This Row],[Readmission Status]]=1,C2323,"")</f>
        <v/>
      </c>
    </row>
    <row r="2323" spans="1:11">
      <c r="A2323">
        <v>887</v>
      </c>
      <c r="B2323">
        <v>779</v>
      </c>
      <c r="C2323" s="3">
        <v>44773</v>
      </c>
      <c r="D2323" s="3">
        <v>44778</v>
      </c>
      <c r="E2323">
        <v>5</v>
      </c>
      <c r="F2323" t="s">
        <v>1045</v>
      </c>
      <c r="G2323" t="s">
        <v>1025</v>
      </c>
      <c r="H2323">
        <v>117</v>
      </c>
      <c r="I2323" t="s">
        <v>1034</v>
      </c>
      <c r="J2323">
        <f>IF(AND(B2324=Hospitalvisits[[#This Row],[Patient_ID]],C2324-Hospitalvisits[[#This Row],[Discharge_Date]] &lt;= 30),1,0)</f>
        <v>0</v>
      </c>
      <c r="K2323" s="3" t="str">
        <f>IF(Hospitalvisits[[#This Row],[Readmission Status]]=1,C2324,"")</f>
        <v/>
      </c>
    </row>
    <row r="2324" spans="1:11">
      <c r="A2324">
        <v>2067</v>
      </c>
      <c r="B2324">
        <v>780</v>
      </c>
      <c r="C2324" s="3">
        <v>45286</v>
      </c>
      <c r="D2324" s="3">
        <v>45290</v>
      </c>
      <c r="E2324">
        <v>4</v>
      </c>
      <c r="F2324" t="s">
        <v>1044</v>
      </c>
      <c r="G2324" t="s">
        <v>1039</v>
      </c>
      <c r="H2324">
        <v>65</v>
      </c>
      <c r="I2324" t="s">
        <v>1029</v>
      </c>
      <c r="J2324">
        <f>IF(AND(B2325=Hospitalvisits[[#This Row],[Patient_ID]],C2325-Hospitalvisits[[#This Row],[Discharge_Date]] &lt;= 30),1,0)</f>
        <v>0</v>
      </c>
      <c r="K2324" s="3" t="str">
        <f>IF(Hospitalvisits[[#This Row],[Readmission Status]]=1,C2325,"")</f>
        <v/>
      </c>
    </row>
    <row r="2325" spans="1:11">
      <c r="A2325">
        <v>1675</v>
      </c>
      <c r="B2325">
        <v>781</v>
      </c>
      <c r="C2325" s="3">
        <v>44607</v>
      </c>
      <c r="D2325" s="3">
        <v>44611</v>
      </c>
      <c r="E2325">
        <v>4</v>
      </c>
      <c r="F2325" t="s">
        <v>1045</v>
      </c>
      <c r="G2325" t="s">
        <v>1025</v>
      </c>
      <c r="H2325">
        <v>161</v>
      </c>
      <c r="I2325" t="s">
        <v>1029</v>
      </c>
      <c r="J2325">
        <f>IF(AND(B2326=Hospitalvisits[[#This Row],[Patient_ID]],C2326-Hospitalvisits[[#This Row],[Discharge_Date]] &lt;= 30),1,0)</f>
        <v>0</v>
      </c>
      <c r="K2325" s="3" t="str">
        <f>IF(Hospitalvisits[[#This Row],[Readmission Status]]=1,C2326,"")</f>
        <v/>
      </c>
    </row>
    <row r="2326" spans="1:11">
      <c r="A2326">
        <v>606</v>
      </c>
      <c r="B2326">
        <v>781</v>
      </c>
      <c r="C2326" s="3">
        <v>44787</v>
      </c>
      <c r="D2326" s="3">
        <v>44790</v>
      </c>
      <c r="E2326">
        <v>3</v>
      </c>
      <c r="F2326" t="s">
        <v>1030</v>
      </c>
      <c r="G2326" t="s">
        <v>1031</v>
      </c>
      <c r="H2326">
        <v>64</v>
      </c>
      <c r="I2326" t="s">
        <v>1026</v>
      </c>
      <c r="J2326">
        <f>IF(AND(B2327=Hospitalvisits[[#This Row],[Patient_ID]],C2327-Hospitalvisits[[#This Row],[Discharge_Date]] &lt;= 30),1,0)</f>
        <v>0</v>
      </c>
      <c r="K2326" s="3" t="str">
        <f>IF(Hospitalvisits[[#This Row],[Readmission Status]]=1,C2327,"")</f>
        <v/>
      </c>
    </row>
    <row r="2327" spans="1:11">
      <c r="A2327">
        <v>334</v>
      </c>
      <c r="B2327">
        <v>781</v>
      </c>
      <c r="C2327" s="3">
        <v>44946</v>
      </c>
      <c r="D2327" s="3">
        <v>44948</v>
      </c>
      <c r="E2327">
        <v>2</v>
      </c>
      <c r="F2327" t="s">
        <v>1042</v>
      </c>
      <c r="G2327" t="s">
        <v>1043</v>
      </c>
      <c r="H2327">
        <v>71</v>
      </c>
      <c r="I2327" t="s">
        <v>1032</v>
      </c>
      <c r="J2327">
        <f>IF(AND(B2328=Hospitalvisits[[#This Row],[Patient_ID]],C2328-Hospitalvisits[[#This Row],[Discharge_Date]] &lt;= 30),1,0)</f>
        <v>0</v>
      </c>
      <c r="K2327" s="3" t="str">
        <f>IF(Hospitalvisits[[#This Row],[Readmission Status]]=1,C2328,"")</f>
        <v/>
      </c>
    </row>
    <row r="2328" spans="1:11">
      <c r="A2328">
        <v>2609</v>
      </c>
      <c r="B2328">
        <v>781</v>
      </c>
      <c r="C2328" s="3">
        <v>45318</v>
      </c>
      <c r="D2328" s="3">
        <v>45323</v>
      </c>
      <c r="E2328">
        <v>5</v>
      </c>
      <c r="F2328" t="s">
        <v>1027</v>
      </c>
      <c r="G2328" t="s">
        <v>1028</v>
      </c>
      <c r="H2328">
        <v>163</v>
      </c>
      <c r="I2328" t="s">
        <v>1029</v>
      </c>
      <c r="J2328">
        <f>IF(AND(B2329=Hospitalvisits[[#This Row],[Patient_ID]],C2329-Hospitalvisits[[#This Row],[Discharge_Date]] &lt;= 30),1,0)</f>
        <v>0</v>
      </c>
      <c r="K2328" s="3" t="str">
        <f>IF(Hospitalvisits[[#This Row],[Readmission Status]]=1,C2329,"")</f>
        <v/>
      </c>
    </row>
    <row r="2329" spans="1:11">
      <c r="A2329">
        <v>1487</v>
      </c>
      <c r="B2329">
        <v>782</v>
      </c>
      <c r="C2329" s="3">
        <v>45023</v>
      </c>
      <c r="D2329" s="3">
        <v>45042</v>
      </c>
      <c r="E2329">
        <v>19</v>
      </c>
      <c r="F2329" t="s">
        <v>1033</v>
      </c>
      <c r="G2329" t="s">
        <v>1028</v>
      </c>
      <c r="H2329">
        <v>141</v>
      </c>
      <c r="I2329" t="s">
        <v>1034</v>
      </c>
      <c r="J2329">
        <f>IF(AND(B2330=Hospitalvisits[[#This Row],[Patient_ID]],C2330-Hospitalvisits[[#This Row],[Discharge_Date]] &lt;= 30),1,0)</f>
        <v>0</v>
      </c>
      <c r="K2329" s="3" t="str">
        <f>IF(Hospitalvisits[[#This Row],[Readmission Status]]=1,C2330,"")</f>
        <v/>
      </c>
    </row>
    <row r="2330" spans="1:11">
      <c r="A2330">
        <v>534</v>
      </c>
      <c r="B2330">
        <v>782</v>
      </c>
      <c r="C2330" s="3">
        <v>45140</v>
      </c>
      <c r="D2330" s="3">
        <v>45144</v>
      </c>
      <c r="E2330">
        <v>4</v>
      </c>
      <c r="F2330" t="s">
        <v>1044</v>
      </c>
      <c r="G2330" t="s">
        <v>1039</v>
      </c>
      <c r="H2330">
        <v>17</v>
      </c>
      <c r="I2330" t="s">
        <v>1029</v>
      </c>
      <c r="J2330">
        <f>IF(AND(B2331=Hospitalvisits[[#This Row],[Patient_ID]],C2331-Hospitalvisits[[#This Row],[Discharge_Date]] &lt;= 30),1,0)</f>
        <v>0</v>
      </c>
      <c r="K2330" s="3" t="str">
        <f>IF(Hospitalvisits[[#This Row],[Readmission Status]]=1,C2331,"")</f>
        <v/>
      </c>
    </row>
    <row r="2331" spans="1:11">
      <c r="A2331">
        <v>43</v>
      </c>
      <c r="B2331">
        <v>782</v>
      </c>
      <c r="C2331" s="3">
        <v>45424</v>
      </c>
      <c r="D2331" s="3">
        <v>45427</v>
      </c>
      <c r="E2331">
        <v>3</v>
      </c>
      <c r="F2331" t="s">
        <v>1046</v>
      </c>
      <c r="G2331" t="s">
        <v>1043</v>
      </c>
      <c r="H2331">
        <v>193</v>
      </c>
      <c r="I2331" t="s">
        <v>1032</v>
      </c>
      <c r="J2331">
        <f>IF(AND(B2332=Hospitalvisits[[#This Row],[Patient_ID]],C2332-Hospitalvisits[[#This Row],[Discharge_Date]] &lt;= 30),1,0)</f>
        <v>0</v>
      </c>
      <c r="K2331" s="3" t="str">
        <f>IF(Hospitalvisits[[#This Row],[Readmission Status]]=1,C2332,"")</f>
        <v/>
      </c>
    </row>
    <row r="2332" spans="1:11">
      <c r="A2332">
        <v>818</v>
      </c>
      <c r="B2332">
        <v>783</v>
      </c>
      <c r="C2332" s="3">
        <v>44787</v>
      </c>
      <c r="D2332" s="3">
        <v>44790</v>
      </c>
      <c r="E2332">
        <v>3</v>
      </c>
      <c r="F2332" t="s">
        <v>1024</v>
      </c>
      <c r="G2332" t="s">
        <v>1025</v>
      </c>
      <c r="H2332">
        <v>80</v>
      </c>
      <c r="I2332" t="s">
        <v>1032</v>
      </c>
      <c r="J2332">
        <f>IF(AND(B2333=Hospitalvisits[[#This Row],[Patient_ID]],C2333-Hospitalvisits[[#This Row],[Discharge_Date]] &lt;= 30),1,0)</f>
        <v>0</v>
      </c>
      <c r="K2332" s="3" t="str">
        <f>IF(Hospitalvisits[[#This Row],[Readmission Status]]=1,C2333,"")</f>
        <v/>
      </c>
    </row>
    <row r="2333" spans="1:11">
      <c r="A2333">
        <v>1598</v>
      </c>
      <c r="B2333">
        <v>783</v>
      </c>
      <c r="C2333" s="3">
        <v>44877</v>
      </c>
      <c r="D2333" s="3">
        <v>44894</v>
      </c>
      <c r="E2333">
        <v>17</v>
      </c>
      <c r="F2333" t="s">
        <v>1027</v>
      </c>
      <c r="G2333" t="s">
        <v>1028</v>
      </c>
      <c r="H2333">
        <v>144</v>
      </c>
      <c r="I2333" t="s">
        <v>1026</v>
      </c>
      <c r="J2333">
        <f>IF(AND(B2334=Hospitalvisits[[#This Row],[Patient_ID]],C2334-Hospitalvisits[[#This Row],[Discharge_Date]] &lt;= 30),1,0)</f>
        <v>0</v>
      </c>
      <c r="K2333" s="3" t="str">
        <f>IF(Hospitalvisits[[#This Row],[Readmission Status]]=1,C2334,"")</f>
        <v/>
      </c>
    </row>
    <row r="2334" spans="1:11">
      <c r="A2334">
        <v>2829</v>
      </c>
      <c r="B2334">
        <v>784</v>
      </c>
      <c r="C2334" s="3">
        <v>45317</v>
      </c>
      <c r="D2334" s="3">
        <v>45321</v>
      </c>
      <c r="E2334">
        <v>4</v>
      </c>
      <c r="F2334" t="s">
        <v>1040</v>
      </c>
      <c r="G2334" t="s">
        <v>1039</v>
      </c>
      <c r="H2334">
        <v>45</v>
      </c>
      <c r="I2334" t="s">
        <v>1034</v>
      </c>
      <c r="J2334">
        <f>IF(AND(B2335=Hospitalvisits[[#This Row],[Patient_ID]],C2335-Hospitalvisits[[#This Row],[Discharge_Date]] &lt;= 30),1,0)</f>
        <v>0</v>
      </c>
      <c r="K2334" s="3" t="str">
        <f>IF(Hospitalvisits[[#This Row],[Readmission Status]]=1,C2335,"")</f>
        <v/>
      </c>
    </row>
    <row r="2335" spans="1:11">
      <c r="A2335">
        <v>940</v>
      </c>
      <c r="B2335">
        <v>784</v>
      </c>
      <c r="C2335" s="3">
        <v>45632</v>
      </c>
      <c r="D2335" s="3">
        <v>45644</v>
      </c>
      <c r="E2335">
        <v>12</v>
      </c>
      <c r="F2335" t="s">
        <v>1035</v>
      </c>
      <c r="G2335" t="s">
        <v>1036</v>
      </c>
      <c r="H2335">
        <v>179</v>
      </c>
      <c r="I2335" t="s">
        <v>1034</v>
      </c>
      <c r="J2335">
        <f>IF(AND(B2336=Hospitalvisits[[#This Row],[Patient_ID]],C2336-Hospitalvisits[[#This Row],[Discharge_Date]] &lt;= 30),1,0)</f>
        <v>0</v>
      </c>
      <c r="K2335" s="3" t="str">
        <f>IF(Hospitalvisits[[#This Row],[Readmission Status]]=1,C2336,"")</f>
        <v/>
      </c>
    </row>
    <row r="2336" spans="1:11">
      <c r="A2336">
        <v>1243</v>
      </c>
      <c r="B2336">
        <v>785</v>
      </c>
      <c r="C2336" s="3">
        <v>45453</v>
      </c>
      <c r="D2336" s="3">
        <v>45456</v>
      </c>
      <c r="E2336">
        <v>3</v>
      </c>
      <c r="F2336" t="s">
        <v>1040</v>
      </c>
      <c r="G2336" t="s">
        <v>1039</v>
      </c>
      <c r="H2336">
        <v>115</v>
      </c>
      <c r="I2336" t="s">
        <v>1026</v>
      </c>
      <c r="J2336">
        <f>IF(AND(B2337=Hospitalvisits[[#This Row],[Patient_ID]],C2337-Hospitalvisits[[#This Row],[Discharge_Date]] &lt;= 30),1,0)</f>
        <v>1</v>
      </c>
      <c r="K2336" s="3">
        <f>IF(Hospitalvisits[[#This Row],[Readmission Status]]=1,C2337,"")</f>
        <v>45465</v>
      </c>
    </row>
    <row r="2337" spans="1:11">
      <c r="A2337">
        <v>1308</v>
      </c>
      <c r="B2337">
        <v>785</v>
      </c>
      <c r="C2337" s="3">
        <v>45465</v>
      </c>
      <c r="D2337" s="3">
        <v>45466</v>
      </c>
      <c r="E2337">
        <v>1</v>
      </c>
      <c r="F2337" t="s">
        <v>1042</v>
      </c>
      <c r="G2337" t="s">
        <v>1043</v>
      </c>
      <c r="H2337">
        <v>42</v>
      </c>
      <c r="I2337" t="s">
        <v>1032</v>
      </c>
      <c r="J2337">
        <f>IF(AND(B2338=Hospitalvisits[[#This Row],[Patient_ID]],C2338-Hospitalvisits[[#This Row],[Discharge_Date]] &lt;= 30),1,0)</f>
        <v>0</v>
      </c>
      <c r="K2337" s="3" t="str">
        <f>IF(Hospitalvisits[[#This Row],[Readmission Status]]=1,C2338,"")</f>
        <v/>
      </c>
    </row>
    <row r="2338" spans="1:11">
      <c r="A2338">
        <v>1184</v>
      </c>
      <c r="B2338">
        <v>786</v>
      </c>
      <c r="C2338" s="3">
        <v>44773</v>
      </c>
      <c r="D2338" s="3">
        <v>44785</v>
      </c>
      <c r="E2338">
        <v>12</v>
      </c>
      <c r="F2338" t="s">
        <v>1027</v>
      </c>
      <c r="G2338" t="s">
        <v>1028</v>
      </c>
      <c r="H2338">
        <v>39</v>
      </c>
      <c r="I2338" t="s">
        <v>1029</v>
      </c>
      <c r="J2338">
        <f>IF(AND(B2339=Hospitalvisits[[#This Row],[Patient_ID]],C2339-Hospitalvisits[[#This Row],[Discharge_Date]] &lt;= 30),1,0)</f>
        <v>0</v>
      </c>
      <c r="K2338" s="3" t="str">
        <f>IF(Hospitalvisits[[#This Row],[Readmission Status]]=1,C2339,"")</f>
        <v/>
      </c>
    </row>
    <row r="2339" spans="1:11">
      <c r="A2339">
        <v>195</v>
      </c>
      <c r="B2339">
        <v>786</v>
      </c>
      <c r="C2339" s="3">
        <v>44818</v>
      </c>
      <c r="D2339" s="3">
        <v>44821</v>
      </c>
      <c r="E2339">
        <v>3</v>
      </c>
      <c r="F2339" t="s">
        <v>1046</v>
      </c>
      <c r="G2339" t="s">
        <v>1043</v>
      </c>
      <c r="H2339">
        <v>40</v>
      </c>
      <c r="I2339" t="s">
        <v>1032</v>
      </c>
      <c r="J2339">
        <f>IF(AND(B2340=Hospitalvisits[[#This Row],[Patient_ID]],C2340-Hospitalvisits[[#This Row],[Discharge_Date]] &lt;= 30),1,0)</f>
        <v>0</v>
      </c>
      <c r="K2339" s="3" t="str">
        <f>IF(Hospitalvisits[[#This Row],[Readmission Status]]=1,C2340,"")</f>
        <v/>
      </c>
    </row>
    <row r="2340" spans="1:11">
      <c r="A2340">
        <v>962</v>
      </c>
      <c r="B2340">
        <v>786</v>
      </c>
      <c r="C2340" s="3">
        <v>45118</v>
      </c>
      <c r="D2340" s="3">
        <v>45122</v>
      </c>
      <c r="E2340">
        <v>4</v>
      </c>
      <c r="F2340" t="s">
        <v>1040</v>
      </c>
      <c r="G2340" t="s">
        <v>1039</v>
      </c>
      <c r="H2340">
        <v>68</v>
      </c>
      <c r="I2340" t="s">
        <v>1032</v>
      </c>
      <c r="J2340">
        <f>IF(AND(B2341=Hospitalvisits[[#This Row],[Patient_ID]],C2341-Hospitalvisits[[#This Row],[Discharge_Date]] &lt;= 30),1,0)</f>
        <v>0</v>
      </c>
      <c r="K2340" s="3" t="str">
        <f>IF(Hospitalvisits[[#This Row],[Readmission Status]]=1,C2341,"")</f>
        <v/>
      </c>
    </row>
    <row r="2341" spans="1:11">
      <c r="A2341">
        <v>247</v>
      </c>
      <c r="B2341">
        <v>786</v>
      </c>
      <c r="C2341" s="3">
        <v>45166</v>
      </c>
      <c r="D2341" s="3">
        <v>45169</v>
      </c>
      <c r="E2341">
        <v>3</v>
      </c>
      <c r="F2341" t="s">
        <v>1030</v>
      </c>
      <c r="G2341" t="s">
        <v>1031</v>
      </c>
      <c r="H2341">
        <v>170</v>
      </c>
      <c r="I2341" t="s">
        <v>1032</v>
      </c>
      <c r="J2341">
        <f>IF(AND(B2342=Hospitalvisits[[#This Row],[Patient_ID]],C2342-Hospitalvisits[[#This Row],[Discharge_Date]] &lt;= 30),1,0)</f>
        <v>0</v>
      </c>
      <c r="K2341" s="3" t="str">
        <f>IF(Hospitalvisits[[#This Row],[Readmission Status]]=1,C2342,"")</f>
        <v/>
      </c>
    </row>
    <row r="2342" spans="1:11">
      <c r="A2342">
        <v>1511</v>
      </c>
      <c r="B2342">
        <v>786</v>
      </c>
      <c r="C2342" s="3">
        <v>45395</v>
      </c>
      <c r="D2342" s="3">
        <v>45398</v>
      </c>
      <c r="E2342">
        <v>3</v>
      </c>
      <c r="F2342" t="s">
        <v>1030</v>
      </c>
      <c r="G2342" t="s">
        <v>1031</v>
      </c>
      <c r="H2342">
        <v>136</v>
      </c>
      <c r="I2342" t="s">
        <v>1026</v>
      </c>
      <c r="J2342">
        <f>IF(AND(B2343=Hospitalvisits[[#This Row],[Patient_ID]],C2343-Hospitalvisits[[#This Row],[Discharge_Date]] &lt;= 30),1,0)</f>
        <v>0</v>
      </c>
      <c r="K2342" s="3" t="str">
        <f>IF(Hospitalvisits[[#This Row],[Readmission Status]]=1,C2343,"")</f>
        <v/>
      </c>
    </row>
    <row r="2343" spans="1:11">
      <c r="A2343">
        <v>1880</v>
      </c>
      <c r="B2343">
        <v>786</v>
      </c>
      <c r="C2343" s="3">
        <v>45510</v>
      </c>
      <c r="D2343" s="3">
        <v>45526</v>
      </c>
      <c r="E2343">
        <v>16</v>
      </c>
      <c r="F2343" t="s">
        <v>1027</v>
      </c>
      <c r="G2343" t="s">
        <v>1028</v>
      </c>
      <c r="H2343">
        <v>143</v>
      </c>
      <c r="I2343" t="s">
        <v>1034</v>
      </c>
      <c r="J2343">
        <f>IF(AND(B2344=Hospitalvisits[[#This Row],[Patient_ID]],C2344-Hospitalvisits[[#This Row],[Discharge_Date]] &lt;= 30),1,0)</f>
        <v>0</v>
      </c>
      <c r="K2343" s="3" t="str">
        <f>IF(Hospitalvisits[[#This Row],[Readmission Status]]=1,C2344,"")</f>
        <v/>
      </c>
    </row>
    <row r="2344" spans="1:11">
      <c r="A2344">
        <v>1364</v>
      </c>
      <c r="B2344">
        <v>786</v>
      </c>
      <c r="C2344" s="3">
        <v>45631</v>
      </c>
      <c r="D2344" s="3">
        <v>45632</v>
      </c>
      <c r="E2344">
        <v>1</v>
      </c>
      <c r="F2344" t="s">
        <v>1046</v>
      </c>
      <c r="G2344" t="s">
        <v>1043</v>
      </c>
      <c r="H2344">
        <v>137</v>
      </c>
      <c r="I2344" t="s">
        <v>1032</v>
      </c>
      <c r="J2344">
        <f>IF(AND(B2345=Hospitalvisits[[#This Row],[Patient_ID]],C2345-Hospitalvisits[[#This Row],[Discharge_Date]] &lt;= 30),1,0)</f>
        <v>1</v>
      </c>
      <c r="K2344" s="3">
        <f>IF(Hospitalvisits[[#This Row],[Readmission Status]]=1,C2345,"")</f>
        <v>45638</v>
      </c>
    </row>
    <row r="2345" spans="1:11">
      <c r="A2345">
        <v>697</v>
      </c>
      <c r="B2345">
        <v>786</v>
      </c>
      <c r="C2345" s="3">
        <v>45638</v>
      </c>
      <c r="D2345" s="3">
        <v>45639</v>
      </c>
      <c r="E2345">
        <v>1</v>
      </c>
      <c r="F2345" t="s">
        <v>1046</v>
      </c>
      <c r="G2345" t="s">
        <v>1043</v>
      </c>
      <c r="H2345">
        <v>21</v>
      </c>
      <c r="I2345" t="s">
        <v>1029</v>
      </c>
      <c r="J2345">
        <f>IF(AND(B2346=Hospitalvisits[[#This Row],[Patient_ID]],C2346-Hospitalvisits[[#This Row],[Discharge_Date]] &lt;= 30),1,0)</f>
        <v>0</v>
      </c>
      <c r="K2345" s="3" t="str">
        <f>IF(Hospitalvisits[[#This Row],[Readmission Status]]=1,C2346,"")</f>
        <v/>
      </c>
    </row>
    <row r="2346" spans="1:11">
      <c r="A2346">
        <v>555</v>
      </c>
      <c r="B2346">
        <v>787</v>
      </c>
      <c r="C2346" s="3">
        <v>45131</v>
      </c>
      <c r="D2346" s="3">
        <v>45136</v>
      </c>
      <c r="E2346">
        <v>5</v>
      </c>
      <c r="F2346" t="s">
        <v>1044</v>
      </c>
      <c r="G2346" t="s">
        <v>1039</v>
      </c>
      <c r="H2346">
        <v>85</v>
      </c>
      <c r="I2346" t="s">
        <v>1032</v>
      </c>
      <c r="J2346">
        <f>IF(AND(B2347=Hospitalvisits[[#This Row],[Patient_ID]],C2347-Hospitalvisits[[#This Row],[Discharge_Date]] &lt;= 30),1,0)</f>
        <v>0</v>
      </c>
      <c r="K2346" s="3" t="str">
        <f>IF(Hospitalvisits[[#This Row],[Readmission Status]]=1,C2347,"")</f>
        <v/>
      </c>
    </row>
    <row r="2347" spans="1:11">
      <c r="A2347">
        <v>2581</v>
      </c>
      <c r="B2347">
        <v>787</v>
      </c>
      <c r="C2347" s="3">
        <v>45599</v>
      </c>
      <c r="D2347" s="3">
        <v>45604</v>
      </c>
      <c r="E2347">
        <v>5</v>
      </c>
      <c r="F2347" t="s">
        <v>1038</v>
      </c>
      <c r="G2347" t="s">
        <v>1039</v>
      </c>
      <c r="H2347">
        <v>38</v>
      </c>
      <c r="I2347" t="s">
        <v>1032</v>
      </c>
      <c r="J2347">
        <f>IF(AND(B2348=Hospitalvisits[[#This Row],[Patient_ID]],C2348-Hospitalvisits[[#This Row],[Discharge_Date]] &lt;= 30),1,0)</f>
        <v>0</v>
      </c>
      <c r="K2347" s="3" t="str">
        <f>IF(Hospitalvisits[[#This Row],[Readmission Status]]=1,C2348,"")</f>
        <v/>
      </c>
    </row>
    <row r="2348" spans="1:11">
      <c r="A2348">
        <v>776</v>
      </c>
      <c r="B2348">
        <v>788</v>
      </c>
      <c r="C2348" s="3">
        <v>44915</v>
      </c>
      <c r="D2348" s="3">
        <v>44921</v>
      </c>
      <c r="E2348">
        <v>6</v>
      </c>
      <c r="F2348" t="s">
        <v>1037</v>
      </c>
      <c r="G2348" t="s">
        <v>1031</v>
      </c>
      <c r="H2348">
        <v>87</v>
      </c>
      <c r="I2348" t="s">
        <v>1029</v>
      </c>
      <c r="J2348">
        <f>IF(AND(B2349=Hospitalvisits[[#This Row],[Patient_ID]],C2349-Hospitalvisits[[#This Row],[Discharge_Date]] &lt;= 30),1,0)</f>
        <v>0</v>
      </c>
      <c r="K2348" s="3" t="str">
        <f>IF(Hospitalvisits[[#This Row],[Readmission Status]]=1,C2349,"")</f>
        <v/>
      </c>
    </row>
    <row r="2349" spans="1:11">
      <c r="A2349">
        <v>2739</v>
      </c>
      <c r="B2349">
        <v>788</v>
      </c>
      <c r="C2349" s="3">
        <v>45152</v>
      </c>
      <c r="D2349" s="3">
        <v>45157</v>
      </c>
      <c r="E2349">
        <v>5</v>
      </c>
      <c r="F2349" t="s">
        <v>1045</v>
      </c>
      <c r="G2349" t="s">
        <v>1025</v>
      </c>
      <c r="H2349">
        <v>53</v>
      </c>
      <c r="I2349" t="s">
        <v>1032</v>
      </c>
      <c r="J2349">
        <f>IF(AND(B2350=Hospitalvisits[[#This Row],[Patient_ID]],C2350-Hospitalvisits[[#This Row],[Discharge_Date]] &lt;= 30),1,0)</f>
        <v>0</v>
      </c>
      <c r="K2349" s="3" t="str">
        <f>IF(Hospitalvisits[[#This Row],[Readmission Status]]=1,C2350,"")</f>
        <v/>
      </c>
    </row>
    <row r="2350" spans="1:11">
      <c r="A2350">
        <v>888</v>
      </c>
      <c r="B2350">
        <v>788</v>
      </c>
      <c r="C2350" s="3">
        <v>45200</v>
      </c>
      <c r="D2350" s="3">
        <v>45201</v>
      </c>
      <c r="E2350">
        <v>1</v>
      </c>
      <c r="F2350" t="s">
        <v>1042</v>
      </c>
      <c r="G2350" t="s">
        <v>1043</v>
      </c>
      <c r="H2350">
        <v>147</v>
      </c>
      <c r="I2350" t="s">
        <v>1032</v>
      </c>
      <c r="J2350">
        <f>IF(AND(B2351=Hospitalvisits[[#This Row],[Patient_ID]],C2351-Hospitalvisits[[#This Row],[Discharge_Date]] &lt;= 30),1,0)</f>
        <v>0</v>
      </c>
      <c r="K2350" s="3" t="str">
        <f>IF(Hospitalvisits[[#This Row],[Readmission Status]]=1,C2351,"")</f>
        <v/>
      </c>
    </row>
    <row r="2351" spans="1:11">
      <c r="A2351">
        <v>885</v>
      </c>
      <c r="B2351">
        <v>788</v>
      </c>
      <c r="C2351" s="3">
        <v>45253</v>
      </c>
      <c r="D2351" s="3">
        <v>45260</v>
      </c>
      <c r="E2351">
        <v>7</v>
      </c>
      <c r="F2351" t="s">
        <v>1035</v>
      </c>
      <c r="G2351" t="s">
        <v>1036</v>
      </c>
      <c r="H2351">
        <v>30</v>
      </c>
      <c r="I2351" t="s">
        <v>1032</v>
      </c>
      <c r="J2351">
        <f>IF(AND(B2352=Hospitalvisits[[#This Row],[Patient_ID]],C2352-Hospitalvisits[[#This Row],[Discharge_Date]] &lt;= 30),1,0)</f>
        <v>0</v>
      </c>
      <c r="K2351" s="3" t="str">
        <f>IF(Hospitalvisits[[#This Row],[Readmission Status]]=1,C2352,"")</f>
        <v/>
      </c>
    </row>
    <row r="2352" spans="1:11">
      <c r="A2352">
        <v>1510</v>
      </c>
      <c r="B2352">
        <v>789</v>
      </c>
      <c r="C2352" s="3">
        <v>44826</v>
      </c>
      <c r="D2352" s="3">
        <v>44827</v>
      </c>
      <c r="E2352">
        <v>1</v>
      </c>
      <c r="F2352" t="s">
        <v>1042</v>
      </c>
      <c r="G2352" t="s">
        <v>1043</v>
      </c>
      <c r="H2352">
        <v>115</v>
      </c>
      <c r="I2352" t="s">
        <v>1032</v>
      </c>
      <c r="J2352">
        <f>IF(AND(B2353=Hospitalvisits[[#This Row],[Patient_ID]],C2353-Hospitalvisits[[#This Row],[Discharge_Date]] &lt;= 30),1,0)</f>
        <v>0</v>
      </c>
      <c r="K2352" s="3" t="str">
        <f>IF(Hospitalvisits[[#This Row],[Readmission Status]]=1,C2353,"")</f>
        <v/>
      </c>
    </row>
    <row r="2353" spans="1:11">
      <c r="A2353">
        <v>740</v>
      </c>
      <c r="B2353">
        <v>789</v>
      </c>
      <c r="C2353" s="3">
        <v>44915</v>
      </c>
      <c r="D2353" s="3">
        <v>44921</v>
      </c>
      <c r="E2353">
        <v>6</v>
      </c>
      <c r="F2353" t="s">
        <v>1040</v>
      </c>
      <c r="G2353" t="s">
        <v>1039</v>
      </c>
      <c r="H2353">
        <v>98</v>
      </c>
      <c r="I2353" t="s">
        <v>1026</v>
      </c>
      <c r="J2353">
        <f>IF(AND(B2354=Hospitalvisits[[#This Row],[Patient_ID]],C2354-Hospitalvisits[[#This Row],[Discharge_Date]] &lt;= 30),1,0)</f>
        <v>0</v>
      </c>
      <c r="K2353" s="3" t="str">
        <f>IF(Hospitalvisits[[#This Row],[Readmission Status]]=1,C2354,"")</f>
        <v/>
      </c>
    </row>
    <row r="2354" spans="1:11">
      <c r="A2354">
        <v>584</v>
      </c>
      <c r="B2354">
        <v>789</v>
      </c>
      <c r="C2354" s="3">
        <v>45137</v>
      </c>
      <c r="D2354" s="3">
        <v>45146</v>
      </c>
      <c r="E2354">
        <v>9</v>
      </c>
      <c r="F2354" t="s">
        <v>1030</v>
      </c>
      <c r="G2354" t="s">
        <v>1031</v>
      </c>
      <c r="H2354">
        <v>165</v>
      </c>
      <c r="I2354" t="s">
        <v>1029</v>
      </c>
      <c r="J2354">
        <f>IF(AND(B2355=Hospitalvisits[[#This Row],[Patient_ID]],C2355-Hospitalvisits[[#This Row],[Discharge_Date]] &lt;= 30),1,0)</f>
        <v>0</v>
      </c>
      <c r="K2354" s="3" t="str">
        <f>IF(Hospitalvisits[[#This Row],[Readmission Status]]=1,C2355,"")</f>
        <v/>
      </c>
    </row>
    <row r="2355" spans="1:11">
      <c r="A2355">
        <v>938</v>
      </c>
      <c r="B2355">
        <v>790</v>
      </c>
      <c r="C2355" s="3">
        <v>44566</v>
      </c>
      <c r="D2355" s="3">
        <v>44571</v>
      </c>
      <c r="E2355">
        <v>5</v>
      </c>
      <c r="F2355" t="s">
        <v>1024</v>
      </c>
      <c r="G2355" t="s">
        <v>1025</v>
      </c>
      <c r="H2355">
        <v>10</v>
      </c>
      <c r="I2355" t="s">
        <v>1034</v>
      </c>
      <c r="J2355">
        <f>IF(AND(B2356=Hospitalvisits[[#This Row],[Patient_ID]],C2356-Hospitalvisits[[#This Row],[Discharge_Date]] &lt;= 30),1,0)</f>
        <v>0</v>
      </c>
      <c r="K2355" s="3" t="str">
        <f>IF(Hospitalvisits[[#This Row],[Readmission Status]]=1,C2356,"")</f>
        <v/>
      </c>
    </row>
    <row r="2356" spans="1:11">
      <c r="A2356">
        <v>1150</v>
      </c>
      <c r="B2356">
        <v>790</v>
      </c>
      <c r="C2356" s="3">
        <v>44687</v>
      </c>
      <c r="D2356" s="3">
        <v>44697</v>
      </c>
      <c r="E2356">
        <v>10</v>
      </c>
      <c r="F2356" t="s">
        <v>1030</v>
      </c>
      <c r="G2356" t="s">
        <v>1031</v>
      </c>
      <c r="H2356">
        <v>144</v>
      </c>
      <c r="I2356" t="s">
        <v>1034</v>
      </c>
      <c r="J2356">
        <f>IF(AND(B2357=Hospitalvisits[[#This Row],[Patient_ID]],C2357-Hospitalvisits[[#This Row],[Discharge_Date]] &lt;= 30),1,0)</f>
        <v>0</v>
      </c>
      <c r="K2356" s="3" t="str">
        <f>IF(Hospitalvisits[[#This Row],[Readmission Status]]=1,C2357,"")</f>
        <v/>
      </c>
    </row>
    <row r="2357" spans="1:11">
      <c r="A2357">
        <v>491</v>
      </c>
      <c r="B2357">
        <v>790</v>
      </c>
      <c r="C2357" s="3">
        <v>44890</v>
      </c>
      <c r="D2357" s="3">
        <v>44897</v>
      </c>
      <c r="E2357">
        <v>7</v>
      </c>
      <c r="F2357" t="s">
        <v>1044</v>
      </c>
      <c r="G2357" t="s">
        <v>1039</v>
      </c>
      <c r="H2357">
        <v>49</v>
      </c>
      <c r="I2357" t="s">
        <v>1034</v>
      </c>
      <c r="J2357">
        <f>IF(AND(B2358=Hospitalvisits[[#This Row],[Patient_ID]],C2358-Hospitalvisits[[#This Row],[Discharge_Date]] &lt;= 30),1,0)</f>
        <v>0</v>
      </c>
      <c r="K2357" s="3" t="str">
        <f>IF(Hospitalvisits[[#This Row],[Readmission Status]]=1,C2358,"")</f>
        <v/>
      </c>
    </row>
    <row r="2358" spans="1:11">
      <c r="A2358">
        <v>2483</v>
      </c>
      <c r="B2358">
        <v>791</v>
      </c>
      <c r="C2358" s="3">
        <v>44750</v>
      </c>
      <c r="D2358" s="3">
        <v>44752</v>
      </c>
      <c r="E2358">
        <v>2</v>
      </c>
      <c r="F2358" t="s">
        <v>1024</v>
      </c>
      <c r="G2358" t="s">
        <v>1025</v>
      </c>
      <c r="H2358">
        <v>94</v>
      </c>
      <c r="I2358" t="s">
        <v>1032</v>
      </c>
      <c r="J2358">
        <f>IF(AND(B2359=Hospitalvisits[[#This Row],[Patient_ID]],C2359-Hospitalvisits[[#This Row],[Discharge_Date]] &lt;= 30),1,0)</f>
        <v>0</v>
      </c>
      <c r="K2358" s="3" t="str">
        <f>IF(Hospitalvisits[[#This Row],[Readmission Status]]=1,C2359,"")</f>
        <v/>
      </c>
    </row>
    <row r="2359" spans="1:11">
      <c r="A2359">
        <v>481</v>
      </c>
      <c r="B2359">
        <v>791</v>
      </c>
      <c r="C2359" s="3">
        <v>44843</v>
      </c>
      <c r="D2359" s="3">
        <v>44854</v>
      </c>
      <c r="E2359">
        <v>11</v>
      </c>
      <c r="F2359" t="s">
        <v>1041</v>
      </c>
      <c r="G2359" t="s">
        <v>1036</v>
      </c>
      <c r="H2359">
        <v>140</v>
      </c>
      <c r="I2359" t="s">
        <v>1034</v>
      </c>
      <c r="J2359">
        <f>IF(AND(B2360=Hospitalvisits[[#This Row],[Patient_ID]],C2360-Hospitalvisits[[#This Row],[Discharge_Date]] &lt;= 30),1,0)</f>
        <v>0</v>
      </c>
      <c r="K2359" s="3" t="str">
        <f>IF(Hospitalvisits[[#This Row],[Readmission Status]]=1,C2360,"")</f>
        <v/>
      </c>
    </row>
    <row r="2360" spans="1:11">
      <c r="A2360">
        <v>2204</v>
      </c>
      <c r="B2360">
        <v>791</v>
      </c>
      <c r="C2360" s="3">
        <v>45030</v>
      </c>
      <c r="D2360" s="3">
        <v>45031</v>
      </c>
      <c r="E2360">
        <v>1</v>
      </c>
      <c r="F2360" t="s">
        <v>1046</v>
      </c>
      <c r="G2360" t="s">
        <v>1043</v>
      </c>
      <c r="H2360">
        <v>189</v>
      </c>
      <c r="I2360" t="s">
        <v>1029</v>
      </c>
      <c r="J2360">
        <f>IF(AND(B2361=Hospitalvisits[[#This Row],[Patient_ID]],C2361-Hospitalvisits[[#This Row],[Discharge_Date]] &lt;= 30),1,0)</f>
        <v>0</v>
      </c>
      <c r="K2360" s="3" t="str">
        <f>IF(Hospitalvisits[[#This Row],[Readmission Status]]=1,C2361,"")</f>
        <v/>
      </c>
    </row>
    <row r="2361" spans="1:11">
      <c r="A2361">
        <v>2108</v>
      </c>
      <c r="B2361">
        <v>791</v>
      </c>
      <c r="C2361" s="3">
        <v>45494</v>
      </c>
      <c r="D2361" s="3">
        <v>45508</v>
      </c>
      <c r="E2361">
        <v>14</v>
      </c>
      <c r="F2361" t="s">
        <v>1033</v>
      </c>
      <c r="G2361" t="s">
        <v>1028</v>
      </c>
      <c r="H2361">
        <v>192</v>
      </c>
      <c r="I2361" t="s">
        <v>1032</v>
      </c>
      <c r="J2361">
        <f>IF(AND(B2362=Hospitalvisits[[#This Row],[Patient_ID]],C2362-Hospitalvisits[[#This Row],[Discharge_Date]] &lt;= 30),1,0)</f>
        <v>0</v>
      </c>
      <c r="K2361" s="3" t="str">
        <f>IF(Hospitalvisits[[#This Row],[Readmission Status]]=1,C2362,"")</f>
        <v/>
      </c>
    </row>
    <row r="2362" spans="1:11">
      <c r="A2362">
        <v>1018</v>
      </c>
      <c r="B2362">
        <v>792</v>
      </c>
      <c r="C2362" s="3">
        <v>45369</v>
      </c>
      <c r="D2362" s="3">
        <v>45374</v>
      </c>
      <c r="E2362">
        <v>5</v>
      </c>
      <c r="F2362" t="s">
        <v>1045</v>
      </c>
      <c r="G2362" t="s">
        <v>1025</v>
      </c>
      <c r="H2362">
        <v>114</v>
      </c>
      <c r="I2362" t="s">
        <v>1032</v>
      </c>
      <c r="J2362">
        <f>IF(AND(B2363=Hospitalvisits[[#This Row],[Patient_ID]],C2363-Hospitalvisits[[#This Row],[Discharge_Date]] &lt;= 30),1,0)</f>
        <v>0</v>
      </c>
      <c r="K2362" s="3" t="str">
        <f>IF(Hospitalvisits[[#This Row],[Readmission Status]]=1,C2363,"")</f>
        <v/>
      </c>
    </row>
    <row r="2363" spans="1:11">
      <c r="A2363">
        <v>4</v>
      </c>
      <c r="B2363">
        <v>792</v>
      </c>
      <c r="C2363" s="3">
        <v>45504</v>
      </c>
      <c r="D2363" s="3">
        <v>45507</v>
      </c>
      <c r="E2363">
        <v>3</v>
      </c>
      <c r="F2363" t="s">
        <v>1038</v>
      </c>
      <c r="G2363" t="s">
        <v>1039</v>
      </c>
      <c r="H2363">
        <v>169</v>
      </c>
      <c r="I2363" t="s">
        <v>1026</v>
      </c>
      <c r="J2363">
        <f>IF(AND(B2364=Hospitalvisits[[#This Row],[Patient_ID]],C2364-Hospitalvisits[[#This Row],[Discharge_Date]] &lt;= 30),1,0)</f>
        <v>0</v>
      </c>
      <c r="K2363" s="3" t="str">
        <f>IF(Hospitalvisits[[#This Row],[Readmission Status]]=1,C2364,"")</f>
        <v/>
      </c>
    </row>
    <row r="2364" spans="1:11">
      <c r="A2364">
        <v>1661</v>
      </c>
      <c r="B2364">
        <v>793</v>
      </c>
      <c r="C2364" s="3">
        <v>44679</v>
      </c>
      <c r="D2364" s="3">
        <v>44686</v>
      </c>
      <c r="E2364">
        <v>7</v>
      </c>
      <c r="F2364" t="s">
        <v>1035</v>
      </c>
      <c r="G2364" t="s">
        <v>1036</v>
      </c>
      <c r="H2364">
        <v>94</v>
      </c>
      <c r="I2364" t="s">
        <v>1034</v>
      </c>
      <c r="J2364">
        <f>IF(AND(B2365=Hospitalvisits[[#This Row],[Patient_ID]],C2365-Hospitalvisits[[#This Row],[Discharge_Date]] &lt;= 30),1,0)</f>
        <v>0</v>
      </c>
      <c r="K2364" s="3" t="str">
        <f>IF(Hospitalvisits[[#This Row],[Readmission Status]]=1,C2365,"")</f>
        <v/>
      </c>
    </row>
    <row r="2365" spans="1:11">
      <c r="A2365">
        <v>644</v>
      </c>
      <c r="B2365">
        <v>793</v>
      </c>
      <c r="C2365" s="3">
        <v>44775</v>
      </c>
      <c r="D2365" s="3">
        <v>44785</v>
      </c>
      <c r="E2365">
        <v>10</v>
      </c>
      <c r="F2365" t="s">
        <v>1041</v>
      </c>
      <c r="G2365" t="s">
        <v>1036</v>
      </c>
      <c r="H2365">
        <v>139</v>
      </c>
      <c r="I2365" t="s">
        <v>1029</v>
      </c>
      <c r="J2365">
        <f>IF(AND(B2366=Hospitalvisits[[#This Row],[Patient_ID]],C2366-Hospitalvisits[[#This Row],[Discharge_Date]] &lt;= 30),1,0)</f>
        <v>0</v>
      </c>
      <c r="K2365" s="3" t="str">
        <f>IF(Hospitalvisits[[#This Row],[Readmission Status]]=1,C2366,"")</f>
        <v/>
      </c>
    </row>
    <row r="2366" spans="1:11">
      <c r="A2366">
        <v>1514</v>
      </c>
      <c r="B2366">
        <v>793</v>
      </c>
      <c r="C2366" s="3">
        <v>45134</v>
      </c>
      <c r="D2366" s="3">
        <v>45137</v>
      </c>
      <c r="E2366">
        <v>3</v>
      </c>
      <c r="F2366" t="s">
        <v>1045</v>
      </c>
      <c r="G2366" t="s">
        <v>1025</v>
      </c>
      <c r="H2366">
        <v>43</v>
      </c>
      <c r="I2366" t="s">
        <v>1032</v>
      </c>
      <c r="J2366">
        <f>IF(AND(B2367=Hospitalvisits[[#This Row],[Patient_ID]],C2367-Hospitalvisits[[#This Row],[Discharge_Date]] &lt;= 30),1,0)</f>
        <v>0</v>
      </c>
      <c r="K2366" s="3" t="str">
        <f>IF(Hospitalvisits[[#This Row],[Readmission Status]]=1,C2367,"")</f>
        <v/>
      </c>
    </row>
    <row r="2367" spans="1:11">
      <c r="A2367">
        <v>2695</v>
      </c>
      <c r="B2367">
        <v>793</v>
      </c>
      <c r="C2367" s="3">
        <v>45406</v>
      </c>
      <c r="D2367" s="3">
        <v>45416</v>
      </c>
      <c r="E2367">
        <v>10</v>
      </c>
      <c r="F2367" t="s">
        <v>1030</v>
      </c>
      <c r="G2367" t="s">
        <v>1031</v>
      </c>
      <c r="H2367">
        <v>37</v>
      </c>
      <c r="I2367" t="s">
        <v>1032</v>
      </c>
      <c r="J2367">
        <f>IF(AND(B2368=Hospitalvisits[[#This Row],[Patient_ID]],C2368-Hospitalvisits[[#This Row],[Discharge_Date]] &lt;= 30),1,0)</f>
        <v>0</v>
      </c>
      <c r="K2367" s="3" t="str">
        <f>IF(Hospitalvisits[[#This Row],[Readmission Status]]=1,C2368,"")</f>
        <v/>
      </c>
    </row>
    <row r="2368" spans="1:11">
      <c r="A2368">
        <v>461</v>
      </c>
      <c r="B2368">
        <v>793</v>
      </c>
      <c r="C2368" s="3">
        <v>45540</v>
      </c>
      <c r="D2368" s="3">
        <v>45552</v>
      </c>
      <c r="E2368">
        <v>12</v>
      </c>
      <c r="F2368" t="s">
        <v>1041</v>
      </c>
      <c r="G2368" t="s">
        <v>1036</v>
      </c>
      <c r="H2368">
        <v>113</v>
      </c>
      <c r="I2368" t="s">
        <v>1026</v>
      </c>
      <c r="J2368">
        <f>IF(AND(B2369=Hospitalvisits[[#This Row],[Patient_ID]],C2369-Hospitalvisits[[#This Row],[Discharge_Date]] &lt;= 30),1,0)</f>
        <v>0</v>
      </c>
      <c r="K2368" s="3" t="str">
        <f>IF(Hospitalvisits[[#This Row],[Readmission Status]]=1,C2369,"")</f>
        <v/>
      </c>
    </row>
    <row r="2369" spans="1:11">
      <c r="A2369">
        <v>665</v>
      </c>
      <c r="B2369">
        <v>793</v>
      </c>
      <c r="C2369" s="3">
        <v>45600</v>
      </c>
      <c r="D2369" s="3">
        <v>45602</v>
      </c>
      <c r="E2369">
        <v>2</v>
      </c>
      <c r="F2369" t="s">
        <v>1046</v>
      </c>
      <c r="G2369" t="s">
        <v>1043</v>
      </c>
      <c r="H2369">
        <v>170</v>
      </c>
      <c r="I2369" t="s">
        <v>1034</v>
      </c>
      <c r="J2369">
        <f>IF(AND(B2370=Hospitalvisits[[#This Row],[Patient_ID]],C2370-Hospitalvisits[[#This Row],[Discharge_Date]] &lt;= 30),1,0)</f>
        <v>0</v>
      </c>
      <c r="K2369" s="3" t="str">
        <f>IF(Hospitalvisits[[#This Row],[Readmission Status]]=1,C2370,"")</f>
        <v/>
      </c>
    </row>
    <row r="2370" spans="1:11">
      <c r="A2370">
        <v>2989</v>
      </c>
      <c r="B2370">
        <v>794</v>
      </c>
      <c r="C2370" s="3">
        <v>45331</v>
      </c>
      <c r="D2370" s="3">
        <v>45344</v>
      </c>
      <c r="E2370">
        <v>13</v>
      </c>
      <c r="F2370" t="s">
        <v>1027</v>
      </c>
      <c r="G2370" t="s">
        <v>1028</v>
      </c>
      <c r="H2370">
        <v>179</v>
      </c>
      <c r="I2370" t="s">
        <v>1032</v>
      </c>
      <c r="J2370">
        <f>IF(AND(B2371=Hospitalvisits[[#This Row],[Patient_ID]],C2371-Hospitalvisits[[#This Row],[Discharge_Date]] &lt;= 30),1,0)</f>
        <v>0</v>
      </c>
      <c r="K2370" s="3" t="str">
        <f>IF(Hospitalvisits[[#This Row],[Readmission Status]]=1,C2371,"")</f>
        <v/>
      </c>
    </row>
    <row r="2371" spans="1:11">
      <c r="A2371">
        <v>1155</v>
      </c>
      <c r="B2371">
        <v>795</v>
      </c>
      <c r="C2371" s="3">
        <v>45652</v>
      </c>
      <c r="D2371" s="3">
        <v>45659</v>
      </c>
      <c r="E2371">
        <v>7</v>
      </c>
      <c r="F2371" t="s">
        <v>1030</v>
      </c>
      <c r="G2371" t="s">
        <v>1031</v>
      </c>
      <c r="H2371">
        <v>77</v>
      </c>
      <c r="I2371" t="s">
        <v>1032</v>
      </c>
      <c r="J2371">
        <f>IF(AND(B2372=Hospitalvisits[[#This Row],[Patient_ID]],C2372-Hospitalvisits[[#This Row],[Discharge_Date]] &lt;= 30),1,0)</f>
        <v>0</v>
      </c>
      <c r="K2371" s="3" t="str">
        <f>IF(Hospitalvisits[[#This Row],[Readmission Status]]=1,C2372,"")</f>
        <v/>
      </c>
    </row>
    <row r="2372" spans="1:11">
      <c r="A2372">
        <v>2608</v>
      </c>
      <c r="B2372">
        <v>796</v>
      </c>
      <c r="C2372" s="3">
        <v>44662</v>
      </c>
      <c r="D2372" s="3">
        <v>44670</v>
      </c>
      <c r="E2372">
        <v>8</v>
      </c>
      <c r="F2372" t="s">
        <v>1041</v>
      </c>
      <c r="G2372" t="s">
        <v>1036</v>
      </c>
      <c r="H2372">
        <v>162</v>
      </c>
      <c r="I2372" t="s">
        <v>1026</v>
      </c>
      <c r="J2372">
        <f>IF(AND(B2373=Hospitalvisits[[#This Row],[Patient_ID]],C2373-Hospitalvisits[[#This Row],[Discharge_Date]] &lt;= 30),1,0)</f>
        <v>0</v>
      </c>
      <c r="K2372" s="3" t="str">
        <f>IF(Hospitalvisits[[#This Row],[Readmission Status]]=1,C2373,"")</f>
        <v/>
      </c>
    </row>
    <row r="2373" spans="1:11">
      <c r="A2373">
        <v>1573</v>
      </c>
      <c r="B2373">
        <v>796</v>
      </c>
      <c r="C2373" s="3">
        <v>45575</v>
      </c>
      <c r="D2373" s="3">
        <v>45578</v>
      </c>
      <c r="E2373">
        <v>3</v>
      </c>
      <c r="F2373" t="s">
        <v>1045</v>
      </c>
      <c r="G2373" t="s">
        <v>1025</v>
      </c>
      <c r="H2373">
        <v>25</v>
      </c>
      <c r="I2373" t="s">
        <v>1026</v>
      </c>
      <c r="J2373">
        <f>IF(AND(B2374=Hospitalvisits[[#This Row],[Patient_ID]],C2374-Hospitalvisits[[#This Row],[Discharge_Date]] &lt;= 30),1,0)</f>
        <v>0</v>
      </c>
      <c r="K2373" s="3" t="str">
        <f>IF(Hospitalvisits[[#This Row],[Readmission Status]]=1,C2374,"")</f>
        <v/>
      </c>
    </row>
    <row r="2374" spans="1:11">
      <c r="A2374">
        <v>2760</v>
      </c>
      <c r="B2374">
        <v>797</v>
      </c>
      <c r="C2374" s="3">
        <v>44565</v>
      </c>
      <c r="D2374" s="3">
        <v>44568</v>
      </c>
      <c r="E2374">
        <v>3</v>
      </c>
      <c r="F2374" t="s">
        <v>1045</v>
      </c>
      <c r="G2374" t="s">
        <v>1025</v>
      </c>
      <c r="H2374">
        <v>12</v>
      </c>
      <c r="I2374" t="s">
        <v>1029</v>
      </c>
      <c r="J2374">
        <f>IF(AND(B2375=Hospitalvisits[[#This Row],[Patient_ID]],C2375-Hospitalvisits[[#This Row],[Discharge_Date]] &lt;= 30),1,0)</f>
        <v>0</v>
      </c>
      <c r="K2374" s="3" t="str">
        <f>IF(Hospitalvisits[[#This Row],[Readmission Status]]=1,C2375,"")</f>
        <v/>
      </c>
    </row>
    <row r="2375" spans="1:11">
      <c r="A2375">
        <v>2025</v>
      </c>
      <c r="B2375">
        <v>797</v>
      </c>
      <c r="C2375" s="3">
        <v>44832</v>
      </c>
      <c r="D2375" s="3">
        <v>44836</v>
      </c>
      <c r="E2375">
        <v>4</v>
      </c>
      <c r="F2375" t="s">
        <v>1045</v>
      </c>
      <c r="G2375" t="s">
        <v>1025</v>
      </c>
      <c r="H2375">
        <v>106</v>
      </c>
      <c r="I2375" t="s">
        <v>1029</v>
      </c>
      <c r="J2375">
        <f>IF(AND(B2376=Hospitalvisits[[#This Row],[Patient_ID]],C2376-Hospitalvisits[[#This Row],[Discharge_Date]] &lt;= 30),1,0)</f>
        <v>0</v>
      </c>
      <c r="K2375" s="3" t="str">
        <f>IF(Hospitalvisits[[#This Row],[Readmission Status]]=1,C2376,"")</f>
        <v/>
      </c>
    </row>
    <row r="2376" spans="1:11">
      <c r="A2376">
        <v>1409</v>
      </c>
      <c r="B2376">
        <v>797</v>
      </c>
      <c r="C2376" s="3">
        <v>45643</v>
      </c>
      <c r="D2376" s="3">
        <v>45645</v>
      </c>
      <c r="E2376">
        <v>2</v>
      </c>
      <c r="F2376" t="s">
        <v>1037</v>
      </c>
      <c r="G2376" t="s">
        <v>1031</v>
      </c>
      <c r="H2376">
        <v>165</v>
      </c>
      <c r="I2376" t="s">
        <v>1029</v>
      </c>
      <c r="J2376">
        <f>IF(AND(B2377=Hospitalvisits[[#This Row],[Patient_ID]],C2377-Hospitalvisits[[#This Row],[Discharge_Date]] &lt;= 30),1,0)</f>
        <v>0</v>
      </c>
      <c r="K2376" s="3" t="str">
        <f>IF(Hospitalvisits[[#This Row],[Readmission Status]]=1,C2377,"")</f>
        <v/>
      </c>
    </row>
    <row r="2377" spans="1:11">
      <c r="A2377">
        <v>2041</v>
      </c>
      <c r="B2377">
        <v>798</v>
      </c>
      <c r="C2377" s="3">
        <v>45066</v>
      </c>
      <c r="D2377" s="3">
        <v>45079</v>
      </c>
      <c r="E2377">
        <v>13</v>
      </c>
      <c r="F2377" t="s">
        <v>1027</v>
      </c>
      <c r="G2377" t="s">
        <v>1028</v>
      </c>
      <c r="H2377">
        <v>78</v>
      </c>
      <c r="I2377" t="s">
        <v>1026</v>
      </c>
      <c r="J2377">
        <f>IF(AND(B2378=Hospitalvisits[[#This Row],[Patient_ID]],C2378-Hospitalvisits[[#This Row],[Discharge_Date]] &lt;= 30),1,0)</f>
        <v>0</v>
      </c>
      <c r="K2377" s="3" t="str">
        <f>IF(Hospitalvisits[[#This Row],[Readmission Status]]=1,C2378,"")</f>
        <v/>
      </c>
    </row>
    <row r="2378" spans="1:11">
      <c r="A2378">
        <v>2639</v>
      </c>
      <c r="B2378">
        <v>798</v>
      </c>
      <c r="C2378" s="3">
        <v>45172</v>
      </c>
      <c r="D2378" s="3">
        <v>45178</v>
      </c>
      <c r="E2378">
        <v>6</v>
      </c>
      <c r="F2378" t="s">
        <v>1041</v>
      </c>
      <c r="G2378" t="s">
        <v>1036</v>
      </c>
      <c r="H2378">
        <v>177</v>
      </c>
      <c r="I2378" t="s">
        <v>1032</v>
      </c>
      <c r="J2378">
        <f>IF(AND(B2379=Hospitalvisits[[#This Row],[Patient_ID]],C2379-Hospitalvisits[[#This Row],[Discharge_Date]] &lt;= 30),1,0)</f>
        <v>0</v>
      </c>
      <c r="K2378" s="3" t="str">
        <f>IF(Hospitalvisits[[#This Row],[Readmission Status]]=1,C2379,"")</f>
        <v/>
      </c>
    </row>
    <row r="2379" spans="1:11">
      <c r="A2379">
        <v>341</v>
      </c>
      <c r="B2379">
        <v>798</v>
      </c>
      <c r="C2379" s="3">
        <v>45339</v>
      </c>
      <c r="D2379" s="3">
        <v>45347</v>
      </c>
      <c r="E2379">
        <v>8</v>
      </c>
      <c r="F2379" t="s">
        <v>1035</v>
      </c>
      <c r="G2379" t="s">
        <v>1036</v>
      </c>
      <c r="H2379">
        <v>105</v>
      </c>
      <c r="I2379" t="s">
        <v>1032</v>
      </c>
      <c r="J2379">
        <f>IF(AND(B2380=Hospitalvisits[[#This Row],[Patient_ID]],C2380-Hospitalvisits[[#This Row],[Discharge_Date]] &lt;= 30),1,0)</f>
        <v>0</v>
      </c>
      <c r="K2379" s="3" t="str">
        <f>IF(Hospitalvisits[[#This Row],[Readmission Status]]=1,C2380,"")</f>
        <v/>
      </c>
    </row>
    <row r="2380" spans="1:11">
      <c r="A2380">
        <v>187</v>
      </c>
      <c r="B2380">
        <v>798</v>
      </c>
      <c r="C2380" s="3">
        <v>45459</v>
      </c>
      <c r="D2380" s="3">
        <v>45463</v>
      </c>
      <c r="E2380">
        <v>4</v>
      </c>
      <c r="F2380" t="s">
        <v>1044</v>
      </c>
      <c r="G2380" t="s">
        <v>1039</v>
      </c>
      <c r="H2380">
        <v>33</v>
      </c>
      <c r="I2380" t="s">
        <v>1034</v>
      </c>
      <c r="J2380">
        <f>IF(AND(B2381=Hospitalvisits[[#This Row],[Patient_ID]],C2381-Hospitalvisits[[#This Row],[Discharge_Date]] &lt;= 30),1,0)</f>
        <v>0</v>
      </c>
      <c r="K2380" s="3" t="str">
        <f>IF(Hospitalvisits[[#This Row],[Readmission Status]]=1,C2381,"")</f>
        <v/>
      </c>
    </row>
    <row r="2381" spans="1:11">
      <c r="A2381">
        <v>2556</v>
      </c>
      <c r="B2381">
        <v>798</v>
      </c>
      <c r="C2381" s="3">
        <v>45523</v>
      </c>
      <c r="D2381" s="3">
        <v>45527</v>
      </c>
      <c r="E2381">
        <v>4</v>
      </c>
      <c r="F2381" t="s">
        <v>1040</v>
      </c>
      <c r="G2381" t="s">
        <v>1039</v>
      </c>
      <c r="H2381">
        <v>102</v>
      </c>
      <c r="I2381" t="s">
        <v>1034</v>
      </c>
      <c r="J2381">
        <f>IF(AND(B2382=Hospitalvisits[[#This Row],[Patient_ID]],C2382-Hospitalvisits[[#This Row],[Discharge_Date]] &lt;= 30),1,0)</f>
        <v>0</v>
      </c>
      <c r="K2381" s="3" t="str">
        <f>IF(Hospitalvisits[[#This Row],[Readmission Status]]=1,C2382,"")</f>
        <v/>
      </c>
    </row>
    <row r="2382" spans="1:11">
      <c r="A2382">
        <v>556</v>
      </c>
      <c r="B2382">
        <v>799</v>
      </c>
      <c r="C2382" s="3">
        <v>44952</v>
      </c>
      <c r="D2382" s="3">
        <v>44956</v>
      </c>
      <c r="E2382">
        <v>4</v>
      </c>
      <c r="F2382" t="s">
        <v>1024</v>
      </c>
      <c r="G2382" t="s">
        <v>1025</v>
      </c>
      <c r="H2382">
        <v>122</v>
      </c>
      <c r="I2382" t="s">
        <v>1026</v>
      </c>
      <c r="J2382">
        <f>IF(AND(B2383=Hospitalvisits[[#This Row],[Patient_ID]],C2383-Hospitalvisits[[#This Row],[Discharge_Date]] &lt;= 30),1,0)</f>
        <v>0</v>
      </c>
      <c r="K2382" s="3" t="str">
        <f>IF(Hospitalvisits[[#This Row],[Readmission Status]]=1,C2383,"")</f>
        <v/>
      </c>
    </row>
    <row r="2383" spans="1:11">
      <c r="A2383">
        <v>2715</v>
      </c>
      <c r="B2383">
        <v>799</v>
      </c>
      <c r="C2383" s="3">
        <v>45083</v>
      </c>
      <c r="D2383" s="3">
        <v>45093</v>
      </c>
      <c r="E2383">
        <v>10</v>
      </c>
      <c r="F2383" t="s">
        <v>1041</v>
      </c>
      <c r="G2383" t="s">
        <v>1036</v>
      </c>
      <c r="H2383">
        <v>96</v>
      </c>
      <c r="I2383" t="s">
        <v>1034</v>
      </c>
      <c r="J2383">
        <f>IF(AND(B2384=Hospitalvisits[[#This Row],[Patient_ID]],C2384-Hospitalvisits[[#This Row],[Discharge_Date]] &lt;= 30),1,0)</f>
        <v>1</v>
      </c>
      <c r="K2383" s="3">
        <f>IF(Hospitalvisits[[#This Row],[Readmission Status]]=1,C2384,"")</f>
        <v>45105</v>
      </c>
    </row>
    <row r="2384" spans="1:11">
      <c r="A2384">
        <v>2248</v>
      </c>
      <c r="B2384">
        <v>799</v>
      </c>
      <c r="C2384" s="3">
        <v>45105</v>
      </c>
      <c r="D2384" s="3">
        <v>45114</v>
      </c>
      <c r="E2384">
        <v>9</v>
      </c>
      <c r="F2384" t="s">
        <v>1037</v>
      </c>
      <c r="G2384" t="s">
        <v>1031</v>
      </c>
      <c r="H2384">
        <v>128</v>
      </c>
      <c r="I2384" t="s">
        <v>1029</v>
      </c>
      <c r="J2384">
        <f>IF(AND(B2385=Hospitalvisits[[#This Row],[Patient_ID]],C2385-Hospitalvisits[[#This Row],[Discharge_Date]] &lt;= 30),1,0)</f>
        <v>0</v>
      </c>
      <c r="K2384" s="3" t="str">
        <f>IF(Hospitalvisits[[#This Row],[Readmission Status]]=1,C2385,"")</f>
        <v/>
      </c>
    </row>
    <row r="2385" spans="1:11">
      <c r="A2385">
        <v>2493</v>
      </c>
      <c r="B2385">
        <v>799</v>
      </c>
      <c r="C2385" s="3">
        <v>45206</v>
      </c>
      <c r="D2385" s="3">
        <v>45225</v>
      </c>
      <c r="E2385">
        <v>19</v>
      </c>
      <c r="F2385" t="s">
        <v>1027</v>
      </c>
      <c r="G2385" t="s">
        <v>1028</v>
      </c>
      <c r="H2385">
        <v>39</v>
      </c>
      <c r="I2385" t="s">
        <v>1034</v>
      </c>
      <c r="J2385">
        <f>IF(AND(B2386=Hospitalvisits[[#This Row],[Patient_ID]],C2386-Hospitalvisits[[#This Row],[Discharge_Date]] &lt;= 30),1,0)</f>
        <v>0</v>
      </c>
      <c r="K2385" s="3" t="str">
        <f>IF(Hospitalvisits[[#This Row],[Readmission Status]]=1,C2386,"")</f>
        <v/>
      </c>
    </row>
    <row r="2386" spans="1:11">
      <c r="A2386">
        <v>746</v>
      </c>
      <c r="B2386">
        <v>799</v>
      </c>
      <c r="C2386" s="3">
        <v>45365</v>
      </c>
      <c r="D2386" s="3">
        <v>45368</v>
      </c>
      <c r="E2386">
        <v>3</v>
      </c>
      <c r="F2386" t="s">
        <v>1044</v>
      </c>
      <c r="G2386" t="s">
        <v>1039</v>
      </c>
      <c r="H2386">
        <v>99</v>
      </c>
      <c r="I2386" t="s">
        <v>1029</v>
      </c>
      <c r="J2386">
        <f>IF(AND(B2387=Hospitalvisits[[#This Row],[Patient_ID]],C2387-Hospitalvisits[[#This Row],[Discharge_Date]] &lt;= 30),1,0)</f>
        <v>0</v>
      </c>
      <c r="K2386" s="3" t="str">
        <f>IF(Hospitalvisits[[#This Row],[Readmission Status]]=1,C2387,"")</f>
        <v/>
      </c>
    </row>
    <row r="2387" spans="1:11">
      <c r="A2387">
        <v>1241</v>
      </c>
      <c r="B2387">
        <v>799</v>
      </c>
      <c r="C2387" s="3">
        <v>45474</v>
      </c>
      <c r="D2387" s="3">
        <v>45484</v>
      </c>
      <c r="E2387">
        <v>10</v>
      </c>
      <c r="F2387" t="s">
        <v>1035</v>
      </c>
      <c r="G2387" t="s">
        <v>1036</v>
      </c>
      <c r="H2387">
        <v>68</v>
      </c>
      <c r="I2387" t="s">
        <v>1034</v>
      </c>
      <c r="J2387">
        <f>IF(AND(B2388=Hospitalvisits[[#This Row],[Patient_ID]],C2388-Hospitalvisits[[#This Row],[Discharge_Date]] &lt;= 30),1,0)</f>
        <v>0</v>
      </c>
      <c r="K2387" s="3" t="str">
        <f>IF(Hospitalvisits[[#This Row],[Readmission Status]]=1,C2388,"")</f>
        <v/>
      </c>
    </row>
    <row r="2388" spans="1:11">
      <c r="A2388">
        <v>2399</v>
      </c>
      <c r="B2388">
        <v>800</v>
      </c>
      <c r="C2388" s="3">
        <v>44760</v>
      </c>
      <c r="D2388" s="3">
        <v>44763</v>
      </c>
      <c r="E2388">
        <v>3</v>
      </c>
      <c r="F2388" t="s">
        <v>1046</v>
      </c>
      <c r="G2388" t="s">
        <v>1043</v>
      </c>
      <c r="H2388">
        <v>32</v>
      </c>
      <c r="I2388" t="s">
        <v>1029</v>
      </c>
      <c r="J2388">
        <f>IF(AND(B2389=Hospitalvisits[[#This Row],[Patient_ID]],C2389-Hospitalvisits[[#This Row],[Discharge_Date]] &lt;= 30),1,0)</f>
        <v>0</v>
      </c>
      <c r="K2388" s="3" t="str">
        <f>IF(Hospitalvisits[[#This Row],[Readmission Status]]=1,C2389,"")</f>
        <v/>
      </c>
    </row>
    <row r="2389" spans="1:11">
      <c r="A2389">
        <v>2442</v>
      </c>
      <c r="B2389">
        <v>801</v>
      </c>
      <c r="C2389" s="3">
        <v>44770</v>
      </c>
      <c r="D2389" s="3">
        <v>44774</v>
      </c>
      <c r="E2389">
        <v>4</v>
      </c>
      <c r="F2389" t="s">
        <v>1040</v>
      </c>
      <c r="G2389" t="s">
        <v>1039</v>
      </c>
      <c r="H2389">
        <v>26</v>
      </c>
      <c r="I2389" t="s">
        <v>1029</v>
      </c>
      <c r="J2389">
        <f>IF(AND(B2390=Hospitalvisits[[#This Row],[Patient_ID]],C2390-Hospitalvisits[[#This Row],[Discharge_Date]] &lt;= 30),1,0)</f>
        <v>1</v>
      </c>
      <c r="K2389" s="3">
        <f>IF(Hospitalvisits[[#This Row],[Readmission Status]]=1,C2390,"")</f>
        <v>44802</v>
      </c>
    </row>
    <row r="2390" spans="1:11">
      <c r="A2390">
        <v>2488</v>
      </c>
      <c r="B2390">
        <v>801</v>
      </c>
      <c r="C2390" s="3">
        <v>44802</v>
      </c>
      <c r="D2390" s="3">
        <v>44816</v>
      </c>
      <c r="E2390">
        <v>14</v>
      </c>
      <c r="F2390" t="s">
        <v>1033</v>
      </c>
      <c r="G2390" t="s">
        <v>1028</v>
      </c>
      <c r="H2390">
        <v>112</v>
      </c>
      <c r="I2390" t="s">
        <v>1034</v>
      </c>
      <c r="J2390">
        <f>IF(AND(B2391=Hospitalvisits[[#This Row],[Patient_ID]],C2391-Hospitalvisits[[#This Row],[Discharge_Date]] &lt;= 30),1,0)</f>
        <v>0</v>
      </c>
      <c r="K2390" s="3" t="str">
        <f>IF(Hospitalvisits[[#This Row],[Readmission Status]]=1,C2391,"")</f>
        <v/>
      </c>
    </row>
    <row r="2391" spans="1:11">
      <c r="A2391">
        <v>2807</v>
      </c>
      <c r="B2391">
        <v>801</v>
      </c>
      <c r="C2391" s="3">
        <v>45087</v>
      </c>
      <c r="D2391" s="3">
        <v>45098</v>
      </c>
      <c r="E2391">
        <v>11</v>
      </c>
      <c r="F2391" t="s">
        <v>1041</v>
      </c>
      <c r="G2391" t="s">
        <v>1036</v>
      </c>
      <c r="H2391">
        <v>89</v>
      </c>
      <c r="I2391" t="s">
        <v>1026</v>
      </c>
      <c r="J2391">
        <f>IF(AND(B2392=Hospitalvisits[[#This Row],[Patient_ID]],C2392-Hospitalvisits[[#This Row],[Discharge_Date]] &lt;= 30),1,0)</f>
        <v>1</v>
      </c>
      <c r="K2391" s="3">
        <f>IF(Hospitalvisits[[#This Row],[Readmission Status]]=1,C2392,"")</f>
        <v>45113</v>
      </c>
    </row>
    <row r="2392" spans="1:11">
      <c r="A2392">
        <v>476</v>
      </c>
      <c r="B2392">
        <v>801</v>
      </c>
      <c r="C2392" s="3">
        <v>45113</v>
      </c>
      <c r="D2392" s="3">
        <v>45119</v>
      </c>
      <c r="E2392">
        <v>6</v>
      </c>
      <c r="F2392" t="s">
        <v>1041</v>
      </c>
      <c r="G2392" t="s">
        <v>1036</v>
      </c>
      <c r="H2392">
        <v>141</v>
      </c>
      <c r="I2392" t="s">
        <v>1026</v>
      </c>
      <c r="J2392">
        <f>IF(AND(B2393=Hospitalvisits[[#This Row],[Patient_ID]],C2393-Hospitalvisits[[#This Row],[Discharge_Date]] &lt;= 30),1,0)</f>
        <v>0</v>
      </c>
      <c r="K2392" s="3" t="str">
        <f>IF(Hospitalvisits[[#This Row],[Readmission Status]]=1,C2393,"")</f>
        <v/>
      </c>
    </row>
    <row r="2393" spans="1:11">
      <c r="A2393">
        <v>1984</v>
      </c>
      <c r="B2393">
        <v>801</v>
      </c>
      <c r="C2393" s="3">
        <v>45568</v>
      </c>
      <c r="D2393" s="3">
        <v>45570</v>
      </c>
      <c r="E2393">
        <v>2</v>
      </c>
      <c r="F2393" t="s">
        <v>1045</v>
      </c>
      <c r="G2393" t="s">
        <v>1025</v>
      </c>
      <c r="H2393">
        <v>70</v>
      </c>
      <c r="I2393" t="s">
        <v>1029</v>
      </c>
      <c r="J2393">
        <f>IF(AND(B2394=Hospitalvisits[[#This Row],[Patient_ID]],C2394-Hospitalvisits[[#This Row],[Discharge_Date]] &lt;= 30),1,0)</f>
        <v>0</v>
      </c>
      <c r="K2393" s="3" t="str">
        <f>IF(Hospitalvisits[[#This Row],[Readmission Status]]=1,C2394,"")</f>
        <v/>
      </c>
    </row>
    <row r="2394" spans="1:11">
      <c r="A2394">
        <v>487</v>
      </c>
      <c r="B2394">
        <v>802</v>
      </c>
      <c r="C2394" s="3">
        <v>44571</v>
      </c>
      <c r="D2394" s="3">
        <v>44574</v>
      </c>
      <c r="E2394">
        <v>3</v>
      </c>
      <c r="F2394" t="s">
        <v>1030</v>
      </c>
      <c r="G2394" t="s">
        <v>1031</v>
      </c>
      <c r="H2394">
        <v>164</v>
      </c>
      <c r="I2394" t="s">
        <v>1032</v>
      </c>
      <c r="J2394">
        <f>IF(AND(B2395=Hospitalvisits[[#This Row],[Patient_ID]],C2395-Hospitalvisits[[#This Row],[Discharge_Date]] &lt;= 30),1,0)</f>
        <v>0</v>
      </c>
      <c r="K2394" s="3" t="str">
        <f>IF(Hospitalvisits[[#This Row],[Readmission Status]]=1,C2395,"")</f>
        <v/>
      </c>
    </row>
    <row r="2395" spans="1:11">
      <c r="A2395">
        <v>1656</v>
      </c>
      <c r="B2395">
        <v>802</v>
      </c>
      <c r="C2395" s="3">
        <v>45291</v>
      </c>
      <c r="D2395" s="3">
        <v>45295</v>
      </c>
      <c r="E2395">
        <v>4</v>
      </c>
      <c r="F2395" t="s">
        <v>1024</v>
      </c>
      <c r="G2395" t="s">
        <v>1025</v>
      </c>
      <c r="H2395">
        <v>24</v>
      </c>
      <c r="I2395" t="s">
        <v>1029</v>
      </c>
      <c r="J2395">
        <f>IF(AND(B2396=Hospitalvisits[[#This Row],[Patient_ID]],C2396-Hospitalvisits[[#This Row],[Discharge_Date]] &lt;= 30),1,0)</f>
        <v>0</v>
      </c>
      <c r="K2395" s="3" t="str">
        <f>IF(Hospitalvisits[[#This Row],[Readmission Status]]=1,C2396,"")</f>
        <v/>
      </c>
    </row>
    <row r="2396" spans="1:11">
      <c r="A2396">
        <v>2559</v>
      </c>
      <c r="B2396">
        <v>803</v>
      </c>
      <c r="C2396" s="3">
        <v>44654</v>
      </c>
      <c r="D2396" s="3">
        <v>44658</v>
      </c>
      <c r="E2396">
        <v>4</v>
      </c>
      <c r="F2396" t="s">
        <v>1035</v>
      </c>
      <c r="G2396" t="s">
        <v>1036</v>
      </c>
      <c r="H2396">
        <v>157</v>
      </c>
      <c r="I2396" t="s">
        <v>1029</v>
      </c>
      <c r="J2396">
        <f>IF(AND(B2397=Hospitalvisits[[#This Row],[Patient_ID]],C2397-Hospitalvisits[[#This Row],[Discharge_Date]] &lt;= 30),1,0)</f>
        <v>0</v>
      </c>
      <c r="K2396" s="3" t="str">
        <f>IF(Hospitalvisits[[#This Row],[Readmission Status]]=1,C2397,"")</f>
        <v/>
      </c>
    </row>
    <row r="2397" spans="1:11">
      <c r="A2397">
        <v>231</v>
      </c>
      <c r="B2397">
        <v>803</v>
      </c>
      <c r="C2397" s="3">
        <v>45446</v>
      </c>
      <c r="D2397" s="3">
        <v>45458</v>
      </c>
      <c r="E2397">
        <v>12</v>
      </c>
      <c r="F2397" t="s">
        <v>1041</v>
      </c>
      <c r="G2397" t="s">
        <v>1036</v>
      </c>
      <c r="H2397">
        <v>25</v>
      </c>
      <c r="I2397" t="s">
        <v>1026</v>
      </c>
      <c r="J2397">
        <f>IF(AND(B2398=Hospitalvisits[[#This Row],[Patient_ID]],C2398-Hospitalvisits[[#This Row],[Discharge_Date]] &lt;= 30),1,0)</f>
        <v>0</v>
      </c>
      <c r="K2397" s="3" t="str">
        <f>IF(Hospitalvisits[[#This Row],[Readmission Status]]=1,C2398,"")</f>
        <v/>
      </c>
    </row>
    <row r="2398" spans="1:11">
      <c r="A2398">
        <v>1549</v>
      </c>
      <c r="B2398">
        <v>804</v>
      </c>
      <c r="C2398" s="3">
        <v>44857</v>
      </c>
      <c r="D2398" s="3">
        <v>44867</v>
      </c>
      <c r="E2398">
        <v>10</v>
      </c>
      <c r="F2398" t="s">
        <v>1035</v>
      </c>
      <c r="G2398" t="s">
        <v>1036</v>
      </c>
      <c r="H2398">
        <v>161</v>
      </c>
      <c r="I2398" t="s">
        <v>1026</v>
      </c>
      <c r="J2398">
        <f>IF(AND(B2399=Hospitalvisits[[#This Row],[Patient_ID]],C2399-Hospitalvisits[[#This Row],[Discharge_Date]] &lt;= 30),1,0)</f>
        <v>0</v>
      </c>
      <c r="K2398" s="3" t="str">
        <f>IF(Hospitalvisits[[#This Row],[Readmission Status]]=1,C2399,"")</f>
        <v/>
      </c>
    </row>
    <row r="2399" spans="1:11">
      <c r="A2399">
        <v>1182</v>
      </c>
      <c r="B2399">
        <v>804</v>
      </c>
      <c r="C2399" s="3">
        <v>44914</v>
      </c>
      <c r="D2399" s="3">
        <v>44928</v>
      </c>
      <c r="E2399">
        <v>14</v>
      </c>
      <c r="F2399" t="s">
        <v>1033</v>
      </c>
      <c r="G2399" t="s">
        <v>1028</v>
      </c>
      <c r="H2399">
        <v>130</v>
      </c>
      <c r="I2399" t="s">
        <v>1029</v>
      </c>
      <c r="J2399">
        <f>IF(AND(B2400=Hospitalvisits[[#This Row],[Patient_ID]],C2400-Hospitalvisits[[#This Row],[Discharge_Date]] &lt;= 30),1,0)</f>
        <v>0</v>
      </c>
      <c r="K2399" s="3" t="str">
        <f>IF(Hospitalvisits[[#This Row],[Readmission Status]]=1,C2400,"")</f>
        <v/>
      </c>
    </row>
    <row r="2400" spans="1:11">
      <c r="A2400">
        <v>1167</v>
      </c>
      <c r="B2400">
        <v>804</v>
      </c>
      <c r="C2400" s="3">
        <v>45219</v>
      </c>
      <c r="D2400" s="3">
        <v>45225</v>
      </c>
      <c r="E2400">
        <v>6</v>
      </c>
      <c r="F2400" t="s">
        <v>1040</v>
      </c>
      <c r="G2400" t="s">
        <v>1039</v>
      </c>
      <c r="H2400">
        <v>83</v>
      </c>
      <c r="I2400" t="s">
        <v>1032</v>
      </c>
      <c r="J2400">
        <f>IF(AND(B2401=Hospitalvisits[[#This Row],[Patient_ID]],C2401-Hospitalvisits[[#This Row],[Discharge_Date]] &lt;= 30),1,0)</f>
        <v>0</v>
      </c>
      <c r="K2400" s="3" t="str">
        <f>IF(Hospitalvisits[[#This Row],[Readmission Status]]=1,C2401,"")</f>
        <v/>
      </c>
    </row>
    <row r="2401" spans="1:11">
      <c r="A2401">
        <v>1062</v>
      </c>
      <c r="B2401">
        <v>805</v>
      </c>
      <c r="C2401" s="3">
        <v>44637</v>
      </c>
      <c r="D2401" s="3">
        <v>44642</v>
      </c>
      <c r="E2401">
        <v>5</v>
      </c>
      <c r="F2401" t="s">
        <v>1038</v>
      </c>
      <c r="G2401" t="s">
        <v>1039</v>
      </c>
      <c r="H2401">
        <v>6</v>
      </c>
      <c r="I2401" t="s">
        <v>1032</v>
      </c>
      <c r="J2401">
        <f>IF(AND(B2402=Hospitalvisits[[#This Row],[Patient_ID]],C2402-Hospitalvisits[[#This Row],[Discharge_Date]] &lt;= 30),1,0)</f>
        <v>0</v>
      </c>
      <c r="K2401" s="3" t="str">
        <f>IF(Hospitalvisits[[#This Row],[Readmission Status]]=1,C2402,"")</f>
        <v/>
      </c>
    </row>
    <row r="2402" spans="1:11">
      <c r="A2402">
        <v>597</v>
      </c>
      <c r="B2402">
        <v>805</v>
      </c>
      <c r="C2402" s="3">
        <v>44928</v>
      </c>
      <c r="D2402" s="3">
        <v>44929</v>
      </c>
      <c r="E2402">
        <v>1</v>
      </c>
      <c r="F2402" t="s">
        <v>1046</v>
      </c>
      <c r="G2402" t="s">
        <v>1043</v>
      </c>
      <c r="H2402">
        <v>6</v>
      </c>
      <c r="I2402" t="s">
        <v>1029</v>
      </c>
      <c r="J2402">
        <f>IF(AND(B2403=Hospitalvisits[[#This Row],[Patient_ID]],C2403-Hospitalvisits[[#This Row],[Discharge_Date]] &lt;= 30),1,0)</f>
        <v>0</v>
      </c>
      <c r="K2402" s="3" t="str">
        <f>IF(Hospitalvisits[[#This Row],[Readmission Status]]=1,C2403,"")</f>
        <v/>
      </c>
    </row>
    <row r="2403" spans="1:11">
      <c r="A2403">
        <v>2588</v>
      </c>
      <c r="B2403">
        <v>805</v>
      </c>
      <c r="C2403" s="3">
        <v>45363</v>
      </c>
      <c r="D2403" s="3">
        <v>45366</v>
      </c>
      <c r="E2403">
        <v>3</v>
      </c>
      <c r="F2403" t="s">
        <v>1038</v>
      </c>
      <c r="G2403" t="s">
        <v>1039</v>
      </c>
      <c r="H2403">
        <v>48</v>
      </c>
      <c r="I2403" t="s">
        <v>1029</v>
      </c>
      <c r="J2403">
        <f>IF(AND(B2404=Hospitalvisits[[#This Row],[Patient_ID]],C2404-Hospitalvisits[[#This Row],[Discharge_Date]] &lt;= 30),1,0)</f>
        <v>0</v>
      </c>
      <c r="K2403" s="3" t="str">
        <f>IF(Hospitalvisits[[#This Row],[Readmission Status]]=1,C2404,"")</f>
        <v/>
      </c>
    </row>
    <row r="2404" spans="1:11">
      <c r="A2404">
        <v>2521</v>
      </c>
      <c r="B2404">
        <v>805</v>
      </c>
      <c r="C2404" s="3">
        <v>45568</v>
      </c>
      <c r="D2404" s="3">
        <v>45572</v>
      </c>
      <c r="E2404">
        <v>4</v>
      </c>
      <c r="F2404" t="s">
        <v>1045</v>
      </c>
      <c r="G2404" t="s">
        <v>1025</v>
      </c>
      <c r="H2404">
        <v>105</v>
      </c>
      <c r="I2404" t="s">
        <v>1026</v>
      </c>
      <c r="J2404">
        <f>IF(AND(B2405=Hospitalvisits[[#This Row],[Patient_ID]],C2405-Hospitalvisits[[#This Row],[Discharge_Date]] &lt;= 30),1,0)</f>
        <v>0</v>
      </c>
      <c r="K2404" s="3" t="str">
        <f>IF(Hospitalvisits[[#This Row],[Readmission Status]]=1,C2405,"")</f>
        <v/>
      </c>
    </row>
    <row r="2405" spans="1:11">
      <c r="A2405">
        <v>94</v>
      </c>
      <c r="B2405">
        <v>806</v>
      </c>
      <c r="C2405" s="3">
        <v>44684</v>
      </c>
      <c r="D2405" s="3">
        <v>44689</v>
      </c>
      <c r="E2405">
        <v>5</v>
      </c>
      <c r="F2405" t="s">
        <v>1037</v>
      </c>
      <c r="G2405" t="s">
        <v>1031</v>
      </c>
      <c r="H2405">
        <v>125</v>
      </c>
      <c r="I2405" t="s">
        <v>1029</v>
      </c>
      <c r="J2405">
        <f>IF(AND(B2406=Hospitalvisits[[#This Row],[Patient_ID]],C2406-Hospitalvisits[[#This Row],[Discharge_Date]] &lt;= 30),1,0)</f>
        <v>0</v>
      </c>
      <c r="K2405" s="3" t="str">
        <f>IF(Hospitalvisits[[#This Row],[Readmission Status]]=1,C2406,"")</f>
        <v/>
      </c>
    </row>
    <row r="2406" spans="1:11">
      <c r="A2406">
        <v>2528</v>
      </c>
      <c r="B2406">
        <v>806</v>
      </c>
      <c r="C2406" s="3">
        <v>44853</v>
      </c>
      <c r="D2406" s="3">
        <v>44861</v>
      </c>
      <c r="E2406">
        <v>8</v>
      </c>
      <c r="F2406" t="s">
        <v>1035</v>
      </c>
      <c r="G2406" t="s">
        <v>1036</v>
      </c>
      <c r="H2406">
        <v>103</v>
      </c>
      <c r="I2406" t="s">
        <v>1029</v>
      </c>
      <c r="J2406">
        <f>IF(AND(B2407=Hospitalvisits[[#This Row],[Patient_ID]],C2407-Hospitalvisits[[#This Row],[Discharge_Date]] &lt;= 30),1,0)</f>
        <v>0</v>
      </c>
      <c r="K2406" s="3" t="str">
        <f>IF(Hospitalvisits[[#This Row],[Readmission Status]]=1,C2407,"")</f>
        <v/>
      </c>
    </row>
    <row r="2407" spans="1:11">
      <c r="A2407">
        <v>2919</v>
      </c>
      <c r="B2407">
        <v>806</v>
      </c>
      <c r="C2407" s="3">
        <v>45083</v>
      </c>
      <c r="D2407" s="3">
        <v>45095</v>
      </c>
      <c r="E2407">
        <v>12</v>
      </c>
      <c r="F2407" t="s">
        <v>1041</v>
      </c>
      <c r="G2407" t="s">
        <v>1036</v>
      </c>
      <c r="H2407">
        <v>145</v>
      </c>
      <c r="I2407" t="s">
        <v>1034</v>
      </c>
      <c r="J2407">
        <f>IF(AND(B2408=Hospitalvisits[[#This Row],[Patient_ID]],C2408-Hospitalvisits[[#This Row],[Discharge_Date]] &lt;= 30),1,0)</f>
        <v>0</v>
      </c>
      <c r="K2407" s="3" t="str">
        <f>IF(Hospitalvisits[[#This Row],[Readmission Status]]=1,C2408,"")</f>
        <v/>
      </c>
    </row>
    <row r="2408" spans="1:11">
      <c r="A2408">
        <v>2102</v>
      </c>
      <c r="B2408">
        <v>806</v>
      </c>
      <c r="C2408" s="3">
        <v>45252</v>
      </c>
      <c r="D2408" s="3">
        <v>45258</v>
      </c>
      <c r="E2408">
        <v>6</v>
      </c>
      <c r="F2408" t="s">
        <v>1033</v>
      </c>
      <c r="G2408" t="s">
        <v>1028</v>
      </c>
      <c r="H2408">
        <v>192</v>
      </c>
      <c r="I2408" t="s">
        <v>1032</v>
      </c>
      <c r="J2408">
        <f>IF(AND(B2409=Hospitalvisits[[#This Row],[Patient_ID]],C2409-Hospitalvisits[[#This Row],[Discharge_Date]] &lt;= 30),1,0)</f>
        <v>0</v>
      </c>
      <c r="K2408" s="3" t="str">
        <f>IF(Hospitalvisits[[#This Row],[Readmission Status]]=1,C2409,"")</f>
        <v/>
      </c>
    </row>
    <row r="2409" spans="1:11">
      <c r="A2409">
        <v>2882</v>
      </c>
      <c r="B2409">
        <v>806</v>
      </c>
      <c r="C2409" s="3">
        <v>45361</v>
      </c>
      <c r="D2409" s="3">
        <v>45367</v>
      </c>
      <c r="E2409">
        <v>6</v>
      </c>
      <c r="F2409" t="s">
        <v>1044</v>
      </c>
      <c r="G2409" t="s">
        <v>1039</v>
      </c>
      <c r="H2409">
        <v>157</v>
      </c>
      <c r="I2409" t="s">
        <v>1026</v>
      </c>
      <c r="J2409">
        <f>IF(AND(B2410=Hospitalvisits[[#This Row],[Patient_ID]],C2410-Hospitalvisits[[#This Row],[Discharge_Date]] &lt;= 30),1,0)</f>
        <v>0</v>
      </c>
      <c r="K2409" s="3" t="str">
        <f>IF(Hospitalvisits[[#This Row],[Readmission Status]]=1,C2410,"")</f>
        <v/>
      </c>
    </row>
    <row r="2410" spans="1:11">
      <c r="A2410">
        <v>1877</v>
      </c>
      <c r="B2410">
        <v>806</v>
      </c>
      <c r="C2410" s="3">
        <v>45607</v>
      </c>
      <c r="D2410" s="3">
        <v>45616</v>
      </c>
      <c r="E2410">
        <v>9</v>
      </c>
      <c r="F2410" t="s">
        <v>1027</v>
      </c>
      <c r="G2410" t="s">
        <v>1028</v>
      </c>
      <c r="H2410">
        <v>90</v>
      </c>
      <c r="I2410" t="s">
        <v>1032</v>
      </c>
      <c r="J2410">
        <f>IF(AND(B2411=Hospitalvisits[[#This Row],[Patient_ID]],C2411-Hospitalvisits[[#This Row],[Discharge_Date]] &lt;= 30),1,0)</f>
        <v>0</v>
      </c>
      <c r="K2410" s="3" t="str">
        <f>IF(Hospitalvisits[[#This Row],[Readmission Status]]=1,C2411,"")</f>
        <v/>
      </c>
    </row>
    <row r="2411" spans="1:11">
      <c r="A2411">
        <v>183</v>
      </c>
      <c r="B2411">
        <v>807</v>
      </c>
      <c r="C2411" s="3">
        <v>44614</v>
      </c>
      <c r="D2411" s="3">
        <v>44627</v>
      </c>
      <c r="E2411">
        <v>13</v>
      </c>
      <c r="F2411" t="s">
        <v>1033</v>
      </c>
      <c r="G2411" t="s">
        <v>1028</v>
      </c>
      <c r="H2411">
        <v>115</v>
      </c>
      <c r="I2411" t="s">
        <v>1032</v>
      </c>
      <c r="J2411">
        <f>IF(AND(B2412=Hospitalvisits[[#This Row],[Patient_ID]],C2412-Hospitalvisits[[#This Row],[Discharge_Date]] &lt;= 30),1,0)</f>
        <v>0</v>
      </c>
      <c r="K2411" s="3" t="str">
        <f>IF(Hospitalvisits[[#This Row],[Readmission Status]]=1,C2412,"")</f>
        <v/>
      </c>
    </row>
    <row r="2412" spans="1:11">
      <c r="A2412">
        <v>2553</v>
      </c>
      <c r="B2412">
        <v>807</v>
      </c>
      <c r="C2412" s="3">
        <v>45622</v>
      </c>
      <c r="D2412" s="3">
        <v>45624</v>
      </c>
      <c r="E2412">
        <v>2</v>
      </c>
      <c r="F2412" t="s">
        <v>1045</v>
      </c>
      <c r="G2412" t="s">
        <v>1025</v>
      </c>
      <c r="H2412">
        <v>63</v>
      </c>
      <c r="I2412" t="s">
        <v>1029</v>
      </c>
      <c r="J2412">
        <f>IF(AND(B2413=Hospitalvisits[[#This Row],[Patient_ID]],C2413-Hospitalvisits[[#This Row],[Discharge_Date]] &lt;= 30),1,0)</f>
        <v>0</v>
      </c>
      <c r="K2412" s="3" t="str">
        <f>IF(Hospitalvisits[[#This Row],[Readmission Status]]=1,C2413,"")</f>
        <v/>
      </c>
    </row>
    <row r="2413" spans="1:11">
      <c r="A2413">
        <v>1212</v>
      </c>
      <c r="B2413">
        <v>808</v>
      </c>
      <c r="C2413" s="3">
        <v>44732</v>
      </c>
      <c r="D2413" s="3">
        <v>44735</v>
      </c>
      <c r="E2413">
        <v>3</v>
      </c>
      <c r="F2413" t="s">
        <v>1046</v>
      </c>
      <c r="G2413" t="s">
        <v>1043</v>
      </c>
      <c r="H2413">
        <v>183</v>
      </c>
      <c r="I2413" t="s">
        <v>1032</v>
      </c>
      <c r="J2413">
        <f>IF(AND(B2414=Hospitalvisits[[#This Row],[Patient_ID]],C2414-Hospitalvisits[[#This Row],[Discharge_Date]] &lt;= 30),1,0)</f>
        <v>0</v>
      </c>
      <c r="K2413" s="3" t="str">
        <f>IF(Hospitalvisits[[#This Row],[Readmission Status]]=1,C2414,"")</f>
        <v/>
      </c>
    </row>
    <row r="2414" spans="1:11">
      <c r="A2414">
        <v>1680</v>
      </c>
      <c r="B2414">
        <v>808</v>
      </c>
      <c r="C2414" s="3">
        <v>45093</v>
      </c>
      <c r="D2414" s="3">
        <v>45101</v>
      </c>
      <c r="E2414">
        <v>8</v>
      </c>
      <c r="F2414" t="s">
        <v>1041</v>
      </c>
      <c r="G2414" t="s">
        <v>1036</v>
      </c>
      <c r="H2414">
        <v>173</v>
      </c>
      <c r="I2414" t="s">
        <v>1029</v>
      </c>
      <c r="J2414">
        <f>IF(AND(B2415=Hospitalvisits[[#This Row],[Patient_ID]],C2415-Hospitalvisits[[#This Row],[Discharge_Date]] &lt;= 30),1,0)</f>
        <v>0</v>
      </c>
      <c r="K2414" s="3" t="str">
        <f>IF(Hospitalvisits[[#This Row],[Readmission Status]]=1,C2415,"")</f>
        <v/>
      </c>
    </row>
    <row r="2415" spans="1:11">
      <c r="A2415">
        <v>792</v>
      </c>
      <c r="B2415">
        <v>808</v>
      </c>
      <c r="C2415" s="3">
        <v>45338</v>
      </c>
      <c r="D2415" s="3">
        <v>45340</v>
      </c>
      <c r="E2415">
        <v>2</v>
      </c>
      <c r="F2415" t="s">
        <v>1042</v>
      </c>
      <c r="G2415" t="s">
        <v>1043</v>
      </c>
      <c r="H2415">
        <v>130</v>
      </c>
      <c r="I2415" t="s">
        <v>1029</v>
      </c>
      <c r="J2415">
        <f>IF(AND(B2416=Hospitalvisits[[#This Row],[Patient_ID]],C2416-Hospitalvisits[[#This Row],[Discharge_Date]] &lt;= 30),1,0)</f>
        <v>0</v>
      </c>
      <c r="K2415" s="3" t="str">
        <f>IF(Hospitalvisits[[#This Row],[Readmission Status]]=1,C2416,"")</f>
        <v/>
      </c>
    </row>
    <row r="2416" spans="1:11">
      <c r="A2416">
        <v>1802</v>
      </c>
      <c r="B2416">
        <v>808</v>
      </c>
      <c r="C2416" s="3">
        <v>45606</v>
      </c>
      <c r="D2416" s="3">
        <v>45610</v>
      </c>
      <c r="E2416">
        <v>4</v>
      </c>
      <c r="F2416" t="s">
        <v>1045</v>
      </c>
      <c r="G2416" t="s">
        <v>1025</v>
      </c>
      <c r="H2416">
        <v>175</v>
      </c>
      <c r="I2416" t="s">
        <v>1032</v>
      </c>
      <c r="J2416">
        <f>IF(AND(B2417=Hospitalvisits[[#This Row],[Patient_ID]],C2417-Hospitalvisits[[#This Row],[Discharge_Date]] &lt;= 30),1,0)</f>
        <v>0</v>
      </c>
      <c r="K2416" s="3" t="str">
        <f>IF(Hospitalvisits[[#This Row],[Readmission Status]]=1,C2417,"")</f>
        <v/>
      </c>
    </row>
    <row r="2417" spans="1:11">
      <c r="A2417">
        <v>2130</v>
      </c>
      <c r="B2417">
        <v>809</v>
      </c>
      <c r="C2417" s="3">
        <v>44767</v>
      </c>
      <c r="D2417" s="3">
        <v>44770</v>
      </c>
      <c r="E2417">
        <v>3</v>
      </c>
      <c r="F2417" t="s">
        <v>1042</v>
      </c>
      <c r="G2417" t="s">
        <v>1043</v>
      </c>
      <c r="H2417">
        <v>8</v>
      </c>
      <c r="I2417" t="s">
        <v>1034</v>
      </c>
      <c r="J2417">
        <f>IF(AND(B2418=Hospitalvisits[[#This Row],[Patient_ID]],C2418-Hospitalvisits[[#This Row],[Discharge_Date]] &lt;= 30),1,0)</f>
        <v>0</v>
      </c>
      <c r="K2417" s="3" t="str">
        <f>IF(Hospitalvisits[[#This Row],[Readmission Status]]=1,C2418,"")</f>
        <v/>
      </c>
    </row>
    <row r="2418" spans="1:11">
      <c r="A2418">
        <v>2852</v>
      </c>
      <c r="B2418">
        <v>809</v>
      </c>
      <c r="C2418" s="3">
        <v>44924</v>
      </c>
      <c r="D2418" s="3">
        <v>44927</v>
      </c>
      <c r="E2418">
        <v>3</v>
      </c>
      <c r="F2418" t="s">
        <v>1030</v>
      </c>
      <c r="G2418" t="s">
        <v>1031</v>
      </c>
      <c r="H2418">
        <v>91</v>
      </c>
      <c r="I2418" t="s">
        <v>1034</v>
      </c>
      <c r="J2418">
        <f>IF(AND(B2419=Hospitalvisits[[#This Row],[Patient_ID]],C2419-Hospitalvisits[[#This Row],[Discharge_Date]] &lt;= 30),1,0)</f>
        <v>0</v>
      </c>
      <c r="K2418" s="3" t="str">
        <f>IF(Hospitalvisits[[#This Row],[Readmission Status]]=1,C2419,"")</f>
        <v/>
      </c>
    </row>
    <row r="2419" spans="1:11">
      <c r="A2419">
        <v>671</v>
      </c>
      <c r="B2419">
        <v>809</v>
      </c>
      <c r="C2419" s="3">
        <v>45073</v>
      </c>
      <c r="D2419" s="3">
        <v>45081</v>
      </c>
      <c r="E2419">
        <v>8</v>
      </c>
      <c r="F2419" t="s">
        <v>1041</v>
      </c>
      <c r="G2419" t="s">
        <v>1036</v>
      </c>
      <c r="H2419">
        <v>119</v>
      </c>
      <c r="I2419" t="s">
        <v>1029</v>
      </c>
      <c r="J2419">
        <f>IF(AND(B2420=Hospitalvisits[[#This Row],[Patient_ID]],C2420-Hospitalvisits[[#This Row],[Discharge_Date]] &lt;= 30),1,0)</f>
        <v>1</v>
      </c>
      <c r="K2419" s="3">
        <f>IF(Hospitalvisits[[#This Row],[Readmission Status]]=1,C2420,"")</f>
        <v>45084</v>
      </c>
    </row>
    <row r="2420" spans="1:11">
      <c r="A2420">
        <v>1855</v>
      </c>
      <c r="B2420">
        <v>809</v>
      </c>
      <c r="C2420" s="3">
        <v>45084</v>
      </c>
      <c r="D2420" s="3">
        <v>45086</v>
      </c>
      <c r="E2420">
        <v>2</v>
      </c>
      <c r="F2420" t="s">
        <v>1024</v>
      </c>
      <c r="G2420" t="s">
        <v>1025</v>
      </c>
      <c r="H2420">
        <v>155</v>
      </c>
      <c r="I2420" t="s">
        <v>1032</v>
      </c>
      <c r="J2420">
        <f>IF(AND(B2421=Hospitalvisits[[#This Row],[Patient_ID]],C2421-Hospitalvisits[[#This Row],[Discharge_Date]] &lt;= 30),1,0)</f>
        <v>0</v>
      </c>
      <c r="K2420" s="3" t="str">
        <f>IF(Hospitalvisits[[#This Row],[Readmission Status]]=1,C2421,"")</f>
        <v/>
      </c>
    </row>
    <row r="2421" spans="1:11">
      <c r="A2421">
        <v>1326</v>
      </c>
      <c r="B2421">
        <v>809</v>
      </c>
      <c r="C2421" s="3">
        <v>45261</v>
      </c>
      <c r="D2421" s="3">
        <v>45263</v>
      </c>
      <c r="E2421">
        <v>2</v>
      </c>
      <c r="F2421" t="s">
        <v>1024</v>
      </c>
      <c r="G2421" t="s">
        <v>1025</v>
      </c>
      <c r="H2421">
        <v>102</v>
      </c>
      <c r="I2421" t="s">
        <v>1026</v>
      </c>
      <c r="J2421">
        <f>IF(AND(B2422=Hospitalvisits[[#This Row],[Patient_ID]],C2422-Hospitalvisits[[#This Row],[Discharge_Date]] &lt;= 30),1,0)</f>
        <v>0</v>
      </c>
      <c r="K2421" s="3" t="str">
        <f>IF(Hospitalvisits[[#This Row],[Readmission Status]]=1,C2422,"")</f>
        <v/>
      </c>
    </row>
    <row r="2422" spans="1:11">
      <c r="A2422">
        <v>269</v>
      </c>
      <c r="B2422">
        <v>809</v>
      </c>
      <c r="C2422" s="3">
        <v>45593</v>
      </c>
      <c r="D2422" s="3">
        <v>45599</v>
      </c>
      <c r="E2422">
        <v>6</v>
      </c>
      <c r="F2422" t="s">
        <v>1040</v>
      </c>
      <c r="G2422" t="s">
        <v>1039</v>
      </c>
      <c r="H2422">
        <v>83</v>
      </c>
      <c r="I2422" t="s">
        <v>1034</v>
      </c>
      <c r="J2422">
        <f>IF(AND(B2423=Hospitalvisits[[#This Row],[Patient_ID]],C2423-Hospitalvisits[[#This Row],[Discharge_Date]] &lt;= 30),1,0)</f>
        <v>0</v>
      </c>
      <c r="K2422" s="3" t="str">
        <f>IF(Hospitalvisits[[#This Row],[Readmission Status]]=1,C2423,"")</f>
        <v/>
      </c>
    </row>
    <row r="2423" spans="1:11">
      <c r="A2423">
        <v>2701</v>
      </c>
      <c r="B2423">
        <v>810</v>
      </c>
      <c r="C2423" s="3">
        <v>45135</v>
      </c>
      <c r="D2423" s="3">
        <v>45147</v>
      </c>
      <c r="E2423">
        <v>12</v>
      </c>
      <c r="F2423" t="s">
        <v>1035</v>
      </c>
      <c r="G2423" t="s">
        <v>1036</v>
      </c>
      <c r="H2423">
        <v>171</v>
      </c>
      <c r="I2423" t="s">
        <v>1026</v>
      </c>
      <c r="J2423">
        <f>IF(AND(B2424=Hospitalvisits[[#This Row],[Patient_ID]],C2424-Hospitalvisits[[#This Row],[Discharge_Date]] &lt;= 30),1,0)</f>
        <v>0</v>
      </c>
      <c r="K2423" s="3" t="str">
        <f>IF(Hospitalvisits[[#This Row],[Readmission Status]]=1,C2424,"")</f>
        <v/>
      </c>
    </row>
    <row r="2424" spans="1:11">
      <c r="A2424">
        <v>437</v>
      </c>
      <c r="B2424">
        <v>810</v>
      </c>
      <c r="C2424" s="3">
        <v>45262</v>
      </c>
      <c r="D2424" s="3">
        <v>45267</v>
      </c>
      <c r="E2424">
        <v>5</v>
      </c>
      <c r="F2424" t="s">
        <v>1037</v>
      </c>
      <c r="G2424" t="s">
        <v>1031</v>
      </c>
      <c r="H2424">
        <v>135</v>
      </c>
      <c r="I2424" t="s">
        <v>1029</v>
      </c>
      <c r="J2424">
        <f>IF(AND(B2425=Hospitalvisits[[#This Row],[Patient_ID]],C2425-Hospitalvisits[[#This Row],[Discharge_Date]] &lt;= 30),1,0)</f>
        <v>0</v>
      </c>
      <c r="K2424" s="3" t="str">
        <f>IF(Hospitalvisits[[#This Row],[Readmission Status]]=1,C2425,"")</f>
        <v/>
      </c>
    </row>
    <row r="2425" spans="1:11">
      <c r="A2425">
        <v>1517</v>
      </c>
      <c r="B2425">
        <v>811</v>
      </c>
      <c r="C2425" s="3">
        <v>44593</v>
      </c>
      <c r="D2425" s="3">
        <v>44597</v>
      </c>
      <c r="E2425">
        <v>4</v>
      </c>
      <c r="F2425" t="s">
        <v>1024</v>
      </c>
      <c r="G2425" t="s">
        <v>1025</v>
      </c>
      <c r="H2425">
        <v>195</v>
      </c>
      <c r="I2425" t="s">
        <v>1029</v>
      </c>
      <c r="J2425">
        <f>IF(AND(B2426=Hospitalvisits[[#This Row],[Patient_ID]],C2426-Hospitalvisits[[#This Row],[Discharge_Date]] &lt;= 30),1,0)</f>
        <v>0</v>
      </c>
      <c r="K2425" s="3" t="str">
        <f>IF(Hospitalvisits[[#This Row],[Readmission Status]]=1,C2426,"")</f>
        <v/>
      </c>
    </row>
    <row r="2426" spans="1:11">
      <c r="A2426">
        <v>2061</v>
      </c>
      <c r="B2426">
        <v>811</v>
      </c>
      <c r="C2426" s="3">
        <v>45264</v>
      </c>
      <c r="D2426" s="3">
        <v>45268</v>
      </c>
      <c r="E2426">
        <v>4</v>
      </c>
      <c r="F2426" t="s">
        <v>1024</v>
      </c>
      <c r="G2426" t="s">
        <v>1025</v>
      </c>
      <c r="H2426">
        <v>34</v>
      </c>
      <c r="I2426" t="s">
        <v>1034</v>
      </c>
      <c r="J2426">
        <f>IF(AND(B2427=Hospitalvisits[[#This Row],[Patient_ID]],C2427-Hospitalvisits[[#This Row],[Discharge_Date]] &lt;= 30),1,0)</f>
        <v>0</v>
      </c>
      <c r="K2426" s="3" t="str">
        <f>IF(Hospitalvisits[[#This Row],[Readmission Status]]=1,C2427,"")</f>
        <v/>
      </c>
    </row>
    <row r="2427" spans="1:11">
      <c r="A2427">
        <v>867</v>
      </c>
      <c r="B2427">
        <v>811</v>
      </c>
      <c r="C2427" s="3">
        <v>45556</v>
      </c>
      <c r="D2427" s="3">
        <v>45560</v>
      </c>
      <c r="E2427">
        <v>4</v>
      </c>
      <c r="F2427" t="s">
        <v>1044</v>
      </c>
      <c r="G2427" t="s">
        <v>1039</v>
      </c>
      <c r="H2427">
        <v>16</v>
      </c>
      <c r="I2427" t="s">
        <v>1026</v>
      </c>
      <c r="J2427">
        <f>IF(AND(B2428=Hospitalvisits[[#This Row],[Patient_ID]],C2428-Hospitalvisits[[#This Row],[Discharge_Date]] &lt;= 30),1,0)</f>
        <v>1</v>
      </c>
      <c r="K2427" s="3">
        <f>IF(Hospitalvisits[[#This Row],[Readmission Status]]=1,C2428,"")</f>
        <v>45582</v>
      </c>
    </row>
    <row r="2428" spans="1:11">
      <c r="A2428">
        <v>1100</v>
      </c>
      <c r="B2428">
        <v>811</v>
      </c>
      <c r="C2428" s="3">
        <v>45582</v>
      </c>
      <c r="D2428" s="3">
        <v>45590</v>
      </c>
      <c r="E2428">
        <v>8</v>
      </c>
      <c r="F2428" t="s">
        <v>1033</v>
      </c>
      <c r="G2428" t="s">
        <v>1028</v>
      </c>
      <c r="H2428">
        <v>183</v>
      </c>
      <c r="I2428" t="s">
        <v>1029</v>
      </c>
      <c r="J2428">
        <f>IF(AND(B2429=Hospitalvisits[[#This Row],[Patient_ID]],C2429-Hospitalvisits[[#This Row],[Discharge_Date]] &lt;= 30),1,0)</f>
        <v>0</v>
      </c>
      <c r="K2428" s="3" t="str">
        <f>IF(Hospitalvisits[[#This Row],[Readmission Status]]=1,C2429,"")</f>
        <v/>
      </c>
    </row>
    <row r="2429" spans="1:11">
      <c r="A2429">
        <v>402</v>
      </c>
      <c r="B2429">
        <v>812</v>
      </c>
      <c r="C2429" s="3">
        <v>44664</v>
      </c>
      <c r="D2429" s="3">
        <v>44676</v>
      </c>
      <c r="E2429">
        <v>12</v>
      </c>
      <c r="F2429" t="s">
        <v>1041</v>
      </c>
      <c r="G2429" t="s">
        <v>1036</v>
      </c>
      <c r="H2429">
        <v>113</v>
      </c>
      <c r="I2429" t="s">
        <v>1026</v>
      </c>
      <c r="J2429">
        <f>IF(AND(B2430=Hospitalvisits[[#This Row],[Patient_ID]],C2430-Hospitalvisits[[#This Row],[Discharge_Date]] &lt;= 30),1,0)</f>
        <v>0</v>
      </c>
      <c r="K2429" s="3" t="str">
        <f>IF(Hospitalvisits[[#This Row],[Readmission Status]]=1,C2430,"")</f>
        <v/>
      </c>
    </row>
    <row r="2430" spans="1:11">
      <c r="A2430">
        <v>1352</v>
      </c>
      <c r="B2430">
        <v>812</v>
      </c>
      <c r="C2430" s="3">
        <v>44823</v>
      </c>
      <c r="D2430" s="3">
        <v>44832</v>
      </c>
      <c r="E2430">
        <v>9</v>
      </c>
      <c r="F2430" t="s">
        <v>1027</v>
      </c>
      <c r="G2430" t="s">
        <v>1028</v>
      </c>
      <c r="H2430">
        <v>184</v>
      </c>
      <c r="I2430" t="s">
        <v>1029</v>
      </c>
      <c r="J2430">
        <f>IF(AND(B2431=Hospitalvisits[[#This Row],[Patient_ID]],C2431-Hospitalvisits[[#This Row],[Discharge_Date]] &lt;= 30),1,0)</f>
        <v>1</v>
      </c>
      <c r="K2430" s="3">
        <f>IF(Hospitalvisits[[#This Row],[Readmission Status]]=1,C2431,"")</f>
        <v>44845</v>
      </c>
    </row>
    <row r="2431" spans="1:11">
      <c r="A2431">
        <v>185</v>
      </c>
      <c r="B2431">
        <v>812</v>
      </c>
      <c r="C2431" s="3">
        <v>44845</v>
      </c>
      <c r="D2431" s="3">
        <v>44848</v>
      </c>
      <c r="E2431">
        <v>3</v>
      </c>
      <c r="F2431" t="s">
        <v>1044</v>
      </c>
      <c r="G2431" t="s">
        <v>1039</v>
      </c>
      <c r="H2431">
        <v>185</v>
      </c>
      <c r="I2431" t="s">
        <v>1029</v>
      </c>
      <c r="J2431">
        <f>IF(AND(B2432=Hospitalvisits[[#This Row],[Patient_ID]],C2432-Hospitalvisits[[#This Row],[Discharge_Date]] &lt;= 30),1,0)</f>
        <v>0</v>
      </c>
      <c r="K2431" s="3" t="str">
        <f>IF(Hospitalvisits[[#This Row],[Readmission Status]]=1,C2432,"")</f>
        <v/>
      </c>
    </row>
    <row r="2432" spans="1:11">
      <c r="A2432">
        <v>2692</v>
      </c>
      <c r="B2432">
        <v>812</v>
      </c>
      <c r="C2432" s="3">
        <v>44982</v>
      </c>
      <c r="D2432" s="3">
        <v>44985</v>
      </c>
      <c r="E2432">
        <v>3</v>
      </c>
      <c r="F2432" t="s">
        <v>1030</v>
      </c>
      <c r="G2432" t="s">
        <v>1031</v>
      </c>
      <c r="H2432">
        <v>105</v>
      </c>
      <c r="I2432" t="s">
        <v>1032</v>
      </c>
      <c r="J2432">
        <f>IF(AND(B2433=Hospitalvisits[[#This Row],[Patient_ID]],C2433-Hospitalvisits[[#This Row],[Discharge_Date]] &lt;= 30),1,0)</f>
        <v>0</v>
      </c>
      <c r="K2432" s="3" t="str">
        <f>IF(Hospitalvisits[[#This Row],[Readmission Status]]=1,C2433,"")</f>
        <v/>
      </c>
    </row>
    <row r="2433" spans="1:11">
      <c r="A2433">
        <v>2077</v>
      </c>
      <c r="B2433">
        <v>812</v>
      </c>
      <c r="C2433" s="3">
        <v>45613</v>
      </c>
      <c r="D2433" s="3">
        <v>45629</v>
      </c>
      <c r="E2433">
        <v>16</v>
      </c>
      <c r="F2433" t="s">
        <v>1027</v>
      </c>
      <c r="G2433" t="s">
        <v>1028</v>
      </c>
      <c r="H2433">
        <v>81</v>
      </c>
      <c r="I2433" t="s">
        <v>1026</v>
      </c>
      <c r="J2433">
        <f>IF(AND(B2434=Hospitalvisits[[#This Row],[Patient_ID]],C2434-Hospitalvisits[[#This Row],[Discharge_Date]] &lt;= 30),1,0)</f>
        <v>0</v>
      </c>
      <c r="K2433" s="3" t="str">
        <f>IF(Hospitalvisits[[#This Row],[Readmission Status]]=1,C2434,"")</f>
        <v/>
      </c>
    </row>
    <row r="2434" spans="1:11">
      <c r="A2434">
        <v>742</v>
      </c>
      <c r="B2434">
        <v>813</v>
      </c>
      <c r="C2434" s="3">
        <v>44811</v>
      </c>
      <c r="D2434" s="3">
        <v>44816</v>
      </c>
      <c r="E2434">
        <v>5</v>
      </c>
      <c r="F2434" t="s">
        <v>1024</v>
      </c>
      <c r="G2434" t="s">
        <v>1025</v>
      </c>
      <c r="H2434">
        <v>113</v>
      </c>
      <c r="I2434" t="s">
        <v>1032</v>
      </c>
      <c r="J2434">
        <f>IF(AND(B2435=Hospitalvisits[[#This Row],[Patient_ID]],C2435-Hospitalvisits[[#This Row],[Discharge_Date]] &lt;= 30),1,0)</f>
        <v>0</v>
      </c>
      <c r="K2434" s="3" t="str">
        <f>IF(Hospitalvisits[[#This Row],[Readmission Status]]=1,C2435,"")</f>
        <v/>
      </c>
    </row>
    <row r="2435" spans="1:11">
      <c r="A2435">
        <v>429</v>
      </c>
      <c r="B2435">
        <v>813</v>
      </c>
      <c r="C2435" s="3">
        <v>45216</v>
      </c>
      <c r="D2435" s="3">
        <v>45220</v>
      </c>
      <c r="E2435">
        <v>4</v>
      </c>
      <c r="F2435" t="s">
        <v>1035</v>
      </c>
      <c r="G2435" t="s">
        <v>1036</v>
      </c>
      <c r="H2435">
        <v>55</v>
      </c>
      <c r="I2435" t="s">
        <v>1026</v>
      </c>
      <c r="J2435">
        <f>IF(AND(B2436=Hospitalvisits[[#This Row],[Patient_ID]],C2436-Hospitalvisits[[#This Row],[Discharge_Date]] &lt;= 30),1,0)</f>
        <v>0</v>
      </c>
      <c r="K2435" s="3" t="str">
        <f>IF(Hospitalvisits[[#This Row],[Readmission Status]]=1,C2436,"")</f>
        <v/>
      </c>
    </row>
    <row r="2436" spans="1:11">
      <c r="A2436">
        <v>1077</v>
      </c>
      <c r="B2436">
        <v>814</v>
      </c>
      <c r="C2436" s="3">
        <v>45020</v>
      </c>
      <c r="D2436" s="3">
        <v>45026</v>
      </c>
      <c r="E2436">
        <v>6</v>
      </c>
      <c r="F2436" t="s">
        <v>1040</v>
      </c>
      <c r="G2436" t="s">
        <v>1039</v>
      </c>
      <c r="H2436">
        <v>63</v>
      </c>
      <c r="I2436" t="s">
        <v>1029</v>
      </c>
      <c r="J2436">
        <f>IF(AND(B2437=Hospitalvisits[[#This Row],[Patient_ID]],C2437-Hospitalvisits[[#This Row],[Discharge_Date]] &lt;= 30),1,0)</f>
        <v>0</v>
      </c>
      <c r="K2436" s="3" t="str">
        <f>IF(Hospitalvisits[[#This Row],[Readmission Status]]=1,C2437,"")</f>
        <v/>
      </c>
    </row>
    <row r="2437" spans="1:11">
      <c r="A2437">
        <v>1222</v>
      </c>
      <c r="B2437">
        <v>814</v>
      </c>
      <c r="C2437" s="3">
        <v>45260</v>
      </c>
      <c r="D2437" s="3">
        <v>45269</v>
      </c>
      <c r="E2437">
        <v>9</v>
      </c>
      <c r="F2437" t="s">
        <v>1030</v>
      </c>
      <c r="G2437" t="s">
        <v>1031</v>
      </c>
      <c r="H2437">
        <v>183</v>
      </c>
      <c r="I2437" t="s">
        <v>1029</v>
      </c>
      <c r="J2437">
        <f>IF(AND(B2438=Hospitalvisits[[#This Row],[Patient_ID]],C2438-Hospitalvisits[[#This Row],[Discharge_Date]] &lt;= 30),1,0)</f>
        <v>0</v>
      </c>
      <c r="K2437" s="3" t="str">
        <f>IF(Hospitalvisits[[#This Row],[Readmission Status]]=1,C2438,"")</f>
        <v/>
      </c>
    </row>
    <row r="2438" spans="1:11">
      <c r="A2438">
        <v>1643</v>
      </c>
      <c r="B2438">
        <v>815</v>
      </c>
      <c r="C2438" s="3">
        <v>44717</v>
      </c>
      <c r="D2438" s="3">
        <v>44722</v>
      </c>
      <c r="E2438">
        <v>5</v>
      </c>
      <c r="F2438" t="s">
        <v>1024</v>
      </c>
      <c r="G2438" t="s">
        <v>1025</v>
      </c>
      <c r="H2438">
        <v>10</v>
      </c>
      <c r="I2438" t="s">
        <v>1026</v>
      </c>
      <c r="J2438">
        <f>IF(AND(B2439=Hospitalvisits[[#This Row],[Patient_ID]],C2439-Hospitalvisits[[#This Row],[Discharge_Date]] &lt;= 30),1,0)</f>
        <v>0</v>
      </c>
      <c r="K2438" s="3" t="str">
        <f>IF(Hospitalvisits[[#This Row],[Readmission Status]]=1,C2439,"")</f>
        <v/>
      </c>
    </row>
    <row r="2439" spans="1:11">
      <c r="A2439">
        <v>762</v>
      </c>
      <c r="B2439">
        <v>815</v>
      </c>
      <c r="C2439" s="3">
        <v>44818</v>
      </c>
      <c r="D2439" s="3">
        <v>44823</v>
      </c>
      <c r="E2439">
        <v>5</v>
      </c>
      <c r="F2439" t="s">
        <v>1035</v>
      </c>
      <c r="G2439" t="s">
        <v>1036</v>
      </c>
      <c r="H2439">
        <v>74</v>
      </c>
      <c r="I2439" t="s">
        <v>1026</v>
      </c>
      <c r="J2439">
        <f>IF(AND(B2440=Hospitalvisits[[#This Row],[Patient_ID]],C2440-Hospitalvisits[[#This Row],[Discharge_Date]] &lt;= 30),1,0)</f>
        <v>0</v>
      </c>
      <c r="K2439" s="3" t="str">
        <f>IF(Hospitalvisits[[#This Row],[Readmission Status]]=1,C2440,"")</f>
        <v/>
      </c>
    </row>
    <row r="2440" spans="1:11">
      <c r="A2440">
        <v>901</v>
      </c>
      <c r="B2440">
        <v>815</v>
      </c>
      <c r="C2440" s="3">
        <v>44989</v>
      </c>
      <c r="D2440" s="3">
        <v>44990</v>
      </c>
      <c r="E2440">
        <v>1</v>
      </c>
      <c r="F2440" t="s">
        <v>1037</v>
      </c>
      <c r="G2440" t="s">
        <v>1031</v>
      </c>
      <c r="H2440">
        <v>118</v>
      </c>
      <c r="I2440" t="s">
        <v>1034</v>
      </c>
      <c r="J2440">
        <f>IF(AND(B2441=Hospitalvisits[[#This Row],[Patient_ID]],C2441-Hospitalvisits[[#This Row],[Discharge_Date]] &lt;= 30),1,0)</f>
        <v>0</v>
      </c>
      <c r="K2440" s="3" t="str">
        <f>IF(Hospitalvisits[[#This Row],[Readmission Status]]=1,C2441,"")</f>
        <v/>
      </c>
    </row>
    <row r="2441" spans="1:11">
      <c r="A2441">
        <v>2467</v>
      </c>
      <c r="B2441">
        <v>815</v>
      </c>
      <c r="C2441" s="3">
        <v>45080</v>
      </c>
      <c r="D2441" s="3">
        <v>45087</v>
      </c>
      <c r="E2441">
        <v>7</v>
      </c>
      <c r="F2441" t="s">
        <v>1040</v>
      </c>
      <c r="G2441" t="s">
        <v>1039</v>
      </c>
      <c r="H2441">
        <v>103</v>
      </c>
      <c r="I2441" t="s">
        <v>1026</v>
      </c>
      <c r="J2441">
        <f>IF(AND(B2442=Hospitalvisits[[#This Row],[Patient_ID]],C2442-Hospitalvisits[[#This Row],[Discharge_Date]] &lt;= 30),1,0)</f>
        <v>0</v>
      </c>
      <c r="K2441" s="3" t="str">
        <f>IF(Hospitalvisits[[#This Row],[Readmission Status]]=1,C2442,"")</f>
        <v/>
      </c>
    </row>
    <row r="2442" spans="1:11">
      <c r="A2442">
        <v>2177</v>
      </c>
      <c r="B2442">
        <v>815</v>
      </c>
      <c r="C2442" s="3">
        <v>45119</v>
      </c>
      <c r="D2442" s="3">
        <v>45121</v>
      </c>
      <c r="E2442">
        <v>2</v>
      </c>
      <c r="F2442" t="s">
        <v>1024</v>
      </c>
      <c r="G2442" t="s">
        <v>1025</v>
      </c>
      <c r="H2442">
        <v>28</v>
      </c>
      <c r="I2442" t="s">
        <v>1032</v>
      </c>
      <c r="J2442">
        <f>IF(AND(B2443=Hospitalvisits[[#This Row],[Patient_ID]],C2443-Hospitalvisits[[#This Row],[Discharge_Date]] &lt;= 30),1,0)</f>
        <v>0</v>
      </c>
      <c r="K2442" s="3" t="str">
        <f>IF(Hospitalvisits[[#This Row],[Readmission Status]]=1,C2443,"")</f>
        <v/>
      </c>
    </row>
    <row r="2443" spans="1:11">
      <c r="A2443">
        <v>2414</v>
      </c>
      <c r="B2443">
        <v>815</v>
      </c>
      <c r="C2443" s="3">
        <v>45283</v>
      </c>
      <c r="D2443" s="3">
        <v>45288</v>
      </c>
      <c r="E2443">
        <v>5</v>
      </c>
      <c r="F2443" t="s">
        <v>1030</v>
      </c>
      <c r="G2443" t="s">
        <v>1031</v>
      </c>
      <c r="H2443">
        <v>136</v>
      </c>
      <c r="I2443" t="s">
        <v>1026</v>
      </c>
      <c r="J2443">
        <f>IF(AND(B2444=Hospitalvisits[[#This Row],[Patient_ID]],C2444-Hospitalvisits[[#This Row],[Discharge_Date]] &lt;= 30),1,0)</f>
        <v>0</v>
      </c>
      <c r="K2443" s="3" t="str">
        <f>IF(Hospitalvisits[[#This Row],[Readmission Status]]=1,C2444,"")</f>
        <v/>
      </c>
    </row>
    <row r="2444" spans="1:11">
      <c r="A2444">
        <v>466</v>
      </c>
      <c r="B2444">
        <v>815</v>
      </c>
      <c r="C2444" s="3">
        <v>45565</v>
      </c>
      <c r="D2444" s="3">
        <v>45572</v>
      </c>
      <c r="E2444">
        <v>7</v>
      </c>
      <c r="F2444" t="s">
        <v>1038</v>
      </c>
      <c r="G2444" t="s">
        <v>1039</v>
      </c>
      <c r="H2444">
        <v>108</v>
      </c>
      <c r="I2444" t="s">
        <v>1034</v>
      </c>
      <c r="J2444">
        <f>IF(AND(B2445=Hospitalvisits[[#This Row],[Patient_ID]],C2445-Hospitalvisits[[#This Row],[Discharge_Date]] &lt;= 30),1,0)</f>
        <v>0</v>
      </c>
      <c r="K2444" s="3" t="str">
        <f>IF(Hospitalvisits[[#This Row],[Readmission Status]]=1,C2445,"")</f>
        <v/>
      </c>
    </row>
    <row r="2445" spans="1:11">
      <c r="A2445">
        <v>527</v>
      </c>
      <c r="B2445">
        <v>816</v>
      </c>
      <c r="C2445" s="3">
        <v>45089</v>
      </c>
      <c r="D2445" s="3">
        <v>45094</v>
      </c>
      <c r="E2445">
        <v>5</v>
      </c>
      <c r="F2445" t="s">
        <v>1044</v>
      </c>
      <c r="G2445" t="s">
        <v>1039</v>
      </c>
      <c r="H2445">
        <v>37</v>
      </c>
      <c r="I2445" t="s">
        <v>1034</v>
      </c>
      <c r="J2445">
        <f>IF(AND(B2446=Hospitalvisits[[#This Row],[Patient_ID]],C2446-Hospitalvisits[[#This Row],[Discharge_Date]] &lt;= 30),1,0)</f>
        <v>0</v>
      </c>
      <c r="K2445" s="3" t="str">
        <f>IF(Hospitalvisits[[#This Row],[Readmission Status]]=1,C2446,"")</f>
        <v/>
      </c>
    </row>
    <row r="2446" spans="1:11">
      <c r="A2446">
        <v>2776</v>
      </c>
      <c r="B2446">
        <v>816</v>
      </c>
      <c r="C2446" s="3">
        <v>45391</v>
      </c>
      <c r="D2446" s="3">
        <v>45392</v>
      </c>
      <c r="E2446">
        <v>1</v>
      </c>
      <c r="F2446" t="s">
        <v>1042</v>
      </c>
      <c r="G2446" t="s">
        <v>1043</v>
      </c>
      <c r="H2446">
        <v>177</v>
      </c>
      <c r="I2446" t="s">
        <v>1032</v>
      </c>
      <c r="J2446">
        <f>IF(AND(B2447=Hospitalvisits[[#This Row],[Patient_ID]],C2447-Hospitalvisits[[#This Row],[Discharge_Date]] &lt;= 30),1,0)</f>
        <v>0</v>
      </c>
      <c r="K2446" s="3" t="str">
        <f>IF(Hospitalvisits[[#This Row],[Readmission Status]]=1,C2447,"")</f>
        <v/>
      </c>
    </row>
    <row r="2447" spans="1:11">
      <c r="A2447">
        <v>2967</v>
      </c>
      <c r="B2447">
        <v>816</v>
      </c>
      <c r="C2447" s="3">
        <v>45437</v>
      </c>
      <c r="D2447" s="3">
        <v>45449</v>
      </c>
      <c r="E2447">
        <v>12</v>
      </c>
      <c r="F2447" t="s">
        <v>1041</v>
      </c>
      <c r="G2447" t="s">
        <v>1036</v>
      </c>
      <c r="H2447">
        <v>116</v>
      </c>
      <c r="I2447" t="s">
        <v>1032</v>
      </c>
      <c r="J2447">
        <f>IF(AND(B2448=Hospitalvisits[[#This Row],[Patient_ID]],C2448-Hospitalvisits[[#This Row],[Discharge_Date]] &lt;= 30),1,0)</f>
        <v>0</v>
      </c>
      <c r="K2447" s="3" t="str">
        <f>IF(Hospitalvisits[[#This Row],[Readmission Status]]=1,C2448,"")</f>
        <v/>
      </c>
    </row>
    <row r="2448" spans="1:11">
      <c r="A2448">
        <v>1469</v>
      </c>
      <c r="B2448">
        <v>816</v>
      </c>
      <c r="C2448" s="3">
        <v>45597</v>
      </c>
      <c r="D2448" s="3">
        <v>45600</v>
      </c>
      <c r="E2448">
        <v>3</v>
      </c>
      <c r="F2448" t="s">
        <v>1045</v>
      </c>
      <c r="G2448" t="s">
        <v>1025</v>
      </c>
      <c r="H2448">
        <v>152</v>
      </c>
      <c r="I2448" t="s">
        <v>1029</v>
      </c>
      <c r="J2448">
        <f>IF(AND(B2449=Hospitalvisits[[#This Row],[Patient_ID]],C2449-Hospitalvisits[[#This Row],[Discharge_Date]] &lt;= 30),1,0)</f>
        <v>0</v>
      </c>
      <c r="K2448" s="3" t="str">
        <f>IF(Hospitalvisits[[#This Row],[Readmission Status]]=1,C2449,"")</f>
        <v/>
      </c>
    </row>
    <row r="2449" spans="1:11">
      <c r="A2449">
        <v>1914</v>
      </c>
      <c r="B2449">
        <v>817</v>
      </c>
      <c r="C2449" s="3">
        <v>44851</v>
      </c>
      <c r="D2449" s="3">
        <v>44853</v>
      </c>
      <c r="E2449">
        <v>2</v>
      </c>
      <c r="F2449" t="s">
        <v>1045</v>
      </c>
      <c r="G2449" t="s">
        <v>1025</v>
      </c>
      <c r="H2449">
        <v>178</v>
      </c>
      <c r="I2449" t="s">
        <v>1029</v>
      </c>
      <c r="J2449">
        <f>IF(AND(B2450=Hospitalvisits[[#This Row],[Patient_ID]],C2450-Hospitalvisits[[#This Row],[Discharge_Date]] &lt;= 30),1,0)</f>
        <v>0</v>
      </c>
      <c r="K2449" s="3" t="str">
        <f>IF(Hospitalvisits[[#This Row],[Readmission Status]]=1,C2450,"")</f>
        <v/>
      </c>
    </row>
    <row r="2450" spans="1:11">
      <c r="A2450">
        <v>639</v>
      </c>
      <c r="B2450">
        <v>817</v>
      </c>
      <c r="C2450" s="3">
        <v>45634</v>
      </c>
      <c r="D2450" s="3">
        <v>45638</v>
      </c>
      <c r="E2450">
        <v>4</v>
      </c>
      <c r="F2450" t="s">
        <v>1045</v>
      </c>
      <c r="G2450" t="s">
        <v>1025</v>
      </c>
      <c r="H2450">
        <v>174</v>
      </c>
      <c r="I2450" t="s">
        <v>1029</v>
      </c>
      <c r="J2450">
        <f>IF(AND(B2451=Hospitalvisits[[#This Row],[Patient_ID]],C2451-Hospitalvisits[[#This Row],[Discharge_Date]] &lt;= 30),1,0)</f>
        <v>0</v>
      </c>
      <c r="K2450" s="3" t="str">
        <f>IF(Hospitalvisits[[#This Row],[Readmission Status]]=1,C2451,"")</f>
        <v/>
      </c>
    </row>
    <row r="2451" spans="1:11">
      <c r="A2451">
        <v>2431</v>
      </c>
      <c r="B2451">
        <v>818</v>
      </c>
      <c r="C2451" s="3">
        <v>44995</v>
      </c>
      <c r="D2451" s="3">
        <v>44996</v>
      </c>
      <c r="E2451">
        <v>1</v>
      </c>
      <c r="F2451" t="s">
        <v>1042</v>
      </c>
      <c r="G2451" t="s">
        <v>1043</v>
      </c>
      <c r="H2451">
        <v>163</v>
      </c>
      <c r="I2451" t="s">
        <v>1032</v>
      </c>
      <c r="J2451">
        <f>IF(AND(B2452=Hospitalvisits[[#This Row],[Patient_ID]],C2452-Hospitalvisits[[#This Row],[Discharge_Date]] &lt;= 30),1,0)</f>
        <v>0</v>
      </c>
      <c r="K2451" s="3" t="str">
        <f>IF(Hospitalvisits[[#This Row],[Readmission Status]]=1,C2452,"")</f>
        <v/>
      </c>
    </row>
    <row r="2452" spans="1:11">
      <c r="A2452">
        <v>1637</v>
      </c>
      <c r="B2452">
        <v>818</v>
      </c>
      <c r="C2452" s="3">
        <v>45462</v>
      </c>
      <c r="D2452" s="3">
        <v>45467</v>
      </c>
      <c r="E2452">
        <v>5</v>
      </c>
      <c r="F2452" t="s">
        <v>1038</v>
      </c>
      <c r="G2452" t="s">
        <v>1039</v>
      </c>
      <c r="H2452">
        <v>175</v>
      </c>
      <c r="I2452" t="s">
        <v>1029</v>
      </c>
      <c r="J2452">
        <f>IF(AND(B2453=Hospitalvisits[[#This Row],[Patient_ID]],C2453-Hospitalvisits[[#This Row],[Discharge_Date]] &lt;= 30),1,0)</f>
        <v>0</v>
      </c>
      <c r="K2452" s="3" t="str">
        <f>IF(Hospitalvisits[[#This Row],[Readmission Status]]=1,C2453,"")</f>
        <v/>
      </c>
    </row>
    <row r="2453" spans="1:11">
      <c r="A2453">
        <v>165</v>
      </c>
      <c r="B2453">
        <v>819</v>
      </c>
      <c r="C2453" s="3">
        <v>44664</v>
      </c>
      <c r="D2453" s="3">
        <v>44667</v>
      </c>
      <c r="E2453">
        <v>3</v>
      </c>
      <c r="F2453" t="s">
        <v>1038</v>
      </c>
      <c r="G2453" t="s">
        <v>1039</v>
      </c>
      <c r="H2453">
        <v>114</v>
      </c>
      <c r="I2453" t="s">
        <v>1026</v>
      </c>
      <c r="J2453">
        <f>IF(AND(B2454=Hospitalvisits[[#This Row],[Patient_ID]],C2454-Hospitalvisits[[#This Row],[Discharge_Date]] &lt;= 30),1,0)</f>
        <v>0</v>
      </c>
      <c r="K2453" s="3" t="str">
        <f>IF(Hospitalvisits[[#This Row],[Readmission Status]]=1,C2454,"")</f>
        <v/>
      </c>
    </row>
    <row r="2454" spans="1:11">
      <c r="A2454">
        <v>2965</v>
      </c>
      <c r="B2454">
        <v>820</v>
      </c>
      <c r="C2454" s="3">
        <v>44668</v>
      </c>
      <c r="D2454" s="3">
        <v>44678</v>
      </c>
      <c r="E2454">
        <v>10</v>
      </c>
      <c r="F2454" t="s">
        <v>1041</v>
      </c>
      <c r="G2454" t="s">
        <v>1036</v>
      </c>
      <c r="H2454">
        <v>6</v>
      </c>
      <c r="I2454" t="s">
        <v>1026</v>
      </c>
      <c r="J2454">
        <f>IF(AND(B2455=Hospitalvisits[[#This Row],[Patient_ID]],C2455-Hospitalvisits[[#This Row],[Discharge_Date]] &lt;= 30),1,0)</f>
        <v>0</v>
      </c>
      <c r="K2454" s="3" t="str">
        <f>IF(Hospitalvisits[[#This Row],[Readmission Status]]=1,C2455,"")</f>
        <v/>
      </c>
    </row>
    <row r="2455" spans="1:11">
      <c r="A2455">
        <v>640</v>
      </c>
      <c r="B2455">
        <v>820</v>
      </c>
      <c r="C2455" s="3">
        <v>44939</v>
      </c>
      <c r="D2455" s="3">
        <v>44942</v>
      </c>
      <c r="E2455">
        <v>3</v>
      </c>
      <c r="F2455" t="s">
        <v>1044</v>
      </c>
      <c r="G2455" t="s">
        <v>1039</v>
      </c>
      <c r="H2455">
        <v>182</v>
      </c>
      <c r="I2455" t="s">
        <v>1034</v>
      </c>
      <c r="J2455">
        <f>IF(AND(B2456=Hospitalvisits[[#This Row],[Patient_ID]],C2456-Hospitalvisits[[#This Row],[Discharge_Date]] &lt;= 30),1,0)</f>
        <v>0</v>
      </c>
      <c r="K2455" s="3" t="str">
        <f>IF(Hospitalvisits[[#This Row],[Readmission Status]]=1,C2456,"")</f>
        <v/>
      </c>
    </row>
    <row r="2456" spans="1:11">
      <c r="A2456">
        <v>904</v>
      </c>
      <c r="B2456">
        <v>820</v>
      </c>
      <c r="C2456" s="3">
        <v>45647</v>
      </c>
      <c r="D2456" s="3">
        <v>45651</v>
      </c>
      <c r="E2456">
        <v>4</v>
      </c>
      <c r="F2456" t="s">
        <v>1041</v>
      </c>
      <c r="G2456" t="s">
        <v>1036</v>
      </c>
      <c r="H2456">
        <v>62</v>
      </c>
      <c r="I2456" t="s">
        <v>1026</v>
      </c>
      <c r="J2456">
        <f>IF(AND(B2457=Hospitalvisits[[#This Row],[Patient_ID]],C2457-Hospitalvisits[[#This Row],[Discharge_Date]] &lt;= 30),1,0)</f>
        <v>0</v>
      </c>
      <c r="K2456" s="3" t="str">
        <f>IF(Hospitalvisits[[#This Row],[Readmission Status]]=1,C2457,"")</f>
        <v/>
      </c>
    </row>
    <row r="2457" spans="1:11">
      <c r="A2457">
        <v>928</v>
      </c>
      <c r="B2457">
        <v>821</v>
      </c>
      <c r="C2457" s="3">
        <v>44741</v>
      </c>
      <c r="D2457" s="3">
        <v>44746</v>
      </c>
      <c r="E2457">
        <v>5</v>
      </c>
      <c r="F2457" t="s">
        <v>1030</v>
      </c>
      <c r="G2457" t="s">
        <v>1031</v>
      </c>
      <c r="H2457">
        <v>135</v>
      </c>
      <c r="I2457" t="s">
        <v>1034</v>
      </c>
      <c r="J2457">
        <f>IF(AND(B2458=Hospitalvisits[[#This Row],[Patient_ID]],C2458-Hospitalvisits[[#This Row],[Discharge_Date]] &lt;= 30),1,0)</f>
        <v>0</v>
      </c>
      <c r="K2457" s="3" t="str">
        <f>IF(Hospitalvisits[[#This Row],[Readmission Status]]=1,C2458,"")</f>
        <v/>
      </c>
    </row>
    <row r="2458" spans="1:11">
      <c r="A2458">
        <v>2893</v>
      </c>
      <c r="B2458">
        <v>821</v>
      </c>
      <c r="C2458" s="3">
        <v>44817</v>
      </c>
      <c r="D2458" s="3">
        <v>44821</v>
      </c>
      <c r="E2458">
        <v>4</v>
      </c>
      <c r="F2458" t="s">
        <v>1045</v>
      </c>
      <c r="G2458" t="s">
        <v>1025</v>
      </c>
      <c r="H2458">
        <v>12</v>
      </c>
      <c r="I2458" t="s">
        <v>1032</v>
      </c>
      <c r="J2458">
        <f>IF(AND(B2459=Hospitalvisits[[#This Row],[Patient_ID]],C2459-Hospitalvisits[[#This Row],[Discharge_Date]] &lt;= 30),1,0)</f>
        <v>0</v>
      </c>
      <c r="K2458" s="3" t="str">
        <f>IF(Hospitalvisits[[#This Row],[Readmission Status]]=1,C2459,"")</f>
        <v/>
      </c>
    </row>
    <row r="2459" spans="1:11">
      <c r="A2459">
        <v>266</v>
      </c>
      <c r="B2459">
        <v>821</v>
      </c>
      <c r="C2459" s="3">
        <v>44980</v>
      </c>
      <c r="D2459" s="3">
        <v>44985</v>
      </c>
      <c r="E2459">
        <v>5</v>
      </c>
      <c r="F2459" t="s">
        <v>1024</v>
      </c>
      <c r="G2459" t="s">
        <v>1025</v>
      </c>
      <c r="H2459">
        <v>184</v>
      </c>
      <c r="I2459" t="s">
        <v>1032</v>
      </c>
      <c r="J2459">
        <f>IF(AND(B2460=Hospitalvisits[[#This Row],[Patient_ID]],C2460-Hospitalvisits[[#This Row],[Discharge_Date]] &lt;= 30),1,0)</f>
        <v>0</v>
      </c>
      <c r="K2459" s="3" t="str">
        <f>IF(Hospitalvisits[[#This Row],[Readmission Status]]=1,C2460,"")</f>
        <v/>
      </c>
    </row>
    <row r="2460" spans="1:11">
      <c r="A2460">
        <v>2307</v>
      </c>
      <c r="B2460">
        <v>822</v>
      </c>
      <c r="C2460" s="3">
        <v>44814</v>
      </c>
      <c r="D2460" s="3">
        <v>44834</v>
      </c>
      <c r="E2460">
        <v>20</v>
      </c>
      <c r="F2460" t="s">
        <v>1027</v>
      </c>
      <c r="G2460" t="s">
        <v>1028</v>
      </c>
      <c r="H2460">
        <v>143</v>
      </c>
      <c r="I2460" t="s">
        <v>1026</v>
      </c>
      <c r="J2460">
        <f>IF(AND(B2461=Hospitalvisits[[#This Row],[Patient_ID]],C2461-Hospitalvisits[[#This Row],[Discharge_Date]] &lt;= 30),1,0)</f>
        <v>0</v>
      </c>
      <c r="K2460" s="3" t="str">
        <f>IF(Hospitalvisits[[#This Row],[Readmission Status]]=1,C2461,"")</f>
        <v/>
      </c>
    </row>
    <row r="2461" spans="1:11">
      <c r="A2461">
        <v>1596</v>
      </c>
      <c r="B2461">
        <v>822</v>
      </c>
      <c r="C2461" s="3">
        <v>45324</v>
      </c>
      <c r="D2461" s="3">
        <v>45326</v>
      </c>
      <c r="E2461">
        <v>2</v>
      </c>
      <c r="F2461" t="s">
        <v>1042</v>
      </c>
      <c r="G2461" t="s">
        <v>1043</v>
      </c>
      <c r="H2461">
        <v>125</v>
      </c>
      <c r="I2461" t="s">
        <v>1026</v>
      </c>
      <c r="J2461">
        <f>IF(AND(B2462=Hospitalvisits[[#This Row],[Patient_ID]],C2462-Hospitalvisits[[#This Row],[Discharge_Date]] &lt;= 30),1,0)</f>
        <v>0</v>
      </c>
      <c r="K2461" s="3" t="str">
        <f>IF(Hospitalvisits[[#This Row],[Readmission Status]]=1,C2462,"")</f>
        <v/>
      </c>
    </row>
    <row r="2462" spans="1:11">
      <c r="A2462">
        <v>1679</v>
      </c>
      <c r="B2462">
        <v>822</v>
      </c>
      <c r="C2462" s="3">
        <v>45575</v>
      </c>
      <c r="D2462" s="3">
        <v>45583</v>
      </c>
      <c r="E2462">
        <v>8</v>
      </c>
      <c r="F2462" t="s">
        <v>1041</v>
      </c>
      <c r="G2462" t="s">
        <v>1036</v>
      </c>
      <c r="H2462">
        <v>132</v>
      </c>
      <c r="I2462" t="s">
        <v>1032</v>
      </c>
      <c r="J2462">
        <f>IF(AND(B2463=Hospitalvisits[[#This Row],[Patient_ID]],C2463-Hospitalvisits[[#This Row],[Discharge_Date]] &lt;= 30),1,0)</f>
        <v>0</v>
      </c>
      <c r="K2462" s="3" t="str">
        <f>IF(Hospitalvisits[[#This Row],[Readmission Status]]=1,C2463,"")</f>
        <v/>
      </c>
    </row>
    <row r="2463" spans="1:11">
      <c r="A2463">
        <v>2906</v>
      </c>
      <c r="B2463">
        <v>823</v>
      </c>
      <c r="C2463" s="3">
        <v>44594</v>
      </c>
      <c r="D2463" s="3">
        <v>44604</v>
      </c>
      <c r="E2463">
        <v>10</v>
      </c>
      <c r="F2463" t="s">
        <v>1030</v>
      </c>
      <c r="G2463" t="s">
        <v>1031</v>
      </c>
      <c r="H2463">
        <v>96</v>
      </c>
      <c r="I2463" t="s">
        <v>1032</v>
      </c>
      <c r="J2463">
        <f>IF(AND(B2464=Hospitalvisits[[#This Row],[Patient_ID]],C2464-Hospitalvisits[[#This Row],[Discharge_Date]] &lt;= 30),1,0)</f>
        <v>1</v>
      </c>
      <c r="K2463" s="3">
        <f>IF(Hospitalvisits[[#This Row],[Readmission Status]]=1,C2464,"")</f>
        <v>44595</v>
      </c>
    </row>
    <row r="2464" spans="1:11">
      <c r="A2464">
        <v>2693</v>
      </c>
      <c r="B2464">
        <v>823</v>
      </c>
      <c r="C2464" s="3">
        <v>44595</v>
      </c>
      <c r="D2464" s="3">
        <v>44603</v>
      </c>
      <c r="E2464">
        <v>8</v>
      </c>
      <c r="F2464" t="s">
        <v>1035</v>
      </c>
      <c r="G2464" t="s">
        <v>1036</v>
      </c>
      <c r="H2464">
        <v>53</v>
      </c>
      <c r="I2464" t="s">
        <v>1026</v>
      </c>
      <c r="J2464">
        <f>IF(AND(B2465=Hospitalvisits[[#This Row],[Patient_ID]],C2465-Hospitalvisits[[#This Row],[Discharge_Date]] &lt;= 30),1,0)</f>
        <v>0</v>
      </c>
      <c r="K2464" s="3" t="str">
        <f>IF(Hospitalvisits[[#This Row],[Readmission Status]]=1,C2465,"")</f>
        <v/>
      </c>
    </row>
    <row r="2465" spans="1:11">
      <c r="A2465">
        <v>649</v>
      </c>
      <c r="B2465">
        <v>823</v>
      </c>
      <c r="C2465" s="3">
        <v>45640</v>
      </c>
      <c r="D2465" s="3">
        <v>45648</v>
      </c>
      <c r="E2465">
        <v>8</v>
      </c>
      <c r="F2465" t="s">
        <v>1041</v>
      </c>
      <c r="G2465" t="s">
        <v>1036</v>
      </c>
      <c r="H2465">
        <v>142</v>
      </c>
      <c r="I2465" t="s">
        <v>1032</v>
      </c>
      <c r="J2465">
        <f>IF(AND(B2466=Hospitalvisits[[#This Row],[Patient_ID]],C2466-Hospitalvisits[[#This Row],[Discharge_Date]] &lt;= 30),1,0)</f>
        <v>0</v>
      </c>
      <c r="K2465" s="3" t="str">
        <f>IF(Hospitalvisits[[#This Row],[Readmission Status]]=1,C2466,"")</f>
        <v/>
      </c>
    </row>
    <row r="2466" spans="1:11">
      <c r="A2466">
        <v>2535</v>
      </c>
      <c r="B2466">
        <v>824</v>
      </c>
      <c r="C2466" s="3">
        <v>44696</v>
      </c>
      <c r="D2466" s="3">
        <v>44701</v>
      </c>
      <c r="E2466">
        <v>5</v>
      </c>
      <c r="F2466" t="s">
        <v>1024</v>
      </c>
      <c r="G2466" t="s">
        <v>1025</v>
      </c>
      <c r="H2466">
        <v>120</v>
      </c>
      <c r="I2466" t="s">
        <v>1032</v>
      </c>
      <c r="J2466">
        <f>IF(AND(B2467=Hospitalvisits[[#This Row],[Patient_ID]],C2467-Hospitalvisits[[#This Row],[Discharge_Date]] &lt;= 30),1,0)</f>
        <v>0</v>
      </c>
      <c r="K2466" s="3" t="str">
        <f>IF(Hospitalvisits[[#This Row],[Readmission Status]]=1,C2467,"")</f>
        <v/>
      </c>
    </row>
    <row r="2467" spans="1:11">
      <c r="A2467">
        <v>1830</v>
      </c>
      <c r="B2467">
        <v>825</v>
      </c>
      <c r="C2467" s="3">
        <v>44965</v>
      </c>
      <c r="D2467" s="3">
        <v>44968</v>
      </c>
      <c r="E2467">
        <v>3</v>
      </c>
      <c r="F2467" t="s">
        <v>1042</v>
      </c>
      <c r="G2467" t="s">
        <v>1043</v>
      </c>
      <c r="H2467">
        <v>50</v>
      </c>
      <c r="I2467" t="s">
        <v>1026</v>
      </c>
      <c r="J2467">
        <f>IF(AND(B2468=Hospitalvisits[[#This Row],[Patient_ID]],C2468-Hospitalvisits[[#This Row],[Discharge_Date]] &lt;= 30),1,0)</f>
        <v>0</v>
      </c>
      <c r="K2467" s="3" t="str">
        <f>IF(Hospitalvisits[[#This Row],[Readmission Status]]=1,C2468,"")</f>
        <v/>
      </c>
    </row>
    <row r="2468" spans="1:11">
      <c r="A2468">
        <v>1758</v>
      </c>
      <c r="B2468">
        <v>825</v>
      </c>
      <c r="C2468" s="3">
        <v>45238</v>
      </c>
      <c r="D2468" s="3">
        <v>45240</v>
      </c>
      <c r="E2468">
        <v>2</v>
      </c>
      <c r="F2468" t="s">
        <v>1042</v>
      </c>
      <c r="G2468" t="s">
        <v>1043</v>
      </c>
      <c r="H2468">
        <v>73</v>
      </c>
      <c r="I2468" t="s">
        <v>1032</v>
      </c>
      <c r="J2468">
        <f>IF(AND(B2469=Hospitalvisits[[#This Row],[Patient_ID]],C2469-Hospitalvisits[[#This Row],[Discharge_Date]] &lt;= 30),1,0)</f>
        <v>0</v>
      </c>
      <c r="K2468" s="3" t="str">
        <f>IF(Hospitalvisits[[#This Row],[Readmission Status]]=1,C2469,"")</f>
        <v/>
      </c>
    </row>
    <row r="2469" spans="1:11">
      <c r="A2469">
        <v>2385</v>
      </c>
      <c r="B2469">
        <v>825</v>
      </c>
      <c r="C2469" s="3">
        <v>45618</v>
      </c>
      <c r="D2469" s="3">
        <v>45620</v>
      </c>
      <c r="E2469">
        <v>2</v>
      </c>
      <c r="F2469" t="s">
        <v>1042</v>
      </c>
      <c r="G2469" t="s">
        <v>1043</v>
      </c>
      <c r="H2469">
        <v>199</v>
      </c>
      <c r="I2469" t="s">
        <v>1032</v>
      </c>
      <c r="J2469">
        <f>IF(AND(B2470=Hospitalvisits[[#This Row],[Patient_ID]],C2470-Hospitalvisits[[#This Row],[Discharge_Date]] &lt;= 30),1,0)</f>
        <v>0</v>
      </c>
      <c r="K2469" s="3" t="str">
        <f>IF(Hospitalvisits[[#This Row],[Readmission Status]]=1,C2470,"")</f>
        <v/>
      </c>
    </row>
    <row r="2470" spans="1:11">
      <c r="A2470">
        <v>1070</v>
      </c>
      <c r="B2470">
        <v>826</v>
      </c>
      <c r="C2470" s="3">
        <v>44740</v>
      </c>
      <c r="D2470" s="3">
        <v>44742</v>
      </c>
      <c r="E2470">
        <v>2</v>
      </c>
      <c r="F2470" t="s">
        <v>1042</v>
      </c>
      <c r="G2470" t="s">
        <v>1043</v>
      </c>
      <c r="H2470">
        <v>19</v>
      </c>
      <c r="I2470" t="s">
        <v>1029</v>
      </c>
      <c r="J2470">
        <f>IF(AND(B2471=Hospitalvisits[[#This Row],[Patient_ID]],C2471-Hospitalvisits[[#This Row],[Discharge_Date]] &lt;= 30),1,0)</f>
        <v>0</v>
      </c>
      <c r="K2470" s="3" t="str">
        <f>IF(Hospitalvisits[[#This Row],[Readmission Status]]=1,C2471,"")</f>
        <v/>
      </c>
    </row>
    <row r="2471" spans="1:11">
      <c r="A2471">
        <v>179</v>
      </c>
      <c r="B2471">
        <v>826</v>
      </c>
      <c r="C2471" s="3">
        <v>44989</v>
      </c>
      <c r="D2471" s="3">
        <v>44995</v>
      </c>
      <c r="E2471">
        <v>6</v>
      </c>
      <c r="F2471" t="s">
        <v>1038</v>
      </c>
      <c r="G2471" t="s">
        <v>1039</v>
      </c>
      <c r="H2471">
        <v>41</v>
      </c>
      <c r="I2471" t="s">
        <v>1029</v>
      </c>
      <c r="J2471">
        <f>IF(AND(B2472=Hospitalvisits[[#This Row],[Patient_ID]],C2472-Hospitalvisits[[#This Row],[Discharge_Date]] &lt;= 30),1,0)</f>
        <v>1</v>
      </c>
      <c r="K2471" s="3">
        <f>IF(Hospitalvisits[[#This Row],[Readmission Status]]=1,C2472,"")</f>
        <v>45005</v>
      </c>
    </row>
    <row r="2472" spans="1:11">
      <c r="A2472">
        <v>2129</v>
      </c>
      <c r="B2472">
        <v>826</v>
      </c>
      <c r="C2472" s="3">
        <v>45005</v>
      </c>
      <c r="D2472" s="3">
        <v>45017</v>
      </c>
      <c r="E2472">
        <v>12</v>
      </c>
      <c r="F2472" t="s">
        <v>1027</v>
      </c>
      <c r="G2472" t="s">
        <v>1028</v>
      </c>
      <c r="H2472">
        <v>11</v>
      </c>
      <c r="I2472" t="s">
        <v>1032</v>
      </c>
      <c r="J2472">
        <f>IF(AND(B2473=Hospitalvisits[[#This Row],[Patient_ID]],C2473-Hospitalvisits[[#This Row],[Discharge_Date]] &lt;= 30),1,0)</f>
        <v>0</v>
      </c>
      <c r="K2472" s="3" t="str">
        <f>IF(Hospitalvisits[[#This Row],[Readmission Status]]=1,C2473,"")</f>
        <v/>
      </c>
    </row>
    <row r="2473" spans="1:11">
      <c r="A2473">
        <v>1022</v>
      </c>
      <c r="B2473">
        <v>826</v>
      </c>
      <c r="C2473" s="3">
        <v>45094</v>
      </c>
      <c r="D2473" s="3">
        <v>45101</v>
      </c>
      <c r="E2473">
        <v>7</v>
      </c>
      <c r="F2473" t="s">
        <v>1044</v>
      </c>
      <c r="G2473" t="s">
        <v>1039</v>
      </c>
      <c r="H2473">
        <v>17</v>
      </c>
      <c r="I2473" t="s">
        <v>1034</v>
      </c>
      <c r="J2473">
        <f>IF(AND(B2474=Hospitalvisits[[#This Row],[Patient_ID]],C2474-Hospitalvisits[[#This Row],[Discharge_Date]] &lt;= 30),1,0)</f>
        <v>0</v>
      </c>
      <c r="K2473" s="3" t="str">
        <f>IF(Hospitalvisits[[#This Row],[Readmission Status]]=1,C2474,"")</f>
        <v/>
      </c>
    </row>
    <row r="2474" spans="1:11">
      <c r="A2474">
        <v>2005</v>
      </c>
      <c r="B2474">
        <v>827</v>
      </c>
      <c r="C2474" s="3">
        <v>45120</v>
      </c>
      <c r="D2474" s="3">
        <v>45123</v>
      </c>
      <c r="E2474">
        <v>3</v>
      </c>
      <c r="F2474" t="s">
        <v>1044</v>
      </c>
      <c r="G2474" t="s">
        <v>1039</v>
      </c>
      <c r="H2474">
        <v>156</v>
      </c>
      <c r="I2474" t="s">
        <v>1026</v>
      </c>
      <c r="J2474">
        <f>IF(AND(B2475=Hospitalvisits[[#This Row],[Patient_ID]],C2475-Hospitalvisits[[#This Row],[Discharge_Date]] &lt;= 30),1,0)</f>
        <v>0</v>
      </c>
      <c r="K2474" s="3" t="str">
        <f>IF(Hospitalvisits[[#This Row],[Readmission Status]]=1,C2475,"")</f>
        <v/>
      </c>
    </row>
    <row r="2475" spans="1:11">
      <c r="A2475">
        <v>1392</v>
      </c>
      <c r="B2475">
        <v>827</v>
      </c>
      <c r="C2475" s="3">
        <v>45561</v>
      </c>
      <c r="D2475" s="3">
        <v>45571</v>
      </c>
      <c r="E2475">
        <v>10</v>
      </c>
      <c r="F2475" t="s">
        <v>1035</v>
      </c>
      <c r="G2475" t="s">
        <v>1036</v>
      </c>
      <c r="H2475">
        <v>57</v>
      </c>
      <c r="I2475" t="s">
        <v>1032</v>
      </c>
      <c r="J2475">
        <f>IF(AND(B2476=Hospitalvisits[[#This Row],[Patient_ID]],C2476-Hospitalvisits[[#This Row],[Discharge_Date]] &lt;= 30),1,0)</f>
        <v>0</v>
      </c>
      <c r="K2475" s="3" t="str">
        <f>IF(Hospitalvisits[[#This Row],[Readmission Status]]=1,C2476,"")</f>
        <v/>
      </c>
    </row>
    <row r="2476" spans="1:11">
      <c r="A2476">
        <v>1451</v>
      </c>
      <c r="B2476">
        <v>828</v>
      </c>
      <c r="C2476" s="3">
        <v>44723</v>
      </c>
      <c r="D2476" s="3">
        <v>44728</v>
      </c>
      <c r="E2476">
        <v>5</v>
      </c>
      <c r="F2476" t="s">
        <v>1044</v>
      </c>
      <c r="G2476" t="s">
        <v>1039</v>
      </c>
      <c r="H2476">
        <v>24</v>
      </c>
      <c r="I2476" t="s">
        <v>1029</v>
      </c>
      <c r="J2476">
        <f>IF(AND(B2477=Hospitalvisits[[#This Row],[Patient_ID]],C2477-Hospitalvisits[[#This Row],[Discharge_Date]] &lt;= 30),1,0)</f>
        <v>0</v>
      </c>
      <c r="K2476" s="3" t="str">
        <f>IF(Hospitalvisits[[#This Row],[Readmission Status]]=1,C2477,"")</f>
        <v/>
      </c>
    </row>
    <row r="2477" spans="1:11">
      <c r="A2477">
        <v>372</v>
      </c>
      <c r="B2477">
        <v>828</v>
      </c>
      <c r="C2477" s="3">
        <v>44849</v>
      </c>
      <c r="D2477" s="3">
        <v>44851</v>
      </c>
      <c r="E2477">
        <v>2</v>
      </c>
      <c r="F2477" t="s">
        <v>1046</v>
      </c>
      <c r="G2477" t="s">
        <v>1043</v>
      </c>
      <c r="H2477">
        <v>102</v>
      </c>
      <c r="I2477" t="s">
        <v>1029</v>
      </c>
      <c r="J2477">
        <f>IF(AND(B2478=Hospitalvisits[[#This Row],[Patient_ID]],C2478-Hospitalvisits[[#This Row],[Discharge_Date]] &lt;= 30),1,0)</f>
        <v>0</v>
      </c>
      <c r="K2477" s="3" t="str">
        <f>IF(Hospitalvisits[[#This Row],[Readmission Status]]=1,C2478,"")</f>
        <v/>
      </c>
    </row>
    <row r="2478" spans="1:11">
      <c r="A2478">
        <v>2359</v>
      </c>
      <c r="B2478">
        <v>829</v>
      </c>
      <c r="C2478" s="3">
        <v>44955</v>
      </c>
      <c r="D2478" s="3">
        <v>44966</v>
      </c>
      <c r="E2478">
        <v>11</v>
      </c>
      <c r="F2478" t="s">
        <v>1033</v>
      </c>
      <c r="G2478" t="s">
        <v>1028</v>
      </c>
      <c r="H2478">
        <v>48</v>
      </c>
      <c r="I2478" t="s">
        <v>1026</v>
      </c>
      <c r="J2478">
        <f>IF(AND(B2479=Hospitalvisits[[#This Row],[Patient_ID]],C2479-Hospitalvisits[[#This Row],[Discharge_Date]] &lt;= 30),1,0)</f>
        <v>0</v>
      </c>
      <c r="K2478" s="3" t="str">
        <f>IF(Hospitalvisits[[#This Row],[Readmission Status]]=1,C2479,"")</f>
        <v/>
      </c>
    </row>
    <row r="2479" spans="1:11">
      <c r="A2479">
        <v>930</v>
      </c>
      <c r="B2479">
        <v>829</v>
      </c>
      <c r="C2479" s="3">
        <v>45090</v>
      </c>
      <c r="D2479" s="3">
        <v>45091</v>
      </c>
      <c r="E2479">
        <v>1</v>
      </c>
      <c r="F2479" t="s">
        <v>1046</v>
      </c>
      <c r="G2479" t="s">
        <v>1043</v>
      </c>
      <c r="H2479">
        <v>12</v>
      </c>
      <c r="I2479" t="s">
        <v>1026</v>
      </c>
      <c r="J2479">
        <f>IF(AND(B2480=Hospitalvisits[[#This Row],[Patient_ID]],C2480-Hospitalvisits[[#This Row],[Discharge_Date]] &lt;= 30),1,0)</f>
        <v>0</v>
      </c>
      <c r="K2479" s="3" t="str">
        <f>IF(Hospitalvisits[[#This Row],[Readmission Status]]=1,C2480,"")</f>
        <v/>
      </c>
    </row>
    <row r="2480" spans="1:11">
      <c r="A2480">
        <v>2245</v>
      </c>
      <c r="B2480">
        <v>829</v>
      </c>
      <c r="C2480" s="3">
        <v>45244</v>
      </c>
      <c r="D2480" s="3">
        <v>45246</v>
      </c>
      <c r="E2480">
        <v>2</v>
      </c>
      <c r="F2480" t="s">
        <v>1030</v>
      </c>
      <c r="G2480" t="s">
        <v>1031</v>
      </c>
      <c r="H2480">
        <v>32</v>
      </c>
      <c r="I2480" t="s">
        <v>1029</v>
      </c>
      <c r="J2480">
        <f>IF(AND(B2481=Hospitalvisits[[#This Row],[Patient_ID]],C2481-Hospitalvisits[[#This Row],[Discharge_Date]] &lt;= 30),1,0)</f>
        <v>0</v>
      </c>
      <c r="K2480" s="3" t="str">
        <f>IF(Hospitalvisits[[#This Row],[Readmission Status]]=1,C2481,"")</f>
        <v/>
      </c>
    </row>
    <row r="2481" spans="1:11">
      <c r="A2481">
        <v>2090</v>
      </c>
      <c r="B2481">
        <v>830</v>
      </c>
      <c r="C2481" s="3">
        <v>44847</v>
      </c>
      <c r="D2481" s="3">
        <v>44850</v>
      </c>
      <c r="E2481">
        <v>3</v>
      </c>
      <c r="F2481" t="s">
        <v>1038</v>
      </c>
      <c r="G2481" t="s">
        <v>1039</v>
      </c>
      <c r="H2481">
        <v>78</v>
      </c>
      <c r="I2481" t="s">
        <v>1029</v>
      </c>
      <c r="J2481">
        <f>IF(AND(B2482=Hospitalvisits[[#This Row],[Patient_ID]],C2482-Hospitalvisits[[#This Row],[Discharge_Date]] &lt;= 30),1,0)</f>
        <v>0</v>
      </c>
      <c r="K2481" s="3" t="str">
        <f>IF(Hospitalvisits[[#This Row],[Readmission Status]]=1,C2482,"")</f>
        <v/>
      </c>
    </row>
    <row r="2482" spans="1:11">
      <c r="A2482">
        <v>77</v>
      </c>
      <c r="B2482">
        <v>830</v>
      </c>
      <c r="C2482" s="3">
        <v>44979</v>
      </c>
      <c r="D2482" s="3">
        <v>44988</v>
      </c>
      <c r="E2482">
        <v>9</v>
      </c>
      <c r="F2482" t="s">
        <v>1035</v>
      </c>
      <c r="G2482" t="s">
        <v>1036</v>
      </c>
      <c r="H2482">
        <v>60</v>
      </c>
      <c r="I2482" t="s">
        <v>1026</v>
      </c>
      <c r="J2482">
        <f>IF(AND(B2483=Hospitalvisits[[#This Row],[Patient_ID]],C2483-Hospitalvisits[[#This Row],[Discharge_Date]] &lt;= 30),1,0)</f>
        <v>0</v>
      </c>
      <c r="K2482" s="3" t="str">
        <f>IF(Hospitalvisits[[#This Row],[Readmission Status]]=1,C2483,"")</f>
        <v/>
      </c>
    </row>
    <row r="2483" spans="1:11">
      <c r="A2483">
        <v>955</v>
      </c>
      <c r="B2483">
        <v>830</v>
      </c>
      <c r="C2483" s="3">
        <v>45141</v>
      </c>
      <c r="D2483" s="3">
        <v>45145</v>
      </c>
      <c r="E2483">
        <v>4</v>
      </c>
      <c r="F2483" t="s">
        <v>1024</v>
      </c>
      <c r="G2483" t="s">
        <v>1025</v>
      </c>
      <c r="H2483">
        <v>89</v>
      </c>
      <c r="I2483" t="s">
        <v>1029</v>
      </c>
      <c r="J2483">
        <f>IF(AND(B2484=Hospitalvisits[[#This Row],[Patient_ID]],C2484-Hospitalvisits[[#This Row],[Discharge_Date]] &lt;= 30),1,0)</f>
        <v>0</v>
      </c>
      <c r="K2483" s="3" t="str">
        <f>IF(Hospitalvisits[[#This Row],[Readmission Status]]=1,C2484,"")</f>
        <v/>
      </c>
    </row>
    <row r="2484" spans="1:11">
      <c r="A2484">
        <v>2060</v>
      </c>
      <c r="B2484">
        <v>830</v>
      </c>
      <c r="C2484" s="3">
        <v>45654</v>
      </c>
      <c r="D2484" s="3">
        <v>45665</v>
      </c>
      <c r="E2484">
        <v>11</v>
      </c>
      <c r="F2484" t="s">
        <v>1035</v>
      </c>
      <c r="G2484" t="s">
        <v>1036</v>
      </c>
      <c r="H2484">
        <v>175</v>
      </c>
      <c r="I2484" t="s">
        <v>1029</v>
      </c>
      <c r="J2484">
        <f>IF(AND(B2485=Hospitalvisits[[#This Row],[Patient_ID]],C2485-Hospitalvisits[[#This Row],[Discharge_Date]] &lt;= 30),1,0)</f>
        <v>0</v>
      </c>
      <c r="K2484" s="3" t="str">
        <f>IF(Hospitalvisits[[#This Row],[Readmission Status]]=1,C2485,"")</f>
        <v/>
      </c>
    </row>
    <row r="2485" spans="1:11">
      <c r="A2485">
        <v>337</v>
      </c>
      <c r="B2485">
        <v>831</v>
      </c>
      <c r="C2485" s="3">
        <v>45643</v>
      </c>
      <c r="D2485" s="3">
        <v>45647</v>
      </c>
      <c r="E2485">
        <v>4</v>
      </c>
      <c r="F2485" t="s">
        <v>1038</v>
      </c>
      <c r="G2485" t="s">
        <v>1039</v>
      </c>
      <c r="H2485">
        <v>188</v>
      </c>
      <c r="I2485" t="s">
        <v>1026</v>
      </c>
      <c r="J2485">
        <f>IF(AND(B2486=Hospitalvisits[[#This Row],[Patient_ID]],C2486-Hospitalvisits[[#This Row],[Discharge_Date]] &lt;= 30),1,0)</f>
        <v>0</v>
      </c>
      <c r="K2485" s="3" t="str">
        <f>IF(Hospitalvisits[[#This Row],[Readmission Status]]=1,C2486,"")</f>
        <v/>
      </c>
    </row>
    <row r="2486" spans="1:11">
      <c r="A2486">
        <v>1889</v>
      </c>
      <c r="B2486">
        <v>832</v>
      </c>
      <c r="C2486" s="3">
        <v>44584</v>
      </c>
      <c r="D2486" s="3">
        <v>44586</v>
      </c>
      <c r="E2486">
        <v>2</v>
      </c>
      <c r="F2486" t="s">
        <v>1045</v>
      </c>
      <c r="G2486" t="s">
        <v>1025</v>
      </c>
      <c r="H2486">
        <v>4</v>
      </c>
      <c r="I2486" t="s">
        <v>1029</v>
      </c>
      <c r="J2486">
        <f>IF(AND(B2487=Hospitalvisits[[#This Row],[Patient_ID]],C2487-Hospitalvisits[[#This Row],[Discharge_Date]] &lt;= 30),1,0)</f>
        <v>1</v>
      </c>
      <c r="K2486" s="3">
        <f>IF(Hospitalvisits[[#This Row],[Readmission Status]]=1,C2487,"")</f>
        <v>44591</v>
      </c>
    </row>
    <row r="2487" spans="1:11">
      <c r="A2487">
        <v>421</v>
      </c>
      <c r="B2487">
        <v>832</v>
      </c>
      <c r="C2487" s="3">
        <v>44591</v>
      </c>
      <c r="D2487" s="3">
        <v>44592</v>
      </c>
      <c r="E2487">
        <v>1</v>
      </c>
      <c r="F2487" t="s">
        <v>1037</v>
      </c>
      <c r="G2487" t="s">
        <v>1031</v>
      </c>
      <c r="H2487">
        <v>148</v>
      </c>
      <c r="I2487" t="s">
        <v>1026</v>
      </c>
      <c r="J2487">
        <f>IF(AND(B2488=Hospitalvisits[[#This Row],[Patient_ID]],C2488-Hospitalvisits[[#This Row],[Discharge_Date]] &lt;= 30),1,0)</f>
        <v>0</v>
      </c>
      <c r="K2487" s="3" t="str">
        <f>IF(Hospitalvisits[[#This Row],[Readmission Status]]=1,C2488,"")</f>
        <v/>
      </c>
    </row>
    <row r="2488" spans="1:11">
      <c r="A2488">
        <v>914</v>
      </c>
      <c r="B2488">
        <v>832</v>
      </c>
      <c r="C2488" s="3">
        <v>44652</v>
      </c>
      <c r="D2488" s="3">
        <v>44665</v>
      </c>
      <c r="E2488">
        <v>13</v>
      </c>
      <c r="F2488" t="s">
        <v>1033</v>
      </c>
      <c r="G2488" t="s">
        <v>1028</v>
      </c>
      <c r="H2488">
        <v>78</v>
      </c>
      <c r="I2488" t="s">
        <v>1029</v>
      </c>
      <c r="J2488">
        <f>IF(AND(B2489=Hospitalvisits[[#This Row],[Patient_ID]],C2489-Hospitalvisits[[#This Row],[Discharge_Date]] &lt;= 30),1,0)</f>
        <v>0</v>
      </c>
      <c r="K2488" s="3" t="str">
        <f>IF(Hospitalvisits[[#This Row],[Readmission Status]]=1,C2489,"")</f>
        <v/>
      </c>
    </row>
    <row r="2489" spans="1:11">
      <c r="A2489">
        <v>134</v>
      </c>
      <c r="B2489">
        <v>832</v>
      </c>
      <c r="C2489" s="3">
        <v>44816</v>
      </c>
      <c r="D2489" s="3">
        <v>44826</v>
      </c>
      <c r="E2489">
        <v>10</v>
      </c>
      <c r="F2489" t="s">
        <v>1037</v>
      </c>
      <c r="G2489" t="s">
        <v>1031</v>
      </c>
      <c r="H2489">
        <v>3</v>
      </c>
      <c r="I2489" t="s">
        <v>1029</v>
      </c>
      <c r="J2489">
        <f>IF(AND(B2490=Hospitalvisits[[#This Row],[Patient_ID]],C2490-Hospitalvisits[[#This Row],[Discharge_Date]] &lt;= 30),1,0)</f>
        <v>0</v>
      </c>
      <c r="K2489" s="3" t="str">
        <f>IF(Hospitalvisits[[#This Row],[Readmission Status]]=1,C2490,"")</f>
        <v/>
      </c>
    </row>
    <row r="2490" spans="1:11">
      <c r="A2490">
        <v>1388</v>
      </c>
      <c r="B2490">
        <v>832</v>
      </c>
      <c r="C2490" s="3">
        <v>45057</v>
      </c>
      <c r="D2490" s="3">
        <v>45060</v>
      </c>
      <c r="E2490">
        <v>3</v>
      </c>
      <c r="F2490" t="s">
        <v>1042</v>
      </c>
      <c r="G2490" t="s">
        <v>1043</v>
      </c>
      <c r="H2490">
        <v>6</v>
      </c>
      <c r="I2490" t="s">
        <v>1029</v>
      </c>
      <c r="J2490">
        <f>IF(AND(B2491=Hospitalvisits[[#This Row],[Patient_ID]],C2491-Hospitalvisits[[#This Row],[Discharge_Date]] &lt;= 30),1,0)</f>
        <v>0</v>
      </c>
      <c r="K2490" s="3" t="str">
        <f>IF(Hospitalvisits[[#This Row],[Readmission Status]]=1,C2491,"")</f>
        <v/>
      </c>
    </row>
    <row r="2491" spans="1:11">
      <c r="A2491">
        <v>2137</v>
      </c>
      <c r="B2491">
        <v>832</v>
      </c>
      <c r="C2491" s="3">
        <v>45206</v>
      </c>
      <c r="D2491" s="3">
        <v>45213</v>
      </c>
      <c r="E2491">
        <v>7</v>
      </c>
      <c r="F2491" t="s">
        <v>1038</v>
      </c>
      <c r="G2491" t="s">
        <v>1039</v>
      </c>
      <c r="H2491">
        <v>79</v>
      </c>
      <c r="I2491" t="s">
        <v>1029</v>
      </c>
      <c r="J2491">
        <f>IF(AND(B2492=Hospitalvisits[[#This Row],[Patient_ID]],C2492-Hospitalvisits[[#This Row],[Discharge_Date]] &lt;= 30),1,0)</f>
        <v>1</v>
      </c>
      <c r="K2491" s="3">
        <f>IF(Hospitalvisits[[#This Row],[Readmission Status]]=1,C2492,"")</f>
        <v>45207</v>
      </c>
    </row>
    <row r="2492" spans="1:11">
      <c r="A2492">
        <v>1676</v>
      </c>
      <c r="B2492">
        <v>832</v>
      </c>
      <c r="C2492" s="3">
        <v>45207</v>
      </c>
      <c r="D2492" s="3">
        <v>45210</v>
      </c>
      <c r="E2492">
        <v>3</v>
      </c>
      <c r="F2492" t="s">
        <v>1046</v>
      </c>
      <c r="G2492" t="s">
        <v>1043</v>
      </c>
      <c r="H2492">
        <v>173</v>
      </c>
      <c r="I2492" t="s">
        <v>1026</v>
      </c>
      <c r="J2492">
        <f>IF(AND(B2493=Hospitalvisits[[#This Row],[Patient_ID]],C2493-Hospitalvisits[[#This Row],[Discharge_Date]] &lt;= 30),1,0)</f>
        <v>0</v>
      </c>
      <c r="K2492" s="3" t="str">
        <f>IF(Hospitalvisits[[#This Row],[Readmission Status]]=1,C2493,"")</f>
        <v/>
      </c>
    </row>
    <row r="2493" spans="1:11">
      <c r="A2493">
        <v>1685</v>
      </c>
      <c r="B2493">
        <v>832</v>
      </c>
      <c r="C2493" s="3">
        <v>45353</v>
      </c>
      <c r="D2493" s="3">
        <v>45356</v>
      </c>
      <c r="E2493">
        <v>3</v>
      </c>
      <c r="F2493" t="s">
        <v>1042</v>
      </c>
      <c r="G2493" t="s">
        <v>1043</v>
      </c>
      <c r="H2493">
        <v>53</v>
      </c>
      <c r="I2493" t="s">
        <v>1034</v>
      </c>
      <c r="J2493">
        <f>IF(AND(B2494=Hospitalvisits[[#This Row],[Patient_ID]],C2494-Hospitalvisits[[#This Row],[Discharge_Date]] &lt;= 30),1,0)</f>
        <v>0</v>
      </c>
      <c r="K2493" s="3" t="str">
        <f>IF(Hospitalvisits[[#This Row],[Readmission Status]]=1,C2494,"")</f>
        <v/>
      </c>
    </row>
    <row r="2494" spans="1:11">
      <c r="A2494">
        <v>2000</v>
      </c>
      <c r="B2494">
        <v>832</v>
      </c>
      <c r="C2494" s="3">
        <v>45543</v>
      </c>
      <c r="D2494" s="3">
        <v>45547</v>
      </c>
      <c r="E2494">
        <v>4</v>
      </c>
      <c r="F2494" t="s">
        <v>1024</v>
      </c>
      <c r="G2494" t="s">
        <v>1025</v>
      </c>
      <c r="H2494">
        <v>30</v>
      </c>
      <c r="I2494" t="s">
        <v>1034</v>
      </c>
      <c r="J2494">
        <f>IF(AND(B2495=Hospitalvisits[[#This Row],[Patient_ID]],C2495-Hospitalvisits[[#This Row],[Discharge_Date]] &lt;= 30),1,0)</f>
        <v>0</v>
      </c>
      <c r="K2494" s="3" t="str">
        <f>IF(Hospitalvisits[[#This Row],[Readmission Status]]=1,C2495,"")</f>
        <v/>
      </c>
    </row>
    <row r="2495" spans="1:11">
      <c r="A2495">
        <v>1665</v>
      </c>
      <c r="B2495">
        <v>833</v>
      </c>
      <c r="C2495" s="3">
        <v>44728</v>
      </c>
      <c r="D2495" s="3">
        <v>44730</v>
      </c>
      <c r="E2495">
        <v>2</v>
      </c>
      <c r="F2495" t="s">
        <v>1045</v>
      </c>
      <c r="G2495" t="s">
        <v>1025</v>
      </c>
      <c r="H2495">
        <v>111</v>
      </c>
      <c r="I2495" t="s">
        <v>1034</v>
      </c>
      <c r="J2495">
        <f>IF(AND(B2496=Hospitalvisits[[#This Row],[Patient_ID]],C2496-Hospitalvisits[[#This Row],[Discharge_Date]] &lt;= 30),1,0)</f>
        <v>0</v>
      </c>
      <c r="K2495" s="3" t="str">
        <f>IF(Hospitalvisits[[#This Row],[Readmission Status]]=1,C2496,"")</f>
        <v/>
      </c>
    </row>
    <row r="2496" spans="1:11">
      <c r="A2496">
        <v>455</v>
      </c>
      <c r="B2496">
        <v>833</v>
      </c>
      <c r="C2496" s="3">
        <v>44768</v>
      </c>
      <c r="D2496" s="3">
        <v>44773</v>
      </c>
      <c r="E2496">
        <v>5</v>
      </c>
      <c r="F2496" t="s">
        <v>1045</v>
      </c>
      <c r="G2496" t="s">
        <v>1025</v>
      </c>
      <c r="H2496">
        <v>25</v>
      </c>
      <c r="I2496" t="s">
        <v>1034</v>
      </c>
      <c r="J2496">
        <f>IF(AND(B2497=Hospitalvisits[[#This Row],[Patient_ID]],C2497-Hospitalvisits[[#This Row],[Discharge_Date]] &lt;= 30),1,0)</f>
        <v>0</v>
      </c>
      <c r="K2496" s="3" t="str">
        <f>IF(Hospitalvisits[[#This Row],[Readmission Status]]=1,C2497,"")</f>
        <v/>
      </c>
    </row>
    <row r="2497" spans="1:11">
      <c r="A2497">
        <v>548</v>
      </c>
      <c r="B2497">
        <v>833</v>
      </c>
      <c r="C2497" s="3">
        <v>45184</v>
      </c>
      <c r="D2497" s="3">
        <v>45187</v>
      </c>
      <c r="E2497">
        <v>3</v>
      </c>
      <c r="F2497" t="s">
        <v>1046</v>
      </c>
      <c r="G2497" t="s">
        <v>1043</v>
      </c>
      <c r="H2497">
        <v>10</v>
      </c>
      <c r="I2497" t="s">
        <v>1026</v>
      </c>
      <c r="J2497">
        <f>IF(AND(B2498=Hospitalvisits[[#This Row],[Patient_ID]],C2498-Hospitalvisits[[#This Row],[Discharge_Date]] &lt;= 30),1,0)</f>
        <v>0</v>
      </c>
      <c r="K2497" s="3" t="str">
        <f>IF(Hospitalvisits[[#This Row],[Readmission Status]]=1,C2498,"")</f>
        <v/>
      </c>
    </row>
    <row r="2498" spans="1:11">
      <c r="A2498">
        <v>2600</v>
      </c>
      <c r="B2498">
        <v>833</v>
      </c>
      <c r="C2498" s="3">
        <v>45462</v>
      </c>
      <c r="D2498" s="3">
        <v>45473</v>
      </c>
      <c r="E2498">
        <v>11</v>
      </c>
      <c r="F2498" t="s">
        <v>1033</v>
      </c>
      <c r="G2498" t="s">
        <v>1028</v>
      </c>
      <c r="H2498">
        <v>188</v>
      </c>
      <c r="I2498" t="s">
        <v>1026</v>
      </c>
      <c r="J2498">
        <f>IF(AND(B2499=Hospitalvisits[[#This Row],[Patient_ID]],C2499-Hospitalvisits[[#This Row],[Discharge_Date]] &lt;= 30),1,0)</f>
        <v>0</v>
      </c>
      <c r="K2498" s="3" t="str">
        <f>IF(Hospitalvisits[[#This Row],[Readmission Status]]=1,C2499,"")</f>
        <v/>
      </c>
    </row>
    <row r="2499" spans="1:11">
      <c r="A2499">
        <v>2183</v>
      </c>
      <c r="B2499">
        <v>834</v>
      </c>
      <c r="C2499" s="3">
        <v>44674</v>
      </c>
      <c r="D2499" s="3">
        <v>44677</v>
      </c>
      <c r="E2499">
        <v>3</v>
      </c>
      <c r="F2499" t="s">
        <v>1040</v>
      </c>
      <c r="G2499" t="s">
        <v>1039</v>
      </c>
      <c r="H2499">
        <v>56</v>
      </c>
      <c r="I2499" t="s">
        <v>1032</v>
      </c>
      <c r="J2499">
        <f>IF(AND(B2500=Hospitalvisits[[#This Row],[Patient_ID]],C2500-Hospitalvisits[[#This Row],[Discharge_Date]] &lt;= 30),1,0)</f>
        <v>0</v>
      </c>
      <c r="K2499" s="3" t="str">
        <f>IF(Hospitalvisits[[#This Row],[Readmission Status]]=1,C2500,"")</f>
        <v/>
      </c>
    </row>
    <row r="2500" spans="1:11">
      <c r="A2500">
        <v>2874</v>
      </c>
      <c r="B2500">
        <v>834</v>
      </c>
      <c r="C2500" s="3">
        <v>44879</v>
      </c>
      <c r="D2500" s="3">
        <v>44880</v>
      </c>
      <c r="E2500">
        <v>1</v>
      </c>
      <c r="F2500" t="s">
        <v>1042</v>
      </c>
      <c r="G2500" t="s">
        <v>1043</v>
      </c>
      <c r="H2500">
        <v>193</v>
      </c>
      <c r="I2500" t="s">
        <v>1029</v>
      </c>
      <c r="J2500">
        <f>IF(AND(B2501=Hospitalvisits[[#This Row],[Patient_ID]],C2501-Hospitalvisits[[#This Row],[Discharge_Date]] &lt;= 30),1,0)</f>
        <v>0</v>
      </c>
      <c r="K2500" s="3" t="str">
        <f>IF(Hospitalvisits[[#This Row],[Readmission Status]]=1,C2501,"")</f>
        <v/>
      </c>
    </row>
    <row r="2501" spans="1:11">
      <c r="A2501">
        <v>1422</v>
      </c>
      <c r="B2501">
        <v>834</v>
      </c>
      <c r="C2501" s="3">
        <v>45246</v>
      </c>
      <c r="D2501" s="3">
        <v>45247</v>
      </c>
      <c r="E2501">
        <v>1</v>
      </c>
      <c r="F2501" t="s">
        <v>1042</v>
      </c>
      <c r="G2501" t="s">
        <v>1043</v>
      </c>
      <c r="H2501">
        <v>101</v>
      </c>
      <c r="I2501" t="s">
        <v>1032</v>
      </c>
      <c r="J2501">
        <f>IF(AND(B2502=Hospitalvisits[[#This Row],[Patient_ID]],C2502-Hospitalvisits[[#This Row],[Discharge_Date]] &lt;= 30),1,0)</f>
        <v>0</v>
      </c>
      <c r="K2501" s="3" t="str">
        <f>IF(Hospitalvisits[[#This Row],[Readmission Status]]=1,C2502,"")</f>
        <v/>
      </c>
    </row>
    <row r="2502" spans="1:11">
      <c r="A2502">
        <v>96</v>
      </c>
      <c r="B2502">
        <v>835</v>
      </c>
      <c r="C2502" s="3">
        <v>44746</v>
      </c>
      <c r="D2502" s="3">
        <v>44752</v>
      </c>
      <c r="E2502">
        <v>6</v>
      </c>
      <c r="F2502" t="s">
        <v>1041</v>
      </c>
      <c r="G2502" t="s">
        <v>1036</v>
      </c>
      <c r="H2502">
        <v>67</v>
      </c>
      <c r="I2502" t="s">
        <v>1032</v>
      </c>
      <c r="J2502">
        <f>IF(AND(B2503=Hospitalvisits[[#This Row],[Patient_ID]],C2503-Hospitalvisits[[#This Row],[Discharge_Date]] &lt;= 30),1,0)</f>
        <v>1</v>
      </c>
      <c r="K2502" s="3">
        <f>IF(Hospitalvisits[[#This Row],[Readmission Status]]=1,C2503,"")</f>
        <v>44756</v>
      </c>
    </row>
    <row r="2503" spans="1:11">
      <c r="A2503">
        <v>2320</v>
      </c>
      <c r="B2503">
        <v>835</v>
      </c>
      <c r="C2503" s="3">
        <v>44756</v>
      </c>
      <c r="D2503" s="3">
        <v>44757</v>
      </c>
      <c r="E2503">
        <v>1</v>
      </c>
      <c r="F2503" t="s">
        <v>1042</v>
      </c>
      <c r="G2503" t="s">
        <v>1043</v>
      </c>
      <c r="H2503">
        <v>129</v>
      </c>
      <c r="I2503" t="s">
        <v>1029</v>
      </c>
      <c r="J2503">
        <f>IF(AND(B2504=Hospitalvisits[[#This Row],[Patient_ID]],C2504-Hospitalvisits[[#This Row],[Discharge_Date]] &lt;= 30),1,0)</f>
        <v>0</v>
      </c>
      <c r="K2503" s="3" t="str">
        <f>IF(Hospitalvisits[[#This Row],[Readmission Status]]=1,C2504,"")</f>
        <v/>
      </c>
    </row>
    <row r="2504" spans="1:11">
      <c r="A2504">
        <v>2741</v>
      </c>
      <c r="B2504">
        <v>836</v>
      </c>
      <c r="C2504" s="3">
        <v>44667</v>
      </c>
      <c r="D2504" s="3">
        <v>44673</v>
      </c>
      <c r="E2504">
        <v>6</v>
      </c>
      <c r="F2504" t="s">
        <v>1041</v>
      </c>
      <c r="G2504" t="s">
        <v>1036</v>
      </c>
      <c r="H2504">
        <v>178</v>
      </c>
      <c r="I2504" t="s">
        <v>1026</v>
      </c>
      <c r="J2504">
        <f>IF(AND(B2505=Hospitalvisits[[#This Row],[Patient_ID]],C2505-Hospitalvisits[[#This Row],[Discharge_Date]] &lt;= 30),1,0)</f>
        <v>0</v>
      </c>
      <c r="K2504" s="3" t="str">
        <f>IF(Hospitalvisits[[#This Row],[Readmission Status]]=1,C2505,"")</f>
        <v/>
      </c>
    </row>
    <row r="2505" spans="1:11">
      <c r="A2505">
        <v>2386</v>
      </c>
      <c r="B2505">
        <v>836</v>
      </c>
      <c r="C2505" s="3">
        <v>45257</v>
      </c>
      <c r="D2505" s="3">
        <v>45260</v>
      </c>
      <c r="E2505">
        <v>3</v>
      </c>
      <c r="F2505" t="s">
        <v>1040</v>
      </c>
      <c r="G2505" t="s">
        <v>1039</v>
      </c>
      <c r="H2505">
        <v>118</v>
      </c>
      <c r="I2505" t="s">
        <v>1034</v>
      </c>
      <c r="J2505">
        <f>IF(AND(B2506=Hospitalvisits[[#This Row],[Patient_ID]],C2506-Hospitalvisits[[#This Row],[Discharge_Date]] &lt;= 30),1,0)</f>
        <v>0</v>
      </c>
      <c r="K2505" s="3" t="str">
        <f>IF(Hospitalvisits[[#This Row],[Readmission Status]]=1,C2506,"")</f>
        <v/>
      </c>
    </row>
    <row r="2506" spans="1:11">
      <c r="A2506">
        <v>2235</v>
      </c>
      <c r="B2506">
        <v>836</v>
      </c>
      <c r="C2506" s="3">
        <v>45430</v>
      </c>
      <c r="D2506" s="3">
        <v>45433</v>
      </c>
      <c r="E2506">
        <v>3</v>
      </c>
      <c r="F2506" t="s">
        <v>1046</v>
      </c>
      <c r="G2506" t="s">
        <v>1043</v>
      </c>
      <c r="H2506">
        <v>43</v>
      </c>
      <c r="I2506" t="s">
        <v>1026</v>
      </c>
      <c r="J2506">
        <f>IF(AND(B2507=Hospitalvisits[[#This Row],[Patient_ID]],C2507-Hospitalvisits[[#This Row],[Discharge_Date]] &lt;= 30),1,0)</f>
        <v>0</v>
      </c>
      <c r="K2506" s="3" t="str">
        <f>IF(Hospitalvisits[[#This Row],[Readmission Status]]=1,C2507,"")</f>
        <v/>
      </c>
    </row>
    <row r="2507" spans="1:11">
      <c r="A2507">
        <v>1113</v>
      </c>
      <c r="B2507">
        <v>838</v>
      </c>
      <c r="C2507" s="3">
        <v>44999</v>
      </c>
      <c r="D2507" s="3">
        <v>45015</v>
      </c>
      <c r="E2507">
        <v>16</v>
      </c>
      <c r="F2507" t="s">
        <v>1027</v>
      </c>
      <c r="G2507" t="s">
        <v>1028</v>
      </c>
      <c r="H2507">
        <v>21</v>
      </c>
      <c r="I2507" t="s">
        <v>1026</v>
      </c>
      <c r="J2507">
        <f>IF(AND(B2508=Hospitalvisits[[#This Row],[Patient_ID]],C2508-Hospitalvisits[[#This Row],[Discharge_Date]] &lt;= 30),1,0)</f>
        <v>0</v>
      </c>
      <c r="K2507" s="3" t="str">
        <f>IF(Hospitalvisits[[#This Row],[Readmission Status]]=1,C2508,"")</f>
        <v/>
      </c>
    </row>
    <row r="2508" spans="1:11">
      <c r="A2508">
        <v>1429</v>
      </c>
      <c r="B2508">
        <v>838</v>
      </c>
      <c r="C2508" s="3">
        <v>45117</v>
      </c>
      <c r="D2508" s="3">
        <v>45120</v>
      </c>
      <c r="E2508">
        <v>3</v>
      </c>
      <c r="F2508" t="s">
        <v>1046</v>
      </c>
      <c r="G2508" t="s">
        <v>1043</v>
      </c>
      <c r="H2508">
        <v>130</v>
      </c>
      <c r="I2508" t="s">
        <v>1026</v>
      </c>
      <c r="J2508">
        <f>IF(AND(B2509=Hospitalvisits[[#This Row],[Patient_ID]],C2509-Hospitalvisits[[#This Row],[Discharge_Date]] &lt;= 30),1,0)</f>
        <v>0</v>
      </c>
      <c r="K2508" s="3" t="str">
        <f>IF(Hospitalvisits[[#This Row],[Readmission Status]]=1,C2509,"")</f>
        <v/>
      </c>
    </row>
    <row r="2509" spans="1:11">
      <c r="A2509">
        <v>86</v>
      </c>
      <c r="B2509">
        <v>839</v>
      </c>
      <c r="C2509" s="3">
        <v>44620</v>
      </c>
      <c r="D2509" s="3">
        <v>44623</v>
      </c>
      <c r="E2509">
        <v>3</v>
      </c>
      <c r="F2509" t="s">
        <v>1040</v>
      </c>
      <c r="G2509" t="s">
        <v>1039</v>
      </c>
      <c r="H2509">
        <v>18</v>
      </c>
      <c r="I2509" t="s">
        <v>1029</v>
      </c>
      <c r="J2509">
        <f>IF(AND(B2510=Hospitalvisits[[#This Row],[Patient_ID]],C2510-Hospitalvisits[[#This Row],[Discharge_Date]] &lt;= 30),1,0)</f>
        <v>0</v>
      </c>
      <c r="K2509" s="3" t="str">
        <f>IF(Hospitalvisits[[#This Row],[Readmission Status]]=1,C2510,"")</f>
        <v/>
      </c>
    </row>
    <row r="2510" spans="1:11">
      <c r="A2510">
        <v>1782</v>
      </c>
      <c r="B2510">
        <v>839</v>
      </c>
      <c r="C2510" s="3">
        <v>44730</v>
      </c>
      <c r="D2510" s="3">
        <v>44749</v>
      </c>
      <c r="E2510">
        <v>19</v>
      </c>
      <c r="F2510" t="s">
        <v>1033</v>
      </c>
      <c r="G2510" t="s">
        <v>1028</v>
      </c>
      <c r="H2510">
        <v>141</v>
      </c>
      <c r="I2510" t="s">
        <v>1026</v>
      </c>
      <c r="J2510">
        <f>IF(AND(B2511=Hospitalvisits[[#This Row],[Patient_ID]],C2511-Hospitalvisits[[#This Row],[Discharge_Date]] &lt;= 30),1,0)</f>
        <v>0</v>
      </c>
      <c r="K2510" s="3" t="str">
        <f>IF(Hospitalvisits[[#This Row],[Readmission Status]]=1,C2511,"")</f>
        <v/>
      </c>
    </row>
    <row r="2511" spans="1:11">
      <c r="A2511">
        <v>399</v>
      </c>
      <c r="B2511">
        <v>839</v>
      </c>
      <c r="C2511" s="3">
        <v>44881</v>
      </c>
      <c r="D2511" s="3">
        <v>44885</v>
      </c>
      <c r="E2511">
        <v>4</v>
      </c>
      <c r="F2511" t="s">
        <v>1038</v>
      </c>
      <c r="G2511" t="s">
        <v>1039</v>
      </c>
      <c r="H2511">
        <v>64</v>
      </c>
      <c r="I2511" t="s">
        <v>1034</v>
      </c>
      <c r="J2511">
        <f>IF(AND(B2512=Hospitalvisits[[#This Row],[Patient_ID]],C2512-Hospitalvisits[[#This Row],[Discharge_Date]] &lt;= 30),1,0)</f>
        <v>0</v>
      </c>
      <c r="K2511" s="3" t="str">
        <f>IF(Hospitalvisits[[#This Row],[Readmission Status]]=1,C2512,"")</f>
        <v/>
      </c>
    </row>
    <row r="2512" spans="1:11">
      <c r="A2512">
        <v>2942</v>
      </c>
      <c r="B2512">
        <v>839</v>
      </c>
      <c r="C2512" s="3">
        <v>45007</v>
      </c>
      <c r="D2512" s="3">
        <v>45012</v>
      </c>
      <c r="E2512">
        <v>5</v>
      </c>
      <c r="F2512" t="s">
        <v>1038</v>
      </c>
      <c r="G2512" t="s">
        <v>1039</v>
      </c>
      <c r="H2512">
        <v>162</v>
      </c>
      <c r="I2512" t="s">
        <v>1026</v>
      </c>
      <c r="J2512">
        <f>IF(AND(B2513=Hospitalvisits[[#This Row],[Patient_ID]],C2513-Hospitalvisits[[#This Row],[Discharge_Date]] &lt;= 30),1,0)</f>
        <v>0</v>
      </c>
      <c r="K2512" s="3" t="str">
        <f>IF(Hospitalvisits[[#This Row],[Readmission Status]]=1,C2513,"")</f>
        <v/>
      </c>
    </row>
    <row r="2513" spans="1:11">
      <c r="A2513">
        <v>567</v>
      </c>
      <c r="B2513">
        <v>839</v>
      </c>
      <c r="C2513" s="3">
        <v>45262</v>
      </c>
      <c r="D2513" s="3">
        <v>45272</v>
      </c>
      <c r="E2513">
        <v>10</v>
      </c>
      <c r="F2513" t="s">
        <v>1035</v>
      </c>
      <c r="G2513" t="s">
        <v>1036</v>
      </c>
      <c r="H2513">
        <v>118</v>
      </c>
      <c r="I2513" t="s">
        <v>1026</v>
      </c>
      <c r="J2513">
        <f>IF(AND(B2514=Hospitalvisits[[#This Row],[Patient_ID]],C2514-Hospitalvisits[[#This Row],[Discharge_Date]] &lt;= 30),1,0)</f>
        <v>1</v>
      </c>
      <c r="K2513" s="3">
        <f>IF(Hospitalvisits[[#This Row],[Readmission Status]]=1,C2514,"")</f>
        <v>45298</v>
      </c>
    </row>
    <row r="2514" spans="1:11">
      <c r="A2514">
        <v>1291</v>
      </c>
      <c r="B2514">
        <v>839</v>
      </c>
      <c r="C2514" s="3">
        <v>45298</v>
      </c>
      <c r="D2514" s="3">
        <v>45306</v>
      </c>
      <c r="E2514">
        <v>8</v>
      </c>
      <c r="F2514" t="s">
        <v>1041</v>
      </c>
      <c r="G2514" t="s">
        <v>1036</v>
      </c>
      <c r="H2514">
        <v>167</v>
      </c>
      <c r="I2514" t="s">
        <v>1026</v>
      </c>
      <c r="J2514">
        <f>IF(AND(B2515=Hospitalvisits[[#This Row],[Patient_ID]],C2515-Hospitalvisits[[#This Row],[Discharge_Date]] &lt;= 30),1,0)</f>
        <v>0</v>
      </c>
      <c r="K2514" s="3" t="str">
        <f>IF(Hospitalvisits[[#This Row],[Readmission Status]]=1,C2515,"")</f>
        <v/>
      </c>
    </row>
    <row r="2515" spans="1:11">
      <c r="A2515">
        <v>1841</v>
      </c>
      <c r="B2515">
        <v>839</v>
      </c>
      <c r="C2515" s="3">
        <v>45506</v>
      </c>
      <c r="D2515" s="3">
        <v>45508</v>
      </c>
      <c r="E2515">
        <v>2</v>
      </c>
      <c r="F2515" t="s">
        <v>1046</v>
      </c>
      <c r="G2515" t="s">
        <v>1043</v>
      </c>
      <c r="H2515">
        <v>82</v>
      </c>
      <c r="I2515" t="s">
        <v>1026</v>
      </c>
      <c r="J2515">
        <f>IF(AND(B2516=Hospitalvisits[[#This Row],[Patient_ID]],C2516-Hospitalvisits[[#This Row],[Discharge_Date]] &lt;= 30),1,0)</f>
        <v>0</v>
      </c>
      <c r="K2515" s="3" t="str">
        <f>IF(Hospitalvisits[[#This Row],[Readmission Status]]=1,C2516,"")</f>
        <v/>
      </c>
    </row>
    <row r="2516" spans="1:11">
      <c r="A2516">
        <v>1540</v>
      </c>
      <c r="B2516">
        <v>840</v>
      </c>
      <c r="C2516" s="3">
        <v>44596</v>
      </c>
      <c r="D2516" s="3">
        <v>44606</v>
      </c>
      <c r="E2516">
        <v>10</v>
      </c>
      <c r="F2516" t="s">
        <v>1033</v>
      </c>
      <c r="G2516" t="s">
        <v>1028</v>
      </c>
      <c r="H2516">
        <v>146</v>
      </c>
      <c r="I2516" t="s">
        <v>1034</v>
      </c>
      <c r="J2516">
        <f>IF(AND(B2517=Hospitalvisits[[#This Row],[Patient_ID]],C2517-Hospitalvisits[[#This Row],[Discharge_Date]] &lt;= 30),1,0)</f>
        <v>0</v>
      </c>
      <c r="K2516" s="3" t="str">
        <f>IF(Hospitalvisits[[#This Row],[Readmission Status]]=1,C2517,"")</f>
        <v/>
      </c>
    </row>
    <row r="2517" spans="1:11">
      <c r="A2517">
        <v>2515</v>
      </c>
      <c r="B2517">
        <v>840</v>
      </c>
      <c r="C2517" s="3">
        <v>45108</v>
      </c>
      <c r="D2517" s="3">
        <v>45115</v>
      </c>
      <c r="E2517">
        <v>7</v>
      </c>
      <c r="F2517" t="s">
        <v>1044</v>
      </c>
      <c r="G2517" t="s">
        <v>1039</v>
      </c>
      <c r="H2517">
        <v>76</v>
      </c>
      <c r="I2517" t="s">
        <v>1029</v>
      </c>
      <c r="J2517">
        <f>IF(AND(B2518=Hospitalvisits[[#This Row],[Patient_ID]],C2518-Hospitalvisits[[#This Row],[Discharge_Date]] &lt;= 30),1,0)</f>
        <v>0</v>
      </c>
      <c r="K2517" s="3" t="str">
        <f>IF(Hospitalvisits[[#This Row],[Readmission Status]]=1,C2518,"")</f>
        <v/>
      </c>
    </row>
    <row r="2518" spans="1:11">
      <c r="A2518">
        <v>175</v>
      </c>
      <c r="B2518">
        <v>840</v>
      </c>
      <c r="C2518" s="3">
        <v>45549</v>
      </c>
      <c r="D2518" s="3">
        <v>45554</v>
      </c>
      <c r="E2518">
        <v>5</v>
      </c>
      <c r="F2518" t="s">
        <v>1035</v>
      </c>
      <c r="G2518" t="s">
        <v>1036</v>
      </c>
      <c r="H2518">
        <v>47</v>
      </c>
      <c r="I2518" t="s">
        <v>1034</v>
      </c>
      <c r="J2518">
        <f>IF(AND(B2519=Hospitalvisits[[#This Row],[Patient_ID]],C2519-Hospitalvisits[[#This Row],[Discharge_Date]] &lt;= 30),1,0)</f>
        <v>0</v>
      </c>
      <c r="K2518" s="3" t="str">
        <f>IF(Hospitalvisits[[#This Row],[Readmission Status]]=1,C2519,"")</f>
        <v/>
      </c>
    </row>
    <row r="2519" spans="1:11">
      <c r="A2519">
        <v>1778</v>
      </c>
      <c r="B2519">
        <v>841</v>
      </c>
      <c r="C2519" s="3">
        <v>44697</v>
      </c>
      <c r="D2519" s="3">
        <v>44704</v>
      </c>
      <c r="E2519">
        <v>7</v>
      </c>
      <c r="F2519" t="s">
        <v>1040</v>
      </c>
      <c r="G2519" t="s">
        <v>1039</v>
      </c>
      <c r="H2519">
        <v>147</v>
      </c>
      <c r="I2519" t="s">
        <v>1034</v>
      </c>
      <c r="J2519">
        <f>IF(AND(B2520=Hospitalvisits[[#This Row],[Patient_ID]],C2520-Hospitalvisits[[#This Row],[Discharge_Date]] &lt;= 30),1,0)</f>
        <v>1</v>
      </c>
      <c r="K2519" s="3">
        <f>IF(Hospitalvisits[[#This Row],[Readmission Status]]=1,C2520,"")</f>
        <v>44734</v>
      </c>
    </row>
    <row r="2520" spans="1:11">
      <c r="A2520">
        <v>2873</v>
      </c>
      <c r="B2520">
        <v>841</v>
      </c>
      <c r="C2520" s="3">
        <v>44734</v>
      </c>
      <c r="D2520" s="3">
        <v>44736</v>
      </c>
      <c r="E2520">
        <v>2</v>
      </c>
      <c r="F2520" t="s">
        <v>1042</v>
      </c>
      <c r="G2520" t="s">
        <v>1043</v>
      </c>
      <c r="H2520">
        <v>9</v>
      </c>
      <c r="I2520" t="s">
        <v>1032</v>
      </c>
      <c r="J2520">
        <f>IF(AND(B2521=Hospitalvisits[[#This Row],[Patient_ID]],C2521-Hospitalvisits[[#This Row],[Discharge_Date]] &lt;= 30),1,0)</f>
        <v>0</v>
      </c>
      <c r="K2520" s="3" t="str">
        <f>IF(Hospitalvisits[[#This Row],[Readmission Status]]=1,C2521,"")</f>
        <v/>
      </c>
    </row>
    <row r="2521" spans="1:11">
      <c r="A2521">
        <v>1112</v>
      </c>
      <c r="B2521">
        <v>841</v>
      </c>
      <c r="C2521" s="3">
        <v>45087</v>
      </c>
      <c r="D2521" s="3">
        <v>45089</v>
      </c>
      <c r="E2521">
        <v>2</v>
      </c>
      <c r="F2521" t="s">
        <v>1046</v>
      </c>
      <c r="G2521" t="s">
        <v>1043</v>
      </c>
      <c r="H2521">
        <v>118</v>
      </c>
      <c r="I2521" t="s">
        <v>1029</v>
      </c>
      <c r="J2521">
        <f>IF(AND(B2522=Hospitalvisits[[#This Row],[Patient_ID]],C2522-Hospitalvisits[[#This Row],[Discharge_Date]] &lt;= 30),1,0)</f>
        <v>0</v>
      </c>
      <c r="K2521" s="3" t="str">
        <f>IF(Hospitalvisits[[#This Row],[Readmission Status]]=1,C2522,"")</f>
        <v/>
      </c>
    </row>
    <row r="2522" spans="1:11">
      <c r="A2522">
        <v>1325</v>
      </c>
      <c r="B2522">
        <v>841</v>
      </c>
      <c r="C2522" s="3">
        <v>45248</v>
      </c>
      <c r="D2522" s="3">
        <v>45256</v>
      </c>
      <c r="E2522">
        <v>8</v>
      </c>
      <c r="F2522" t="s">
        <v>1030</v>
      </c>
      <c r="G2522" t="s">
        <v>1031</v>
      </c>
      <c r="H2522">
        <v>28</v>
      </c>
      <c r="I2522" t="s">
        <v>1034</v>
      </c>
      <c r="J2522">
        <f>IF(AND(B2523=Hospitalvisits[[#This Row],[Patient_ID]],C2523-Hospitalvisits[[#This Row],[Discharge_Date]] &lt;= 30),1,0)</f>
        <v>0</v>
      </c>
      <c r="K2522" s="3" t="str">
        <f>IF(Hospitalvisits[[#This Row],[Readmission Status]]=1,C2523,"")</f>
        <v/>
      </c>
    </row>
    <row r="2523" spans="1:11">
      <c r="A2523">
        <v>680</v>
      </c>
      <c r="B2523">
        <v>842</v>
      </c>
      <c r="C2523" s="3">
        <v>44716</v>
      </c>
      <c r="D2523" s="3">
        <v>44726</v>
      </c>
      <c r="E2523">
        <v>10</v>
      </c>
      <c r="F2523" t="s">
        <v>1041</v>
      </c>
      <c r="G2523" t="s">
        <v>1036</v>
      </c>
      <c r="H2523">
        <v>145</v>
      </c>
      <c r="I2523" t="s">
        <v>1032</v>
      </c>
      <c r="J2523">
        <f>IF(AND(B2524=Hospitalvisits[[#This Row],[Patient_ID]],C2524-Hospitalvisits[[#This Row],[Discharge_Date]] &lt;= 30),1,0)</f>
        <v>0</v>
      </c>
      <c r="K2523" s="3" t="str">
        <f>IF(Hospitalvisits[[#This Row],[Readmission Status]]=1,C2524,"")</f>
        <v/>
      </c>
    </row>
    <row r="2524" spans="1:11">
      <c r="A2524">
        <v>2611</v>
      </c>
      <c r="B2524">
        <v>842</v>
      </c>
      <c r="C2524" s="3">
        <v>44815</v>
      </c>
      <c r="D2524" s="3">
        <v>44820</v>
      </c>
      <c r="E2524">
        <v>5</v>
      </c>
      <c r="F2524" t="s">
        <v>1041</v>
      </c>
      <c r="G2524" t="s">
        <v>1036</v>
      </c>
      <c r="H2524">
        <v>106</v>
      </c>
      <c r="I2524" t="s">
        <v>1032</v>
      </c>
      <c r="J2524">
        <f>IF(AND(B2525=Hospitalvisits[[#This Row],[Patient_ID]],C2525-Hospitalvisits[[#This Row],[Discharge_Date]] &lt;= 30),1,0)</f>
        <v>0</v>
      </c>
      <c r="K2524" s="3" t="str">
        <f>IF(Hospitalvisits[[#This Row],[Readmission Status]]=1,C2525,"")</f>
        <v/>
      </c>
    </row>
    <row r="2525" spans="1:11">
      <c r="A2525">
        <v>506</v>
      </c>
      <c r="B2525">
        <v>842</v>
      </c>
      <c r="C2525" s="3">
        <v>44975</v>
      </c>
      <c r="D2525" s="3">
        <v>44978</v>
      </c>
      <c r="E2525">
        <v>3</v>
      </c>
      <c r="F2525" t="s">
        <v>1046</v>
      </c>
      <c r="G2525" t="s">
        <v>1043</v>
      </c>
      <c r="H2525">
        <v>8</v>
      </c>
      <c r="I2525" t="s">
        <v>1032</v>
      </c>
      <c r="J2525">
        <f>IF(AND(B2526=Hospitalvisits[[#This Row],[Patient_ID]],C2526-Hospitalvisits[[#This Row],[Discharge_Date]] &lt;= 30),1,0)</f>
        <v>0</v>
      </c>
      <c r="K2525" s="3" t="str">
        <f>IF(Hospitalvisits[[#This Row],[Readmission Status]]=1,C2526,"")</f>
        <v/>
      </c>
    </row>
    <row r="2526" spans="1:11">
      <c r="A2526">
        <v>851</v>
      </c>
      <c r="B2526">
        <v>842</v>
      </c>
      <c r="C2526" s="3">
        <v>45225</v>
      </c>
      <c r="D2526" s="3">
        <v>45234</v>
      </c>
      <c r="E2526">
        <v>9</v>
      </c>
      <c r="F2526" t="s">
        <v>1041</v>
      </c>
      <c r="G2526" t="s">
        <v>1036</v>
      </c>
      <c r="H2526">
        <v>183</v>
      </c>
      <c r="I2526" t="s">
        <v>1032</v>
      </c>
      <c r="J2526">
        <f>IF(AND(B2527=Hospitalvisits[[#This Row],[Patient_ID]],C2527-Hospitalvisits[[#This Row],[Discharge_Date]] &lt;= 30),1,0)</f>
        <v>0</v>
      </c>
      <c r="K2526" s="3" t="str">
        <f>IF(Hospitalvisits[[#This Row],[Readmission Status]]=1,C2527,"")</f>
        <v/>
      </c>
    </row>
    <row r="2527" spans="1:11">
      <c r="A2527">
        <v>2497</v>
      </c>
      <c r="B2527">
        <v>842</v>
      </c>
      <c r="C2527" s="3">
        <v>45273</v>
      </c>
      <c r="D2527" s="3">
        <v>45276</v>
      </c>
      <c r="E2527">
        <v>3</v>
      </c>
      <c r="F2527" t="s">
        <v>1042</v>
      </c>
      <c r="G2527" t="s">
        <v>1043</v>
      </c>
      <c r="H2527">
        <v>101</v>
      </c>
      <c r="I2527" t="s">
        <v>1026</v>
      </c>
      <c r="J2527">
        <f>IF(AND(B2528=Hospitalvisits[[#This Row],[Patient_ID]],C2528-Hospitalvisits[[#This Row],[Discharge_Date]] &lt;= 30),1,0)</f>
        <v>0</v>
      </c>
      <c r="K2527" s="3" t="str">
        <f>IF(Hospitalvisits[[#This Row],[Readmission Status]]=1,C2528,"")</f>
        <v/>
      </c>
    </row>
    <row r="2528" spans="1:11">
      <c r="A2528">
        <v>32</v>
      </c>
      <c r="B2528">
        <v>842</v>
      </c>
      <c r="C2528" s="3">
        <v>45478</v>
      </c>
      <c r="D2528" s="3">
        <v>45484</v>
      </c>
      <c r="E2528">
        <v>6</v>
      </c>
      <c r="F2528" t="s">
        <v>1040</v>
      </c>
      <c r="G2528" t="s">
        <v>1039</v>
      </c>
      <c r="H2528">
        <v>39</v>
      </c>
      <c r="I2528" t="s">
        <v>1026</v>
      </c>
      <c r="J2528">
        <f>IF(AND(B2529=Hospitalvisits[[#This Row],[Patient_ID]],C2529-Hospitalvisits[[#This Row],[Discharge_Date]] &lt;= 30),1,0)</f>
        <v>1</v>
      </c>
      <c r="K2528" s="3">
        <f>IF(Hospitalvisits[[#This Row],[Readmission Status]]=1,C2529,"")</f>
        <v>45482</v>
      </c>
    </row>
    <row r="2529" spans="1:11">
      <c r="A2529">
        <v>645</v>
      </c>
      <c r="B2529">
        <v>842</v>
      </c>
      <c r="C2529" s="3">
        <v>45482</v>
      </c>
      <c r="D2529" s="3">
        <v>45484</v>
      </c>
      <c r="E2529">
        <v>2</v>
      </c>
      <c r="F2529" t="s">
        <v>1024</v>
      </c>
      <c r="G2529" t="s">
        <v>1025</v>
      </c>
      <c r="H2529">
        <v>187</v>
      </c>
      <c r="I2529" t="s">
        <v>1034</v>
      </c>
      <c r="J2529">
        <f>IF(AND(B2530=Hospitalvisits[[#This Row],[Patient_ID]],C2530-Hospitalvisits[[#This Row],[Discharge_Date]] &lt;= 30),1,0)</f>
        <v>0</v>
      </c>
      <c r="K2529" s="3" t="str">
        <f>IF(Hospitalvisits[[#This Row],[Readmission Status]]=1,C2530,"")</f>
        <v/>
      </c>
    </row>
    <row r="2530" spans="1:11">
      <c r="A2530">
        <v>2270</v>
      </c>
      <c r="B2530">
        <v>843</v>
      </c>
      <c r="C2530" s="3">
        <v>44701</v>
      </c>
      <c r="D2530" s="3">
        <v>44714</v>
      </c>
      <c r="E2530">
        <v>13</v>
      </c>
      <c r="F2530" t="s">
        <v>1027</v>
      </c>
      <c r="G2530" t="s">
        <v>1028</v>
      </c>
      <c r="H2530">
        <v>92</v>
      </c>
      <c r="I2530" t="s">
        <v>1026</v>
      </c>
      <c r="J2530">
        <f>IF(AND(B2531=Hospitalvisits[[#This Row],[Patient_ID]],C2531-Hospitalvisits[[#This Row],[Discharge_Date]] &lt;= 30),1,0)</f>
        <v>0</v>
      </c>
      <c r="K2530" s="3" t="str">
        <f>IF(Hospitalvisits[[#This Row],[Readmission Status]]=1,C2531,"")</f>
        <v/>
      </c>
    </row>
    <row r="2531" spans="1:11">
      <c r="A2531">
        <v>1863</v>
      </c>
      <c r="B2531">
        <v>844</v>
      </c>
      <c r="C2531" s="3">
        <v>44702</v>
      </c>
      <c r="D2531" s="3">
        <v>44707</v>
      </c>
      <c r="E2531">
        <v>5</v>
      </c>
      <c r="F2531" t="s">
        <v>1037</v>
      </c>
      <c r="G2531" t="s">
        <v>1031</v>
      </c>
      <c r="H2531">
        <v>104</v>
      </c>
      <c r="I2531" t="s">
        <v>1029</v>
      </c>
      <c r="J2531">
        <f>IF(AND(B2532=Hospitalvisits[[#This Row],[Patient_ID]],C2532-Hospitalvisits[[#This Row],[Discharge_Date]] &lt;= 30),1,0)</f>
        <v>0</v>
      </c>
      <c r="K2531" s="3" t="str">
        <f>IF(Hospitalvisits[[#This Row],[Readmission Status]]=1,C2532,"")</f>
        <v/>
      </c>
    </row>
    <row r="2532" spans="1:11">
      <c r="A2532">
        <v>2481</v>
      </c>
      <c r="B2532">
        <v>845</v>
      </c>
      <c r="C2532" s="3">
        <v>45505</v>
      </c>
      <c r="D2532" s="3">
        <v>45509</v>
      </c>
      <c r="E2532">
        <v>4</v>
      </c>
      <c r="F2532" t="s">
        <v>1040</v>
      </c>
      <c r="G2532" t="s">
        <v>1039</v>
      </c>
      <c r="H2532">
        <v>22</v>
      </c>
      <c r="I2532" t="s">
        <v>1026</v>
      </c>
      <c r="J2532">
        <f>IF(AND(B2533=Hospitalvisits[[#This Row],[Patient_ID]],C2533-Hospitalvisits[[#This Row],[Discharge_Date]] &lt;= 30),1,0)</f>
        <v>0</v>
      </c>
      <c r="K2532" s="3" t="str">
        <f>IF(Hospitalvisits[[#This Row],[Readmission Status]]=1,C2533,"")</f>
        <v/>
      </c>
    </row>
    <row r="2533" spans="1:11">
      <c r="A2533">
        <v>1884</v>
      </c>
      <c r="B2533">
        <v>846</v>
      </c>
      <c r="C2533" s="3">
        <v>44783</v>
      </c>
      <c r="D2533" s="3">
        <v>44789</v>
      </c>
      <c r="E2533">
        <v>6</v>
      </c>
      <c r="F2533" t="s">
        <v>1035</v>
      </c>
      <c r="G2533" t="s">
        <v>1036</v>
      </c>
      <c r="H2533">
        <v>152</v>
      </c>
      <c r="I2533" t="s">
        <v>1034</v>
      </c>
      <c r="J2533">
        <f>IF(AND(B2534=Hospitalvisits[[#This Row],[Patient_ID]],C2534-Hospitalvisits[[#This Row],[Discharge_Date]] &lt;= 30),1,0)</f>
        <v>0</v>
      </c>
      <c r="K2533" s="3" t="str">
        <f>IF(Hospitalvisits[[#This Row],[Readmission Status]]=1,C2534,"")</f>
        <v/>
      </c>
    </row>
    <row r="2534" spans="1:11">
      <c r="A2534">
        <v>2891</v>
      </c>
      <c r="B2534">
        <v>846</v>
      </c>
      <c r="C2534" s="3">
        <v>45174</v>
      </c>
      <c r="D2534" s="3">
        <v>45180</v>
      </c>
      <c r="E2534">
        <v>6</v>
      </c>
      <c r="F2534" t="s">
        <v>1035</v>
      </c>
      <c r="G2534" t="s">
        <v>1036</v>
      </c>
      <c r="H2534">
        <v>193</v>
      </c>
      <c r="I2534" t="s">
        <v>1034</v>
      </c>
      <c r="J2534">
        <f>IF(AND(B2535=Hospitalvisits[[#This Row],[Patient_ID]],C2535-Hospitalvisits[[#This Row],[Discharge_Date]] &lt;= 30),1,0)</f>
        <v>0</v>
      </c>
      <c r="K2534" s="3" t="str">
        <f>IF(Hospitalvisits[[#This Row],[Readmission Status]]=1,C2535,"")</f>
        <v/>
      </c>
    </row>
    <row r="2535" spans="1:11">
      <c r="A2535">
        <v>1196</v>
      </c>
      <c r="B2535">
        <v>846</v>
      </c>
      <c r="C2535" s="3">
        <v>45292</v>
      </c>
      <c r="D2535" s="3">
        <v>45299</v>
      </c>
      <c r="E2535">
        <v>7</v>
      </c>
      <c r="F2535" t="s">
        <v>1038</v>
      </c>
      <c r="G2535" t="s">
        <v>1039</v>
      </c>
      <c r="H2535">
        <v>4</v>
      </c>
      <c r="I2535" t="s">
        <v>1032</v>
      </c>
      <c r="J2535">
        <f>IF(AND(B2536=Hospitalvisits[[#This Row],[Patient_ID]],C2536-Hospitalvisits[[#This Row],[Discharge_Date]] &lt;= 30),1,0)</f>
        <v>0</v>
      </c>
      <c r="K2535" s="3" t="str">
        <f>IF(Hospitalvisits[[#This Row],[Readmission Status]]=1,C2536,"")</f>
        <v/>
      </c>
    </row>
    <row r="2536" spans="1:11">
      <c r="A2536">
        <v>1094</v>
      </c>
      <c r="B2536">
        <v>847</v>
      </c>
      <c r="C2536" s="3">
        <v>44847</v>
      </c>
      <c r="D2536" s="3">
        <v>44850</v>
      </c>
      <c r="E2536">
        <v>3</v>
      </c>
      <c r="F2536" t="s">
        <v>1024</v>
      </c>
      <c r="G2536" t="s">
        <v>1025</v>
      </c>
      <c r="H2536">
        <v>27</v>
      </c>
      <c r="I2536" t="s">
        <v>1034</v>
      </c>
      <c r="J2536">
        <f>IF(AND(B2537=Hospitalvisits[[#This Row],[Patient_ID]],C2537-Hospitalvisits[[#This Row],[Discharge_Date]] &lt;= 30),1,0)</f>
        <v>0</v>
      </c>
      <c r="K2536" s="3" t="str">
        <f>IF(Hospitalvisits[[#This Row],[Readmission Status]]=1,C2537,"")</f>
        <v/>
      </c>
    </row>
    <row r="2537" spans="1:11">
      <c r="A2537">
        <v>1024</v>
      </c>
      <c r="B2537">
        <v>848</v>
      </c>
      <c r="C2537" s="3">
        <v>44563</v>
      </c>
      <c r="D2537" s="3">
        <v>44571</v>
      </c>
      <c r="E2537">
        <v>8</v>
      </c>
      <c r="F2537" t="s">
        <v>1037</v>
      </c>
      <c r="G2537" t="s">
        <v>1031</v>
      </c>
      <c r="H2537">
        <v>147</v>
      </c>
      <c r="I2537" t="s">
        <v>1034</v>
      </c>
      <c r="J2537">
        <f>IF(AND(B2538=Hospitalvisits[[#This Row],[Patient_ID]],C2538-Hospitalvisits[[#This Row],[Discharge_Date]] &lt;= 30),1,0)</f>
        <v>0</v>
      </c>
      <c r="K2537" s="3" t="str">
        <f>IF(Hospitalvisits[[#This Row],[Readmission Status]]=1,C2538,"")</f>
        <v/>
      </c>
    </row>
    <row r="2538" spans="1:11">
      <c r="A2538">
        <v>2908</v>
      </c>
      <c r="B2538">
        <v>848</v>
      </c>
      <c r="C2538" s="3">
        <v>44668</v>
      </c>
      <c r="D2538" s="3">
        <v>44671</v>
      </c>
      <c r="E2538">
        <v>3</v>
      </c>
      <c r="F2538" t="s">
        <v>1045</v>
      </c>
      <c r="G2538" t="s">
        <v>1025</v>
      </c>
      <c r="H2538">
        <v>148</v>
      </c>
      <c r="I2538" t="s">
        <v>1032</v>
      </c>
      <c r="J2538">
        <f>IF(AND(B2539=Hospitalvisits[[#This Row],[Patient_ID]],C2539-Hospitalvisits[[#This Row],[Discharge_Date]] &lt;= 30),1,0)</f>
        <v>0</v>
      </c>
      <c r="K2538" s="3" t="str">
        <f>IF(Hospitalvisits[[#This Row],[Readmission Status]]=1,C2539,"")</f>
        <v/>
      </c>
    </row>
    <row r="2539" spans="1:11">
      <c r="A2539">
        <v>838</v>
      </c>
      <c r="B2539">
        <v>848</v>
      </c>
      <c r="C2539" s="3">
        <v>44704</v>
      </c>
      <c r="D2539" s="3">
        <v>44708</v>
      </c>
      <c r="E2539">
        <v>4</v>
      </c>
      <c r="F2539" t="s">
        <v>1038</v>
      </c>
      <c r="G2539" t="s">
        <v>1039</v>
      </c>
      <c r="H2539">
        <v>69</v>
      </c>
      <c r="I2539" t="s">
        <v>1026</v>
      </c>
      <c r="J2539">
        <f>IF(AND(B2540=Hospitalvisits[[#This Row],[Patient_ID]],C2540-Hospitalvisits[[#This Row],[Discharge_Date]] &lt;= 30),1,0)</f>
        <v>0</v>
      </c>
      <c r="K2539" s="3" t="str">
        <f>IF(Hospitalvisits[[#This Row],[Readmission Status]]=1,C2540,"")</f>
        <v/>
      </c>
    </row>
    <row r="2540" spans="1:11">
      <c r="A2540">
        <v>2921</v>
      </c>
      <c r="B2540">
        <v>848</v>
      </c>
      <c r="C2540" s="3">
        <v>44794</v>
      </c>
      <c r="D2540" s="3">
        <v>44801</v>
      </c>
      <c r="E2540">
        <v>7</v>
      </c>
      <c r="F2540" t="s">
        <v>1040</v>
      </c>
      <c r="G2540" t="s">
        <v>1039</v>
      </c>
      <c r="H2540">
        <v>74</v>
      </c>
      <c r="I2540" t="s">
        <v>1029</v>
      </c>
      <c r="J2540">
        <f>IF(AND(B2541=Hospitalvisits[[#This Row],[Patient_ID]],C2541-Hospitalvisits[[#This Row],[Discharge_Date]] &lt;= 30),1,0)</f>
        <v>0</v>
      </c>
      <c r="K2540" s="3" t="str">
        <f>IF(Hospitalvisits[[#This Row],[Readmission Status]]=1,C2541,"")</f>
        <v/>
      </c>
    </row>
    <row r="2541" spans="1:11">
      <c r="A2541">
        <v>2239</v>
      </c>
      <c r="B2541">
        <v>848</v>
      </c>
      <c r="C2541" s="3">
        <v>44983</v>
      </c>
      <c r="D2541" s="3">
        <v>44985</v>
      </c>
      <c r="E2541">
        <v>2</v>
      </c>
      <c r="F2541" t="s">
        <v>1024</v>
      </c>
      <c r="G2541" t="s">
        <v>1025</v>
      </c>
      <c r="H2541">
        <v>129</v>
      </c>
      <c r="I2541" t="s">
        <v>1029</v>
      </c>
      <c r="J2541">
        <f>IF(AND(B2542=Hospitalvisits[[#This Row],[Patient_ID]],C2542-Hospitalvisits[[#This Row],[Discharge_Date]] &lt;= 30),1,0)</f>
        <v>0</v>
      </c>
      <c r="K2541" s="3" t="str">
        <f>IF(Hospitalvisits[[#This Row],[Readmission Status]]=1,C2542,"")</f>
        <v/>
      </c>
    </row>
    <row r="2542" spans="1:11">
      <c r="A2542">
        <v>1944</v>
      </c>
      <c r="B2542">
        <v>849</v>
      </c>
      <c r="C2542" s="3">
        <v>44618</v>
      </c>
      <c r="D2542" s="3">
        <v>44626</v>
      </c>
      <c r="E2542">
        <v>8</v>
      </c>
      <c r="F2542" t="s">
        <v>1033</v>
      </c>
      <c r="G2542" t="s">
        <v>1028</v>
      </c>
      <c r="H2542">
        <v>188</v>
      </c>
      <c r="I2542" t="s">
        <v>1032</v>
      </c>
      <c r="J2542">
        <f>IF(AND(B2543=Hospitalvisits[[#This Row],[Patient_ID]],C2543-Hospitalvisits[[#This Row],[Discharge_Date]] &lt;= 30),1,0)</f>
        <v>0</v>
      </c>
      <c r="K2542" s="3" t="str">
        <f>IF(Hospitalvisits[[#This Row],[Readmission Status]]=1,C2543,"")</f>
        <v/>
      </c>
    </row>
    <row r="2543" spans="1:11">
      <c r="A2543">
        <v>1501</v>
      </c>
      <c r="B2543">
        <v>849</v>
      </c>
      <c r="C2543" s="3">
        <v>45436</v>
      </c>
      <c r="D2543" s="3">
        <v>45441</v>
      </c>
      <c r="E2543">
        <v>5</v>
      </c>
      <c r="F2543" t="s">
        <v>1035</v>
      </c>
      <c r="G2543" t="s">
        <v>1036</v>
      </c>
      <c r="H2543">
        <v>100</v>
      </c>
      <c r="I2543" t="s">
        <v>1032</v>
      </c>
      <c r="J2543">
        <f>IF(AND(B2544=Hospitalvisits[[#This Row],[Patient_ID]],C2544-Hospitalvisits[[#This Row],[Discharge_Date]] &lt;= 30),1,0)</f>
        <v>1</v>
      </c>
      <c r="K2543" s="3">
        <f>IF(Hospitalvisits[[#This Row],[Readmission Status]]=1,C2544,"")</f>
        <v>45449</v>
      </c>
    </row>
    <row r="2544" spans="1:11">
      <c r="A2544">
        <v>1283</v>
      </c>
      <c r="B2544">
        <v>849</v>
      </c>
      <c r="C2544" s="3">
        <v>45449</v>
      </c>
      <c r="D2544" s="3">
        <v>45452</v>
      </c>
      <c r="E2544">
        <v>3</v>
      </c>
      <c r="F2544" t="s">
        <v>1046</v>
      </c>
      <c r="G2544" t="s">
        <v>1043</v>
      </c>
      <c r="H2544">
        <v>170</v>
      </c>
      <c r="I2544" t="s">
        <v>1029</v>
      </c>
      <c r="J2544">
        <f>IF(AND(B2545=Hospitalvisits[[#This Row],[Patient_ID]],C2545-Hospitalvisits[[#This Row],[Discharge_Date]] &lt;= 30),1,0)</f>
        <v>0</v>
      </c>
      <c r="K2544" s="3" t="str">
        <f>IF(Hospitalvisits[[#This Row],[Readmission Status]]=1,C2545,"")</f>
        <v/>
      </c>
    </row>
    <row r="2545" spans="1:11">
      <c r="A2545">
        <v>2341</v>
      </c>
      <c r="B2545">
        <v>849</v>
      </c>
      <c r="C2545" s="3">
        <v>45570</v>
      </c>
      <c r="D2545" s="3">
        <v>45576</v>
      </c>
      <c r="E2545">
        <v>6</v>
      </c>
      <c r="F2545" t="s">
        <v>1030</v>
      </c>
      <c r="G2545" t="s">
        <v>1031</v>
      </c>
      <c r="H2545">
        <v>99</v>
      </c>
      <c r="I2545" t="s">
        <v>1026</v>
      </c>
      <c r="J2545">
        <f>IF(AND(B2546=Hospitalvisits[[#This Row],[Patient_ID]],C2546-Hospitalvisits[[#This Row],[Discharge_Date]] &lt;= 30),1,0)</f>
        <v>0</v>
      </c>
      <c r="K2545" s="3" t="str">
        <f>IF(Hospitalvisits[[#This Row],[Readmission Status]]=1,C2546,"")</f>
        <v/>
      </c>
    </row>
    <row r="2546" spans="1:11">
      <c r="A2546">
        <v>2953</v>
      </c>
      <c r="B2546">
        <v>849</v>
      </c>
      <c r="C2546" s="3">
        <v>45647</v>
      </c>
      <c r="D2546" s="3">
        <v>45649</v>
      </c>
      <c r="E2546">
        <v>2</v>
      </c>
      <c r="F2546" t="s">
        <v>1042</v>
      </c>
      <c r="G2546" t="s">
        <v>1043</v>
      </c>
      <c r="H2546">
        <v>131</v>
      </c>
      <c r="I2546" t="s">
        <v>1034</v>
      </c>
      <c r="J2546">
        <f>IF(AND(B2547=Hospitalvisits[[#This Row],[Patient_ID]],C2547-Hospitalvisits[[#This Row],[Discharge_Date]] &lt;= 30),1,0)</f>
        <v>0</v>
      </c>
      <c r="K2546" s="3" t="str">
        <f>IF(Hospitalvisits[[#This Row],[Readmission Status]]=1,C2547,"")</f>
        <v/>
      </c>
    </row>
    <row r="2547" spans="1:11">
      <c r="A2547">
        <v>2606</v>
      </c>
      <c r="B2547">
        <v>850</v>
      </c>
      <c r="C2547" s="3">
        <v>45110</v>
      </c>
      <c r="D2547" s="3">
        <v>45116</v>
      </c>
      <c r="E2547">
        <v>6</v>
      </c>
      <c r="F2547" t="s">
        <v>1033</v>
      </c>
      <c r="G2547" t="s">
        <v>1028</v>
      </c>
      <c r="H2547">
        <v>87</v>
      </c>
      <c r="I2547" t="s">
        <v>1034</v>
      </c>
      <c r="J2547">
        <f>IF(AND(B2548=Hospitalvisits[[#This Row],[Patient_ID]],C2548-Hospitalvisits[[#This Row],[Discharge_Date]] &lt;= 30),1,0)</f>
        <v>0</v>
      </c>
      <c r="K2547" s="3" t="str">
        <f>IF(Hospitalvisits[[#This Row],[Readmission Status]]=1,C2548,"")</f>
        <v/>
      </c>
    </row>
    <row r="2548" spans="1:11">
      <c r="A2548">
        <v>1742</v>
      </c>
      <c r="B2548">
        <v>850</v>
      </c>
      <c r="C2548" s="3">
        <v>45224</v>
      </c>
      <c r="D2548" s="3">
        <v>45232</v>
      </c>
      <c r="E2548">
        <v>8</v>
      </c>
      <c r="F2548" t="s">
        <v>1035</v>
      </c>
      <c r="G2548" t="s">
        <v>1036</v>
      </c>
      <c r="H2548">
        <v>112</v>
      </c>
      <c r="I2548" t="s">
        <v>1034</v>
      </c>
      <c r="J2548">
        <f>IF(AND(B2549=Hospitalvisits[[#This Row],[Patient_ID]],C2549-Hospitalvisits[[#This Row],[Discharge_Date]] &lt;= 30),1,0)</f>
        <v>0</v>
      </c>
      <c r="K2548" s="3" t="str">
        <f>IF(Hospitalvisits[[#This Row],[Readmission Status]]=1,C2549,"")</f>
        <v/>
      </c>
    </row>
    <row r="2549" spans="1:11">
      <c r="A2549">
        <v>2449</v>
      </c>
      <c r="B2549">
        <v>852</v>
      </c>
      <c r="C2549" s="3">
        <v>45013</v>
      </c>
      <c r="D2549" s="3">
        <v>45019</v>
      </c>
      <c r="E2549">
        <v>6</v>
      </c>
      <c r="F2549" t="s">
        <v>1044</v>
      </c>
      <c r="G2549" t="s">
        <v>1039</v>
      </c>
      <c r="H2549">
        <v>119</v>
      </c>
      <c r="I2549" t="s">
        <v>1029</v>
      </c>
      <c r="J2549">
        <f>IF(AND(B2550=Hospitalvisits[[#This Row],[Patient_ID]],C2550-Hospitalvisits[[#This Row],[Discharge_Date]] &lt;= 30),1,0)</f>
        <v>0</v>
      </c>
      <c r="K2549" s="3" t="str">
        <f>IF(Hospitalvisits[[#This Row],[Readmission Status]]=1,C2550,"")</f>
        <v/>
      </c>
    </row>
    <row r="2550" spans="1:11">
      <c r="A2550">
        <v>453</v>
      </c>
      <c r="B2550">
        <v>853</v>
      </c>
      <c r="C2550" s="3">
        <v>45576</v>
      </c>
      <c r="D2550" s="3">
        <v>45585</v>
      </c>
      <c r="E2550">
        <v>9</v>
      </c>
      <c r="F2550" t="s">
        <v>1041</v>
      </c>
      <c r="G2550" t="s">
        <v>1036</v>
      </c>
      <c r="H2550">
        <v>42</v>
      </c>
      <c r="I2550" t="s">
        <v>1032</v>
      </c>
      <c r="J2550">
        <f>IF(AND(B2551=Hospitalvisits[[#This Row],[Patient_ID]],C2551-Hospitalvisits[[#This Row],[Discharge_Date]] &lt;= 30),1,0)</f>
        <v>0</v>
      </c>
      <c r="K2550" s="3" t="str">
        <f>IF(Hospitalvisits[[#This Row],[Readmission Status]]=1,C2551,"")</f>
        <v/>
      </c>
    </row>
    <row r="2551" spans="1:11">
      <c r="A2551">
        <v>1251</v>
      </c>
      <c r="B2551">
        <v>853</v>
      </c>
      <c r="C2551" s="3">
        <v>45641</v>
      </c>
      <c r="D2551" s="3">
        <v>45642</v>
      </c>
      <c r="E2551">
        <v>1</v>
      </c>
      <c r="F2551" t="s">
        <v>1037</v>
      </c>
      <c r="G2551" t="s">
        <v>1031</v>
      </c>
      <c r="H2551">
        <v>19</v>
      </c>
      <c r="I2551" t="s">
        <v>1029</v>
      </c>
      <c r="J2551">
        <f>IF(AND(B2552=Hospitalvisits[[#This Row],[Patient_ID]],C2552-Hospitalvisits[[#This Row],[Discharge_Date]] &lt;= 30),1,0)</f>
        <v>0</v>
      </c>
      <c r="K2551" s="3" t="str">
        <f>IF(Hospitalvisits[[#This Row],[Readmission Status]]=1,C2552,"")</f>
        <v/>
      </c>
    </row>
    <row r="2552" spans="1:11">
      <c r="A2552">
        <v>1710</v>
      </c>
      <c r="B2552">
        <v>854</v>
      </c>
      <c r="C2552" s="3">
        <v>44679</v>
      </c>
      <c r="D2552" s="3">
        <v>44684</v>
      </c>
      <c r="E2552">
        <v>5</v>
      </c>
      <c r="F2552" t="s">
        <v>1041</v>
      </c>
      <c r="G2552" t="s">
        <v>1036</v>
      </c>
      <c r="H2552">
        <v>160</v>
      </c>
      <c r="I2552" t="s">
        <v>1034</v>
      </c>
      <c r="J2552">
        <f>IF(AND(B2553=Hospitalvisits[[#This Row],[Patient_ID]],C2553-Hospitalvisits[[#This Row],[Discharge_Date]] &lt;= 30),1,0)</f>
        <v>0</v>
      </c>
      <c r="K2552" s="3" t="str">
        <f>IF(Hospitalvisits[[#This Row],[Readmission Status]]=1,C2553,"")</f>
        <v/>
      </c>
    </row>
    <row r="2553" spans="1:11">
      <c r="A2553">
        <v>353</v>
      </c>
      <c r="B2553">
        <v>854</v>
      </c>
      <c r="C2553" s="3">
        <v>44906</v>
      </c>
      <c r="D2553" s="3">
        <v>44908</v>
      </c>
      <c r="E2553">
        <v>2</v>
      </c>
      <c r="F2553" t="s">
        <v>1042</v>
      </c>
      <c r="G2553" t="s">
        <v>1043</v>
      </c>
      <c r="H2553">
        <v>51</v>
      </c>
      <c r="I2553" t="s">
        <v>1034</v>
      </c>
      <c r="J2553">
        <f>IF(AND(B2554=Hospitalvisits[[#This Row],[Patient_ID]],C2554-Hospitalvisits[[#This Row],[Discharge_Date]] &lt;= 30),1,0)</f>
        <v>1</v>
      </c>
      <c r="K2553" s="3">
        <f>IF(Hospitalvisits[[#This Row],[Readmission Status]]=1,C2554,"")</f>
        <v>44917</v>
      </c>
    </row>
    <row r="2554" spans="1:11">
      <c r="A2554">
        <v>774</v>
      </c>
      <c r="B2554">
        <v>854</v>
      </c>
      <c r="C2554" s="3">
        <v>44917</v>
      </c>
      <c r="D2554" s="3">
        <v>44926</v>
      </c>
      <c r="E2554">
        <v>9</v>
      </c>
      <c r="F2554" t="s">
        <v>1027</v>
      </c>
      <c r="G2554" t="s">
        <v>1028</v>
      </c>
      <c r="H2554">
        <v>198</v>
      </c>
      <c r="I2554" t="s">
        <v>1029</v>
      </c>
      <c r="J2554">
        <f>IF(AND(B2555=Hospitalvisits[[#This Row],[Patient_ID]],C2555-Hospitalvisits[[#This Row],[Discharge_Date]] &lt;= 30),1,0)</f>
        <v>0</v>
      </c>
      <c r="K2554" s="3" t="str">
        <f>IF(Hospitalvisits[[#This Row],[Readmission Status]]=1,C2555,"")</f>
        <v/>
      </c>
    </row>
    <row r="2555" spans="1:11">
      <c r="A2555">
        <v>507</v>
      </c>
      <c r="B2555">
        <v>854</v>
      </c>
      <c r="C2555" s="3">
        <v>45584</v>
      </c>
      <c r="D2555" s="3">
        <v>45591</v>
      </c>
      <c r="E2555">
        <v>7</v>
      </c>
      <c r="F2555" t="s">
        <v>1027</v>
      </c>
      <c r="G2555" t="s">
        <v>1028</v>
      </c>
      <c r="H2555">
        <v>153</v>
      </c>
      <c r="I2555" t="s">
        <v>1029</v>
      </c>
      <c r="J2555">
        <f>IF(AND(B2556=Hospitalvisits[[#This Row],[Patient_ID]],C2556-Hospitalvisits[[#This Row],[Discharge_Date]] &lt;= 30),1,0)</f>
        <v>0</v>
      </c>
      <c r="K2555" s="3" t="str">
        <f>IF(Hospitalvisits[[#This Row],[Readmission Status]]=1,C2556,"")</f>
        <v/>
      </c>
    </row>
    <row r="2556" spans="1:11">
      <c r="A2556">
        <v>2625</v>
      </c>
      <c r="B2556">
        <v>855</v>
      </c>
      <c r="C2556" s="3">
        <v>44677</v>
      </c>
      <c r="D2556" s="3">
        <v>44681</v>
      </c>
      <c r="E2556">
        <v>4</v>
      </c>
      <c r="F2556" t="s">
        <v>1037</v>
      </c>
      <c r="G2556" t="s">
        <v>1031</v>
      </c>
      <c r="H2556">
        <v>96</v>
      </c>
      <c r="I2556" t="s">
        <v>1032</v>
      </c>
      <c r="J2556">
        <f>IF(AND(B2557=Hospitalvisits[[#This Row],[Patient_ID]],C2557-Hospitalvisits[[#This Row],[Discharge_Date]] &lt;= 30),1,0)</f>
        <v>0</v>
      </c>
      <c r="K2556" s="3" t="str">
        <f>IF(Hospitalvisits[[#This Row],[Readmission Status]]=1,C2557,"")</f>
        <v/>
      </c>
    </row>
    <row r="2557" spans="1:11">
      <c r="A2557">
        <v>1968</v>
      </c>
      <c r="B2557">
        <v>855</v>
      </c>
      <c r="C2557" s="3">
        <v>44814</v>
      </c>
      <c r="D2557" s="3">
        <v>44821</v>
      </c>
      <c r="E2557">
        <v>7</v>
      </c>
      <c r="F2557" t="s">
        <v>1044</v>
      </c>
      <c r="G2557" t="s">
        <v>1039</v>
      </c>
      <c r="H2557">
        <v>103</v>
      </c>
      <c r="I2557" t="s">
        <v>1029</v>
      </c>
      <c r="J2557">
        <f>IF(AND(B2558=Hospitalvisits[[#This Row],[Patient_ID]],C2558-Hospitalvisits[[#This Row],[Discharge_Date]] &lt;= 30),1,0)</f>
        <v>0</v>
      </c>
      <c r="K2557" s="3" t="str">
        <f>IF(Hospitalvisits[[#This Row],[Readmission Status]]=1,C2558,"")</f>
        <v/>
      </c>
    </row>
    <row r="2558" spans="1:11">
      <c r="A2558">
        <v>1673</v>
      </c>
      <c r="B2558">
        <v>857</v>
      </c>
      <c r="C2558" s="3">
        <v>44614</v>
      </c>
      <c r="D2558" s="3">
        <v>44632</v>
      </c>
      <c r="E2558">
        <v>18</v>
      </c>
      <c r="F2558" t="s">
        <v>1033</v>
      </c>
      <c r="G2558" t="s">
        <v>1028</v>
      </c>
      <c r="H2558">
        <v>16</v>
      </c>
      <c r="I2558" t="s">
        <v>1029</v>
      </c>
      <c r="J2558">
        <f>IF(AND(B2559=Hospitalvisits[[#This Row],[Patient_ID]],C2559-Hospitalvisits[[#This Row],[Discharge_Date]] &lt;= 30),1,0)</f>
        <v>0</v>
      </c>
      <c r="K2558" s="3" t="str">
        <f>IF(Hospitalvisits[[#This Row],[Readmission Status]]=1,C2559,"")</f>
        <v/>
      </c>
    </row>
    <row r="2559" spans="1:11">
      <c r="A2559">
        <v>1477</v>
      </c>
      <c r="B2559">
        <v>857</v>
      </c>
      <c r="C2559" s="3">
        <v>44894</v>
      </c>
      <c r="D2559" s="3">
        <v>44910</v>
      </c>
      <c r="E2559">
        <v>16</v>
      </c>
      <c r="F2559" t="s">
        <v>1033</v>
      </c>
      <c r="G2559" t="s">
        <v>1028</v>
      </c>
      <c r="H2559">
        <v>146</v>
      </c>
      <c r="I2559" t="s">
        <v>1034</v>
      </c>
      <c r="J2559">
        <f>IF(AND(B2560=Hospitalvisits[[#This Row],[Patient_ID]],C2560-Hospitalvisits[[#This Row],[Discharge_Date]] &lt;= 30),1,0)</f>
        <v>0</v>
      </c>
      <c r="K2559" s="3" t="str">
        <f>IF(Hospitalvisits[[#This Row],[Readmission Status]]=1,C2560,"")</f>
        <v/>
      </c>
    </row>
    <row r="2560" spans="1:11">
      <c r="A2560">
        <v>1649</v>
      </c>
      <c r="B2560">
        <v>858</v>
      </c>
      <c r="C2560" s="3">
        <v>44581</v>
      </c>
      <c r="D2560" s="3">
        <v>44583</v>
      </c>
      <c r="E2560">
        <v>2</v>
      </c>
      <c r="F2560" t="s">
        <v>1046</v>
      </c>
      <c r="G2560" t="s">
        <v>1043</v>
      </c>
      <c r="H2560">
        <v>196</v>
      </c>
      <c r="I2560" t="s">
        <v>1034</v>
      </c>
      <c r="J2560">
        <f>IF(AND(B2561=Hospitalvisits[[#This Row],[Patient_ID]],C2561-Hospitalvisits[[#This Row],[Discharge_Date]] &lt;= 30),1,0)</f>
        <v>0</v>
      </c>
      <c r="K2560" s="3" t="str">
        <f>IF(Hospitalvisits[[#This Row],[Readmission Status]]=1,C2561,"")</f>
        <v/>
      </c>
    </row>
    <row r="2561" spans="1:11">
      <c r="A2561">
        <v>371</v>
      </c>
      <c r="B2561">
        <v>858</v>
      </c>
      <c r="C2561" s="3">
        <v>44766</v>
      </c>
      <c r="D2561" s="3">
        <v>44770</v>
      </c>
      <c r="E2561">
        <v>4</v>
      </c>
      <c r="F2561" t="s">
        <v>1035</v>
      </c>
      <c r="G2561" t="s">
        <v>1036</v>
      </c>
      <c r="H2561">
        <v>184</v>
      </c>
      <c r="I2561" t="s">
        <v>1026</v>
      </c>
      <c r="J2561">
        <f>IF(AND(B2562=Hospitalvisits[[#This Row],[Patient_ID]],C2562-Hospitalvisits[[#This Row],[Discharge_Date]] &lt;= 30),1,0)</f>
        <v>0</v>
      </c>
      <c r="K2561" s="3" t="str">
        <f>IF(Hospitalvisits[[#This Row],[Readmission Status]]=1,C2562,"")</f>
        <v/>
      </c>
    </row>
    <row r="2562" spans="1:11">
      <c r="A2562">
        <v>342</v>
      </c>
      <c r="B2562">
        <v>858</v>
      </c>
      <c r="C2562" s="3">
        <v>44939</v>
      </c>
      <c r="D2562" s="3">
        <v>44940</v>
      </c>
      <c r="E2562">
        <v>1</v>
      </c>
      <c r="F2562" t="s">
        <v>1046</v>
      </c>
      <c r="G2562" t="s">
        <v>1043</v>
      </c>
      <c r="H2562">
        <v>95</v>
      </c>
      <c r="I2562" t="s">
        <v>1029</v>
      </c>
      <c r="J2562">
        <f>IF(AND(B2563=Hospitalvisits[[#This Row],[Patient_ID]],C2563-Hospitalvisits[[#This Row],[Discharge_Date]] &lt;= 30),1,0)</f>
        <v>0</v>
      </c>
      <c r="K2562" s="3" t="str">
        <f>IF(Hospitalvisits[[#This Row],[Readmission Status]]=1,C2563,"")</f>
        <v/>
      </c>
    </row>
    <row r="2563" spans="1:11">
      <c r="A2563">
        <v>294</v>
      </c>
      <c r="B2563">
        <v>858</v>
      </c>
      <c r="C2563" s="3">
        <v>45109</v>
      </c>
      <c r="D2563" s="3">
        <v>45111</v>
      </c>
      <c r="E2563">
        <v>2</v>
      </c>
      <c r="F2563" t="s">
        <v>1042</v>
      </c>
      <c r="G2563" t="s">
        <v>1043</v>
      </c>
      <c r="H2563">
        <v>107</v>
      </c>
      <c r="I2563" t="s">
        <v>1032</v>
      </c>
      <c r="J2563">
        <f>IF(AND(B2564=Hospitalvisits[[#This Row],[Patient_ID]],C2564-Hospitalvisits[[#This Row],[Discharge_Date]] &lt;= 30),1,0)</f>
        <v>0</v>
      </c>
      <c r="K2563" s="3" t="str">
        <f>IF(Hospitalvisits[[#This Row],[Readmission Status]]=1,C2564,"")</f>
        <v/>
      </c>
    </row>
    <row r="2564" spans="1:11">
      <c r="A2564">
        <v>1992</v>
      </c>
      <c r="B2564">
        <v>858</v>
      </c>
      <c r="C2564" s="3">
        <v>45392</v>
      </c>
      <c r="D2564" s="3">
        <v>45397</v>
      </c>
      <c r="E2564">
        <v>5</v>
      </c>
      <c r="F2564" t="s">
        <v>1035</v>
      </c>
      <c r="G2564" t="s">
        <v>1036</v>
      </c>
      <c r="H2564">
        <v>52</v>
      </c>
      <c r="I2564" t="s">
        <v>1026</v>
      </c>
      <c r="J2564">
        <f>IF(AND(B2565=Hospitalvisits[[#This Row],[Patient_ID]],C2565-Hospitalvisits[[#This Row],[Discharge_Date]] &lt;= 30),1,0)</f>
        <v>0</v>
      </c>
      <c r="K2564" s="3" t="str">
        <f>IF(Hospitalvisits[[#This Row],[Readmission Status]]=1,C2565,"")</f>
        <v/>
      </c>
    </row>
    <row r="2565" spans="1:11">
      <c r="A2565">
        <v>682</v>
      </c>
      <c r="B2565">
        <v>858</v>
      </c>
      <c r="C2565" s="3">
        <v>45528</v>
      </c>
      <c r="D2565" s="3">
        <v>45535</v>
      </c>
      <c r="E2565">
        <v>7</v>
      </c>
      <c r="F2565" t="s">
        <v>1038</v>
      </c>
      <c r="G2565" t="s">
        <v>1039</v>
      </c>
      <c r="H2565">
        <v>38</v>
      </c>
      <c r="I2565" t="s">
        <v>1026</v>
      </c>
      <c r="J2565">
        <f>IF(AND(B2566=Hospitalvisits[[#This Row],[Patient_ID]],C2566-Hospitalvisits[[#This Row],[Discharge_Date]] &lt;= 30),1,0)</f>
        <v>0</v>
      </c>
      <c r="K2565" s="3" t="str">
        <f>IF(Hospitalvisits[[#This Row],[Readmission Status]]=1,C2566,"")</f>
        <v/>
      </c>
    </row>
    <row r="2566" spans="1:11">
      <c r="A2566">
        <v>356</v>
      </c>
      <c r="B2566">
        <v>858</v>
      </c>
      <c r="C2566" s="3">
        <v>45608</v>
      </c>
      <c r="D2566" s="3">
        <v>45615</v>
      </c>
      <c r="E2566">
        <v>7</v>
      </c>
      <c r="F2566" t="s">
        <v>1037</v>
      </c>
      <c r="G2566" t="s">
        <v>1031</v>
      </c>
      <c r="H2566">
        <v>93</v>
      </c>
      <c r="I2566" t="s">
        <v>1034</v>
      </c>
      <c r="J2566">
        <f>IF(AND(B2567=Hospitalvisits[[#This Row],[Patient_ID]],C2567-Hospitalvisits[[#This Row],[Discharge_Date]] &lt;= 30),1,0)</f>
        <v>0</v>
      </c>
      <c r="K2566" s="3" t="str">
        <f>IF(Hospitalvisits[[#This Row],[Readmission Status]]=1,C2567,"")</f>
        <v/>
      </c>
    </row>
    <row r="2567" spans="1:11">
      <c r="A2567">
        <v>2518</v>
      </c>
      <c r="B2567">
        <v>859</v>
      </c>
      <c r="C2567" s="3">
        <v>44703</v>
      </c>
      <c r="D2567" s="3">
        <v>44707</v>
      </c>
      <c r="E2567">
        <v>4</v>
      </c>
      <c r="F2567" t="s">
        <v>1030</v>
      </c>
      <c r="G2567" t="s">
        <v>1031</v>
      </c>
      <c r="H2567">
        <v>53</v>
      </c>
      <c r="I2567" t="s">
        <v>1032</v>
      </c>
      <c r="J2567">
        <f>IF(AND(B2568=Hospitalvisits[[#This Row],[Patient_ID]],C2568-Hospitalvisits[[#This Row],[Discharge_Date]] &lt;= 30),1,0)</f>
        <v>0</v>
      </c>
      <c r="K2567" s="3" t="str">
        <f>IF(Hospitalvisits[[#This Row],[Readmission Status]]=1,C2568,"")</f>
        <v/>
      </c>
    </row>
    <row r="2568" spans="1:11">
      <c r="A2568">
        <v>2411</v>
      </c>
      <c r="B2568">
        <v>859</v>
      </c>
      <c r="C2568" s="3">
        <v>45640</v>
      </c>
      <c r="D2568" s="3">
        <v>45647</v>
      </c>
      <c r="E2568">
        <v>7</v>
      </c>
      <c r="F2568" t="s">
        <v>1044</v>
      </c>
      <c r="G2568" t="s">
        <v>1039</v>
      </c>
      <c r="H2568">
        <v>91</v>
      </c>
      <c r="I2568" t="s">
        <v>1029</v>
      </c>
      <c r="J2568">
        <f>IF(AND(B2569=Hospitalvisits[[#This Row],[Patient_ID]],C2569-Hospitalvisits[[#This Row],[Discharge_Date]] &lt;= 30),1,0)</f>
        <v>0</v>
      </c>
      <c r="K2568" s="3" t="str">
        <f>IF(Hospitalvisits[[#This Row],[Readmission Status]]=1,C2569,"")</f>
        <v/>
      </c>
    </row>
    <row r="2569" spans="1:11">
      <c r="A2569">
        <v>2734</v>
      </c>
      <c r="B2569">
        <v>860</v>
      </c>
      <c r="C2569" s="3">
        <v>45205</v>
      </c>
      <c r="D2569" s="3">
        <v>45209</v>
      </c>
      <c r="E2569">
        <v>4</v>
      </c>
      <c r="F2569" t="s">
        <v>1024</v>
      </c>
      <c r="G2569" t="s">
        <v>1025</v>
      </c>
      <c r="H2569">
        <v>147</v>
      </c>
      <c r="I2569" t="s">
        <v>1032</v>
      </c>
      <c r="J2569">
        <f>IF(AND(B2570=Hospitalvisits[[#This Row],[Patient_ID]],C2570-Hospitalvisits[[#This Row],[Discharge_Date]] &lt;= 30),1,0)</f>
        <v>0</v>
      </c>
      <c r="K2569" s="3" t="str">
        <f>IF(Hospitalvisits[[#This Row],[Readmission Status]]=1,C2570,"")</f>
        <v/>
      </c>
    </row>
    <row r="2570" spans="1:11">
      <c r="A2570">
        <v>820</v>
      </c>
      <c r="B2570">
        <v>861</v>
      </c>
      <c r="C2570" s="3">
        <v>44902</v>
      </c>
      <c r="D2570" s="3">
        <v>44903</v>
      </c>
      <c r="E2570">
        <v>1</v>
      </c>
      <c r="F2570" t="s">
        <v>1037</v>
      </c>
      <c r="G2570" t="s">
        <v>1031</v>
      </c>
      <c r="H2570">
        <v>89</v>
      </c>
      <c r="I2570" t="s">
        <v>1032</v>
      </c>
      <c r="J2570">
        <f>IF(AND(B2571=Hospitalvisits[[#This Row],[Patient_ID]],C2571-Hospitalvisits[[#This Row],[Discharge_Date]] &lt;= 30),1,0)</f>
        <v>0</v>
      </c>
      <c r="K2570" s="3" t="str">
        <f>IF(Hospitalvisits[[#This Row],[Readmission Status]]=1,C2571,"")</f>
        <v/>
      </c>
    </row>
    <row r="2571" spans="1:11">
      <c r="A2571">
        <v>1536</v>
      </c>
      <c r="B2571">
        <v>861</v>
      </c>
      <c r="C2571" s="3">
        <v>44997</v>
      </c>
      <c r="D2571" s="3">
        <v>44999</v>
      </c>
      <c r="E2571">
        <v>2</v>
      </c>
      <c r="F2571" t="s">
        <v>1042</v>
      </c>
      <c r="G2571" t="s">
        <v>1043</v>
      </c>
      <c r="H2571">
        <v>149</v>
      </c>
      <c r="I2571" t="s">
        <v>1032</v>
      </c>
      <c r="J2571">
        <f>IF(AND(B2572=Hospitalvisits[[#This Row],[Patient_ID]],C2572-Hospitalvisits[[#This Row],[Discharge_Date]] &lt;= 30),1,0)</f>
        <v>0</v>
      </c>
      <c r="K2571" s="3" t="str">
        <f>IF(Hospitalvisits[[#This Row],[Readmission Status]]=1,C2572,"")</f>
        <v/>
      </c>
    </row>
    <row r="2572" spans="1:11">
      <c r="A2572">
        <v>2623</v>
      </c>
      <c r="B2572">
        <v>861</v>
      </c>
      <c r="C2572" s="3">
        <v>45466</v>
      </c>
      <c r="D2572" s="3">
        <v>45469</v>
      </c>
      <c r="E2572">
        <v>3</v>
      </c>
      <c r="F2572" t="s">
        <v>1042</v>
      </c>
      <c r="G2572" t="s">
        <v>1043</v>
      </c>
      <c r="H2572">
        <v>56</v>
      </c>
      <c r="I2572" t="s">
        <v>1034</v>
      </c>
      <c r="J2572">
        <f>IF(AND(B2573=Hospitalvisits[[#This Row],[Patient_ID]],C2573-Hospitalvisits[[#This Row],[Discharge_Date]] &lt;= 30),1,0)</f>
        <v>0</v>
      </c>
      <c r="K2572" s="3" t="str">
        <f>IF(Hospitalvisits[[#This Row],[Readmission Status]]=1,C2573,"")</f>
        <v/>
      </c>
    </row>
    <row r="2573" spans="1:11">
      <c r="A2573">
        <v>2256</v>
      </c>
      <c r="B2573">
        <v>861</v>
      </c>
      <c r="C2573" s="3">
        <v>45606</v>
      </c>
      <c r="D2573" s="3">
        <v>45610</v>
      </c>
      <c r="E2573">
        <v>4</v>
      </c>
      <c r="F2573" t="s">
        <v>1044</v>
      </c>
      <c r="G2573" t="s">
        <v>1039</v>
      </c>
      <c r="H2573">
        <v>13</v>
      </c>
      <c r="I2573" t="s">
        <v>1032</v>
      </c>
      <c r="J2573">
        <f>IF(AND(B2574=Hospitalvisits[[#This Row],[Patient_ID]],C2574-Hospitalvisits[[#This Row],[Discharge_Date]] &lt;= 30),1,0)</f>
        <v>0</v>
      </c>
      <c r="K2573" s="3" t="str">
        <f>IF(Hospitalvisits[[#This Row],[Readmission Status]]=1,C2574,"")</f>
        <v/>
      </c>
    </row>
    <row r="2574" spans="1:11">
      <c r="A2574">
        <v>2832</v>
      </c>
      <c r="B2574">
        <v>862</v>
      </c>
      <c r="C2574" s="3">
        <v>44830</v>
      </c>
      <c r="D2574" s="3">
        <v>44843</v>
      </c>
      <c r="E2574">
        <v>13</v>
      </c>
      <c r="F2574" t="s">
        <v>1027</v>
      </c>
      <c r="G2574" t="s">
        <v>1028</v>
      </c>
      <c r="H2574">
        <v>128</v>
      </c>
      <c r="I2574" t="s">
        <v>1029</v>
      </c>
      <c r="J2574">
        <f>IF(AND(B2575=Hospitalvisits[[#This Row],[Patient_ID]],C2575-Hospitalvisits[[#This Row],[Discharge_Date]] &lt;= 30),1,0)</f>
        <v>0</v>
      </c>
      <c r="K2574" s="3" t="str">
        <f>IF(Hospitalvisits[[#This Row],[Readmission Status]]=1,C2575,"")</f>
        <v/>
      </c>
    </row>
    <row r="2575" spans="1:11">
      <c r="A2575">
        <v>2457</v>
      </c>
      <c r="B2575">
        <v>862</v>
      </c>
      <c r="C2575" s="3">
        <v>45141</v>
      </c>
      <c r="D2575" s="3">
        <v>45144</v>
      </c>
      <c r="E2575">
        <v>3</v>
      </c>
      <c r="F2575" t="s">
        <v>1045</v>
      </c>
      <c r="G2575" t="s">
        <v>1025</v>
      </c>
      <c r="H2575">
        <v>45</v>
      </c>
      <c r="I2575" t="s">
        <v>1026</v>
      </c>
      <c r="J2575">
        <f>IF(AND(B2576=Hospitalvisits[[#This Row],[Patient_ID]],C2576-Hospitalvisits[[#This Row],[Discharge_Date]] &lt;= 30),1,0)</f>
        <v>0</v>
      </c>
      <c r="K2575" s="3" t="str">
        <f>IF(Hospitalvisits[[#This Row],[Readmission Status]]=1,C2576,"")</f>
        <v/>
      </c>
    </row>
    <row r="2576" spans="1:11">
      <c r="A2576">
        <v>1901</v>
      </c>
      <c r="B2576">
        <v>862</v>
      </c>
      <c r="C2576" s="3">
        <v>45292</v>
      </c>
      <c r="D2576" s="3">
        <v>45300</v>
      </c>
      <c r="E2576">
        <v>8</v>
      </c>
      <c r="F2576" t="s">
        <v>1041</v>
      </c>
      <c r="G2576" t="s">
        <v>1036</v>
      </c>
      <c r="H2576">
        <v>189</v>
      </c>
      <c r="I2576" t="s">
        <v>1029</v>
      </c>
      <c r="J2576">
        <f>IF(AND(B2577=Hospitalvisits[[#This Row],[Patient_ID]],C2577-Hospitalvisits[[#This Row],[Discharge_Date]] &lt;= 30),1,0)</f>
        <v>0</v>
      </c>
      <c r="K2576" s="3" t="str">
        <f>IF(Hospitalvisits[[#This Row],[Readmission Status]]=1,C2577,"")</f>
        <v/>
      </c>
    </row>
    <row r="2577" spans="1:11">
      <c r="A2577">
        <v>1098</v>
      </c>
      <c r="B2577">
        <v>862</v>
      </c>
      <c r="C2577" s="3">
        <v>45498</v>
      </c>
      <c r="D2577" s="3">
        <v>45510</v>
      </c>
      <c r="E2577">
        <v>12</v>
      </c>
      <c r="F2577" t="s">
        <v>1035</v>
      </c>
      <c r="G2577" t="s">
        <v>1036</v>
      </c>
      <c r="H2577">
        <v>91</v>
      </c>
      <c r="I2577" t="s">
        <v>1029</v>
      </c>
      <c r="J2577">
        <f>IF(AND(B2578=Hospitalvisits[[#This Row],[Patient_ID]],C2578-Hospitalvisits[[#This Row],[Discharge_Date]] &lt;= 30),1,0)</f>
        <v>0</v>
      </c>
      <c r="K2577" s="3" t="str">
        <f>IF(Hospitalvisits[[#This Row],[Readmission Status]]=1,C2578,"")</f>
        <v/>
      </c>
    </row>
    <row r="2578" spans="1:11">
      <c r="A2578">
        <v>1369</v>
      </c>
      <c r="B2578">
        <v>863</v>
      </c>
      <c r="C2578" s="3">
        <v>45252</v>
      </c>
      <c r="D2578" s="3">
        <v>45253</v>
      </c>
      <c r="E2578">
        <v>1</v>
      </c>
      <c r="F2578" t="s">
        <v>1042</v>
      </c>
      <c r="G2578" t="s">
        <v>1043</v>
      </c>
      <c r="H2578">
        <v>154</v>
      </c>
      <c r="I2578" t="s">
        <v>1029</v>
      </c>
      <c r="J2578">
        <f>IF(AND(B2579=Hospitalvisits[[#This Row],[Patient_ID]],C2579-Hospitalvisits[[#This Row],[Discharge_Date]] &lt;= 30),1,0)</f>
        <v>0</v>
      </c>
      <c r="K2578" s="3" t="str">
        <f>IF(Hospitalvisits[[#This Row],[Readmission Status]]=1,C2579,"")</f>
        <v/>
      </c>
    </row>
    <row r="2579" spans="1:11">
      <c r="A2579">
        <v>2896</v>
      </c>
      <c r="B2579">
        <v>863</v>
      </c>
      <c r="C2579" s="3">
        <v>45581</v>
      </c>
      <c r="D2579" s="3">
        <v>45585</v>
      </c>
      <c r="E2579">
        <v>4</v>
      </c>
      <c r="F2579" t="s">
        <v>1040</v>
      </c>
      <c r="G2579" t="s">
        <v>1039</v>
      </c>
      <c r="H2579">
        <v>8</v>
      </c>
      <c r="I2579" t="s">
        <v>1026</v>
      </c>
      <c r="J2579">
        <f>IF(AND(B2580=Hospitalvisits[[#This Row],[Patient_ID]],C2580-Hospitalvisits[[#This Row],[Discharge_Date]] &lt;= 30),1,0)</f>
        <v>0</v>
      </c>
      <c r="K2579" s="3" t="str">
        <f>IF(Hospitalvisits[[#This Row],[Readmission Status]]=1,C2580,"")</f>
        <v/>
      </c>
    </row>
    <row r="2580" spans="1:11">
      <c r="A2580">
        <v>457</v>
      </c>
      <c r="B2580">
        <v>864</v>
      </c>
      <c r="C2580" s="3">
        <v>44886</v>
      </c>
      <c r="D2580" s="3">
        <v>44889</v>
      </c>
      <c r="E2580">
        <v>3</v>
      </c>
      <c r="F2580" t="s">
        <v>1038</v>
      </c>
      <c r="G2580" t="s">
        <v>1039</v>
      </c>
      <c r="H2580">
        <v>34</v>
      </c>
      <c r="I2580" t="s">
        <v>1026</v>
      </c>
      <c r="J2580">
        <f>IF(AND(B2581=Hospitalvisits[[#This Row],[Patient_ID]],C2581-Hospitalvisits[[#This Row],[Discharge_Date]] &lt;= 30),1,0)</f>
        <v>0</v>
      </c>
      <c r="K2580" s="3" t="str">
        <f>IF(Hospitalvisits[[#This Row],[Readmission Status]]=1,C2581,"")</f>
        <v/>
      </c>
    </row>
    <row r="2581" spans="1:11">
      <c r="A2581">
        <v>560</v>
      </c>
      <c r="B2581">
        <v>864</v>
      </c>
      <c r="C2581" s="3">
        <v>45280</v>
      </c>
      <c r="D2581" s="3">
        <v>45289</v>
      </c>
      <c r="E2581">
        <v>9</v>
      </c>
      <c r="F2581" t="s">
        <v>1030</v>
      </c>
      <c r="G2581" t="s">
        <v>1031</v>
      </c>
      <c r="H2581">
        <v>189</v>
      </c>
      <c r="I2581" t="s">
        <v>1032</v>
      </c>
      <c r="J2581">
        <f>IF(AND(B2582=Hospitalvisits[[#This Row],[Patient_ID]],C2582-Hospitalvisits[[#This Row],[Discharge_Date]] &lt;= 30),1,0)</f>
        <v>0</v>
      </c>
      <c r="K2581" s="3" t="str">
        <f>IF(Hospitalvisits[[#This Row],[Readmission Status]]=1,C2582,"")</f>
        <v/>
      </c>
    </row>
    <row r="2582" spans="1:11">
      <c r="A2582">
        <v>1185</v>
      </c>
      <c r="B2582">
        <v>864</v>
      </c>
      <c r="C2582" s="3">
        <v>45355</v>
      </c>
      <c r="D2582" s="3">
        <v>45367</v>
      </c>
      <c r="E2582">
        <v>12</v>
      </c>
      <c r="F2582" t="s">
        <v>1041</v>
      </c>
      <c r="G2582" t="s">
        <v>1036</v>
      </c>
      <c r="H2582">
        <v>108</v>
      </c>
      <c r="I2582" t="s">
        <v>1034</v>
      </c>
      <c r="J2582">
        <f>IF(AND(B2583=Hospitalvisits[[#This Row],[Patient_ID]],C2583-Hospitalvisits[[#This Row],[Discharge_Date]] &lt;= 30),1,0)</f>
        <v>0</v>
      </c>
      <c r="K2582" s="3" t="str">
        <f>IF(Hospitalvisits[[#This Row],[Readmission Status]]=1,C2583,"")</f>
        <v/>
      </c>
    </row>
    <row r="2583" spans="1:11">
      <c r="A2583">
        <v>2931</v>
      </c>
      <c r="B2583">
        <v>864</v>
      </c>
      <c r="C2583" s="3">
        <v>45471</v>
      </c>
      <c r="D2583" s="3">
        <v>45481</v>
      </c>
      <c r="E2583">
        <v>10</v>
      </c>
      <c r="F2583" t="s">
        <v>1030</v>
      </c>
      <c r="G2583" t="s">
        <v>1031</v>
      </c>
      <c r="H2583">
        <v>10</v>
      </c>
      <c r="I2583" t="s">
        <v>1032</v>
      </c>
      <c r="J2583">
        <f>IF(AND(B2584=Hospitalvisits[[#This Row],[Patient_ID]],C2584-Hospitalvisits[[#This Row],[Discharge_Date]] &lt;= 30),1,0)</f>
        <v>0</v>
      </c>
      <c r="K2583" s="3" t="str">
        <f>IF(Hospitalvisits[[#This Row],[Readmission Status]]=1,C2584,"")</f>
        <v/>
      </c>
    </row>
    <row r="2584" spans="1:11">
      <c r="A2584">
        <v>868</v>
      </c>
      <c r="B2584">
        <v>864</v>
      </c>
      <c r="C2584" s="3">
        <v>45543</v>
      </c>
      <c r="D2584" s="3">
        <v>45547</v>
      </c>
      <c r="E2584">
        <v>4</v>
      </c>
      <c r="F2584" t="s">
        <v>1035</v>
      </c>
      <c r="G2584" t="s">
        <v>1036</v>
      </c>
      <c r="H2584">
        <v>118</v>
      </c>
      <c r="I2584" t="s">
        <v>1032</v>
      </c>
      <c r="J2584">
        <f>IF(AND(B2585=Hospitalvisits[[#This Row],[Patient_ID]],C2585-Hospitalvisits[[#This Row],[Discharge_Date]] &lt;= 30),1,0)</f>
        <v>1</v>
      </c>
      <c r="K2584" s="3">
        <f>IF(Hospitalvisits[[#This Row],[Readmission Status]]=1,C2585,"")</f>
        <v>45547</v>
      </c>
    </row>
    <row r="2585" spans="1:11">
      <c r="A2585">
        <v>138</v>
      </c>
      <c r="B2585">
        <v>864</v>
      </c>
      <c r="C2585" s="3">
        <v>45547</v>
      </c>
      <c r="D2585" s="3">
        <v>45550</v>
      </c>
      <c r="E2585">
        <v>3</v>
      </c>
      <c r="F2585" t="s">
        <v>1045</v>
      </c>
      <c r="G2585" t="s">
        <v>1025</v>
      </c>
      <c r="H2585">
        <v>169</v>
      </c>
      <c r="I2585" t="s">
        <v>1034</v>
      </c>
      <c r="J2585">
        <f>IF(AND(B2586=Hospitalvisits[[#This Row],[Patient_ID]],C2586-Hospitalvisits[[#This Row],[Discharge_Date]] &lt;= 30),1,0)</f>
        <v>0</v>
      </c>
      <c r="K2585" s="3" t="str">
        <f>IF(Hospitalvisits[[#This Row],[Readmission Status]]=1,C2586,"")</f>
        <v/>
      </c>
    </row>
    <row r="2586" spans="1:11">
      <c r="A2586">
        <v>812</v>
      </c>
      <c r="B2586">
        <v>864</v>
      </c>
      <c r="C2586" s="3">
        <v>45583</v>
      </c>
      <c r="D2586" s="3">
        <v>45599</v>
      </c>
      <c r="E2586">
        <v>16</v>
      </c>
      <c r="F2586" t="s">
        <v>1033</v>
      </c>
      <c r="G2586" t="s">
        <v>1028</v>
      </c>
      <c r="H2586">
        <v>165</v>
      </c>
      <c r="I2586" t="s">
        <v>1026</v>
      </c>
      <c r="J2586">
        <f>IF(AND(B2587=Hospitalvisits[[#This Row],[Patient_ID]],C2587-Hospitalvisits[[#This Row],[Discharge_Date]] &lt;= 30),1,0)</f>
        <v>0</v>
      </c>
      <c r="K2586" s="3" t="str">
        <f>IF(Hospitalvisits[[#This Row],[Readmission Status]]=1,C2587,"")</f>
        <v/>
      </c>
    </row>
    <row r="2587" spans="1:11">
      <c r="A2587">
        <v>172</v>
      </c>
      <c r="B2587">
        <v>865</v>
      </c>
      <c r="C2587" s="3">
        <v>44848</v>
      </c>
      <c r="D2587" s="3">
        <v>44850</v>
      </c>
      <c r="E2587">
        <v>2</v>
      </c>
      <c r="F2587" t="s">
        <v>1046</v>
      </c>
      <c r="G2587" t="s">
        <v>1043</v>
      </c>
      <c r="H2587">
        <v>108</v>
      </c>
      <c r="I2587" t="s">
        <v>1026</v>
      </c>
      <c r="J2587">
        <f>IF(AND(B2588=Hospitalvisits[[#This Row],[Patient_ID]],C2588-Hospitalvisits[[#This Row],[Discharge_Date]] &lt;= 30),1,0)</f>
        <v>0</v>
      </c>
      <c r="K2587" s="3" t="str">
        <f>IF(Hospitalvisits[[#This Row],[Readmission Status]]=1,C2588,"")</f>
        <v/>
      </c>
    </row>
    <row r="2588" spans="1:11">
      <c r="A2588">
        <v>1119</v>
      </c>
      <c r="B2588">
        <v>865</v>
      </c>
      <c r="C2588" s="3">
        <v>44985</v>
      </c>
      <c r="D2588" s="3">
        <v>44988</v>
      </c>
      <c r="E2588">
        <v>3</v>
      </c>
      <c r="F2588" t="s">
        <v>1045</v>
      </c>
      <c r="G2588" t="s">
        <v>1025</v>
      </c>
      <c r="H2588">
        <v>83</v>
      </c>
      <c r="I2588" t="s">
        <v>1026</v>
      </c>
      <c r="J2588">
        <f>IF(AND(B2589=Hospitalvisits[[#This Row],[Patient_ID]],C2589-Hospitalvisits[[#This Row],[Discharge_Date]] &lt;= 30),1,0)</f>
        <v>0</v>
      </c>
      <c r="K2588" s="3" t="str">
        <f>IF(Hospitalvisits[[#This Row],[Readmission Status]]=1,C2589,"")</f>
        <v/>
      </c>
    </row>
    <row r="2589" spans="1:11">
      <c r="A2589">
        <v>784</v>
      </c>
      <c r="B2589">
        <v>865</v>
      </c>
      <c r="C2589" s="3">
        <v>45265</v>
      </c>
      <c r="D2589" s="3">
        <v>45275</v>
      </c>
      <c r="E2589">
        <v>10</v>
      </c>
      <c r="F2589" t="s">
        <v>1027</v>
      </c>
      <c r="G2589" t="s">
        <v>1028</v>
      </c>
      <c r="H2589">
        <v>102</v>
      </c>
      <c r="I2589" t="s">
        <v>1032</v>
      </c>
      <c r="J2589">
        <f>IF(AND(B2590=Hospitalvisits[[#This Row],[Patient_ID]],C2590-Hospitalvisits[[#This Row],[Discharge_Date]] &lt;= 30),1,0)</f>
        <v>0</v>
      </c>
      <c r="K2589" s="3" t="str">
        <f>IF(Hospitalvisits[[#This Row],[Readmission Status]]=1,C2590,"")</f>
        <v/>
      </c>
    </row>
    <row r="2590" spans="1:11">
      <c r="A2590">
        <v>520</v>
      </c>
      <c r="B2590">
        <v>865</v>
      </c>
      <c r="C2590" s="3">
        <v>45346</v>
      </c>
      <c r="D2590" s="3">
        <v>45353</v>
      </c>
      <c r="E2590">
        <v>7</v>
      </c>
      <c r="F2590" t="s">
        <v>1041</v>
      </c>
      <c r="G2590" t="s">
        <v>1036</v>
      </c>
      <c r="H2590">
        <v>108</v>
      </c>
      <c r="I2590" t="s">
        <v>1034</v>
      </c>
      <c r="J2590">
        <f>IF(AND(B2591=Hospitalvisits[[#This Row],[Patient_ID]],C2591-Hospitalvisits[[#This Row],[Discharge_Date]] &lt;= 30),1,0)</f>
        <v>0</v>
      </c>
      <c r="K2590" s="3" t="str">
        <f>IF(Hospitalvisits[[#This Row],[Readmission Status]]=1,C2591,"")</f>
        <v/>
      </c>
    </row>
    <row r="2591" spans="1:11">
      <c r="A2591">
        <v>1927</v>
      </c>
      <c r="B2591">
        <v>865</v>
      </c>
      <c r="C2591" s="3">
        <v>45445</v>
      </c>
      <c r="D2591" s="3">
        <v>45457</v>
      </c>
      <c r="E2591">
        <v>12</v>
      </c>
      <c r="F2591" t="s">
        <v>1035</v>
      </c>
      <c r="G2591" t="s">
        <v>1036</v>
      </c>
      <c r="H2591">
        <v>101</v>
      </c>
      <c r="I2591" t="s">
        <v>1026</v>
      </c>
      <c r="J2591">
        <f>IF(AND(B2592=Hospitalvisits[[#This Row],[Patient_ID]],C2592-Hospitalvisits[[#This Row],[Discharge_Date]] &lt;= 30),1,0)</f>
        <v>0</v>
      </c>
      <c r="K2591" s="3" t="str">
        <f>IF(Hospitalvisits[[#This Row],[Readmission Status]]=1,C2592,"")</f>
        <v/>
      </c>
    </row>
    <row r="2592" spans="1:11">
      <c r="A2592">
        <v>2909</v>
      </c>
      <c r="B2592">
        <v>866</v>
      </c>
      <c r="C2592" s="3">
        <v>44723</v>
      </c>
      <c r="D2592" s="3">
        <v>44727</v>
      </c>
      <c r="E2592">
        <v>4</v>
      </c>
      <c r="F2592" t="s">
        <v>1044</v>
      </c>
      <c r="G2592" t="s">
        <v>1039</v>
      </c>
      <c r="H2592">
        <v>108</v>
      </c>
      <c r="I2592" t="s">
        <v>1029</v>
      </c>
      <c r="J2592">
        <f>IF(AND(B2593=Hospitalvisits[[#This Row],[Patient_ID]],C2593-Hospitalvisits[[#This Row],[Discharge_Date]] &lt;= 30),1,0)</f>
        <v>0</v>
      </c>
      <c r="K2592" s="3" t="str">
        <f>IF(Hospitalvisits[[#This Row],[Readmission Status]]=1,C2593,"")</f>
        <v/>
      </c>
    </row>
    <row r="2593" spans="1:11">
      <c r="A2593">
        <v>79</v>
      </c>
      <c r="B2593">
        <v>866</v>
      </c>
      <c r="C2593" s="3">
        <v>44842</v>
      </c>
      <c r="D2593" s="3">
        <v>44850</v>
      </c>
      <c r="E2593">
        <v>8</v>
      </c>
      <c r="F2593" t="s">
        <v>1035</v>
      </c>
      <c r="G2593" t="s">
        <v>1036</v>
      </c>
      <c r="H2593">
        <v>118</v>
      </c>
      <c r="I2593" t="s">
        <v>1032</v>
      </c>
      <c r="J2593">
        <f>IF(AND(B2594=Hospitalvisits[[#This Row],[Patient_ID]],C2594-Hospitalvisits[[#This Row],[Discharge_Date]] &lt;= 30),1,0)</f>
        <v>0</v>
      </c>
      <c r="K2593" s="3" t="str">
        <f>IF(Hospitalvisits[[#This Row],[Readmission Status]]=1,C2594,"")</f>
        <v/>
      </c>
    </row>
    <row r="2594" spans="1:11">
      <c r="A2594">
        <v>284</v>
      </c>
      <c r="B2594">
        <v>866</v>
      </c>
      <c r="C2594" s="3">
        <v>44971</v>
      </c>
      <c r="D2594" s="3">
        <v>44981</v>
      </c>
      <c r="E2594">
        <v>10</v>
      </c>
      <c r="F2594" t="s">
        <v>1027</v>
      </c>
      <c r="G2594" t="s">
        <v>1028</v>
      </c>
      <c r="H2594">
        <v>20</v>
      </c>
      <c r="I2594" t="s">
        <v>1034</v>
      </c>
      <c r="J2594">
        <f>IF(AND(B2595=Hospitalvisits[[#This Row],[Patient_ID]],C2595-Hospitalvisits[[#This Row],[Discharge_Date]] &lt;= 30),1,0)</f>
        <v>0</v>
      </c>
      <c r="K2594" s="3" t="str">
        <f>IF(Hospitalvisits[[#This Row],[Readmission Status]]=1,C2595,"")</f>
        <v/>
      </c>
    </row>
    <row r="2595" spans="1:11">
      <c r="A2595">
        <v>293</v>
      </c>
      <c r="B2595">
        <v>866</v>
      </c>
      <c r="C2595" s="3">
        <v>45552</v>
      </c>
      <c r="D2595" s="3">
        <v>45555</v>
      </c>
      <c r="E2595">
        <v>3</v>
      </c>
      <c r="F2595" t="s">
        <v>1045</v>
      </c>
      <c r="G2595" t="s">
        <v>1025</v>
      </c>
      <c r="H2595">
        <v>82</v>
      </c>
      <c r="I2595" t="s">
        <v>1032</v>
      </c>
      <c r="J2595">
        <f>IF(AND(B2596=Hospitalvisits[[#This Row],[Patient_ID]],C2596-Hospitalvisits[[#This Row],[Discharge_Date]] &lt;= 30),1,0)</f>
        <v>0</v>
      </c>
      <c r="K2595" s="3" t="str">
        <f>IF(Hospitalvisits[[#This Row],[Readmission Status]]=1,C2596,"")</f>
        <v/>
      </c>
    </row>
    <row r="2596" spans="1:11">
      <c r="A2596">
        <v>2466</v>
      </c>
      <c r="B2596">
        <v>867</v>
      </c>
      <c r="C2596" s="3">
        <v>45060</v>
      </c>
      <c r="D2596" s="3">
        <v>45066</v>
      </c>
      <c r="E2596">
        <v>6</v>
      </c>
      <c r="F2596" t="s">
        <v>1040</v>
      </c>
      <c r="G2596" t="s">
        <v>1039</v>
      </c>
      <c r="H2596">
        <v>162</v>
      </c>
      <c r="I2596" t="s">
        <v>1034</v>
      </c>
      <c r="J2596">
        <f>IF(AND(B2597=Hospitalvisits[[#This Row],[Patient_ID]],C2597-Hospitalvisits[[#This Row],[Discharge_Date]] &lt;= 30),1,0)</f>
        <v>0</v>
      </c>
      <c r="K2596" s="3" t="str">
        <f>IF(Hospitalvisits[[#This Row],[Readmission Status]]=1,C2597,"")</f>
        <v/>
      </c>
    </row>
    <row r="2597" spans="1:11">
      <c r="A2597">
        <v>2856</v>
      </c>
      <c r="B2597">
        <v>867</v>
      </c>
      <c r="C2597" s="3">
        <v>45323</v>
      </c>
      <c r="D2597" s="3">
        <v>45334</v>
      </c>
      <c r="E2597">
        <v>11</v>
      </c>
      <c r="F2597" t="s">
        <v>1035</v>
      </c>
      <c r="G2597" t="s">
        <v>1036</v>
      </c>
      <c r="H2597">
        <v>38</v>
      </c>
      <c r="I2597" t="s">
        <v>1029</v>
      </c>
      <c r="J2597">
        <f>IF(AND(B2598=Hospitalvisits[[#This Row],[Patient_ID]],C2598-Hospitalvisits[[#This Row],[Discharge_Date]] &lt;= 30),1,0)</f>
        <v>0</v>
      </c>
      <c r="K2597" s="3" t="str">
        <f>IF(Hospitalvisits[[#This Row],[Readmission Status]]=1,C2598,"")</f>
        <v/>
      </c>
    </row>
    <row r="2598" spans="1:11">
      <c r="A2598">
        <v>460</v>
      </c>
      <c r="B2598">
        <v>868</v>
      </c>
      <c r="C2598" s="3">
        <v>44571</v>
      </c>
      <c r="D2598" s="3">
        <v>44578</v>
      </c>
      <c r="E2598">
        <v>7</v>
      </c>
      <c r="F2598" t="s">
        <v>1038</v>
      </c>
      <c r="G2598" t="s">
        <v>1039</v>
      </c>
      <c r="H2598">
        <v>98</v>
      </c>
      <c r="I2598" t="s">
        <v>1034</v>
      </c>
      <c r="J2598">
        <f>IF(AND(B2599=Hospitalvisits[[#This Row],[Patient_ID]],C2599-Hospitalvisits[[#This Row],[Discharge_Date]] &lt;= 30),1,0)</f>
        <v>0</v>
      </c>
      <c r="K2598" s="3" t="str">
        <f>IF(Hospitalvisits[[#This Row],[Readmission Status]]=1,C2599,"")</f>
        <v/>
      </c>
    </row>
    <row r="2599" spans="1:11">
      <c r="A2599">
        <v>155</v>
      </c>
      <c r="B2599">
        <v>868</v>
      </c>
      <c r="C2599" s="3">
        <v>45183</v>
      </c>
      <c r="D2599" s="3">
        <v>45194</v>
      </c>
      <c r="E2599">
        <v>11</v>
      </c>
      <c r="F2599" t="s">
        <v>1041</v>
      </c>
      <c r="G2599" t="s">
        <v>1036</v>
      </c>
      <c r="H2599">
        <v>121</v>
      </c>
      <c r="I2599" t="s">
        <v>1026</v>
      </c>
      <c r="J2599">
        <f>IF(AND(B2600=Hospitalvisits[[#This Row],[Patient_ID]],C2600-Hospitalvisits[[#This Row],[Discharge_Date]] &lt;= 30),1,0)</f>
        <v>0</v>
      </c>
      <c r="K2599" s="3" t="str">
        <f>IF(Hospitalvisits[[#This Row],[Readmission Status]]=1,C2600,"")</f>
        <v/>
      </c>
    </row>
    <row r="2600" spans="1:11">
      <c r="A2600">
        <v>194</v>
      </c>
      <c r="B2600">
        <v>868</v>
      </c>
      <c r="C2600" s="3">
        <v>45300</v>
      </c>
      <c r="D2600" s="3">
        <v>45305</v>
      </c>
      <c r="E2600">
        <v>5</v>
      </c>
      <c r="F2600" t="s">
        <v>1024</v>
      </c>
      <c r="G2600" t="s">
        <v>1025</v>
      </c>
      <c r="H2600">
        <v>185</v>
      </c>
      <c r="I2600" t="s">
        <v>1029</v>
      </c>
      <c r="J2600">
        <f>IF(AND(B2601=Hospitalvisits[[#This Row],[Patient_ID]],C2601-Hospitalvisits[[#This Row],[Discharge_Date]] &lt;= 30),1,0)</f>
        <v>0</v>
      </c>
      <c r="K2600" s="3" t="str">
        <f>IF(Hospitalvisits[[#This Row],[Readmission Status]]=1,C2601,"")</f>
        <v/>
      </c>
    </row>
    <row r="2601" spans="1:11">
      <c r="A2601">
        <v>692</v>
      </c>
      <c r="B2601">
        <v>868</v>
      </c>
      <c r="C2601" s="3">
        <v>45371</v>
      </c>
      <c r="D2601" s="3">
        <v>45378</v>
      </c>
      <c r="E2601">
        <v>7</v>
      </c>
      <c r="F2601" t="s">
        <v>1038</v>
      </c>
      <c r="G2601" t="s">
        <v>1039</v>
      </c>
      <c r="H2601">
        <v>24</v>
      </c>
      <c r="I2601" t="s">
        <v>1026</v>
      </c>
      <c r="J2601">
        <f>IF(AND(B2602=Hospitalvisits[[#This Row],[Patient_ID]],C2602-Hospitalvisits[[#This Row],[Discharge_Date]] &lt;= 30),1,0)</f>
        <v>1</v>
      </c>
      <c r="K2601" s="3">
        <f>IF(Hospitalvisits[[#This Row],[Readmission Status]]=1,C2602,"")</f>
        <v>45383</v>
      </c>
    </row>
    <row r="2602" spans="1:11">
      <c r="A2602">
        <v>1415</v>
      </c>
      <c r="B2602">
        <v>868</v>
      </c>
      <c r="C2602" s="3">
        <v>45383</v>
      </c>
      <c r="D2602" s="3">
        <v>45390</v>
      </c>
      <c r="E2602">
        <v>7</v>
      </c>
      <c r="F2602" t="s">
        <v>1038</v>
      </c>
      <c r="G2602" t="s">
        <v>1039</v>
      </c>
      <c r="H2602">
        <v>14</v>
      </c>
      <c r="I2602" t="s">
        <v>1032</v>
      </c>
      <c r="J2602">
        <f>IF(AND(B2603=Hospitalvisits[[#This Row],[Patient_ID]],C2603-Hospitalvisits[[#This Row],[Discharge_Date]] &lt;= 30),1,0)</f>
        <v>0</v>
      </c>
      <c r="K2602" s="3" t="str">
        <f>IF(Hospitalvisits[[#This Row],[Readmission Status]]=1,C2603,"")</f>
        <v/>
      </c>
    </row>
    <row r="2603" spans="1:11">
      <c r="A2603">
        <v>676</v>
      </c>
      <c r="B2603">
        <v>869</v>
      </c>
      <c r="C2603" s="3">
        <v>44672</v>
      </c>
      <c r="D2603" s="3">
        <v>44678</v>
      </c>
      <c r="E2603">
        <v>6</v>
      </c>
      <c r="F2603" t="s">
        <v>1030</v>
      </c>
      <c r="G2603" t="s">
        <v>1031</v>
      </c>
      <c r="H2603">
        <v>126</v>
      </c>
      <c r="I2603" t="s">
        <v>1029</v>
      </c>
      <c r="J2603">
        <f>IF(AND(B2604=Hospitalvisits[[#This Row],[Patient_ID]],C2604-Hospitalvisits[[#This Row],[Discharge_Date]] &lt;= 30),1,0)</f>
        <v>0</v>
      </c>
      <c r="K2603" s="3" t="str">
        <f>IF(Hospitalvisits[[#This Row],[Readmission Status]]=1,C2604,"")</f>
        <v/>
      </c>
    </row>
    <row r="2604" spans="1:11">
      <c r="A2604">
        <v>397</v>
      </c>
      <c r="B2604">
        <v>869</v>
      </c>
      <c r="C2604" s="3">
        <v>45474</v>
      </c>
      <c r="D2604" s="3">
        <v>45483</v>
      </c>
      <c r="E2604">
        <v>9</v>
      </c>
      <c r="F2604" t="s">
        <v>1041</v>
      </c>
      <c r="G2604" t="s">
        <v>1036</v>
      </c>
      <c r="H2604">
        <v>30</v>
      </c>
      <c r="I2604" t="s">
        <v>1029</v>
      </c>
      <c r="J2604">
        <f>IF(AND(B2605=Hospitalvisits[[#This Row],[Patient_ID]],C2605-Hospitalvisits[[#This Row],[Discharge_Date]] &lt;= 30),1,0)</f>
        <v>0</v>
      </c>
      <c r="K2604" s="3" t="str">
        <f>IF(Hospitalvisits[[#This Row],[Readmission Status]]=1,C2605,"")</f>
        <v/>
      </c>
    </row>
    <row r="2605" spans="1:11">
      <c r="A2605">
        <v>2710</v>
      </c>
      <c r="B2605">
        <v>869</v>
      </c>
      <c r="C2605" s="3">
        <v>45601</v>
      </c>
      <c r="D2605" s="3">
        <v>45614</v>
      </c>
      <c r="E2605">
        <v>13</v>
      </c>
      <c r="F2605" t="s">
        <v>1033</v>
      </c>
      <c r="G2605" t="s">
        <v>1028</v>
      </c>
      <c r="H2605">
        <v>147</v>
      </c>
      <c r="I2605" t="s">
        <v>1032</v>
      </c>
      <c r="J2605">
        <f>IF(AND(B2606=Hospitalvisits[[#This Row],[Patient_ID]],C2606-Hospitalvisits[[#This Row],[Discharge_Date]] &lt;= 30),1,0)</f>
        <v>0</v>
      </c>
      <c r="K2605" s="3" t="str">
        <f>IF(Hospitalvisits[[#This Row],[Readmission Status]]=1,C2606,"")</f>
        <v/>
      </c>
    </row>
    <row r="2606" spans="1:11">
      <c r="A2606">
        <v>315</v>
      </c>
      <c r="B2606">
        <v>870</v>
      </c>
      <c r="C2606" s="3">
        <v>44598</v>
      </c>
      <c r="D2606" s="3">
        <v>44600</v>
      </c>
      <c r="E2606">
        <v>2</v>
      </c>
      <c r="F2606" t="s">
        <v>1046</v>
      </c>
      <c r="G2606" t="s">
        <v>1043</v>
      </c>
      <c r="H2606">
        <v>188</v>
      </c>
      <c r="I2606" t="s">
        <v>1032</v>
      </c>
      <c r="J2606">
        <f>IF(AND(B2607=Hospitalvisits[[#This Row],[Patient_ID]],C2607-Hospitalvisits[[#This Row],[Discharge_Date]] &lt;= 30),1,0)</f>
        <v>0</v>
      </c>
      <c r="K2606" s="3" t="str">
        <f>IF(Hospitalvisits[[#This Row],[Readmission Status]]=1,C2607,"")</f>
        <v/>
      </c>
    </row>
    <row r="2607" spans="1:11">
      <c r="A2607">
        <v>1552</v>
      </c>
      <c r="B2607">
        <v>871</v>
      </c>
      <c r="C2607" s="3">
        <v>44580</v>
      </c>
      <c r="D2607" s="3">
        <v>44587</v>
      </c>
      <c r="E2607">
        <v>7</v>
      </c>
      <c r="F2607" t="s">
        <v>1035</v>
      </c>
      <c r="G2607" t="s">
        <v>1036</v>
      </c>
      <c r="H2607">
        <v>54</v>
      </c>
      <c r="I2607" t="s">
        <v>1034</v>
      </c>
      <c r="J2607">
        <f>IF(AND(B2608=Hospitalvisits[[#This Row],[Patient_ID]],C2608-Hospitalvisits[[#This Row],[Discharge_Date]] &lt;= 30),1,0)</f>
        <v>0</v>
      </c>
      <c r="K2607" s="3" t="str">
        <f>IF(Hospitalvisits[[#This Row],[Readmission Status]]=1,C2608,"")</f>
        <v/>
      </c>
    </row>
    <row r="2608" spans="1:11">
      <c r="A2608">
        <v>1431</v>
      </c>
      <c r="B2608">
        <v>871</v>
      </c>
      <c r="C2608" s="3">
        <v>45592</v>
      </c>
      <c r="D2608" s="3">
        <v>45598</v>
      </c>
      <c r="E2608">
        <v>6</v>
      </c>
      <c r="F2608" t="s">
        <v>1027</v>
      </c>
      <c r="G2608" t="s">
        <v>1028</v>
      </c>
      <c r="H2608">
        <v>71</v>
      </c>
      <c r="I2608" t="s">
        <v>1032</v>
      </c>
      <c r="J2608">
        <f>IF(AND(B2609=Hospitalvisits[[#This Row],[Patient_ID]],C2609-Hospitalvisits[[#This Row],[Discharge_Date]] &lt;= 30),1,0)</f>
        <v>0</v>
      </c>
      <c r="K2608" s="3" t="str">
        <f>IF(Hospitalvisits[[#This Row],[Readmission Status]]=1,C2609,"")</f>
        <v/>
      </c>
    </row>
    <row r="2609" spans="1:11">
      <c r="A2609">
        <v>2026</v>
      </c>
      <c r="B2609">
        <v>872</v>
      </c>
      <c r="C2609" s="3">
        <v>45284</v>
      </c>
      <c r="D2609" s="3">
        <v>45285</v>
      </c>
      <c r="E2609">
        <v>1</v>
      </c>
      <c r="F2609" t="s">
        <v>1046</v>
      </c>
      <c r="G2609" t="s">
        <v>1043</v>
      </c>
      <c r="H2609">
        <v>187</v>
      </c>
      <c r="I2609" t="s">
        <v>1032</v>
      </c>
      <c r="J2609">
        <f>IF(AND(B2610=Hospitalvisits[[#This Row],[Patient_ID]],C2610-Hospitalvisits[[#This Row],[Discharge_Date]] &lt;= 30),1,0)</f>
        <v>0</v>
      </c>
      <c r="K2609" s="3" t="str">
        <f>IF(Hospitalvisits[[#This Row],[Readmission Status]]=1,C2610,"")</f>
        <v/>
      </c>
    </row>
    <row r="2610" spans="1:11">
      <c r="A2610">
        <v>408</v>
      </c>
      <c r="B2610">
        <v>872</v>
      </c>
      <c r="C2610" s="3">
        <v>45431</v>
      </c>
      <c r="D2610" s="3">
        <v>45432</v>
      </c>
      <c r="E2610">
        <v>1</v>
      </c>
      <c r="F2610" t="s">
        <v>1042</v>
      </c>
      <c r="G2610" t="s">
        <v>1043</v>
      </c>
      <c r="H2610">
        <v>99</v>
      </c>
      <c r="I2610" t="s">
        <v>1029</v>
      </c>
      <c r="J2610">
        <f>IF(AND(B2611=Hospitalvisits[[#This Row],[Patient_ID]],C2611-Hospitalvisits[[#This Row],[Discharge_Date]] &lt;= 30),1,0)</f>
        <v>0</v>
      </c>
      <c r="K2610" s="3" t="str">
        <f>IF(Hospitalvisits[[#This Row],[Readmission Status]]=1,C2611,"")</f>
        <v/>
      </c>
    </row>
    <row r="2611" spans="1:11">
      <c r="A2611">
        <v>2184</v>
      </c>
      <c r="B2611">
        <v>873</v>
      </c>
      <c r="C2611" s="3">
        <v>44634</v>
      </c>
      <c r="D2611" s="3">
        <v>44641</v>
      </c>
      <c r="E2611">
        <v>7</v>
      </c>
      <c r="F2611" t="s">
        <v>1044</v>
      </c>
      <c r="G2611" t="s">
        <v>1039</v>
      </c>
      <c r="H2611">
        <v>24</v>
      </c>
      <c r="I2611" t="s">
        <v>1034</v>
      </c>
      <c r="J2611">
        <f>IF(AND(B2612=Hospitalvisits[[#This Row],[Patient_ID]],C2612-Hospitalvisits[[#This Row],[Discharge_Date]] &lt;= 30),1,0)</f>
        <v>0</v>
      </c>
      <c r="K2611" s="3" t="str">
        <f>IF(Hospitalvisits[[#This Row],[Readmission Status]]=1,C2612,"")</f>
        <v/>
      </c>
    </row>
    <row r="2612" spans="1:11">
      <c r="A2612">
        <v>1065</v>
      </c>
      <c r="B2612">
        <v>873</v>
      </c>
      <c r="C2612" s="3">
        <v>44956</v>
      </c>
      <c r="D2612" s="3">
        <v>44957</v>
      </c>
      <c r="E2612">
        <v>1</v>
      </c>
      <c r="F2612" t="s">
        <v>1030</v>
      </c>
      <c r="G2612" t="s">
        <v>1031</v>
      </c>
      <c r="H2612">
        <v>147</v>
      </c>
      <c r="I2612" t="s">
        <v>1029</v>
      </c>
      <c r="J2612">
        <f>IF(AND(B2613=Hospitalvisits[[#This Row],[Patient_ID]],C2613-Hospitalvisits[[#This Row],[Discharge_Date]] &lt;= 30),1,0)</f>
        <v>0</v>
      </c>
      <c r="K2612" s="3" t="str">
        <f>IF(Hospitalvisits[[#This Row],[Readmission Status]]=1,C2613,"")</f>
        <v/>
      </c>
    </row>
    <row r="2613" spans="1:11">
      <c r="A2613">
        <v>318</v>
      </c>
      <c r="B2613">
        <v>873</v>
      </c>
      <c r="C2613" s="3">
        <v>45443</v>
      </c>
      <c r="D2613" s="3">
        <v>45447</v>
      </c>
      <c r="E2613">
        <v>4</v>
      </c>
      <c r="F2613" t="s">
        <v>1035</v>
      </c>
      <c r="G2613" t="s">
        <v>1036</v>
      </c>
      <c r="H2613">
        <v>32</v>
      </c>
      <c r="I2613" t="s">
        <v>1034</v>
      </c>
      <c r="J2613">
        <f>IF(AND(B2614=Hospitalvisits[[#This Row],[Patient_ID]],C2614-Hospitalvisits[[#This Row],[Discharge_Date]] &lt;= 30),1,0)</f>
        <v>0</v>
      </c>
      <c r="K2613" s="3" t="str">
        <f>IF(Hospitalvisits[[#This Row],[Readmission Status]]=1,C2614,"")</f>
        <v/>
      </c>
    </row>
    <row r="2614" spans="1:11">
      <c r="A2614">
        <v>712</v>
      </c>
      <c r="B2614">
        <v>874</v>
      </c>
      <c r="C2614" s="3">
        <v>45643</v>
      </c>
      <c r="D2614" s="3">
        <v>45651</v>
      </c>
      <c r="E2614">
        <v>8</v>
      </c>
      <c r="F2614" t="s">
        <v>1030</v>
      </c>
      <c r="G2614" t="s">
        <v>1031</v>
      </c>
      <c r="H2614">
        <v>194</v>
      </c>
      <c r="I2614" t="s">
        <v>1032</v>
      </c>
      <c r="J2614">
        <f>IF(AND(B2615=Hospitalvisits[[#This Row],[Patient_ID]],C2615-Hospitalvisits[[#This Row],[Discharge_Date]] &lt;= 30),1,0)</f>
        <v>0</v>
      </c>
      <c r="K2614" s="3" t="str">
        <f>IF(Hospitalvisits[[#This Row],[Readmission Status]]=1,C2615,"")</f>
        <v/>
      </c>
    </row>
    <row r="2615" spans="1:11">
      <c r="A2615">
        <v>2975</v>
      </c>
      <c r="B2615">
        <v>875</v>
      </c>
      <c r="C2615" s="3">
        <v>44904</v>
      </c>
      <c r="D2615" s="3">
        <v>44910</v>
      </c>
      <c r="E2615">
        <v>6</v>
      </c>
      <c r="F2615" t="s">
        <v>1037</v>
      </c>
      <c r="G2615" t="s">
        <v>1031</v>
      </c>
      <c r="H2615">
        <v>48</v>
      </c>
      <c r="I2615" t="s">
        <v>1026</v>
      </c>
      <c r="J2615">
        <f>IF(AND(B2616=Hospitalvisits[[#This Row],[Patient_ID]],C2616-Hospitalvisits[[#This Row],[Discharge_Date]] &lt;= 30),1,0)</f>
        <v>0</v>
      </c>
      <c r="K2615" s="3" t="str">
        <f>IF(Hospitalvisits[[#This Row],[Readmission Status]]=1,C2616,"")</f>
        <v/>
      </c>
    </row>
    <row r="2616" spans="1:11">
      <c r="A2616">
        <v>2804</v>
      </c>
      <c r="B2616">
        <v>875</v>
      </c>
      <c r="C2616" s="3">
        <v>45187</v>
      </c>
      <c r="D2616" s="3">
        <v>45197</v>
      </c>
      <c r="E2616">
        <v>10</v>
      </c>
      <c r="F2616" t="s">
        <v>1030</v>
      </c>
      <c r="G2616" t="s">
        <v>1031</v>
      </c>
      <c r="H2616">
        <v>152</v>
      </c>
      <c r="I2616" t="s">
        <v>1032</v>
      </c>
      <c r="J2616">
        <f>IF(AND(B2617=Hospitalvisits[[#This Row],[Patient_ID]],C2617-Hospitalvisits[[#This Row],[Discharge_Date]] &lt;= 30),1,0)</f>
        <v>0</v>
      </c>
      <c r="K2616" s="3" t="str">
        <f>IF(Hospitalvisits[[#This Row],[Readmission Status]]=1,C2617,"")</f>
        <v/>
      </c>
    </row>
    <row r="2617" spans="1:11">
      <c r="A2617">
        <v>1608</v>
      </c>
      <c r="B2617">
        <v>876</v>
      </c>
      <c r="C2617" s="3">
        <v>44740</v>
      </c>
      <c r="D2617" s="3">
        <v>44745</v>
      </c>
      <c r="E2617">
        <v>5</v>
      </c>
      <c r="F2617" t="s">
        <v>1044</v>
      </c>
      <c r="G2617" t="s">
        <v>1039</v>
      </c>
      <c r="H2617">
        <v>96</v>
      </c>
      <c r="I2617" t="s">
        <v>1029</v>
      </c>
      <c r="J2617">
        <f>IF(AND(B2618=Hospitalvisits[[#This Row],[Patient_ID]],C2618-Hospitalvisits[[#This Row],[Discharge_Date]] &lt;= 30),1,0)</f>
        <v>0</v>
      </c>
      <c r="K2617" s="3" t="str">
        <f>IF(Hospitalvisits[[#This Row],[Readmission Status]]=1,C2618,"")</f>
        <v/>
      </c>
    </row>
    <row r="2618" spans="1:11">
      <c r="A2618">
        <v>2105</v>
      </c>
      <c r="B2618">
        <v>876</v>
      </c>
      <c r="C2618" s="3">
        <v>45392</v>
      </c>
      <c r="D2618" s="3">
        <v>45395</v>
      </c>
      <c r="E2618">
        <v>3</v>
      </c>
      <c r="F2618" t="s">
        <v>1045</v>
      </c>
      <c r="G2618" t="s">
        <v>1025</v>
      </c>
      <c r="H2618">
        <v>35</v>
      </c>
      <c r="I2618" t="s">
        <v>1029</v>
      </c>
      <c r="J2618">
        <f>IF(AND(B2619=Hospitalvisits[[#This Row],[Patient_ID]],C2619-Hospitalvisits[[#This Row],[Discharge_Date]] &lt;= 30),1,0)</f>
        <v>0</v>
      </c>
      <c r="K2618" s="3" t="str">
        <f>IF(Hospitalvisits[[#This Row],[Readmission Status]]=1,C2619,"")</f>
        <v/>
      </c>
    </row>
    <row r="2619" spans="1:11">
      <c r="A2619">
        <v>2851</v>
      </c>
      <c r="B2619">
        <v>876</v>
      </c>
      <c r="C2619" s="3">
        <v>45485</v>
      </c>
      <c r="D2619" s="3">
        <v>45504</v>
      </c>
      <c r="E2619">
        <v>19</v>
      </c>
      <c r="F2619" t="s">
        <v>1027</v>
      </c>
      <c r="G2619" t="s">
        <v>1028</v>
      </c>
      <c r="H2619">
        <v>147</v>
      </c>
      <c r="I2619" t="s">
        <v>1034</v>
      </c>
      <c r="J2619">
        <f>IF(AND(B2620=Hospitalvisits[[#This Row],[Patient_ID]],C2620-Hospitalvisits[[#This Row],[Discharge_Date]] &lt;= 30),1,0)</f>
        <v>1</v>
      </c>
      <c r="K2619" s="3">
        <f>IF(Hospitalvisits[[#This Row],[Readmission Status]]=1,C2620,"")</f>
        <v>45490</v>
      </c>
    </row>
    <row r="2620" spans="1:11">
      <c r="A2620">
        <v>1273</v>
      </c>
      <c r="B2620">
        <v>876</v>
      </c>
      <c r="C2620" s="3">
        <v>45490</v>
      </c>
      <c r="D2620" s="3">
        <v>45494</v>
      </c>
      <c r="E2620">
        <v>4</v>
      </c>
      <c r="F2620" t="s">
        <v>1038</v>
      </c>
      <c r="G2620" t="s">
        <v>1039</v>
      </c>
      <c r="H2620">
        <v>78</v>
      </c>
      <c r="I2620" t="s">
        <v>1032</v>
      </c>
      <c r="J2620">
        <f>IF(AND(B2621=Hospitalvisits[[#This Row],[Patient_ID]],C2621-Hospitalvisits[[#This Row],[Discharge_Date]] &lt;= 30),1,0)</f>
        <v>1</v>
      </c>
      <c r="K2620" s="3">
        <f>IF(Hospitalvisits[[#This Row],[Readmission Status]]=1,C2621,"")</f>
        <v>45506</v>
      </c>
    </row>
    <row r="2621" spans="1:11">
      <c r="A2621">
        <v>327</v>
      </c>
      <c r="B2621">
        <v>876</v>
      </c>
      <c r="C2621" s="3">
        <v>45506</v>
      </c>
      <c r="D2621" s="3">
        <v>45509</v>
      </c>
      <c r="E2621">
        <v>3</v>
      </c>
      <c r="F2621" t="s">
        <v>1042</v>
      </c>
      <c r="G2621" t="s">
        <v>1043</v>
      </c>
      <c r="H2621">
        <v>67</v>
      </c>
      <c r="I2621" t="s">
        <v>1026</v>
      </c>
      <c r="J2621">
        <f>IF(AND(B2622=Hospitalvisits[[#This Row],[Patient_ID]],C2622-Hospitalvisits[[#This Row],[Discharge_Date]] &lt;= 30),1,0)</f>
        <v>0</v>
      </c>
      <c r="K2621" s="3" t="str">
        <f>IF(Hospitalvisits[[#This Row],[Readmission Status]]=1,C2622,"")</f>
        <v/>
      </c>
    </row>
    <row r="2622" spans="1:11">
      <c r="A2622">
        <v>2727</v>
      </c>
      <c r="B2622">
        <v>876</v>
      </c>
      <c r="C2622" s="3">
        <v>45555</v>
      </c>
      <c r="D2622" s="3">
        <v>45558</v>
      </c>
      <c r="E2622">
        <v>3</v>
      </c>
      <c r="F2622" t="s">
        <v>1046</v>
      </c>
      <c r="G2622" t="s">
        <v>1043</v>
      </c>
      <c r="H2622">
        <v>160</v>
      </c>
      <c r="I2622" t="s">
        <v>1034</v>
      </c>
      <c r="J2622">
        <f>IF(AND(B2623=Hospitalvisits[[#This Row],[Patient_ID]],C2623-Hospitalvisits[[#This Row],[Discharge_Date]] &lt;= 30),1,0)</f>
        <v>0</v>
      </c>
      <c r="K2622" s="3" t="str">
        <f>IF(Hospitalvisits[[#This Row],[Readmission Status]]=1,C2623,"")</f>
        <v/>
      </c>
    </row>
    <row r="2623" spans="1:11">
      <c r="A2623">
        <v>1950</v>
      </c>
      <c r="B2623">
        <v>877</v>
      </c>
      <c r="C2623" s="3">
        <v>44594</v>
      </c>
      <c r="D2623" s="3">
        <v>44598</v>
      </c>
      <c r="E2623">
        <v>4</v>
      </c>
      <c r="F2623" t="s">
        <v>1035</v>
      </c>
      <c r="G2623" t="s">
        <v>1036</v>
      </c>
      <c r="H2623">
        <v>160</v>
      </c>
      <c r="I2623" t="s">
        <v>1032</v>
      </c>
      <c r="J2623">
        <f>IF(AND(B2624=Hospitalvisits[[#This Row],[Patient_ID]],C2624-Hospitalvisits[[#This Row],[Discharge_Date]] &lt;= 30),1,0)</f>
        <v>0</v>
      </c>
      <c r="K2623" s="3" t="str">
        <f>IF(Hospitalvisits[[#This Row],[Readmission Status]]=1,C2624,"")</f>
        <v/>
      </c>
    </row>
    <row r="2624" spans="1:11">
      <c r="A2624">
        <v>2132</v>
      </c>
      <c r="B2624">
        <v>877</v>
      </c>
      <c r="C2624" s="3">
        <v>44692</v>
      </c>
      <c r="D2624" s="3">
        <v>44694</v>
      </c>
      <c r="E2624">
        <v>2</v>
      </c>
      <c r="F2624" t="s">
        <v>1046</v>
      </c>
      <c r="G2624" t="s">
        <v>1043</v>
      </c>
      <c r="H2624">
        <v>115</v>
      </c>
      <c r="I2624" t="s">
        <v>1034</v>
      </c>
      <c r="J2624">
        <f>IF(AND(B2625=Hospitalvisits[[#This Row],[Patient_ID]],C2625-Hospitalvisits[[#This Row],[Discharge_Date]] &lt;= 30),1,0)</f>
        <v>0</v>
      </c>
      <c r="K2624" s="3" t="str">
        <f>IF(Hospitalvisits[[#This Row],[Readmission Status]]=1,C2625,"")</f>
        <v/>
      </c>
    </row>
    <row r="2625" spans="1:11">
      <c r="A2625">
        <v>2924</v>
      </c>
      <c r="B2625">
        <v>877</v>
      </c>
      <c r="C2625" s="3">
        <v>44892</v>
      </c>
      <c r="D2625" s="3">
        <v>44899</v>
      </c>
      <c r="E2625">
        <v>7</v>
      </c>
      <c r="F2625" t="s">
        <v>1037</v>
      </c>
      <c r="G2625" t="s">
        <v>1031</v>
      </c>
      <c r="H2625">
        <v>65</v>
      </c>
      <c r="I2625" t="s">
        <v>1026</v>
      </c>
      <c r="J2625">
        <f>IF(AND(B2626=Hospitalvisits[[#This Row],[Patient_ID]],C2626-Hospitalvisits[[#This Row],[Discharge_Date]] &lt;= 30),1,0)</f>
        <v>0</v>
      </c>
      <c r="K2625" s="3" t="str">
        <f>IF(Hospitalvisits[[#This Row],[Readmission Status]]=1,C2626,"")</f>
        <v/>
      </c>
    </row>
    <row r="2626" spans="1:11">
      <c r="A2626">
        <v>2782</v>
      </c>
      <c r="B2626">
        <v>877</v>
      </c>
      <c r="C2626" s="3">
        <v>45408</v>
      </c>
      <c r="D2626" s="3">
        <v>45416</v>
      </c>
      <c r="E2626">
        <v>8</v>
      </c>
      <c r="F2626" t="s">
        <v>1033</v>
      </c>
      <c r="G2626" t="s">
        <v>1028</v>
      </c>
      <c r="H2626">
        <v>28</v>
      </c>
      <c r="I2626" t="s">
        <v>1029</v>
      </c>
      <c r="J2626">
        <f>IF(AND(B2627=Hospitalvisits[[#This Row],[Patient_ID]],C2627-Hospitalvisits[[#This Row],[Discharge_Date]] &lt;= 30),1,0)</f>
        <v>1</v>
      </c>
      <c r="K2626" s="3">
        <f>IF(Hospitalvisits[[#This Row],[Readmission Status]]=1,C2627,"")</f>
        <v>45410</v>
      </c>
    </row>
    <row r="2627" spans="1:11">
      <c r="A2627">
        <v>1306</v>
      </c>
      <c r="B2627">
        <v>877</v>
      </c>
      <c r="C2627" s="3">
        <v>45410</v>
      </c>
      <c r="D2627" s="3">
        <v>45411</v>
      </c>
      <c r="E2627">
        <v>1</v>
      </c>
      <c r="F2627" t="s">
        <v>1030</v>
      </c>
      <c r="G2627" t="s">
        <v>1031</v>
      </c>
      <c r="H2627">
        <v>130</v>
      </c>
      <c r="I2627" t="s">
        <v>1026</v>
      </c>
      <c r="J2627">
        <f>IF(AND(B2628=Hospitalvisits[[#This Row],[Patient_ID]],C2628-Hospitalvisits[[#This Row],[Discharge_Date]] &lt;= 30),1,0)</f>
        <v>0</v>
      </c>
      <c r="K2627" s="3" t="str">
        <f>IF(Hospitalvisits[[#This Row],[Readmission Status]]=1,C2628,"")</f>
        <v/>
      </c>
    </row>
    <row r="2628" spans="1:11">
      <c r="A2628">
        <v>1645</v>
      </c>
      <c r="B2628">
        <v>878</v>
      </c>
      <c r="C2628" s="3">
        <v>44631</v>
      </c>
      <c r="D2628" s="3">
        <v>44635</v>
      </c>
      <c r="E2628">
        <v>4</v>
      </c>
      <c r="F2628" t="s">
        <v>1045</v>
      </c>
      <c r="G2628" t="s">
        <v>1025</v>
      </c>
      <c r="H2628">
        <v>30</v>
      </c>
      <c r="I2628" t="s">
        <v>1029</v>
      </c>
      <c r="J2628">
        <f>IF(AND(B2629=Hospitalvisits[[#This Row],[Patient_ID]],C2629-Hospitalvisits[[#This Row],[Discharge_Date]] &lt;= 30),1,0)</f>
        <v>0</v>
      </c>
      <c r="K2628" s="3" t="str">
        <f>IF(Hospitalvisits[[#This Row],[Readmission Status]]=1,C2629,"")</f>
        <v/>
      </c>
    </row>
    <row r="2629" spans="1:11">
      <c r="A2629">
        <v>391</v>
      </c>
      <c r="B2629">
        <v>878</v>
      </c>
      <c r="C2629" s="3">
        <v>45468</v>
      </c>
      <c r="D2629" s="3">
        <v>45469</v>
      </c>
      <c r="E2629">
        <v>1</v>
      </c>
      <c r="F2629" t="s">
        <v>1042</v>
      </c>
      <c r="G2629" t="s">
        <v>1043</v>
      </c>
      <c r="H2629">
        <v>126</v>
      </c>
      <c r="I2629" t="s">
        <v>1034</v>
      </c>
      <c r="J2629">
        <f>IF(AND(B2630=Hospitalvisits[[#This Row],[Patient_ID]],C2630-Hospitalvisits[[#This Row],[Discharge_Date]] &lt;= 30),1,0)</f>
        <v>0</v>
      </c>
      <c r="K2629" s="3" t="str">
        <f>IF(Hospitalvisits[[#This Row],[Readmission Status]]=1,C2630,"")</f>
        <v/>
      </c>
    </row>
    <row r="2630" spans="1:11">
      <c r="A2630">
        <v>2855</v>
      </c>
      <c r="B2630">
        <v>879</v>
      </c>
      <c r="C2630" s="3">
        <v>44698</v>
      </c>
      <c r="D2630" s="3">
        <v>44703</v>
      </c>
      <c r="E2630">
        <v>5</v>
      </c>
      <c r="F2630" t="s">
        <v>1041</v>
      </c>
      <c r="G2630" t="s">
        <v>1036</v>
      </c>
      <c r="H2630">
        <v>151</v>
      </c>
      <c r="I2630" t="s">
        <v>1034</v>
      </c>
      <c r="J2630">
        <f>IF(AND(B2631=Hospitalvisits[[#This Row],[Patient_ID]],C2631-Hospitalvisits[[#This Row],[Discharge_Date]] &lt;= 30),1,0)</f>
        <v>0</v>
      </c>
      <c r="K2630" s="3" t="str">
        <f>IF(Hospitalvisits[[#This Row],[Readmission Status]]=1,C2631,"")</f>
        <v/>
      </c>
    </row>
    <row r="2631" spans="1:11">
      <c r="A2631">
        <v>36</v>
      </c>
      <c r="B2631">
        <v>879</v>
      </c>
      <c r="C2631" s="3">
        <v>44798</v>
      </c>
      <c r="D2631" s="3">
        <v>44800</v>
      </c>
      <c r="E2631">
        <v>2</v>
      </c>
      <c r="F2631" t="s">
        <v>1042</v>
      </c>
      <c r="G2631" t="s">
        <v>1043</v>
      </c>
      <c r="H2631">
        <v>16</v>
      </c>
      <c r="I2631" t="s">
        <v>1029</v>
      </c>
      <c r="J2631">
        <f>IF(AND(B2632=Hospitalvisits[[#This Row],[Patient_ID]],C2632-Hospitalvisits[[#This Row],[Discharge_Date]] &lt;= 30),1,0)</f>
        <v>0</v>
      </c>
      <c r="K2631" s="3" t="str">
        <f>IF(Hospitalvisits[[#This Row],[Readmission Status]]=1,C2632,"")</f>
        <v/>
      </c>
    </row>
    <row r="2632" spans="1:11">
      <c r="A2632">
        <v>305</v>
      </c>
      <c r="B2632">
        <v>879</v>
      </c>
      <c r="C2632" s="3">
        <v>44891</v>
      </c>
      <c r="D2632" s="3">
        <v>44909</v>
      </c>
      <c r="E2632">
        <v>18</v>
      </c>
      <c r="F2632" t="s">
        <v>1033</v>
      </c>
      <c r="G2632" t="s">
        <v>1028</v>
      </c>
      <c r="H2632">
        <v>182</v>
      </c>
      <c r="I2632" t="s">
        <v>1026</v>
      </c>
      <c r="J2632">
        <f>IF(AND(B2633=Hospitalvisits[[#This Row],[Patient_ID]],C2633-Hospitalvisits[[#This Row],[Discharge_Date]] &lt;= 30),1,0)</f>
        <v>0</v>
      </c>
      <c r="K2632" s="3" t="str">
        <f>IF(Hospitalvisits[[#This Row],[Readmission Status]]=1,C2633,"")</f>
        <v/>
      </c>
    </row>
    <row r="2633" spans="1:11">
      <c r="A2633">
        <v>2568</v>
      </c>
      <c r="B2633">
        <v>880</v>
      </c>
      <c r="C2633" s="3">
        <v>45311</v>
      </c>
      <c r="D2633" s="3">
        <v>45318</v>
      </c>
      <c r="E2633">
        <v>7</v>
      </c>
      <c r="F2633" t="s">
        <v>1044</v>
      </c>
      <c r="G2633" t="s">
        <v>1039</v>
      </c>
      <c r="H2633">
        <v>55</v>
      </c>
      <c r="I2633" t="s">
        <v>1034</v>
      </c>
      <c r="J2633">
        <f>IF(AND(B2634=Hospitalvisits[[#This Row],[Patient_ID]],C2634-Hospitalvisits[[#This Row],[Discharge_Date]] &lt;= 30),1,0)</f>
        <v>1</v>
      </c>
      <c r="K2633" s="3">
        <f>IF(Hospitalvisits[[#This Row],[Readmission Status]]=1,C2634,"")</f>
        <v>45319</v>
      </c>
    </row>
    <row r="2634" spans="1:11">
      <c r="A2634">
        <v>2446</v>
      </c>
      <c r="B2634">
        <v>880</v>
      </c>
      <c r="C2634" s="3">
        <v>45319</v>
      </c>
      <c r="D2634" s="3">
        <v>45324</v>
      </c>
      <c r="E2634">
        <v>5</v>
      </c>
      <c r="F2634" t="s">
        <v>1040</v>
      </c>
      <c r="G2634" t="s">
        <v>1039</v>
      </c>
      <c r="H2634">
        <v>97</v>
      </c>
      <c r="I2634" t="s">
        <v>1029</v>
      </c>
      <c r="J2634">
        <f>IF(AND(B2635=Hospitalvisits[[#This Row],[Patient_ID]],C2635-Hospitalvisits[[#This Row],[Discharge_Date]] &lt;= 30),1,0)</f>
        <v>0</v>
      </c>
      <c r="K2634" s="3" t="str">
        <f>IF(Hospitalvisits[[#This Row],[Readmission Status]]=1,C2635,"")</f>
        <v/>
      </c>
    </row>
    <row r="2635" spans="1:11">
      <c r="A2635">
        <v>55</v>
      </c>
      <c r="B2635">
        <v>880</v>
      </c>
      <c r="C2635" s="3">
        <v>45622</v>
      </c>
      <c r="D2635" s="3">
        <v>45623</v>
      </c>
      <c r="E2635">
        <v>1</v>
      </c>
      <c r="F2635" t="s">
        <v>1046</v>
      </c>
      <c r="G2635" t="s">
        <v>1043</v>
      </c>
      <c r="H2635">
        <v>145</v>
      </c>
      <c r="I2635" t="s">
        <v>1032</v>
      </c>
      <c r="J2635">
        <f>IF(AND(B2636=Hospitalvisits[[#This Row],[Patient_ID]],C2636-Hospitalvisits[[#This Row],[Discharge_Date]] &lt;= 30),1,0)</f>
        <v>0</v>
      </c>
      <c r="K2635" s="3" t="str">
        <f>IF(Hospitalvisits[[#This Row],[Readmission Status]]=1,C2636,"")</f>
        <v/>
      </c>
    </row>
    <row r="2636" spans="1:11">
      <c r="A2636">
        <v>634</v>
      </c>
      <c r="B2636">
        <v>881</v>
      </c>
      <c r="C2636" s="3">
        <v>44974</v>
      </c>
      <c r="D2636" s="3">
        <v>44977</v>
      </c>
      <c r="E2636">
        <v>3</v>
      </c>
      <c r="F2636" t="s">
        <v>1030</v>
      </c>
      <c r="G2636" t="s">
        <v>1031</v>
      </c>
      <c r="H2636">
        <v>95</v>
      </c>
      <c r="I2636" t="s">
        <v>1032</v>
      </c>
      <c r="J2636">
        <f>IF(AND(B2637=Hospitalvisits[[#This Row],[Patient_ID]],C2637-Hospitalvisits[[#This Row],[Discharge_Date]] &lt;= 30),1,0)</f>
        <v>0</v>
      </c>
      <c r="K2636" s="3" t="str">
        <f>IF(Hospitalvisits[[#This Row],[Readmission Status]]=1,C2637,"")</f>
        <v/>
      </c>
    </row>
    <row r="2637" spans="1:11">
      <c r="A2637">
        <v>610</v>
      </c>
      <c r="B2637">
        <v>881</v>
      </c>
      <c r="C2637" s="3">
        <v>45511</v>
      </c>
      <c r="D2637" s="3">
        <v>45513</v>
      </c>
      <c r="E2637">
        <v>2</v>
      </c>
      <c r="F2637" t="s">
        <v>1024</v>
      </c>
      <c r="G2637" t="s">
        <v>1025</v>
      </c>
      <c r="H2637">
        <v>158</v>
      </c>
      <c r="I2637" t="s">
        <v>1029</v>
      </c>
      <c r="J2637">
        <f>IF(AND(B2638=Hospitalvisits[[#This Row],[Patient_ID]],C2638-Hospitalvisits[[#This Row],[Discharge_Date]] &lt;= 30),1,0)</f>
        <v>0</v>
      </c>
      <c r="K2637" s="3" t="str">
        <f>IF(Hospitalvisits[[#This Row],[Readmission Status]]=1,C2638,"")</f>
        <v/>
      </c>
    </row>
    <row r="2638" spans="1:11">
      <c r="A2638">
        <v>2781</v>
      </c>
      <c r="B2638">
        <v>881</v>
      </c>
      <c r="C2638" s="3">
        <v>45589</v>
      </c>
      <c r="D2638" s="3">
        <v>45594</v>
      </c>
      <c r="E2638">
        <v>5</v>
      </c>
      <c r="F2638" t="s">
        <v>1045</v>
      </c>
      <c r="G2638" t="s">
        <v>1025</v>
      </c>
      <c r="H2638">
        <v>60</v>
      </c>
      <c r="I2638" t="s">
        <v>1034</v>
      </c>
      <c r="J2638">
        <f>IF(AND(B2639=Hospitalvisits[[#This Row],[Patient_ID]],C2639-Hospitalvisits[[#This Row],[Discharge_Date]] &lt;= 30),1,0)</f>
        <v>0</v>
      </c>
      <c r="K2638" s="3" t="str">
        <f>IF(Hospitalvisits[[#This Row],[Readmission Status]]=1,C2639,"")</f>
        <v/>
      </c>
    </row>
    <row r="2639" spans="1:11">
      <c r="A2639">
        <v>1524</v>
      </c>
      <c r="B2639">
        <v>882</v>
      </c>
      <c r="C2639" s="3">
        <v>44730</v>
      </c>
      <c r="D2639" s="3">
        <v>44735</v>
      </c>
      <c r="E2639">
        <v>5</v>
      </c>
      <c r="F2639" t="s">
        <v>1041</v>
      </c>
      <c r="G2639" t="s">
        <v>1036</v>
      </c>
      <c r="H2639">
        <v>7</v>
      </c>
      <c r="I2639" t="s">
        <v>1029</v>
      </c>
      <c r="J2639">
        <f>IF(AND(B2640=Hospitalvisits[[#This Row],[Patient_ID]],C2640-Hospitalvisits[[#This Row],[Discharge_Date]] &lt;= 30),1,0)</f>
        <v>0</v>
      </c>
      <c r="K2639" s="3" t="str">
        <f>IF(Hospitalvisits[[#This Row],[Readmission Status]]=1,C2640,"")</f>
        <v/>
      </c>
    </row>
    <row r="2640" spans="1:11">
      <c r="A2640">
        <v>1698</v>
      </c>
      <c r="B2640">
        <v>882</v>
      </c>
      <c r="C2640" s="3">
        <v>45428</v>
      </c>
      <c r="D2640" s="3">
        <v>45431</v>
      </c>
      <c r="E2640">
        <v>3</v>
      </c>
      <c r="F2640" t="s">
        <v>1046</v>
      </c>
      <c r="G2640" t="s">
        <v>1043</v>
      </c>
      <c r="H2640">
        <v>182</v>
      </c>
      <c r="I2640" t="s">
        <v>1032</v>
      </c>
      <c r="J2640">
        <f>IF(AND(B2641=Hospitalvisits[[#This Row],[Patient_ID]],C2641-Hospitalvisits[[#This Row],[Discharge_Date]] &lt;= 30),1,0)</f>
        <v>0</v>
      </c>
      <c r="K2640" s="3" t="str">
        <f>IF(Hospitalvisits[[#This Row],[Readmission Status]]=1,C2641,"")</f>
        <v/>
      </c>
    </row>
    <row r="2641" spans="1:11">
      <c r="A2641">
        <v>159</v>
      </c>
      <c r="B2641">
        <v>882</v>
      </c>
      <c r="C2641" s="3">
        <v>45596</v>
      </c>
      <c r="D2641" s="3">
        <v>45599</v>
      </c>
      <c r="E2641">
        <v>3</v>
      </c>
      <c r="F2641" t="s">
        <v>1045</v>
      </c>
      <c r="G2641" t="s">
        <v>1025</v>
      </c>
      <c r="H2641">
        <v>129</v>
      </c>
      <c r="I2641" t="s">
        <v>1034</v>
      </c>
      <c r="J2641">
        <f>IF(AND(B2642=Hospitalvisits[[#This Row],[Patient_ID]],C2642-Hospitalvisits[[#This Row],[Discharge_Date]] &lt;= 30),1,0)</f>
        <v>0</v>
      </c>
      <c r="K2641" s="3" t="str">
        <f>IF(Hospitalvisits[[#This Row],[Readmission Status]]=1,C2642,"")</f>
        <v/>
      </c>
    </row>
    <row r="2642" spans="1:11">
      <c r="A2642">
        <v>565</v>
      </c>
      <c r="B2642">
        <v>883</v>
      </c>
      <c r="C2642" s="3">
        <v>44935</v>
      </c>
      <c r="D2642" s="3">
        <v>44938</v>
      </c>
      <c r="E2642">
        <v>3</v>
      </c>
      <c r="F2642" t="s">
        <v>1042</v>
      </c>
      <c r="G2642" t="s">
        <v>1043</v>
      </c>
      <c r="H2642">
        <v>194</v>
      </c>
      <c r="I2642" t="s">
        <v>1029</v>
      </c>
      <c r="J2642">
        <f>IF(AND(B2643=Hospitalvisits[[#This Row],[Patient_ID]],C2643-Hospitalvisits[[#This Row],[Discharge_Date]] &lt;= 30),1,0)</f>
        <v>0</v>
      </c>
      <c r="K2642" s="3" t="str">
        <f>IF(Hospitalvisits[[#This Row],[Readmission Status]]=1,C2643,"")</f>
        <v/>
      </c>
    </row>
    <row r="2643" spans="1:11">
      <c r="A2643">
        <v>720</v>
      </c>
      <c r="B2643">
        <v>883</v>
      </c>
      <c r="C2643" s="3">
        <v>45242</v>
      </c>
      <c r="D2643" s="3">
        <v>45248</v>
      </c>
      <c r="E2643">
        <v>6</v>
      </c>
      <c r="F2643" t="s">
        <v>1035</v>
      </c>
      <c r="G2643" t="s">
        <v>1036</v>
      </c>
      <c r="H2643">
        <v>90</v>
      </c>
      <c r="I2643" t="s">
        <v>1026</v>
      </c>
      <c r="J2643">
        <f>IF(AND(B2644=Hospitalvisits[[#This Row],[Patient_ID]],C2644-Hospitalvisits[[#This Row],[Discharge_Date]] &lt;= 30),1,0)</f>
        <v>0</v>
      </c>
      <c r="K2643" s="3" t="str">
        <f>IF(Hospitalvisits[[#This Row],[Readmission Status]]=1,C2644,"")</f>
        <v/>
      </c>
    </row>
    <row r="2644" spans="1:11">
      <c r="A2644">
        <v>1224</v>
      </c>
      <c r="B2644">
        <v>884</v>
      </c>
      <c r="C2644" s="3">
        <v>44620</v>
      </c>
      <c r="D2644" s="3">
        <v>44636</v>
      </c>
      <c r="E2644">
        <v>16</v>
      </c>
      <c r="F2644" t="s">
        <v>1033</v>
      </c>
      <c r="G2644" t="s">
        <v>1028</v>
      </c>
      <c r="H2644">
        <v>57</v>
      </c>
      <c r="I2644" t="s">
        <v>1032</v>
      </c>
      <c r="J2644">
        <f>IF(AND(B2645=Hospitalvisits[[#This Row],[Patient_ID]],C2645-Hospitalvisits[[#This Row],[Discharge_Date]] &lt;= 30),1,0)</f>
        <v>1</v>
      </c>
      <c r="K2644" s="3">
        <f>IF(Hospitalvisits[[#This Row],[Readmission Status]]=1,C2645,"")</f>
        <v>44643</v>
      </c>
    </row>
    <row r="2645" spans="1:11">
      <c r="A2645">
        <v>1887</v>
      </c>
      <c r="B2645">
        <v>884</v>
      </c>
      <c r="C2645" s="3">
        <v>44643</v>
      </c>
      <c r="D2645" s="3">
        <v>44646</v>
      </c>
      <c r="E2645">
        <v>3</v>
      </c>
      <c r="F2645" t="s">
        <v>1024</v>
      </c>
      <c r="G2645" t="s">
        <v>1025</v>
      </c>
      <c r="H2645">
        <v>45</v>
      </c>
      <c r="I2645" t="s">
        <v>1026</v>
      </c>
      <c r="J2645">
        <f>IF(AND(B2646=Hospitalvisits[[#This Row],[Patient_ID]],C2646-Hospitalvisits[[#This Row],[Discharge_Date]] &lt;= 30),1,0)</f>
        <v>0</v>
      </c>
      <c r="K2645" s="3" t="str">
        <f>IF(Hospitalvisits[[#This Row],[Readmission Status]]=1,C2646,"")</f>
        <v/>
      </c>
    </row>
    <row r="2646" spans="1:11">
      <c r="A2646">
        <v>2714</v>
      </c>
      <c r="B2646">
        <v>884</v>
      </c>
      <c r="C2646" s="3">
        <v>44820</v>
      </c>
      <c r="D2646" s="3">
        <v>44830</v>
      </c>
      <c r="E2646">
        <v>10</v>
      </c>
      <c r="F2646" t="s">
        <v>1037</v>
      </c>
      <c r="G2646" t="s">
        <v>1031</v>
      </c>
      <c r="H2646">
        <v>127</v>
      </c>
      <c r="I2646" t="s">
        <v>1026</v>
      </c>
      <c r="J2646">
        <f>IF(AND(B2647=Hospitalvisits[[#This Row],[Patient_ID]],C2647-Hospitalvisits[[#This Row],[Discharge_Date]] &lt;= 30),1,0)</f>
        <v>0</v>
      </c>
      <c r="K2646" s="3" t="str">
        <f>IF(Hospitalvisits[[#This Row],[Readmission Status]]=1,C2647,"")</f>
        <v/>
      </c>
    </row>
    <row r="2647" spans="1:11">
      <c r="A2647">
        <v>678</v>
      </c>
      <c r="B2647">
        <v>884</v>
      </c>
      <c r="C2647" s="3">
        <v>45245</v>
      </c>
      <c r="D2647" s="3">
        <v>45260</v>
      </c>
      <c r="E2647">
        <v>15</v>
      </c>
      <c r="F2647" t="s">
        <v>1027</v>
      </c>
      <c r="G2647" t="s">
        <v>1028</v>
      </c>
      <c r="H2647">
        <v>106</v>
      </c>
      <c r="I2647" t="s">
        <v>1026</v>
      </c>
      <c r="J2647">
        <f>IF(AND(B2648=Hospitalvisits[[#This Row],[Patient_ID]],C2648-Hospitalvisits[[#This Row],[Discharge_Date]] &lt;= 30),1,0)</f>
        <v>1</v>
      </c>
      <c r="K2647" s="3">
        <f>IF(Hospitalvisits[[#This Row],[Readmission Status]]=1,C2648,"")</f>
        <v>45253</v>
      </c>
    </row>
    <row r="2648" spans="1:11">
      <c r="A2648">
        <v>2819</v>
      </c>
      <c r="B2648">
        <v>884</v>
      </c>
      <c r="C2648" s="3">
        <v>45253</v>
      </c>
      <c r="D2648" s="3">
        <v>45256</v>
      </c>
      <c r="E2648">
        <v>3</v>
      </c>
      <c r="F2648" t="s">
        <v>1037</v>
      </c>
      <c r="G2648" t="s">
        <v>1031</v>
      </c>
      <c r="H2648">
        <v>175</v>
      </c>
      <c r="I2648" t="s">
        <v>1034</v>
      </c>
      <c r="J2648">
        <f>IF(AND(B2649=Hospitalvisits[[#This Row],[Patient_ID]],C2649-Hospitalvisits[[#This Row],[Discharge_Date]] &lt;= 30),1,0)</f>
        <v>0</v>
      </c>
      <c r="K2648" s="3" t="str">
        <f>IF(Hospitalvisits[[#This Row],[Readmission Status]]=1,C2649,"")</f>
        <v/>
      </c>
    </row>
    <row r="2649" spans="1:11">
      <c r="A2649">
        <v>2503</v>
      </c>
      <c r="B2649">
        <v>884</v>
      </c>
      <c r="C2649" s="3">
        <v>45425</v>
      </c>
      <c r="D2649" s="3">
        <v>45426</v>
      </c>
      <c r="E2649">
        <v>1</v>
      </c>
      <c r="F2649" t="s">
        <v>1037</v>
      </c>
      <c r="G2649" t="s">
        <v>1031</v>
      </c>
      <c r="H2649">
        <v>83</v>
      </c>
      <c r="I2649" t="s">
        <v>1034</v>
      </c>
      <c r="J2649">
        <f>IF(AND(B2650=Hospitalvisits[[#This Row],[Patient_ID]],C2650-Hospitalvisits[[#This Row],[Discharge_Date]] &lt;= 30),1,0)</f>
        <v>0</v>
      </c>
      <c r="K2649" s="3" t="str">
        <f>IF(Hospitalvisits[[#This Row],[Readmission Status]]=1,C2650,"")</f>
        <v/>
      </c>
    </row>
    <row r="2650" spans="1:11">
      <c r="A2650">
        <v>2918</v>
      </c>
      <c r="B2650">
        <v>885</v>
      </c>
      <c r="C2650" s="3">
        <v>45115</v>
      </c>
      <c r="D2650" s="3">
        <v>45121</v>
      </c>
      <c r="E2650">
        <v>6</v>
      </c>
      <c r="F2650" t="s">
        <v>1038</v>
      </c>
      <c r="G2650" t="s">
        <v>1039</v>
      </c>
      <c r="H2650">
        <v>179</v>
      </c>
      <c r="I2650" t="s">
        <v>1029</v>
      </c>
      <c r="J2650">
        <f>IF(AND(B2651=Hospitalvisits[[#This Row],[Patient_ID]],C2651-Hospitalvisits[[#This Row],[Discharge_Date]] &lt;= 30),1,0)</f>
        <v>0</v>
      </c>
      <c r="K2650" s="3" t="str">
        <f>IF(Hospitalvisits[[#This Row],[Readmission Status]]=1,C2651,"")</f>
        <v/>
      </c>
    </row>
    <row r="2651" spans="1:11">
      <c r="A2651">
        <v>2574</v>
      </c>
      <c r="B2651">
        <v>885</v>
      </c>
      <c r="C2651" s="3">
        <v>45229</v>
      </c>
      <c r="D2651" s="3">
        <v>45234</v>
      </c>
      <c r="E2651">
        <v>5</v>
      </c>
      <c r="F2651" t="s">
        <v>1045</v>
      </c>
      <c r="G2651" t="s">
        <v>1025</v>
      </c>
      <c r="H2651">
        <v>145</v>
      </c>
      <c r="I2651" t="s">
        <v>1029</v>
      </c>
      <c r="J2651">
        <f>IF(AND(B2652=Hospitalvisits[[#This Row],[Patient_ID]],C2652-Hospitalvisits[[#This Row],[Discharge_Date]] &lt;= 30),1,0)</f>
        <v>0</v>
      </c>
      <c r="K2651" s="3" t="str">
        <f>IF(Hospitalvisits[[#This Row],[Readmission Status]]=1,C2652,"")</f>
        <v/>
      </c>
    </row>
    <row r="2652" spans="1:11">
      <c r="A2652">
        <v>1382</v>
      </c>
      <c r="B2652">
        <v>885</v>
      </c>
      <c r="C2652" s="3">
        <v>45290</v>
      </c>
      <c r="D2652" s="3">
        <v>45292</v>
      </c>
      <c r="E2652">
        <v>2</v>
      </c>
      <c r="F2652" t="s">
        <v>1046</v>
      </c>
      <c r="G2652" t="s">
        <v>1043</v>
      </c>
      <c r="H2652">
        <v>172</v>
      </c>
      <c r="I2652" t="s">
        <v>1026</v>
      </c>
      <c r="J2652">
        <f>IF(AND(B2653=Hospitalvisits[[#This Row],[Patient_ID]],C2653-Hospitalvisits[[#This Row],[Discharge_Date]] &lt;= 30),1,0)</f>
        <v>0</v>
      </c>
      <c r="K2652" s="3" t="str">
        <f>IF(Hospitalvisits[[#This Row],[Readmission Status]]=1,C2653,"")</f>
        <v/>
      </c>
    </row>
    <row r="2653" spans="1:11">
      <c r="A2653">
        <v>133</v>
      </c>
      <c r="B2653">
        <v>886</v>
      </c>
      <c r="C2653" s="3">
        <v>44823</v>
      </c>
      <c r="D2653" s="3">
        <v>44826</v>
      </c>
      <c r="E2653">
        <v>3</v>
      </c>
      <c r="F2653" t="s">
        <v>1044</v>
      </c>
      <c r="G2653" t="s">
        <v>1039</v>
      </c>
      <c r="H2653">
        <v>60</v>
      </c>
      <c r="I2653" t="s">
        <v>1029</v>
      </c>
      <c r="J2653">
        <f>IF(AND(B2654=Hospitalvisits[[#This Row],[Patient_ID]],C2654-Hospitalvisits[[#This Row],[Discharge_Date]] &lt;= 30),1,0)</f>
        <v>0</v>
      </c>
      <c r="K2653" s="3" t="str">
        <f>IF(Hospitalvisits[[#This Row],[Readmission Status]]=1,C2654,"")</f>
        <v/>
      </c>
    </row>
    <row r="2654" spans="1:11">
      <c r="A2654">
        <v>2589</v>
      </c>
      <c r="B2654">
        <v>886</v>
      </c>
      <c r="C2654" s="3">
        <v>44954</v>
      </c>
      <c r="D2654" s="3">
        <v>44959</v>
      </c>
      <c r="E2654">
        <v>5</v>
      </c>
      <c r="F2654" t="s">
        <v>1041</v>
      </c>
      <c r="G2654" t="s">
        <v>1036</v>
      </c>
      <c r="H2654">
        <v>122</v>
      </c>
      <c r="I2654" t="s">
        <v>1034</v>
      </c>
      <c r="J2654">
        <f>IF(AND(B2655=Hospitalvisits[[#This Row],[Patient_ID]],C2655-Hospitalvisits[[#This Row],[Discharge_Date]] &lt;= 30),1,0)</f>
        <v>0</v>
      </c>
      <c r="K2654" s="3" t="str">
        <f>IF(Hospitalvisits[[#This Row],[Readmission Status]]=1,C2655,"")</f>
        <v/>
      </c>
    </row>
    <row r="2655" spans="1:11">
      <c r="A2655">
        <v>1726</v>
      </c>
      <c r="B2655">
        <v>886</v>
      </c>
      <c r="C2655" s="3">
        <v>45345</v>
      </c>
      <c r="D2655" s="3">
        <v>45348</v>
      </c>
      <c r="E2655">
        <v>3</v>
      </c>
      <c r="F2655" t="s">
        <v>1045</v>
      </c>
      <c r="G2655" t="s">
        <v>1025</v>
      </c>
      <c r="H2655">
        <v>95</v>
      </c>
      <c r="I2655" t="s">
        <v>1029</v>
      </c>
      <c r="J2655">
        <f>IF(AND(B2656=Hospitalvisits[[#This Row],[Patient_ID]],C2656-Hospitalvisits[[#This Row],[Discharge_Date]] &lt;= 30),1,0)</f>
        <v>0</v>
      </c>
      <c r="K2655" s="3" t="str">
        <f>IF(Hospitalvisits[[#This Row],[Readmission Status]]=1,C2656,"")</f>
        <v/>
      </c>
    </row>
    <row r="2656" spans="1:11">
      <c r="A2656">
        <v>2080</v>
      </c>
      <c r="B2656">
        <v>886</v>
      </c>
      <c r="C2656" s="3">
        <v>45641</v>
      </c>
      <c r="D2656" s="3">
        <v>45653</v>
      </c>
      <c r="E2656">
        <v>12</v>
      </c>
      <c r="F2656" t="s">
        <v>1041</v>
      </c>
      <c r="G2656" t="s">
        <v>1036</v>
      </c>
      <c r="H2656">
        <v>190</v>
      </c>
      <c r="I2656" t="s">
        <v>1034</v>
      </c>
      <c r="J2656">
        <f>IF(AND(B2657=Hospitalvisits[[#This Row],[Patient_ID]],C2657-Hospitalvisits[[#This Row],[Discharge_Date]] &lt;= 30),1,0)</f>
        <v>0</v>
      </c>
      <c r="K2656" s="3" t="str">
        <f>IF(Hospitalvisits[[#This Row],[Readmission Status]]=1,C2657,"")</f>
        <v/>
      </c>
    </row>
    <row r="2657" spans="1:11">
      <c r="A2657">
        <v>896</v>
      </c>
      <c r="B2657">
        <v>887</v>
      </c>
      <c r="C2657" s="3">
        <v>44823</v>
      </c>
      <c r="D2657" s="3">
        <v>44826</v>
      </c>
      <c r="E2657">
        <v>3</v>
      </c>
      <c r="F2657" t="s">
        <v>1024</v>
      </c>
      <c r="G2657" t="s">
        <v>1025</v>
      </c>
      <c r="H2657">
        <v>91</v>
      </c>
      <c r="I2657" t="s">
        <v>1032</v>
      </c>
      <c r="J2657">
        <f>IF(AND(B2658=Hospitalvisits[[#This Row],[Patient_ID]],C2658-Hospitalvisits[[#This Row],[Discharge_Date]] &lt;= 30),1,0)</f>
        <v>0</v>
      </c>
      <c r="K2657" s="3" t="str">
        <f>IF(Hospitalvisits[[#This Row],[Readmission Status]]=1,C2658,"")</f>
        <v/>
      </c>
    </row>
    <row r="2658" spans="1:11">
      <c r="A2658">
        <v>2086</v>
      </c>
      <c r="B2658">
        <v>887</v>
      </c>
      <c r="C2658" s="3">
        <v>44868</v>
      </c>
      <c r="D2658" s="3">
        <v>44873</v>
      </c>
      <c r="E2658">
        <v>5</v>
      </c>
      <c r="F2658" t="s">
        <v>1030</v>
      </c>
      <c r="G2658" t="s">
        <v>1031</v>
      </c>
      <c r="H2658">
        <v>51</v>
      </c>
      <c r="I2658" t="s">
        <v>1034</v>
      </c>
      <c r="J2658">
        <f>IF(AND(B2659=Hospitalvisits[[#This Row],[Patient_ID]],C2659-Hospitalvisits[[#This Row],[Discharge_Date]] &lt;= 30),1,0)</f>
        <v>0</v>
      </c>
      <c r="K2658" s="3" t="str">
        <f>IF(Hospitalvisits[[#This Row],[Readmission Status]]=1,C2659,"")</f>
        <v/>
      </c>
    </row>
    <row r="2659" spans="1:11">
      <c r="A2659">
        <v>2267</v>
      </c>
      <c r="B2659">
        <v>887</v>
      </c>
      <c r="C2659" s="3">
        <v>44953</v>
      </c>
      <c r="D2659" s="3">
        <v>44956</v>
      </c>
      <c r="E2659">
        <v>3</v>
      </c>
      <c r="F2659" t="s">
        <v>1042</v>
      </c>
      <c r="G2659" t="s">
        <v>1043</v>
      </c>
      <c r="H2659">
        <v>48</v>
      </c>
      <c r="I2659" t="s">
        <v>1032</v>
      </c>
      <c r="J2659">
        <f>IF(AND(B2660=Hospitalvisits[[#This Row],[Patient_ID]],C2660-Hospitalvisits[[#This Row],[Discharge_Date]] &lt;= 30),1,0)</f>
        <v>0</v>
      </c>
      <c r="K2659" s="3" t="str">
        <f>IF(Hospitalvisits[[#This Row],[Readmission Status]]=1,C2660,"")</f>
        <v/>
      </c>
    </row>
    <row r="2660" spans="1:11">
      <c r="A2660">
        <v>758</v>
      </c>
      <c r="B2660">
        <v>887</v>
      </c>
      <c r="C2660" s="3">
        <v>45256</v>
      </c>
      <c r="D2660" s="3">
        <v>45259</v>
      </c>
      <c r="E2660">
        <v>3</v>
      </c>
      <c r="F2660" t="s">
        <v>1046</v>
      </c>
      <c r="G2660" t="s">
        <v>1043</v>
      </c>
      <c r="H2660">
        <v>88</v>
      </c>
      <c r="I2660" t="s">
        <v>1032</v>
      </c>
      <c r="J2660">
        <f>IF(AND(B2661=Hospitalvisits[[#This Row],[Patient_ID]],C2661-Hospitalvisits[[#This Row],[Discharge_Date]] &lt;= 30),1,0)</f>
        <v>0</v>
      </c>
      <c r="K2660" s="3" t="str">
        <f>IF(Hospitalvisits[[#This Row],[Readmission Status]]=1,C2661,"")</f>
        <v/>
      </c>
    </row>
    <row r="2661" spans="1:11">
      <c r="A2661">
        <v>265</v>
      </c>
      <c r="B2661">
        <v>888</v>
      </c>
      <c r="C2661" s="3">
        <v>44583</v>
      </c>
      <c r="D2661" s="3">
        <v>44588</v>
      </c>
      <c r="E2661">
        <v>5</v>
      </c>
      <c r="F2661" t="s">
        <v>1041</v>
      </c>
      <c r="G2661" t="s">
        <v>1036</v>
      </c>
      <c r="H2661">
        <v>73</v>
      </c>
      <c r="I2661" t="s">
        <v>1032</v>
      </c>
      <c r="J2661">
        <f>IF(AND(B2662=Hospitalvisits[[#This Row],[Patient_ID]],C2662-Hospitalvisits[[#This Row],[Discharge_Date]] &lt;= 30),1,0)</f>
        <v>0</v>
      </c>
      <c r="K2661" s="3" t="str">
        <f>IF(Hospitalvisits[[#This Row],[Readmission Status]]=1,C2662,"")</f>
        <v/>
      </c>
    </row>
    <row r="2662" spans="1:11">
      <c r="A2662">
        <v>1181</v>
      </c>
      <c r="B2662">
        <v>888</v>
      </c>
      <c r="C2662" s="3">
        <v>44632</v>
      </c>
      <c r="D2662" s="3">
        <v>44637</v>
      </c>
      <c r="E2662">
        <v>5</v>
      </c>
      <c r="F2662" t="s">
        <v>1045</v>
      </c>
      <c r="G2662" t="s">
        <v>1025</v>
      </c>
      <c r="H2662">
        <v>110</v>
      </c>
      <c r="I2662" t="s">
        <v>1032</v>
      </c>
      <c r="J2662">
        <f>IF(AND(B2663=Hospitalvisits[[#This Row],[Patient_ID]],C2663-Hospitalvisits[[#This Row],[Discharge_Date]] &lt;= 30),1,0)</f>
        <v>0</v>
      </c>
      <c r="K2662" s="3" t="str">
        <f>IF(Hospitalvisits[[#This Row],[Readmission Status]]=1,C2663,"")</f>
        <v/>
      </c>
    </row>
    <row r="2663" spans="1:11">
      <c r="A2663">
        <v>48</v>
      </c>
      <c r="B2663">
        <v>889</v>
      </c>
      <c r="C2663" s="3">
        <v>44740</v>
      </c>
      <c r="D2663" s="3">
        <v>44747</v>
      </c>
      <c r="E2663">
        <v>7</v>
      </c>
      <c r="F2663" t="s">
        <v>1033</v>
      </c>
      <c r="G2663" t="s">
        <v>1028</v>
      </c>
      <c r="H2663">
        <v>60</v>
      </c>
      <c r="I2663" t="s">
        <v>1032</v>
      </c>
      <c r="J2663">
        <f>IF(AND(B2664=Hospitalvisits[[#This Row],[Patient_ID]],C2664-Hospitalvisits[[#This Row],[Discharge_Date]] &lt;= 30),1,0)</f>
        <v>0</v>
      </c>
      <c r="K2663" s="3" t="str">
        <f>IF(Hospitalvisits[[#This Row],[Readmission Status]]=1,C2664,"")</f>
        <v/>
      </c>
    </row>
    <row r="2664" spans="1:11">
      <c r="A2664">
        <v>2799</v>
      </c>
      <c r="B2664">
        <v>889</v>
      </c>
      <c r="C2664" s="3">
        <v>44812</v>
      </c>
      <c r="D2664" s="3">
        <v>44816</v>
      </c>
      <c r="E2664">
        <v>4</v>
      </c>
      <c r="F2664" t="s">
        <v>1024</v>
      </c>
      <c r="G2664" t="s">
        <v>1025</v>
      </c>
      <c r="H2664">
        <v>8</v>
      </c>
      <c r="I2664" t="s">
        <v>1026</v>
      </c>
      <c r="J2664">
        <f>IF(AND(B2665=Hospitalvisits[[#This Row],[Patient_ID]],C2665-Hospitalvisits[[#This Row],[Discharge_Date]] &lt;= 30),1,0)</f>
        <v>0</v>
      </c>
      <c r="K2664" s="3" t="str">
        <f>IF(Hospitalvisits[[#This Row],[Readmission Status]]=1,C2665,"")</f>
        <v/>
      </c>
    </row>
    <row r="2665" spans="1:11">
      <c r="A2665">
        <v>1114</v>
      </c>
      <c r="B2665">
        <v>889</v>
      </c>
      <c r="C2665" s="3">
        <v>45124</v>
      </c>
      <c r="D2665" s="3">
        <v>45131</v>
      </c>
      <c r="E2665">
        <v>7</v>
      </c>
      <c r="F2665" t="s">
        <v>1040</v>
      </c>
      <c r="G2665" t="s">
        <v>1039</v>
      </c>
      <c r="H2665">
        <v>163</v>
      </c>
      <c r="I2665" t="s">
        <v>1029</v>
      </c>
      <c r="J2665">
        <f>IF(AND(B2666=Hospitalvisits[[#This Row],[Patient_ID]],C2666-Hospitalvisits[[#This Row],[Discharge_Date]] &lt;= 30),1,0)</f>
        <v>0</v>
      </c>
      <c r="K2665" s="3" t="str">
        <f>IF(Hospitalvisits[[#This Row],[Readmission Status]]=1,C2666,"")</f>
        <v/>
      </c>
    </row>
    <row r="2666" spans="1:11">
      <c r="A2666">
        <v>686</v>
      </c>
      <c r="B2666">
        <v>889</v>
      </c>
      <c r="C2666" s="3">
        <v>45227</v>
      </c>
      <c r="D2666" s="3">
        <v>45228</v>
      </c>
      <c r="E2666">
        <v>1</v>
      </c>
      <c r="F2666" t="s">
        <v>1042</v>
      </c>
      <c r="G2666" t="s">
        <v>1043</v>
      </c>
      <c r="H2666">
        <v>177</v>
      </c>
      <c r="I2666" t="s">
        <v>1032</v>
      </c>
      <c r="J2666">
        <f>IF(AND(B2667=Hospitalvisits[[#This Row],[Patient_ID]],C2667-Hospitalvisits[[#This Row],[Discharge_Date]] &lt;= 30),1,0)</f>
        <v>0</v>
      </c>
      <c r="K2666" s="3" t="str">
        <f>IF(Hospitalvisits[[#This Row],[Readmission Status]]=1,C2667,"")</f>
        <v/>
      </c>
    </row>
    <row r="2667" spans="1:11">
      <c r="A2667">
        <v>2353</v>
      </c>
      <c r="B2667">
        <v>890</v>
      </c>
      <c r="C2667" s="3">
        <v>45250</v>
      </c>
      <c r="D2667" s="3">
        <v>45252</v>
      </c>
      <c r="E2667">
        <v>2</v>
      </c>
      <c r="F2667" t="s">
        <v>1046</v>
      </c>
      <c r="G2667" t="s">
        <v>1043</v>
      </c>
      <c r="H2667">
        <v>116</v>
      </c>
      <c r="I2667" t="s">
        <v>1032</v>
      </c>
      <c r="J2667">
        <f>IF(AND(B2668=Hospitalvisits[[#This Row],[Patient_ID]],C2668-Hospitalvisits[[#This Row],[Discharge_Date]] &lt;= 30),1,0)</f>
        <v>0</v>
      </c>
      <c r="K2667" s="3" t="str">
        <f>IF(Hospitalvisits[[#This Row],[Readmission Status]]=1,C2668,"")</f>
        <v/>
      </c>
    </row>
    <row r="2668" spans="1:11">
      <c r="A2668">
        <v>287</v>
      </c>
      <c r="B2668">
        <v>891</v>
      </c>
      <c r="C2668" s="3">
        <v>45162</v>
      </c>
      <c r="D2668" s="3">
        <v>45173</v>
      </c>
      <c r="E2668">
        <v>11</v>
      </c>
      <c r="F2668" t="s">
        <v>1027</v>
      </c>
      <c r="G2668" t="s">
        <v>1028</v>
      </c>
      <c r="H2668">
        <v>91</v>
      </c>
      <c r="I2668" t="s">
        <v>1034</v>
      </c>
      <c r="J2668">
        <f>IF(AND(B2669=Hospitalvisits[[#This Row],[Patient_ID]],C2669-Hospitalvisits[[#This Row],[Discharge_Date]] &lt;= 30),1,0)</f>
        <v>0</v>
      </c>
      <c r="K2668" s="3" t="str">
        <f>IF(Hospitalvisits[[#This Row],[Readmission Status]]=1,C2669,"")</f>
        <v/>
      </c>
    </row>
    <row r="2669" spans="1:11">
      <c r="A2669">
        <v>535</v>
      </c>
      <c r="B2669">
        <v>892</v>
      </c>
      <c r="C2669" s="3">
        <v>44804</v>
      </c>
      <c r="D2669" s="3">
        <v>44808</v>
      </c>
      <c r="E2669">
        <v>4</v>
      </c>
      <c r="F2669" t="s">
        <v>1024</v>
      </c>
      <c r="G2669" t="s">
        <v>1025</v>
      </c>
      <c r="H2669">
        <v>126</v>
      </c>
      <c r="I2669" t="s">
        <v>1034</v>
      </c>
      <c r="J2669">
        <f>IF(AND(B2670=Hospitalvisits[[#This Row],[Patient_ID]],C2670-Hospitalvisits[[#This Row],[Discharge_Date]] &lt;= 30),1,0)</f>
        <v>1</v>
      </c>
      <c r="K2669" s="3">
        <f>IF(Hospitalvisits[[#This Row],[Readmission Status]]=1,C2670,"")</f>
        <v>44808</v>
      </c>
    </row>
    <row r="2670" spans="1:11">
      <c r="A2670">
        <v>2165</v>
      </c>
      <c r="B2670">
        <v>892</v>
      </c>
      <c r="C2670" s="3">
        <v>44808</v>
      </c>
      <c r="D2670" s="3">
        <v>44828</v>
      </c>
      <c r="E2670">
        <v>20</v>
      </c>
      <c r="F2670" t="s">
        <v>1027</v>
      </c>
      <c r="G2670" t="s">
        <v>1028</v>
      </c>
      <c r="H2670">
        <v>19</v>
      </c>
      <c r="I2670" t="s">
        <v>1032</v>
      </c>
      <c r="J2670">
        <f>IF(AND(B2671=Hospitalvisits[[#This Row],[Patient_ID]],C2671-Hospitalvisits[[#This Row],[Discharge_Date]] &lt;= 30),1,0)</f>
        <v>0</v>
      </c>
      <c r="K2670" s="3" t="str">
        <f>IF(Hospitalvisits[[#This Row],[Readmission Status]]=1,C2671,"")</f>
        <v/>
      </c>
    </row>
    <row r="2671" spans="1:11">
      <c r="A2671">
        <v>845</v>
      </c>
      <c r="B2671">
        <v>892</v>
      </c>
      <c r="C2671" s="3">
        <v>44937</v>
      </c>
      <c r="D2671" s="3">
        <v>44944</v>
      </c>
      <c r="E2671">
        <v>7</v>
      </c>
      <c r="F2671" t="s">
        <v>1044</v>
      </c>
      <c r="G2671" t="s">
        <v>1039</v>
      </c>
      <c r="H2671">
        <v>81</v>
      </c>
      <c r="I2671" t="s">
        <v>1026</v>
      </c>
      <c r="J2671">
        <f>IF(AND(B2672=Hospitalvisits[[#This Row],[Patient_ID]],C2672-Hospitalvisits[[#This Row],[Discharge_Date]] &lt;= 30),1,0)</f>
        <v>0</v>
      </c>
      <c r="K2671" s="3" t="str">
        <f>IF(Hospitalvisits[[#This Row],[Readmission Status]]=1,C2672,"")</f>
        <v/>
      </c>
    </row>
    <row r="2672" spans="1:11">
      <c r="A2672">
        <v>2290</v>
      </c>
      <c r="B2672">
        <v>893</v>
      </c>
      <c r="C2672" s="3">
        <v>44872</v>
      </c>
      <c r="D2672" s="3">
        <v>44878</v>
      </c>
      <c r="E2672">
        <v>6</v>
      </c>
      <c r="F2672" t="s">
        <v>1035</v>
      </c>
      <c r="G2672" t="s">
        <v>1036</v>
      </c>
      <c r="H2672">
        <v>66</v>
      </c>
      <c r="I2672" t="s">
        <v>1034</v>
      </c>
      <c r="J2672">
        <f>IF(AND(B2673=Hospitalvisits[[#This Row],[Patient_ID]],C2673-Hospitalvisits[[#This Row],[Discharge_Date]] &lt;= 30),1,0)</f>
        <v>0</v>
      </c>
      <c r="K2672" s="3" t="str">
        <f>IF(Hospitalvisits[[#This Row],[Readmission Status]]=1,C2673,"")</f>
        <v/>
      </c>
    </row>
    <row r="2673" spans="1:11">
      <c r="A2673">
        <v>1216</v>
      </c>
      <c r="B2673">
        <v>893</v>
      </c>
      <c r="C2673" s="3">
        <v>45341</v>
      </c>
      <c r="D2673" s="3">
        <v>45352</v>
      </c>
      <c r="E2673">
        <v>11</v>
      </c>
      <c r="F2673" t="s">
        <v>1035</v>
      </c>
      <c r="G2673" t="s">
        <v>1036</v>
      </c>
      <c r="H2673">
        <v>21</v>
      </c>
      <c r="I2673" t="s">
        <v>1026</v>
      </c>
      <c r="J2673">
        <f>IF(AND(B2674=Hospitalvisits[[#This Row],[Patient_ID]],C2674-Hospitalvisits[[#This Row],[Discharge_Date]] &lt;= 30),1,0)</f>
        <v>0</v>
      </c>
      <c r="K2673" s="3" t="str">
        <f>IF(Hospitalvisits[[#This Row],[Readmission Status]]=1,C2674,"")</f>
        <v/>
      </c>
    </row>
    <row r="2674" spans="1:11">
      <c r="A2674">
        <v>1930</v>
      </c>
      <c r="B2674">
        <v>894</v>
      </c>
      <c r="C2674" s="3">
        <v>44902</v>
      </c>
      <c r="D2674" s="3">
        <v>44906</v>
      </c>
      <c r="E2674">
        <v>4</v>
      </c>
      <c r="F2674" t="s">
        <v>1044</v>
      </c>
      <c r="G2674" t="s">
        <v>1039</v>
      </c>
      <c r="H2674">
        <v>87</v>
      </c>
      <c r="I2674" t="s">
        <v>1032</v>
      </c>
      <c r="J2674">
        <f>IF(AND(B2675=Hospitalvisits[[#This Row],[Patient_ID]],C2675-Hospitalvisits[[#This Row],[Discharge_Date]] &lt;= 30),1,0)</f>
        <v>0</v>
      </c>
      <c r="K2674" s="3" t="str">
        <f>IF(Hospitalvisits[[#This Row],[Readmission Status]]=1,C2675,"")</f>
        <v/>
      </c>
    </row>
    <row r="2675" spans="1:11">
      <c r="A2675">
        <v>1905</v>
      </c>
      <c r="B2675">
        <v>894</v>
      </c>
      <c r="C2675" s="3">
        <v>45622</v>
      </c>
      <c r="D2675" s="3">
        <v>45629</v>
      </c>
      <c r="E2675">
        <v>7</v>
      </c>
      <c r="F2675" t="s">
        <v>1030</v>
      </c>
      <c r="G2675" t="s">
        <v>1031</v>
      </c>
      <c r="H2675">
        <v>83</v>
      </c>
      <c r="I2675" t="s">
        <v>1032</v>
      </c>
      <c r="J2675">
        <f>IF(AND(B2676=Hospitalvisits[[#This Row],[Patient_ID]],C2676-Hospitalvisits[[#This Row],[Discharge_Date]] &lt;= 30),1,0)</f>
        <v>0</v>
      </c>
      <c r="K2675" s="3" t="str">
        <f>IF(Hospitalvisits[[#This Row],[Readmission Status]]=1,C2676,"")</f>
        <v/>
      </c>
    </row>
    <row r="2676" spans="1:11">
      <c r="A2676">
        <v>2583</v>
      </c>
      <c r="B2676">
        <v>895</v>
      </c>
      <c r="C2676" s="3">
        <v>45419</v>
      </c>
      <c r="D2676" s="3">
        <v>45427</v>
      </c>
      <c r="E2676">
        <v>8</v>
      </c>
      <c r="F2676" t="s">
        <v>1033</v>
      </c>
      <c r="G2676" t="s">
        <v>1028</v>
      </c>
      <c r="H2676">
        <v>135</v>
      </c>
      <c r="I2676" t="s">
        <v>1026</v>
      </c>
      <c r="J2676">
        <f>IF(AND(B2677=Hospitalvisits[[#This Row],[Patient_ID]],C2677-Hospitalvisits[[#This Row],[Discharge_Date]] &lt;= 30),1,0)</f>
        <v>0</v>
      </c>
      <c r="K2676" s="3" t="str">
        <f>IF(Hospitalvisits[[#This Row],[Readmission Status]]=1,C2677,"")</f>
        <v/>
      </c>
    </row>
    <row r="2677" spans="1:11">
      <c r="A2677">
        <v>145</v>
      </c>
      <c r="B2677">
        <v>895</v>
      </c>
      <c r="C2677" s="3">
        <v>45508</v>
      </c>
      <c r="D2677" s="3">
        <v>45520</v>
      </c>
      <c r="E2677">
        <v>12</v>
      </c>
      <c r="F2677" t="s">
        <v>1035</v>
      </c>
      <c r="G2677" t="s">
        <v>1036</v>
      </c>
      <c r="H2677">
        <v>113</v>
      </c>
      <c r="I2677" t="s">
        <v>1032</v>
      </c>
      <c r="J2677">
        <f>IF(AND(B2678=Hospitalvisits[[#This Row],[Patient_ID]],C2678-Hospitalvisits[[#This Row],[Discharge_Date]] &lt;= 30),1,0)</f>
        <v>0</v>
      </c>
      <c r="K2677" s="3" t="str">
        <f>IF(Hospitalvisits[[#This Row],[Readmission Status]]=1,C2678,"")</f>
        <v/>
      </c>
    </row>
    <row r="2678" spans="1:11">
      <c r="A2678">
        <v>180</v>
      </c>
      <c r="B2678">
        <v>896</v>
      </c>
      <c r="C2678" s="3">
        <v>44858</v>
      </c>
      <c r="D2678" s="3">
        <v>44863</v>
      </c>
      <c r="E2678">
        <v>5</v>
      </c>
      <c r="F2678" t="s">
        <v>1027</v>
      </c>
      <c r="G2678" t="s">
        <v>1028</v>
      </c>
      <c r="H2678">
        <v>89</v>
      </c>
      <c r="I2678" t="s">
        <v>1032</v>
      </c>
      <c r="J2678">
        <f>IF(AND(B2679=Hospitalvisits[[#This Row],[Patient_ID]],C2679-Hospitalvisits[[#This Row],[Discharge_Date]] &lt;= 30),1,0)</f>
        <v>0</v>
      </c>
      <c r="K2678" s="3" t="str">
        <f>IF(Hospitalvisits[[#This Row],[Readmission Status]]=1,C2679,"")</f>
        <v/>
      </c>
    </row>
    <row r="2679" spans="1:11">
      <c r="A2679">
        <v>302</v>
      </c>
      <c r="B2679">
        <v>896</v>
      </c>
      <c r="C2679" s="3">
        <v>45472</v>
      </c>
      <c r="D2679" s="3">
        <v>45475</v>
      </c>
      <c r="E2679">
        <v>3</v>
      </c>
      <c r="F2679" t="s">
        <v>1042</v>
      </c>
      <c r="G2679" t="s">
        <v>1043</v>
      </c>
      <c r="H2679">
        <v>167</v>
      </c>
      <c r="I2679" t="s">
        <v>1026</v>
      </c>
      <c r="J2679">
        <f>IF(AND(B2680=Hospitalvisits[[#This Row],[Patient_ID]],C2680-Hospitalvisits[[#This Row],[Discharge_Date]] &lt;= 30),1,0)</f>
        <v>0</v>
      </c>
      <c r="K2679" s="3" t="str">
        <f>IF(Hospitalvisits[[#This Row],[Readmission Status]]=1,C2680,"")</f>
        <v/>
      </c>
    </row>
    <row r="2680" spans="1:11">
      <c r="A2680">
        <v>2504</v>
      </c>
      <c r="B2680">
        <v>896</v>
      </c>
      <c r="C2680" s="3">
        <v>45597</v>
      </c>
      <c r="D2680" s="3">
        <v>45604</v>
      </c>
      <c r="E2680">
        <v>7</v>
      </c>
      <c r="F2680" t="s">
        <v>1033</v>
      </c>
      <c r="G2680" t="s">
        <v>1028</v>
      </c>
      <c r="H2680">
        <v>73</v>
      </c>
      <c r="I2680" t="s">
        <v>1026</v>
      </c>
      <c r="J2680">
        <f>IF(AND(B2681=Hospitalvisits[[#This Row],[Patient_ID]],C2681-Hospitalvisits[[#This Row],[Discharge_Date]] &lt;= 30),1,0)</f>
        <v>0</v>
      </c>
      <c r="K2680" s="3" t="str">
        <f>IF(Hospitalvisits[[#This Row],[Readmission Status]]=1,C2681,"")</f>
        <v/>
      </c>
    </row>
    <row r="2681" spans="1:11">
      <c r="A2681">
        <v>118</v>
      </c>
      <c r="B2681">
        <v>896</v>
      </c>
      <c r="C2681" s="3">
        <v>45637</v>
      </c>
      <c r="D2681" s="3">
        <v>45639</v>
      </c>
      <c r="E2681">
        <v>2</v>
      </c>
      <c r="F2681" t="s">
        <v>1045</v>
      </c>
      <c r="G2681" t="s">
        <v>1025</v>
      </c>
      <c r="H2681">
        <v>170</v>
      </c>
      <c r="I2681" t="s">
        <v>1032</v>
      </c>
      <c r="J2681">
        <f>IF(AND(B2682=Hospitalvisits[[#This Row],[Patient_ID]],C2682-Hospitalvisits[[#This Row],[Discharge_Date]] &lt;= 30),1,0)</f>
        <v>0</v>
      </c>
      <c r="K2681" s="3" t="str">
        <f>IF(Hospitalvisits[[#This Row],[Readmission Status]]=1,C2682,"")</f>
        <v/>
      </c>
    </row>
    <row r="2682" spans="1:11">
      <c r="A2682">
        <v>1301</v>
      </c>
      <c r="B2682">
        <v>897</v>
      </c>
      <c r="C2682" s="3">
        <v>45178</v>
      </c>
      <c r="D2682" s="3">
        <v>45181</v>
      </c>
      <c r="E2682">
        <v>3</v>
      </c>
      <c r="F2682" t="s">
        <v>1044</v>
      </c>
      <c r="G2682" t="s">
        <v>1039</v>
      </c>
      <c r="H2682">
        <v>76</v>
      </c>
      <c r="I2682" t="s">
        <v>1026</v>
      </c>
      <c r="J2682">
        <f>IF(AND(B2683=Hospitalvisits[[#This Row],[Patient_ID]],C2683-Hospitalvisits[[#This Row],[Discharge_Date]] &lt;= 30),1,0)</f>
        <v>0</v>
      </c>
      <c r="K2682" s="3" t="str">
        <f>IF(Hospitalvisits[[#This Row],[Readmission Status]]=1,C2683,"")</f>
        <v/>
      </c>
    </row>
    <row r="2683" spans="1:11">
      <c r="A2683">
        <v>1823</v>
      </c>
      <c r="B2683">
        <v>898</v>
      </c>
      <c r="C2683" s="3">
        <v>44645</v>
      </c>
      <c r="D2683" s="3">
        <v>44648</v>
      </c>
      <c r="E2683">
        <v>3</v>
      </c>
      <c r="F2683" t="s">
        <v>1046</v>
      </c>
      <c r="G2683" t="s">
        <v>1043</v>
      </c>
      <c r="H2683">
        <v>146</v>
      </c>
      <c r="I2683" t="s">
        <v>1029</v>
      </c>
      <c r="J2683">
        <f>IF(AND(B2684=Hospitalvisits[[#This Row],[Patient_ID]],C2684-Hospitalvisits[[#This Row],[Discharge_Date]] &lt;= 30),1,0)</f>
        <v>0</v>
      </c>
      <c r="K2683" s="3" t="str">
        <f>IF(Hospitalvisits[[#This Row],[Readmission Status]]=1,C2684,"")</f>
        <v/>
      </c>
    </row>
    <row r="2684" spans="1:11">
      <c r="A2684">
        <v>1925</v>
      </c>
      <c r="B2684">
        <v>898</v>
      </c>
      <c r="C2684" s="3">
        <v>44693</v>
      </c>
      <c r="D2684" s="3">
        <v>44698</v>
      </c>
      <c r="E2684">
        <v>5</v>
      </c>
      <c r="F2684" t="s">
        <v>1041</v>
      </c>
      <c r="G2684" t="s">
        <v>1036</v>
      </c>
      <c r="H2684">
        <v>160</v>
      </c>
      <c r="I2684" t="s">
        <v>1034</v>
      </c>
      <c r="J2684">
        <f>IF(AND(B2685=Hospitalvisits[[#This Row],[Patient_ID]],C2685-Hospitalvisits[[#This Row],[Discharge_Date]] &lt;= 30),1,0)</f>
        <v>0</v>
      </c>
      <c r="K2684" s="3" t="str">
        <f>IF(Hospitalvisits[[#This Row],[Readmission Status]]=1,C2685,"")</f>
        <v/>
      </c>
    </row>
    <row r="2685" spans="1:11">
      <c r="A2685">
        <v>2638</v>
      </c>
      <c r="B2685">
        <v>898</v>
      </c>
      <c r="C2685" s="3">
        <v>44909</v>
      </c>
      <c r="D2685" s="3">
        <v>44916</v>
      </c>
      <c r="E2685">
        <v>7</v>
      </c>
      <c r="F2685" t="s">
        <v>1030</v>
      </c>
      <c r="G2685" t="s">
        <v>1031</v>
      </c>
      <c r="H2685">
        <v>16</v>
      </c>
      <c r="I2685" t="s">
        <v>1026</v>
      </c>
      <c r="J2685">
        <f>IF(AND(B2686=Hospitalvisits[[#This Row],[Patient_ID]],C2686-Hospitalvisits[[#This Row],[Discharge_Date]] &lt;= 30),1,0)</f>
        <v>0</v>
      </c>
      <c r="K2685" s="3" t="str">
        <f>IF(Hospitalvisits[[#This Row],[Readmission Status]]=1,C2686,"")</f>
        <v/>
      </c>
    </row>
    <row r="2686" spans="1:11">
      <c r="A2686">
        <v>1819</v>
      </c>
      <c r="B2686">
        <v>898</v>
      </c>
      <c r="C2686" s="3">
        <v>45177</v>
      </c>
      <c r="D2686" s="3">
        <v>45179</v>
      </c>
      <c r="E2686">
        <v>2</v>
      </c>
      <c r="F2686" t="s">
        <v>1024</v>
      </c>
      <c r="G2686" t="s">
        <v>1025</v>
      </c>
      <c r="H2686">
        <v>52</v>
      </c>
      <c r="I2686" t="s">
        <v>1026</v>
      </c>
      <c r="J2686">
        <f>IF(AND(B2687=Hospitalvisits[[#This Row],[Patient_ID]],C2687-Hospitalvisits[[#This Row],[Discharge_Date]] &lt;= 30),1,0)</f>
        <v>0</v>
      </c>
      <c r="K2686" s="3" t="str">
        <f>IF(Hospitalvisits[[#This Row],[Readmission Status]]=1,C2687,"")</f>
        <v/>
      </c>
    </row>
    <row r="2687" spans="1:11">
      <c r="A2687">
        <v>132</v>
      </c>
      <c r="B2687">
        <v>898</v>
      </c>
      <c r="C2687" s="3">
        <v>45539</v>
      </c>
      <c r="D2687" s="3">
        <v>45544</v>
      </c>
      <c r="E2687">
        <v>5</v>
      </c>
      <c r="F2687" t="s">
        <v>1045</v>
      </c>
      <c r="G2687" t="s">
        <v>1025</v>
      </c>
      <c r="H2687">
        <v>49</v>
      </c>
      <c r="I2687" t="s">
        <v>1032</v>
      </c>
      <c r="J2687">
        <f>IF(AND(B2688=Hospitalvisits[[#This Row],[Patient_ID]],C2688-Hospitalvisits[[#This Row],[Discharge_Date]] &lt;= 30),1,0)</f>
        <v>0</v>
      </c>
      <c r="K2687" s="3" t="str">
        <f>IF(Hospitalvisits[[#This Row],[Readmission Status]]=1,C2688,"")</f>
        <v/>
      </c>
    </row>
    <row r="2688" spans="1:11">
      <c r="A2688">
        <v>463</v>
      </c>
      <c r="B2688">
        <v>899</v>
      </c>
      <c r="C2688" s="3">
        <v>44581</v>
      </c>
      <c r="D2688" s="3">
        <v>44584</v>
      </c>
      <c r="E2688">
        <v>3</v>
      </c>
      <c r="F2688" t="s">
        <v>1030</v>
      </c>
      <c r="G2688" t="s">
        <v>1031</v>
      </c>
      <c r="H2688">
        <v>137</v>
      </c>
      <c r="I2688" t="s">
        <v>1029</v>
      </c>
      <c r="J2688">
        <f>IF(AND(B2689=Hospitalvisits[[#This Row],[Patient_ID]],C2689-Hospitalvisits[[#This Row],[Discharge_Date]] &lt;= 30),1,0)</f>
        <v>0</v>
      </c>
      <c r="K2688" s="3" t="str">
        <f>IF(Hospitalvisits[[#This Row],[Readmission Status]]=1,C2689,"")</f>
        <v/>
      </c>
    </row>
    <row r="2689" spans="1:11">
      <c r="A2689">
        <v>1305</v>
      </c>
      <c r="B2689">
        <v>899</v>
      </c>
      <c r="C2689" s="3">
        <v>44617</v>
      </c>
      <c r="D2689" s="3">
        <v>44628</v>
      </c>
      <c r="E2689">
        <v>11</v>
      </c>
      <c r="F2689" t="s">
        <v>1035</v>
      </c>
      <c r="G2689" t="s">
        <v>1036</v>
      </c>
      <c r="H2689">
        <v>117</v>
      </c>
      <c r="I2689" t="s">
        <v>1026</v>
      </c>
      <c r="J2689">
        <f>IF(AND(B2690=Hospitalvisits[[#This Row],[Patient_ID]],C2690-Hospitalvisits[[#This Row],[Discharge_Date]] &lt;= 30),1,0)</f>
        <v>0</v>
      </c>
      <c r="K2689" s="3" t="str">
        <f>IF(Hospitalvisits[[#This Row],[Readmission Status]]=1,C2690,"")</f>
        <v/>
      </c>
    </row>
    <row r="2690" spans="1:11">
      <c r="A2690">
        <v>282</v>
      </c>
      <c r="B2690">
        <v>899</v>
      </c>
      <c r="C2690" s="3">
        <v>45320</v>
      </c>
      <c r="D2690" s="3">
        <v>45323</v>
      </c>
      <c r="E2690">
        <v>3</v>
      </c>
      <c r="F2690" t="s">
        <v>1044</v>
      </c>
      <c r="G2690" t="s">
        <v>1039</v>
      </c>
      <c r="H2690">
        <v>150</v>
      </c>
      <c r="I2690" t="s">
        <v>1029</v>
      </c>
      <c r="J2690">
        <f>IF(AND(B2691=Hospitalvisits[[#This Row],[Patient_ID]],C2691-Hospitalvisits[[#This Row],[Discharge_Date]] &lt;= 30),1,0)</f>
        <v>0</v>
      </c>
      <c r="K2690" s="3" t="str">
        <f>IF(Hospitalvisits[[#This Row],[Readmission Status]]=1,C2691,"")</f>
        <v/>
      </c>
    </row>
    <row r="2691" spans="1:11">
      <c r="A2691">
        <v>2706</v>
      </c>
      <c r="B2691">
        <v>899</v>
      </c>
      <c r="C2691" s="3">
        <v>45628</v>
      </c>
      <c r="D2691" s="3">
        <v>45632</v>
      </c>
      <c r="E2691">
        <v>4</v>
      </c>
      <c r="F2691" t="s">
        <v>1045</v>
      </c>
      <c r="G2691" t="s">
        <v>1025</v>
      </c>
      <c r="H2691">
        <v>145</v>
      </c>
      <c r="I2691" t="s">
        <v>1034</v>
      </c>
      <c r="J2691">
        <f>IF(AND(B2692=Hospitalvisits[[#This Row],[Patient_ID]],C2692-Hospitalvisits[[#This Row],[Discharge_Date]] &lt;= 30),1,0)</f>
        <v>1</v>
      </c>
      <c r="K2691" s="3">
        <f>IF(Hospitalvisits[[#This Row],[Readmission Status]]=1,C2692,"")</f>
        <v>45638</v>
      </c>
    </row>
    <row r="2692" spans="1:11">
      <c r="A2692">
        <v>763</v>
      </c>
      <c r="B2692">
        <v>899</v>
      </c>
      <c r="C2692" s="3">
        <v>45638</v>
      </c>
      <c r="D2692" s="3">
        <v>45642</v>
      </c>
      <c r="E2692">
        <v>4</v>
      </c>
      <c r="F2692" t="s">
        <v>1040</v>
      </c>
      <c r="G2692" t="s">
        <v>1039</v>
      </c>
      <c r="H2692">
        <v>81</v>
      </c>
      <c r="I2692" t="s">
        <v>1029</v>
      </c>
      <c r="J2692">
        <f>IF(AND(B2693=Hospitalvisits[[#This Row],[Patient_ID]],C2693-Hospitalvisits[[#This Row],[Discharge_Date]] &lt;= 30),1,0)</f>
        <v>0</v>
      </c>
      <c r="K2692" s="3" t="str">
        <f>IF(Hospitalvisits[[#This Row],[Readmission Status]]=1,C2693,"")</f>
        <v/>
      </c>
    </row>
    <row r="2693" spans="1:11">
      <c r="A2693">
        <v>2597</v>
      </c>
      <c r="B2693">
        <v>900</v>
      </c>
      <c r="C2693" s="3">
        <v>45177</v>
      </c>
      <c r="D2693" s="3">
        <v>45184</v>
      </c>
      <c r="E2693">
        <v>7</v>
      </c>
      <c r="F2693" t="s">
        <v>1044</v>
      </c>
      <c r="G2693" t="s">
        <v>1039</v>
      </c>
      <c r="H2693">
        <v>64</v>
      </c>
      <c r="I2693" t="s">
        <v>1026</v>
      </c>
      <c r="J2693">
        <f>IF(AND(B2694=Hospitalvisits[[#This Row],[Patient_ID]],C2694-Hospitalvisits[[#This Row],[Discharge_Date]] &lt;= 30),1,0)</f>
        <v>0</v>
      </c>
      <c r="K2693" s="3" t="str">
        <f>IF(Hospitalvisits[[#This Row],[Readmission Status]]=1,C2694,"")</f>
        <v/>
      </c>
    </row>
    <row r="2694" spans="1:11">
      <c r="A2694">
        <v>1146</v>
      </c>
      <c r="B2694">
        <v>900</v>
      </c>
      <c r="C2694" s="3">
        <v>45363</v>
      </c>
      <c r="D2694" s="3">
        <v>45366</v>
      </c>
      <c r="E2694">
        <v>3</v>
      </c>
      <c r="F2694" t="s">
        <v>1024</v>
      </c>
      <c r="G2694" t="s">
        <v>1025</v>
      </c>
      <c r="H2694">
        <v>28</v>
      </c>
      <c r="I2694" t="s">
        <v>1026</v>
      </c>
      <c r="J2694">
        <f>IF(AND(B2695=Hospitalvisits[[#This Row],[Patient_ID]],C2695-Hospitalvisits[[#This Row],[Discharge_Date]] &lt;= 30),1,0)</f>
        <v>0</v>
      </c>
      <c r="K2694" s="3" t="str">
        <f>IF(Hospitalvisits[[#This Row],[Readmission Status]]=1,C2695,"")</f>
        <v/>
      </c>
    </row>
    <row r="2695" spans="1:11">
      <c r="A2695">
        <v>1858</v>
      </c>
      <c r="B2695">
        <v>900</v>
      </c>
      <c r="C2695" s="3">
        <v>45453</v>
      </c>
      <c r="D2695" s="3">
        <v>45459</v>
      </c>
      <c r="E2695">
        <v>6</v>
      </c>
      <c r="F2695" t="s">
        <v>1030</v>
      </c>
      <c r="G2695" t="s">
        <v>1031</v>
      </c>
      <c r="H2695">
        <v>38</v>
      </c>
      <c r="I2695" t="s">
        <v>1026</v>
      </c>
      <c r="J2695">
        <f>IF(AND(B2696=Hospitalvisits[[#This Row],[Patient_ID]],C2696-Hospitalvisits[[#This Row],[Discharge_Date]] &lt;= 30),1,0)</f>
        <v>1</v>
      </c>
      <c r="K2695" s="3">
        <f>IF(Hospitalvisits[[#This Row],[Readmission Status]]=1,C2696,"")</f>
        <v>45471</v>
      </c>
    </row>
    <row r="2696" spans="1:11">
      <c r="A2696">
        <v>2744</v>
      </c>
      <c r="B2696">
        <v>900</v>
      </c>
      <c r="C2696" s="3">
        <v>45471</v>
      </c>
      <c r="D2696" s="3">
        <v>45473</v>
      </c>
      <c r="E2696">
        <v>2</v>
      </c>
      <c r="F2696" t="s">
        <v>1045</v>
      </c>
      <c r="G2696" t="s">
        <v>1025</v>
      </c>
      <c r="H2696">
        <v>161</v>
      </c>
      <c r="I2696" t="s">
        <v>1034</v>
      </c>
      <c r="J2696">
        <f>IF(AND(B2697=Hospitalvisits[[#This Row],[Patient_ID]],C2697-Hospitalvisits[[#This Row],[Discharge_Date]] &lt;= 30),1,0)</f>
        <v>0</v>
      </c>
      <c r="K2696" s="3" t="str">
        <f>IF(Hospitalvisits[[#This Row],[Readmission Status]]=1,C2697,"")</f>
        <v/>
      </c>
    </row>
    <row r="2697" spans="1:11">
      <c r="A2697">
        <v>2774</v>
      </c>
      <c r="B2697">
        <v>900</v>
      </c>
      <c r="C2697" s="3">
        <v>45594</v>
      </c>
      <c r="D2697" s="3">
        <v>45599</v>
      </c>
      <c r="E2697">
        <v>5</v>
      </c>
      <c r="F2697" t="s">
        <v>1024</v>
      </c>
      <c r="G2697" t="s">
        <v>1025</v>
      </c>
      <c r="H2697">
        <v>69</v>
      </c>
      <c r="I2697" t="s">
        <v>1034</v>
      </c>
      <c r="J2697">
        <f>IF(AND(B2698=Hospitalvisits[[#This Row],[Patient_ID]],C2698-Hospitalvisits[[#This Row],[Discharge_Date]] &lt;= 30),1,0)</f>
        <v>0</v>
      </c>
      <c r="K2697" s="3" t="str">
        <f>IF(Hospitalvisits[[#This Row],[Readmission Status]]=1,C2698,"")</f>
        <v/>
      </c>
    </row>
    <row r="2698" spans="1:11">
      <c r="A2698">
        <v>2878</v>
      </c>
      <c r="B2698">
        <v>901</v>
      </c>
      <c r="C2698" s="3">
        <v>44774</v>
      </c>
      <c r="D2698" s="3">
        <v>44783</v>
      </c>
      <c r="E2698">
        <v>9</v>
      </c>
      <c r="F2698" t="s">
        <v>1035</v>
      </c>
      <c r="G2698" t="s">
        <v>1036</v>
      </c>
      <c r="H2698">
        <v>104</v>
      </c>
      <c r="I2698" t="s">
        <v>1029</v>
      </c>
      <c r="J2698">
        <f>IF(AND(B2699=Hospitalvisits[[#This Row],[Patient_ID]],C2699-Hospitalvisits[[#This Row],[Discharge_Date]] &lt;= 30),1,0)</f>
        <v>0</v>
      </c>
      <c r="K2698" s="3" t="str">
        <f>IF(Hospitalvisits[[#This Row],[Readmission Status]]=1,C2699,"")</f>
        <v/>
      </c>
    </row>
    <row r="2699" spans="1:11">
      <c r="A2699">
        <v>653</v>
      </c>
      <c r="B2699">
        <v>901</v>
      </c>
      <c r="C2699" s="3">
        <v>44871</v>
      </c>
      <c r="D2699" s="3">
        <v>44873</v>
      </c>
      <c r="E2699">
        <v>2</v>
      </c>
      <c r="F2699" t="s">
        <v>1042</v>
      </c>
      <c r="G2699" t="s">
        <v>1043</v>
      </c>
      <c r="H2699">
        <v>40</v>
      </c>
      <c r="I2699" t="s">
        <v>1032</v>
      </c>
      <c r="J2699">
        <f>IF(AND(B2700=Hospitalvisits[[#This Row],[Patient_ID]],C2700-Hospitalvisits[[#This Row],[Discharge_Date]] &lt;= 30),1,0)</f>
        <v>0</v>
      </c>
      <c r="K2699" s="3" t="str">
        <f>IF(Hospitalvisits[[#This Row],[Readmission Status]]=1,C2700,"")</f>
        <v/>
      </c>
    </row>
    <row r="2700" spans="1:11">
      <c r="A2700">
        <v>594</v>
      </c>
      <c r="B2700">
        <v>901</v>
      </c>
      <c r="C2700" s="3">
        <v>45218</v>
      </c>
      <c r="D2700" s="3">
        <v>45220</v>
      </c>
      <c r="E2700">
        <v>2</v>
      </c>
      <c r="F2700" t="s">
        <v>1045</v>
      </c>
      <c r="G2700" t="s">
        <v>1025</v>
      </c>
      <c r="H2700">
        <v>8</v>
      </c>
      <c r="I2700" t="s">
        <v>1026</v>
      </c>
      <c r="J2700">
        <f>IF(AND(B2701=Hospitalvisits[[#This Row],[Patient_ID]],C2701-Hospitalvisits[[#This Row],[Discharge_Date]] &lt;= 30),1,0)</f>
        <v>0</v>
      </c>
      <c r="K2700" s="3" t="str">
        <f>IF(Hospitalvisits[[#This Row],[Readmission Status]]=1,C2701,"")</f>
        <v/>
      </c>
    </row>
    <row r="2701" spans="1:11">
      <c r="A2701">
        <v>2334</v>
      </c>
      <c r="B2701">
        <v>901</v>
      </c>
      <c r="C2701" s="3">
        <v>45303</v>
      </c>
      <c r="D2701" s="3">
        <v>45308</v>
      </c>
      <c r="E2701">
        <v>5</v>
      </c>
      <c r="F2701" t="s">
        <v>1040</v>
      </c>
      <c r="G2701" t="s">
        <v>1039</v>
      </c>
      <c r="H2701">
        <v>190</v>
      </c>
      <c r="I2701" t="s">
        <v>1029</v>
      </c>
      <c r="J2701">
        <f>IF(AND(B2702=Hospitalvisits[[#This Row],[Patient_ID]],C2702-Hospitalvisits[[#This Row],[Discharge_Date]] &lt;= 30),1,0)</f>
        <v>1</v>
      </c>
      <c r="K2701" s="3">
        <f>IF(Hospitalvisits[[#This Row],[Readmission Status]]=1,C2702,"")</f>
        <v>45312</v>
      </c>
    </row>
    <row r="2702" spans="1:11">
      <c r="A2702">
        <v>1168</v>
      </c>
      <c r="B2702">
        <v>901</v>
      </c>
      <c r="C2702" s="3">
        <v>45312</v>
      </c>
      <c r="D2702" s="3">
        <v>45321</v>
      </c>
      <c r="E2702">
        <v>9</v>
      </c>
      <c r="F2702" t="s">
        <v>1035</v>
      </c>
      <c r="G2702" t="s">
        <v>1036</v>
      </c>
      <c r="H2702">
        <v>3</v>
      </c>
      <c r="I2702" t="s">
        <v>1034</v>
      </c>
      <c r="J2702">
        <f>IF(AND(B2703=Hospitalvisits[[#This Row],[Patient_ID]],C2703-Hospitalvisits[[#This Row],[Discharge_Date]] &lt;= 30),1,0)</f>
        <v>0</v>
      </c>
      <c r="K2702" s="3" t="str">
        <f>IF(Hospitalvisits[[#This Row],[Readmission Status]]=1,C2703,"")</f>
        <v/>
      </c>
    </row>
    <row r="2703" spans="1:11">
      <c r="A2703">
        <v>382</v>
      </c>
      <c r="B2703">
        <v>901</v>
      </c>
      <c r="C2703" s="3">
        <v>45604</v>
      </c>
      <c r="D2703" s="3">
        <v>45605</v>
      </c>
      <c r="E2703">
        <v>1</v>
      </c>
      <c r="F2703" t="s">
        <v>1042</v>
      </c>
      <c r="G2703" t="s">
        <v>1043</v>
      </c>
      <c r="H2703">
        <v>157</v>
      </c>
      <c r="I2703" t="s">
        <v>1032</v>
      </c>
      <c r="J2703">
        <f>IF(AND(B2704=Hospitalvisits[[#This Row],[Patient_ID]],C2704-Hospitalvisits[[#This Row],[Discharge_Date]] &lt;= 30),1,0)</f>
        <v>0</v>
      </c>
      <c r="K2703" s="3" t="str">
        <f>IF(Hospitalvisits[[#This Row],[Readmission Status]]=1,C2704,"")</f>
        <v/>
      </c>
    </row>
    <row r="2704" spans="1:11">
      <c r="A2704">
        <v>364</v>
      </c>
      <c r="B2704">
        <v>902</v>
      </c>
      <c r="C2704" s="3">
        <v>44854</v>
      </c>
      <c r="D2704" s="3">
        <v>44856</v>
      </c>
      <c r="E2704">
        <v>2</v>
      </c>
      <c r="F2704" t="s">
        <v>1030</v>
      </c>
      <c r="G2704" t="s">
        <v>1031</v>
      </c>
      <c r="H2704">
        <v>25</v>
      </c>
      <c r="I2704" t="s">
        <v>1034</v>
      </c>
      <c r="J2704">
        <f>IF(AND(B2705=Hospitalvisits[[#This Row],[Patient_ID]],C2705-Hospitalvisits[[#This Row],[Discharge_Date]] &lt;= 30),1,0)</f>
        <v>0</v>
      </c>
      <c r="K2704" s="3" t="str">
        <f>IF(Hospitalvisits[[#This Row],[Readmission Status]]=1,C2705,"")</f>
        <v/>
      </c>
    </row>
    <row r="2705" spans="1:11">
      <c r="A2705">
        <v>2643</v>
      </c>
      <c r="B2705">
        <v>902</v>
      </c>
      <c r="C2705" s="3">
        <v>45275</v>
      </c>
      <c r="D2705" s="3">
        <v>45282</v>
      </c>
      <c r="E2705">
        <v>7</v>
      </c>
      <c r="F2705" t="s">
        <v>1040</v>
      </c>
      <c r="G2705" t="s">
        <v>1039</v>
      </c>
      <c r="H2705">
        <v>192</v>
      </c>
      <c r="I2705" t="s">
        <v>1034</v>
      </c>
      <c r="J2705">
        <f>IF(AND(B2706=Hospitalvisits[[#This Row],[Patient_ID]],C2706-Hospitalvisits[[#This Row],[Discharge_Date]] &lt;= 30),1,0)</f>
        <v>1</v>
      </c>
      <c r="K2705" s="3">
        <f>IF(Hospitalvisits[[#This Row],[Readmission Status]]=1,C2706,"")</f>
        <v>45291</v>
      </c>
    </row>
    <row r="2706" spans="1:11">
      <c r="A2706">
        <v>1213</v>
      </c>
      <c r="B2706">
        <v>902</v>
      </c>
      <c r="C2706" s="3">
        <v>45291</v>
      </c>
      <c r="D2706" s="3">
        <v>45293</v>
      </c>
      <c r="E2706">
        <v>2</v>
      </c>
      <c r="F2706" t="s">
        <v>1045</v>
      </c>
      <c r="G2706" t="s">
        <v>1025</v>
      </c>
      <c r="H2706">
        <v>111</v>
      </c>
      <c r="I2706" t="s">
        <v>1029</v>
      </c>
      <c r="J2706">
        <f>IF(AND(B2707=Hospitalvisits[[#This Row],[Patient_ID]],C2707-Hospitalvisits[[#This Row],[Discharge_Date]] &lt;= 30),1,0)</f>
        <v>1</v>
      </c>
      <c r="K2706" s="3">
        <f>IF(Hospitalvisits[[#This Row],[Readmission Status]]=1,C2707,"")</f>
        <v>45306</v>
      </c>
    </row>
    <row r="2707" spans="1:11">
      <c r="A2707">
        <v>533</v>
      </c>
      <c r="B2707">
        <v>902</v>
      </c>
      <c r="C2707" s="3">
        <v>45306</v>
      </c>
      <c r="D2707" s="3">
        <v>45319</v>
      </c>
      <c r="E2707">
        <v>13</v>
      </c>
      <c r="F2707" t="s">
        <v>1027</v>
      </c>
      <c r="G2707" t="s">
        <v>1028</v>
      </c>
      <c r="H2707">
        <v>158</v>
      </c>
      <c r="I2707" t="s">
        <v>1032</v>
      </c>
      <c r="J2707">
        <f>IF(AND(B2708=Hospitalvisits[[#This Row],[Patient_ID]],C2708-Hospitalvisits[[#This Row],[Discharge_Date]] &lt;= 30),1,0)</f>
        <v>0</v>
      </c>
      <c r="K2707" s="3" t="str">
        <f>IF(Hospitalvisits[[#This Row],[Readmission Status]]=1,C2708,"")</f>
        <v/>
      </c>
    </row>
    <row r="2708" spans="1:11">
      <c r="A2708">
        <v>2325</v>
      </c>
      <c r="B2708">
        <v>902</v>
      </c>
      <c r="C2708" s="3">
        <v>45479</v>
      </c>
      <c r="D2708" s="3">
        <v>45487</v>
      </c>
      <c r="E2708">
        <v>8</v>
      </c>
      <c r="F2708" t="s">
        <v>1041</v>
      </c>
      <c r="G2708" t="s">
        <v>1036</v>
      </c>
      <c r="H2708">
        <v>107</v>
      </c>
      <c r="I2708" t="s">
        <v>1029</v>
      </c>
      <c r="J2708">
        <f>IF(AND(B2709=Hospitalvisits[[#This Row],[Patient_ID]],C2709-Hospitalvisits[[#This Row],[Discharge_Date]] &lt;= 30),1,0)</f>
        <v>0</v>
      </c>
      <c r="K2708" s="3" t="str">
        <f>IF(Hospitalvisits[[#This Row],[Readmission Status]]=1,C2709,"")</f>
        <v/>
      </c>
    </row>
    <row r="2709" spans="1:11">
      <c r="A2709">
        <v>1269</v>
      </c>
      <c r="B2709">
        <v>903</v>
      </c>
      <c r="C2709" s="3">
        <v>44682</v>
      </c>
      <c r="D2709" s="3">
        <v>44701</v>
      </c>
      <c r="E2709">
        <v>19</v>
      </c>
      <c r="F2709" t="s">
        <v>1033</v>
      </c>
      <c r="G2709" t="s">
        <v>1028</v>
      </c>
      <c r="H2709">
        <v>10</v>
      </c>
      <c r="I2709" t="s">
        <v>1034</v>
      </c>
      <c r="J2709">
        <f>IF(AND(B2710=Hospitalvisits[[#This Row],[Patient_ID]],C2710-Hospitalvisits[[#This Row],[Discharge_Date]] &lt;= 30),1,0)</f>
        <v>0</v>
      </c>
      <c r="K2709" s="3" t="str">
        <f>IF(Hospitalvisits[[#This Row],[Readmission Status]]=1,C2710,"")</f>
        <v/>
      </c>
    </row>
    <row r="2710" spans="1:11">
      <c r="A2710">
        <v>950</v>
      </c>
      <c r="B2710">
        <v>903</v>
      </c>
      <c r="C2710" s="3">
        <v>44812</v>
      </c>
      <c r="D2710" s="3">
        <v>44822</v>
      </c>
      <c r="E2710">
        <v>10</v>
      </c>
      <c r="F2710" t="s">
        <v>1035</v>
      </c>
      <c r="G2710" t="s">
        <v>1036</v>
      </c>
      <c r="H2710">
        <v>91</v>
      </c>
      <c r="I2710" t="s">
        <v>1029</v>
      </c>
      <c r="J2710">
        <f>IF(AND(B2711=Hospitalvisits[[#This Row],[Patient_ID]],C2711-Hospitalvisits[[#This Row],[Discharge_Date]] &lt;= 30),1,0)</f>
        <v>0</v>
      </c>
      <c r="K2710" s="3" t="str">
        <f>IF(Hospitalvisits[[#This Row],[Readmission Status]]=1,C2711,"")</f>
        <v/>
      </c>
    </row>
    <row r="2711" spans="1:11">
      <c r="A2711">
        <v>1718</v>
      </c>
      <c r="B2711">
        <v>903</v>
      </c>
      <c r="C2711" s="3">
        <v>44916</v>
      </c>
      <c r="D2711" s="3">
        <v>44920</v>
      </c>
      <c r="E2711">
        <v>4</v>
      </c>
      <c r="F2711" t="s">
        <v>1045</v>
      </c>
      <c r="G2711" t="s">
        <v>1025</v>
      </c>
      <c r="H2711">
        <v>124</v>
      </c>
      <c r="I2711" t="s">
        <v>1034</v>
      </c>
      <c r="J2711">
        <f>IF(AND(B2712=Hospitalvisits[[#This Row],[Patient_ID]],C2712-Hospitalvisits[[#This Row],[Discharge_Date]] &lt;= 30),1,0)</f>
        <v>0</v>
      </c>
      <c r="K2711" s="3" t="str">
        <f>IF(Hospitalvisits[[#This Row],[Readmission Status]]=1,C2712,"")</f>
        <v/>
      </c>
    </row>
    <row r="2712" spans="1:11">
      <c r="A2712">
        <v>2671</v>
      </c>
      <c r="B2712">
        <v>903</v>
      </c>
      <c r="C2712" s="3">
        <v>44990</v>
      </c>
      <c r="D2712" s="3">
        <v>44993</v>
      </c>
      <c r="E2712">
        <v>3</v>
      </c>
      <c r="F2712" t="s">
        <v>1042</v>
      </c>
      <c r="G2712" t="s">
        <v>1043</v>
      </c>
      <c r="H2712">
        <v>154</v>
      </c>
      <c r="I2712" t="s">
        <v>1026</v>
      </c>
      <c r="J2712">
        <f>IF(AND(B2713=Hospitalvisits[[#This Row],[Patient_ID]],C2713-Hospitalvisits[[#This Row],[Discharge_Date]] &lt;= 30),1,0)</f>
        <v>0</v>
      </c>
      <c r="K2712" s="3" t="str">
        <f>IF(Hospitalvisits[[#This Row],[Readmission Status]]=1,C2713,"")</f>
        <v/>
      </c>
    </row>
    <row r="2713" spans="1:11">
      <c r="A2713">
        <v>526</v>
      </c>
      <c r="B2713">
        <v>903</v>
      </c>
      <c r="C2713" s="3">
        <v>45444</v>
      </c>
      <c r="D2713" s="3">
        <v>45446</v>
      </c>
      <c r="E2713">
        <v>2</v>
      </c>
      <c r="F2713" t="s">
        <v>1042</v>
      </c>
      <c r="G2713" t="s">
        <v>1043</v>
      </c>
      <c r="H2713">
        <v>9</v>
      </c>
      <c r="I2713" t="s">
        <v>1032</v>
      </c>
      <c r="J2713">
        <f>IF(AND(B2714=Hospitalvisits[[#This Row],[Patient_ID]],C2714-Hospitalvisits[[#This Row],[Discharge_Date]] &lt;= 30),1,0)</f>
        <v>1</v>
      </c>
      <c r="K2713" s="3">
        <f>IF(Hospitalvisits[[#This Row],[Readmission Status]]=1,C2714,"")</f>
        <v>45446</v>
      </c>
    </row>
    <row r="2714" spans="1:11">
      <c r="A2714">
        <v>807</v>
      </c>
      <c r="B2714">
        <v>903</v>
      </c>
      <c r="C2714" s="3">
        <v>45446</v>
      </c>
      <c r="D2714" s="3">
        <v>45453</v>
      </c>
      <c r="E2714">
        <v>7</v>
      </c>
      <c r="F2714" t="s">
        <v>1044</v>
      </c>
      <c r="G2714" t="s">
        <v>1039</v>
      </c>
      <c r="H2714">
        <v>135</v>
      </c>
      <c r="I2714" t="s">
        <v>1034</v>
      </c>
      <c r="J2714">
        <f>IF(AND(B2715=Hospitalvisits[[#This Row],[Patient_ID]],C2715-Hospitalvisits[[#This Row],[Discharge_Date]] &lt;= 30),1,0)</f>
        <v>0</v>
      </c>
      <c r="K2714" s="3" t="str">
        <f>IF(Hospitalvisits[[#This Row],[Readmission Status]]=1,C2715,"")</f>
        <v/>
      </c>
    </row>
    <row r="2715" spans="1:11">
      <c r="A2715">
        <v>1928</v>
      </c>
      <c r="B2715">
        <v>903</v>
      </c>
      <c r="C2715" s="3">
        <v>45507</v>
      </c>
      <c r="D2715" s="3">
        <v>45510</v>
      </c>
      <c r="E2715">
        <v>3</v>
      </c>
      <c r="F2715" t="s">
        <v>1046</v>
      </c>
      <c r="G2715" t="s">
        <v>1043</v>
      </c>
      <c r="H2715">
        <v>82</v>
      </c>
      <c r="I2715" t="s">
        <v>1032</v>
      </c>
      <c r="J2715">
        <f>IF(AND(B2716=Hospitalvisits[[#This Row],[Patient_ID]],C2716-Hospitalvisits[[#This Row],[Discharge_Date]] &lt;= 30),1,0)</f>
        <v>0</v>
      </c>
      <c r="K2715" s="3" t="str">
        <f>IF(Hospitalvisits[[#This Row],[Readmission Status]]=1,C2716,"")</f>
        <v/>
      </c>
    </row>
    <row r="2716" spans="1:11">
      <c r="A2716">
        <v>877</v>
      </c>
      <c r="B2716">
        <v>904</v>
      </c>
      <c r="C2716" s="3">
        <v>44589</v>
      </c>
      <c r="D2716" s="3">
        <v>44593</v>
      </c>
      <c r="E2716">
        <v>4</v>
      </c>
      <c r="F2716" t="s">
        <v>1030</v>
      </c>
      <c r="G2716" t="s">
        <v>1031</v>
      </c>
      <c r="H2716">
        <v>199</v>
      </c>
      <c r="I2716" t="s">
        <v>1034</v>
      </c>
      <c r="J2716">
        <f>IF(AND(B2717=Hospitalvisits[[#This Row],[Patient_ID]],C2717-Hospitalvisits[[#This Row],[Discharge_Date]] &lt;= 30),1,0)</f>
        <v>0</v>
      </c>
      <c r="K2716" s="3" t="str">
        <f>IF(Hospitalvisits[[#This Row],[Readmission Status]]=1,C2717,"")</f>
        <v/>
      </c>
    </row>
    <row r="2717" spans="1:11">
      <c r="A2717">
        <v>745</v>
      </c>
      <c r="B2717">
        <v>904</v>
      </c>
      <c r="C2717" s="3">
        <v>45130</v>
      </c>
      <c r="D2717" s="3">
        <v>45134</v>
      </c>
      <c r="E2717">
        <v>4</v>
      </c>
      <c r="F2717" t="s">
        <v>1030</v>
      </c>
      <c r="G2717" t="s">
        <v>1031</v>
      </c>
      <c r="H2717">
        <v>134</v>
      </c>
      <c r="I2717" t="s">
        <v>1034</v>
      </c>
      <c r="J2717">
        <f>IF(AND(B2718=Hospitalvisits[[#This Row],[Patient_ID]],C2718-Hospitalvisits[[#This Row],[Discharge_Date]] &lt;= 30),1,0)</f>
        <v>0</v>
      </c>
      <c r="K2717" s="3" t="str">
        <f>IF(Hospitalvisits[[#This Row],[Readmission Status]]=1,C2718,"")</f>
        <v/>
      </c>
    </row>
    <row r="2718" spans="1:11">
      <c r="A2718">
        <v>2100</v>
      </c>
      <c r="B2718">
        <v>904</v>
      </c>
      <c r="C2718" s="3">
        <v>45189</v>
      </c>
      <c r="D2718" s="3">
        <v>45194</v>
      </c>
      <c r="E2718">
        <v>5</v>
      </c>
      <c r="F2718" t="s">
        <v>1033</v>
      </c>
      <c r="G2718" t="s">
        <v>1028</v>
      </c>
      <c r="H2718">
        <v>78</v>
      </c>
      <c r="I2718" t="s">
        <v>1026</v>
      </c>
      <c r="J2718">
        <f>IF(AND(B2719=Hospitalvisits[[#This Row],[Patient_ID]],C2719-Hospitalvisits[[#This Row],[Discharge_Date]] &lt;= 30),1,0)</f>
        <v>0</v>
      </c>
      <c r="K2718" s="3" t="str">
        <f>IF(Hospitalvisits[[#This Row],[Readmission Status]]=1,C2719,"")</f>
        <v/>
      </c>
    </row>
    <row r="2719" spans="1:11">
      <c r="A2719">
        <v>249</v>
      </c>
      <c r="B2719">
        <v>905</v>
      </c>
      <c r="C2719" s="3">
        <v>44861</v>
      </c>
      <c r="D2719" s="3">
        <v>44863</v>
      </c>
      <c r="E2719">
        <v>2</v>
      </c>
      <c r="F2719" t="s">
        <v>1042</v>
      </c>
      <c r="G2719" t="s">
        <v>1043</v>
      </c>
      <c r="H2719">
        <v>182</v>
      </c>
      <c r="I2719" t="s">
        <v>1026</v>
      </c>
      <c r="J2719">
        <f>IF(AND(B2720=Hospitalvisits[[#This Row],[Patient_ID]],C2720-Hospitalvisits[[#This Row],[Discharge_Date]] &lt;= 30),1,0)</f>
        <v>0</v>
      </c>
      <c r="K2719" s="3" t="str">
        <f>IF(Hospitalvisits[[#This Row],[Readmission Status]]=1,C2720,"")</f>
        <v/>
      </c>
    </row>
    <row r="2720" spans="1:11">
      <c r="A2720">
        <v>1499</v>
      </c>
      <c r="B2720">
        <v>905</v>
      </c>
      <c r="C2720" s="3">
        <v>45382</v>
      </c>
      <c r="D2720" s="3">
        <v>45389</v>
      </c>
      <c r="E2720">
        <v>7</v>
      </c>
      <c r="F2720" t="s">
        <v>1030</v>
      </c>
      <c r="G2720" t="s">
        <v>1031</v>
      </c>
      <c r="H2720">
        <v>129</v>
      </c>
      <c r="I2720" t="s">
        <v>1034</v>
      </c>
      <c r="J2720">
        <f>IF(AND(B2721=Hospitalvisits[[#This Row],[Patient_ID]],C2721-Hospitalvisits[[#This Row],[Discharge_Date]] &lt;= 30),1,0)</f>
        <v>0</v>
      </c>
      <c r="K2720" s="3" t="str">
        <f>IF(Hospitalvisits[[#This Row],[Readmission Status]]=1,C2721,"")</f>
        <v/>
      </c>
    </row>
    <row r="2721" spans="1:11">
      <c r="A2721">
        <v>1806</v>
      </c>
      <c r="B2721">
        <v>906</v>
      </c>
      <c r="C2721" s="3">
        <v>44715</v>
      </c>
      <c r="D2721" s="3">
        <v>44719</v>
      </c>
      <c r="E2721">
        <v>4</v>
      </c>
      <c r="F2721" t="s">
        <v>1035</v>
      </c>
      <c r="G2721" t="s">
        <v>1036</v>
      </c>
      <c r="H2721">
        <v>72</v>
      </c>
      <c r="I2721" t="s">
        <v>1026</v>
      </c>
      <c r="J2721">
        <f>IF(AND(B2722=Hospitalvisits[[#This Row],[Patient_ID]],C2722-Hospitalvisits[[#This Row],[Discharge_Date]] &lt;= 30),1,0)</f>
        <v>0</v>
      </c>
      <c r="K2721" s="3" t="str">
        <f>IF(Hospitalvisits[[#This Row],[Readmission Status]]=1,C2722,"")</f>
        <v/>
      </c>
    </row>
    <row r="2722" spans="1:11">
      <c r="A2722">
        <v>2087</v>
      </c>
      <c r="B2722">
        <v>906</v>
      </c>
      <c r="C2722" s="3">
        <v>45084</v>
      </c>
      <c r="D2722" s="3">
        <v>45086</v>
      </c>
      <c r="E2722">
        <v>2</v>
      </c>
      <c r="F2722" t="s">
        <v>1042</v>
      </c>
      <c r="G2722" t="s">
        <v>1043</v>
      </c>
      <c r="H2722">
        <v>78</v>
      </c>
      <c r="I2722" t="s">
        <v>1026</v>
      </c>
      <c r="J2722">
        <f>IF(AND(B2723=Hospitalvisits[[#This Row],[Patient_ID]],C2723-Hospitalvisits[[#This Row],[Discharge_Date]] &lt;= 30),1,0)</f>
        <v>0</v>
      </c>
      <c r="K2722" s="3" t="str">
        <f>IF(Hospitalvisits[[#This Row],[Readmission Status]]=1,C2723,"")</f>
        <v/>
      </c>
    </row>
    <row r="2723" spans="1:11">
      <c r="A2723">
        <v>2853</v>
      </c>
      <c r="B2723">
        <v>908</v>
      </c>
      <c r="C2723" s="3">
        <v>44616</v>
      </c>
      <c r="D2723" s="3">
        <v>44622</v>
      </c>
      <c r="E2723">
        <v>6</v>
      </c>
      <c r="F2723" t="s">
        <v>1037</v>
      </c>
      <c r="G2723" t="s">
        <v>1031</v>
      </c>
      <c r="H2723">
        <v>115</v>
      </c>
      <c r="I2723" t="s">
        <v>1029</v>
      </c>
      <c r="J2723">
        <f>IF(AND(B2724=Hospitalvisits[[#This Row],[Patient_ID]],C2724-Hospitalvisits[[#This Row],[Discharge_Date]] &lt;= 30),1,0)</f>
        <v>0</v>
      </c>
      <c r="K2723" s="3" t="str">
        <f>IF(Hospitalvisits[[#This Row],[Readmission Status]]=1,C2724,"")</f>
        <v/>
      </c>
    </row>
    <row r="2724" spans="1:11">
      <c r="A2724">
        <v>2552</v>
      </c>
      <c r="B2724">
        <v>908</v>
      </c>
      <c r="C2724" s="3">
        <v>44837</v>
      </c>
      <c r="D2724" s="3">
        <v>44841</v>
      </c>
      <c r="E2724">
        <v>4</v>
      </c>
      <c r="F2724" t="s">
        <v>1024</v>
      </c>
      <c r="G2724" t="s">
        <v>1025</v>
      </c>
      <c r="H2724">
        <v>131</v>
      </c>
      <c r="I2724" t="s">
        <v>1034</v>
      </c>
      <c r="J2724">
        <f>IF(AND(B2725=Hospitalvisits[[#This Row],[Patient_ID]],C2725-Hospitalvisits[[#This Row],[Discharge_Date]] &lt;= 30),1,0)</f>
        <v>0</v>
      </c>
      <c r="K2724" s="3" t="str">
        <f>IF(Hospitalvisits[[#This Row],[Readmission Status]]=1,C2725,"")</f>
        <v/>
      </c>
    </row>
    <row r="2725" spans="1:11">
      <c r="A2725">
        <v>590</v>
      </c>
      <c r="B2725">
        <v>908</v>
      </c>
      <c r="C2725" s="3">
        <v>45053</v>
      </c>
      <c r="D2725" s="3">
        <v>45058</v>
      </c>
      <c r="E2725">
        <v>5</v>
      </c>
      <c r="F2725" t="s">
        <v>1045</v>
      </c>
      <c r="G2725" t="s">
        <v>1025</v>
      </c>
      <c r="H2725">
        <v>129</v>
      </c>
      <c r="I2725" t="s">
        <v>1032</v>
      </c>
      <c r="J2725">
        <f>IF(AND(B2726=Hospitalvisits[[#This Row],[Patient_ID]],C2726-Hospitalvisits[[#This Row],[Discharge_Date]] &lt;= 30),1,0)</f>
        <v>0</v>
      </c>
      <c r="K2725" s="3" t="str">
        <f>IF(Hospitalvisits[[#This Row],[Readmission Status]]=1,C2726,"")</f>
        <v/>
      </c>
    </row>
    <row r="2726" spans="1:11">
      <c r="A2726">
        <v>1041</v>
      </c>
      <c r="B2726">
        <v>908</v>
      </c>
      <c r="C2726" s="3">
        <v>45459</v>
      </c>
      <c r="D2726" s="3">
        <v>45462</v>
      </c>
      <c r="E2726">
        <v>3</v>
      </c>
      <c r="F2726" t="s">
        <v>1040</v>
      </c>
      <c r="G2726" t="s">
        <v>1039</v>
      </c>
      <c r="H2726">
        <v>76</v>
      </c>
      <c r="I2726" t="s">
        <v>1029</v>
      </c>
      <c r="J2726">
        <f>IF(AND(B2727=Hospitalvisits[[#This Row],[Patient_ID]],C2727-Hospitalvisits[[#This Row],[Discharge_Date]] &lt;= 30),1,0)</f>
        <v>0</v>
      </c>
      <c r="K2726" s="3" t="str">
        <f>IF(Hospitalvisits[[#This Row],[Readmission Status]]=1,C2727,"")</f>
        <v/>
      </c>
    </row>
    <row r="2727" spans="1:11">
      <c r="A2727">
        <v>167</v>
      </c>
      <c r="B2727">
        <v>909</v>
      </c>
      <c r="C2727" s="3">
        <v>45209</v>
      </c>
      <c r="D2727" s="3">
        <v>45222</v>
      </c>
      <c r="E2727">
        <v>13</v>
      </c>
      <c r="F2727" t="s">
        <v>1027</v>
      </c>
      <c r="G2727" t="s">
        <v>1028</v>
      </c>
      <c r="H2727">
        <v>103</v>
      </c>
      <c r="I2727" t="s">
        <v>1029</v>
      </c>
      <c r="J2727">
        <f>IF(AND(B2728=Hospitalvisits[[#This Row],[Patient_ID]],C2728-Hospitalvisits[[#This Row],[Discharge_Date]] &lt;= 30),1,0)</f>
        <v>0</v>
      </c>
      <c r="K2727" s="3" t="str">
        <f>IF(Hospitalvisits[[#This Row],[Readmission Status]]=1,C2728,"")</f>
        <v/>
      </c>
    </row>
    <row r="2728" spans="1:11">
      <c r="A2728">
        <v>1527</v>
      </c>
      <c r="B2728">
        <v>909</v>
      </c>
      <c r="C2728" s="3">
        <v>45472</v>
      </c>
      <c r="D2728" s="3">
        <v>45474</v>
      </c>
      <c r="E2728">
        <v>2</v>
      </c>
      <c r="F2728" t="s">
        <v>1046</v>
      </c>
      <c r="G2728" t="s">
        <v>1043</v>
      </c>
      <c r="H2728">
        <v>45</v>
      </c>
      <c r="I2728" t="s">
        <v>1034</v>
      </c>
      <c r="J2728">
        <f>IF(AND(B2729=Hospitalvisits[[#This Row],[Patient_ID]],C2729-Hospitalvisits[[#This Row],[Discharge_Date]] &lt;= 30),1,0)</f>
        <v>0</v>
      </c>
      <c r="K2728" s="3" t="str">
        <f>IF(Hospitalvisits[[#This Row],[Readmission Status]]=1,C2729,"")</f>
        <v/>
      </c>
    </row>
    <row r="2729" spans="1:11">
      <c r="A2729">
        <v>1327</v>
      </c>
      <c r="B2729">
        <v>911</v>
      </c>
      <c r="C2729" s="3">
        <v>44766</v>
      </c>
      <c r="D2729" s="3">
        <v>44770</v>
      </c>
      <c r="E2729">
        <v>4</v>
      </c>
      <c r="F2729" t="s">
        <v>1044</v>
      </c>
      <c r="G2729" t="s">
        <v>1039</v>
      </c>
      <c r="H2729">
        <v>6</v>
      </c>
      <c r="I2729" t="s">
        <v>1034</v>
      </c>
      <c r="J2729">
        <f>IF(AND(B2730=Hospitalvisits[[#This Row],[Patient_ID]],C2730-Hospitalvisits[[#This Row],[Discharge_Date]] &lt;= 30),1,0)</f>
        <v>0</v>
      </c>
      <c r="K2729" s="3" t="str">
        <f>IF(Hospitalvisits[[#This Row],[Readmission Status]]=1,C2730,"")</f>
        <v/>
      </c>
    </row>
    <row r="2730" spans="1:11">
      <c r="A2730">
        <v>878</v>
      </c>
      <c r="B2730">
        <v>911</v>
      </c>
      <c r="C2730" s="3">
        <v>45282</v>
      </c>
      <c r="D2730" s="3">
        <v>45297</v>
      </c>
      <c r="E2730">
        <v>15</v>
      </c>
      <c r="F2730" t="s">
        <v>1027</v>
      </c>
      <c r="G2730" t="s">
        <v>1028</v>
      </c>
      <c r="H2730">
        <v>163</v>
      </c>
      <c r="I2730" t="s">
        <v>1032</v>
      </c>
      <c r="J2730">
        <f>IF(AND(B2731=Hospitalvisits[[#This Row],[Patient_ID]],C2731-Hospitalvisits[[#This Row],[Discharge_Date]] &lt;= 30),1,0)</f>
        <v>0</v>
      </c>
      <c r="K2730" s="3" t="str">
        <f>IF(Hospitalvisits[[#This Row],[Readmission Status]]=1,C2731,"")</f>
        <v/>
      </c>
    </row>
    <row r="2731" spans="1:11">
      <c r="A2731">
        <v>178</v>
      </c>
      <c r="B2731">
        <v>911</v>
      </c>
      <c r="C2731" s="3">
        <v>45415</v>
      </c>
      <c r="D2731" s="3">
        <v>45434</v>
      </c>
      <c r="E2731">
        <v>19</v>
      </c>
      <c r="F2731" t="s">
        <v>1027</v>
      </c>
      <c r="G2731" t="s">
        <v>1028</v>
      </c>
      <c r="H2731">
        <v>76</v>
      </c>
      <c r="I2731" t="s">
        <v>1032</v>
      </c>
      <c r="J2731">
        <f>IF(AND(B2732=Hospitalvisits[[#This Row],[Patient_ID]],C2732-Hospitalvisits[[#This Row],[Discharge_Date]] &lt;= 30),1,0)</f>
        <v>0</v>
      </c>
      <c r="K2731" s="3" t="str">
        <f>IF(Hospitalvisits[[#This Row],[Readmission Status]]=1,C2732,"")</f>
        <v/>
      </c>
    </row>
    <row r="2732" spans="1:11">
      <c r="A2732">
        <v>25</v>
      </c>
      <c r="B2732">
        <v>912</v>
      </c>
      <c r="C2732" s="3">
        <v>44878</v>
      </c>
      <c r="D2732" s="3">
        <v>44881</v>
      </c>
      <c r="E2732">
        <v>3</v>
      </c>
      <c r="F2732" t="s">
        <v>1024</v>
      </c>
      <c r="G2732" t="s">
        <v>1025</v>
      </c>
      <c r="H2732">
        <v>147</v>
      </c>
      <c r="I2732" t="s">
        <v>1026</v>
      </c>
      <c r="J2732">
        <f>IF(AND(B2733=Hospitalvisits[[#This Row],[Patient_ID]],C2733-Hospitalvisits[[#This Row],[Discharge_Date]] &lt;= 30),1,0)</f>
        <v>0</v>
      </c>
      <c r="K2732" s="3" t="str">
        <f>IF(Hospitalvisits[[#This Row],[Readmission Status]]=1,C2733,"")</f>
        <v/>
      </c>
    </row>
    <row r="2733" spans="1:11">
      <c r="A2733">
        <v>2419</v>
      </c>
      <c r="B2733">
        <v>912</v>
      </c>
      <c r="C2733" s="3">
        <v>45320</v>
      </c>
      <c r="D2733" s="3">
        <v>45339</v>
      </c>
      <c r="E2733">
        <v>19</v>
      </c>
      <c r="F2733" t="s">
        <v>1027</v>
      </c>
      <c r="G2733" t="s">
        <v>1028</v>
      </c>
      <c r="H2733">
        <v>169</v>
      </c>
      <c r="I2733" t="s">
        <v>1029</v>
      </c>
      <c r="J2733">
        <f>IF(AND(B2734=Hospitalvisits[[#This Row],[Patient_ID]],C2734-Hospitalvisits[[#This Row],[Discharge_Date]] &lt;= 30),1,0)</f>
        <v>0</v>
      </c>
      <c r="K2733" s="3" t="str">
        <f>IF(Hospitalvisits[[#This Row],[Readmission Status]]=1,C2734,"")</f>
        <v/>
      </c>
    </row>
    <row r="2734" spans="1:11">
      <c r="A2734">
        <v>1923</v>
      </c>
      <c r="B2734">
        <v>913</v>
      </c>
      <c r="C2734" s="3">
        <v>45332</v>
      </c>
      <c r="D2734" s="3">
        <v>45340</v>
      </c>
      <c r="E2734">
        <v>8</v>
      </c>
      <c r="F2734" t="s">
        <v>1030</v>
      </c>
      <c r="G2734" t="s">
        <v>1031</v>
      </c>
      <c r="H2734">
        <v>55</v>
      </c>
      <c r="I2734" t="s">
        <v>1032</v>
      </c>
      <c r="J2734">
        <f>IF(AND(B2735=Hospitalvisits[[#This Row],[Patient_ID]],C2735-Hospitalvisits[[#This Row],[Discharge_Date]] &lt;= 30),1,0)</f>
        <v>0</v>
      </c>
      <c r="K2734" s="3" t="str">
        <f>IF(Hospitalvisits[[#This Row],[Readmission Status]]=1,C2735,"")</f>
        <v/>
      </c>
    </row>
    <row r="2735" spans="1:11">
      <c r="A2735">
        <v>240</v>
      </c>
      <c r="B2735">
        <v>914</v>
      </c>
      <c r="C2735" s="3">
        <v>44581</v>
      </c>
      <c r="D2735" s="3">
        <v>44584</v>
      </c>
      <c r="E2735">
        <v>3</v>
      </c>
      <c r="F2735" t="s">
        <v>1042</v>
      </c>
      <c r="G2735" t="s">
        <v>1043</v>
      </c>
      <c r="H2735">
        <v>179</v>
      </c>
      <c r="I2735" t="s">
        <v>1034</v>
      </c>
      <c r="J2735">
        <f>IF(AND(B2736=Hospitalvisits[[#This Row],[Patient_ID]],C2736-Hospitalvisits[[#This Row],[Discharge_Date]] &lt;= 30),1,0)</f>
        <v>0</v>
      </c>
      <c r="K2735" s="3" t="str">
        <f>IF(Hospitalvisits[[#This Row],[Readmission Status]]=1,C2736,"")</f>
        <v/>
      </c>
    </row>
    <row r="2736" spans="1:11">
      <c r="A2736">
        <v>1747</v>
      </c>
      <c r="B2736">
        <v>914</v>
      </c>
      <c r="C2736" s="3">
        <v>44949</v>
      </c>
      <c r="D2736" s="3">
        <v>44958</v>
      </c>
      <c r="E2736">
        <v>9</v>
      </c>
      <c r="F2736" t="s">
        <v>1037</v>
      </c>
      <c r="G2736" t="s">
        <v>1031</v>
      </c>
      <c r="H2736">
        <v>167</v>
      </c>
      <c r="I2736" t="s">
        <v>1034</v>
      </c>
      <c r="J2736">
        <f>IF(AND(B2737=Hospitalvisits[[#This Row],[Patient_ID]],C2737-Hospitalvisits[[#This Row],[Discharge_Date]] &lt;= 30),1,0)</f>
        <v>1</v>
      </c>
      <c r="K2736" s="3">
        <f>IF(Hospitalvisits[[#This Row],[Readmission Status]]=1,C2737,"")</f>
        <v>44952</v>
      </c>
    </row>
    <row r="2737" spans="1:11">
      <c r="A2737">
        <v>1220</v>
      </c>
      <c r="B2737">
        <v>914</v>
      </c>
      <c r="C2737" s="3">
        <v>44952</v>
      </c>
      <c r="D2737" s="3">
        <v>44953</v>
      </c>
      <c r="E2737">
        <v>1</v>
      </c>
      <c r="F2737" t="s">
        <v>1042</v>
      </c>
      <c r="G2737" t="s">
        <v>1043</v>
      </c>
      <c r="H2737">
        <v>19</v>
      </c>
      <c r="I2737" t="s">
        <v>1032</v>
      </c>
      <c r="J2737">
        <f>IF(AND(B2738=Hospitalvisits[[#This Row],[Patient_ID]],C2738-Hospitalvisits[[#This Row],[Discharge_Date]] &lt;= 30),1,0)</f>
        <v>0</v>
      </c>
      <c r="K2737" s="3" t="str">
        <f>IF(Hospitalvisits[[#This Row],[Readmission Status]]=1,C2738,"")</f>
        <v/>
      </c>
    </row>
    <row r="2738" spans="1:11">
      <c r="A2738">
        <v>2765</v>
      </c>
      <c r="B2738">
        <v>914</v>
      </c>
      <c r="C2738" s="3">
        <v>45296</v>
      </c>
      <c r="D2738" s="3">
        <v>45303</v>
      </c>
      <c r="E2738">
        <v>7</v>
      </c>
      <c r="F2738" t="s">
        <v>1038</v>
      </c>
      <c r="G2738" t="s">
        <v>1039</v>
      </c>
      <c r="H2738">
        <v>126</v>
      </c>
      <c r="I2738" t="s">
        <v>1026</v>
      </c>
      <c r="J2738">
        <f>IF(AND(B2739=Hospitalvisits[[#This Row],[Patient_ID]],C2739-Hospitalvisits[[#This Row],[Discharge_Date]] &lt;= 30),1,0)</f>
        <v>1</v>
      </c>
      <c r="K2738" s="3">
        <f>IF(Hospitalvisits[[#This Row],[Readmission Status]]=1,C2739,"")</f>
        <v>45304</v>
      </c>
    </row>
    <row r="2739" spans="1:11">
      <c r="A2739">
        <v>2537</v>
      </c>
      <c r="B2739">
        <v>914</v>
      </c>
      <c r="C2739" s="3">
        <v>45304</v>
      </c>
      <c r="D2739" s="3">
        <v>45314</v>
      </c>
      <c r="E2739">
        <v>10</v>
      </c>
      <c r="F2739" t="s">
        <v>1033</v>
      </c>
      <c r="G2739" t="s">
        <v>1028</v>
      </c>
      <c r="H2739">
        <v>195</v>
      </c>
      <c r="I2739" t="s">
        <v>1029</v>
      </c>
      <c r="J2739">
        <f>IF(AND(B2740=Hospitalvisits[[#This Row],[Patient_ID]],C2740-Hospitalvisits[[#This Row],[Discharge_Date]] &lt;= 30),1,0)</f>
        <v>0</v>
      </c>
      <c r="K2739" s="3" t="str">
        <f>IF(Hospitalvisits[[#This Row],[Readmission Status]]=1,C2740,"")</f>
        <v/>
      </c>
    </row>
    <row r="2740" spans="1:11">
      <c r="A2740">
        <v>2168</v>
      </c>
      <c r="B2740">
        <v>915</v>
      </c>
      <c r="C2740" s="3">
        <v>45067</v>
      </c>
      <c r="D2740" s="3">
        <v>45069</v>
      </c>
      <c r="E2740">
        <v>2</v>
      </c>
      <c r="F2740" t="s">
        <v>1046</v>
      </c>
      <c r="G2740" t="s">
        <v>1043</v>
      </c>
      <c r="H2740">
        <v>178</v>
      </c>
      <c r="I2740" t="s">
        <v>1034</v>
      </c>
      <c r="J2740">
        <f>IF(AND(B2741=Hospitalvisits[[#This Row],[Patient_ID]],C2741-Hospitalvisits[[#This Row],[Discharge_Date]] &lt;= 30),1,0)</f>
        <v>0</v>
      </c>
      <c r="K2740" s="3" t="str">
        <f>IF(Hospitalvisits[[#This Row],[Readmission Status]]=1,C2741,"")</f>
        <v/>
      </c>
    </row>
    <row r="2741" spans="1:11">
      <c r="A2741">
        <v>781</v>
      </c>
      <c r="B2741">
        <v>915</v>
      </c>
      <c r="C2741" s="3">
        <v>45332</v>
      </c>
      <c r="D2741" s="3">
        <v>45334</v>
      </c>
      <c r="E2741">
        <v>2</v>
      </c>
      <c r="F2741" t="s">
        <v>1046</v>
      </c>
      <c r="G2741" t="s">
        <v>1043</v>
      </c>
      <c r="H2741">
        <v>176</v>
      </c>
      <c r="I2741" t="s">
        <v>1032</v>
      </c>
      <c r="J2741">
        <f>IF(AND(B2742=Hospitalvisits[[#This Row],[Patient_ID]],C2742-Hospitalvisits[[#This Row],[Discharge_Date]] &lt;= 30),1,0)</f>
        <v>0</v>
      </c>
      <c r="K2741" s="3" t="str">
        <f>IF(Hospitalvisits[[#This Row],[Readmission Status]]=1,C2742,"")</f>
        <v/>
      </c>
    </row>
    <row r="2742" spans="1:11">
      <c r="A2742">
        <v>826</v>
      </c>
      <c r="B2742">
        <v>915</v>
      </c>
      <c r="C2742" s="3">
        <v>45522</v>
      </c>
      <c r="D2742" s="3">
        <v>45526</v>
      </c>
      <c r="E2742">
        <v>4</v>
      </c>
      <c r="F2742" t="s">
        <v>1024</v>
      </c>
      <c r="G2742" t="s">
        <v>1025</v>
      </c>
      <c r="H2742">
        <v>129</v>
      </c>
      <c r="I2742" t="s">
        <v>1029</v>
      </c>
      <c r="J2742">
        <f>IF(AND(B2743=Hospitalvisits[[#This Row],[Patient_ID]],C2743-Hospitalvisits[[#This Row],[Discharge_Date]] &lt;= 30),1,0)</f>
        <v>0</v>
      </c>
      <c r="K2742" s="3" t="str">
        <f>IF(Hospitalvisits[[#This Row],[Readmission Status]]=1,C2743,"")</f>
        <v/>
      </c>
    </row>
    <row r="2743" spans="1:11">
      <c r="A2743">
        <v>1402</v>
      </c>
      <c r="B2743">
        <v>916</v>
      </c>
      <c r="C2743" s="3">
        <v>44833</v>
      </c>
      <c r="D2743" s="3">
        <v>44853</v>
      </c>
      <c r="E2743">
        <v>20</v>
      </c>
      <c r="F2743" t="s">
        <v>1027</v>
      </c>
      <c r="G2743" t="s">
        <v>1028</v>
      </c>
      <c r="H2743">
        <v>113</v>
      </c>
      <c r="I2743" t="s">
        <v>1026</v>
      </c>
      <c r="J2743">
        <f>IF(AND(B2744=Hospitalvisits[[#This Row],[Patient_ID]],C2744-Hospitalvisits[[#This Row],[Discharge_Date]] &lt;= 30),1,0)</f>
        <v>0</v>
      </c>
      <c r="K2743" s="3" t="str">
        <f>IF(Hospitalvisits[[#This Row],[Readmission Status]]=1,C2744,"")</f>
        <v/>
      </c>
    </row>
    <row r="2744" spans="1:11">
      <c r="A2744">
        <v>2821</v>
      </c>
      <c r="B2744">
        <v>917</v>
      </c>
      <c r="C2744" s="3">
        <v>44593</v>
      </c>
      <c r="D2744" s="3">
        <v>44604</v>
      </c>
      <c r="E2744">
        <v>11</v>
      </c>
      <c r="F2744" t="s">
        <v>1027</v>
      </c>
      <c r="G2744" t="s">
        <v>1028</v>
      </c>
      <c r="H2744">
        <v>64</v>
      </c>
      <c r="I2744" t="s">
        <v>1029</v>
      </c>
      <c r="J2744">
        <f>IF(AND(B2745=Hospitalvisits[[#This Row],[Patient_ID]],C2745-Hospitalvisits[[#This Row],[Discharge_Date]] &lt;= 30),1,0)</f>
        <v>0</v>
      </c>
      <c r="K2744" s="3" t="str">
        <f>IF(Hospitalvisits[[#This Row],[Readmission Status]]=1,C2745,"")</f>
        <v/>
      </c>
    </row>
    <row r="2745" spans="1:11">
      <c r="A2745">
        <v>307</v>
      </c>
      <c r="B2745">
        <v>917</v>
      </c>
      <c r="C2745" s="3">
        <v>45264</v>
      </c>
      <c r="D2745" s="3">
        <v>45266</v>
      </c>
      <c r="E2745">
        <v>2</v>
      </c>
      <c r="F2745" t="s">
        <v>1046</v>
      </c>
      <c r="G2745" t="s">
        <v>1043</v>
      </c>
      <c r="H2745">
        <v>6</v>
      </c>
      <c r="I2745" t="s">
        <v>1029</v>
      </c>
      <c r="J2745">
        <f>IF(AND(B2746=Hospitalvisits[[#This Row],[Patient_ID]],C2746-Hospitalvisits[[#This Row],[Discharge_Date]] &lt;= 30),1,0)</f>
        <v>0</v>
      </c>
      <c r="K2745" s="3" t="str">
        <f>IF(Hospitalvisits[[#This Row],[Readmission Status]]=1,C2746,"")</f>
        <v/>
      </c>
    </row>
    <row r="2746" spans="1:11">
      <c r="A2746">
        <v>587</v>
      </c>
      <c r="B2746">
        <v>918</v>
      </c>
      <c r="C2746" s="3">
        <v>44577</v>
      </c>
      <c r="D2746" s="3">
        <v>44580</v>
      </c>
      <c r="E2746">
        <v>3</v>
      </c>
      <c r="F2746" t="s">
        <v>1046</v>
      </c>
      <c r="G2746" t="s">
        <v>1043</v>
      </c>
      <c r="H2746">
        <v>183</v>
      </c>
      <c r="I2746" t="s">
        <v>1034</v>
      </c>
      <c r="J2746">
        <f>IF(AND(B2747=Hospitalvisits[[#This Row],[Patient_ID]],C2747-Hospitalvisits[[#This Row],[Discharge_Date]] &lt;= 30),1,0)</f>
        <v>0</v>
      </c>
      <c r="K2746" s="3" t="str">
        <f>IF(Hospitalvisits[[#This Row],[Readmission Status]]=1,C2747,"")</f>
        <v/>
      </c>
    </row>
    <row r="2747" spans="1:11">
      <c r="A2747">
        <v>990</v>
      </c>
      <c r="B2747">
        <v>918</v>
      </c>
      <c r="C2747" s="3">
        <v>45221</v>
      </c>
      <c r="D2747" s="3">
        <v>45224</v>
      </c>
      <c r="E2747">
        <v>3</v>
      </c>
      <c r="F2747" t="s">
        <v>1038</v>
      </c>
      <c r="G2747" t="s">
        <v>1039</v>
      </c>
      <c r="H2747">
        <v>17</v>
      </c>
      <c r="I2747" t="s">
        <v>1034</v>
      </c>
      <c r="J2747">
        <f>IF(AND(B2748=Hospitalvisits[[#This Row],[Patient_ID]],C2748-Hospitalvisits[[#This Row],[Discharge_Date]] &lt;= 30),1,0)</f>
        <v>0</v>
      </c>
      <c r="K2747" s="3" t="str">
        <f>IF(Hospitalvisits[[#This Row],[Readmission Status]]=1,C2748,"")</f>
        <v/>
      </c>
    </row>
    <row r="2748" spans="1:11">
      <c r="A2748">
        <v>1912</v>
      </c>
      <c r="B2748">
        <v>919</v>
      </c>
      <c r="C2748" s="3">
        <v>45009</v>
      </c>
      <c r="D2748" s="3">
        <v>45015</v>
      </c>
      <c r="E2748">
        <v>6</v>
      </c>
      <c r="F2748" t="s">
        <v>1037</v>
      </c>
      <c r="G2748" t="s">
        <v>1031</v>
      </c>
      <c r="H2748">
        <v>125</v>
      </c>
      <c r="I2748" t="s">
        <v>1032</v>
      </c>
      <c r="J2748">
        <f>IF(AND(B2749=Hospitalvisits[[#This Row],[Patient_ID]],C2749-Hospitalvisits[[#This Row],[Discharge_Date]] &lt;= 30),1,0)</f>
        <v>0</v>
      </c>
      <c r="K2748" s="3" t="str">
        <f>IF(Hospitalvisits[[#This Row],[Readmission Status]]=1,C2749,"")</f>
        <v/>
      </c>
    </row>
    <row r="2749" spans="1:11">
      <c r="A2749">
        <v>1937</v>
      </c>
      <c r="B2749">
        <v>919</v>
      </c>
      <c r="C2749" s="3">
        <v>45220</v>
      </c>
      <c r="D2749" s="3">
        <v>45227</v>
      </c>
      <c r="E2749">
        <v>7</v>
      </c>
      <c r="F2749" t="s">
        <v>1033</v>
      </c>
      <c r="G2749" t="s">
        <v>1028</v>
      </c>
      <c r="H2749">
        <v>46</v>
      </c>
      <c r="I2749" t="s">
        <v>1029</v>
      </c>
      <c r="J2749">
        <f>IF(AND(B2750=Hospitalvisits[[#This Row],[Patient_ID]],C2750-Hospitalvisits[[#This Row],[Discharge_Date]] &lt;= 30),1,0)</f>
        <v>0</v>
      </c>
      <c r="K2749" s="3" t="str">
        <f>IF(Hospitalvisits[[#This Row],[Readmission Status]]=1,C2750,"")</f>
        <v/>
      </c>
    </row>
    <row r="2750" spans="1:11">
      <c r="A2750">
        <v>2569</v>
      </c>
      <c r="B2750">
        <v>919</v>
      </c>
      <c r="C2750" s="3">
        <v>45629</v>
      </c>
      <c r="D2750" s="3">
        <v>45632</v>
      </c>
      <c r="E2750">
        <v>3</v>
      </c>
      <c r="F2750" t="s">
        <v>1040</v>
      </c>
      <c r="G2750" t="s">
        <v>1039</v>
      </c>
      <c r="H2750">
        <v>191</v>
      </c>
      <c r="I2750" t="s">
        <v>1032</v>
      </c>
      <c r="J2750">
        <f>IF(AND(B2751=Hospitalvisits[[#This Row],[Patient_ID]],C2751-Hospitalvisits[[#This Row],[Discharge_Date]] &lt;= 30),1,0)</f>
        <v>1</v>
      </c>
      <c r="K2750" s="3">
        <f>IF(Hospitalvisits[[#This Row],[Readmission Status]]=1,C2751,"")</f>
        <v>45638</v>
      </c>
    </row>
    <row r="2751" spans="1:11">
      <c r="A2751">
        <v>1084</v>
      </c>
      <c r="B2751">
        <v>919</v>
      </c>
      <c r="C2751" s="3">
        <v>45638</v>
      </c>
      <c r="D2751" s="3">
        <v>45641</v>
      </c>
      <c r="E2751">
        <v>3</v>
      </c>
      <c r="F2751" t="s">
        <v>1045</v>
      </c>
      <c r="G2751" t="s">
        <v>1025</v>
      </c>
      <c r="H2751">
        <v>29</v>
      </c>
      <c r="I2751" t="s">
        <v>1032</v>
      </c>
      <c r="J2751">
        <f>IF(AND(B2752=Hospitalvisits[[#This Row],[Patient_ID]],C2752-Hospitalvisits[[#This Row],[Discharge_Date]] &lt;= 30),1,0)</f>
        <v>0</v>
      </c>
      <c r="K2751" s="3" t="str">
        <f>IF(Hospitalvisits[[#This Row],[Readmission Status]]=1,C2752,"")</f>
        <v/>
      </c>
    </row>
    <row r="2752" spans="1:11">
      <c r="A2752">
        <v>1947</v>
      </c>
      <c r="B2752">
        <v>920</v>
      </c>
      <c r="C2752" s="3">
        <v>44881</v>
      </c>
      <c r="D2752" s="3">
        <v>44898</v>
      </c>
      <c r="E2752">
        <v>17</v>
      </c>
      <c r="F2752" t="s">
        <v>1027</v>
      </c>
      <c r="G2752" t="s">
        <v>1028</v>
      </c>
      <c r="H2752">
        <v>177</v>
      </c>
      <c r="I2752" t="s">
        <v>1034</v>
      </c>
      <c r="J2752">
        <f>IF(AND(B2753=Hospitalvisits[[#This Row],[Patient_ID]],C2753-Hospitalvisits[[#This Row],[Discharge_Date]] &lt;= 30),1,0)</f>
        <v>0</v>
      </c>
      <c r="K2752" s="3" t="str">
        <f>IF(Hospitalvisits[[#This Row],[Readmission Status]]=1,C2753,"")</f>
        <v/>
      </c>
    </row>
    <row r="2753" spans="1:11">
      <c r="A2753">
        <v>403</v>
      </c>
      <c r="B2753">
        <v>920</v>
      </c>
      <c r="C2753" s="3">
        <v>44965</v>
      </c>
      <c r="D2753" s="3">
        <v>44969</v>
      </c>
      <c r="E2753">
        <v>4</v>
      </c>
      <c r="F2753" t="s">
        <v>1037</v>
      </c>
      <c r="G2753" t="s">
        <v>1031</v>
      </c>
      <c r="H2753">
        <v>51</v>
      </c>
      <c r="I2753" t="s">
        <v>1034</v>
      </c>
      <c r="J2753">
        <f>IF(AND(B2754=Hospitalvisits[[#This Row],[Patient_ID]],C2754-Hospitalvisits[[#This Row],[Discharge_Date]] &lt;= 30),1,0)</f>
        <v>0</v>
      </c>
      <c r="K2753" s="3" t="str">
        <f>IF(Hospitalvisits[[#This Row],[Readmission Status]]=1,C2754,"")</f>
        <v/>
      </c>
    </row>
    <row r="2754" spans="1:11">
      <c r="A2754">
        <v>949</v>
      </c>
      <c r="B2754">
        <v>920</v>
      </c>
      <c r="C2754" s="3">
        <v>45414</v>
      </c>
      <c r="D2754" s="3">
        <v>45420</v>
      </c>
      <c r="E2754">
        <v>6</v>
      </c>
      <c r="F2754" t="s">
        <v>1027</v>
      </c>
      <c r="G2754" t="s">
        <v>1028</v>
      </c>
      <c r="H2754">
        <v>179</v>
      </c>
      <c r="I2754" t="s">
        <v>1032</v>
      </c>
      <c r="J2754">
        <f>IF(AND(B2755=Hospitalvisits[[#This Row],[Patient_ID]],C2755-Hospitalvisits[[#This Row],[Discharge_Date]] &lt;= 30),1,0)</f>
        <v>0</v>
      </c>
      <c r="K2754" s="3" t="str">
        <f>IF(Hospitalvisits[[#This Row],[Readmission Status]]=1,C2755,"")</f>
        <v/>
      </c>
    </row>
    <row r="2755" spans="1:11">
      <c r="A2755">
        <v>796</v>
      </c>
      <c r="B2755">
        <v>921</v>
      </c>
      <c r="C2755" s="3">
        <v>44577</v>
      </c>
      <c r="D2755" s="3">
        <v>44589</v>
      </c>
      <c r="E2755">
        <v>12</v>
      </c>
      <c r="F2755" t="s">
        <v>1033</v>
      </c>
      <c r="G2755" t="s">
        <v>1028</v>
      </c>
      <c r="H2755">
        <v>97</v>
      </c>
      <c r="I2755" t="s">
        <v>1034</v>
      </c>
      <c r="J2755">
        <f>IF(AND(B2756=Hospitalvisits[[#This Row],[Patient_ID]],C2756-Hospitalvisits[[#This Row],[Discharge_Date]] &lt;= 30),1,0)</f>
        <v>0</v>
      </c>
      <c r="K2755" s="3" t="str">
        <f>IF(Hospitalvisits[[#This Row],[Readmission Status]]=1,C2756,"")</f>
        <v/>
      </c>
    </row>
    <row r="2756" spans="1:11">
      <c r="A2756">
        <v>2720</v>
      </c>
      <c r="B2756">
        <v>921</v>
      </c>
      <c r="C2756" s="3">
        <v>44728</v>
      </c>
      <c r="D2756" s="3">
        <v>44732</v>
      </c>
      <c r="E2756">
        <v>4</v>
      </c>
      <c r="F2756" t="s">
        <v>1045</v>
      </c>
      <c r="G2756" t="s">
        <v>1025</v>
      </c>
      <c r="H2756">
        <v>67</v>
      </c>
      <c r="I2756" t="s">
        <v>1029</v>
      </c>
      <c r="J2756">
        <f>IF(AND(B2757=Hospitalvisits[[#This Row],[Patient_ID]],C2757-Hospitalvisits[[#This Row],[Discharge_Date]] &lt;= 30),1,0)</f>
        <v>0</v>
      </c>
      <c r="K2756" s="3" t="str">
        <f>IF(Hospitalvisits[[#This Row],[Readmission Status]]=1,C2757,"")</f>
        <v/>
      </c>
    </row>
    <row r="2757" spans="1:11">
      <c r="A2757">
        <v>1361</v>
      </c>
      <c r="B2757">
        <v>921</v>
      </c>
      <c r="C2757" s="3">
        <v>45120</v>
      </c>
      <c r="D2757" s="3">
        <v>45130</v>
      </c>
      <c r="E2757">
        <v>10</v>
      </c>
      <c r="F2757" t="s">
        <v>1041</v>
      </c>
      <c r="G2757" t="s">
        <v>1036</v>
      </c>
      <c r="H2757">
        <v>57</v>
      </c>
      <c r="I2757" t="s">
        <v>1029</v>
      </c>
      <c r="J2757">
        <f>IF(AND(B2758=Hospitalvisits[[#This Row],[Patient_ID]],C2758-Hospitalvisits[[#This Row],[Discharge_Date]] &lt;= 30),1,0)</f>
        <v>0</v>
      </c>
      <c r="K2757" s="3" t="str">
        <f>IF(Hospitalvisits[[#This Row],[Readmission Status]]=1,C2758,"")</f>
        <v/>
      </c>
    </row>
    <row r="2758" spans="1:11">
      <c r="A2758">
        <v>2252</v>
      </c>
      <c r="B2758">
        <v>921</v>
      </c>
      <c r="C2758" s="3">
        <v>45461</v>
      </c>
      <c r="D2758" s="3">
        <v>45474</v>
      </c>
      <c r="E2758">
        <v>13</v>
      </c>
      <c r="F2758" t="s">
        <v>1027</v>
      </c>
      <c r="G2758" t="s">
        <v>1028</v>
      </c>
      <c r="H2758">
        <v>174</v>
      </c>
      <c r="I2758" t="s">
        <v>1034</v>
      </c>
      <c r="J2758">
        <f>IF(AND(B2759=Hospitalvisits[[#This Row],[Patient_ID]],C2759-Hospitalvisits[[#This Row],[Discharge_Date]] &lt;= 30),1,0)</f>
        <v>0</v>
      </c>
      <c r="K2758" s="3" t="str">
        <f>IF(Hospitalvisits[[#This Row],[Readmission Status]]=1,C2759,"")</f>
        <v/>
      </c>
    </row>
    <row r="2759" spans="1:11">
      <c r="A2759">
        <v>823</v>
      </c>
      <c r="B2759">
        <v>922</v>
      </c>
      <c r="C2759" s="3">
        <v>44855</v>
      </c>
      <c r="D2759" s="3">
        <v>44862</v>
      </c>
      <c r="E2759">
        <v>7</v>
      </c>
      <c r="F2759" t="s">
        <v>1037</v>
      </c>
      <c r="G2759" t="s">
        <v>1031</v>
      </c>
      <c r="H2759">
        <v>183</v>
      </c>
      <c r="I2759" t="s">
        <v>1034</v>
      </c>
      <c r="J2759">
        <f>IF(AND(B2760=Hospitalvisits[[#This Row],[Patient_ID]],C2760-Hospitalvisits[[#This Row],[Discharge_Date]] &lt;= 30),1,0)</f>
        <v>0</v>
      </c>
      <c r="K2759" s="3" t="str">
        <f>IF(Hospitalvisits[[#This Row],[Readmission Status]]=1,C2760,"")</f>
        <v/>
      </c>
    </row>
    <row r="2760" spans="1:11">
      <c r="A2760">
        <v>2592</v>
      </c>
      <c r="B2760">
        <v>922</v>
      </c>
      <c r="C2760" s="3">
        <v>45027</v>
      </c>
      <c r="D2760" s="3">
        <v>45035</v>
      </c>
      <c r="E2760">
        <v>8</v>
      </c>
      <c r="F2760" t="s">
        <v>1037</v>
      </c>
      <c r="G2760" t="s">
        <v>1031</v>
      </c>
      <c r="H2760">
        <v>90</v>
      </c>
      <c r="I2760" t="s">
        <v>1029</v>
      </c>
      <c r="J2760">
        <f>IF(AND(B2761=Hospitalvisits[[#This Row],[Patient_ID]],C2761-Hospitalvisits[[#This Row],[Discharge_Date]] &lt;= 30),1,0)</f>
        <v>1</v>
      </c>
      <c r="K2760" s="3">
        <f>IF(Hospitalvisits[[#This Row],[Readmission Status]]=1,C2761,"")</f>
        <v>45034</v>
      </c>
    </row>
    <row r="2761" spans="1:11">
      <c r="A2761">
        <v>404</v>
      </c>
      <c r="B2761">
        <v>922</v>
      </c>
      <c r="C2761" s="3">
        <v>45034</v>
      </c>
      <c r="D2761" s="3">
        <v>45038</v>
      </c>
      <c r="E2761">
        <v>4</v>
      </c>
      <c r="F2761" t="s">
        <v>1040</v>
      </c>
      <c r="G2761" t="s">
        <v>1039</v>
      </c>
      <c r="H2761">
        <v>106</v>
      </c>
      <c r="I2761" t="s">
        <v>1034</v>
      </c>
      <c r="J2761">
        <f>IF(AND(B2762=Hospitalvisits[[#This Row],[Patient_ID]],C2762-Hospitalvisits[[#This Row],[Discharge_Date]] &lt;= 30),1,0)</f>
        <v>0</v>
      </c>
      <c r="K2761" s="3" t="str">
        <f>IF(Hospitalvisits[[#This Row],[Readmission Status]]=1,C2762,"")</f>
        <v/>
      </c>
    </row>
    <row r="2762" spans="1:11">
      <c r="A2762">
        <v>1576</v>
      </c>
      <c r="B2762">
        <v>922</v>
      </c>
      <c r="C2762" s="3">
        <v>45328</v>
      </c>
      <c r="D2762" s="3">
        <v>45333</v>
      </c>
      <c r="E2762">
        <v>5</v>
      </c>
      <c r="F2762" t="s">
        <v>1038</v>
      </c>
      <c r="G2762" t="s">
        <v>1039</v>
      </c>
      <c r="H2762">
        <v>54</v>
      </c>
      <c r="I2762" t="s">
        <v>1029</v>
      </c>
      <c r="J2762">
        <f>IF(AND(B2763=Hospitalvisits[[#This Row],[Patient_ID]],C2763-Hospitalvisits[[#This Row],[Discharge_Date]] &lt;= 30),1,0)</f>
        <v>0</v>
      </c>
      <c r="K2762" s="3" t="str">
        <f>IF(Hospitalvisits[[#This Row],[Readmission Status]]=1,C2763,"")</f>
        <v/>
      </c>
    </row>
    <row r="2763" spans="1:11">
      <c r="A2763">
        <v>238</v>
      </c>
      <c r="B2763">
        <v>922</v>
      </c>
      <c r="C2763" s="3">
        <v>45462</v>
      </c>
      <c r="D2763" s="3">
        <v>45467</v>
      </c>
      <c r="E2763">
        <v>5</v>
      </c>
      <c r="F2763" t="s">
        <v>1041</v>
      </c>
      <c r="G2763" t="s">
        <v>1036</v>
      </c>
      <c r="H2763">
        <v>123</v>
      </c>
      <c r="I2763" t="s">
        <v>1026</v>
      </c>
      <c r="J2763">
        <f>IF(AND(B2764=Hospitalvisits[[#This Row],[Patient_ID]],C2764-Hospitalvisits[[#This Row],[Discharge_Date]] &lt;= 30),1,0)</f>
        <v>0</v>
      </c>
      <c r="K2763" s="3" t="str">
        <f>IF(Hospitalvisits[[#This Row],[Readmission Status]]=1,C2764,"")</f>
        <v/>
      </c>
    </row>
    <row r="2764" spans="1:11">
      <c r="A2764">
        <v>2894</v>
      </c>
      <c r="B2764">
        <v>922</v>
      </c>
      <c r="C2764" s="3">
        <v>45589</v>
      </c>
      <c r="D2764" s="3">
        <v>45591</v>
      </c>
      <c r="E2764">
        <v>2</v>
      </c>
      <c r="F2764" t="s">
        <v>1045</v>
      </c>
      <c r="G2764" t="s">
        <v>1025</v>
      </c>
      <c r="H2764">
        <v>26</v>
      </c>
      <c r="I2764" t="s">
        <v>1034</v>
      </c>
      <c r="J2764">
        <f>IF(AND(B2765=Hospitalvisits[[#This Row],[Patient_ID]],C2765-Hospitalvisits[[#This Row],[Discharge_Date]] &lt;= 30),1,0)</f>
        <v>0</v>
      </c>
      <c r="K2764" s="3" t="str">
        <f>IF(Hospitalvisits[[#This Row],[Readmission Status]]=1,C2765,"")</f>
        <v/>
      </c>
    </row>
    <row r="2765" spans="1:11">
      <c r="A2765">
        <v>234</v>
      </c>
      <c r="B2765">
        <v>924</v>
      </c>
      <c r="C2765" s="3">
        <v>44948</v>
      </c>
      <c r="D2765" s="3">
        <v>44954</v>
      </c>
      <c r="E2765">
        <v>6</v>
      </c>
      <c r="F2765" t="s">
        <v>1037</v>
      </c>
      <c r="G2765" t="s">
        <v>1031</v>
      </c>
      <c r="H2765">
        <v>71</v>
      </c>
      <c r="I2765" t="s">
        <v>1026</v>
      </c>
      <c r="J2765">
        <f>IF(AND(B2766=Hospitalvisits[[#This Row],[Patient_ID]],C2766-Hospitalvisits[[#This Row],[Discharge_Date]] &lt;= 30),1,0)</f>
        <v>0</v>
      </c>
      <c r="K2765" s="3" t="str">
        <f>IF(Hospitalvisits[[#This Row],[Readmission Status]]=1,C2766,"")</f>
        <v/>
      </c>
    </row>
    <row r="2766" spans="1:11">
      <c r="A2766">
        <v>2837</v>
      </c>
      <c r="B2766">
        <v>924</v>
      </c>
      <c r="C2766" s="3">
        <v>45123</v>
      </c>
      <c r="D2766" s="3">
        <v>45129</v>
      </c>
      <c r="E2766">
        <v>6</v>
      </c>
      <c r="F2766" t="s">
        <v>1027</v>
      </c>
      <c r="G2766" t="s">
        <v>1028</v>
      </c>
      <c r="H2766">
        <v>45</v>
      </c>
      <c r="I2766" t="s">
        <v>1034</v>
      </c>
      <c r="J2766">
        <f>IF(AND(B2767=Hospitalvisits[[#This Row],[Patient_ID]],C2767-Hospitalvisits[[#This Row],[Discharge_Date]] &lt;= 30),1,0)</f>
        <v>0</v>
      </c>
      <c r="K2766" s="3" t="str">
        <f>IF(Hospitalvisits[[#This Row],[Readmission Status]]=1,C2767,"")</f>
        <v/>
      </c>
    </row>
    <row r="2767" spans="1:11">
      <c r="A2767">
        <v>574</v>
      </c>
      <c r="B2767">
        <v>925</v>
      </c>
      <c r="C2767" s="3">
        <v>44575</v>
      </c>
      <c r="D2767" s="3">
        <v>44583</v>
      </c>
      <c r="E2767">
        <v>8</v>
      </c>
      <c r="F2767" t="s">
        <v>1027</v>
      </c>
      <c r="G2767" t="s">
        <v>1028</v>
      </c>
      <c r="H2767">
        <v>115</v>
      </c>
      <c r="I2767" t="s">
        <v>1034</v>
      </c>
      <c r="J2767">
        <f>IF(AND(B2768=Hospitalvisits[[#This Row],[Patient_ID]],C2768-Hospitalvisits[[#This Row],[Discharge_Date]] &lt;= 30),1,0)</f>
        <v>0</v>
      </c>
      <c r="K2767" s="3" t="str">
        <f>IF(Hospitalvisits[[#This Row],[Readmission Status]]=1,C2768,"")</f>
        <v/>
      </c>
    </row>
    <row r="2768" spans="1:11">
      <c r="A2768">
        <v>304</v>
      </c>
      <c r="B2768">
        <v>925</v>
      </c>
      <c r="C2768" s="3">
        <v>44692</v>
      </c>
      <c r="D2768" s="3">
        <v>44700</v>
      </c>
      <c r="E2768">
        <v>8</v>
      </c>
      <c r="F2768" t="s">
        <v>1037</v>
      </c>
      <c r="G2768" t="s">
        <v>1031</v>
      </c>
      <c r="H2768">
        <v>191</v>
      </c>
      <c r="I2768" t="s">
        <v>1026</v>
      </c>
      <c r="J2768">
        <f>IF(AND(B2769=Hospitalvisits[[#This Row],[Patient_ID]],C2769-Hospitalvisits[[#This Row],[Discharge_Date]] &lt;= 30),1,0)</f>
        <v>0</v>
      </c>
      <c r="K2768" s="3" t="str">
        <f>IF(Hospitalvisits[[#This Row],[Readmission Status]]=1,C2769,"")</f>
        <v/>
      </c>
    </row>
    <row r="2769" spans="1:11">
      <c r="A2769">
        <v>1508</v>
      </c>
      <c r="B2769">
        <v>925</v>
      </c>
      <c r="C2769" s="3">
        <v>45136</v>
      </c>
      <c r="D2769" s="3">
        <v>45145</v>
      </c>
      <c r="E2769">
        <v>9</v>
      </c>
      <c r="F2769" t="s">
        <v>1030</v>
      </c>
      <c r="G2769" t="s">
        <v>1031</v>
      </c>
      <c r="H2769">
        <v>13</v>
      </c>
      <c r="I2769" t="s">
        <v>1026</v>
      </c>
      <c r="J2769">
        <f>IF(AND(B2770=Hospitalvisits[[#This Row],[Patient_ID]],C2770-Hospitalvisits[[#This Row],[Discharge_Date]] &lt;= 30),1,0)</f>
        <v>1</v>
      </c>
      <c r="K2769" s="3">
        <f>IF(Hospitalvisits[[#This Row],[Readmission Status]]=1,C2770,"")</f>
        <v>45161</v>
      </c>
    </row>
    <row r="2770" spans="1:11">
      <c r="A2770">
        <v>2194</v>
      </c>
      <c r="B2770">
        <v>925</v>
      </c>
      <c r="C2770" s="3">
        <v>45161</v>
      </c>
      <c r="D2770" s="3">
        <v>45168</v>
      </c>
      <c r="E2770">
        <v>7</v>
      </c>
      <c r="F2770" t="s">
        <v>1041</v>
      </c>
      <c r="G2770" t="s">
        <v>1036</v>
      </c>
      <c r="H2770">
        <v>179</v>
      </c>
      <c r="I2770" t="s">
        <v>1034</v>
      </c>
      <c r="J2770">
        <f>IF(AND(B2771=Hospitalvisits[[#This Row],[Patient_ID]],C2771-Hospitalvisits[[#This Row],[Discharge_Date]] &lt;= 30),1,0)</f>
        <v>0</v>
      </c>
      <c r="K2770" s="3" t="str">
        <f>IF(Hospitalvisits[[#This Row],[Readmission Status]]=1,C2771,"")</f>
        <v/>
      </c>
    </row>
    <row r="2771" spans="1:11">
      <c r="A2771">
        <v>1072</v>
      </c>
      <c r="B2771">
        <v>926</v>
      </c>
      <c r="C2771" s="3">
        <v>44776</v>
      </c>
      <c r="D2771" s="3">
        <v>44781</v>
      </c>
      <c r="E2771">
        <v>5</v>
      </c>
      <c r="F2771" t="s">
        <v>1044</v>
      </c>
      <c r="G2771" t="s">
        <v>1039</v>
      </c>
      <c r="H2771">
        <v>44</v>
      </c>
      <c r="I2771" t="s">
        <v>1026</v>
      </c>
      <c r="J2771">
        <f>IF(AND(B2772=Hospitalvisits[[#This Row],[Patient_ID]],C2772-Hospitalvisits[[#This Row],[Discharge_Date]] &lt;= 30),1,0)</f>
        <v>0</v>
      </c>
      <c r="K2771" s="3" t="str">
        <f>IF(Hospitalvisits[[#This Row],[Readmission Status]]=1,C2772,"")</f>
        <v/>
      </c>
    </row>
    <row r="2772" spans="1:11">
      <c r="A2772">
        <v>2332</v>
      </c>
      <c r="B2772">
        <v>926</v>
      </c>
      <c r="C2772" s="3">
        <v>44934</v>
      </c>
      <c r="D2772" s="3">
        <v>44943</v>
      </c>
      <c r="E2772">
        <v>9</v>
      </c>
      <c r="F2772" t="s">
        <v>1035</v>
      </c>
      <c r="G2772" t="s">
        <v>1036</v>
      </c>
      <c r="H2772">
        <v>103</v>
      </c>
      <c r="I2772" t="s">
        <v>1029</v>
      </c>
      <c r="J2772">
        <f>IF(AND(B2773=Hospitalvisits[[#This Row],[Patient_ID]],C2773-Hospitalvisits[[#This Row],[Discharge_Date]] &lt;= 30),1,0)</f>
        <v>0</v>
      </c>
      <c r="K2772" s="3" t="str">
        <f>IF(Hospitalvisits[[#This Row],[Readmission Status]]=1,C2773,"")</f>
        <v/>
      </c>
    </row>
    <row r="2773" spans="1:11">
      <c r="A2773">
        <v>1544</v>
      </c>
      <c r="B2773">
        <v>926</v>
      </c>
      <c r="C2773" s="3">
        <v>45119</v>
      </c>
      <c r="D2773" s="3">
        <v>45123</v>
      </c>
      <c r="E2773">
        <v>4</v>
      </c>
      <c r="F2773" t="s">
        <v>1045</v>
      </c>
      <c r="G2773" t="s">
        <v>1025</v>
      </c>
      <c r="H2773">
        <v>128</v>
      </c>
      <c r="I2773" t="s">
        <v>1029</v>
      </c>
      <c r="J2773">
        <f>IF(AND(B2774=Hospitalvisits[[#This Row],[Patient_ID]],C2774-Hospitalvisits[[#This Row],[Discharge_Date]] &lt;= 30),1,0)</f>
        <v>0</v>
      </c>
      <c r="K2773" s="3" t="str">
        <f>IF(Hospitalvisits[[#This Row],[Readmission Status]]=1,C2774,"")</f>
        <v/>
      </c>
    </row>
    <row r="2774" spans="1:11">
      <c r="A2774">
        <v>469</v>
      </c>
      <c r="B2774">
        <v>926</v>
      </c>
      <c r="C2774" s="3">
        <v>45210</v>
      </c>
      <c r="D2774" s="3">
        <v>45229</v>
      </c>
      <c r="E2774">
        <v>19</v>
      </c>
      <c r="F2774" t="s">
        <v>1027</v>
      </c>
      <c r="G2774" t="s">
        <v>1028</v>
      </c>
      <c r="H2774">
        <v>104</v>
      </c>
      <c r="I2774" t="s">
        <v>1026</v>
      </c>
      <c r="J2774">
        <f>IF(AND(B2775=Hospitalvisits[[#This Row],[Patient_ID]],C2775-Hospitalvisits[[#This Row],[Discharge_Date]] &lt;= 30),1,0)</f>
        <v>0</v>
      </c>
      <c r="K2774" s="3" t="str">
        <f>IF(Hospitalvisits[[#This Row],[Readmission Status]]=1,C2775,"")</f>
        <v/>
      </c>
    </row>
    <row r="2775" spans="1:11">
      <c r="A2775">
        <v>110</v>
      </c>
      <c r="B2775">
        <v>926</v>
      </c>
      <c r="C2775" s="3">
        <v>45594</v>
      </c>
      <c r="D2775" s="3">
        <v>45608</v>
      </c>
      <c r="E2775">
        <v>14</v>
      </c>
      <c r="F2775" t="s">
        <v>1027</v>
      </c>
      <c r="G2775" t="s">
        <v>1028</v>
      </c>
      <c r="H2775">
        <v>38</v>
      </c>
      <c r="I2775" t="s">
        <v>1032</v>
      </c>
      <c r="J2775">
        <f>IF(AND(B2776=Hospitalvisits[[#This Row],[Patient_ID]],C2776-Hospitalvisits[[#This Row],[Discharge_Date]] &lt;= 30),1,0)</f>
        <v>1</v>
      </c>
      <c r="K2775" s="3">
        <f>IF(Hospitalvisits[[#This Row],[Readmission Status]]=1,C2776,"")</f>
        <v>45635</v>
      </c>
    </row>
    <row r="2776" spans="1:11">
      <c r="A2776">
        <v>755</v>
      </c>
      <c r="B2776">
        <v>926</v>
      </c>
      <c r="C2776" s="3">
        <v>45635</v>
      </c>
      <c r="D2776" s="3">
        <v>45638</v>
      </c>
      <c r="E2776">
        <v>3</v>
      </c>
      <c r="F2776" t="s">
        <v>1044</v>
      </c>
      <c r="G2776" t="s">
        <v>1039</v>
      </c>
      <c r="H2776">
        <v>154</v>
      </c>
      <c r="I2776" t="s">
        <v>1032</v>
      </c>
      <c r="J2776">
        <f>IF(AND(B2777=Hospitalvisits[[#This Row],[Patient_ID]],C2777-Hospitalvisits[[#This Row],[Discharge_Date]] &lt;= 30),1,0)</f>
        <v>0</v>
      </c>
      <c r="K2776" s="3" t="str">
        <f>IF(Hospitalvisits[[#This Row],[Readmission Status]]=1,C2777,"")</f>
        <v/>
      </c>
    </row>
    <row r="2777" spans="1:11">
      <c r="A2777">
        <v>1929</v>
      </c>
      <c r="B2777">
        <v>927</v>
      </c>
      <c r="C2777" s="3">
        <v>44744</v>
      </c>
      <c r="D2777" s="3">
        <v>44752</v>
      </c>
      <c r="E2777">
        <v>8</v>
      </c>
      <c r="F2777" t="s">
        <v>1030</v>
      </c>
      <c r="G2777" t="s">
        <v>1031</v>
      </c>
      <c r="H2777">
        <v>136</v>
      </c>
      <c r="I2777" t="s">
        <v>1034</v>
      </c>
      <c r="J2777">
        <f>IF(AND(B2778=Hospitalvisits[[#This Row],[Patient_ID]],C2778-Hospitalvisits[[#This Row],[Discharge_Date]] &lt;= 30),1,0)</f>
        <v>0</v>
      </c>
      <c r="K2777" s="3" t="str">
        <f>IF(Hospitalvisits[[#This Row],[Readmission Status]]=1,C2778,"")</f>
        <v/>
      </c>
    </row>
    <row r="2778" spans="1:11">
      <c r="A2778">
        <v>1408</v>
      </c>
      <c r="B2778">
        <v>927</v>
      </c>
      <c r="C2778" s="3">
        <v>44857</v>
      </c>
      <c r="D2778" s="3">
        <v>44860</v>
      </c>
      <c r="E2778">
        <v>3</v>
      </c>
      <c r="F2778" t="s">
        <v>1024</v>
      </c>
      <c r="G2778" t="s">
        <v>1025</v>
      </c>
      <c r="H2778">
        <v>71</v>
      </c>
      <c r="I2778" t="s">
        <v>1029</v>
      </c>
      <c r="J2778">
        <f>IF(AND(B2779=Hospitalvisits[[#This Row],[Patient_ID]],C2779-Hospitalvisits[[#This Row],[Discharge_Date]] &lt;= 30),1,0)</f>
        <v>0</v>
      </c>
      <c r="K2778" s="3" t="str">
        <f>IF(Hospitalvisits[[#This Row],[Readmission Status]]=1,C2779,"")</f>
        <v/>
      </c>
    </row>
    <row r="2779" spans="1:11">
      <c r="A2779">
        <v>2684</v>
      </c>
      <c r="B2779">
        <v>927</v>
      </c>
      <c r="C2779" s="3">
        <v>45016</v>
      </c>
      <c r="D2779" s="3">
        <v>45020</v>
      </c>
      <c r="E2779">
        <v>4</v>
      </c>
      <c r="F2779" t="s">
        <v>1035</v>
      </c>
      <c r="G2779" t="s">
        <v>1036</v>
      </c>
      <c r="H2779">
        <v>51</v>
      </c>
      <c r="I2779" t="s">
        <v>1032</v>
      </c>
      <c r="J2779">
        <f>IF(AND(B2780=Hospitalvisits[[#This Row],[Patient_ID]],C2780-Hospitalvisits[[#This Row],[Discharge_Date]] &lt;= 30),1,0)</f>
        <v>0</v>
      </c>
      <c r="K2779" s="3" t="str">
        <f>IF(Hospitalvisits[[#This Row],[Readmission Status]]=1,C2780,"")</f>
        <v/>
      </c>
    </row>
    <row r="2780" spans="1:11">
      <c r="A2780">
        <v>1569</v>
      </c>
      <c r="B2780">
        <v>927</v>
      </c>
      <c r="C2780" s="3">
        <v>45081</v>
      </c>
      <c r="D2780" s="3">
        <v>45082</v>
      </c>
      <c r="E2780">
        <v>1</v>
      </c>
      <c r="F2780" t="s">
        <v>1046</v>
      </c>
      <c r="G2780" t="s">
        <v>1043</v>
      </c>
      <c r="H2780">
        <v>82</v>
      </c>
      <c r="I2780" t="s">
        <v>1026</v>
      </c>
      <c r="J2780">
        <f>IF(AND(B2781=Hospitalvisits[[#This Row],[Patient_ID]],C2781-Hospitalvisits[[#This Row],[Discharge_Date]] &lt;= 30),1,0)</f>
        <v>0</v>
      </c>
      <c r="K2780" s="3" t="str">
        <f>IF(Hospitalvisits[[#This Row],[Readmission Status]]=1,C2781,"")</f>
        <v/>
      </c>
    </row>
    <row r="2781" spans="1:11">
      <c r="A2781">
        <v>1738</v>
      </c>
      <c r="B2781">
        <v>927</v>
      </c>
      <c r="C2781" s="3">
        <v>45141</v>
      </c>
      <c r="D2781" s="3">
        <v>45144</v>
      </c>
      <c r="E2781">
        <v>3</v>
      </c>
      <c r="F2781" t="s">
        <v>1044</v>
      </c>
      <c r="G2781" t="s">
        <v>1039</v>
      </c>
      <c r="H2781">
        <v>83</v>
      </c>
      <c r="I2781" t="s">
        <v>1029</v>
      </c>
      <c r="J2781">
        <f>IF(AND(B2782=Hospitalvisits[[#This Row],[Patient_ID]],C2782-Hospitalvisits[[#This Row],[Discharge_Date]] &lt;= 30),1,0)</f>
        <v>0</v>
      </c>
      <c r="K2781" s="3" t="str">
        <f>IF(Hospitalvisits[[#This Row],[Readmission Status]]=1,C2782,"")</f>
        <v/>
      </c>
    </row>
    <row r="2782" spans="1:11">
      <c r="A2782">
        <v>1289</v>
      </c>
      <c r="B2782">
        <v>928</v>
      </c>
      <c r="C2782" s="3">
        <v>45308</v>
      </c>
      <c r="D2782" s="3">
        <v>45311</v>
      </c>
      <c r="E2782">
        <v>3</v>
      </c>
      <c r="F2782" t="s">
        <v>1046</v>
      </c>
      <c r="G2782" t="s">
        <v>1043</v>
      </c>
      <c r="H2782">
        <v>153</v>
      </c>
      <c r="I2782" t="s">
        <v>1026</v>
      </c>
      <c r="J2782">
        <f>IF(AND(B2783=Hospitalvisits[[#This Row],[Patient_ID]],C2783-Hospitalvisits[[#This Row],[Discharge_Date]] &lt;= 30),1,0)</f>
        <v>0</v>
      </c>
      <c r="K2782" s="3" t="str">
        <f>IF(Hospitalvisits[[#This Row],[Readmission Status]]=1,C2783,"")</f>
        <v/>
      </c>
    </row>
    <row r="2783" spans="1:11">
      <c r="A2783">
        <v>1772</v>
      </c>
      <c r="B2783">
        <v>928</v>
      </c>
      <c r="C2783" s="3">
        <v>45561</v>
      </c>
      <c r="D2783" s="3">
        <v>45563</v>
      </c>
      <c r="E2783">
        <v>2</v>
      </c>
      <c r="F2783" t="s">
        <v>1046</v>
      </c>
      <c r="G2783" t="s">
        <v>1043</v>
      </c>
      <c r="H2783">
        <v>198</v>
      </c>
      <c r="I2783" t="s">
        <v>1032</v>
      </c>
      <c r="J2783">
        <f>IF(AND(B2784=Hospitalvisits[[#This Row],[Patient_ID]],C2784-Hospitalvisits[[#This Row],[Discharge_Date]] &lt;= 30),1,0)</f>
        <v>0</v>
      </c>
      <c r="K2783" s="3" t="str">
        <f>IF(Hospitalvisits[[#This Row],[Readmission Status]]=1,C2784,"")</f>
        <v/>
      </c>
    </row>
    <row r="2784" spans="1:11">
      <c r="A2784">
        <v>1140</v>
      </c>
      <c r="B2784">
        <v>929</v>
      </c>
      <c r="C2784" s="3">
        <v>44625</v>
      </c>
      <c r="D2784" s="3">
        <v>44645</v>
      </c>
      <c r="E2784">
        <v>20</v>
      </c>
      <c r="F2784" t="s">
        <v>1027</v>
      </c>
      <c r="G2784" t="s">
        <v>1028</v>
      </c>
      <c r="H2784">
        <v>155</v>
      </c>
      <c r="I2784" t="s">
        <v>1029</v>
      </c>
      <c r="J2784">
        <f>IF(AND(B2785=Hospitalvisits[[#This Row],[Patient_ID]],C2785-Hospitalvisits[[#This Row],[Discharge_Date]] &lt;= 30),1,0)</f>
        <v>0</v>
      </c>
      <c r="K2784" s="3" t="str">
        <f>IF(Hospitalvisits[[#This Row],[Readmission Status]]=1,C2785,"")</f>
        <v/>
      </c>
    </row>
    <row r="2785" spans="1:11">
      <c r="A2785">
        <v>2658</v>
      </c>
      <c r="B2785">
        <v>929</v>
      </c>
      <c r="C2785" s="3">
        <v>45498</v>
      </c>
      <c r="D2785" s="3">
        <v>45501</v>
      </c>
      <c r="E2785">
        <v>3</v>
      </c>
      <c r="F2785" t="s">
        <v>1042</v>
      </c>
      <c r="G2785" t="s">
        <v>1043</v>
      </c>
      <c r="H2785">
        <v>103</v>
      </c>
      <c r="I2785" t="s">
        <v>1029</v>
      </c>
      <c r="J2785">
        <f>IF(AND(B2786=Hospitalvisits[[#This Row],[Patient_ID]],C2786-Hospitalvisits[[#This Row],[Discharge_Date]] &lt;= 30),1,0)</f>
        <v>0</v>
      </c>
      <c r="K2785" s="3" t="str">
        <f>IF(Hospitalvisits[[#This Row],[Readmission Status]]=1,C2786,"")</f>
        <v/>
      </c>
    </row>
    <row r="2786" spans="1:11">
      <c r="A2786">
        <v>1416</v>
      </c>
      <c r="B2786">
        <v>929</v>
      </c>
      <c r="C2786" s="3">
        <v>45637</v>
      </c>
      <c r="D2786" s="3">
        <v>45638</v>
      </c>
      <c r="E2786">
        <v>1</v>
      </c>
      <c r="F2786" t="s">
        <v>1037</v>
      </c>
      <c r="G2786" t="s">
        <v>1031</v>
      </c>
      <c r="H2786">
        <v>62</v>
      </c>
      <c r="I2786" t="s">
        <v>1032</v>
      </c>
      <c r="J2786">
        <f>IF(AND(B2787=Hospitalvisits[[#This Row],[Patient_ID]],C2787-Hospitalvisits[[#This Row],[Discharge_Date]] &lt;= 30),1,0)</f>
        <v>0</v>
      </c>
      <c r="K2786" s="3" t="str">
        <f>IF(Hospitalvisits[[#This Row],[Readmission Status]]=1,C2787,"")</f>
        <v/>
      </c>
    </row>
    <row r="2787" spans="1:11">
      <c r="A2787">
        <v>974</v>
      </c>
      <c r="B2787">
        <v>930</v>
      </c>
      <c r="C2787" s="3">
        <v>44618</v>
      </c>
      <c r="D2787" s="3">
        <v>44634</v>
      </c>
      <c r="E2787">
        <v>16</v>
      </c>
      <c r="F2787" t="s">
        <v>1033</v>
      </c>
      <c r="G2787" t="s">
        <v>1028</v>
      </c>
      <c r="H2787">
        <v>57</v>
      </c>
      <c r="I2787" t="s">
        <v>1032</v>
      </c>
      <c r="J2787">
        <f>IF(AND(B2788=Hospitalvisits[[#This Row],[Patient_ID]],C2788-Hospitalvisits[[#This Row],[Discharge_Date]] &lt;= 30),1,0)</f>
        <v>0</v>
      </c>
      <c r="K2787" s="3" t="str">
        <f>IF(Hospitalvisits[[#This Row],[Readmission Status]]=1,C2788,"")</f>
        <v/>
      </c>
    </row>
    <row r="2788" spans="1:11">
      <c r="A2788">
        <v>508</v>
      </c>
      <c r="B2788">
        <v>930</v>
      </c>
      <c r="C2788" s="3">
        <v>44738</v>
      </c>
      <c r="D2788" s="3">
        <v>44742</v>
      </c>
      <c r="E2788">
        <v>4</v>
      </c>
      <c r="F2788" t="s">
        <v>1030</v>
      </c>
      <c r="G2788" t="s">
        <v>1031</v>
      </c>
      <c r="H2788">
        <v>141</v>
      </c>
      <c r="I2788" t="s">
        <v>1026</v>
      </c>
      <c r="J2788">
        <f>IF(AND(B2789=Hospitalvisits[[#This Row],[Patient_ID]],C2789-Hospitalvisits[[#This Row],[Discharge_Date]] &lt;= 30),1,0)</f>
        <v>0</v>
      </c>
      <c r="K2788" s="3" t="str">
        <f>IF(Hospitalvisits[[#This Row],[Readmission Status]]=1,C2789,"")</f>
        <v/>
      </c>
    </row>
    <row r="2789" spans="1:11">
      <c r="A2789">
        <v>1838</v>
      </c>
      <c r="B2789">
        <v>930</v>
      </c>
      <c r="C2789" s="3">
        <v>44916</v>
      </c>
      <c r="D2789" s="3">
        <v>44919</v>
      </c>
      <c r="E2789">
        <v>3</v>
      </c>
      <c r="F2789" t="s">
        <v>1044</v>
      </c>
      <c r="G2789" t="s">
        <v>1039</v>
      </c>
      <c r="H2789">
        <v>34</v>
      </c>
      <c r="I2789" t="s">
        <v>1026</v>
      </c>
      <c r="J2789">
        <f>IF(AND(B2790=Hospitalvisits[[#This Row],[Patient_ID]],C2790-Hospitalvisits[[#This Row],[Discharge_Date]] &lt;= 30),1,0)</f>
        <v>0</v>
      </c>
      <c r="K2789" s="3" t="str">
        <f>IF(Hospitalvisits[[#This Row],[Readmission Status]]=1,C2790,"")</f>
        <v/>
      </c>
    </row>
    <row r="2790" spans="1:11">
      <c r="A2790">
        <v>1187</v>
      </c>
      <c r="B2790">
        <v>931</v>
      </c>
      <c r="C2790" s="3">
        <v>44632</v>
      </c>
      <c r="D2790" s="3">
        <v>44640</v>
      </c>
      <c r="E2790">
        <v>8</v>
      </c>
      <c r="F2790" t="s">
        <v>1030</v>
      </c>
      <c r="G2790" t="s">
        <v>1031</v>
      </c>
      <c r="H2790">
        <v>107</v>
      </c>
      <c r="I2790" t="s">
        <v>1034</v>
      </c>
      <c r="J2790">
        <f>IF(AND(B2791=Hospitalvisits[[#This Row],[Patient_ID]],C2791-Hospitalvisits[[#This Row],[Discharge_Date]] &lt;= 30),1,0)</f>
        <v>0</v>
      </c>
      <c r="K2790" s="3" t="str">
        <f>IF(Hospitalvisits[[#This Row],[Readmission Status]]=1,C2791,"")</f>
        <v/>
      </c>
    </row>
    <row r="2791" spans="1:11">
      <c r="A2791">
        <v>1978</v>
      </c>
      <c r="B2791">
        <v>931</v>
      </c>
      <c r="C2791" s="3">
        <v>44899</v>
      </c>
      <c r="D2791" s="3">
        <v>44905</v>
      </c>
      <c r="E2791">
        <v>6</v>
      </c>
      <c r="F2791" t="s">
        <v>1041</v>
      </c>
      <c r="G2791" t="s">
        <v>1036</v>
      </c>
      <c r="H2791">
        <v>72</v>
      </c>
      <c r="I2791" t="s">
        <v>1034</v>
      </c>
      <c r="J2791">
        <f>IF(AND(B2792=Hospitalvisits[[#This Row],[Patient_ID]],C2792-Hospitalvisits[[#This Row],[Discharge_Date]] &lt;= 30),1,0)</f>
        <v>0</v>
      </c>
      <c r="K2791" s="3" t="str">
        <f>IF(Hospitalvisits[[#This Row],[Readmission Status]]=1,C2792,"")</f>
        <v/>
      </c>
    </row>
    <row r="2792" spans="1:11">
      <c r="A2792">
        <v>1739</v>
      </c>
      <c r="B2792">
        <v>931</v>
      </c>
      <c r="C2792" s="3">
        <v>45198</v>
      </c>
      <c r="D2792" s="3">
        <v>45205</v>
      </c>
      <c r="E2792">
        <v>7</v>
      </c>
      <c r="F2792" t="s">
        <v>1033</v>
      </c>
      <c r="G2792" t="s">
        <v>1028</v>
      </c>
      <c r="H2792">
        <v>140</v>
      </c>
      <c r="I2792" t="s">
        <v>1029</v>
      </c>
      <c r="J2792">
        <f>IF(AND(B2793=Hospitalvisits[[#This Row],[Patient_ID]],C2793-Hospitalvisits[[#This Row],[Discharge_Date]] &lt;= 30),1,0)</f>
        <v>0</v>
      </c>
      <c r="K2792" s="3" t="str">
        <f>IF(Hospitalvisits[[#This Row],[Readmission Status]]=1,C2793,"")</f>
        <v/>
      </c>
    </row>
    <row r="2793" spans="1:11">
      <c r="A2793">
        <v>2890</v>
      </c>
      <c r="B2793">
        <v>932</v>
      </c>
      <c r="C2793" s="3">
        <v>44994</v>
      </c>
      <c r="D2793" s="3">
        <v>44999</v>
      </c>
      <c r="E2793">
        <v>5</v>
      </c>
      <c r="F2793" t="s">
        <v>1044</v>
      </c>
      <c r="G2793" t="s">
        <v>1039</v>
      </c>
      <c r="H2793">
        <v>132</v>
      </c>
      <c r="I2793" t="s">
        <v>1029</v>
      </c>
      <c r="J2793">
        <f>IF(AND(B2794=Hospitalvisits[[#This Row],[Patient_ID]],C2794-Hospitalvisits[[#This Row],[Discharge_Date]] &lt;= 30),1,0)</f>
        <v>0</v>
      </c>
      <c r="K2793" s="3" t="str">
        <f>IF(Hospitalvisits[[#This Row],[Readmission Status]]=1,C2794,"")</f>
        <v/>
      </c>
    </row>
    <row r="2794" spans="1:11">
      <c r="A2794">
        <v>1807</v>
      </c>
      <c r="B2794">
        <v>932</v>
      </c>
      <c r="C2794" s="3">
        <v>45095</v>
      </c>
      <c r="D2794" s="3">
        <v>45114</v>
      </c>
      <c r="E2794">
        <v>19</v>
      </c>
      <c r="F2794" t="s">
        <v>1033</v>
      </c>
      <c r="G2794" t="s">
        <v>1028</v>
      </c>
      <c r="H2794">
        <v>187</v>
      </c>
      <c r="I2794" t="s">
        <v>1026</v>
      </c>
      <c r="J2794">
        <f>IF(AND(B2795=Hospitalvisits[[#This Row],[Patient_ID]],C2795-Hospitalvisits[[#This Row],[Discharge_Date]] &lt;= 30),1,0)</f>
        <v>0</v>
      </c>
      <c r="K2794" s="3" t="str">
        <f>IF(Hospitalvisits[[#This Row],[Readmission Status]]=1,C2795,"")</f>
        <v/>
      </c>
    </row>
    <row r="2795" spans="1:11">
      <c r="A2795">
        <v>2708</v>
      </c>
      <c r="B2795">
        <v>933</v>
      </c>
      <c r="C2795" s="3">
        <v>44580</v>
      </c>
      <c r="D2795" s="3">
        <v>44582</v>
      </c>
      <c r="E2795">
        <v>2</v>
      </c>
      <c r="F2795" t="s">
        <v>1045</v>
      </c>
      <c r="G2795" t="s">
        <v>1025</v>
      </c>
      <c r="H2795">
        <v>75</v>
      </c>
      <c r="I2795" t="s">
        <v>1029</v>
      </c>
      <c r="J2795">
        <f>IF(AND(B2796=Hospitalvisits[[#This Row],[Patient_ID]],C2796-Hospitalvisits[[#This Row],[Discharge_Date]] &lt;= 30),1,0)</f>
        <v>0</v>
      </c>
      <c r="K2795" s="3" t="str">
        <f>IF(Hospitalvisits[[#This Row],[Readmission Status]]=1,C2796,"")</f>
        <v/>
      </c>
    </row>
    <row r="2796" spans="1:11">
      <c r="A2796">
        <v>2511</v>
      </c>
      <c r="B2796">
        <v>934</v>
      </c>
      <c r="C2796" s="3">
        <v>44826</v>
      </c>
      <c r="D2796" s="3">
        <v>44831</v>
      </c>
      <c r="E2796">
        <v>5</v>
      </c>
      <c r="F2796" t="s">
        <v>1041</v>
      </c>
      <c r="G2796" t="s">
        <v>1036</v>
      </c>
      <c r="H2796">
        <v>99</v>
      </c>
      <c r="I2796" t="s">
        <v>1029</v>
      </c>
      <c r="J2796">
        <f>IF(AND(B2797=Hospitalvisits[[#This Row],[Patient_ID]],C2797-Hospitalvisits[[#This Row],[Discharge_Date]] &lt;= 30),1,0)</f>
        <v>0</v>
      </c>
      <c r="K2796" s="3" t="str">
        <f>IF(Hospitalvisits[[#This Row],[Readmission Status]]=1,C2797,"")</f>
        <v/>
      </c>
    </row>
    <row r="2797" spans="1:11">
      <c r="A2797">
        <v>156</v>
      </c>
      <c r="B2797">
        <v>934</v>
      </c>
      <c r="C2797" s="3">
        <v>44866</v>
      </c>
      <c r="D2797" s="3">
        <v>44870</v>
      </c>
      <c r="E2797">
        <v>4</v>
      </c>
      <c r="F2797" t="s">
        <v>1024</v>
      </c>
      <c r="G2797" t="s">
        <v>1025</v>
      </c>
      <c r="H2797">
        <v>155</v>
      </c>
      <c r="I2797" t="s">
        <v>1029</v>
      </c>
      <c r="J2797">
        <f>IF(AND(B2798=Hospitalvisits[[#This Row],[Patient_ID]],C2798-Hospitalvisits[[#This Row],[Discharge_Date]] &lt;= 30),1,0)</f>
        <v>0</v>
      </c>
      <c r="K2797" s="3" t="str">
        <f>IF(Hospitalvisits[[#This Row],[Readmission Status]]=1,C2798,"")</f>
        <v/>
      </c>
    </row>
    <row r="2798" spans="1:11">
      <c r="A2798">
        <v>2161</v>
      </c>
      <c r="B2798">
        <v>934</v>
      </c>
      <c r="C2798" s="3">
        <v>45095</v>
      </c>
      <c r="D2798" s="3">
        <v>45104</v>
      </c>
      <c r="E2798">
        <v>9</v>
      </c>
      <c r="F2798" t="s">
        <v>1037</v>
      </c>
      <c r="G2798" t="s">
        <v>1031</v>
      </c>
      <c r="H2798">
        <v>35</v>
      </c>
      <c r="I2798" t="s">
        <v>1026</v>
      </c>
      <c r="J2798">
        <f>IF(AND(B2799=Hospitalvisits[[#This Row],[Patient_ID]],C2799-Hospitalvisits[[#This Row],[Discharge_Date]] &lt;= 30),1,0)</f>
        <v>0</v>
      </c>
      <c r="K2798" s="3" t="str">
        <f>IF(Hospitalvisits[[#This Row],[Readmission Status]]=1,C2799,"")</f>
        <v/>
      </c>
    </row>
    <row r="2799" spans="1:11">
      <c r="A2799">
        <v>1952</v>
      </c>
      <c r="B2799">
        <v>934</v>
      </c>
      <c r="C2799" s="3">
        <v>45623</v>
      </c>
      <c r="D2799" s="3">
        <v>45633</v>
      </c>
      <c r="E2799">
        <v>10</v>
      </c>
      <c r="F2799" t="s">
        <v>1030</v>
      </c>
      <c r="G2799" t="s">
        <v>1031</v>
      </c>
      <c r="H2799">
        <v>38</v>
      </c>
      <c r="I2799" t="s">
        <v>1029</v>
      </c>
      <c r="J2799">
        <f>IF(AND(B2800=Hospitalvisits[[#This Row],[Patient_ID]],C2800-Hospitalvisits[[#This Row],[Discharge_Date]] &lt;= 30),1,0)</f>
        <v>0</v>
      </c>
      <c r="K2799" s="3" t="str">
        <f>IF(Hospitalvisits[[#This Row],[Readmission Status]]=1,C2800,"")</f>
        <v/>
      </c>
    </row>
    <row r="2800" spans="1:11">
      <c r="A2800">
        <v>1811</v>
      </c>
      <c r="B2800">
        <v>935</v>
      </c>
      <c r="C2800" s="3">
        <v>44776</v>
      </c>
      <c r="D2800" s="3">
        <v>44780</v>
      </c>
      <c r="E2800">
        <v>4</v>
      </c>
      <c r="F2800" t="s">
        <v>1037</v>
      </c>
      <c r="G2800" t="s">
        <v>1031</v>
      </c>
      <c r="H2800">
        <v>8</v>
      </c>
      <c r="I2800" t="s">
        <v>1032</v>
      </c>
      <c r="J2800">
        <f>IF(AND(B2801=Hospitalvisits[[#This Row],[Patient_ID]],C2801-Hospitalvisits[[#This Row],[Discharge_Date]] &lt;= 30),1,0)</f>
        <v>1</v>
      </c>
      <c r="K2800" s="3">
        <f>IF(Hospitalvisits[[#This Row],[Readmission Status]]=1,C2801,"")</f>
        <v>44805</v>
      </c>
    </row>
    <row r="2801" spans="1:11">
      <c r="A2801">
        <v>637</v>
      </c>
      <c r="B2801">
        <v>935</v>
      </c>
      <c r="C2801" s="3">
        <v>44805</v>
      </c>
      <c r="D2801" s="3">
        <v>44822</v>
      </c>
      <c r="E2801">
        <v>17</v>
      </c>
      <c r="F2801" t="s">
        <v>1027</v>
      </c>
      <c r="G2801" t="s">
        <v>1028</v>
      </c>
      <c r="H2801">
        <v>9</v>
      </c>
      <c r="I2801" t="s">
        <v>1034</v>
      </c>
      <c r="J2801">
        <f>IF(AND(B2802=Hospitalvisits[[#This Row],[Patient_ID]],C2802-Hospitalvisits[[#This Row],[Discharge_Date]] &lt;= 30),1,0)</f>
        <v>0</v>
      </c>
      <c r="K2801" s="3" t="str">
        <f>IF(Hospitalvisits[[#This Row],[Readmission Status]]=1,C2802,"")</f>
        <v/>
      </c>
    </row>
    <row r="2802" spans="1:11">
      <c r="A2802">
        <v>2660</v>
      </c>
      <c r="B2802">
        <v>935</v>
      </c>
      <c r="C2802" s="3">
        <v>44997</v>
      </c>
      <c r="D2802" s="3">
        <v>45013</v>
      </c>
      <c r="E2802">
        <v>16</v>
      </c>
      <c r="F2802" t="s">
        <v>1033</v>
      </c>
      <c r="G2802" t="s">
        <v>1028</v>
      </c>
      <c r="H2802">
        <v>171</v>
      </c>
      <c r="I2802" t="s">
        <v>1026</v>
      </c>
      <c r="J2802">
        <f>IF(AND(B2803=Hospitalvisits[[#This Row],[Patient_ID]],C2803-Hospitalvisits[[#This Row],[Discharge_Date]] &lt;= 30),1,0)</f>
        <v>0</v>
      </c>
      <c r="K2802" s="3" t="str">
        <f>IF(Hospitalvisits[[#This Row],[Readmission Status]]=1,C2803,"")</f>
        <v/>
      </c>
    </row>
    <row r="2803" spans="1:11">
      <c r="A2803">
        <v>2940</v>
      </c>
      <c r="B2803">
        <v>935</v>
      </c>
      <c r="C2803" s="3">
        <v>45276</v>
      </c>
      <c r="D2803" s="3">
        <v>45286</v>
      </c>
      <c r="E2803">
        <v>10</v>
      </c>
      <c r="F2803" t="s">
        <v>1027</v>
      </c>
      <c r="G2803" t="s">
        <v>1028</v>
      </c>
      <c r="H2803">
        <v>95</v>
      </c>
      <c r="I2803" t="s">
        <v>1032</v>
      </c>
      <c r="J2803">
        <f>IF(AND(B2804=Hospitalvisits[[#This Row],[Patient_ID]],C2804-Hospitalvisits[[#This Row],[Discharge_Date]] &lt;= 30),1,0)</f>
        <v>0</v>
      </c>
      <c r="K2803" s="3" t="str">
        <f>IF(Hospitalvisits[[#This Row],[Readmission Status]]=1,C2804,"")</f>
        <v/>
      </c>
    </row>
    <row r="2804" spans="1:11">
      <c r="A2804">
        <v>448</v>
      </c>
      <c r="B2804">
        <v>936</v>
      </c>
      <c r="C2804" s="3">
        <v>45406</v>
      </c>
      <c r="D2804" s="3">
        <v>45410</v>
      </c>
      <c r="E2804">
        <v>4</v>
      </c>
      <c r="F2804" t="s">
        <v>1037</v>
      </c>
      <c r="G2804" t="s">
        <v>1031</v>
      </c>
      <c r="H2804">
        <v>190</v>
      </c>
      <c r="I2804" t="s">
        <v>1034</v>
      </c>
      <c r="J2804">
        <f>IF(AND(B2805=Hospitalvisits[[#This Row],[Patient_ID]],C2805-Hospitalvisits[[#This Row],[Discharge_Date]] &lt;= 30),1,0)</f>
        <v>0</v>
      </c>
      <c r="K2804" s="3" t="str">
        <f>IF(Hospitalvisits[[#This Row],[Readmission Status]]=1,C2805,"")</f>
        <v/>
      </c>
    </row>
    <row r="2805" spans="1:11">
      <c r="A2805">
        <v>1835</v>
      </c>
      <c r="B2805">
        <v>936</v>
      </c>
      <c r="C2805" s="3">
        <v>45445</v>
      </c>
      <c r="D2805" s="3">
        <v>45456</v>
      </c>
      <c r="E2805">
        <v>11</v>
      </c>
      <c r="F2805" t="s">
        <v>1035</v>
      </c>
      <c r="G2805" t="s">
        <v>1036</v>
      </c>
      <c r="H2805">
        <v>104</v>
      </c>
      <c r="I2805" t="s">
        <v>1026</v>
      </c>
      <c r="J2805">
        <f>IF(AND(B2806=Hospitalvisits[[#This Row],[Patient_ID]],C2806-Hospitalvisits[[#This Row],[Discharge_Date]] &lt;= 30),1,0)</f>
        <v>0</v>
      </c>
      <c r="K2805" s="3" t="str">
        <f>IF(Hospitalvisits[[#This Row],[Readmission Status]]=1,C2806,"")</f>
        <v/>
      </c>
    </row>
    <row r="2806" spans="1:11">
      <c r="A2806">
        <v>858</v>
      </c>
      <c r="B2806">
        <v>937</v>
      </c>
      <c r="C2806" s="3">
        <v>44940</v>
      </c>
      <c r="D2806" s="3">
        <v>44950</v>
      </c>
      <c r="E2806">
        <v>10</v>
      </c>
      <c r="F2806" t="s">
        <v>1030</v>
      </c>
      <c r="G2806" t="s">
        <v>1031</v>
      </c>
      <c r="H2806">
        <v>28</v>
      </c>
      <c r="I2806" t="s">
        <v>1029</v>
      </c>
      <c r="J2806">
        <f>IF(AND(B2807=Hospitalvisits[[#This Row],[Patient_ID]],C2807-Hospitalvisits[[#This Row],[Discharge_Date]] &lt;= 30),1,0)</f>
        <v>1</v>
      </c>
      <c r="K2806" s="3">
        <f>IF(Hospitalvisits[[#This Row],[Readmission Status]]=1,C2807,"")</f>
        <v>44957</v>
      </c>
    </row>
    <row r="2807" spans="1:11">
      <c r="A2807">
        <v>1496</v>
      </c>
      <c r="B2807">
        <v>937</v>
      </c>
      <c r="C2807" s="3">
        <v>44957</v>
      </c>
      <c r="D2807" s="3">
        <v>44963</v>
      </c>
      <c r="E2807">
        <v>6</v>
      </c>
      <c r="F2807" t="s">
        <v>1037</v>
      </c>
      <c r="G2807" t="s">
        <v>1031</v>
      </c>
      <c r="H2807">
        <v>49</v>
      </c>
      <c r="I2807" t="s">
        <v>1034</v>
      </c>
      <c r="J2807">
        <f>IF(AND(B2808=Hospitalvisits[[#This Row],[Patient_ID]],C2808-Hospitalvisits[[#This Row],[Discharge_Date]] &lt;= 30),1,0)</f>
        <v>0</v>
      </c>
      <c r="K2807" s="3" t="str">
        <f>IF(Hospitalvisits[[#This Row],[Readmission Status]]=1,C2808,"")</f>
        <v/>
      </c>
    </row>
    <row r="2808" spans="1:11">
      <c r="A2808">
        <v>1138</v>
      </c>
      <c r="B2808">
        <v>937</v>
      </c>
      <c r="C2808" s="3">
        <v>45176</v>
      </c>
      <c r="D2808" s="3">
        <v>45181</v>
      </c>
      <c r="E2808">
        <v>5</v>
      </c>
      <c r="F2808" t="s">
        <v>1045</v>
      </c>
      <c r="G2808" t="s">
        <v>1025</v>
      </c>
      <c r="H2808">
        <v>36</v>
      </c>
      <c r="I2808" t="s">
        <v>1029</v>
      </c>
      <c r="J2808">
        <f>IF(AND(B2809=Hospitalvisits[[#This Row],[Patient_ID]],C2809-Hospitalvisits[[#This Row],[Discharge_Date]] &lt;= 30),1,0)</f>
        <v>0</v>
      </c>
      <c r="K2808" s="3" t="str">
        <f>IF(Hospitalvisits[[#This Row],[Readmission Status]]=1,C2809,"")</f>
        <v/>
      </c>
    </row>
    <row r="2809" spans="1:11">
      <c r="A2809">
        <v>1530</v>
      </c>
      <c r="B2809">
        <v>937</v>
      </c>
      <c r="C2809" s="3">
        <v>45438</v>
      </c>
      <c r="D2809" s="3">
        <v>45440</v>
      </c>
      <c r="E2809">
        <v>2</v>
      </c>
      <c r="F2809" t="s">
        <v>1024</v>
      </c>
      <c r="G2809" t="s">
        <v>1025</v>
      </c>
      <c r="H2809">
        <v>25</v>
      </c>
      <c r="I2809" t="s">
        <v>1032</v>
      </c>
      <c r="J2809">
        <f>IF(AND(B2810=Hospitalvisits[[#This Row],[Patient_ID]],C2810-Hospitalvisits[[#This Row],[Discharge_Date]] &lt;= 30),1,0)</f>
        <v>0</v>
      </c>
      <c r="K2809" s="3" t="str">
        <f>IF(Hospitalvisits[[#This Row],[Readmission Status]]=1,C2810,"")</f>
        <v/>
      </c>
    </row>
    <row r="2810" spans="1:11">
      <c r="A2810">
        <v>1601</v>
      </c>
      <c r="B2810">
        <v>938</v>
      </c>
      <c r="C2810" s="3">
        <v>44579</v>
      </c>
      <c r="D2810" s="3">
        <v>44582</v>
      </c>
      <c r="E2810">
        <v>3</v>
      </c>
      <c r="F2810" t="s">
        <v>1030</v>
      </c>
      <c r="G2810" t="s">
        <v>1031</v>
      </c>
      <c r="H2810">
        <v>169</v>
      </c>
      <c r="I2810" t="s">
        <v>1029</v>
      </c>
      <c r="J2810">
        <f>IF(AND(B2811=Hospitalvisits[[#This Row],[Patient_ID]],C2811-Hospitalvisits[[#This Row],[Discharge_Date]] &lt;= 30),1,0)</f>
        <v>0</v>
      </c>
      <c r="K2810" s="3" t="str">
        <f>IF(Hospitalvisits[[#This Row],[Readmission Status]]=1,C2811,"")</f>
        <v/>
      </c>
    </row>
    <row r="2811" spans="1:11">
      <c r="A2811">
        <v>1299</v>
      </c>
      <c r="B2811">
        <v>938</v>
      </c>
      <c r="C2811" s="3">
        <v>44721</v>
      </c>
      <c r="D2811" s="3">
        <v>44725</v>
      </c>
      <c r="E2811">
        <v>4</v>
      </c>
      <c r="F2811" t="s">
        <v>1035</v>
      </c>
      <c r="G2811" t="s">
        <v>1036</v>
      </c>
      <c r="H2811">
        <v>153</v>
      </c>
      <c r="I2811" t="s">
        <v>1029</v>
      </c>
      <c r="J2811">
        <f>IF(AND(B2812=Hospitalvisits[[#This Row],[Patient_ID]],C2812-Hospitalvisits[[#This Row],[Discharge_Date]] &lt;= 30),1,0)</f>
        <v>0</v>
      </c>
      <c r="K2811" s="3" t="str">
        <f>IF(Hospitalvisits[[#This Row],[Readmission Status]]=1,C2812,"")</f>
        <v/>
      </c>
    </row>
    <row r="2812" spans="1:11">
      <c r="A2812">
        <v>2986</v>
      </c>
      <c r="B2812">
        <v>938</v>
      </c>
      <c r="C2812" s="3">
        <v>44761</v>
      </c>
      <c r="D2812" s="3">
        <v>44764</v>
      </c>
      <c r="E2812">
        <v>3</v>
      </c>
      <c r="F2812" t="s">
        <v>1030</v>
      </c>
      <c r="G2812" t="s">
        <v>1031</v>
      </c>
      <c r="H2812">
        <v>29</v>
      </c>
      <c r="I2812" t="s">
        <v>1032</v>
      </c>
      <c r="J2812">
        <f>IF(AND(B2813=Hospitalvisits[[#This Row],[Patient_ID]],C2813-Hospitalvisits[[#This Row],[Discharge_Date]] &lt;= 30),1,0)</f>
        <v>1</v>
      </c>
      <c r="K2812" s="3">
        <f>IF(Hospitalvisits[[#This Row],[Readmission Status]]=1,C2813,"")</f>
        <v>44764</v>
      </c>
    </row>
    <row r="2813" spans="1:11">
      <c r="A2813">
        <v>933</v>
      </c>
      <c r="B2813">
        <v>938</v>
      </c>
      <c r="C2813" s="3">
        <v>44764</v>
      </c>
      <c r="D2813" s="3">
        <v>44769</v>
      </c>
      <c r="E2813">
        <v>5</v>
      </c>
      <c r="F2813" t="s">
        <v>1045</v>
      </c>
      <c r="G2813" t="s">
        <v>1025</v>
      </c>
      <c r="H2813">
        <v>133</v>
      </c>
      <c r="I2813" t="s">
        <v>1026</v>
      </c>
      <c r="J2813">
        <f>IF(AND(B2814=Hospitalvisits[[#This Row],[Patient_ID]],C2814-Hospitalvisits[[#This Row],[Discharge_Date]] &lt;= 30),1,0)</f>
        <v>0</v>
      </c>
      <c r="K2813" s="3" t="str">
        <f>IF(Hospitalvisits[[#This Row],[Readmission Status]]=1,C2814,"")</f>
        <v/>
      </c>
    </row>
    <row r="2814" spans="1:11">
      <c r="A2814">
        <v>1754</v>
      </c>
      <c r="B2814">
        <v>938</v>
      </c>
      <c r="C2814" s="3">
        <v>45472</v>
      </c>
      <c r="D2814" s="3">
        <v>45475</v>
      </c>
      <c r="E2814">
        <v>3</v>
      </c>
      <c r="F2814" t="s">
        <v>1024</v>
      </c>
      <c r="G2814" t="s">
        <v>1025</v>
      </c>
      <c r="H2814">
        <v>113</v>
      </c>
      <c r="I2814" t="s">
        <v>1029</v>
      </c>
      <c r="J2814">
        <f>IF(AND(B2815=Hospitalvisits[[#This Row],[Patient_ID]],C2815-Hospitalvisits[[#This Row],[Discharge_Date]] &lt;= 30),1,0)</f>
        <v>0</v>
      </c>
      <c r="K2814" s="3" t="str">
        <f>IF(Hospitalvisits[[#This Row],[Readmission Status]]=1,C2815,"")</f>
        <v/>
      </c>
    </row>
    <row r="2815" spans="1:11">
      <c r="A2815">
        <v>1765</v>
      </c>
      <c r="B2815">
        <v>938</v>
      </c>
      <c r="C2815" s="3">
        <v>45622</v>
      </c>
      <c r="D2815" s="3">
        <v>45629</v>
      </c>
      <c r="E2815">
        <v>7</v>
      </c>
      <c r="F2815" t="s">
        <v>1037</v>
      </c>
      <c r="G2815" t="s">
        <v>1031</v>
      </c>
      <c r="H2815">
        <v>24</v>
      </c>
      <c r="I2815" t="s">
        <v>1032</v>
      </c>
      <c r="J2815">
        <f>IF(AND(B2816=Hospitalvisits[[#This Row],[Patient_ID]],C2816-Hospitalvisits[[#This Row],[Discharge_Date]] &lt;= 30),1,0)</f>
        <v>0</v>
      </c>
      <c r="K2815" s="3" t="str">
        <f>IF(Hospitalvisits[[#This Row],[Readmission Status]]=1,C2816,"")</f>
        <v/>
      </c>
    </row>
    <row r="2816" spans="1:11">
      <c r="A2816">
        <v>23</v>
      </c>
      <c r="B2816">
        <v>939</v>
      </c>
      <c r="C2816" s="3">
        <v>44934</v>
      </c>
      <c r="D2816" s="3">
        <v>44953</v>
      </c>
      <c r="E2816">
        <v>19</v>
      </c>
      <c r="F2816" t="s">
        <v>1027</v>
      </c>
      <c r="G2816" t="s">
        <v>1028</v>
      </c>
      <c r="H2816">
        <v>52</v>
      </c>
      <c r="I2816" t="s">
        <v>1026</v>
      </c>
      <c r="J2816">
        <f>IF(AND(B2817=Hospitalvisits[[#This Row],[Patient_ID]],C2817-Hospitalvisits[[#This Row],[Discharge_Date]] &lt;= 30),1,0)</f>
        <v>0</v>
      </c>
      <c r="K2816" s="3" t="str">
        <f>IF(Hospitalvisits[[#This Row],[Readmission Status]]=1,C2817,"")</f>
        <v/>
      </c>
    </row>
    <row r="2817" spans="1:11">
      <c r="A2817">
        <v>1612</v>
      </c>
      <c r="B2817">
        <v>939</v>
      </c>
      <c r="C2817" s="3">
        <v>45051</v>
      </c>
      <c r="D2817" s="3">
        <v>45056</v>
      </c>
      <c r="E2817">
        <v>5</v>
      </c>
      <c r="F2817" t="s">
        <v>1035</v>
      </c>
      <c r="G2817" t="s">
        <v>1036</v>
      </c>
      <c r="H2817">
        <v>19</v>
      </c>
      <c r="I2817" t="s">
        <v>1032</v>
      </c>
      <c r="J2817">
        <f>IF(AND(B2818=Hospitalvisits[[#This Row],[Patient_ID]],C2818-Hospitalvisits[[#This Row],[Discharge_Date]] &lt;= 30),1,0)</f>
        <v>0</v>
      </c>
      <c r="K2817" s="3" t="str">
        <f>IF(Hospitalvisits[[#This Row],[Readmission Status]]=1,C2818,"")</f>
        <v/>
      </c>
    </row>
    <row r="2818" spans="1:11">
      <c r="A2818">
        <v>174</v>
      </c>
      <c r="B2818">
        <v>939</v>
      </c>
      <c r="C2818" s="3">
        <v>45469</v>
      </c>
      <c r="D2818" s="3">
        <v>45482</v>
      </c>
      <c r="E2818">
        <v>13</v>
      </c>
      <c r="F2818" t="s">
        <v>1033</v>
      </c>
      <c r="G2818" t="s">
        <v>1028</v>
      </c>
      <c r="H2818">
        <v>59</v>
      </c>
      <c r="I2818" t="s">
        <v>1026</v>
      </c>
      <c r="J2818">
        <f>IF(AND(B2819=Hospitalvisits[[#This Row],[Patient_ID]],C2819-Hospitalvisits[[#This Row],[Discharge_Date]] &lt;= 30),1,0)</f>
        <v>1</v>
      </c>
      <c r="K2818" s="3">
        <f>IF(Hospitalvisits[[#This Row],[Readmission Status]]=1,C2819,"")</f>
        <v>45484</v>
      </c>
    </row>
    <row r="2819" spans="1:11">
      <c r="A2819">
        <v>1029</v>
      </c>
      <c r="B2819">
        <v>939</v>
      </c>
      <c r="C2819" s="3">
        <v>45484</v>
      </c>
      <c r="D2819" s="3">
        <v>45486</v>
      </c>
      <c r="E2819">
        <v>2</v>
      </c>
      <c r="F2819" t="s">
        <v>1045</v>
      </c>
      <c r="G2819" t="s">
        <v>1025</v>
      </c>
      <c r="H2819">
        <v>168</v>
      </c>
      <c r="I2819" t="s">
        <v>1026</v>
      </c>
      <c r="J2819">
        <f>IF(AND(B2820=Hospitalvisits[[#This Row],[Patient_ID]],C2820-Hospitalvisits[[#This Row],[Discharge_Date]] &lt;= 30),1,0)</f>
        <v>0</v>
      </c>
      <c r="K2819" s="3" t="str">
        <f>IF(Hospitalvisits[[#This Row],[Readmission Status]]=1,C2820,"")</f>
        <v/>
      </c>
    </row>
    <row r="2820" spans="1:11">
      <c r="A2820">
        <v>1852</v>
      </c>
      <c r="B2820">
        <v>940</v>
      </c>
      <c r="C2820" s="3">
        <v>44681</v>
      </c>
      <c r="D2820" s="3">
        <v>44684</v>
      </c>
      <c r="E2820">
        <v>3</v>
      </c>
      <c r="F2820" t="s">
        <v>1040</v>
      </c>
      <c r="G2820" t="s">
        <v>1039</v>
      </c>
      <c r="H2820">
        <v>39</v>
      </c>
      <c r="I2820" t="s">
        <v>1034</v>
      </c>
      <c r="J2820">
        <f>IF(AND(B2821=Hospitalvisits[[#This Row],[Patient_ID]],C2821-Hospitalvisits[[#This Row],[Discharge_Date]] &lt;= 30),1,0)</f>
        <v>1</v>
      </c>
      <c r="K2820" s="3">
        <f>IF(Hospitalvisits[[#This Row],[Readmission Status]]=1,C2821,"")</f>
        <v>44694</v>
      </c>
    </row>
    <row r="2821" spans="1:11">
      <c r="A2821">
        <v>1922</v>
      </c>
      <c r="B2821">
        <v>940</v>
      </c>
      <c r="C2821" s="3">
        <v>44694</v>
      </c>
      <c r="D2821" s="3">
        <v>44712</v>
      </c>
      <c r="E2821">
        <v>18</v>
      </c>
      <c r="F2821" t="s">
        <v>1033</v>
      </c>
      <c r="G2821" t="s">
        <v>1028</v>
      </c>
      <c r="H2821">
        <v>40</v>
      </c>
      <c r="I2821" t="s">
        <v>1032</v>
      </c>
      <c r="J2821">
        <f>IF(AND(B2822=Hospitalvisits[[#This Row],[Patient_ID]],C2822-Hospitalvisits[[#This Row],[Discharge_Date]] &lt;= 30),1,0)</f>
        <v>0</v>
      </c>
      <c r="K2821" s="3" t="str">
        <f>IF(Hospitalvisits[[#This Row],[Readmission Status]]=1,C2822,"")</f>
        <v/>
      </c>
    </row>
    <row r="2822" spans="1:11">
      <c r="A2822">
        <v>910</v>
      </c>
      <c r="B2822">
        <v>940</v>
      </c>
      <c r="C2822" s="3">
        <v>44802</v>
      </c>
      <c r="D2822" s="3">
        <v>44822</v>
      </c>
      <c r="E2822">
        <v>20</v>
      </c>
      <c r="F2822" t="s">
        <v>1027</v>
      </c>
      <c r="G2822" t="s">
        <v>1028</v>
      </c>
      <c r="H2822">
        <v>39</v>
      </c>
      <c r="I2822" t="s">
        <v>1029</v>
      </c>
      <c r="J2822">
        <f>IF(AND(B2823=Hospitalvisits[[#This Row],[Patient_ID]],C2823-Hospitalvisits[[#This Row],[Discharge_Date]] &lt;= 30),1,0)</f>
        <v>0</v>
      </c>
      <c r="K2822" s="3" t="str">
        <f>IF(Hospitalvisits[[#This Row],[Readmission Status]]=1,C2823,"")</f>
        <v/>
      </c>
    </row>
    <row r="2823" spans="1:11">
      <c r="A2823">
        <v>205</v>
      </c>
      <c r="B2823">
        <v>940</v>
      </c>
      <c r="C2823" s="3">
        <v>44897</v>
      </c>
      <c r="D2823" s="3">
        <v>44905</v>
      </c>
      <c r="E2823">
        <v>8</v>
      </c>
      <c r="F2823" t="s">
        <v>1030</v>
      </c>
      <c r="G2823" t="s">
        <v>1031</v>
      </c>
      <c r="H2823">
        <v>141</v>
      </c>
      <c r="I2823" t="s">
        <v>1032</v>
      </c>
      <c r="J2823">
        <f>IF(AND(B2824=Hospitalvisits[[#This Row],[Patient_ID]],C2824-Hospitalvisits[[#This Row],[Discharge_Date]] &lt;= 30),1,0)</f>
        <v>0</v>
      </c>
      <c r="K2823" s="3" t="str">
        <f>IF(Hospitalvisits[[#This Row],[Readmission Status]]=1,C2824,"")</f>
        <v/>
      </c>
    </row>
    <row r="2824" spans="1:11">
      <c r="A2824">
        <v>2003</v>
      </c>
      <c r="B2824">
        <v>940</v>
      </c>
      <c r="C2824" s="3">
        <v>45015</v>
      </c>
      <c r="D2824" s="3">
        <v>45016</v>
      </c>
      <c r="E2824">
        <v>1</v>
      </c>
      <c r="F2824" t="s">
        <v>1046</v>
      </c>
      <c r="G2824" t="s">
        <v>1043</v>
      </c>
      <c r="H2824">
        <v>119</v>
      </c>
      <c r="I2824" t="s">
        <v>1029</v>
      </c>
      <c r="J2824">
        <f>IF(AND(B2825=Hospitalvisits[[#This Row],[Patient_ID]],C2825-Hospitalvisits[[#This Row],[Discharge_Date]] &lt;= 30),1,0)</f>
        <v>0</v>
      </c>
      <c r="K2824" s="3" t="str">
        <f>IF(Hospitalvisits[[#This Row],[Readmission Status]]=1,C2825,"")</f>
        <v/>
      </c>
    </row>
    <row r="2825" spans="1:11">
      <c r="A2825">
        <v>496</v>
      </c>
      <c r="B2825">
        <v>940</v>
      </c>
      <c r="C2825" s="3">
        <v>45083</v>
      </c>
      <c r="D2825" s="3">
        <v>45092</v>
      </c>
      <c r="E2825">
        <v>9</v>
      </c>
      <c r="F2825" t="s">
        <v>1030</v>
      </c>
      <c r="G2825" t="s">
        <v>1031</v>
      </c>
      <c r="H2825">
        <v>177</v>
      </c>
      <c r="I2825" t="s">
        <v>1032</v>
      </c>
      <c r="J2825">
        <f>IF(AND(B2826=Hospitalvisits[[#This Row],[Patient_ID]],C2826-Hospitalvisits[[#This Row],[Discharge_Date]] &lt;= 30),1,0)</f>
        <v>1</v>
      </c>
      <c r="K2825" s="3">
        <f>IF(Hospitalvisits[[#This Row],[Readmission Status]]=1,C2826,"")</f>
        <v>45110</v>
      </c>
    </row>
    <row r="2826" spans="1:11">
      <c r="A2826">
        <v>2959</v>
      </c>
      <c r="B2826">
        <v>940</v>
      </c>
      <c r="C2826" s="3">
        <v>45110</v>
      </c>
      <c r="D2826" s="3">
        <v>45113</v>
      </c>
      <c r="E2826">
        <v>3</v>
      </c>
      <c r="F2826" t="s">
        <v>1045</v>
      </c>
      <c r="G2826" t="s">
        <v>1025</v>
      </c>
      <c r="H2826">
        <v>186</v>
      </c>
      <c r="I2826" t="s">
        <v>1034</v>
      </c>
      <c r="J2826">
        <f>IF(AND(B2827=Hospitalvisits[[#This Row],[Patient_ID]],C2827-Hospitalvisits[[#This Row],[Discharge_Date]] &lt;= 30),1,0)</f>
        <v>0</v>
      </c>
      <c r="K2826" s="3" t="str">
        <f>IF(Hospitalvisits[[#This Row],[Readmission Status]]=1,C2827,"")</f>
        <v/>
      </c>
    </row>
    <row r="2827" spans="1:11">
      <c r="A2827">
        <v>875</v>
      </c>
      <c r="B2827">
        <v>940</v>
      </c>
      <c r="C2827" s="3">
        <v>45363</v>
      </c>
      <c r="D2827" s="3">
        <v>45370</v>
      </c>
      <c r="E2827">
        <v>7</v>
      </c>
      <c r="F2827" t="s">
        <v>1035</v>
      </c>
      <c r="G2827" t="s">
        <v>1036</v>
      </c>
      <c r="H2827">
        <v>42</v>
      </c>
      <c r="I2827" t="s">
        <v>1034</v>
      </c>
      <c r="J2827">
        <f>IF(AND(B2828=Hospitalvisits[[#This Row],[Patient_ID]],C2828-Hospitalvisits[[#This Row],[Discharge_Date]] &lt;= 30),1,0)</f>
        <v>0</v>
      </c>
      <c r="K2827" s="3" t="str">
        <f>IF(Hospitalvisits[[#This Row],[Readmission Status]]=1,C2828,"")</f>
        <v/>
      </c>
    </row>
    <row r="2828" spans="1:11">
      <c r="A2828">
        <v>1125</v>
      </c>
      <c r="B2828">
        <v>940</v>
      </c>
      <c r="C2828" s="3">
        <v>45482</v>
      </c>
      <c r="D2828" s="3">
        <v>45484</v>
      </c>
      <c r="E2828">
        <v>2</v>
      </c>
      <c r="F2828" t="s">
        <v>1046</v>
      </c>
      <c r="G2828" t="s">
        <v>1043</v>
      </c>
      <c r="H2828">
        <v>162</v>
      </c>
      <c r="I2828" t="s">
        <v>1029</v>
      </c>
      <c r="J2828">
        <f>IF(AND(B2829=Hospitalvisits[[#This Row],[Patient_ID]],C2829-Hospitalvisits[[#This Row],[Discharge_Date]] &lt;= 30),1,0)</f>
        <v>0</v>
      </c>
      <c r="K2828" s="3" t="str">
        <f>IF(Hospitalvisits[[#This Row],[Readmission Status]]=1,C2829,"")</f>
        <v/>
      </c>
    </row>
    <row r="2829" spans="1:11">
      <c r="A2829">
        <v>1599</v>
      </c>
      <c r="B2829">
        <v>940</v>
      </c>
      <c r="C2829" s="3">
        <v>45526</v>
      </c>
      <c r="D2829" s="3">
        <v>45530</v>
      </c>
      <c r="E2829">
        <v>4</v>
      </c>
      <c r="F2829" t="s">
        <v>1041</v>
      </c>
      <c r="G2829" t="s">
        <v>1036</v>
      </c>
      <c r="H2829">
        <v>38</v>
      </c>
      <c r="I2829" t="s">
        <v>1032</v>
      </c>
      <c r="J2829">
        <f>IF(AND(B2830=Hospitalvisits[[#This Row],[Patient_ID]],C2830-Hospitalvisits[[#This Row],[Discharge_Date]] &lt;= 30),1,0)</f>
        <v>0</v>
      </c>
      <c r="K2829" s="3" t="str">
        <f>IF(Hospitalvisits[[#This Row],[Readmission Status]]=1,C2830,"")</f>
        <v/>
      </c>
    </row>
    <row r="2830" spans="1:11">
      <c r="A2830">
        <v>22</v>
      </c>
      <c r="B2830">
        <v>941</v>
      </c>
      <c r="C2830" s="3">
        <v>44663</v>
      </c>
      <c r="D2830" s="3">
        <v>44667</v>
      </c>
      <c r="E2830">
        <v>4</v>
      </c>
      <c r="F2830" t="s">
        <v>1045</v>
      </c>
      <c r="G2830" t="s">
        <v>1025</v>
      </c>
      <c r="H2830">
        <v>123</v>
      </c>
      <c r="I2830" t="s">
        <v>1032</v>
      </c>
      <c r="J2830">
        <f>IF(AND(B2831=Hospitalvisits[[#This Row],[Patient_ID]],C2831-Hospitalvisits[[#This Row],[Discharge_Date]] &lt;= 30),1,0)</f>
        <v>0</v>
      </c>
      <c r="K2830" s="3" t="str">
        <f>IF(Hospitalvisits[[#This Row],[Readmission Status]]=1,C2831,"")</f>
        <v/>
      </c>
    </row>
    <row r="2831" spans="1:11">
      <c r="A2831">
        <v>2665</v>
      </c>
      <c r="B2831">
        <v>941</v>
      </c>
      <c r="C2831" s="3">
        <v>44853</v>
      </c>
      <c r="D2831" s="3">
        <v>44856</v>
      </c>
      <c r="E2831">
        <v>3</v>
      </c>
      <c r="F2831" t="s">
        <v>1024</v>
      </c>
      <c r="G2831" t="s">
        <v>1025</v>
      </c>
      <c r="H2831">
        <v>187</v>
      </c>
      <c r="I2831" t="s">
        <v>1032</v>
      </c>
      <c r="J2831">
        <f>IF(AND(B2832=Hospitalvisits[[#This Row],[Patient_ID]],C2832-Hospitalvisits[[#This Row],[Discharge_Date]] &lt;= 30),1,0)</f>
        <v>0</v>
      </c>
      <c r="K2831" s="3" t="str">
        <f>IF(Hospitalvisits[[#This Row],[Readmission Status]]=1,C2832,"")</f>
        <v/>
      </c>
    </row>
    <row r="2832" spans="1:11">
      <c r="A2832">
        <v>38</v>
      </c>
      <c r="B2832">
        <v>941</v>
      </c>
      <c r="C2832" s="3">
        <v>45485</v>
      </c>
      <c r="D2832" s="3">
        <v>45490</v>
      </c>
      <c r="E2832">
        <v>5</v>
      </c>
      <c r="F2832" t="s">
        <v>1024</v>
      </c>
      <c r="G2832" t="s">
        <v>1025</v>
      </c>
      <c r="H2832">
        <v>106</v>
      </c>
      <c r="I2832" t="s">
        <v>1026</v>
      </c>
      <c r="J2832">
        <f>IF(AND(B2833=Hospitalvisits[[#This Row],[Patient_ID]],C2833-Hospitalvisits[[#This Row],[Discharge_Date]] &lt;= 30),1,0)</f>
        <v>0</v>
      </c>
      <c r="K2832" s="3" t="str">
        <f>IF(Hospitalvisits[[#This Row],[Readmission Status]]=1,C2833,"")</f>
        <v/>
      </c>
    </row>
    <row r="2833" spans="1:11">
      <c r="A2833">
        <v>1096</v>
      </c>
      <c r="B2833">
        <v>943</v>
      </c>
      <c r="C2833" s="3">
        <v>45181</v>
      </c>
      <c r="D2833" s="3">
        <v>45199</v>
      </c>
      <c r="E2833">
        <v>18</v>
      </c>
      <c r="F2833" t="s">
        <v>1027</v>
      </c>
      <c r="G2833" t="s">
        <v>1028</v>
      </c>
      <c r="H2833">
        <v>105</v>
      </c>
      <c r="I2833" t="s">
        <v>1026</v>
      </c>
      <c r="J2833">
        <f>IF(AND(B2834=Hospitalvisits[[#This Row],[Patient_ID]],C2834-Hospitalvisits[[#This Row],[Discharge_Date]] &lt;= 30),1,0)</f>
        <v>0</v>
      </c>
      <c r="K2833" s="3" t="str">
        <f>IF(Hospitalvisits[[#This Row],[Readmission Status]]=1,C2834,"")</f>
        <v/>
      </c>
    </row>
    <row r="2834" spans="1:11">
      <c r="A2834">
        <v>2738</v>
      </c>
      <c r="B2834">
        <v>943</v>
      </c>
      <c r="C2834" s="3">
        <v>45370</v>
      </c>
      <c r="D2834" s="3">
        <v>45374</v>
      </c>
      <c r="E2834">
        <v>4</v>
      </c>
      <c r="F2834" t="s">
        <v>1040</v>
      </c>
      <c r="G2834" t="s">
        <v>1039</v>
      </c>
      <c r="H2834">
        <v>160</v>
      </c>
      <c r="I2834" t="s">
        <v>1026</v>
      </c>
      <c r="J2834">
        <f>IF(AND(B2835=Hospitalvisits[[#This Row],[Patient_ID]],C2835-Hospitalvisits[[#This Row],[Discharge_Date]] &lt;= 30),1,0)</f>
        <v>0</v>
      </c>
      <c r="K2834" s="3" t="str">
        <f>IF(Hospitalvisits[[#This Row],[Readmission Status]]=1,C2835,"")</f>
        <v/>
      </c>
    </row>
    <row r="2835" spans="1:11">
      <c r="A2835">
        <v>1994</v>
      </c>
      <c r="B2835">
        <v>943</v>
      </c>
      <c r="C2835" s="3">
        <v>45428</v>
      </c>
      <c r="D2835" s="3">
        <v>45439</v>
      </c>
      <c r="E2835">
        <v>11</v>
      </c>
      <c r="F2835" t="s">
        <v>1035</v>
      </c>
      <c r="G2835" t="s">
        <v>1036</v>
      </c>
      <c r="H2835">
        <v>76</v>
      </c>
      <c r="I2835" t="s">
        <v>1026</v>
      </c>
      <c r="J2835">
        <f>IF(AND(B2836=Hospitalvisits[[#This Row],[Patient_ID]],C2836-Hospitalvisits[[#This Row],[Discharge_Date]] &lt;= 30),1,0)</f>
        <v>0</v>
      </c>
      <c r="K2835" s="3" t="str">
        <f>IF(Hospitalvisits[[#This Row],[Readmission Status]]=1,C2836,"")</f>
        <v/>
      </c>
    </row>
    <row r="2836" spans="1:11">
      <c r="A2836">
        <v>1073</v>
      </c>
      <c r="B2836">
        <v>943</v>
      </c>
      <c r="C2836" s="3">
        <v>45602</v>
      </c>
      <c r="D2836" s="3">
        <v>45603</v>
      </c>
      <c r="E2836">
        <v>1</v>
      </c>
      <c r="F2836" t="s">
        <v>1042</v>
      </c>
      <c r="G2836" t="s">
        <v>1043</v>
      </c>
      <c r="H2836">
        <v>78</v>
      </c>
      <c r="I2836" t="s">
        <v>1029</v>
      </c>
      <c r="J2836">
        <f>IF(AND(B2837=Hospitalvisits[[#This Row],[Patient_ID]],C2837-Hospitalvisits[[#This Row],[Discharge_Date]] &lt;= 30),1,0)</f>
        <v>1</v>
      </c>
      <c r="K2836" s="3">
        <f>IF(Hospitalvisits[[#This Row],[Readmission Status]]=1,C2837,"")</f>
        <v>45627</v>
      </c>
    </row>
    <row r="2837" spans="1:11">
      <c r="A2837">
        <v>1329</v>
      </c>
      <c r="B2837">
        <v>943</v>
      </c>
      <c r="C2837" s="3">
        <v>45627</v>
      </c>
      <c r="D2837" s="3">
        <v>45630</v>
      </c>
      <c r="E2837">
        <v>3</v>
      </c>
      <c r="F2837" t="s">
        <v>1044</v>
      </c>
      <c r="G2837" t="s">
        <v>1039</v>
      </c>
      <c r="H2837">
        <v>171</v>
      </c>
      <c r="I2837" t="s">
        <v>1026</v>
      </c>
      <c r="J2837">
        <f>IF(AND(B2838=Hospitalvisits[[#This Row],[Patient_ID]],C2838-Hospitalvisits[[#This Row],[Discharge_Date]] &lt;= 30),1,0)</f>
        <v>0</v>
      </c>
      <c r="K2837" s="3" t="str">
        <f>IF(Hospitalvisits[[#This Row],[Readmission Status]]=1,C2838,"")</f>
        <v/>
      </c>
    </row>
    <row r="2838" spans="1:11">
      <c r="A2838">
        <v>1851</v>
      </c>
      <c r="B2838">
        <v>944</v>
      </c>
      <c r="C2838" s="3">
        <v>44565</v>
      </c>
      <c r="D2838" s="3">
        <v>44569</v>
      </c>
      <c r="E2838">
        <v>4</v>
      </c>
      <c r="F2838" t="s">
        <v>1035</v>
      </c>
      <c r="G2838" t="s">
        <v>1036</v>
      </c>
      <c r="H2838">
        <v>141</v>
      </c>
      <c r="I2838" t="s">
        <v>1034</v>
      </c>
      <c r="J2838">
        <f>IF(AND(B2839=Hospitalvisits[[#This Row],[Patient_ID]],C2839-Hospitalvisits[[#This Row],[Discharge_Date]] &lt;= 30),1,0)</f>
        <v>0</v>
      </c>
      <c r="K2838" s="3" t="str">
        <f>IF(Hospitalvisits[[#This Row],[Readmission Status]]=1,C2839,"")</f>
        <v/>
      </c>
    </row>
    <row r="2839" spans="1:11">
      <c r="A2839">
        <v>2542</v>
      </c>
      <c r="B2839">
        <v>944</v>
      </c>
      <c r="C2839" s="3">
        <v>44625</v>
      </c>
      <c r="D2839" s="3">
        <v>44630</v>
      </c>
      <c r="E2839">
        <v>5</v>
      </c>
      <c r="F2839" t="s">
        <v>1044</v>
      </c>
      <c r="G2839" t="s">
        <v>1039</v>
      </c>
      <c r="H2839">
        <v>8</v>
      </c>
      <c r="I2839" t="s">
        <v>1032</v>
      </c>
      <c r="J2839">
        <f>IF(AND(B2840=Hospitalvisits[[#This Row],[Patient_ID]],C2840-Hospitalvisits[[#This Row],[Discharge_Date]] &lt;= 30),1,0)</f>
        <v>0</v>
      </c>
      <c r="K2839" s="3" t="str">
        <f>IF(Hospitalvisits[[#This Row],[Readmission Status]]=1,C2840,"")</f>
        <v/>
      </c>
    </row>
    <row r="2840" spans="1:11">
      <c r="A2840">
        <v>2901</v>
      </c>
      <c r="B2840">
        <v>944</v>
      </c>
      <c r="C2840" s="3">
        <v>44720</v>
      </c>
      <c r="D2840" s="3">
        <v>44723</v>
      </c>
      <c r="E2840">
        <v>3</v>
      </c>
      <c r="F2840" t="s">
        <v>1042</v>
      </c>
      <c r="G2840" t="s">
        <v>1043</v>
      </c>
      <c r="H2840">
        <v>200</v>
      </c>
      <c r="I2840" t="s">
        <v>1032</v>
      </c>
      <c r="J2840">
        <f>IF(AND(B2841=Hospitalvisits[[#This Row],[Patient_ID]],C2841-Hospitalvisits[[#This Row],[Discharge_Date]] &lt;= 30),1,0)</f>
        <v>0</v>
      </c>
      <c r="K2840" s="3" t="str">
        <f>IF(Hospitalvisits[[#This Row],[Readmission Status]]=1,C2841,"")</f>
        <v/>
      </c>
    </row>
    <row r="2841" spans="1:11">
      <c r="A2841">
        <v>225</v>
      </c>
      <c r="B2841">
        <v>945</v>
      </c>
      <c r="C2841" s="3">
        <v>44958</v>
      </c>
      <c r="D2841" s="3">
        <v>44968</v>
      </c>
      <c r="E2841">
        <v>10</v>
      </c>
      <c r="F2841" t="s">
        <v>1035</v>
      </c>
      <c r="G2841" t="s">
        <v>1036</v>
      </c>
      <c r="H2841">
        <v>50</v>
      </c>
      <c r="I2841" t="s">
        <v>1026</v>
      </c>
      <c r="J2841">
        <f>IF(AND(B2842=Hospitalvisits[[#This Row],[Patient_ID]],C2842-Hospitalvisits[[#This Row],[Discharge_Date]] &lt;= 30),1,0)</f>
        <v>0</v>
      </c>
      <c r="K2841" s="3" t="str">
        <f>IF(Hospitalvisits[[#This Row],[Readmission Status]]=1,C2842,"")</f>
        <v/>
      </c>
    </row>
    <row r="2842" spans="1:11">
      <c r="A2842">
        <v>1828</v>
      </c>
      <c r="B2842">
        <v>945</v>
      </c>
      <c r="C2842" s="3">
        <v>45142</v>
      </c>
      <c r="D2842" s="3">
        <v>45144</v>
      </c>
      <c r="E2842">
        <v>2</v>
      </c>
      <c r="F2842" t="s">
        <v>1046</v>
      </c>
      <c r="G2842" t="s">
        <v>1043</v>
      </c>
      <c r="H2842">
        <v>104</v>
      </c>
      <c r="I2842" t="s">
        <v>1032</v>
      </c>
      <c r="J2842">
        <f>IF(AND(B2843=Hospitalvisits[[#This Row],[Patient_ID]],C2843-Hospitalvisits[[#This Row],[Discharge_Date]] &lt;= 30),1,0)</f>
        <v>0</v>
      </c>
      <c r="K2842" s="3" t="str">
        <f>IF(Hospitalvisits[[#This Row],[Readmission Status]]=1,C2843,"")</f>
        <v/>
      </c>
    </row>
    <row r="2843" spans="1:11">
      <c r="A2843">
        <v>2790</v>
      </c>
      <c r="B2843">
        <v>945</v>
      </c>
      <c r="C2843" s="3">
        <v>45301</v>
      </c>
      <c r="D2843" s="3">
        <v>45304</v>
      </c>
      <c r="E2843">
        <v>3</v>
      </c>
      <c r="F2843" t="s">
        <v>1046</v>
      </c>
      <c r="G2843" t="s">
        <v>1043</v>
      </c>
      <c r="H2843">
        <v>139</v>
      </c>
      <c r="I2843" t="s">
        <v>1034</v>
      </c>
      <c r="J2843">
        <f>IF(AND(B2844=Hospitalvisits[[#This Row],[Patient_ID]],C2844-Hospitalvisits[[#This Row],[Discharge_Date]] &lt;= 30),1,0)</f>
        <v>0</v>
      </c>
      <c r="K2843" s="3" t="str">
        <f>IF(Hospitalvisits[[#This Row],[Readmission Status]]=1,C2844,"")</f>
        <v/>
      </c>
    </row>
    <row r="2844" spans="1:11">
      <c r="A2844">
        <v>942</v>
      </c>
      <c r="B2844">
        <v>945</v>
      </c>
      <c r="C2844" s="3">
        <v>45500</v>
      </c>
      <c r="D2844" s="3">
        <v>45508</v>
      </c>
      <c r="E2844">
        <v>8</v>
      </c>
      <c r="F2844" t="s">
        <v>1033</v>
      </c>
      <c r="G2844" t="s">
        <v>1028</v>
      </c>
      <c r="H2844">
        <v>63</v>
      </c>
      <c r="I2844" t="s">
        <v>1032</v>
      </c>
      <c r="J2844">
        <f>IF(AND(B2845=Hospitalvisits[[#This Row],[Patient_ID]],C2845-Hospitalvisits[[#This Row],[Discharge_Date]] &lt;= 30),1,0)</f>
        <v>0</v>
      </c>
      <c r="K2844" s="3" t="str">
        <f>IF(Hospitalvisits[[#This Row],[Readmission Status]]=1,C2845,"")</f>
        <v/>
      </c>
    </row>
    <row r="2845" spans="1:11">
      <c r="A2845">
        <v>2095</v>
      </c>
      <c r="B2845">
        <v>945</v>
      </c>
      <c r="C2845" s="3">
        <v>45609</v>
      </c>
      <c r="D2845" s="3">
        <v>45614</v>
      </c>
      <c r="E2845">
        <v>5</v>
      </c>
      <c r="F2845" t="s">
        <v>1024</v>
      </c>
      <c r="G2845" t="s">
        <v>1025</v>
      </c>
      <c r="H2845">
        <v>127</v>
      </c>
      <c r="I2845" t="s">
        <v>1034</v>
      </c>
      <c r="J2845">
        <f>IF(AND(B2846=Hospitalvisits[[#This Row],[Patient_ID]],C2846-Hospitalvisits[[#This Row],[Discharge_Date]] &lt;= 30),1,0)</f>
        <v>0</v>
      </c>
      <c r="K2845" s="3" t="str">
        <f>IF(Hospitalvisits[[#This Row],[Readmission Status]]=1,C2846,"")</f>
        <v/>
      </c>
    </row>
    <row r="2846" spans="1:11">
      <c r="A2846">
        <v>1973</v>
      </c>
      <c r="B2846">
        <v>946</v>
      </c>
      <c r="C2846" s="3">
        <v>44970</v>
      </c>
      <c r="D2846" s="3">
        <v>44983</v>
      </c>
      <c r="E2846">
        <v>13</v>
      </c>
      <c r="F2846" t="s">
        <v>1033</v>
      </c>
      <c r="G2846" t="s">
        <v>1028</v>
      </c>
      <c r="H2846">
        <v>21</v>
      </c>
      <c r="I2846" t="s">
        <v>1029</v>
      </c>
      <c r="J2846">
        <f>IF(AND(B2847=Hospitalvisits[[#This Row],[Patient_ID]],C2847-Hospitalvisits[[#This Row],[Discharge_Date]] &lt;= 30),1,0)</f>
        <v>1</v>
      </c>
      <c r="K2846" s="3">
        <f>IF(Hospitalvisits[[#This Row],[Readmission Status]]=1,C2847,"")</f>
        <v>45009</v>
      </c>
    </row>
    <row r="2847" spans="1:11">
      <c r="A2847">
        <v>777</v>
      </c>
      <c r="B2847">
        <v>946</v>
      </c>
      <c r="C2847" s="3">
        <v>45009</v>
      </c>
      <c r="D2847" s="3">
        <v>45016</v>
      </c>
      <c r="E2847">
        <v>7</v>
      </c>
      <c r="F2847" t="s">
        <v>1038</v>
      </c>
      <c r="G2847" t="s">
        <v>1039</v>
      </c>
      <c r="H2847">
        <v>61</v>
      </c>
      <c r="I2847" t="s">
        <v>1032</v>
      </c>
      <c r="J2847">
        <f>IF(AND(B2848=Hospitalvisits[[#This Row],[Patient_ID]],C2848-Hospitalvisits[[#This Row],[Discharge_Date]] &lt;= 30),1,0)</f>
        <v>0</v>
      </c>
      <c r="K2847" s="3" t="str">
        <f>IF(Hospitalvisits[[#This Row],[Readmission Status]]=1,C2848,"")</f>
        <v/>
      </c>
    </row>
    <row r="2848" spans="1:11">
      <c r="A2848">
        <v>2059</v>
      </c>
      <c r="B2848">
        <v>946</v>
      </c>
      <c r="C2848" s="3">
        <v>45327</v>
      </c>
      <c r="D2848" s="3">
        <v>45345</v>
      </c>
      <c r="E2848">
        <v>18</v>
      </c>
      <c r="F2848" t="s">
        <v>1027</v>
      </c>
      <c r="G2848" t="s">
        <v>1028</v>
      </c>
      <c r="H2848">
        <v>54</v>
      </c>
      <c r="I2848" t="s">
        <v>1029</v>
      </c>
      <c r="J2848">
        <f>IF(AND(B2849=Hospitalvisits[[#This Row],[Patient_ID]],C2849-Hospitalvisits[[#This Row],[Discharge_Date]] &lt;= 30),1,0)</f>
        <v>0</v>
      </c>
      <c r="K2848" s="3" t="str">
        <f>IF(Hospitalvisits[[#This Row],[Readmission Status]]=1,C2849,"")</f>
        <v/>
      </c>
    </row>
    <row r="2849" spans="1:11">
      <c r="A2849">
        <v>2544</v>
      </c>
      <c r="B2849">
        <v>946</v>
      </c>
      <c r="C2849" s="3">
        <v>45446</v>
      </c>
      <c r="D2849" s="3">
        <v>45451</v>
      </c>
      <c r="E2849">
        <v>5</v>
      </c>
      <c r="F2849" t="s">
        <v>1035</v>
      </c>
      <c r="G2849" t="s">
        <v>1036</v>
      </c>
      <c r="H2849">
        <v>141</v>
      </c>
      <c r="I2849" t="s">
        <v>1032</v>
      </c>
      <c r="J2849">
        <f>IF(AND(B2850=Hospitalvisits[[#This Row],[Patient_ID]],C2850-Hospitalvisits[[#This Row],[Discharge_Date]] &lt;= 30),1,0)</f>
        <v>0</v>
      </c>
      <c r="K2849" s="3" t="str">
        <f>IF(Hospitalvisits[[#This Row],[Readmission Status]]=1,C2850,"")</f>
        <v/>
      </c>
    </row>
    <row r="2850" spans="1:11">
      <c r="A2850">
        <v>1260</v>
      </c>
      <c r="B2850">
        <v>946</v>
      </c>
      <c r="C2850" s="3">
        <v>45603</v>
      </c>
      <c r="D2850" s="3">
        <v>45615</v>
      </c>
      <c r="E2850">
        <v>12</v>
      </c>
      <c r="F2850" t="s">
        <v>1027</v>
      </c>
      <c r="G2850" t="s">
        <v>1028</v>
      </c>
      <c r="H2850">
        <v>45</v>
      </c>
      <c r="I2850" t="s">
        <v>1032</v>
      </c>
      <c r="J2850">
        <f>IF(AND(B2851=Hospitalvisits[[#This Row],[Patient_ID]],C2851-Hospitalvisits[[#This Row],[Discharge_Date]] &lt;= 30),1,0)</f>
        <v>1</v>
      </c>
      <c r="K2850" s="3">
        <f>IF(Hospitalvisits[[#This Row],[Readmission Status]]=1,C2851,"")</f>
        <v>45620</v>
      </c>
    </row>
    <row r="2851" spans="1:11">
      <c r="A2851">
        <v>2249</v>
      </c>
      <c r="B2851">
        <v>946</v>
      </c>
      <c r="C2851" s="3">
        <v>45620</v>
      </c>
      <c r="D2851" s="3">
        <v>45636</v>
      </c>
      <c r="E2851">
        <v>16</v>
      </c>
      <c r="F2851" t="s">
        <v>1033</v>
      </c>
      <c r="G2851" t="s">
        <v>1028</v>
      </c>
      <c r="H2851">
        <v>69</v>
      </c>
      <c r="I2851" t="s">
        <v>1029</v>
      </c>
      <c r="J2851">
        <f>IF(AND(B2852=Hospitalvisits[[#This Row],[Patient_ID]],C2852-Hospitalvisits[[#This Row],[Discharge_Date]] &lt;= 30),1,0)</f>
        <v>0</v>
      </c>
      <c r="K2851" s="3" t="str">
        <f>IF(Hospitalvisits[[#This Row],[Readmission Status]]=1,C2852,"")</f>
        <v/>
      </c>
    </row>
    <row r="2852" spans="1:11">
      <c r="A2852">
        <v>2384</v>
      </c>
      <c r="B2852">
        <v>948</v>
      </c>
      <c r="C2852" s="3">
        <v>44668</v>
      </c>
      <c r="D2852" s="3">
        <v>44671</v>
      </c>
      <c r="E2852">
        <v>3</v>
      </c>
      <c r="F2852" t="s">
        <v>1024</v>
      </c>
      <c r="G2852" t="s">
        <v>1025</v>
      </c>
      <c r="H2852">
        <v>138</v>
      </c>
      <c r="I2852" t="s">
        <v>1026</v>
      </c>
      <c r="J2852">
        <f>IF(AND(B2853=Hospitalvisits[[#This Row],[Patient_ID]],C2853-Hospitalvisits[[#This Row],[Discharge_Date]] &lt;= 30),1,0)</f>
        <v>0</v>
      </c>
      <c r="K2852" s="3" t="str">
        <f>IF(Hospitalvisits[[#This Row],[Readmission Status]]=1,C2853,"")</f>
        <v/>
      </c>
    </row>
    <row r="2853" spans="1:11">
      <c r="A2853">
        <v>2328</v>
      </c>
      <c r="B2853">
        <v>948</v>
      </c>
      <c r="C2853" s="3">
        <v>45111</v>
      </c>
      <c r="D2853" s="3">
        <v>45121</v>
      </c>
      <c r="E2853">
        <v>10</v>
      </c>
      <c r="F2853" t="s">
        <v>1030</v>
      </c>
      <c r="G2853" t="s">
        <v>1031</v>
      </c>
      <c r="H2853">
        <v>60</v>
      </c>
      <c r="I2853" t="s">
        <v>1034</v>
      </c>
      <c r="J2853">
        <f>IF(AND(B2854=Hospitalvisits[[#This Row],[Patient_ID]],C2854-Hospitalvisits[[#This Row],[Discharge_Date]] &lt;= 30),1,0)</f>
        <v>1</v>
      </c>
      <c r="K2853" s="3">
        <f>IF(Hospitalvisits[[#This Row],[Readmission Status]]=1,C2854,"")</f>
        <v>45111</v>
      </c>
    </row>
    <row r="2854" spans="1:11">
      <c r="A2854">
        <v>2495</v>
      </c>
      <c r="B2854">
        <v>948</v>
      </c>
      <c r="C2854" s="3">
        <v>45111</v>
      </c>
      <c r="D2854" s="3">
        <v>45114</v>
      </c>
      <c r="E2854">
        <v>3</v>
      </c>
      <c r="F2854" t="s">
        <v>1024</v>
      </c>
      <c r="G2854" t="s">
        <v>1025</v>
      </c>
      <c r="H2854">
        <v>94</v>
      </c>
      <c r="I2854" t="s">
        <v>1032</v>
      </c>
      <c r="J2854">
        <f>IF(AND(B2855=Hospitalvisits[[#This Row],[Patient_ID]],C2855-Hospitalvisits[[#This Row],[Discharge_Date]] &lt;= 30),1,0)</f>
        <v>0</v>
      </c>
      <c r="K2854" s="3" t="str">
        <f>IF(Hospitalvisits[[#This Row],[Readmission Status]]=1,C2855,"")</f>
        <v/>
      </c>
    </row>
    <row r="2855" spans="1:11">
      <c r="A2855">
        <v>1059</v>
      </c>
      <c r="B2855">
        <v>948</v>
      </c>
      <c r="C2855" s="3">
        <v>45169</v>
      </c>
      <c r="D2855" s="3">
        <v>45172</v>
      </c>
      <c r="E2855">
        <v>3</v>
      </c>
      <c r="F2855" t="s">
        <v>1045</v>
      </c>
      <c r="G2855" t="s">
        <v>1025</v>
      </c>
      <c r="H2855">
        <v>50</v>
      </c>
      <c r="I2855" t="s">
        <v>1029</v>
      </c>
      <c r="J2855">
        <f>IF(AND(B2856=Hospitalvisits[[#This Row],[Patient_ID]],C2856-Hospitalvisits[[#This Row],[Discharge_Date]] &lt;= 30),1,0)</f>
        <v>0</v>
      </c>
      <c r="K2855" s="3" t="str">
        <f>IF(Hospitalvisits[[#This Row],[Readmission Status]]=1,C2856,"")</f>
        <v/>
      </c>
    </row>
    <row r="2856" spans="1:11">
      <c r="A2856">
        <v>2082</v>
      </c>
      <c r="B2856">
        <v>948</v>
      </c>
      <c r="C2856" s="3">
        <v>45479</v>
      </c>
      <c r="D2856" s="3">
        <v>45486</v>
      </c>
      <c r="E2856">
        <v>7</v>
      </c>
      <c r="F2856" t="s">
        <v>1040</v>
      </c>
      <c r="G2856" t="s">
        <v>1039</v>
      </c>
      <c r="H2856">
        <v>180</v>
      </c>
      <c r="I2856" t="s">
        <v>1029</v>
      </c>
      <c r="J2856">
        <f>IF(AND(B2857=Hospitalvisits[[#This Row],[Patient_ID]],C2857-Hospitalvisits[[#This Row],[Discharge_Date]] &lt;= 30),1,0)</f>
        <v>0</v>
      </c>
      <c r="K2856" s="3" t="str">
        <f>IF(Hospitalvisits[[#This Row],[Readmission Status]]=1,C2857,"")</f>
        <v/>
      </c>
    </row>
    <row r="2857" spans="1:11">
      <c r="A2857">
        <v>1693</v>
      </c>
      <c r="B2857">
        <v>949</v>
      </c>
      <c r="C2857" s="3">
        <v>45046</v>
      </c>
      <c r="D2857" s="3">
        <v>45062</v>
      </c>
      <c r="E2857">
        <v>16</v>
      </c>
      <c r="F2857" t="s">
        <v>1027</v>
      </c>
      <c r="G2857" t="s">
        <v>1028</v>
      </c>
      <c r="H2857">
        <v>164</v>
      </c>
      <c r="I2857" t="s">
        <v>1032</v>
      </c>
      <c r="J2857">
        <f>IF(AND(B2858=Hospitalvisits[[#This Row],[Patient_ID]],C2858-Hospitalvisits[[#This Row],[Discharge_Date]] &lt;= 30),1,0)</f>
        <v>0</v>
      </c>
      <c r="K2857" s="3" t="str">
        <f>IF(Hospitalvisits[[#This Row],[Readmission Status]]=1,C2858,"")</f>
        <v/>
      </c>
    </row>
    <row r="2858" spans="1:11">
      <c r="A2858">
        <v>483</v>
      </c>
      <c r="B2858">
        <v>949</v>
      </c>
      <c r="C2858" s="3">
        <v>45447</v>
      </c>
      <c r="D2858" s="3">
        <v>45454</v>
      </c>
      <c r="E2858">
        <v>7</v>
      </c>
      <c r="F2858" t="s">
        <v>1030</v>
      </c>
      <c r="G2858" t="s">
        <v>1031</v>
      </c>
      <c r="H2858">
        <v>36</v>
      </c>
      <c r="I2858" t="s">
        <v>1026</v>
      </c>
      <c r="J2858">
        <f>IF(AND(B2859=Hospitalvisits[[#This Row],[Patient_ID]],C2859-Hospitalvisits[[#This Row],[Discharge_Date]] &lt;= 30),1,0)</f>
        <v>1</v>
      </c>
      <c r="K2858" s="3">
        <f>IF(Hospitalvisits[[#This Row],[Readmission Status]]=1,C2859,"")</f>
        <v>45458</v>
      </c>
    </row>
    <row r="2859" spans="1:11">
      <c r="A2859">
        <v>1293</v>
      </c>
      <c r="B2859">
        <v>949</v>
      </c>
      <c r="C2859" s="3">
        <v>45458</v>
      </c>
      <c r="D2859" s="3">
        <v>45476</v>
      </c>
      <c r="E2859">
        <v>18</v>
      </c>
      <c r="F2859" t="s">
        <v>1027</v>
      </c>
      <c r="G2859" t="s">
        <v>1028</v>
      </c>
      <c r="H2859">
        <v>58</v>
      </c>
      <c r="I2859" t="s">
        <v>1032</v>
      </c>
      <c r="J2859">
        <f>IF(AND(B2860=Hospitalvisits[[#This Row],[Patient_ID]],C2860-Hospitalvisits[[#This Row],[Discharge_Date]] &lt;= 30),1,0)</f>
        <v>0</v>
      </c>
      <c r="K2859" s="3" t="str">
        <f>IF(Hospitalvisits[[#This Row],[Readmission Status]]=1,C2860,"")</f>
        <v/>
      </c>
    </row>
    <row r="2860" spans="1:11">
      <c r="A2860">
        <v>699</v>
      </c>
      <c r="B2860">
        <v>949</v>
      </c>
      <c r="C2860" s="3">
        <v>45533</v>
      </c>
      <c r="D2860" s="3">
        <v>45541</v>
      </c>
      <c r="E2860">
        <v>8</v>
      </c>
      <c r="F2860" t="s">
        <v>1035</v>
      </c>
      <c r="G2860" t="s">
        <v>1036</v>
      </c>
      <c r="H2860">
        <v>195</v>
      </c>
      <c r="I2860" t="s">
        <v>1029</v>
      </c>
      <c r="J2860">
        <f>IF(AND(B2861=Hospitalvisits[[#This Row],[Patient_ID]],C2861-Hospitalvisits[[#This Row],[Discharge_Date]] &lt;= 30),1,0)</f>
        <v>0</v>
      </c>
      <c r="K2860" s="3" t="str">
        <f>IF(Hospitalvisits[[#This Row],[Readmission Status]]=1,C2861,"")</f>
        <v/>
      </c>
    </row>
    <row r="2861" spans="1:11">
      <c r="A2861">
        <v>1335</v>
      </c>
      <c r="B2861">
        <v>950</v>
      </c>
      <c r="C2861" s="3">
        <v>44762</v>
      </c>
      <c r="D2861" s="3">
        <v>44769</v>
      </c>
      <c r="E2861">
        <v>7</v>
      </c>
      <c r="F2861" t="s">
        <v>1035</v>
      </c>
      <c r="G2861" t="s">
        <v>1036</v>
      </c>
      <c r="H2861">
        <v>136</v>
      </c>
      <c r="I2861" t="s">
        <v>1029</v>
      </c>
      <c r="J2861">
        <f>IF(AND(B2862=Hospitalvisits[[#This Row],[Patient_ID]],C2862-Hospitalvisits[[#This Row],[Discharge_Date]] &lt;= 30),1,0)</f>
        <v>0</v>
      </c>
      <c r="K2861" s="3" t="str">
        <f>IF(Hospitalvisits[[#This Row],[Readmission Status]]=1,C2862,"")</f>
        <v/>
      </c>
    </row>
    <row r="2862" spans="1:11">
      <c r="A2862">
        <v>886</v>
      </c>
      <c r="B2862">
        <v>951</v>
      </c>
      <c r="C2862" s="3">
        <v>44828</v>
      </c>
      <c r="D2862" s="3">
        <v>44831</v>
      </c>
      <c r="E2862">
        <v>3</v>
      </c>
      <c r="F2862" t="s">
        <v>1045</v>
      </c>
      <c r="G2862" t="s">
        <v>1025</v>
      </c>
      <c r="H2862">
        <v>106</v>
      </c>
      <c r="I2862" t="s">
        <v>1026</v>
      </c>
      <c r="J2862">
        <f>IF(AND(B2863=Hospitalvisits[[#This Row],[Patient_ID]],C2863-Hospitalvisits[[#This Row],[Discharge_Date]] &lt;= 30),1,0)</f>
        <v>0</v>
      </c>
      <c r="K2862" s="3" t="str">
        <f>IF(Hospitalvisits[[#This Row],[Readmission Status]]=1,C2863,"")</f>
        <v/>
      </c>
    </row>
    <row r="2863" spans="1:11">
      <c r="A2863">
        <v>232</v>
      </c>
      <c r="B2863">
        <v>951</v>
      </c>
      <c r="C2863" s="3">
        <v>44917</v>
      </c>
      <c r="D2863" s="3">
        <v>44927</v>
      </c>
      <c r="E2863">
        <v>10</v>
      </c>
      <c r="F2863" t="s">
        <v>1035</v>
      </c>
      <c r="G2863" t="s">
        <v>1036</v>
      </c>
      <c r="H2863">
        <v>37</v>
      </c>
      <c r="I2863" t="s">
        <v>1032</v>
      </c>
      <c r="J2863">
        <f>IF(AND(B2864=Hospitalvisits[[#This Row],[Patient_ID]],C2864-Hospitalvisits[[#This Row],[Discharge_Date]] &lt;= 30),1,0)</f>
        <v>0</v>
      </c>
      <c r="K2863" s="3" t="str">
        <f>IF(Hospitalvisits[[#This Row],[Readmission Status]]=1,C2864,"")</f>
        <v/>
      </c>
    </row>
    <row r="2864" spans="1:11">
      <c r="A2864">
        <v>897</v>
      </c>
      <c r="B2864">
        <v>951</v>
      </c>
      <c r="C2864" s="3">
        <v>45420</v>
      </c>
      <c r="D2864" s="3">
        <v>45424</v>
      </c>
      <c r="E2864">
        <v>4</v>
      </c>
      <c r="F2864" t="s">
        <v>1044</v>
      </c>
      <c r="G2864" t="s">
        <v>1039</v>
      </c>
      <c r="H2864">
        <v>115</v>
      </c>
      <c r="I2864" t="s">
        <v>1029</v>
      </c>
      <c r="J2864">
        <f>IF(AND(B2865=Hospitalvisits[[#This Row],[Patient_ID]],C2865-Hospitalvisits[[#This Row],[Discharge_Date]] &lt;= 30),1,0)</f>
        <v>0</v>
      </c>
      <c r="K2864" s="3" t="str">
        <f>IF(Hospitalvisits[[#This Row],[Readmission Status]]=1,C2865,"")</f>
        <v/>
      </c>
    </row>
    <row r="2865" spans="1:11">
      <c r="A2865">
        <v>6</v>
      </c>
      <c r="B2865">
        <v>952</v>
      </c>
      <c r="C2865" s="3">
        <v>44676</v>
      </c>
      <c r="D2865" s="3">
        <v>44680</v>
      </c>
      <c r="E2865">
        <v>4</v>
      </c>
      <c r="F2865" t="s">
        <v>1024</v>
      </c>
      <c r="G2865" t="s">
        <v>1025</v>
      </c>
      <c r="H2865">
        <v>42</v>
      </c>
      <c r="I2865" t="s">
        <v>1029</v>
      </c>
      <c r="J2865">
        <f>IF(AND(B2866=Hospitalvisits[[#This Row],[Patient_ID]],C2866-Hospitalvisits[[#This Row],[Discharge_Date]] &lt;= 30),1,0)</f>
        <v>1</v>
      </c>
      <c r="K2865" s="3">
        <f>IF(Hospitalvisits[[#This Row],[Readmission Status]]=1,C2866,"")</f>
        <v>44699</v>
      </c>
    </row>
    <row r="2866" spans="1:11">
      <c r="A2866">
        <v>1295</v>
      </c>
      <c r="B2866">
        <v>952</v>
      </c>
      <c r="C2866" s="3">
        <v>44699</v>
      </c>
      <c r="D2866" s="3">
        <v>44706</v>
      </c>
      <c r="E2866">
        <v>7</v>
      </c>
      <c r="F2866" t="s">
        <v>1041</v>
      </c>
      <c r="G2866" t="s">
        <v>1036</v>
      </c>
      <c r="H2866">
        <v>9</v>
      </c>
      <c r="I2866" t="s">
        <v>1032</v>
      </c>
      <c r="J2866">
        <f>IF(AND(B2867=Hospitalvisits[[#This Row],[Patient_ID]],C2867-Hospitalvisits[[#This Row],[Discharge_Date]] &lt;= 30),1,0)</f>
        <v>0</v>
      </c>
      <c r="K2866" s="3" t="str">
        <f>IF(Hospitalvisits[[#This Row],[Readmission Status]]=1,C2867,"")</f>
        <v/>
      </c>
    </row>
    <row r="2867" spans="1:11">
      <c r="A2867">
        <v>1735</v>
      </c>
      <c r="B2867">
        <v>952</v>
      </c>
      <c r="C2867" s="3">
        <v>44815</v>
      </c>
      <c r="D2867" s="3">
        <v>44824</v>
      </c>
      <c r="E2867">
        <v>9</v>
      </c>
      <c r="F2867" t="s">
        <v>1035</v>
      </c>
      <c r="G2867" t="s">
        <v>1036</v>
      </c>
      <c r="H2867">
        <v>10</v>
      </c>
      <c r="I2867" t="s">
        <v>1034</v>
      </c>
      <c r="J2867">
        <f>IF(AND(B2868=Hospitalvisits[[#This Row],[Patient_ID]],C2868-Hospitalvisits[[#This Row],[Discharge_Date]] &lt;= 30),1,0)</f>
        <v>0</v>
      </c>
      <c r="K2867" s="3" t="str">
        <f>IF(Hospitalvisits[[#This Row],[Readmission Status]]=1,C2868,"")</f>
        <v/>
      </c>
    </row>
    <row r="2868" spans="1:11">
      <c r="A2868">
        <v>1460</v>
      </c>
      <c r="B2868">
        <v>952</v>
      </c>
      <c r="C2868" s="3">
        <v>45269</v>
      </c>
      <c r="D2868" s="3">
        <v>45280</v>
      </c>
      <c r="E2868">
        <v>11</v>
      </c>
      <c r="F2868" t="s">
        <v>1041</v>
      </c>
      <c r="G2868" t="s">
        <v>1036</v>
      </c>
      <c r="H2868">
        <v>18</v>
      </c>
      <c r="I2868" t="s">
        <v>1026</v>
      </c>
      <c r="J2868">
        <f>IF(AND(B2869=Hospitalvisits[[#This Row],[Patient_ID]],C2869-Hospitalvisits[[#This Row],[Discharge_Date]] &lt;= 30),1,0)</f>
        <v>0</v>
      </c>
      <c r="K2868" s="3" t="str">
        <f>IF(Hospitalvisits[[#This Row],[Readmission Status]]=1,C2869,"")</f>
        <v/>
      </c>
    </row>
    <row r="2869" spans="1:11">
      <c r="A2869">
        <v>1719</v>
      </c>
      <c r="B2869">
        <v>952</v>
      </c>
      <c r="C2869" s="3">
        <v>45396</v>
      </c>
      <c r="D2869" s="3">
        <v>45408</v>
      </c>
      <c r="E2869">
        <v>12</v>
      </c>
      <c r="F2869" t="s">
        <v>1035</v>
      </c>
      <c r="G2869" t="s">
        <v>1036</v>
      </c>
      <c r="H2869">
        <v>113</v>
      </c>
      <c r="I2869" t="s">
        <v>1026</v>
      </c>
      <c r="J2869">
        <f>IF(AND(B2870=Hospitalvisits[[#This Row],[Patient_ID]],C2870-Hospitalvisits[[#This Row],[Discharge_Date]] &lt;= 30),1,0)</f>
        <v>0</v>
      </c>
      <c r="K2869" s="3" t="str">
        <f>IF(Hospitalvisits[[#This Row],[Readmission Status]]=1,C2870,"")</f>
        <v/>
      </c>
    </row>
    <row r="2870" spans="1:11">
      <c r="A2870">
        <v>1387</v>
      </c>
      <c r="B2870">
        <v>952</v>
      </c>
      <c r="C2870" s="3">
        <v>45517</v>
      </c>
      <c r="D2870" s="3">
        <v>45527</v>
      </c>
      <c r="E2870">
        <v>10</v>
      </c>
      <c r="F2870" t="s">
        <v>1030</v>
      </c>
      <c r="G2870" t="s">
        <v>1031</v>
      </c>
      <c r="H2870">
        <v>101</v>
      </c>
      <c r="I2870" t="s">
        <v>1026</v>
      </c>
      <c r="J2870">
        <f>IF(AND(B2871=Hospitalvisits[[#This Row],[Patient_ID]],C2871-Hospitalvisits[[#This Row],[Discharge_Date]] &lt;= 30),1,0)</f>
        <v>0</v>
      </c>
      <c r="K2870" s="3" t="str">
        <f>IF(Hospitalvisits[[#This Row],[Readmission Status]]=1,C2871,"")</f>
        <v/>
      </c>
    </row>
    <row r="2871" spans="1:11">
      <c r="A2871">
        <v>622</v>
      </c>
      <c r="B2871">
        <v>952</v>
      </c>
      <c r="C2871" s="3">
        <v>45561</v>
      </c>
      <c r="D2871" s="3">
        <v>45563</v>
      </c>
      <c r="E2871">
        <v>2</v>
      </c>
      <c r="F2871" t="s">
        <v>1042</v>
      </c>
      <c r="G2871" t="s">
        <v>1043</v>
      </c>
      <c r="H2871">
        <v>64</v>
      </c>
      <c r="I2871" t="s">
        <v>1026</v>
      </c>
      <c r="J2871">
        <f>IF(AND(B2872=Hospitalvisits[[#This Row],[Patient_ID]],C2872-Hospitalvisits[[#This Row],[Discharge_Date]] &lt;= 30),1,0)</f>
        <v>0</v>
      </c>
      <c r="K2871" s="3" t="str">
        <f>IF(Hospitalvisits[[#This Row],[Readmission Status]]=1,C2872,"")</f>
        <v/>
      </c>
    </row>
    <row r="2872" spans="1:11">
      <c r="A2872">
        <v>2053</v>
      </c>
      <c r="B2872">
        <v>953</v>
      </c>
      <c r="C2872" s="3">
        <v>44667</v>
      </c>
      <c r="D2872" s="3">
        <v>44677</v>
      </c>
      <c r="E2872">
        <v>10</v>
      </c>
      <c r="F2872" t="s">
        <v>1030</v>
      </c>
      <c r="G2872" t="s">
        <v>1031</v>
      </c>
      <c r="H2872">
        <v>135</v>
      </c>
      <c r="I2872" t="s">
        <v>1026</v>
      </c>
      <c r="J2872">
        <f>IF(AND(B2873=Hospitalvisits[[#This Row],[Patient_ID]],C2873-Hospitalvisits[[#This Row],[Discharge_Date]] &lt;= 30),1,0)</f>
        <v>1</v>
      </c>
      <c r="K2872" s="3">
        <f>IF(Hospitalvisits[[#This Row],[Readmission Status]]=1,C2873,"")</f>
        <v>44669</v>
      </c>
    </row>
    <row r="2873" spans="1:11">
      <c r="A2873">
        <v>1248</v>
      </c>
      <c r="B2873">
        <v>953</v>
      </c>
      <c r="C2873" s="3">
        <v>44669</v>
      </c>
      <c r="D2873" s="3">
        <v>44671</v>
      </c>
      <c r="E2873">
        <v>2</v>
      </c>
      <c r="F2873" t="s">
        <v>1037</v>
      </c>
      <c r="G2873" t="s">
        <v>1031</v>
      </c>
      <c r="H2873">
        <v>198</v>
      </c>
      <c r="I2873" t="s">
        <v>1026</v>
      </c>
      <c r="J2873">
        <f>IF(AND(B2874=Hospitalvisits[[#This Row],[Patient_ID]],C2874-Hospitalvisits[[#This Row],[Discharge_Date]] &lt;= 30),1,0)</f>
        <v>0</v>
      </c>
      <c r="K2873" s="3" t="str">
        <f>IF(Hospitalvisits[[#This Row],[Readmission Status]]=1,C2874,"")</f>
        <v/>
      </c>
    </row>
    <row r="2874" spans="1:11">
      <c r="A2874">
        <v>320</v>
      </c>
      <c r="B2874">
        <v>953</v>
      </c>
      <c r="C2874" s="3">
        <v>45228</v>
      </c>
      <c r="D2874" s="3">
        <v>45232</v>
      </c>
      <c r="E2874">
        <v>4</v>
      </c>
      <c r="F2874" t="s">
        <v>1045</v>
      </c>
      <c r="G2874" t="s">
        <v>1025</v>
      </c>
      <c r="H2874">
        <v>124</v>
      </c>
      <c r="I2874" t="s">
        <v>1034</v>
      </c>
      <c r="J2874">
        <f>IF(AND(B2875=Hospitalvisits[[#This Row],[Patient_ID]],C2875-Hospitalvisits[[#This Row],[Discharge_Date]] &lt;= 30),1,0)</f>
        <v>0</v>
      </c>
      <c r="K2874" s="3" t="str">
        <f>IF(Hospitalvisits[[#This Row],[Readmission Status]]=1,C2875,"")</f>
        <v/>
      </c>
    </row>
    <row r="2875" spans="1:11">
      <c r="A2875">
        <v>193</v>
      </c>
      <c r="B2875">
        <v>954</v>
      </c>
      <c r="C2875" s="3">
        <v>45175</v>
      </c>
      <c r="D2875" s="3">
        <v>45176</v>
      </c>
      <c r="E2875">
        <v>1</v>
      </c>
      <c r="F2875" t="s">
        <v>1042</v>
      </c>
      <c r="G2875" t="s">
        <v>1043</v>
      </c>
      <c r="H2875">
        <v>185</v>
      </c>
      <c r="I2875" t="s">
        <v>1034</v>
      </c>
      <c r="J2875">
        <f>IF(AND(B2876=Hospitalvisits[[#This Row],[Patient_ID]],C2876-Hospitalvisits[[#This Row],[Discharge_Date]] &lt;= 30),1,0)</f>
        <v>0</v>
      </c>
      <c r="K2875" s="3" t="str">
        <f>IF(Hospitalvisits[[#This Row],[Readmission Status]]=1,C2876,"")</f>
        <v/>
      </c>
    </row>
    <row r="2876" spans="1:11">
      <c r="A2876">
        <v>1427</v>
      </c>
      <c r="B2876">
        <v>956</v>
      </c>
      <c r="C2876" s="3">
        <v>44790</v>
      </c>
      <c r="D2876" s="3">
        <v>44801</v>
      </c>
      <c r="E2876">
        <v>11</v>
      </c>
      <c r="F2876" t="s">
        <v>1041</v>
      </c>
      <c r="G2876" t="s">
        <v>1036</v>
      </c>
      <c r="H2876">
        <v>177</v>
      </c>
      <c r="I2876" t="s">
        <v>1026</v>
      </c>
      <c r="J2876">
        <f>IF(AND(B2877=Hospitalvisits[[#This Row],[Patient_ID]],C2877-Hospitalvisits[[#This Row],[Discharge_Date]] &lt;= 30),1,0)</f>
        <v>0</v>
      </c>
      <c r="K2876" s="3" t="str">
        <f>IF(Hospitalvisits[[#This Row],[Readmission Status]]=1,C2877,"")</f>
        <v/>
      </c>
    </row>
    <row r="2877" spans="1:11">
      <c r="A2877">
        <v>2877</v>
      </c>
      <c r="B2877">
        <v>956</v>
      </c>
      <c r="C2877" s="3">
        <v>44896</v>
      </c>
      <c r="D2877" s="3">
        <v>44899</v>
      </c>
      <c r="E2877">
        <v>3</v>
      </c>
      <c r="F2877" t="s">
        <v>1045</v>
      </c>
      <c r="G2877" t="s">
        <v>1025</v>
      </c>
      <c r="H2877">
        <v>93</v>
      </c>
      <c r="I2877" t="s">
        <v>1026</v>
      </c>
      <c r="J2877">
        <f>IF(AND(B2878=Hospitalvisits[[#This Row],[Patient_ID]],C2878-Hospitalvisits[[#This Row],[Discharge_Date]] &lt;= 30),1,0)</f>
        <v>0</v>
      </c>
      <c r="K2877" s="3" t="str">
        <f>IF(Hospitalvisits[[#This Row],[Readmission Status]]=1,C2878,"")</f>
        <v/>
      </c>
    </row>
    <row r="2878" spans="1:11">
      <c r="A2878">
        <v>1734</v>
      </c>
      <c r="B2878">
        <v>956</v>
      </c>
      <c r="C2878" s="3">
        <v>44954</v>
      </c>
      <c r="D2878" s="3">
        <v>44966</v>
      </c>
      <c r="E2878">
        <v>12</v>
      </c>
      <c r="F2878" t="s">
        <v>1027</v>
      </c>
      <c r="G2878" t="s">
        <v>1028</v>
      </c>
      <c r="H2878">
        <v>16</v>
      </c>
      <c r="I2878" t="s">
        <v>1034</v>
      </c>
      <c r="J2878">
        <f>IF(AND(B2879=Hospitalvisits[[#This Row],[Patient_ID]],C2879-Hospitalvisits[[#This Row],[Discharge_Date]] &lt;= 30),1,0)</f>
        <v>0</v>
      </c>
      <c r="K2878" s="3" t="str">
        <f>IF(Hospitalvisits[[#This Row],[Readmission Status]]=1,C2879,"")</f>
        <v/>
      </c>
    </row>
    <row r="2879" spans="1:11">
      <c r="A2879">
        <v>2056</v>
      </c>
      <c r="B2879">
        <v>957</v>
      </c>
      <c r="C2879" s="3">
        <v>44598</v>
      </c>
      <c r="D2879" s="3">
        <v>44617</v>
      </c>
      <c r="E2879">
        <v>19</v>
      </c>
      <c r="F2879" t="s">
        <v>1033</v>
      </c>
      <c r="G2879" t="s">
        <v>1028</v>
      </c>
      <c r="H2879">
        <v>120</v>
      </c>
      <c r="I2879" t="s">
        <v>1034</v>
      </c>
      <c r="J2879">
        <f>IF(AND(B2880=Hospitalvisits[[#This Row],[Patient_ID]],C2880-Hospitalvisits[[#This Row],[Discharge_Date]] &lt;= 30),1,0)</f>
        <v>0</v>
      </c>
      <c r="K2879" s="3" t="str">
        <f>IF(Hospitalvisits[[#This Row],[Readmission Status]]=1,C2880,"")</f>
        <v/>
      </c>
    </row>
    <row r="2880" spans="1:11">
      <c r="A2880">
        <v>2902</v>
      </c>
      <c r="B2880">
        <v>957</v>
      </c>
      <c r="C2880" s="3">
        <v>44755</v>
      </c>
      <c r="D2880" s="3">
        <v>44759</v>
      </c>
      <c r="E2880">
        <v>4</v>
      </c>
      <c r="F2880" t="s">
        <v>1024</v>
      </c>
      <c r="G2880" t="s">
        <v>1025</v>
      </c>
      <c r="H2880">
        <v>64</v>
      </c>
      <c r="I2880" t="s">
        <v>1032</v>
      </c>
      <c r="J2880">
        <f>IF(AND(B2881=Hospitalvisits[[#This Row],[Patient_ID]],C2881-Hospitalvisits[[#This Row],[Discharge_Date]] &lt;= 30),1,0)</f>
        <v>0</v>
      </c>
      <c r="K2880" s="3" t="str">
        <f>IF(Hospitalvisits[[#This Row],[Readmission Status]]=1,C2881,"")</f>
        <v/>
      </c>
    </row>
    <row r="2881" spans="1:11">
      <c r="A2881">
        <v>2557</v>
      </c>
      <c r="B2881">
        <v>957</v>
      </c>
      <c r="C2881" s="3">
        <v>45242</v>
      </c>
      <c r="D2881" s="3">
        <v>45247</v>
      </c>
      <c r="E2881">
        <v>5</v>
      </c>
      <c r="F2881" t="s">
        <v>1024</v>
      </c>
      <c r="G2881" t="s">
        <v>1025</v>
      </c>
      <c r="H2881">
        <v>142</v>
      </c>
      <c r="I2881" t="s">
        <v>1029</v>
      </c>
      <c r="J2881">
        <f>IF(AND(B2882=Hospitalvisits[[#This Row],[Patient_ID]],C2882-Hospitalvisits[[#This Row],[Discharge_Date]] &lt;= 30),1,0)</f>
        <v>0</v>
      </c>
      <c r="K2881" s="3" t="str">
        <f>IF(Hospitalvisits[[#This Row],[Readmission Status]]=1,C2882,"")</f>
        <v/>
      </c>
    </row>
    <row r="2882" spans="1:11">
      <c r="A2882">
        <v>10</v>
      </c>
      <c r="B2882">
        <v>957</v>
      </c>
      <c r="C2882" s="3">
        <v>45294</v>
      </c>
      <c r="D2882" s="3">
        <v>45314</v>
      </c>
      <c r="E2882">
        <v>20</v>
      </c>
      <c r="F2882" t="s">
        <v>1033</v>
      </c>
      <c r="G2882" t="s">
        <v>1028</v>
      </c>
      <c r="H2882">
        <v>147</v>
      </c>
      <c r="I2882" t="s">
        <v>1034</v>
      </c>
      <c r="J2882">
        <f>IF(AND(B2883=Hospitalvisits[[#This Row],[Patient_ID]],C2883-Hospitalvisits[[#This Row],[Discharge_Date]] &lt;= 30),1,0)</f>
        <v>0</v>
      </c>
      <c r="K2882" s="3" t="str">
        <f>IF(Hospitalvisits[[#This Row],[Readmission Status]]=1,C2883,"")</f>
        <v/>
      </c>
    </row>
    <row r="2883" spans="1:11">
      <c r="A2883">
        <v>936</v>
      </c>
      <c r="B2883">
        <v>957</v>
      </c>
      <c r="C2883" s="3">
        <v>45459</v>
      </c>
      <c r="D2883" s="3">
        <v>45468</v>
      </c>
      <c r="E2883">
        <v>9</v>
      </c>
      <c r="F2883" t="s">
        <v>1037</v>
      </c>
      <c r="G2883" t="s">
        <v>1031</v>
      </c>
      <c r="H2883">
        <v>14</v>
      </c>
      <c r="I2883" t="s">
        <v>1029</v>
      </c>
      <c r="J2883">
        <f>IF(AND(B2884=Hospitalvisits[[#This Row],[Patient_ID]],C2884-Hospitalvisits[[#This Row],[Discharge_Date]] &lt;= 30),1,0)</f>
        <v>0</v>
      </c>
      <c r="K2883" s="3" t="str">
        <f>IF(Hospitalvisits[[#This Row],[Readmission Status]]=1,C2884,"")</f>
        <v/>
      </c>
    </row>
    <row r="2884" spans="1:11">
      <c r="A2884">
        <v>2302</v>
      </c>
      <c r="B2884">
        <v>958</v>
      </c>
      <c r="C2884" s="3">
        <v>44698</v>
      </c>
      <c r="D2884" s="3">
        <v>44715</v>
      </c>
      <c r="E2884">
        <v>17</v>
      </c>
      <c r="F2884" t="s">
        <v>1027</v>
      </c>
      <c r="G2884" t="s">
        <v>1028</v>
      </c>
      <c r="H2884">
        <v>120</v>
      </c>
      <c r="I2884" t="s">
        <v>1029</v>
      </c>
      <c r="J2884">
        <f>IF(AND(B2885=Hospitalvisits[[#This Row],[Patient_ID]],C2885-Hospitalvisits[[#This Row],[Discharge_Date]] &lt;= 30),1,0)</f>
        <v>0</v>
      </c>
      <c r="K2884" s="3" t="str">
        <f>IF(Hospitalvisits[[#This Row],[Readmission Status]]=1,C2885,"")</f>
        <v/>
      </c>
    </row>
    <row r="2885" spans="1:11">
      <c r="A2885">
        <v>1972</v>
      </c>
      <c r="B2885">
        <v>958</v>
      </c>
      <c r="C2885" s="3">
        <v>45473</v>
      </c>
      <c r="D2885" s="3">
        <v>45474</v>
      </c>
      <c r="E2885">
        <v>1</v>
      </c>
      <c r="F2885" t="s">
        <v>1030</v>
      </c>
      <c r="G2885" t="s">
        <v>1031</v>
      </c>
      <c r="H2885">
        <v>25</v>
      </c>
      <c r="I2885" t="s">
        <v>1029</v>
      </c>
      <c r="J2885">
        <f>IF(AND(B2886=Hospitalvisits[[#This Row],[Patient_ID]],C2886-Hospitalvisits[[#This Row],[Discharge_Date]] &lt;= 30),1,0)</f>
        <v>0</v>
      </c>
      <c r="K2885" s="3" t="str">
        <f>IF(Hospitalvisits[[#This Row],[Readmission Status]]=1,C2886,"")</f>
        <v/>
      </c>
    </row>
    <row r="2886" spans="1:11">
      <c r="A2886">
        <v>1035</v>
      </c>
      <c r="B2886">
        <v>959</v>
      </c>
      <c r="C2886" s="3">
        <v>44632</v>
      </c>
      <c r="D2886" s="3">
        <v>44644</v>
      </c>
      <c r="E2886">
        <v>12</v>
      </c>
      <c r="F2886" t="s">
        <v>1033</v>
      </c>
      <c r="G2886" t="s">
        <v>1028</v>
      </c>
      <c r="H2886">
        <v>183</v>
      </c>
      <c r="I2886" t="s">
        <v>1029</v>
      </c>
      <c r="J2886">
        <f>IF(AND(B2887=Hospitalvisits[[#This Row],[Patient_ID]],C2887-Hospitalvisits[[#This Row],[Discharge_Date]] &lt;= 30),1,0)</f>
        <v>0</v>
      </c>
      <c r="K2886" s="3" t="str">
        <f>IF(Hospitalvisits[[#This Row],[Readmission Status]]=1,C2887,"")</f>
        <v/>
      </c>
    </row>
    <row r="2887" spans="1:11">
      <c r="A2887">
        <v>147</v>
      </c>
      <c r="B2887">
        <v>959</v>
      </c>
      <c r="C2887" s="3">
        <v>45068</v>
      </c>
      <c r="D2887" s="3">
        <v>45070</v>
      </c>
      <c r="E2887">
        <v>2</v>
      </c>
      <c r="F2887" t="s">
        <v>1024</v>
      </c>
      <c r="G2887" t="s">
        <v>1025</v>
      </c>
      <c r="H2887">
        <v>83</v>
      </c>
      <c r="I2887" t="s">
        <v>1026</v>
      </c>
      <c r="J2887">
        <f>IF(AND(B2888=Hospitalvisits[[#This Row],[Patient_ID]],C2888-Hospitalvisits[[#This Row],[Discharge_Date]] &lt;= 30),1,0)</f>
        <v>0</v>
      </c>
      <c r="K2887" s="3" t="str">
        <f>IF(Hospitalvisits[[#This Row],[Readmission Status]]=1,C2888,"")</f>
        <v/>
      </c>
    </row>
    <row r="2888" spans="1:11">
      <c r="A2888">
        <v>153</v>
      </c>
      <c r="B2888">
        <v>960</v>
      </c>
      <c r="C2888" s="3">
        <v>44575</v>
      </c>
      <c r="D2888" s="3">
        <v>44579</v>
      </c>
      <c r="E2888">
        <v>4</v>
      </c>
      <c r="F2888" t="s">
        <v>1040</v>
      </c>
      <c r="G2888" t="s">
        <v>1039</v>
      </c>
      <c r="H2888">
        <v>71</v>
      </c>
      <c r="I2888" t="s">
        <v>1032</v>
      </c>
      <c r="J2888">
        <f>IF(AND(B2889=Hospitalvisits[[#This Row],[Patient_ID]],C2889-Hospitalvisits[[#This Row],[Discharge_Date]] &lt;= 30),1,0)</f>
        <v>0</v>
      </c>
      <c r="K2888" s="3" t="str">
        <f>IF(Hospitalvisits[[#This Row],[Readmission Status]]=1,C2889,"")</f>
        <v/>
      </c>
    </row>
    <row r="2889" spans="1:11">
      <c r="A2889">
        <v>1894</v>
      </c>
      <c r="B2889">
        <v>960</v>
      </c>
      <c r="C2889" s="3">
        <v>44801</v>
      </c>
      <c r="D2889" s="3">
        <v>44804</v>
      </c>
      <c r="E2889">
        <v>3</v>
      </c>
      <c r="F2889" t="s">
        <v>1040</v>
      </c>
      <c r="G2889" t="s">
        <v>1039</v>
      </c>
      <c r="H2889">
        <v>59</v>
      </c>
      <c r="I2889" t="s">
        <v>1032</v>
      </c>
      <c r="J2889">
        <f>IF(AND(B2890=Hospitalvisits[[#This Row],[Patient_ID]],C2890-Hospitalvisits[[#This Row],[Discharge_Date]] &lt;= 30),1,0)</f>
        <v>0</v>
      </c>
      <c r="K2889" s="3" t="str">
        <f>IF(Hospitalvisits[[#This Row],[Readmission Status]]=1,C2890,"")</f>
        <v/>
      </c>
    </row>
    <row r="2890" spans="1:11">
      <c r="A2890">
        <v>2577</v>
      </c>
      <c r="B2890">
        <v>960</v>
      </c>
      <c r="C2890" s="3">
        <v>44927</v>
      </c>
      <c r="D2890" s="3">
        <v>44928</v>
      </c>
      <c r="E2890">
        <v>1</v>
      </c>
      <c r="F2890" t="s">
        <v>1042</v>
      </c>
      <c r="G2890" t="s">
        <v>1043</v>
      </c>
      <c r="H2890">
        <v>23</v>
      </c>
      <c r="I2890" t="s">
        <v>1026</v>
      </c>
      <c r="J2890">
        <f>IF(AND(B2891=Hospitalvisits[[#This Row],[Patient_ID]],C2891-Hospitalvisits[[#This Row],[Discharge_Date]] &lt;= 30),1,0)</f>
        <v>0</v>
      </c>
      <c r="K2890" s="3" t="str">
        <f>IF(Hospitalvisits[[#This Row],[Readmission Status]]=1,C2891,"")</f>
        <v/>
      </c>
    </row>
    <row r="2891" spans="1:11">
      <c r="A2891">
        <v>2428</v>
      </c>
      <c r="B2891">
        <v>960</v>
      </c>
      <c r="C2891" s="3">
        <v>45027</v>
      </c>
      <c r="D2891" s="3">
        <v>45028</v>
      </c>
      <c r="E2891">
        <v>1</v>
      </c>
      <c r="F2891" t="s">
        <v>1046</v>
      </c>
      <c r="G2891" t="s">
        <v>1043</v>
      </c>
      <c r="H2891">
        <v>95</v>
      </c>
      <c r="I2891" t="s">
        <v>1032</v>
      </c>
      <c r="J2891">
        <f>IF(AND(B2892=Hospitalvisits[[#This Row],[Patient_ID]],C2892-Hospitalvisits[[#This Row],[Discharge_Date]] &lt;= 30),1,0)</f>
        <v>0</v>
      </c>
      <c r="K2891" s="3" t="str">
        <f>IF(Hospitalvisits[[#This Row],[Readmission Status]]=1,C2892,"")</f>
        <v/>
      </c>
    </row>
    <row r="2892" spans="1:11">
      <c r="A2892">
        <v>1622</v>
      </c>
      <c r="B2892">
        <v>960</v>
      </c>
      <c r="C2892" s="3">
        <v>45592</v>
      </c>
      <c r="D2892" s="3">
        <v>45593</v>
      </c>
      <c r="E2892">
        <v>1</v>
      </c>
      <c r="F2892" t="s">
        <v>1037</v>
      </c>
      <c r="G2892" t="s">
        <v>1031</v>
      </c>
      <c r="H2892">
        <v>125</v>
      </c>
      <c r="I2892" t="s">
        <v>1032</v>
      </c>
      <c r="J2892">
        <f>IF(AND(B2893=Hospitalvisits[[#This Row],[Patient_ID]],C2893-Hospitalvisits[[#This Row],[Discharge_Date]] &lt;= 30),1,0)</f>
        <v>0</v>
      </c>
      <c r="K2892" s="3" t="str">
        <f>IF(Hospitalvisits[[#This Row],[Readmission Status]]=1,C2893,"")</f>
        <v/>
      </c>
    </row>
    <row r="2893" spans="1:11">
      <c r="A2893">
        <v>714</v>
      </c>
      <c r="B2893">
        <v>960</v>
      </c>
      <c r="C2893" s="3">
        <v>45634</v>
      </c>
      <c r="D2893" s="3">
        <v>45636</v>
      </c>
      <c r="E2893">
        <v>2</v>
      </c>
      <c r="F2893" t="s">
        <v>1042</v>
      </c>
      <c r="G2893" t="s">
        <v>1043</v>
      </c>
      <c r="H2893">
        <v>61</v>
      </c>
      <c r="I2893" t="s">
        <v>1034</v>
      </c>
      <c r="J2893">
        <f>IF(AND(B2894=Hospitalvisits[[#This Row],[Patient_ID]],C2894-Hospitalvisits[[#This Row],[Discharge_Date]] &lt;= 30),1,0)</f>
        <v>0</v>
      </c>
      <c r="K2893" s="3" t="str">
        <f>IF(Hospitalvisits[[#This Row],[Readmission Status]]=1,C2894,"")</f>
        <v/>
      </c>
    </row>
    <row r="2894" spans="1:11">
      <c r="A2894">
        <v>2400</v>
      </c>
      <c r="B2894">
        <v>961</v>
      </c>
      <c r="C2894" s="3">
        <v>44756</v>
      </c>
      <c r="D2894" s="3">
        <v>44766</v>
      </c>
      <c r="E2894">
        <v>10</v>
      </c>
      <c r="F2894" t="s">
        <v>1033</v>
      </c>
      <c r="G2894" t="s">
        <v>1028</v>
      </c>
      <c r="H2894">
        <v>78</v>
      </c>
      <c r="I2894" t="s">
        <v>1034</v>
      </c>
      <c r="J2894">
        <f>IF(AND(B2895=Hospitalvisits[[#This Row],[Patient_ID]],C2895-Hospitalvisits[[#This Row],[Discharge_Date]] &lt;= 30),1,0)</f>
        <v>1</v>
      </c>
      <c r="K2894" s="3">
        <f>IF(Hospitalvisits[[#This Row],[Readmission Status]]=1,C2895,"")</f>
        <v>44759</v>
      </c>
    </row>
    <row r="2895" spans="1:11">
      <c r="A2895">
        <v>2499</v>
      </c>
      <c r="B2895">
        <v>961</v>
      </c>
      <c r="C2895" s="3">
        <v>44759</v>
      </c>
      <c r="D2895" s="3">
        <v>44772</v>
      </c>
      <c r="E2895">
        <v>13</v>
      </c>
      <c r="F2895" t="s">
        <v>1027</v>
      </c>
      <c r="G2895" t="s">
        <v>1028</v>
      </c>
      <c r="H2895">
        <v>196</v>
      </c>
      <c r="I2895" t="s">
        <v>1032</v>
      </c>
      <c r="J2895">
        <f>IF(AND(B2896=Hospitalvisits[[#This Row],[Patient_ID]],C2896-Hospitalvisits[[#This Row],[Discharge_Date]] &lt;= 30),1,0)</f>
        <v>0</v>
      </c>
      <c r="K2895" s="3" t="str">
        <f>IF(Hospitalvisits[[#This Row],[Readmission Status]]=1,C2896,"")</f>
        <v/>
      </c>
    </row>
    <row r="2896" spans="1:11">
      <c r="A2896">
        <v>647</v>
      </c>
      <c r="B2896">
        <v>961</v>
      </c>
      <c r="C2896" s="3">
        <v>45277</v>
      </c>
      <c r="D2896" s="3">
        <v>45280</v>
      </c>
      <c r="E2896">
        <v>3</v>
      </c>
      <c r="F2896" t="s">
        <v>1040</v>
      </c>
      <c r="G2896" t="s">
        <v>1039</v>
      </c>
      <c r="H2896">
        <v>125</v>
      </c>
      <c r="I2896" t="s">
        <v>1026</v>
      </c>
      <c r="J2896">
        <f>IF(AND(B2897=Hospitalvisits[[#This Row],[Patient_ID]],C2897-Hospitalvisits[[#This Row],[Discharge_Date]] &lt;= 30),1,0)</f>
        <v>0</v>
      </c>
      <c r="K2896" s="3" t="str">
        <f>IF(Hospitalvisits[[#This Row],[Readmission Status]]=1,C2897,"")</f>
        <v/>
      </c>
    </row>
    <row r="2897" spans="1:11">
      <c r="A2897">
        <v>913</v>
      </c>
      <c r="B2897">
        <v>962</v>
      </c>
      <c r="C2897" s="3">
        <v>44651</v>
      </c>
      <c r="D2897" s="3">
        <v>44653</v>
      </c>
      <c r="E2897">
        <v>2</v>
      </c>
      <c r="F2897" t="s">
        <v>1042</v>
      </c>
      <c r="G2897" t="s">
        <v>1043</v>
      </c>
      <c r="H2897">
        <v>66</v>
      </c>
      <c r="I2897" t="s">
        <v>1034</v>
      </c>
      <c r="J2897">
        <f>IF(AND(B2898=Hospitalvisits[[#This Row],[Patient_ID]],C2898-Hospitalvisits[[#This Row],[Discharge_Date]] &lt;= 30),1,0)</f>
        <v>0</v>
      </c>
      <c r="K2897" s="3" t="str">
        <f>IF(Hospitalvisits[[#This Row],[Readmission Status]]=1,C2898,"")</f>
        <v/>
      </c>
    </row>
    <row r="2898" spans="1:11">
      <c r="A2898">
        <v>717</v>
      </c>
      <c r="B2898">
        <v>962</v>
      </c>
      <c r="C2898" s="3">
        <v>44732</v>
      </c>
      <c r="D2898" s="3">
        <v>44742</v>
      </c>
      <c r="E2898">
        <v>10</v>
      </c>
      <c r="F2898" t="s">
        <v>1035</v>
      </c>
      <c r="G2898" t="s">
        <v>1036</v>
      </c>
      <c r="H2898">
        <v>135</v>
      </c>
      <c r="I2898" t="s">
        <v>1032</v>
      </c>
      <c r="J2898">
        <f>IF(AND(B2899=Hospitalvisits[[#This Row],[Patient_ID]],C2899-Hospitalvisits[[#This Row],[Discharge_Date]] &lt;= 30),1,0)</f>
        <v>0</v>
      </c>
      <c r="K2898" s="3" t="str">
        <f>IF(Hospitalvisits[[#This Row],[Readmission Status]]=1,C2899,"")</f>
        <v/>
      </c>
    </row>
    <row r="2899" spans="1:11">
      <c r="A2899">
        <v>891</v>
      </c>
      <c r="B2899">
        <v>962</v>
      </c>
      <c r="C2899" s="3">
        <v>45260</v>
      </c>
      <c r="D2899" s="3">
        <v>45261</v>
      </c>
      <c r="E2899">
        <v>1</v>
      </c>
      <c r="F2899" t="s">
        <v>1046</v>
      </c>
      <c r="G2899" t="s">
        <v>1043</v>
      </c>
      <c r="H2899">
        <v>193</v>
      </c>
      <c r="I2899" t="s">
        <v>1026</v>
      </c>
      <c r="J2899">
        <f>IF(AND(B2900=Hospitalvisits[[#This Row],[Patient_ID]],C2900-Hospitalvisits[[#This Row],[Discharge_Date]] &lt;= 30),1,0)</f>
        <v>0</v>
      </c>
      <c r="K2899" s="3" t="str">
        <f>IF(Hospitalvisits[[#This Row],[Readmission Status]]=1,C2900,"")</f>
        <v/>
      </c>
    </row>
    <row r="2900" spans="1:11">
      <c r="A2900">
        <v>2432</v>
      </c>
      <c r="B2900">
        <v>962</v>
      </c>
      <c r="C2900" s="3">
        <v>45331</v>
      </c>
      <c r="D2900" s="3">
        <v>45341</v>
      </c>
      <c r="E2900">
        <v>10</v>
      </c>
      <c r="F2900" t="s">
        <v>1035</v>
      </c>
      <c r="G2900" t="s">
        <v>1036</v>
      </c>
      <c r="H2900">
        <v>68</v>
      </c>
      <c r="I2900" t="s">
        <v>1032</v>
      </c>
      <c r="J2900">
        <f>IF(AND(B2901=Hospitalvisits[[#This Row],[Patient_ID]],C2901-Hospitalvisits[[#This Row],[Discharge_Date]] &lt;= 30),1,0)</f>
        <v>0</v>
      </c>
      <c r="K2900" s="3" t="str">
        <f>IF(Hospitalvisits[[#This Row],[Readmission Status]]=1,C2901,"")</f>
        <v/>
      </c>
    </row>
    <row r="2901" spans="1:11">
      <c r="A2901">
        <v>492</v>
      </c>
      <c r="B2901">
        <v>962</v>
      </c>
      <c r="C2901" s="3">
        <v>45598</v>
      </c>
      <c r="D2901" s="3">
        <v>45601</v>
      </c>
      <c r="E2901">
        <v>3</v>
      </c>
      <c r="F2901" t="s">
        <v>1037</v>
      </c>
      <c r="G2901" t="s">
        <v>1031</v>
      </c>
      <c r="H2901">
        <v>150</v>
      </c>
      <c r="I2901" t="s">
        <v>1026</v>
      </c>
      <c r="J2901">
        <f>IF(AND(B2902=Hospitalvisits[[#This Row],[Patient_ID]],C2902-Hospitalvisits[[#This Row],[Discharge_Date]] &lt;= 30),1,0)</f>
        <v>1</v>
      </c>
      <c r="K2901" s="3">
        <f>IF(Hospitalvisits[[#This Row],[Readmission Status]]=1,C2902,"")</f>
        <v>45612</v>
      </c>
    </row>
    <row r="2902" spans="1:11">
      <c r="A2902">
        <v>173</v>
      </c>
      <c r="B2902">
        <v>962</v>
      </c>
      <c r="C2902" s="3">
        <v>45612</v>
      </c>
      <c r="D2902" s="3">
        <v>45622</v>
      </c>
      <c r="E2902">
        <v>10</v>
      </c>
      <c r="F2902" t="s">
        <v>1033</v>
      </c>
      <c r="G2902" t="s">
        <v>1028</v>
      </c>
      <c r="H2902">
        <v>189</v>
      </c>
      <c r="I2902" t="s">
        <v>1034</v>
      </c>
      <c r="J2902">
        <f>IF(AND(B2903=Hospitalvisits[[#This Row],[Patient_ID]],C2903-Hospitalvisits[[#This Row],[Discharge_Date]] &lt;= 30),1,0)</f>
        <v>0</v>
      </c>
      <c r="K2902" s="3" t="str">
        <f>IF(Hospitalvisits[[#This Row],[Readmission Status]]=1,C2903,"")</f>
        <v/>
      </c>
    </row>
    <row r="2903" spans="1:11">
      <c r="A2903">
        <v>1468</v>
      </c>
      <c r="B2903">
        <v>963</v>
      </c>
      <c r="C2903" s="3">
        <v>45555</v>
      </c>
      <c r="D2903" s="3">
        <v>45566</v>
      </c>
      <c r="E2903">
        <v>11</v>
      </c>
      <c r="F2903" t="s">
        <v>1041</v>
      </c>
      <c r="G2903" t="s">
        <v>1036</v>
      </c>
      <c r="H2903">
        <v>157</v>
      </c>
      <c r="I2903" t="s">
        <v>1034</v>
      </c>
      <c r="J2903">
        <f>IF(AND(B2904=Hospitalvisits[[#This Row],[Patient_ID]],C2904-Hospitalvisits[[#This Row],[Discharge_Date]] &lt;= 30),1,0)</f>
        <v>0</v>
      </c>
      <c r="K2903" s="3" t="str">
        <f>IF(Hospitalvisits[[#This Row],[Readmission Status]]=1,C2904,"")</f>
        <v/>
      </c>
    </row>
    <row r="2904" spans="1:11">
      <c r="A2904">
        <v>1156</v>
      </c>
      <c r="B2904">
        <v>964</v>
      </c>
      <c r="C2904" s="3">
        <v>44585</v>
      </c>
      <c r="D2904" s="3">
        <v>44589</v>
      </c>
      <c r="E2904">
        <v>4</v>
      </c>
      <c r="F2904" t="s">
        <v>1024</v>
      </c>
      <c r="G2904" t="s">
        <v>1025</v>
      </c>
      <c r="H2904">
        <v>72</v>
      </c>
      <c r="I2904" t="s">
        <v>1026</v>
      </c>
      <c r="J2904">
        <f>IF(AND(B2905=Hospitalvisits[[#This Row],[Patient_ID]],C2905-Hospitalvisits[[#This Row],[Discharge_Date]] &lt;= 30),1,0)</f>
        <v>0</v>
      </c>
      <c r="K2904" s="3" t="str">
        <f>IF(Hospitalvisits[[#This Row],[Readmission Status]]=1,C2905,"")</f>
        <v/>
      </c>
    </row>
    <row r="2905" spans="1:11">
      <c r="A2905">
        <v>2072</v>
      </c>
      <c r="B2905">
        <v>964</v>
      </c>
      <c r="C2905" s="3">
        <v>44839</v>
      </c>
      <c r="D2905" s="3">
        <v>44849</v>
      </c>
      <c r="E2905">
        <v>10</v>
      </c>
      <c r="F2905" t="s">
        <v>1037</v>
      </c>
      <c r="G2905" t="s">
        <v>1031</v>
      </c>
      <c r="H2905">
        <v>96</v>
      </c>
      <c r="I2905" t="s">
        <v>1034</v>
      </c>
      <c r="J2905">
        <f>IF(AND(B2906=Hospitalvisits[[#This Row],[Patient_ID]],C2906-Hospitalvisits[[#This Row],[Discharge_Date]] &lt;= 30),1,0)</f>
        <v>0</v>
      </c>
      <c r="K2905" s="3" t="str">
        <f>IF(Hospitalvisits[[#This Row],[Readmission Status]]=1,C2906,"")</f>
        <v/>
      </c>
    </row>
    <row r="2906" spans="1:11">
      <c r="A2906">
        <v>2180</v>
      </c>
      <c r="B2906">
        <v>965</v>
      </c>
      <c r="C2906" s="3">
        <v>44993</v>
      </c>
      <c r="D2906" s="3">
        <v>44998</v>
      </c>
      <c r="E2906">
        <v>5</v>
      </c>
      <c r="F2906" t="s">
        <v>1040</v>
      </c>
      <c r="G2906" t="s">
        <v>1039</v>
      </c>
      <c r="H2906">
        <v>162</v>
      </c>
      <c r="I2906" t="s">
        <v>1034</v>
      </c>
      <c r="J2906">
        <f>IF(AND(B2907=Hospitalvisits[[#This Row],[Patient_ID]],C2907-Hospitalvisits[[#This Row],[Discharge_Date]] &lt;= 30),1,0)</f>
        <v>0</v>
      </c>
      <c r="K2906" s="3" t="str">
        <f>IF(Hospitalvisits[[#This Row],[Readmission Status]]=1,C2907,"")</f>
        <v/>
      </c>
    </row>
    <row r="2907" spans="1:11">
      <c r="A2907">
        <v>2144</v>
      </c>
      <c r="B2907">
        <v>965</v>
      </c>
      <c r="C2907" s="3">
        <v>45128</v>
      </c>
      <c r="D2907" s="3">
        <v>45145</v>
      </c>
      <c r="E2907">
        <v>17</v>
      </c>
      <c r="F2907" t="s">
        <v>1033</v>
      </c>
      <c r="G2907" t="s">
        <v>1028</v>
      </c>
      <c r="H2907">
        <v>105</v>
      </c>
      <c r="I2907" t="s">
        <v>1032</v>
      </c>
      <c r="J2907">
        <f>IF(AND(B2908=Hospitalvisits[[#This Row],[Patient_ID]],C2908-Hospitalvisits[[#This Row],[Discharge_Date]] &lt;= 30),1,0)</f>
        <v>0</v>
      </c>
      <c r="K2907" s="3" t="str">
        <f>IF(Hospitalvisits[[#This Row],[Readmission Status]]=1,C2908,"")</f>
        <v/>
      </c>
    </row>
    <row r="2908" spans="1:11">
      <c r="A2908">
        <v>2121</v>
      </c>
      <c r="B2908">
        <v>965</v>
      </c>
      <c r="C2908" s="3">
        <v>45480</v>
      </c>
      <c r="D2908" s="3">
        <v>45487</v>
      </c>
      <c r="E2908">
        <v>7</v>
      </c>
      <c r="F2908" t="s">
        <v>1044</v>
      </c>
      <c r="G2908" t="s">
        <v>1039</v>
      </c>
      <c r="H2908">
        <v>117</v>
      </c>
      <c r="I2908" t="s">
        <v>1032</v>
      </c>
      <c r="J2908">
        <f>IF(AND(B2909=Hospitalvisits[[#This Row],[Patient_ID]],C2909-Hospitalvisits[[#This Row],[Discharge_Date]] &lt;= 30),1,0)</f>
        <v>0</v>
      </c>
      <c r="K2908" s="3" t="str">
        <f>IF(Hospitalvisits[[#This Row],[Readmission Status]]=1,C2909,"")</f>
        <v/>
      </c>
    </row>
    <row r="2909" spans="1:11">
      <c r="A2909">
        <v>1203</v>
      </c>
      <c r="B2909">
        <v>966</v>
      </c>
      <c r="C2909" s="3">
        <v>45457</v>
      </c>
      <c r="D2909" s="3">
        <v>45458</v>
      </c>
      <c r="E2909">
        <v>1</v>
      </c>
      <c r="F2909" t="s">
        <v>1042</v>
      </c>
      <c r="G2909" t="s">
        <v>1043</v>
      </c>
      <c r="H2909">
        <v>17</v>
      </c>
      <c r="I2909" t="s">
        <v>1032</v>
      </c>
      <c r="J2909">
        <f>IF(AND(B2910=Hospitalvisits[[#This Row],[Patient_ID]],C2910-Hospitalvisits[[#This Row],[Discharge_Date]] &lt;= 30),1,0)</f>
        <v>0</v>
      </c>
      <c r="K2909" s="3" t="str">
        <f>IF(Hospitalvisits[[#This Row],[Readmission Status]]=1,C2910,"")</f>
        <v/>
      </c>
    </row>
    <row r="2910" spans="1:11">
      <c r="A2910">
        <v>2524</v>
      </c>
      <c r="B2910">
        <v>966</v>
      </c>
      <c r="C2910" s="3">
        <v>45490</v>
      </c>
      <c r="D2910" s="3">
        <v>45509</v>
      </c>
      <c r="E2910">
        <v>19</v>
      </c>
      <c r="F2910" t="s">
        <v>1027</v>
      </c>
      <c r="G2910" t="s">
        <v>1028</v>
      </c>
      <c r="H2910">
        <v>22</v>
      </c>
      <c r="I2910" t="s">
        <v>1026</v>
      </c>
      <c r="J2910">
        <f>IF(AND(B2911=Hospitalvisits[[#This Row],[Patient_ID]],C2911-Hospitalvisits[[#This Row],[Discharge_Date]] &lt;= 30),1,0)</f>
        <v>0</v>
      </c>
      <c r="K2910" s="3" t="str">
        <f>IF(Hospitalvisits[[#This Row],[Readmission Status]]=1,C2911,"")</f>
        <v/>
      </c>
    </row>
    <row r="2911" spans="1:11">
      <c r="A2911">
        <v>767</v>
      </c>
      <c r="B2911">
        <v>967</v>
      </c>
      <c r="C2911" s="3">
        <v>45233</v>
      </c>
      <c r="D2911" s="3">
        <v>45239</v>
      </c>
      <c r="E2911">
        <v>6</v>
      </c>
      <c r="F2911" t="s">
        <v>1044</v>
      </c>
      <c r="G2911" t="s">
        <v>1039</v>
      </c>
      <c r="H2911">
        <v>78</v>
      </c>
      <c r="I2911" t="s">
        <v>1034</v>
      </c>
      <c r="J2911">
        <f>IF(AND(B2912=Hospitalvisits[[#This Row],[Patient_ID]],C2912-Hospitalvisits[[#This Row],[Discharge_Date]] &lt;= 30),1,0)</f>
        <v>0</v>
      </c>
      <c r="K2911" s="3" t="str">
        <f>IF(Hospitalvisits[[#This Row],[Readmission Status]]=1,C2912,"")</f>
        <v/>
      </c>
    </row>
    <row r="2912" spans="1:11">
      <c r="A2912">
        <v>289</v>
      </c>
      <c r="B2912">
        <v>968</v>
      </c>
      <c r="C2912" s="3">
        <v>44807</v>
      </c>
      <c r="D2912" s="3">
        <v>44826</v>
      </c>
      <c r="E2912">
        <v>19</v>
      </c>
      <c r="F2912" t="s">
        <v>1033</v>
      </c>
      <c r="G2912" t="s">
        <v>1028</v>
      </c>
      <c r="H2912">
        <v>109</v>
      </c>
      <c r="I2912" t="s">
        <v>1034</v>
      </c>
      <c r="J2912">
        <f>IF(AND(B2913=Hospitalvisits[[#This Row],[Patient_ID]],C2913-Hospitalvisits[[#This Row],[Discharge_Date]] &lt;= 30),1,0)</f>
        <v>0</v>
      </c>
      <c r="K2912" s="3" t="str">
        <f>IF(Hospitalvisits[[#This Row],[Readmission Status]]=1,C2913,"")</f>
        <v/>
      </c>
    </row>
    <row r="2913" spans="1:11">
      <c r="A2913">
        <v>2995</v>
      </c>
      <c r="B2913">
        <v>968</v>
      </c>
      <c r="C2913" s="3">
        <v>44936</v>
      </c>
      <c r="D2913" s="3">
        <v>44937</v>
      </c>
      <c r="E2913">
        <v>1</v>
      </c>
      <c r="F2913" t="s">
        <v>1046</v>
      </c>
      <c r="G2913" t="s">
        <v>1043</v>
      </c>
      <c r="H2913">
        <v>159</v>
      </c>
      <c r="I2913" t="s">
        <v>1034</v>
      </c>
      <c r="J2913">
        <f>IF(AND(B2914=Hospitalvisits[[#This Row],[Patient_ID]],C2914-Hospitalvisits[[#This Row],[Discharge_Date]] &lt;= 30),1,0)</f>
        <v>0</v>
      </c>
      <c r="K2913" s="3" t="str">
        <f>IF(Hospitalvisits[[#This Row],[Readmission Status]]=1,C2914,"")</f>
        <v/>
      </c>
    </row>
    <row r="2914" spans="1:11">
      <c r="A2914">
        <v>2551</v>
      </c>
      <c r="B2914">
        <v>968</v>
      </c>
      <c r="C2914" s="3">
        <v>44996</v>
      </c>
      <c r="D2914" s="3">
        <v>44999</v>
      </c>
      <c r="E2914">
        <v>3</v>
      </c>
      <c r="F2914" t="s">
        <v>1046</v>
      </c>
      <c r="G2914" t="s">
        <v>1043</v>
      </c>
      <c r="H2914">
        <v>98</v>
      </c>
      <c r="I2914" t="s">
        <v>1026</v>
      </c>
      <c r="J2914">
        <f>IF(AND(B2915=Hospitalvisits[[#This Row],[Patient_ID]],C2915-Hospitalvisits[[#This Row],[Discharge_Date]] &lt;= 30),1,0)</f>
        <v>0</v>
      </c>
      <c r="K2914" s="3" t="str">
        <f>IF(Hospitalvisits[[#This Row],[Readmission Status]]=1,C2915,"")</f>
        <v/>
      </c>
    </row>
    <row r="2915" spans="1:11">
      <c r="A2915">
        <v>621</v>
      </c>
      <c r="B2915">
        <v>968</v>
      </c>
      <c r="C2915" s="3">
        <v>45085</v>
      </c>
      <c r="D2915" s="3">
        <v>45088</v>
      </c>
      <c r="E2915">
        <v>3</v>
      </c>
      <c r="F2915" t="s">
        <v>1040</v>
      </c>
      <c r="G2915" t="s">
        <v>1039</v>
      </c>
      <c r="H2915">
        <v>25</v>
      </c>
      <c r="I2915" t="s">
        <v>1034</v>
      </c>
      <c r="J2915">
        <f>IF(AND(B2916=Hospitalvisits[[#This Row],[Patient_ID]],C2916-Hospitalvisits[[#This Row],[Discharge_Date]] &lt;= 30),1,0)</f>
        <v>1</v>
      </c>
      <c r="K2915" s="3">
        <f>IF(Hospitalvisits[[#This Row],[Readmission Status]]=1,C2916,"")</f>
        <v>45096</v>
      </c>
    </row>
    <row r="2916" spans="1:11">
      <c r="A2916">
        <v>2318</v>
      </c>
      <c r="B2916">
        <v>968</v>
      </c>
      <c r="C2916" s="3">
        <v>45096</v>
      </c>
      <c r="D2916" s="3">
        <v>45101</v>
      </c>
      <c r="E2916">
        <v>5</v>
      </c>
      <c r="F2916" t="s">
        <v>1045</v>
      </c>
      <c r="G2916" t="s">
        <v>1025</v>
      </c>
      <c r="H2916">
        <v>174</v>
      </c>
      <c r="I2916" t="s">
        <v>1029</v>
      </c>
      <c r="J2916">
        <f>IF(AND(B2917=Hospitalvisits[[#This Row],[Patient_ID]],C2917-Hospitalvisits[[#This Row],[Discharge_Date]] &lt;= 30),1,0)</f>
        <v>0</v>
      </c>
      <c r="K2916" s="3" t="str">
        <f>IF(Hospitalvisits[[#This Row],[Readmission Status]]=1,C2917,"")</f>
        <v/>
      </c>
    </row>
    <row r="2917" spans="1:11">
      <c r="A2917">
        <v>1285</v>
      </c>
      <c r="B2917">
        <v>969</v>
      </c>
      <c r="C2917" s="3">
        <v>45150</v>
      </c>
      <c r="D2917" s="3">
        <v>45154</v>
      </c>
      <c r="E2917">
        <v>4</v>
      </c>
      <c r="F2917" t="s">
        <v>1040</v>
      </c>
      <c r="G2917" t="s">
        <v>1039</v>
      </c>
      <c r="H2917">
        <v>77</v>
      </c>
      <c r="I2917" t="s">
        <v>1029</v>
      </c>
      <c r="J2917">
        <f>IF(AND(B2918=Hospitalvisits[[#This Row],[Patient_ID]],C2918-Hospitalvisits[[#This Row],[Discharge_Date]] &lt;= 30),1,0)</f>
        <v>0</v>
      </c>
      <c r="K2917" s="3" t="str">
        <f>IF(Hospitalvisits[[#This Row],[Readmission Status]]=1,C2918,"")</f>
        <v/>
      </c>
    </row>
    <row r="2918" spans="1:11">
      <c r="A2918">
        <v>1105</v>
      </c>
      <c r="B2918">
        <v>969</v>
      </c>
      <c r="C2918" s="3">
        <v>45604</v>
      </c>
      <c r="D2918" s="3">
        <v>45608</v>
      </c>
      <c r="E2918">
        <v>4</v>
      </c>
      <c r="F2918" t="s">
        <v>1037</v>
      </c>
      <c r="G2918" t="s">
        <v>1031</v>
      </c>
      <c r="H2918">
        <v>75</v>
      </c>
      <c r="I2918" t="s">
        <v>1032</v>
      </c>
      <c r="J2918">
        <f>IF(AND(B2919=Hospitalvisits[[#This Row],[Patient_ID]],C2919-Hospitalvisits[[#This Row],[Discharge_Date]] &lt;= 30),1,0)</f>
        <v>0</v>
      </c>
      <c r="K2918" s="3" t="str">
        <f>IF(Hospitalvisits[[#This Row],[Readmission Status]]=1,C2919,"")</f>
        <v/>
      </c>
    </row>
    <row r="2919" spans="1:11">
      <c r="A2919">
        <v>1042</v>
      </c>
      <c r="B2919">
        <v>970</v>
      </c>
      <c r="C2919" s="3">
        <v>44761</v>
      </c>
      <c r="D2919" s="3">
        <v>44765</v>
      </c>
      <c r="E2919">
        <v>4</v>
      </c>
      <c r="F2919" t="s">
        <v>1037</v>
      </c>
      <c r="G2919" t="s">
        <v>1031</v>
      </c>
      <c r="H2919">
        <v>72</v>
      </c>
      <c r="I2919" t="s">
        <v>1026</v>
      </c>
      <c r="J2919">
        <f>IF(AND(B2920=Hospitalvisits[[#This Row],[Patient_ID]],C2920-Hospitalvisits[[#This Row],[Discharge_Date]] &lt;= 30),1,0)</f>
        <v>0</v>
      </c>
      <c r="K2919" s="3" t="str">
        <f>IF(Hospitalvisits[[#This Row],[Readmission Status]]=1,C2920,"")</f>
        <v/>
      </c>
    </row>
    <row r="2920" spans="1:11">
      <c r="A2920">
        <v>890</v>
      </c>
      <c r="B2920">
        <v>970</v>
      </c>
      <c r="C2920" s="3">
        <v>45357</v>
      </c>
      <c r="D2920" s="3">
        <v>45359</v>
      </c>
      <c r="E2920">
        <v>2</v>
      </c>
      <c r="F2920" t="s">
        <v>1024</v>
      </c>
      <c r="G2920" t="s">
        <v>1025</v>
      </c>
      <c r="H2920">
        <v>161</v>
      </c>
      <c r="I2920" t="s">
        <v>1029</v>
      </c>
      <c r="J2920">
        <f>IF(AND(B2921=Hospitalvisits[[#This Row],[Patient_ID]],C2921-Hospitalvisits[[#This Row],[Discharge_Date]] &lt;= 30),1,0)</f>
        <v>0</v>
      </c>
      <c r="K2920" s="3" t="str">
        <f>IF(Hospitalvisits[[#This Row],[Readmission Status]]=1,C2921,"")</f>
        <v/>
      </c>
    </row>
    <row r="2921" spans="1:11">
      <c r="A2921">
        <v>899</v>
      </c>
      <c r="B2921">
        <v>970</v>
      </c>
      <c r="C2921" s="3">
        <v>45569</v>
      </c>
      <c r="D2921" s="3">
        <v>45576</v>
      </c>
      <c r="E2921">
        <v>7</v>
      </c>
      <c r="F2921" t="s">
        <v>1038</v>
      </c>
      <c r="G2921" t="s">
        <v>1039</v>
      </c>
      <c r="H2921">
        <v>24</v>
      </c>
      <c r="I2921" t="s">
        <v>1032</v>
      </c>
      <c r="J2921">
        <f>IF(AND(B2922=Hospitalvisits[[#This Row],[Patient_ID]],C2922-Hospitalvisits[[#This Row],[Discharge_Date]] &lt;= 30),1,0)</f>
        <v>0</v>
      </c>
      <c r="K2921" s="3" t="str">
        <f>IF(Hospitalvisits[[#This Row],[Readmission Status]]=1,C2922,"")</f>
        <v/>
      </c>
    </row>
    <row r="2922" spans="1:11">
      <c r="A2922">
        <v>1144</v>
      </c>
      <c r="B2922">
        <v>971</v>
      </c>
      <c r="C2922" s="3">
        <v>44623</v>
      </c>
      <c r="D2922" s="3">
        <v>44625</v>
      </c>
      <c r="E2922">
        <v>2</v>
      </c>
      <c r="F2922" t="s">
        <v>1046</v>
      </c>
      <c r="G2922" t="s">
        <v>1043</v>
      </c>
      <c r="H2922">
        <v>14</v>
      </c>
      <c r="I2922" t="s">
        <v>1026</v>
      </c>
      <c r="J2922">
        <f>IF(AND(B2923=Hospitalvisits[[#This Row],[Patient_ID]],C2923-Hospitalvisits[[#This Row],[Discharge_Date]] &lt;= 30),1,0)</f>
        <v>0</v>
      </c>
      <c r="K2922" s="3" t="str">
        <f>IF(Hospitalvisits[[#This Row],[Readmission Status]]=1,C2923,"")</f>
        <v/>
      </c>
    </row>
    <row r="2923" spans="1:11">
      <c r="A2923">
        <v>1641</v>
      </c>
      <c r="B2923">
        <v>971</v>
      </c>
      <c r="C2923" s="3">
        <v>44716</v>
      </c>
      <c r="D2923" s="3">
        <v>44720</v>
      </c>
      <c r="E2923">
        <v>4</v>
      </c>
      <c r="F2923" t="s">
        <v>1038</v>
      </c>
      <c r="G2923" t="s">
        <v>1039</v>
      </c>
      <c r="H2923">
        <v>49</v>
      </c>
      <c r="I2923" t="s">
        <v>1029</v>
      </c>
      <c r="J2923">
        <f>IF(AND(B2924=Hospitalvisits[[#This Row],[Patient_ID]],C2924-Hospitalvisits[[#This Row],[Discharge_Date]] &lt;= 30),1,0)</f>
        <v>0</v>
      </c>
      <c r="K2923" s="3" t="str">
        <f>IF(Hospitalvisits[[#This Row],[Readmission Status]]=1,C2924,"")</f>
        <v/>
      </c>
    </row>
    <row r="2924" spans="1:11">
      <c r="A2924">
        <v>2691</v>
      </c>
      <c r="B2924">
        <v>971</v>
      </c>
      <c r="C2924" s="3">
        <v>45424</v>
      </c>
      <c r="D2924" s="3">
        <v>45434</v>
      </c>
      <c r="E2924">
        <v>10</v>
      </c>
      <c r="F2924" t="s">
        <v>1041</v>
      </c>
      <c r="G2924" t="s">
        <v>1036</v>
      </c>
      <c r="H2924">
        <v>143</v>
      </c>
      <c r="I2924" t="s">
        <v>1029</v>
      </c>
      <c r="J2924">
        <f>IF(AND(B2925=Hospitalvisits[[#This Row],[Patient_ID]],C2925-Hospitalvisits[[#This Row],[Discharge_Date]] &lt;= 30),1,0)</f>
        <v>0</v>
      </c>
      <c r="K2924" s="3" t="str">
        <f>IF(Hospitalvisits[[#This Row],[Readmission Status]]=1,C2925,"")</f>
        <v/>
      </c>
    </row>
    <row r="2925" spans="1:11">
      <c r="A2925">
        <v>989</v>
      </c>
      <c r="B2925">
        <v>971</v>
      </c>
      <c r="C2925" s="3">
        <v>45525</v>
      </c>
      <c r="D2925" s="3">
        <v>45530</v>
      </c>
      <c r="E2925">
        <v>5</v>
      </c>
      <c r="F2925" t="s">
        <v>1024</v>
      </c>
      <c r="G2925" t="s">
        <v>1025</v>
      </c>
      <c r="H2925">
        <v>44</v>
      </c>
      <c r="I2925" t="s">
        <v>1032</v>
      </c>
      <c r="J2925">
        <f>IF(AND(B2926=Hospitalvisits[[#This Row],[Patient_ID]],C2926-Hospitalvisits[[#This Row],[Discharge_Date]] &lt;= 30),1,0)</f>
        <v>0</v>
      </c>
      <c r="K2925" s="3" t="str">
        <f>IF(Hospitalvisits[[#This Row],[Readmission Status]]=1,C2926,"")</f>
        <v/>
      </c>
    </row>
    <row r="2926" spans="1:11">
      <c r="A2926">
        <v>2463</v>
      </c>
      <c r="B2926">
        <v>972</v>
      </c>
      <c r="C2926" s="3">
        <v>44634</v>
      </c>
      <c r="D2926" s="3">
        <v>44647</v>
      </c>
      <c r="E2926">
        <v>13</v>
      </c>
      <c r="F2926" t="s">
        <v>1027</v>
      </c>
      <c r="G2926" t="s">
        <v>1028</v>
      </c>
      <c r="H2926">
        <v>89</v>
      </c>
      <c r="I2926" t="s">
        <v>1034</v>
      </c>
      <c r="J2926">
        <f>IF(AND(B2927=Hospitalvisits[[#This Row],[Patient_ID]],C2927-Hospitalvisits[[#This Row],[Discharge_Date]] &lt;= 30),1,0)</f>
        <v>0</v>
      </c>
      <c r="K2926" s="3" t="str">
        <f>IF(Hospitalvisits[[#This Row],[Readmission Status]]=1,C2927,"")</f>
        <v/>
      </c>
    </row>
    <row r="2927" spans="1:11">
      <c r="A2927">
        <v>2944</v>
      </c>
      <c r="B2927">
        <v>972</v>
      </c>
      <c r="C2927" s="3">
        <v>45543</v>
      </c>
      <c r="D2927" s="3">
        <v>45548</v>
      </c>
      <c r="E2927">
        <v>5</v>
      </c>
      <c r="F2927" t="s">
        <v>1045</v>
      </c>
      <c r="G2927" t="s">
        <v>1025</v>
      </c>
      <c r="H2927">
        <v>95</v>
      </c>
      <c r="I2927" t="s">
        <v>1026</v>
      </c>
      <c r="J2927">
        <f>IF(AND(B2928=Hospitalvisits[[#This Row],[Patient_ID]],C2928-Hospitalvisits[[#This Row],[Discharge_Date]] &lt;= 30),1,0)</f>
        <v>0</v>
      </c>
      <c r="K2927" s="3" t="str">
        <f>IF(Hospitalvisits[[#This Row],[Readmission Status]]=1,C2928,"")</f>
        <v/>
      </c>
    </row>
    <row r="2928" spans="1:11">
      <c r="A2928">
        <v>1239</v>
      </c>
      <c r="B2928">
        <v>973</v>
      </c>
      <c r="C2928" s="3">
        <v>44823</v>
      </c>
      <c r="D2928" s="3">
        <v>44824</v>
      </c>
      <c r="E2928">
        <v>1</v>
      </c>
      <c r="F2928" t="s">
        <v>1046</v>
      </c>
      <c r="G2928" t="s">
        <v>1043</v>
      </c>
      <c r="H2928">
        <v>98</v>
      </c>
      <c r="I2928" t="s">
        <v>1034</v>
      </c>
      <c r="J2928">
        <f>IF(AND(B2929=Hospitalvisits[[#This Row],[Patient_ID]],C2929-Hospitalvisits[[#This Row],[Discharge_Date]] &lt;= 30),1,0)</f>
        <v>0</v>
      </c>
      <c r="K2928" s="3" t="str">
        <f>IF(Hospitalvisits[[#This Row],[Readmission Status]]=1,C2929,"")</f>
        <v/>
      </c>
    </row>
    <row r="2929" spans="1:11">
      <c r="A2929">
        <v>1581</v>
      </c>
      <c r="B2929">
        <v>973</v>
      </c>
      <c r="C2929" s="3">
        <v>44925</v>
      </c>
      <c r="D2929" s="3">
        <v>44928</v>
      </c>
      <c r="E2929">
        <v>3</v>
      </c>
      <c r="F2929" t="s">
        <v>1024</v>
      </c>
      <c r="G2929" t="s">
        <v>1025</v>
      </c>
      <c r="H2929">
        <v>96</v>
      </c>
      <c r="I2929" t="s">
        <v>1029</v>
      </c>
      <c r="J2929">
        <f>IF(AND(B2930=Hospitalvisits[[#This Row],[Patient_ID]],C2930-Hospitalvisits[[#This Row],[Discharge_Date]] &lt;= 30),1,0)</f>
        <v>0</v>
      </c>
      <c r="K2929" s="3" t="str">
        <f>IF(Hospitalvisits[[#This Row],[Readmission Status]]=1,C2930,"")</f>
        <v/>
      </c>
    </row>
    <row r="2930" spans="1:11">
      <c r="A2930">
        <v>377</v>
      </c>
      <c r="B2930">
        <v>973</v>
      </c>
      <c r="C2930" s="3">
        <v>45033</v>
      </c>
      <c r="D2930" s="3">
        <v>45040</v>
      </c>
      <c r="E2930">
        <v>7</v>
      </c>
      <c r="F2930" t="s">
        <v>1038</v>
      </c>
      <c r="G2930" t="s">
        <v>1039</v>
      </c>
      <c r="H2930">
        <v>153</v>
      </c>
      <c r="I2930" t="s">
        <v>1034</v>
      </c>
      <c r="J2930">
        <f>IF(AND(B2931=Hospitalvisits[[#This Row],[Patient_ID]],C2931-Hospitalvisits[[#This Row],[Discharge_Date]] &lt;= 30),1,0)</f>
        <v>0</v>
      </c>
      <c r="K2930" s="3" t="str">
        <f>IF(Hospitalvisits[[#This Row],[Readmission Status]]=1,C2931,"")</f>
        <v/>
      </c>
    </row>
    <row r="2931" spans="1:11">
      <c r="A2931">
        <v>2402</v>
      </c>
      <c r="B2931">
        <v>973</v>
      </c>
      <c r="C2931" s="3">
        <v>45382</v>
      </c>
      <c r="D2931" s="3">
        <v>45385</v>
      </c>
      <c r="E2931">
        <v>3</v>
      </c>
      <c r="F2931" t="s">
        <v>1024</v>
      </c>
      <c r="G2931" t="s">
        <v>1025</v>
      </c>
      <c r="H2931">
        <v>24</v>
      </c>
      <c r="I2931" t="s">
        <v>1026</v>
      </c>
      <c r="J2931">
        <f>IF(AND(B2932=Hospitalvisits[[#This Row],[Patient_ID]],C2932-Hospitalvisits[[#This Row],[Discharge_Date]] &lt;= 30),1,0)</f>
        <v>0</v>
      </c>
      <c r="K2931" s="3" t="str">
        <f>IF(Hospitalvisits[[#This Row],[Readmission Status]]=1,C2932,"")</f>
        <v/>
      </c>
    </row>
    <row r="2932" spans="1:11">
      <c r="A2932">
        <v>1543</v>
      </c>
      <c r="B2932">
        <v>974</v>
      </c>
      <c r="C2932" s="3">
        <v>44590</v>
      </c>
      <c r="D2932" s="3">
        <v>44595</v>
      </c>
      <c r="E2932">
        <v>5</v>
      </c>
      <c r="F2932" t="s">
        <v>1045</v>
      </c>
      <c r="G2932" t="s">
        <v>1025</v>
      </c>
      <c r="H2932">
        <v>22</v>
      </c>
      <c r="I2932" t="s">
        <v>1034</v>
      </c>
      <c r="J2932">
        <f>IF(AND(B2933=Hospitalvisits[[#This Row],[Patient_ID]],C2933-Hospitalvisits[[#This Row],[Discharge_Date]] &lt;= 30),1,0)</f>
        <v>0</v>
      </c>
      <c r="K2932" s="3" t="str">
        <f>IF(Hospitalvisits[[#This Row],[Readmission Status]]=1,C2933,"")</f>
        <v/>
      </c>
    </row>
    <row r="2933" spans="1:11">
      <c r="A2933">
        <v>1786</v>
      </c>
      <c r="B2933">
        <v>974</v>
      </c>
      <c r="C2933" s="3">
        <v>45620</v>
      </c>
      <c r="D2933" s="3">
        <v>45622</v>
      </c>
      <c r="E2933">
        <v>2</v>
      </c>
      <c r="F2933" t="s">
        <v>1042</v>
      </c>
      <c r="G2933" t="s">
        <v>1043</v>
      </c>
      <c r="H2933">
        <v>75</v>
      </c>
      <c r="I2933" t="s">
        <v>1032</v>
      </c>
      <c r="J2933">
        <f>IF(AND(B2934=Hospitalvisits[[#This Row],[Patient_ID]],C2934-Hospitalvisits[[#This Row],[Discharge_Date]] &lt;= 30),1,0)</f>
        <v>0</v>
      </c>
      <c r="K2933" s="3" t="str">
        <f>IF(Hospitalvisits[[#This Row],[Readmission Status]]=1,C2934,"")</f>
        <v/>
      </c>
    </row>
    <row r="2934" spans="1:11">
      <c r="A2934">
        <v>380</v>
      </c>
      <c r="B2934">
        <v>975</v>
      </c>
      <c r="C2934" s="3">
        <v>44719</v>
      </c>
      <c r="D2934" s="3">
        <v>44726</v>
      </c>
      <c r="E2934">
        <v>7</v>
      </c>
      <c r="F2934" t="s">
        <v>1038</v>
      </c>
      <c r="G2934" t="s">
        <v>1039</v>
      </c>
      <c r="H2934">
        <v>16</v>
      </c>
      <c r="I2934" t="s">
        <v>1032</v>
      </c>
      <c r="J2934">
        <f>IF(AND(B2935=Hospitalvisits[[#This Row],[Patient_ID]],C2935-Hospitalvisits[[#This Row],[Discharge_Date]] &lt;= 30),1,0)</f>
        <v>0</v>
      </c>
      <c r="K2934" s="3" t="str">
        <f>IF(Hospitalvisits[[#This Row],[Readmission Status]]=1,C2935,"")</f>
        <v/>
      </c>
    </row>
    <row r="2935" spans="1:11">
      <c r="A2935">
        <v>1785</v>
      </c>
      <c r="B2935">
        <v>975</v>
      </c>
      <c r="C2935" s="3">
        <v>45655</v>
      </c>
      <c r="D2935" s="3">
        <v>45669</v>
      </c>
      <c r="E2935">
        <v>14</v>
      </c>
      <c r="F2935" t="s">
        <v>1027</v>
      </c>
      <c r="G2935" t="s">
        <v>1028</v>
      </c>
      <c r="H2935">
        <v>174</v>
      </c>
      <c r="I2935" t="s">
        <v>1029</v>
      </c>
      <c r="J2935">
        <f>IF(AND(B2936=Hospitalvisits[[#This Row],[Patient_ID]],C2936-Hospitalvisits[[#This Row],[Discharge_Date]] &lt;= 30),1,0)</f>
        <v>0</v>
      </c>
      <c r="K2935" s="3" t="str">
        <f>IF(Hospitalvisits[[#This Row],[Readmission Status]]=1,C2936,"")</f>
        <v/>
      </c>
    </row>
    <row r="2936" spans="1:11">
      <c r="A2936">
        <v>1961</v>
      </c>
      <c r="B2936">
        <v>978</v>
      </c>
      <c r="C2936" s="3">
        <v>44989</v>
      </c>
      <c r="D2936" s="3">
        <v>44999</v>
      </c>
      <c r="E2936">
        <v>10</v>
      </c>
      <c r="F2936" t="s">
        <v>1035</v>
      </c>
      <c r="G2936" t="s">
        <v>1036</v>
      </c>
      <c r="H2936">
        <v>111</v>
      </c>
      <c r="I2936" t="s">
        <v>1032</v>
      </c>
      <c r="J2936">
        <f>IF(AND(B2937=Hospitalvisits[[#This Row],[Patient_ID]],C2937-Hospitalvisits[[#This Row],[Discharge_Date]] &lt;= 30),1,0)</f>
        <v>1</v>
      </c>
      <c r="K2936" s="3">
        <f>IF(Hospitalvisits[[#This Row],[Readmission Status]]=1,C2937,"")</f>
        <v>45014</v>
      </c>
    </row>
    <row r="2937" spans="1:11">
      <c r="A2937">
        <v>638</v>
      </c>
      <c r="B2937">
        <v>978</v>
      </c>
      <c r="C2937" s="3">
        <v>45014</v>
      </c>
      <c r="D2937" s="3">
        <v>45018</v>
      </c>
      <c r="E2937">
        <v>4</v>
      </c>
      <c r="F2937" t="s">
        <v>1024</v>
      </c>
      <c r="G2937" t="s">
        <v>1025</v>
      </c>
      <c r="H2937">
        <v>197</v>
      </c>
      <c r="I2937" t="s">
        <v>1032</v>
      </c>
      <c r="J2937">
        <f>IF(AND(B2938=Hospitalvisits[[#This Row],[Patient_ID]],C2938-Hospitalvisits[[#This Row],[Discharge_Date]] &lt;= 30),1,0)</f>
        <v>1</v>
      </c>
      <c r="K2937" s="3">
        <f>IF(Hospitalvisits[[#This Row],[Readmission Status]]=1,C2938,"")</f>
        <v>45038</v>
      </c>
    </row>
    <row r="2938" spans="1:11">
      <c r="A2938">
        <v>1800</v>
      </c>
      <c r="B2938">
        <v>978</v>
      </c>
      <c r="C2938" s="3">
        <v>45038</v>
      </c>
      <c r="D2938" s="3">
        <v>45041</v>
      </c>
      <c r="E2938">
        <v>3</v>
      </c>
      <c r="F2938" t="s">
        <v>1024</v>
      </c>
      <c r="G2938" t="s">
        <v>1025</v>
      </c>
      <c r="H2938">
        <v>197</v>
      </c>
      <c r="I2938" t="s">
        <v>1034</v>
      </c>
      <c r="J2938">
        <f>IF(AND(B2939=Hospitalvisits[[#This Row],[Patient_ID]],C2939-Hospitalvisits[[#This Row],[Discharge_Date]] &lt;= 30),1,0)</f>
        <v>0</v>
      </c>
      <c r="K2938" s="3" t="str">
        <f>IF(Hospitalvisits[[#This Row],[Readmission Status]]=1,C2939,"")</f>
        <v/>
      </c>
    </row>
    <row r="2939" spans="1:11">
      <c r="A2939">
        <v>2526</v>
      </c>
      <c r="B2939">
        <v>978</v>
      </c>
      <c r="C2939" s="3">
        <v>45180</v>
      </c>
      <c r="D2939" s="3">
        <v>45188</v>
      </c>
      <c r="E2939">
        <v>8</v>
      </c>
      <c r="F2939" t="s">
        <v>1030</v>
      </c>
      <c r="G2939" t="s">
        <v>1031</v>
      </c>
      <c r="H2939">
        <v>70</v>
      </c>
      <c r="I2939" t="s">
        <v>1034</v>
      </c>
      <c r="J2939">
        <f>IF(AND(B2940=Hospitalvisits[[#This Row],[Patient_ID]],C2940-Hospitalvisits[[#This Row],[Discharge_Date]] &lt;= 30),1,0)</f>
        <v>1</v>
      </c>
      <c r="K2939" s="3">
        <f>IF(Hospitalvisits[[#This Row],[Readmission Status]]=1,C2940,"")</f>
        <v>45185</v>
      </c>
    </row>
    <row r="2940" spans="1:11">
      <c r="A2940">
        <v>394</v>
      </c>
      <c r="B2940">
        <v>978</v>
      </c>
      <c r="C2940" s="3">
        <v>45185</v>
      </c>
      <c r="D2940" s="3">
        <v>45204</v>
      </c>
      <c r="E2940">
        <v>19</v>
      </c>
      <c r="F2940" t="s">
        <v>1033</v>
      </c>
      <c r="G2940" t="s">
        <v>1028</v>
      </c>
      <c r="H2940">
        <v>163</v>
      </c>
      <c r="I2940" t="s">
        <v>1026</v>
      </c>
      <c r="J2940">
        <f>IF(AND(B2941=Hospitalvisits[[#This Row],[Patient_ID]],C2941-Hospitalvisits[[#This Row],[Discharge_Date]] &lt;= 30),1,0)</f>
        <v>0</v>
      </c>
      <c r="K2940" s="3" t="str">
        <f>IF(Hospitalvisits[[#This Row],[Readmission Status]]=1,C2941,"")</f>
        <v/>
      </c>
    </row>
    <row r="2941" spans="1:11">
      <c r="A2941">
        <v>960</v>
      </c>
      <c r="B2941">
        <v>978</v>
      </c>
      <c r="C2941" s="3">
        <v>45437</v>
      </c>
      <c r="D2941" s="3">
        <v>45451</v>
      </c>
      <c r="E2941">
        <v>14</v>
      </c>
      <c r="F2941" t="s">
        <v>1033</v>
      </c>
      <c r="G2941" t="s">
        <v>1028</v>
      </c>
      <c r="H2941">
        <v>198</v>
      </c>
      <c r="I2941" t="s">
        <v>1029</v>
      </c>
      <c r="J2941">
        <f>IF(AND(B2942=Hospitalvisits[[#This Row],[Patient_ID]],C2942-Hospitalvisits[[#This Row],[Discharge_Date]] &lt;= 30),1,0)</f>
        <v>0</v>
      </c>
      <c r="K2941" s="3" t="str">
        <f>IF(Hospitalvisits[[#This Row],[Readmission Status]]=1,C2942,"")</f>
        <v/>
      </c>
    </row>
    <row r="2942" spans="1:11">
      <c r="A2942">
        <v>1110</v>
      </c>
      <c r="B2942">
        <v>979</v>
      </c>
      <c r="C2942" s="3">
        <v>45508</v>
      </c>
      <c r="D2942" s="3">
        <v>45510</v>
      </c>
      <c r="E2942">
        <v>2</v>
      </c>
      <c r="F2942" t="s">
        <v>1046</v>
      </c>
      <c r="G2942" t="s">
        <v>1043</v>
      </c>
      <c r="H2942">
        <v>53</v>
      </c>
      <c r="I2942" t="s">
        <v>1034</v>
      </c>
      <c r="J2942">
        <f>IF(AND(B2943=Hospitalvisits[[#This Row],[Patient_ID]],C2943-Hospitalvisits[[#This Row],[Discharge_Date]] &lt;= 30),1,0)</f>
        <v>0</v>
      </c>
      <c r="K2942" s="3" t="str">
        <f>IF(Hospitalvisits[[#This Row],[Readmission Status]]=1,C2943,"")</f>
        <v/>
      </c>
    </row>
    <row r="2943" spans="1:11">
      <c r="A2943">
        <v>383</v>
      </c>
      <c r="B2943">
        <v>980</v>
      </c>
      <c r="C2943" s="3">
        <v>44632</v>
      </c>
      <c r="D2943" s="3">
        <v>44651</v>
      </c>
      <c r="E2943">
        <v>19</v>
      </c>
      <c r="F2943" t="s">
        <v>1027</v>
      </c>
      <c r="G2943" t="s">
        <v>1028</v>
      </c>
      <c r="H2943">
        <v>42</v>
      </c>
      <c r="I2943" t="s">
        <v>1032</v>
      </c>
      <c r="J2943">
        <f>IF(AND(B2944=Hospitalvisits[[#This Row],[Patient_ID]],C2944-Hospitalvisits[[#This Row],[Discharge_Date]] &lt;= 30),1,0)</f>
        <v>0</v>
      </c>
      <c r="K2943" s="3" t="str">
        <f>IF(Hospitalvisits[[#This Row],[Readmission Status]]=1,C2944,"")</f>
        <v/>
      </c>
    </row>
    <row r="2944" spans="1:11">
      <c r="A2944">
        <v>620</v>
      </c>
      <c r="B2944">
        <v>980</v>
      </c>
      <c r="C2944" s="3">
        <v>44810</v>
      </c>
      <c r="D2944" s="3">
        <v>44827</v>
      </c>
      <c r="E2944">
        <v>17</v>
      </c>
      <c r="F2944" t="s">
        <v>1033</v>
      </c>
      <c r="G2944" t="s">
        <v>1028</v>
      </c>
      <c r="H2944">
        <v>111</v>
      </c>
      <c r="I2944" t="s">
        <v>1029</v>
      </c>
      <c r="J2944">
        <f>IF(AND(B2945=Hospitalvisits[[#This Row],[Patient_ID]],C2945-Hospitalvisits[[#This Row],[Discharge_Date]] &lt;= 30),1,0)</f>
        <v>0</v>
      </c>
      <c r="K2944" s="3" t="str">
        <f>IF(Hospitalvisits[[#This Row],[Readmission Status]]=1,C2945,"")</f>
        <v/>
      </c>
    </row>
    <row r="2945" spans="1:11">
      <c r="A2945">
        <v>2189</v>
      </c>
      <c r="B2945">
        <v>980</v>
      </c>
      <c r="C2945" s="3">
        <v>45320</v>
      </c>
      <c r="D2945" s="3">
        <v>45323</v>
      </c>
      <c r="E2945">
        <v>3</v>
      </c>
      <c r="F2945" t="s">
        <v>1038</v>
      </c>
      <c r="G2945" t="s">
        <v>1039</v>
      </c>
      <c r="H2945">
        <v>158</v>
      </c>
      <c r="I2945" t="s">
        <v>1034</v>
      </c>
      <c r="J2945">
        <f>IF(AND(B2946=Hospitalvisits[[#This Row],[Patient_ID]],C2946-Hospitalvisits[[#This Row],[Discharge_Date]] &lt;= 30),1,0)</f>
        <v>1</v>
      </c>
      <c r="K2945" s="3">
        <f>IF(Hospitalvisits[[#This Row],[Readmission Status]]=1,C2946,"")</f>
        <v>45353</v>
      </c>
    </row>
    <row r="2946" spans="1:11">
      <c r="A2946">
        <v>1045</v>
      </c>
      <c r="B2946">
        <v>980</v>
      </c>
      <c r="C2946" s="3">
        <v>45353</v>
      </c>
      <c r="D2946" s="3">
        <v>45358</v>
      </c>
      <c r="E2946">
        <v>5</v>
      </c>
      <c r="F2946" t="s">
        <v>1044</v>
      </c>
      <c r="G2946" t="s">
        <v>1039</v>
      </c>
      <c r="H2946">
        <v>197</v>
      </c>
      <c r="I2946" t="s">
        <v>1034</v>
      </c>
      <c r="J2946">
        <f>IF(AND(B2947=Hospitalvisits[[#This Row],[Patient_ID]],C2947-Hospitalvisits[[#This Row],[Discharge_Date]] &lt;= 30),1,0)</f>
        <v>0</v>
      </c>
      <c r="K2946" s="3" t="str">
        <f>IF(Hospitalvisits[[#This Row],[Readmission Status]]=1,C2947,"")</f>
        <v/>
      </c>
    </row>
    <row r="2947" spans="1:11">
      <c r="A2947">
        <v>1875</v>
      </c>
      <c r="B2947">
        <v>980</v>
      </c>
      <c r="C2947" s="3">
        <v>45455</v>
      </c>
      <c r="D2947" s="3">
        <v>45458</v>
      </c>
      <c r="E2947">
        <v>3</v>
      </c>
      <c r="F2947" t="s">
        <v>1040</v>
      </c>
      <c r="G2947" t="s">
        <v>1039</v>
      </c>
      <c r="H2947">
        <v>70</v>
      </c>
      <c r="I2947" t="s">
        <v>1026</v>
      </c>
      <c r="J2947">
        <f>IF(AND(B2948=Hospitalvisits[[#This Row],[Patient_ID]],C2948-Hospitalvisits[[#This Row],[Discharge_Date]] &lt;= 30),1,0)</f>
        <v>0</v>
      </c>
      <c r="K2947" s="3" t="str">
        <f>IF(Hospitalvisits[[#This Row],[Readmission Status]]=1,C2948,"")</f>
        <v/>
      </c>
    </row>
    <row r="2948" spans="1:11">
      <c r="A2948">
        <v>1762</v>
      </c>
      <c r="B2948">
        <v>981</v>
      </c>
      <c r="C2948" s="3">
        <v>45024</v>
      </c>
      <c r="D2948" s="3">
        <v>45025</v>
      </c>
      <c r="E2948">
        <v>1</v>
      </c>
      <c r="F2948" t="s">
        <v>1046</v>
      </c>
      <c r="G2948" t="s">
        <v>1043</v>
      </c>
      <c r="H2948">
        <v>43</v>
      </c>
      <c r="I2948" t="s">
        <v>1032</v>
      </c>
      <c r="J2948">
        <f>IF(AND(B2949=Hospitalvisits[[#This Row],[Patient_ID]],C2949-Hospitalvisits[[#This Row],[Discharge_Date]] &lt;= 30),1,0)</f>
        <v>0</v>
      </c>
      <c r="K2948" s="3" t="str">
        <f>IF(Hospitalvisits[[#This Row],[Readmission Status]]=1,C2949,"")</f>
        <v/>
      </c>
    </row>
    <row r="2949" spans="1:11">
      <c r="A2949">
        <v>1833</v>
      </c>
      <c r="B2949">
        <v>981</v>
      </c>
      <c r="C2949" s="3">
        <v>45391</v>
      </c>
      <c r="D2949" s="3">
        <v>45394</v>
      </c>
      <c r="E2949">
        <v>3</v>
      </c>
      <c r="F2949" t="s">
        <v>1037</v>
      </c>
      <c r="G2949" t="s">
        <v>1031</v>
      </c>
      <c r="H2949">
        <v>70</v>
      </c>
      <c r="I2949" t="s">
        <v>1029</v>
      </c>
      <c r="J2949">
        <f>IF(AND(B2950=Hospitalvisits[[#This Row],[Patient_ID]],C2950-Hospitalvisits[[#This Row],[Discharge_Date]] &lt;= 30),1,0)</f>
        <v>0</v>
      </c>
      <c r="K2949" s="3" t="str">
        <f>IF(Hospitalvisits[[#This Row],[Readmission Status]]=1,C2950,"")</f>
        <v/>
      </c>
    </row>
    <row r="2950" spans="1:11">
      <c r="A2950">
        <v>844</v>
      </c>
      <c r="B2950">
        <v>981</v>
      </c>
      <c r="C2950" s="3">
        <v>45600</v>
      </c>
      <c r="D2950" s="3">
        <v>45610</v>
      </c>
      <c r="E2950">
        <v>10</v>
      </c>
      <c r="F2950" t="s">
        <v>1041</v>
      </c>
      <c r="G2950" t="s">
        <v>1036</v>
      </c>
      <c r="H2950">
        <v>169</v>
      </c>
      <c r="I2950" t="s">
        <v>1032</v>
      </c>
      <c r="J2950">
        <f>IF(AND(B2951=Hospitalvisits[[#This Row],[Patient_ID]],C2951-Hospitalvisits[[#This Row],[Discharge_Date]] &lt;= 30),1,0)</f>
        <v>0</v>
      </c>
      <c r="K2950" s="3" t="str">
        <f>IF(Hospitalvisits[[#This Row],[Readmission Status]]=1,C2951,"")</f>
        <v/>
      </c>
    </row>
    <row r="2951" spans="1:11">
      <c r="A2951">
        <v>1634</v>
      </c>
      <c r="B2951">
        <v>982</v>
      </c>
      <c r="C2951" s="3">
        <v>44989</v>
      </c>
      <c r="D2951" s="3">
        <v>44997</v>
      </c>
      <c r="E2951">
        <v>8</v>
      </c>
      <c r="F2951" t="s">
        <v>1033</v>
      </c>
      <c r="G2951" t="s">
        <v>1028</v>
      </c>
      <c r="H2951">
        <v>80</v>
      </c>
      <c r="I2951" t="s">
        <v>1029</v>
      </c>
      <c r="J2951">
        <f>IF(AND(B2952=Hospitalvisits[[#This Row],[Patient_ID]],C2952-Hospitalvisits[[#This Row],[Discharge_Date]] &lt;= 30),1,0)</f>
        <v>0</v>
      </c>
      <c r="K2951" s="3" t="str">
        <f>IF(Hospitalvisits[[#This Row],[Readmission Status]]=1,C2952,"")</f>
        <v/>
      </c>
    </row>
    <row r="2952" spans="1:11">
      <c r="A2952">
        <v>1985</v>
      </c>
      <c r="B2952">
        <v>984</v>
      </c>
      <c r="C2952" s="3">
        <v>44755</v>
      </c>
      <c r="D2952" s="3">
        <v>44757</v>
      </c>
      <c r="E2952">
        <v>2</v>
      </c>
      <c r="F2952" t="s">
        <v>1042</v>
      </c>
      <c r="G2952" t="s">
        <v>1043</v>
      </c>
      <c r="H2952">
        <v>78</v>
      </c>
      <c r="I2952" t="s">
        <v>1026</v>
      </c>
      <c r="J2952">
        <f>IF(AND(B2953=Hospitalvisits[[#This Row],[Patient_ID]],C2953-Hospitalvisits[[#This Row],[Discharge_Date]] &lt;= 30),1,0)</f>
        <v>0</v>
      </c>
      <c r="K2952" s="3" t="str">
        <f>IF(Hospitalvisits[[#This Row],[Readmission Status]]=1,C2953,"")</f>
        <v/>
      </c>
    </row>
    <row r="2953" spans="1:11">
      <c r="A2953">
        <v>1658</v>
      </c>
      <c r="B2953">
        <v>984</v>
      </c>
      <c r="C2953" s="3">
        <v>44933</v>
      </c>
      <c r="D2953" s="3">
        <v>44937</v>
      </c>
      <c r="E2953">
        <v>4</v>
      </c>
      <c r="F2953" t="s">
        <v>1035</v>
      </c>
      <c r="G2953" t="s">
        <v>1036</v>
      </c>
      <c r="H2953">
        <v>73</v>
      </c>
      <c r="I2953" t="s">
        <v>1026</v>
      </c>
      <c r="J2953">
        <f>IF(AND(B2954=Hospitalvisits[[#This Row],[Patient_ID]],C2954-Hospitalvisits[[#This Row],[Discharge_Date]] &lt;= 30),1,0)</f>
        <v>0</v>
      </c>
      <c r="K2953" s="3" t="str">
        <f>IF(Hospitalvisits[[#This Row],[Readmission Status]]=1,C2954,"")</f>
        <v/>
      </c>
    </row>
    <row r="2954" spans="1:11">
      <c r="A2954">
        <v>16</v>
      </c>
      <c r="B2954">
        <v>984</v>
      </c>
      <c r="C2954" s="3">
        <v>45204</v>
      </c>
      <c r="D2954" s="3">
        <v>45205</v>
      </c>
      <c r="E2954">
        <v>1</v>
      </c>
      <c r="F2954" t="s">
        <v>1046</v>
      </c>
      <c r="G2954" t="s">
        <v>1043</v>
      </c>
      <c r="H2954">
        <v>45</v>
      </c>
      <c r="I2954" t="s">
        <v>1032</v>
      </c>
      <c r="J2954">
        <f>IF(AND(B2955=Hospitalvisits[[#This Row],[Patient_ID]],C2955-Hospitalvisits[[#This Row],[Discharge_Date]] &lt;= 30),1,0)</f>
        <v>0</v>
      </c>
      <c r="K2954" s="3" t="str">
        <f>IF(Hospitalvisits[[#This Row],[Readmission Status]]=1,C2955,"")</f>
        <v/>
      </c>
    </row>
    <row r="2955" spans="1:11">
      <c r="A2955">
        <v>1195</v>
      </c>
      <c r="B2955">
        <v>984</v>
      </c>
      <c r="C2955" s="3">
        <v>45497</v>
      </c>
      <c r="D2955" s="3">
        <v>45499</v>
      </c>
      <c r="E2955">
        <v>2</v>
      </c>
      <c r="F2955" t="s">
        <v>1046</v>
      </c>
      <c r="G2955" t="s">
        <v>1043</v>
      </c>
      <c r="H2955">
        <v>7</v>
      </c>
      <c r="I2955" t="s">
        <v>1034</v>
      </c>
      <c r="J2955">
        <f>IF(AND(B2956=Hospitalvisits[[#This Row],[Patient_ID]],C2956-Hospitalvisits[[#This Row],[Discharge_Date]] &lt;= 30),1,0)</f>
        <v>0</v>
      </c>
      <c r="K2955" s="3" t="str">
        <f>IF(Hospitalvisits[[#This Row],[Readmission Status]]=1,C2956,"")</f>
        <v/>
      </c>
    </row>
    <row r="2956" spans="1:11">
      <c r="A2956">
        <v>1197</v>
      </c>
      <c r="B2956">
        <v>984</v>
      </c>
      <c r="C2956" s="3">
        <v>45555</v>
      </c>
      <c r="D2956" s="3">
        <v>45564</v>
      </c>
      <c r="E2956">
        <v>9</v>
      </c>
      <c r="F2956" t="s">
        <v>1041</v>
      </c>
      <c r="G2956" t="s">
        <v>1036</v>
      </c>
      <c r="H2956">
        <v>27</v>
      </c>
      <c r="I2956" t="s">
        <v>1026</v>
      </c>
      <c r="J2956">
        <f>IF(AND(B2957=Hospitalvisits[[#This Row],[Patient_ID]],C2957-Hospitalvisits[[#This Row],[Discharge_Date]] &lt;= 30),1,0)</f>
        <v>0</v>
      </c>
      <c r="K2956" s="3" t="str">
        <f>IF(Hospitalvisits[[#This Row],[Readmission Status]]=1,C2957,"")</f>
        <v/>
      </c>
    </row>
    <row r="2957" spans="1:11">
      <c r="A2957">
        <v>2455</v>
      </c>
      <c r="B2957">
        <v>985</v>
      </c>
      <c r="C2957" s="3">
        <v>44698</v>
      </c>
      <c r="D2957" s="3">
        <v>44707</v>
      </c>
      <c r="E2957">
        <v>9</v>
      </c>
      <c r="F2957" t="s">
        <v>1037</v>
      </c>
      <c r="G2957" t="s">
        <v>1031</v>
      </c>
      <c r="H2957">
        <v>59</v>
      </c>
      <c r="I2957" t="s">
        <v>1034</v>
      </c>
      <c r="J2957">
        <f>IF(AND(B2958=Hospitalvisits[[#This Row],[Patient_ID]],C2958-Hospitalvisits[[#This Row],[Discharge_Date]] &lt;= 30),1,0)</f>
        <v>0</v>
      </c>
      <c r="K2957" s="3" t="str">
        <f>IF(Hospitalvisits[[#This Row],[Readmission Status]]=1,C2958,"")</f>
        <v/>
      </c>
    </row>
    <row r="2958" spans="1:11">
      <c r="A2958">
        <v>1509</v>
      </c>
      <c r="B2958">
        <v>985</v>
      </c>
      <c r="C2958" s="3">
        <v>45405</v>
      </c>
      <c r="D2958" s="3">
        <v>45414</v>
      </c>
      <c r="E2958">
        <v>9</v>
      </c>
      <c r="F2958" t="s">
        <v>1035</v>
      </c>
      <c r="G2958" t="s">
        <v>1036</v>
      </c>
      <c r="H2958">
        <v>62</v>
      </c>
      <c r="I2958" t="s">
        <v>1029</v>
      </c>
      <c r="J2958">
        <f>IF(AND(B2959=Hospitalvisits[[#This Row],[Patient_ID]],C2959-Hospitalvisits[[#This Row],[Discharge_Date]] &lt;= 30),1,0)</f>
        <v>0</v>
      </c>
      <c r="K2958" s="3" t="str">
        <f>IF(Hospitalvisits[[#This Row],[Readmission Status]]=1,C2959,"")</f>
        <v/>
      </c>
    </row>
    <row r="2959" spans="1:11">
      <c r="A2959">
        <v>330</v>
      </c>
      <c r="B2959">
        <v>986</v>
      </c>
      <c r="C2959" s="3">
        <v>44661</v>
      </c>
      <c r="D2959" s="3">
        <v>44666</v>
      </c>
      <c r="E2959">
        <v>5</v>
      </c>
      <c r="F2959" t="s">
        <v>1035</v>
      </c>
      <c r="G2959" t="s">
        <v>1036</v>
      </c>
      <c r="H2959">
        <v>99</v>
      </c>
      <c r="I2959" t="s">
        <v>1029</v>
      </c>
      <c r="J2959">
        <f>IF(AND(B2960=Hospitalvisits[[#This Row],[Patient_ID]],C2960-Hospitalvisits[[#This Row],[Discharge_Date]] &lt;= 30),1,0)</f>
        <v>1</v>
      </c>
      <c r="K2959" s="3">
        <f>IF(Hospitalvisits[[#This Row],[Readmission Status]]=1,C2960,"")</f>
        <v>44668</v>
      </c>
    </row>
    <row r="2960" spans="1:11">
      <c r="A2960">
        <v>2490</v>
      </c>
      <c r="B2960">
        <v>986</v>
      </c>
      <c r="C2960" s="3">
        <v>44668</v>
      </c>
      <c r="D2960" s="3">
        <v>44673</v>
      </c>
      <c r="E2960">
        <v>5</v>
      </c>
      <c r="F2960" t="s">
        <v>1041</v>
      </c>
      <c r="G2960" t="s">
        <v>1036</v>
      </c>
      <c r="H2960">
        <v>179</v>
      </c>
      <c r="I2960" t="s">
        <v>1034</v>
      </c>
      <c r="J2960">
        <f>IF(AND(B2961=Hospitalvisits[[#This Row],[Patient_ID]],C2961-Hospitalvisits[[#This Row],[Discharge_Date]] &lt;= 30),1,0)</f>
        <v>0</v>
      </c>
      <c r="K2960" s="3" t="str">
        <f>IF(Hospitalvisits[[#This Row],[Readmission Status]]=1,C2961,"")</f>
        <v/>
      </c>
    </row>
    <row r="2961" spans="1:11">
      <c r="A2961">
        <v>2225</v>
      </c>
      <c r="B2961">
        <v>986</v>
      </c>
      <c r="C2961" s="3">
        <v>44934</v>
      </c>
      <c r="D2961" s="3">
        <v>44937</v>
      </c>
      <c r="E2961">
        <v>3</v>
      </c>
      <c r="F2961" t="s">
        <v>1040</v>
      </c>
      <c r="G2961" t="s">
        <v>1039</v>
      </c>
      <c r="H2961">
        <v>141</v>
      </c>
      <c r="I2961" t="s">
        <v>1026</v>
      </c>
      <c r="J2961">
        <f>IF(AND(B2962=Hospitalvisits[[#This Row],[Patient_ID]],C2962-Hospitalvisits[[#This Row],[Discharge_Date]] &lt;= 30),1,0)</f>
        <v>0</v>
      </c>
      <c r="K2961" s="3" t="str">
        <f>IF(Hospitalvisits[[#This Row],[Readmission Status]]=1,C2962,"")</f>
        <v/>
      </c>
    </row>
    <row r="2962" spans="1:11">
      <c r="A2962">
        <v>1888</v>
      </c>
      <c r="B2962">
        <v>986</v>
      </c>
      <c r="C2962" s="3">
        <v>45350</v>
      </c>
      <c r="D2962" s="3">
        <v>45357</v>
      </c>
      <c r="E2962">
        <v>7</v>
      </c>
      <c r="F2962" t="s">
        <v>1044</v>
      </c>
      <c r="G2962" t="s">
        <v>1039</v>
      </c>
      <c r="H2962">
        <v>91</v>
      </c>
      <c r="I2962" t="s">
        <v>1034</v>
      </c>
      <c r="J2962">
        <f>IF(AND(B2963=Hospitalvisits[[#This Row],[Patient_ID]],C2963-Hospitalvisits[[#This Row],[Discharge_Date]] &lt;= 30),1,0)</f>
        <v>0</v>
      </c>
      <c r="K2962" s="3" t="str">
        <f>IF(Hospitalvisits[[#This Row],[Readmission Status]]=1,C2963,"")</f>
        <v/>
      </c>
    </row>
    <row r="2963" spans="1:11">
      <c r="A2963">
        <v>142</v>
      </c>
      <c r="B2963">
        <v>987</v>
      </c>
      <c r="C2963" s="3">
        <v>45595</v>
      </c>
      <c r="D2963" s="3">
        <v>45596</v>
      </c>
      <c r="E2963">
        <v>1</v>
      </c>
      <c r="F2963" t="s">
        <v>1042</v>
      </c>
      <c r="G2963" t="s">
        <v>1043</v>
      </c>
      <c r="H2963">
        <v>120</v>
      </c>
      <c r="I2963" t="s">
        <v>1026</v>
      </c>
      <c r="J2963">
        <f>IF(AND(B2964=Hospitalvisits[[#This Row],[Patient_ID]],C2964-Hospitalvisits[[#This Row],[Discharge_Date]] &lt;= 30),1,0)</f>
        <v>1</v>
      </c>
      <c r="K2963" s="3">
        <f>IF(Hospitalvisits[[#This Row],[Readmission Status]]=1,C2964,"")</f>
        <v>45596</v>
      </c>
    </row>
    <row r="2964" spans="1:11">
      <c r="A2964">
        <v>2214</v>
      </c>
      <c r="B2964">
        <v>987</v>
      </c>
      <c r="C2964" s="3">
        <v>45596</v>
      </c>
      <c r="D2964" s="3">
        <v>45605</v>
      </c>
      <c r="E2964">
        <v>9</v>
      </c>
      <c r="F2964" t="s">
        <v>1037</v>
      </c>
      <c r="G2964" t="s">
        <v>1031</v>
      </c>
      <c r="H2964">
        <v>99</v>
      </c>
      <c r="I2964" t="s">
        <v>1032</v>
      </c>
      <c r="J2964">
        <f>IF(AND(B2965=Hospitalvisits[[#This Row],[Patient_ID]],C2965-Hospitalvisits[[#This Row],[Discharge_Date]] &lt;= 30),1,0)</f>
        <v>0</v>
      </c>
      <c r="K2964" s="3" t="str">
        <f>IF(Hospitalvisits[[#This Row],[Readmission Status]]=1,C2965,"")</f>
        <v/>
      </c>
    </row>
    <row r="2965" spans="1:11">
      <c r="A2965">
        <v>2358</v>
      </c>
      <c r="B2965">
        <v>989</v>
      </c>
      <c r="C2965" s="3">
        <v>45248</v>
      </c>
      <c r="D2965" s="3">
        <v>45252</v>
      </c>
      <c r="E2965">
        <v>4</v>
      </c>
      <c r="F2965" t="s">
        <v>1040</v>
      </c>
      <c r="G2965" t="s">
        <v>1039</v>
      </c>
      <c r="H2965">
        <v>20</v>
      </c>
      <c r="I2965" t="s">
        <v>1029</v>
      </c>
      <c r="J2965">
        <f>IF(AND(B2966=Hospitalvisits[[#This Row],[Patient_ID]],C2966-Hospitalvisits[[#This Row],[Discharge_Date]] &lt;= 30),1,0)</f>
        <v>0</v>
      </c>
      <c r="K2965" s="3" t="str">
        <f>IF(Hospitalvisits[[#This Row],[Readmission Status]]=1,C2966,"")</f>
        <v/>
      </c>
    </row>
    <row r="2966" spans="1:11">
      <c r="A2966">
        <v>2476</v>
      </c>
      <c r="B2966">
        <v>989</v>
      </c>
      <c r="C2966" s="3">
        <v>45477</v>
      </c>
      <c r="D2966" s="3">
        <v>45490</v>
      </c>
      <c r="E2966">
        <v>13</v>
      </c>
      <c r="F2966" t="s">
        <v>1027</v>
      </c>
      <c r="G2966" t="s">
        <v>1028</v>
      </c>
      <c r="H2966">
        <v>77</v>
      </c>
      <c r="I2966" t="s">
        <v>1032</v>
      </c>
      <c r="J2966">
        <f>IF(AND(B2967=Hospitalvisits[[#This Row],[Patient_ID]],C2967-Hospitalvisits[[#This Row],[Discharge_Date]] &lt;= 30),1,0)</f>
        <v>0</v>
      </c>
      <c r="K2966" s="3" t="str">
        <f>IF(Hospitalvisits[[#This Row],[Readmission Status]]=1,C2967,"")</f>
        <v/>
      </c>
    </row>
    <row r="2967" spans="1:11">
      <c r="A2967">
        <v>2230</v>
      </c>
      <c r="B2967">
        <v>989</v>
      </c>
      <c r="C2967" s="3">
        <v>45587</v>
      </c>
      <c r="D2967" s="3">
        <v>45588</v>
      </c>
      <c r="E2967">
        <v>1</v>
      </c>
      <c r="F2967" t="s">
        <v>1046</v>
      </c>
      <c r="G2967" t="s">
        <v>1043</v>
      </c>
      <c r="H2967">
        <v>7</v>
      </c>
      <c r="I2967" t="s">
        <v>1029</v>
      </c>
      <c r="J2967">
        <f>IF(AND(B2968=Hospitalvisits[[#This Row],[Patient_ID]],C2968-Hospitalvisits[[#This Row],[Discharge_Date]] &lt;= 30),1,0)</f>
        <v>0</v>
      </c>
      <c r="K2967" s="3" t="str">
        <f>IF(Hospitalvisits[[#This Row],[Readmission Status]]=1,C2968,"")</f>
        <v/>
      </c>
    </row>
    <row r="2968" spans="1:11">
      <c r="A2968">
        <v>1465</v>
      </c>
      <c r="B2968">
        <v>991</v>
      </c>
      <c r="C2968" s="3">
        <v>44631</v>
      </c>
      <c r="D2968" s="3">
        <v>44633</v>
      </c>
      <c r="E2968">
        <v>2</v>
      </c>
      <c r="F2968" t="s">
        <v>1045</v>
      </c>
      <c r="G2968" t="s">
        <v>1025</v>
      </c>
      <c r="H2968">
        <v>77</v>
      </c>
      <c r="I2968" t="s">
        <v>1026</v>
      </c>
      <c r="J2968">
        <f>IF(AND(B2969=Hospitalvisits[[#This Row],[Patient_ID]],C2969-Hospitalvisits[[#This Row],[Discharge_Date]] &lt;= 30),1,0)</f>
        <v>1</v>
      </c>
      <c r="K2968" s="3">
        <f>IF(Hospitalvisits[[#This Row],[Readmission Status]]=1,C2969,"")</f>
        <v>44635</v>
      </c>
    </row>
    <row r="2969" spans="1:11">
      <c r="A2969">
        <v>2756</v>
      </c>
      <c r="B2969">
        <v>991</v>
      </c>
      <c r="C2969" s="3">
        <v>44635</v>
      </c>
      <c r="D2969" s="3">
        <v>44636</v>
      </c>
      <c r="E2969">
        <v>1</v>
      </c>
      <c r="F2969" t="s">
        <v>1042</v>
      </c>
      <c r="G2969" t="s">
        <v>1043</v>
      </c>
      <c r="H2969">
        <v>91</v>
      </c>
      <c r="I2969" t="s">
        <v>1026</v>
      </c>
      <c r="J2969">
        <f>IF(AND(B2970=Hospitalvisits[[#This Row],[Patient_ID]],C2970-Hospitalvisits[[#This Row],[Discharge_Date]] &lt;= 30),1,0)</f>
        <v>0</v>
      </c>
      <c r="K2969" s="3" t="str">
        <f>IF(Hospitalvisits[[#This Row],[Readmission Status]]=1,C2970,"")</f>
        <v/>
      </c>
    </row>
    <row r="2970" spans="1:11">
      <c r="A2970">
        <v>1748</v>
      </c>
      <c r="B2970">
        <v>991</v>
      </c>
      <c r="C2970" s="3">
        <v>44922</v>
      </c>
      <c r="D2970" s="3">
        <v>44932</v>
      </c>
      <c r="E2970">
        <v>10</v>
      </c>
      <c r="F2970" t="s">
        <v>1037</v>
      </c>
      <c r="G2970" t="s">
        <v>1031</v>
      </c>
      <c r="H2970">
        <v>134</v>
      </c>
      <c r="I2970" t="s">
        <v>1032</v>
      </c>
      <c r="J2970">
        <f>IF(AND(B2971=Hospitalvisits[[#This Row],[Patient_ID]],C2971-Hospitalvisits[[#This Row],[Discharge_Date]] &lt;= 30),1,0)</f>
        <v>0</v>
      </c>
      <c r="K2970" s="3" t="str">
        <f>IF(Hospitalvisits[[#This Row],[Readmission Status]]=1,C2971,"")</f>
        <v/>
      </c>
    </row>
    <row r="2971" spans="1:11">
      <c r="A2971">
        <v>530</v>
      </c>
      <c r="B2971">
        <v>991</v>
      </c>
      <c r="C2971" s="3">
        <v>45095</v>
      </c>
      <c r="D2971" s="3">
        <v>45098</v>
      </c>
      <c r="E2971">
        <v>3</v>
      </c>
      <c r="F2971" t="s">
        <v>1040</v>
      </c>
      <c r="G2971" t="s">
        <v>1039</v>
      </c>
      <c r="H2971">
        <v>127</v>
      </c>
      <c r="I2971" t="s">
        <v>1032</v>
      </c>
      <c r="J2971">
        <f>IF(AND(B2972=Hospitalvisits[[#This Row],[Patient_ID]],C2972-Hospitalvisits[[#This Row],[Discharge_Date]] &lt;= 30),1,0)</f>
        <v>0</v>
      </c>
      <c r="K2971" s="3" t="str">
        <f>IF(Hospitalvisits[[#This Row],[Readmission Status]]=1,C2972,"")</f>
        <v/>
      </c>
    </row>
    <row r="2972" spans="1:11">
      <c r="A2972">
        <v>687</v>
      </c>
      <c r="B2972">
        <v>991</v>
      </c>
      <c r="C2972" s="3">
        <v>45146</v>
      </c>
      <c r="D2972" s="3">
        <v>45150</v>
      </c>
      <c r="E2972">
        <v>4</v>
      </c>
      <c r="F2972" t="s">
        <v>1024</v>
      </c>
      <c r="G2972" t="s">
        <v>1025</v>
      </c>
      <c r="H2972">
        <v>58</v>
      </c>
      <c r="I2972" t="s">
        <v>1029</v>
      </c>
      <c r="J2972">
        <f>IF(AND(B2973=Hospitalvisits[[#This Row],[Patient_ID]],C2973-Hospitalvisits[[#This Row],[Discharge_Date]] &lt;= 30),1,0)</f>
        <v>0</v>
      </c>
      <c r="K2972" s="3" t="str">
        <f>IF(Hospitalvisits[[#This Row],[Readmission Status]]=1,C2973,"")</f>
        <v/>
      </c>
    </row>
    <row r="2973" spans="1:11">
      <c r="A2973">
        <v>894</v>
      </c>
      <c r="B2973">
        <v>991</v>
      </c>
      <c r="C2973" s="3">
        <v>45187</v>
      </c>
      <c r="D2973" s="3">
        <v>45197</v>
      </c>
      <c r="E2973">
        <v>10</v>
      </c>
      <c r="F2973" t="s">
        <v>1041</v>
      </c>
      <c r="G2973" t="s">
        <v>1036</v>
      </c>
      <c r="H2973">
        <v>143</v>
      </c>
      <c r="I2973" t="s">
        <v>1026</v>
      </c>
      <c r="J2973">
        <f>IF(AND(B2974=Hospitalvisits[[#This Row],[Patient_ID]],C2974-Hospitalvisits[[#This Row],[Discharge_Date]] &lt;= 30),1,0)</f>
        <v>0</v>
      </c>
      <c r="K2973" s="3" t="str">
        <f>IF(Hospitalvisits[[#This Row],[Readmission Status]]=1,C2974,"")</f>
        <v/>
      </c>
    </row>
    <row r="2974" spans="1:11">
      <c r="A2974">
        <v>2700</v>
      </c>
      <c r="B2974">
        <v>993</v>
      </c>
      <c r="C2974" s="3">
        <v>45025</v>
      </c>
      <c r="D2974" s="3">
        <v>45027</v>
      </c>
      <c r="E2974">
        <v>2</v>
      </c>
      <c r="F2974" t="s">
        <v>1024</v>
      </c>
      <c r="G2974" t="s">
        <v>1025</v>
      </c>
      <c r="H2974">
        <v>132</v>
      </c>
      <c r="I2974" t="s">
        <v>1029</v>
      </c>
      <c r="J2974">
        <f>IF(AND(B2975=Hospitalvisits[[#This Row],[Patient_ID]],C2975-Hospitalvisits[[#This Row],[Discharge_Date]] &lt;= 30),1,0)</f>
        <v>0</v>
      </c>
      <c r="K2974" s="3" t="str">
        <f>IF(Hospitalvisits[[#This Row],[Readmission Status]]=1,C2975,"")</f>
        <v/>
      </c>
    </row>
    <row r="2975" spans="1:11">
      <c r="A2975">
        <v>2368</v>
      </c>
      <c r="B2975">
        <v>994</v>
      </c>
      <c r="C2975" s="3">
        <v>44761</v>
      </c>
      <c r="D2975" s="3">
        <v>44764</v>
      </c>
      <c r="E2975">
        <v>3</v>
      </c>
      <c r="F2975" t="s">
        <v>1045</v>
      </c>
      <c r="G2975" t="s">
        <v>1025</v>
      </c>
      <c r="H2975">
        <v>48</v>
      </c>
      <c r="I2975" t="s">
        <v>1034</v>
      </c>
      <c r="J2975">
        <f>IF(AND(B2976=Hospitalvisits[[#This Row],[Patient_ID]],C2976-Hospitalvisits[[#This Row],[Discharge_Date]] &lt;= 30),1,0)</f>
        <v>0</v>
      </c>
      <c r="K2975" s="3" t="str">
        <f>IF(Hospitalvisits[[#This Row],[Readmission Status]]=1,C2976,"")</f>
        <v/>
      </c>
    </row>
    <row r="2976" spans="1:11">
      <c r="A2976">
        <v>883</v>
      </c>
      <c r="B2976">
        <v>994</v>
      </c>
      <c r="C2976" s="3">
        <v>44837</v>
      </c>
      <c r="D2976" s="3">
        <v>44848</v>
      </c>
      <c r="E2976">
        <v>11</v>
      </c>
      <c r="F2976" t="s">
        <v>1041</v>
      </c>
      <c r="G2976" t="s">
        <v>1036</v>
      </c>
      <c r="H2976">
        <v>161</v>
      </c>
      <c r="I2976" t="s">
        <v>1034</v>
      </c>
      <c r="J2976">
        <f>IF(AND(B2977=Hospitalvisits[[#This Row],[Patient_ID]],C2977-Hospitalvisits[[#This Row],[Discharge_Date]] &lt;= 30),1,0)</f>
        <v>1</v>
      </c>
      <c r="K2976" s="3">
        <f>IF(Hospitalvisits[[#This Row],[Readmission Status]]=1,C2977,"")</f>
        <v>44860</v>
      </c>
    </row>
    <row r="2977" spans="1:11">
      <c r="A2977">
        <v>129</v>
      </c>
      <c r="B2977">
        <v>994</v>
      </c>
      <c r="C2977" s="3">
        <v>44860</v>
      </c>
      <c r="D2977" s="3">
        <v>44873</v>
      </c>
      <c r="E2977">
        <v>13</v>
      </c>
      <c r="F2977" t="s">
        <v>1033</v>
      </c>
      <c r="G2977" t="s">
        <v>1028</v>
      </c>
      <c r="H2977">
        <v>43</v>
      </c>
      <c r="I2977" t="s">
        <v>1029</v>
      </c>
      <c r="J2977">
        <f>IF(AND(B2978=Hospitalvisits[[#This Row],[Patient_ID]],C2978-Hospitalvisits[[#This Row],[Discharge_Date]] &lt;= 30),1,0)</f>
        <v>0</v>
      </c>
      <c r="K2977" s="3" t="str">
        <f>IF(Hospitalvisits[[#This Row],[Readmission Status]]=1,C2978,"")</f>
        <v/>
      </c>
    </row>
    <row r="2978" spans="1:11">
      <c r="A2978">
        <v>2811</v>
      </c>
      <c r="B2978">
        <v>994</v>
      </c>
      <c r="C2978" s="3">
        <v>45220</v>
      </c>
      <c r="D2978" s="3">
        <v>45239</v>
      </c>
      <c r="E2978">
        <v>19</v>
      </c>
      <c r="F2978" t="s">
        <v>1027</v>
      </c>
      <c r="G2978" t="s">
        <v>1028</v>
      </c>
      <c r="H2978">
        <v>88</v>
      </c>
      <c r="I2978" t="s">
        <v>1032</v>
      </c>
      <c r="J2978">
        <f>IF(AND(B2979=Hospitalvisits[[#This Row],[Patient_ID]],C2979-Hospitalvisits[[#This Row],[Discharge_Date]] &lt;= 30),1,0)</f>
        <v>1</v>
      </c>
      <c r="K2978" s="3">
        <f>IF(Hospitalvisits[[#This Row],[Readmission Status]]=1,C2979,"")</f>
        <v>45241</v>
      </c>
    </row>
    <row r="2979" spans="1:11">
      <c r="A2979">
        <v>2805</v>
      </c>
      <c r="B2979">
        <v>994</v>
      </c>
      <c r="C2979" s="3">
        <v>45241</v>
      </c>
      <c r="D2979" s="3">
        <v>45242</v>
      </c>
      <c r="E2979">
        <v>1</v>
      </c>
      <c r="F2979" t="s">
        <v>1046</v>
      </c>
      <c r="G2979" t="s">
        <v>1043</v>
      </c>
      <c r="H2979">
        <v>13</v>
      </c>
      <c r="I2979" t="s">
        <v>1034</v>
      </c>
      <c r="J2979">
        <f>IF(AND(B2980=Hospitalvisits[[#This Row],[Patient_ID]],C2980-Hospitalvisits[[#This Row],[Discharge_Date]] &lt;= 30),1,0)</f>
        <v>0</v>
      </c>
      <c r="K2979" s="3" t="str">
        <f>IF(Hospitalvisits[[#This Row],[Readmission Status]]=1,C2980,"")</f>
        <v/>
      </c>
    </row>
    <row r="2980" spans="1:11">
      <c r="A2980">
        <v>1426</v>
      </c>
      <c r="B2980">
        <v>995</v>
      </c>
      <c r="C2980" s="3">
        <v>44563</v>
      </c>
      <c r="D2980" s="3">
        <v>44571</v>
      </c>
      <c r="E2980">
        <v>8</v>
      </c>
      <c r="F2980" t="s">
        <v>1035</v>
      </c>
      <c r="G2980" t="s">
        <v>1036</v>
      </c>
      <c r="H2980">
        <v>124</v>
      </c>
      <c r="I2980" t="s">
        <v>1026</v>
      </c>
      <c r="J2980">
        <f>IF(AND(B2981=Hospitalvisits[[#This Row],[Patient_ID]],C2981-Hospitalvisits[[#This Row],[Discharge_Date]] &lt;= 30),1,0)</f>
        <v>0</v>
      </c>
      <c r="K2980" s="3" t="str">
        <f>IF(Hospitalvisits[[#This Row],[Readmission Status]]=1,C2981,"")</f>
        <v/>
      </c>
    </row>
    <row r="2981" spans="1:11">
      <c r="A2981">
        <v>1053</v>
      </c>
      <c r="B2981">
        <v>995</v>
      </c>
      <c r="C2981" s="3">
        <v>45174</v>
      </c>
      <c r="D2981" s="3">
        <v>45182</v>
      </c>
      <c r="E2981">
        <v>8</v>
      </c>
      <c r="F2981" t="s">
        <v>1041</v>
      </c>
      <c r="G2981" t="s">
        <v>1036</v>
      </c>
      <c r="H2981">
        <v>126</v>
      </c>
      <c r="I2981" t="s">
        <v>1032</v>
      </c>
      <c r="J2981">
        <f>IF(AND(B2982=Hospitalvisits[[#This Row],[Patient_ID]],C2982-Hospitalvisits[[#This Row],[Discharge_Date]] &lt;= 30),1,0)</f>
        <v>0</v>
      </c>
      <c r="K2981" s="3" t="str">
        <f>IF(Hospitalvisits[[#This Row],[Readmission Status]]=1,C2982,"")</f>
        <v/>
      </c>
    </row>
    <row r="2982" spans="1:11">
      <c r="A2982">
        <v>374</v>
      </c>
      <c r="B2982">
        <v>995</v>
      </c>
      <c r="C2982" s="3">
        <v>45532</v>
      </c>
      <c r="D2982" s="3">
        <v>45535</v>
      </c>
      <c r="E2982">
        <v>3</v>
      </c>
      <c r="F2982" t="s">
        <v>1046</v>
      </c>
      <c r="G2982" t="s">
        <v>1043</v>
      </c>
      <c r="H2982">
        <v>109</v>
      </c>
      <c r="I2982" t="s">
        <v>1034</v>
      </c>
      <c r="J2982">
        <f>IF(AND(B2983=Hospitalvisits[[#This Row],[Patient_ID]],C2983-Hospitalvisits[[#This Row],[Discharge_Date]] &lt;= 30),1,0)</f>
        <v>0</v>
      </c>
      <c r="K2982" s="3" t="str">
        <f>IF(Hospitalvisits[[#This Row],[Readmission Status]]=1,C2983,"")</f>
        <v/>
      </c>
    </row>
    <row r="2983" spans="1:11">
      <c r="A2983">
        <v>1200</v>
      </c>
      <c r="B2983">
        <v>996</v>
      </c>
      <c r="C2983" s="3">
        <v>44600</v>
      </c>
      <c r="D2983" s="3">
        <v>44605</v>
      </c>
      <c r="E2983">
        <v>5</v>
      </c>
      <c r="F2983" t="s">
        <v>1037</v>
      </c>
      <c r="G2983" t="s">
        <v>1031</v>
      </c>
      <c r="H2983">
        <v>46</v>
      </c>
      <c r="I2983" t="s">
        <v>1034</v>
      </c>
      <c r="J2983">
        <f>IF(AND(B2984=Hospitalvisits[[#This Row],[Patient_ID]],C2984-Hospitalvisits[[#This Row],[Discharge_Date]] &lt;= 30),1,0)</f>
        <v>0</v>
      </c>
      <c r="K2983" s="3" t="str">
        <f>IF(Hospitalvisits[[#This Row],[Readmission Status]]=1,C2984,"")</f>
        <v/>
      </c>
    </row>
    <row r="2984" spans="1:11">
      <c r="A2984">
        <v>1688</v>
      </c>
      <c r="B2984">
        <v>996</v>
      </c>
      <c r="C2984" s="3">
        <v>44687</v>
      </c>
      <c r="D2984" s="3">
        <v>44691</v>
      </c>
      <c r="E2984">
        <v>4</v>
      </c>
      <c r="F2984" t="s">
        <v>1030</v>
      </c>
      <c r="G2984" t="s">
        <v>1031</v>
      </c>
      <c r="H2984">
        <v>35</v>
      </c>
      <c r="I2984" t="s">
        <v>1034</v>
      </c>
      <c r="J2984">
        <f>IF(AND(B2985=Hospitalvisits[[#This Row],[Patient_ID]],C2985-Hospitalvisits[[#This Row],[Discharge_Date]] &lt;= 30),1,0)</f>
        <v>0</v>
      </c>
      <c r="K2984" s="3" t="str">
        <f>IF(Hospitalvisits[[#This Row],[Readmission Status]]=1,C2985,"")</f>
        <v/>
      </c>
    </row>
    <row r="2985" spans="1:11">
      <c r="A2985">
        <v>1163</v>
      </c>
      <c r="B2985">
        <v>996</v>
      </c>
      <c r="C2985" s="3">
        <v>44758</v>
      </c>
      <c r="D2985" s="3">
        <v>44761</v>
      </c>
      <c r="E2985">
        <v>3</v>
      </c>
      <c r="F2985" t="s">
        <v>1045</v>
      </c>
      <c r="G2985" t="s">
        <v>1025</v>
      </c>
      <c r="H2985">
        <v>162</v>
      </c>
      <c r="I2985" t="s">
        <v>1032</v>
      </c>
      <c r="J2985">
        <f>IF(AND(B2986=Hospitalvisits[[#This Row],[Patient_ID]],C2986-Hospitalvisits[[#This Row],[Discharge_Date]] &lt;= 30),1,0)</f>
        <v>0</v>
      </c>
      <c r="K2985" s="3" t="str">
        <f>IF(Hospitalvisits[[#This Row],[Readmission Status]]=1,C2986,"")</f>
        <v/>
      </c>
    </row>
    <row r="2986" spans="1:11">
      <c r="A2986">
        <v>2381</v>
      </c>
      <c r="B2986">
        <v>996</v>
      </c>
      <c r="C2986" s="3">
        <v>45305</v>
      </c>
      <c r="D2986" s="3">
        <v>45314</v>
      </c>
      <c r="E2986">
        <v>9</v>
      </c>
      <c r="F2986" t="s">
        <v>1033</v>
      </c>
      <c r="G2986" t="s">
        <v>1028</v>
      </c>
      <c r="H2986">
        <v>33</v>
      </c>
      <c r="I2986" t="s">
        <v>1032</v>
      </c>
      <c r="J2986">
        <f>IF(AND(B2987=Hospitalvisits[[#This Row],[Patient_ID]],C2987-Hospitalvisits[[#This Row],[Discharge_Date]] &lt;= 30),1,0)</f>
        <v>0</v>
      </c>
      <c r="K2986" s="3" t="str">
        <f>IF(Hospitalvisits[[#This Row],[Readmission Status]]=1,C2987,"")</f>
        <v/>
      </c>
    </row>
    <row r="2987" spans="1:11">
      <c r="A2987">
        <v>1883</v>
      </c>
      <c r="B2987">
        <v>996</v>
      </c>
      <c r="C2987" s="3">
        <v>45494</v>
      </c>
      <c r="D2987" s="3">
        <v>45499</v>
      </c>
      <c r="E2987">
        <v>5</v>
      </c>
      <c r="F2987" t="s">
        <v>1033</v>
      </c>
      <c r="G2987" t="s">
        <v>1028</v>
      </c>
      <c r="H2987">
        <v>168</v>
      </c>
      <c r="I2987" t="s">
        <v>1026</v>
      </c>
      <c r="J2987">
        <f>IF(AND(B2988=Hospitalvisits[[#This Row],[Patient_ID]],C2988-Hospitalvisits[[#This Row],[Discharge_Date]] &lt;= 30),1,0)</f>
        <v>0</v>
      </c>
      <c r="K2987" s="3" t="str">
        <f>IF(Hospitalvisits[[#This Row],[Readmission Status]]=1,C2988,"")</f>
        <v/>
      </c>
    </row>
    <row r="2988" spans="1:11">
      <c r="A2988">
        <v>2007</v>
      </c>
      <c r="B2988">
        <v>996</v>
      </c>
      <c r="C2988" s="3">
        <v>45538</v>
      </c>
      <c r="D2988" s="3">
        <v>45540</v>
      </c>
      <c r="E2988">
        <v>2</v>
      </c>
      <c r="F2988" t="s">
        <v>1042</v>
      </c>
      <c r="G2988" t="s">
        <v>1043</v>
      </c>
      <c r="H2988">
        <v>194</v>
      </c>
      <c r="I2988" t="s">
        <v>1032</v>
      </c>
      <c r="J2988">
        <f>IF(AND(B2989=Hospitalvisits[[#This Row],[Patient_ID]],C2989-Hospitalvisits[[#This Row],[Discharge_Date]] &lt;= 30),1,0)</f>
        <v>0</v>
      </c>
      <c r="K2988" s="3" t="str">
        <f>IF(Hospitalvisits[[#This Row],[Readmission Status]]=1,C2989,"")</f>
        <v/>
      </c>
    </row>
    <row r="2989" spans="1:11">
      <c r="A2989">
        <v>744</v>
      </c>
      <c r="B2989">
        <v>997</v>
      </c>
      <c r="C2989" s="3">
        <v>45270</v>
      </c>
      <c r="D2989" s="3">
        <v>45286</v>
      </c>
      <c r="E2989">
        <v>16</v>
      </c>
      <c r="F2989" t="s">
        <v>1033</v>
      </c>
      <c r="G2989" t="s">
        <v>1028</v>
      </c>
      <c r="H2989">
        <v>182</v>
      </c>
      <c r="I2989" t="s">
        <v>1034</v>
      </c>
      <c r="J2989">
        <f>IF(AND(B2990=Hospitalvisits[[#This Row],[Patient_ID]],C2990-Hospitalvisits[[#This Row],[Discharge_Date]] &lt;= 30),1,0)</f>
        <v>0</v>
      </c>
      <c r="K2989" s="3" t="str">
        <f>IF(Hospitalvisits[[#This Row],[Readmission Status]]=1,C2990,"")</f>
        <v/>
      </c>
    </row>
    <row r="2990" spans="1:11">
      <c r="A2990">
        <v>47</v>
      </c>
      <c r="B2990">
        <v>997</v>
      </c>
      <c r="C2990" s="3">
        <v>45506</v>
      </c>
      <c r="D2990" s="3">
        <v>45509</v>
      </c>
      <c r="E2990">
        <v>3</v>
      </c>
      <c r="F2990" t="s">
        <v>1037</v>
      </c>
      <c r="G2990" t="s">
        <v>1031</v>
      </c>
      <c r="H2990">
        <v>132</v>
      </c>
      <c r="I2990" t="s">
        <v>1026</v>
      </c>
      <c r="J2990">
        <f>IF(AND(B2991=Hospitalvisits[[#This Row],[Patient_ID]],C2991-Hospitalvisits[[#This Row],[Discharge_Date]] &lt;= 30),1,0)</f>
        <v>0</v>
      </c>
      <c r="K2990" s="3" t="str">
        <f>IF(Hospitalvisits[[#This Row],[Readmission Status]]=1,C2991,"")</f>
        <v/>
      </c>
    </row>
    <row r="2991" spans="1:11">
      <c r="A2991">
        <v>1784</v>
      </c>
      <c r="B2991">
        <v>998</v>
      </c>
      <c r="C2991" s="3">
        <v>44973</v>
      </c>
      <c r="D2991" s="3">
        <v>44980</v>
      </c>
      <c r="E2991">
        <v>7</v>
      </c>
      <c r="F2991" t="s">
        <v>1038</v>
      </c>
      <c r="G2991" t="s">
        <v>1039</v>
      </c>
      <c r="H2991">
        <v>39</v>
      </c>
      <c r="I2991" t="s">
        <v>1034</v>
      </c>
      <c r="J2991">
        <f>IF(AND(B2992=Hospitalvisits[[#This Row],[Patient_ID]],C2992-Hospitalvisits[[#This Row],[Discharge_Date]] &lt;= 30),1,0)</f>
        <v>0</v>
      </c>
      <c r="K2991" s="3" t="str">
        <f>IF(Hospitalvisits[[#This Row],[Readmission Status]]=1,C2992,"")</f>
        <v/>
      </c>
    </row>
    <row r="2992" spans="1:11">
      <c r="A2992">
        <v>952</v>
      </c>
      <c r="B2992">
        <v>998</v>
      </c>
      <c r="C2992" s="3">
        <v>45521</v>
      </c>
      <c r="D2992" s="3">
        <v>45525</v>
      </c>
      <c r="E2992">
        <v>4</v>
      </c>
      <c r="F2992" t="s">
        <v>1038</v>
      </c>
      <c r="G2992" t="s">
        <v>1039</v>
      </c>
      <c r="H2992">
        <v>133</v>
      </c>
      <c r="I2992" t="s">
        <v>1034</v>
      </c>
      <c r="J2992">
        <f>IF(AND(B2993=Hospitalvisits[[#This Row],[Patient_ID]],C2993-Hospitalvisits[[#This Row],[Discharge_Date]] &lt;= 30),1,0)</f>
        <v>0</v>
      </c>
      <c r="K2992" s="3" t="str">
        <f>IF(Hospitalvisits[[#This Row],[Readmission Status]]=1,C2993,"")</f>
        <v/>
      </c>
    </row>
    <row r="2993" spans="1:11">
      <c r="A2993">
        <v>1624</v>
      </c>
      <c r="B2993">
        <v>998</v>
      </c>
      <c r="C2993" s="3">
        <v>45622</v>
      </c>
      <c r="D2993" s="3">
        <v>45625</v>
      </c>
      <c r="E2993">
        <v>3</v>
      </c>
      <c r="F2993" t="s">
        <v>1045</v>
      </c>
      <c r="G2993" t="s">
        <v>1025</v>
      </c>
      <c r="H2993">
        <v>120</v>
      </c>
      <c r="I2993" t="s">
        <v>1034</v>
      </c>
      <c r="J2993">
        <f>IF(AND(B2994=Hospitalvisits[[#This Row],[Patient_ID]],C2994-Hospitalvisits[[#This Row],[Discharge_Date]] &lt;= 30),1,0)</f>
        <v>0</v>
      </c>
      <c r="K2993" s="3" t="str">
        <f>IF(Hospitalvisits[[#This Row],[Readmission Status]]=1,C2994,"")</f>
        <v/>
      </c>
    </row>
    <row r="2994" spans="1:11">
      <c r="A2994">
        <v>2561</v>
      </c>
      <c r="B2994">
        <v>999</v>
      </c>
      <c r="C2994" s="3">
        <v>44815</v>
      </c>
      <c r="D2994" s="3">
        <v>44817</v>
      </c>
      <c r="E2994">
        <v>2</v>
      </c>
      <c r="F2994" t="s">
        <v>1042</v>
      </c>
      <c r="G2994" t="s">
        <v>1043</v>
      </c>
      <c r="H2994">
        <v>100</v>
      </c>
      <c r="I2994" t="s">
        <v>1026</v>
      </c>
      <c r="J2994">
        <f>IF(AND(B2995=Hospitalvisits[[#This Row],[Patient_ID]],C2995-Hospitalvisits[[#This Row],[Discharge_Date]] &lt;= 30),1,0)</f>
        <v>1</v>
      </c>
      <c r="K2994" s="3">
        <f>IF(Hospitalvisits[[#This Row],[Readmission Status]]=1,C2995,"")</f>
        <v>44829</v>
      </c>
    </row>
    <row r="2995" spans="1:11">
      <c r="A2995">
        <v>2927</v>
      </c>
      <c r="B2995">
        <v>999</v>
      </c>
      <c r="C2995" s="3">
        <v>44829</v>
      </c>
      <c r="D2995" s="3">
        <v>44835</v>
      </c>
      <c r="E2995">
        <v>6</v>
      </c>
      <c r="F2995" t="s">
        <v>1044</v>
      </c>
      <c r="G2995" t="s">
        <v>1039</v>
      </c>
      <c r="H2995">
        <v>141</v>
      </c>
      <c r="I2995" t="s">
        <v>1026</v>
      </c>
      <c r="J2995">
        <f>IF(AND(B2996=Hospitalvisits[[#This Row],[Patient_ID]],C2996-Hospitalvisits[[#This Row],[Discharge_Date]] &lt;= 30),1,0)</f>
        <v>0</v>
      </c>
      <c r="K2995" s="3" t="str">
        <f>IF(Hospitalvisits[[#This Row],[Readmission Status]]=1,C2996,"")</f>
        <v/>
      </c>
    </row>
    <row r="2996" spans="1:11">
      <c r="A2996">
        <v>1561</v>
      </c>
      <c r="B2996">
        <v>999</v>
      </c>
      <c r="C2996" s="3">
        <v>44874</v>
      </c>
      <c r="D2996" s="3">
        <v>44877</v>
      </c>
      <c r="E2996">
        <v>3</v>
      </c>
      <c r="F2996" t="s">
        <v>1044</v>
      </c>
      <c r="G2996" t="s">
        <v>1039</v>
      </c>
      <c r="H2996">
        <v>115</v>
      </c>
      <c r="I2996" t="s">
        <v>1034</v>
      </c>
      <c r="J2996">
        <f>IF(AND(B2997=Hospitalvisits[[#This Row],[Patient_ID]],C2997-Hospitalvisits[[#This Row],[Discharge_Date]] &lt;= 30),1,0)</f>
        <v>0</v>
      </c>
      <c r="K2996" s="3" t="str">
        <f>IF(Hospitalvisits[[#This Row],[Readmission Status]]=1,C2997,"")</f>
        <v/>
      </c>
    </row>
    <row r="2997" spans="1:11">
      <c r="A2997">
        <v>736</v>
      </c>
      <c r="B2997">
        <v>999</v>
      </c>
      <c r="C2997" s="3">
        <v>45094</v>
      </c>
      <c r="D2997" s="3">
        <v>45095</v>
      </c>
      <c r="E2997">
        <v>1</v>
      </c>
      <c r="F2997" t="s">
        <v>1042</v>
      </c>
      <c r="G2997" t="s">
        <v>1043</v>
      </c>
      <c r="H2997">
        <v>172</v>
      </c>
      <c r="I2997" t="s">
        <v>1032</v>
      </c>
      <c r="J2997">
        <f>IF(AND(B2998=Hospitalvisits[[#This Row],[Patient_ID]],C2998-Hospitalvisits[[#This Row],[Discharge_Date]] &lt;= 30),1,0)</f>
        <v>0</v>
      </c>
      <c r="K2997" s="3" t="str">
        <f>IF(Hospitalvisits[[#This Row],[Readmission Status]]=1,C2998,"")</f>
        <v/>
      </c>
    </row>
    <row r="2998" spans="1:11">
      <c r="A2998">
        <v>44</v>
      </c>
      <c r="B2998">
        <v>999</v>
      </c>
      <c r="C2998" s="3">
        <v>45543</v>
      </c>
      <c r="D2998" s="3">
        <v>45544</v>
      </c>
      <c r="E2998">
        <v>1</v>
      </c>
      <c r="F2998" t="s">
        <v>1042</v>
      </c>
      <c r="G2998" t="s">
        <v>1043</v>
      </c>
      <c r="H2998">
        <v>3</v>
      </c>
      <c r="I2998" t="s">
        <v>1029</v>
      </c>
      <c r="J2998">
        <f>IF(AND(B2999=Hospitalvisits[[#This Row],[Patient_ID]],C2999-Hospitalvisits[[#This Row],[Discharge_Date]] &lt;= 30),1,0)</f>
        <v>0</v>
      </c>
      <c r="K2998" s="3" t="str">
        <f>IF(Hospitalvisits[[#This Row],[Readmission Status]]=1,C2999,"")</f>
        <v/>
      </c>
    </row>
    <row r="2999" spans="1:11">
      <c r="A2999">
        <v>350</v>
      </c>
      <c r="B2999">
        <v>1000</v>
      </c>
      <c r="C2999" s="3">
        <v>45081</v>
      </c>
      <c r="D2999" s="3">
        <v>45084</v>
      </c>
      <c r="E2999">
        <v>3</v>
      </c>
      <c r="F2999" t="s">
        <v>1045</v>
      </c>
      <c r="G2999" t="s">
        <v>1025</v>
      </c>
      <c r="H2999">
        <v>184</v>
      </c>
      <c r="I2999" t="s">
        <v>1034</v>
      </c>
      <c r="J2999">
        <f>IF(AND(B3000=Hospitalvisits[[#This Row],[Patient_ID]],C3000-Hospitalvisits[[#This Row],[Discharge_Date]] &lt;= 30),1,0)</f>
        <v>0</v>
      </c>
      <c r="K2999" s="3" t="str">
        <f>IF(Hospitalvisits[[#This Row],[Readmission Status]]=1,C3000,"")</f>
        <v/>
      </c>
    </row>
    <row r="3000" spans="1:11">
      <c r="A3000">
        <v>2409</v>
      </c>
      <c r="B3000">
        <v>1000</v>
      </c>
      <c r="C3000" s="3">
        <v>45226</v>
      </c>
      <c r="D3000" s="3">
        <v>45231</v>
      </c>
      <c r="E3000">
        <v>5</v>
      </c>
      <c r="F3000" t="s">
        <v>1027</v>
      </c>
      <c r="G3000" t="s">
        <v>1028</v>
      </c>
      <c r="H3000">
        <v>32</v>
      </c>
      <c r="I3000" t="s">
        <v>1034</v>
      </c>
      <c r="J3000">
        <f>IF(AND(B3001=Hospitalvisits[[#This Row],[Patient_ID]],C3001-Hospitalvisits[[#This Row],[Discharge_Date]] &lt;= 30),1,0)</f>
        <v>0</v>
      </c>
      <c r="K3000" s="3" t="str">
        <f>IF(Hospitalvisits[[#This Row],[Readmission Status]]=1,C3001,"")</f>
        <v/>
      </c>
    </row>
    <row r="3001" spans="1:11">
      <c r="A3001">
        <v>1692</v>
      </c>
      <c r="B3001">
        <v>1000</v>
      </c>
      <c r="C3001" s="3">
        <v>45566</v>
      </c>
      <c r="D3001" s="3">
        <v>45571</v>
      </c>
      <c r="E3001">
        <v>5</v>
      </c>
      <c r="F3001" t="s">
        <v>1027</v>
      </c>
      <c r="G3001" t="s">
        <v>1028</v>
      </c>
      <c r="H3001">
        <v>178</v>
      </c>
      <c r="I3001" t="s">
        <v>1026</v>
      </c>
      <c r="J3001">
        <f>IF(AND(B3002=Hospitalvisits[[#This Row],[Patient_ID]],C3002-Hospitalvisits[[#This Row],[Discharge_Date]] &lt;= 30),1,0)</f>
        <v>0</v>
      </c>
      <c r="K3001" s="3" t="str">
        <f>IF(Hospitalvisits[[#This Row],[Readmission Status]]=1,C3002,"")</f>
        <v/>
      </c>
    </row>
    <row r="3002" spans="1:11">
      <c r="K3002" s="3"/>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3001"/>
  <sheetViews>
    <sheetView workbookViewId="0">
      <selection activeCell="G3" sqref="G3"/>
    </sheetView>
  </sheetViews>
  <sheetFormatPr defaultRowHeight="14.45"/>
  <cols>
    <col min="1" max="1" width="14.28515625" bestFit="1" customWidth="1"/>
    <col min="2" max="2" width="14.28515625" customWidth="1"/>
    <col min="3" max="3" width="11.7109375" bestFit="1" customWidth="1"/>
    <col min="4" max="4" width="21.140625" bestFit="1" customWidth="1"/>
    <col min="5" max="5" width="22.7109375" bestFit="1" customWidth="1"/>
    <col min="6" max="6" width="16.28515625" bestFit="1" customWidth="1"/>
  </cols>
  <sheetData>
    <row r="1" spans="1:6">
      <c r="A1" s="1" t="s">
        <v>0</v>
      </c>
      <c r="B1" s="1" t="s">
        <v>1047</v>
      </c>
      <c r="C1" s="1" t="s">
        <v>1014</v>
      </c>
      <c r="D1" s="1" t="s">
        <v>1048</v>
      </c>
      <c r="E1" s="1" t="s">
        <v>1049</v>
      </c>
      <c r="F1" s="1" t="s">
        <v>1050</v>
      </c>
    </row>
    <row r="2" spans="1:6">
      <c r="A2">
        <v>831</v>
      </c>
      <c r="B2">
        <v>1</v>
      </c>
      <c r="C2">
        <v>1</v>
      </c>
      <c r="D2">
        <v>10304</v>
      </c>
      <c r="E2">
        <v>9151.387379092319</v>
      </c>
      <c r="F2">
        <v>1152.612620907681</v>
      </c>
    </row>
    <row r="3" spans="1:6">
      <c r="A3">
        <v>250</v>
      </c>
      <c r="B3">
        <v>2</v>
      </c>
      <c r="C3">
        <v>2</v>
      </c>
      <c r="D3">
        <v>21721</v>
      </c>
      <c r="E3">
        <v>19078.752670302369</v>
      </c>
      <c r="F3">
        <v>2642.2473296976309</v>
      </c>
    </row>
    <row r="4" spans="1:6">
      <c r="A4">
        <v>420</v>
      </c>
      <c r="B4">
        <v>3</v>
      </c>
      <c r="C4">
        <v>3</v>
      </c>
      <c r="D4">
        <v>11788</v>
      </c>
      <c r="E4">
        <v>9200.3463688260126</v>
      </c>
      <c r="F4">
        <v>2587.6536311739869</v>
      </c>
    </row>
    <row r="5" spans="1:6">
      <c r="A5">
        <v>52</v>
      </c>
      <c r="B5">
        <v>4</v>
      </c>
      <c r="C5">
        <v>4</v>
      </c>
      <c r="D5">
        <v>4622</v>
      </c>
      <c r="E5">
        <v>2436.478929347345</v>
      </c>
      <c r="F5">
        <v>2185.521070652655</v>
      </c>
    </row>
    <row r="6" spans="1:6">
      <c r="A6">
        <v>133</v>
      </c>
      <c r="B6">
        <v>5</v>
      </c>
      <c r="C6">
        <v>5</v>
      </c>
      <c r="D6">
        <v>21292</v>
      </c>
      <c r="E6">
        <v>11442.379302696711</v>
      </c>
      <c r="F6">
        <v>9849.6206973032913</v>
      </c>
    </row>
    <row r="7" spans="1:6">
      <c r="A7">
        <v>51</v>
      </c>
      <c r="B7">
        <v>6</v>
      </c>
      <c r="C7">
        <v>6</v>
      </c>
      <c r="D7">
        <v>18172</v>
      </c>
      <c r="E7">
        <v>13385.945331285749</v>
      </c>
      <c r="F7">
        <v>4786.0546687142541</v>
      </c>
    </row>
    <row r="8" spans="1:6">
      <c r="A8">
        <v>751</v>
      </c>
      <c r="B8">
        <v>7</v>
      </c>
      <c r="C8">
        <v>7</v>
      </c>
      <c r="D8">
        <v>10447</v>
      </c>
      <c r="E8">
        <v>7350.3843901779528</v>
      </c>
      <c r="F8">
        <v>3096.6156098220472</v>
      </c>
    </row>
    <row r="9" spans="1:6">
      <c r="A9">
        <v>80</v>
      </c>
      <c r="B9">
        <v>8</v>
      </c>
      <c r="C9">
        <v>8</v>
      </c>
      <c r="D9">
        <v>21372</v>
      </c>
      <c r="E9">
        <v>14136.98702499749</v>
      </c>
      <c r="F9">
        <v>7235.0129750025062</v>
      </c>
    </row>
    <row r="10" spans="1:6">
      <c r="A10">
        <v>565</v>
      </c>
      <c r="B10">
        <v>9</v>
      </c>
      <c r="C10">
        <v>9</v>
      </c>
      <c r="D10">
        <v>8541</v>
      </c>
      <c r="E10">
        <v>7280.2925191149507</v>
      </c>
      <c r="F10">
        <v>1260.7074808850491</v>
      </c>
    </row>
    <row r="11" spans="1:6">
      <c r="A11">
        <v>745</v>
      </c>
      <c r="B11">
        <v>10</v>
      </c>
      <c r="C11">
        <v>10</v>
      </c>
      <c r="D11">
        <v>22225</v>
      </c>
      <c r="E11">
        <v>18177.880535265591</v>
      </c>
      <c r="F11">
        <v>4047.119464734405</v>
      </c>
    </row>
    <row r="12" spans="1:6">
      <c r="A12">
        <v>782</v>
      </c>
      <c r="B12">
        <v>11</v>
      </c>
      <c r="C12">
        <v>11</v>
      </c>
      <c r="D12">
        <v>33821</v>
      </c>
      <c r="E12">
        <v>27328.377623197692</v>
      </c>
      <c r="F12">
        <v>6492.6223768023083</v>
      </c>
    </row>
    <row r="13" spans="1:6">
      <c r="A13">
        <v>226</v>
      </c>
      <c r="B13">
        <v>12</v>
      </c>
      <c r="C13">
        <v>12</v>
      </c>
      <c r="D13">
        <v>11737</v>
      </c>
      <c r="E13">
        <v>10024.261126765439</v>
      </c>
      <c r="F13">
        <v>1712.7388732345639</v>
      </c>
    </row>
    <row r="14" spans="1:6">
      <c r="A14">
        <v>135</v>
      </c>
      <c r="B14">
        <v>13</v>
      </c>
      <c r="C14">
        <v>13</v>
      </c>
      <c r="D14">
        <v>26656</v>
      </c>
      <c r="E14">
        <v>14231.827397882411</v>
      </c>
      <c r="F14">
        <v>12424.172602117589</v>
      </c>
    </row>
    <row r="15" spans="1:6">
      <c r="A15">
        <v>313</v>
      </c>
      <c r="B15">
        <v>14</v>
      </c>
      <c r="C15">
        <v>14</v>
      </c>
      <c r="D15">
        <v>7876</v>
      </c>
      <c r="E15">
        <v>4450.7025227043696</v>
      </c>
      <c r="F15">
        <v>3425.29747729563</v>
      </c>
    </row>
    <row r="16" spans="1:6">
      <c r="A16">
        <v>963</v>
      </c>
      <c r="B16">
        <v>15</v>
      </c>
      <c r="C16">
        <v>15</v>
      </c>
      <c r="D16">
        <v>8145</v>
      </c>
      <c r="E16">
        <v>4841.0900408262969</v>
      </c>
      <c r="F16">
        <v>3303.9099591737031</v>
      </c>
    </row>
    <row r="17" spans="1:6">
      <c r="A17">
        <v>832</v>
      </c>
      <c r="B17">
        <v>16</v>
      </c>
      <c r="C17">
        <v>16</v>
      </c>
      <c r="D17">
        <v>33956</v>
      </c>
      <c r="E17">
        <v>26852.347302441642</v>
      </c>
      <c r="F17">
        <v>7103.6526975583583</v>
      </c>
    </row>
    <row r="18" spans="1:6">
      <c r="A18">
        <v>330</v>
      </c>
      <c r="B18">
        <v>17</v>
      </c>
      <c r="C18">
        <v>17</v>
      </c>
      <c r="D18">
        <v>9557</v>
      </c>
      <c r="E18">
        <v>5842.530243081982</v>
      </c>
      <c r="F18">
        <v>3714.469756918018</v>
      </c>
    </row>
    <row r="19" spans="1:6">
      <c r="A19">
        <v>952</v>
      </c>
      <c r="B19">
        <v>18</v>
      </c>
      <c r="C19">
        <v>18</v>
      </c>
      <c r="D19">
        <v>25994</v>
      </c>
      <c r="E19">
        <v>22657.520292407931</v>
      </c>
      <c r="F19">
        <v>3336.4797075920651</v>
      </c>
    </row>
    <row r="20" spans="1:6">
      <c r="A20">
        <v>60</v>
      </c>
      <c r="B20">
        <v>19</v>
      </c>
      <c r="C20">
        <v>19</v>
      </c>
      <c r="D20">
        <v>30582</v>
      </c>
      <c r="E20">
        <v>17011.991208562529</v>
      </c>
      <c r="F20">
        <v>13570.008791437471</v>
      </c>
    </row>
    <row r="21" spans="1:6">
      <c r="A21">
        <v>688</v>
      </c>
      <c r="B21">
        <v>20</v>
      </c>
      <c r="C21">
        <v>20</v>
      </c>
      <c r="D21">
        <v>26662</v>
      </c>
      <c r="E21">
        <v>14308.412090754109</v>
      </c>
      <c r="F21">
        <v>12353.587909245891</v>
      </c>
    </row>
    <row r="22" spans="1:6">
      <c r="A22">
        <v>54</v>
      </c>
      <c r="B22">
        <v>21</v>
      </c>
      <c r="C22">
        <v>21</v>
      </c>
      <c r="D22">
        <v>8201</v>
      </c>
      <c r="E22">
        <v>4778.6775117843608</v>
      </c>
      <c r="F22">
        <v>3422.3224882156392</v>
      </c>
    </row>
    <row r="23" spans="1:6">
      <c r="A23">
        <v>613</v>
      </c>
      <c r="B23">
        <v>22</v>
      </c>
      <c r="C23">
        <v>22</v>
      </c>
      <c r="D23">
        <v>27916</v>
      </c>
      <c r="E23">
        <v>17182.671663673231</v>
      </c>
      <c r="F23">
        <v>10733.328336326769</v>
      </c>
    </row>
    <row r="24" spans="1:6">
      <c r="A24">
        <v>467</v>
      </c>
      <c r="B24">
        <v>23</v>
      </c>
      <c r="C24">
        <v>23</v>
      </c>
      <c r="D24">
        <v>6870</v>
      </c>
      <c r="E24">
        <v>5732.7280892721319</v>
      </c>
      <c r="F24">
        <v>1137.2719107278681</v>
      </c>
    </row>
    <row r="25" spans="1:6">
      <c r="A25">
        <v>407</v>
      </c>
      <c r="B25">
        <v>24</v>
      </c>
      <c r="C25">
        <v>24</v>
      </c>
      <c r="D25">
        <v>15967</v>
      </c>
      <c r="E25">
        <v>12002.422102241209</v>
      </c>
      <c r="F25">
        <v>3964.577897758787</v>
      </c>
    </row>
    <row r="26" spans="1:6">
      <c r="A26">
        <v>78</v>
      </c>
      <c r="B26">
        <v>25</v>
      </c>
      <c r="C26">
        <v>25</v>
      </c>
      <c r="D26">
        <v>27927</v>
      </c>
      <c r="E26">
        <v>14157.022170229749</v>
      </c>
      <c r="F26">
        <v>13769.977829770251</v>
      </c>
    </row>
    <row r="27" spans="1:6">
      <c r="A27">
        <v>75</v>
      </c>
      <c r="B27">
        <v>26</v>
      </c>
      <c r="C27">
        <v>26</v>
      </c>
      <c r="D27">
        <v>17801</v>
      </c>
      <c r="E27">
        <v>10014.06929470553</v>
      </c>
      <c r="F27">
        <v>7786.9307052944732</v>
      </c>
    </row>
    <row r="28" spans="1:6">
      <c r="A28">
        <v>908</v>
      </c>
      <c r="B28">
        <v>27</v>
      </c>
      <c r="C28">
        <v>27</v>
      </c>
      <c r="D28">
        <v>39009</v>
      </c>
      <c r="E28">
        <v>21398.932446626219</v>
      </c>
      <c r="F28">
        <v>17610.067553373781</v>
      </c>
    </row>
    <row r="29" spans="1:6">
      <c r="A29">
        <v>29</v>
      </c>
      <c r="B29">
        <v>28</v>
      </c>
      <c r="C29">
        <v>28</v>
      </c>
      <c r="D29">
        <v>28671</v>
      </c>
      <c r="E29">
        <v>20154.68017519141</v>
      </c>
      <c r="F29">
        <v>8516.3198248085864</v>
      </c>
    </row>
    <row r="30" spans="1:6">
      <c r="A30">
        <v>522</v>
      </c>
      <c r="B30">
        <v>29</v>
      </c>
      <c r="C30">
        <v>29</v>
      </c>
      <c r="D30">
        <v>24952</v>
      </c>
      <c r="E30">
        <v>21470.4928302318</v>
      </c>
      <c r="F30">
        <v>3481.5071697682029</v>
      </c>
    </row>
    <row r="31" spans="1:6">
      <c r="A31">
        <v>179</v>
      </c>
      <c r="B31">
        <v>30</v>
      </c>
      <c r="C31">
        <v>30</v>
      </c>
      <c r="D31">
        <v>7462</v>
      </c>
      <c r="E31">
        <v>5718.0501026953361</v>
      </c>
      <c r="F31">
        <v>1743.9498973046641</v>
      </c>
    </row>
    <row r="32" spans="1:6">
      <c r="A32">
        <v>406</v>
      </c>
      <c r="B32">
        <v>31</v>
      </c>
      <c r="C32">
        <v>31</v>
      </c>
      <c r="D32">
        <v>12381</v>
      </c>
      <c r="E32">
        <v>7818.1660634856689</v>
      </c>
      <c r="F32">
        <v>4562.8339365143311</v>
      </c>
    </row>
    <row r="33" spans="1:6">
      <c r="A33">
        <v>69</v>
      </c>
      <c r="B33">
        <v>32</v>
      </c>
      <c r="C33">
        <v>32</v>
      </c>
      <c r="D33">
        <v>9490</v>
      </c>
      <c r="E33">
        <v>5604.9222196689743</v>
      </c>
      <c r="F33">
        <v>3885.0777803310261</v>
      </c>
    </row>
    <row r="34" spans="1:6">
      <c r="A34">
        <v>404</v>
      </c>
      <c r="B34">
        <v>33</v>
      </c>
      <c r="C34">
        <v>33</v>
      </c>
      <c r="D34">
        <v>5374</v>
      </c>
      <c r="E34">
        <v>3630.0469690881941</v>
      </c>
      <c r="F34">
        <v>1743.9530309118061</v>
      </c>
    </row>
    <row r="35" spans="1:6">
      <c r="A35">
        <v>967</v>
      </c>
      <c r="B35">
        <v>34</v>
      </c>
      <c r="C35">
        <v>34</v>
      </c>
      <c r="D35">
        <v>15445</v>
      </c>
      <c r="E35">
        <v>8039.8695857586717</v>
      </c>
      <c r="F35">
        <v>7405.1304142413283</v>
      </c>
    </row>
    <row r="36" spans="1:6">
      <c r="A36">
        <v>42</v>
      </c>
      <c r="B36">
        <v>35</v>
      </c>
      <c r="C36">
        <v>35</v>
      </c>
      <c r="D36">
        <v>22562</v>
      </c>
      <c r="E36">
        <v>12563.78151172302</v>
      </c>
      <c r="F36">
        <v>9998.218488276978</v>
      </c>
    </row>
    <row r="37" spans="1:6">
      <c r="A37">
        <v>637</v>
      </c>
      <c r="B37">
        <v>36</v>
      </c>
      <c r="C37">
        <v>36</v>
      </c>
      <c r="D37">
        <v>28313</v>
      </c>
      <c r="E37">
        <v>14544.37151494588</v>
      </c>
      <c r="F37">
        <v>13768.62848505412</v>
      </c>
    </row>
    <row r="38" spans="1:6">
      <c r="A38">
        <v>736</v>
      </c>
      <c r="B38">
        <v>37</v>
      </c>
      <c r="C38">
        <v>37</v>
      </c>
      <c r="D38">
        <v>10120</v>
      </c>
      <c r="E38">
        <v>7850.1310893194568</v>
      </c>
      <c r="F38">
        <v>2269.8689106805432</v>
      </c>
    </row>
    <row r="39" spans="1:6">
      <c r="A39">
        <v>937</v>
      </c>
      <c r="B39">
        <v>38</v>
      </c>
      <c r="C39">
        <v>38</v>
      </c>
      <c r="D39">
        <v>13437</v>
      </c>
      <c r="E39">
        <v>10231.680733615531</v>
      </c>
      <c r="F39">
        <v>3205.3192663844688</v>
      </c>
    </row>
    <row r="40" spans="1:6">
      <c r="A40">
        <v>123</v>
      </c>
      <c r="B40">
        <v>39</v>
      </c>
      <c r="C40">
        <v>39</v>
      </c>
      <c r="D40">
        <v>15221</v>
      </c>
      <c r="E40">
        <v>13282.92465314746</v>
      </c>
      <c r="F40">
        <v>1938.07534685254</v>
      </c>
    </row>
    <row r="41" spans="1:6">
      <c r="A41">
        <v>90</v>
      </c>
      <c r="B41">
        <v>40</v>
      </c>
      <c r="C41">
        <v>40</v>
      </c>
      <c r="D41">
        <v>27712</v>
      </c>
      <c r="E41">
        <v>15711.52182323116</v>
      </c>
      <c r="F41">
        <v>12000.47817676884</v>
      </c>
    </row>
    <row r="42" spans="1:6">
      <c r="A42">
        <v>757</v>
      </c>
      <c r="B42">
        <v>41</v>
      </c>
      <c r="C42">
        <v>41</v>
      </c>
      <c r="D42">
        <v>18088</v>
      </c>
      <c r="E42">
        <v>15462.287158875421</v>
      </c>
      <c r="F42">
        <v>2625.7128411245758</v>
      </c>
    </row>
    <row r="43" spans="1:6">
      <c r="A43">
        <v>414</v>
      </c>
      <c r="B43">
        <v>42</v>
      </c>
      <c r="C43">
        <v>42</v>
      </c>
      <c r="D43">
        <v>49590</v>
      </c>
      <c r="E43">
        <v>29791.980428524359</v>
      </c>
      <c r="F43">
        <v>19798.019571475641</v>
      </c>
    </row>
    <row r="44" spans="1:6">
      <c r="A44">
        <v>435</v>
      </c>
      <c r="B44">
        <v>43</v>
      </c>
      <c r="C44">
        <v>43</v>
      </c>
      <c r="D44">
        <v>25579</v>
      </c>
      <c r="E44">
        <v>17137.65922728779</v>
      </c>
      <c r="F44">
        <v>8441.3407727122067</v>
      </c>
    </row>
    <row r="45" spans="1:6">
      <c r="A45">
        <v>36</v>
      </c>
      <c r="B45">
        <v>44</v>
      </c>
      <c r="C45">
        <v>44</v>
      </c>
      <c r="D45">
        <v>11066</v>
      </c>
      <c r="E45">
        <v>6534.5844597785299</v>
      </c>
      <c r="F45">
        <v>4531.4155402214701</v>
      </c>
    </row>
    <row r="46" spans="1:6">
      <c r="A46">
        <v>568</v>
      </c>
      <c r="B46">
        <v>45</v>
      </c>
      <c r="C46">
        <v>45</v>
      </c>
      <c r="D46">
        <v>18555</v>
      </c>
      <c r="E46">
        <v>9654.9838532243102</v>
      </c>
      <c r="F46">
        <v>8900.0161467756898</v>
      </c>
    </row>
    <row r="47" spans="1:6">
      <c r="A47">
        <v>778</v>
      </c>
      <c r="B47">
        <v>46</v>
      </c>
      <c r="C47">
        <v>46</v>
      </c>
      <c r="D47">
        <v>7427</v>
      </c>
      <c r="E47">
        <v>6639.0841499813369</v>
      </c>
      <c r="F47">
        <v>787.91585001866315</v>
      </c>
    </row>
    <row r="48" spans="1:6">
      <c r="A48">
        <v>616</v>
      </c>
      <c r="B48">
        <v>47</v>
      </c>
      <c r="C48">
        <v>47</v>
      </c>
      <c r="D48">
        <v>11282</v>
      </c>
      <c r="E48">
        <v>9473.2423977703638</v>
      </c>
      <c r="F48">
        <v>1808.7576022296359</v>
      </c>
    </row>
    <row r="49" spans="1:6">
      <c r="A49">
        <v>507</v>
      </c>
      <c r="B49">
        <v>48</v>
      </c>
      <c r="C49">
        <v>48</v>
      </c>
      <c r="D49">
        <v>20039</v>
      </c>
      <c r="E49">
        <v>11445.765784773481</v>
      </c>
      <c r="F49">
        <v>8593.2342152265173</v>
      </c>
    </row>
    <row r="50" spans="1:6">
      <c r="A50">
        <v>460</v>
      </c>
      <c r="B50">
        <v>49</v>
      </c>
      <c r="C50">
        <v>49</v>
      </c>
      <c r="D50">
        <v>6116</v>
      </c>
      <c r="E50">
        <v>4822.3751884004942</v>
      </c>
      <c r="F50">
        <v>1293.6248115995061</v>
      </c>
    </row>
    <row r="51" spans="1:6">
      <c r="A51">
        <v>658</v>
      </c>
      <c r="B51">
        <v>50</v>
      </c>
      <c r="C51">
        <v>50</v>
      </c>
      <c r="D51">
        <v>5501</v>
      </c>
      <c r="E51">
        <v>4157.7622603593718</v>
      </c>
      <c r="F51">
        <v>1343.237739640628</v>
      </c>
    </row>
    <row r="52" spans="1:6">
      <c r="A52">
        <v>542</v>
      </c>
      <c r="B52">
        <v>51</v>
      </c>
      <c r="C52">
        <v>51</v>
      </c>
      <c r="D52">
        <v>6549</v>
      </c>
      <c r="E52">
        <v>4159.9039185334514</v>
      </c>
      <c r="F52">
        <v>2389.0960814665491</v>
      </c>
    </row>
    <row r="53" spans="1:6">
      <c r="A53">
        <v>878</v>
      </c>
      <c r="B53">
        <v>52</v>
      </c>
      <c r="C53">
        <v>52</v>
      </c>
      <c r="D53">
        <v>5323</v>
      </c>
      <c r="E53">
        <v>3333.3293454948189</v>
      </c>
      <c r="F53">
        <v>1989.6706545051809</v>
      </c>
    </row>
    <row r="54" spans="1:6">
      <c r="A54">
        <v>341</v>
      </c>
      <c r="B54">
        <v>53</v>
      </c>
      <c r="C54">
        <v>53</v>
      </c>
      <c r="D54">
        <v>8809</v>
      </c>
      <c r="E54">
        <v>6261.699534463045</v>
      </c>
      <c r="F54">
        <v>2547.300465536955</v>
      </c>
    </row>
    <row r="55" spans="1:6">
      <c r="A55">
        <v>619</v>
      </c>
      <c r="B55">
        <v>54</v>
      </c>
      <c r="C55">
        <v>54</v>
      </c>
      <c r="D55">
        <v>14019</v>
      </c>
      <c r="E55">
        <v>8958.6097706880701</v>
      </c>
      <c r="F55">
        <v>5060.3902293119299</v>
      </c>
    </row>
    <row r="56" spans="1:6">
      <c r="A56">
        <v>825</v>
      </c>
      <c r="B56">
        <v>55</v>
      </c>
      <c r="C56">
        <v>55</v>
      </c>
      <c r="D56">
        <v>28608</v>
      </c>
      <c r="E56">
        <v>22143.075476420821</v>
      </c>
      <c r="F56">
        <v>6464.924523579175</v>
      </c>
    </row>
    <row r="57" spans="1:6">
      <c r="A57">
        <v>840</v>
      </c>
      <c r="B57">
        <v>56</v>
      </c>
      <c r="C57">
        <v>56</v>
      </c>
      <c r="D57">
        <v>25810</v>
      </c>
      <c r="E57">
        <v>14510.435805520079</v>
      </c>
      <c r="F57">
        <v>11299.564194479921</v>
      </c>
    </row>
    <row r="58" spans="1:6">
      <c r="A58">
        <v>451</v>
      </c>
      <c r="B58">
        <v>57</v>
      </c>
      <c r="C58">
        <v>57</v>
      </c>
      <c r="D58">
        <v>47121</v>
      </c>
      <c r="E58">
        <v>27851.491177632401</v>
      </c>
      <c r="F58">
        <v>19269.508822367599</v>
      </c>
    </row>
    <row r="59" spans="1:6">
      <c r="A59">
        <v>286</v>
      </c>
      <c r="B59">
        <v>58</v>
      </c>
      <c r="C59">
        <v>58</v>
      </c>
      <c r="D59">
        <v>23994</v>
      </c>
      <c r="E59">
        <v>19557.988900336481</v>
      </c>
      <c r="F59">
        <v>4436.0110996635194</v>
      </c>
    </row>
    <row r="60" spans="1:6">
      <c r="A60">
        <v>179</v>
      </c>
      <c r="B60">
        <v>59</v>
      </c>
      <c r="C60">
        <v>59</v>
      </c>
      <c r="D60">
        <v>13914</v>
      </c>
      <c r="E60">
        <v>7431.600192648958</v>
      </c>
      <c r="F60">
        <v>6482.399807351042</v>
      </c>
    </row>
    <row r="61" spans="1:6">
      <c r="A61">
        <v>264</v>
      </c>
      <c r="B61">
        <v>60</v>
      </c>
      <c r="C61">
        <v>60</v>
      </c>
      <c r="D61">
        <v>11509</v>
      </c>
      <c r="E61">
        <v>6555.8846004724373</v>
      </c>
      <c r="F61">
        <v>4953.1153995275627</v>
      </c>
    </row>
    <row r="62" spans="1:6">
      <c r="A62">
        <v>901</v>
      </c>
      <c r="B62">
        <v>61</v>
      </c>
      <c r="C62">
        <v>61</v>
      </c>
      <c r="D62">
        <v>19424</v>
      </c>
      <c r="E62">
        <v>10207.17364074473</v>
      </c>
      <c r="F62">
        <v>9216.8263592552685</v>
      </c>
    </row>
    <row r="63" spans="1:6">
      <c r="A63">
        <v>985</v>
      </c>
      <c r="B63">
        <v>62</v>
      </c>
      <c r="C63">
        <v>62</v>
      </c>
      <c r="D63">
        <v>25900</v>
      </c>
      <c r="E63">
        <v>15402.08557033921</v>
      </c>
      <c r="F63">
        <v>10497.91442966079</v>
      </c>
    </row>
    <row r="64" spans="1:6">
      <c r="A64">
        <v>510</v>
      </c>
      <c r="B64">
        <v>63</v>
      </c>
      <c r="C64">
        <v>63</v>
      </c>
      <c r="D64">
        <v>25836</v>
      </c>
      <c r="E64">
        <v>23039.050654165621</v>
      </c>
      <c r="F64">
        <v>2796.9493458343791</v>
      </c>
    </row>
    <row r="65" spans="1:6">
      <c r="A65">
        <v>960</v>
      </c>
      <c r="B65">
        <v>64</v>
      </c>
      <c r="C65">
        <v>64</v>
      </c>
      <c r="D65">
        <v>18089</v>
      </c>
      <c r="E65">
        <v>13621.42348132366</v>
      </c>
      <c r="F65">
        <v>4467.5765186763401</v>
      </c>
    </row>
    <row r="66" spans="1:6">
      <c r="A66">
        <v>503</v>
      </c>
      <c r="B66">
        <v>65</v>
      </c>
      <c r="C66">
        <v>65</v>
      </c>
      <c r="D66">
        <v>22866</v>
      </c>
      <c r="E66">
        <v>15849.034739321591</v>
      </c>
      <c r="F66">
        <v>7016.9652606784148</v>
      </c>
    </row>
    <row r="67" spans="1:6">
      <c r="A67">
        <v>896</v>
      </c>
      <c r="B67">
        <v>66</v>
      </c>
      <c r="C67">
        <v>66</v>
      </c>
      <c r="D67">
        <v>12706</v>
      </c>
      <c r="E67">
        <v>7531.6158611899482</v>
      </c>
      <c r="F67">
        <v>5174.3841388100518</v>
      </c>
    </row>
    <row r="68" spans="1:6">
      <c r="A68">
        <v>804</v>
      </c>
      <c r="B68">
        <v>67</v>
      </c>
      <c r="C68">
        <v>67</v>
      </c>
      <c r="D68">
        <v>11096</v>
      </c>
      <c r="E68">
        <v>8047.1318793245464</v>
      </c>
      <c r="F68">
        <v>3048.8681206754541</v>
      </c>
    </row>
    <row r="69" spans="1:6">
      <c r="A69">
        <v>723</v>
      </c>
      <c r="B69">
        <v>68</v>
      </c>
      <c r="C69">
        <v>68</v>
      </c>
      <c r="D69">
        <v>48437</v>
      </c>
      <c r="E69">
        <v>38956.376638430287</v>
      </c>
      <c r="F69">
        <v>9480.6233615697129</v>
      </c>
    </row>
    <row r="70" spans="1:6">
      <c r="A70">
        <v>147</v>
      </c>
      <c r="B70">
        <v>69</v>
      </c>
      <c r="C70">
        <v>69</v>
      </c>
      <c r="D70">
        <v>19688</v>
      </c>
      <c r="E70">
        <v>12260.250236111169</v>
      </c>
      <c r="F70">
        <v>7427.7497638888308</v>
      </c>
    </row>
    <row r="71" spans="1:6">
      <c r="A71">
        <v>175</v>
      </c>
      <c r="B71">
        <v>70</v>
      </c>
      <c r="C71">
        <v>70</v>
      </c>
      <c r="D71">
        <v>8355</v>
      </c>
      <c r="E71">
        <v>5553.9834862190246</v>
      </c>
      <c r="F71">
        <v>2801.0165137809749</v>
      </c>
    </row>
    <row r="72" spans="1:6">
      <c r="A72">
        <v>375</v>
      </c>
      <c r="B72">
        <v>71</v>
      </c>
      <c r="C72">
        <v>71</v>
      </c>
      <c r="D72">
        <v>15920</v>
      </c>
      <c r="E72">
        <v>8041.1507176486521</v>
      </c>
      <c r="F72">
        <v>7878.8492823513479</v>
      </c>
    </row>
    <row r="73" spans="1:6">
      <c r="A73">
        <v>993</v>
      </c>
      <c r="B73">
        <v>72</v>
      </c>
      <c r="C73">
        <v>72</v>
      </c>
      <c r="D73">
        <v>22218</v>
      </c>
      <c r="E73">
        <v>19032.163451299381</v>
      </c>
      <c r="F73">
        <v>3185.8365487006158</v>
      </c>
    </row>
    <row r="74" spans="1:6">
      <c r="A74">
        <v>197</v>
      </c>
      <c r="B74">
        <v>73</v>
      </c>
      <c r="C74">
        <v>73</v>
      </c>
      <c r="D74">
        <v>3056</v>
      </c>
      <c r="E74">
        <v>1576.6097726075579</v>
      </c>
      <c r="F74">
        <v>1479.3902273924421</v>
      </c>
    </row>
    <row r="75" spans="1:6">
      <c r="A75">
        <v>116</v>
      </c>
      <c r="B75">
        <v>74</v>
      </c>
      <c r="C75">
        <v>74</v>
      </c>
      <c r="D75">
        <v>15387</v>
      </c>
      <c r="E75">
        <v>11936.04638075607</v>
      </c>
      <c r="F75">
        <v>3450.95361924393</v>
      </c>
    </row>
    <row r="76" spans="1:6">
      <c r="A76">
        <v>751</v>
      </c>
      <c r="B76">
        <v>75</v>
      </c>
      <c r="C76">
        <v>75</v>
      </c>
      <c r="D76">
        <v>11294</v>
      </c>
      <c r="E76">
        <v>7321.5455386094318</v>
      </c>
      <c r="F76">
        <v>3972.4544613905682</v>
      </c>
    </row>
    <row r="77" spans="1:6">
      <c r="A77">
        <v>851</v>
      </c>
      <c r="B77">
        <v>76</v>
      </c>
      <c r="C77">
        <v>76</v>
      </c>
      <c r="D77">
        <v>24339</v>
      </c>
      <c r="E77">
        <v>21274.878000648368</v>
      </c>
      <c r="F77">
        <v>3064.121999351632</v>
      </c>
    </row>
    <row r="78" spans="1:6">
      <c r="A78">
        <v>98</v>
      </c>
      <c r="B78">
        <v>77</v>
      </c>
      <c r="C78">
        <v>77</v>
      </c>
      <c r="D78">
        <v>10475</v>
      </c>
      <c r="E78">
        <v>8982.1129040997312</v>
      </c>
      <c r="F78">
        <v>1492.8870959002691</v>
      </c>
    </row>
    <row r="79" spans="1:6">
      <c r="A79">
        <v>407</v>
      </c>
      <c r="B79">
        <v>78</v>
      </c>
      <c r="C79">
        <v>78</v>
      </c>
      <c r="D79">
        <v>10761</v>
      </c>
      <c r="E79">
        <v>7695.0963856054113</v>
      </c>
      <c r="F79">
        <v>3065.9036143945891</v>
      </c>
    </row>
    <row r="80" spans="1:6">
      <c r="A80">
        <v>65</v>
      </c>
      <c r="B80">
        <v>79</v>
      </c>
      <c r="C80">
        <v>79</v>
      </c>
      <c r="D80">
        <v>17570</v>
      </c>
      <c r="E80">
        <v>11657.98284997639</v>
      </c>
      <c r="F80">
        <v>5912.0171500236102</v>
      </c>
    </row>
    <row r="81" spans="1:6">
      <c r="A81">
        <v>858</v>
      </c>
      <c r="B81">
        <v>80</v>
      </c>
      <c r="C81">
        <v>80</v>
      </c>
      <c r="D81">
        <v>41208</v>
      </c>
      <c r="E81">
        <v>33468.2851945121</v>
      </c>
      <c r="F81">
        <v>7739.7148054878999</v>
      </c>
    </row>
    <row r="82" spans="1:6">
      <c r="A82">
        <v>153</v>
      </c>
      <c r="B82">
        <v>81</v>
      </c>
      <c r="C82">
        <v>81</v>
      </c>
      <c r="D82">
        <v>19256</v>
      </c>
      <c r="E82">
        <v>16766.113527499539</v>
      </c>
      <c r="F82">
        <v>2489.8864725004642</v>
      </c>
    </row>
    <row r="83" spans="1:6">
      <c r="A83">
        <v>170</v>
      </c>
      <c r="B83">
        <v>82</v>
      </c>
      <c r="C83">
        <v>82</v>
      </c>
      <c r="D83">
        <v>9507</v>
      </c>
      <c r="E83">
        <v>5994.4373807237089</v>
      </c>
      <c r="F83">
        <v>3512.5626192762911</v>
      </c>
    </row>
    <row r="84" spans="1:6">
      <c r="A84">
        <v>720</v>
      </c>
      <c r="B84">
        <v>83</v>
      </c>
      <c r="C84">
        <v>83</v>
      </c>
      <c r="D84">
        <v>8006</v>
      </c>
      <c r="E84">
        <v>6479.8422137995276</v>
      </c>
      <c r="F84">
        <v>1526.1577862004719</v>
      </c>
    </row>
    <row r="85" spans="1:6">
      <c r="A85">
        <v>840</v>
      </c>
      <c r="B85">
        <v>84</v>
      </c>
      <c r="C85">
        <v>84</v>
      </c>
      <c r="D85">
        <v>5947</v>
      </c>
      <c r="E85">
        <v>3867.9376854124071</v>
      </c>
      <c r="F85">
        <v>2079.0623145875929</v>
      </c>
    </row>
    <row r="86" spans="1:6">
      <c r="A86">
        <v>297</v>
      </c>
      <c r="B86">
        <v>85</v>
      </c>
      <c r="C86">
        <v>85</v>
      </c>
      <c r="D86">
        <v>11837</v>
      </c>
      <c r="E86">
        <v>9818.2230905447504</v>
      </c>
      <c r="F86">
        <v>2018.77690945525</v>
      </c>
    </row>
    <row r="87" spans="1:6">
      <c r="A87">
        <v>325</v>
      </c>
      <c r="B87">
        <v>86</v>
      </c>
      <c r="C87">
        <v>86</v>
      </c>
      <c r="D87">
        <v>47257</v>
      </c>
      <c r="E87">
        <v>28053.009353671601</v>
      </c>
      <c r="F87">
        <v>19203.990646328399</v>
      </c>
    </row>
    <row r="88" spans="1:6">
      <c r="A88">
        <v>346</v>
      </c>
      <c r="B88">
        <v>87</v>
      </c>
      <c r="C88">
        <v>87</v>
      </c>
      <c r="D88">
        <v>7626</v>
      </c>
      <c r="E88">
        <v>5823.4051776232373</v>
      </c>
      <c r="F88">
        <v>1802.594822376763</v>
      </c>
    </row>
    <row r="89" spans="1:6">
      <c r="A89">
        <v>230</v>
      </c>
      <c r="B89">
        <v>88</v>
      </c>
      <c r="C89">
        <v>88</v>
      </c>
      <c r="D89">
        <v>13737</v>
      </c>
      <c r="E89">
        <v>7118.5787481487268</v>
      </c>
      <c r="F89">
        <v>6618.4212518512732</v>
      </c>
    </row>
    <row r="90" spans="1:6">
      <c r="A90">
        <v>299</v>
      </c>
      <c r="B90">
        <v>89</v>
      </c>
      <c r="C90">
        <v>89</v>
      </c>
      <c r="D90">
        <v>26239</v>
      </c>
      <c r="E90">
        <v>18738.682671440241</v>
      </c>
      <c r="F90">
        <v>7500.3173285597622</v>
      </c>
    </row>
    <row r="91" spans="1:6">
      <c r="A91">
        <v>884</v>
      </c>
      <c r="B91">
        <v>90</v>
      </c>
      <c r="C91">
        <v>90</v>
      </c>
      <c r="D91">
        <v>23584</v>
      </c>
      <c r="E91">
        <v>16950.579179211891</v>
      </c>
      <c r="F91">
        <v>6633.4208207881056</v>
      </c>
    </row>
    <row r="92" spans="1:6">
      <c r="A92">
        <v>64</v>
      </c>
      <c r="B92">
        <v>91</v>
      </c>
      <c r="C92">
        <v>91</v>
      </c>
      <c r="D92">
        <v>28709</v>
      </c>
      <c r="E92">
        <v>21045.655297420559</v>
      </c>
      <c r="F92">
        <v>7663.3447025794449</v>
      </c>
    </row>
    <row r="93" spans="1:6">
      <c r="A93">
        <v>833</v>
      </c>
      <c r="B93">
        <v>92</v>
      </c>
      <c r="C93">
        <v>92</v>
      </c>
      <c r="D93">
        <v>17063</v>
      </c>
      <c r="E93">
        <v>14655.62736580186</v>
      </c>
      <c r="F93">
        <v>2407.372634198136</v>
      </c>
    </row>
    <row r="94" spans="1:6">
      <c r="A94">
        <v>669</v>
      </c>
      <c r="B94">
        <v>93</v>
      </c>
      <c r="C94">
        <v>93</v>
      </c>
      <c r="D94">
        <v>22467</v>
      </c>
      <c r="E94">
        <v>13066.523620285931</v>
      </c>
      <c r="F94">
        <v>9400.4763797140713</v>
      </c>
    </row>
    <row r="95" spans="1:6">
      <c r="A95">
        <v>821</v>
      </c>
      <c r="B95">
        <v>94</v>
      </c>
      <c r="C95">
        <v>94</v>
      </c>
      <c r="D95">
        <v>44652</v>
      </c>
      <c r="E95">
        <v>39476.556935530542</v>
      </c>
      <c r="F95">
        <v>5175.4430644694576</v>
      </c>
    </row>
    <row r="96" spans="1:6">
      <c r="A96">
        <v>503</v>
      </c>
      <c r="B96">
        <v>95</v>
      </c>
      <c r="C96">
        <v>95</v>
      </c>
      <c r="D96">
        <v>25245</v>
      </c>
      <c r="E96">
        <v>13826.12085410731</v>
      </c>
      <c r="F96">
        <v>11418.87914589269</v>
      </c>
    </row>
    <row r="97" spans="1:6">
      <c r="A97">
        <v>239</v>
      </c>
      <c r="B97">
        <v>96</v>
      </c>
      <c r="C97">
        <v>96</v>
      </c>
      <c r="D97">
        <v>21923</v>
      </c>
      <c r="E97">
        <v>16507.249635880111</v>
      </c>
      <c r="F97">
        <v>5415.7503641198891</v>
      </c>
    </row>
    <row r="98" spans="1:6">
      <c r="A98">
        <v>581</v>
      </c>
      <c r="B98">
        <v>97</v>
      </c>
      <c r="C98">
        <v>97</v>
      </c>
      <c r="D98">
        <v>23942</v>
      </c>
      <c r="E98">
        <v>12642.852017504491</v>
      </c>
      <c r="F98">
        <v>11299.147982495509</v>
      </c>
    </row>
    <row r="99" spans="1:6">
      <c r="A99">
        <v>749</v>
      </c>
      <c r="B99">
        <v>98</v>
      </c>
      <c r="C99">
        <v>98</v>
      </c>
      <c r="D99">
        <v>27479</v>
      </c>
      <c r="E99">
        <v>13791.121764228479</v>
      </c>
      <c r="F99">
        <v>13687.878235771521</v>
      </c>
    </row>
    <row r="100" spans="1:6">
      <c r="A100">
        <v>934</v>
      </c>
      <c r="B100">
        <v>99</v>
      </c>
      <c r="C100">
        <v>99</v>
      </c>
      <c r="D100">
        <v>16424</v>
      </c>
      <c r="E100">
        <v>14112.441753032081</v>
      </c>
      <c r="F100">
        <v>2311.558246967918</v>
      </c>
    </row>
    <row r="101" spans="1:6">
      <c r="A101">
        <v>246</v>
      </c>
      <c r="B101">
        <v>100</v>
      </c>
      <c r="C101">
        <v>100</v>
      </c>
      <c r="D101">
        <v>12163</v>
      </c>
      <c r="E101">
        <v>10550.758243158571</v>
      </c>
      <c r="F101">
        <v>1612.241756841428</v>
      </c>
    </row>
    <row r="102" spans="1:6">
      <c r="A102">
        <v>175</v>
      </c>
      <c r="B102">
        <v>101</v>
      </c>
      <c r="C102">
        <v>101</v>
      </c>
      <c r="D102">
        <v>9634</v>
      </c>
      <c r="E102">
        <v>5040.7774059960648</v>
      </c>
      <c r="F102">
        <v>4593.2225940039352</v>
      </c>
    </row>
    <row r="103" spans="1:6">
      <c r="A103">
        <v>519</v>
      </c>
      <c r="B103">
        <v>102</v>
      </c>
      <c r="C103">
        <v>102</v>
      </c>
      <c r="D103">
        <v>21392</v>
      </c>
      <c r="E103">
        <v>16527.742297395391</v>
      </c>
      <c r="F103">
        <v>4864.2577026046129</v>
      </c>
    </row>
    <row r="104" spans="1:6">
      <c r="A104">
        <v>400</v>
      </c>
      <c r="B104">
        <v>103</v>
      </c>
      <c r="C104">
        <v>103</v>
      </c>
      <c r="D104">
        <v>21550</v>
      </c>
      <c r="E104">
        <v>18625.153990555369</v>
      </c>
      <c r="F104">
        <v>2924.8460094446309</v>
      </c>
    </row>
    <row r="105" spans="1:6">
      <c r="A105">
        <v>738</v>
      </c>
      <c r="B105">
        <v>104</v>
      </c>
      <c r="C105">
        <v>104</v>
      </c>
      <c r="D105">
        <v>28051</v>
      </c>
      <c r="E105">
        <v>14473.36785928909</v>
      </c>
      <c r="F105">
        <v>13577.63214071091</v>
      </c>
    </row>
    <row r="106" spans="1:6">
      <c r="A106">
        <v>588</v>
      </c>
      <c r="B106">
        <v>105</v>
      </c>
      <c r="C106">
        <v>105</v>
      </c>
      <c r="D106">
        <v>18161</v>
      </c>
      <c r="E106">
        <v>9417.5089499087353</v>
      </c>
      <c r="F106">
        <v>8743.4910500912647</v>
      </c>
    </row>
    <row r="107" spans="1:6">
      <c r="A107">
        <v>520</v>
      </c>
      <c r="B107">
        <v>106</v>
      </c>
      <c r="C107">
        <v>106</v>
      </c>
      <c r="D107">
        <v>18390</v>
      </c>
      <c r="E107">
        <v>14867.00983050944</v>
      </c>
      <c r="F107">
        <v>3522.990169490557</v>
      </c>
    </row>
    <row r="108" spans="1:6">
      <c r="A108">
        <v>959</v>
      </c>
      <c r="B108">
        <v>107</v>
      </c>
      <c r="C108">
        <v>107</v>
      </c>
      <c r="D108">
        <v>30520</v>
      </c>
      <c r="E108">
        <v>22882.80119052884</v>
      </c>
      <c r="F108">
        <v>7637.1988094711596</v>
      </c>
    </row>
    <row r="109" spans="1:6">
      <c r="A109">
        <v>81</v>
      </c>
      <c r="B109">
        <v>108</v>
      </c>
      <c r="C109">
        <v>108</v>
      </c>
      <c r="D109">
        <v>3274</v>
      </c>
      <c r="E109">
        <v>2316.493443446861</v>
      </c>
      <c r="F109">
        <v>957.50655655313903</v>
      </c>
    </row>
    <row r="110" spans="1:6">
      <c r="A110">
        <v>105</v>
      </c>
      <c r="B110">
        <v>109</v>
      </c>
      <c r="C110">
        <v>109</v>
      </c>
      <c r="D110">
        <v>16752</v>
      </c>
      <c r="E110">
        <v>14725.95605533062</v>
      </c>
      <c r="F110">
        <v>2026.0439446693799</v>
      </c>
    </row>
    <row r="111" spans="1:6">
      <c r="A111">
        <v>373</v>
      </c>
      <c r="B111">
        <v>110</v>
      </c>
      <c r="C111">
        <v>110</v>
      </c>
      <c r="D111">
        <v>15451</v>
      </c>
      <c r="E111">
        <v>8877.2559642716005</v>
      </c>
      <c r="F111">
        <v>6573.7440357283986</v>
      </c>
    </row>
    <row r="112" spans="1:6">
      <c r="A112">
        <v>160</v>
      </c>
      <c r="B112">
        <v>111</v>
      </c>
      <c r="C112">
        <v>111</v>
      </c>
      <c r="D112">
        <v>12445</v>
      </c>
      <c r="E112">
        <v>11000.82857231516</v>
      </c>
      <c r="F112">
        <v>1444.1714276848379</v>
      </c>
    </row>
    <row r="113" spans="1:6">
      <c r="A113">
        <v>992</v>
      </c>
      <c r="B113">
        <v>112</v>
      </c>
      <c r="C113">
        <v>112</v>
      </c>
      <c r="D113">
        <v>6290</v>
      </c>
      <c r="E113">
        <v>3773.4904473168458</v>
      </c>
      <c r="F113">
        <v>2516.5095526831542</v>
      </c>
    </row>
    <row r="114" spans="1:6">
      <c r="A114">
        <v>304</v>
      </c>
      <c r="B114">
        <v>113</v>
      </c>
      <c r="C114">
        <v>113</v>
      </c>
      <c r="D114">
        <v>17558</v>
      </c>
      <c r="E114">
        <v>10443.68850140096</v>
      </c>
      <c r="F114">
        <v>7114.311498599036</v>
      </c>
    </row>
    <row r="115" spans="1:6">
      <c r="A115">
        <v>263</v>
      </c>
      <c r="B115">
        <v>114</v>
      </c>
      <c r="C115">
        <v>114</v>
      </c>
      <c r="D115">
        <v>6696</v>
      </c>
      <c r="E115">
        <v>4043.8234083130451</v>
      </c>
      <c r="F115">
        <v>2652.1765916869549</v>
      </c>
    </row>
    <row r="116" spans="1:6">
      <c r="A116">
        <v>231</v>
      </c>
      <c r="B116">
        <v>115</v>
      </c>
      <c r="C116">
        <v>115</v>
      </c>
      <c r="D116">
        <v>32156</v>
      </c>
      <c r="E116">
        <v>22307.281370179619</v>
      </c>
      <c r="F116">
        <v>9848.7186298203778</v>
      </c>
    </row>
    <row r="117" spans="1:6">
      <c r="A117">
        <v>507</v>
      </c>
      <c r="B117">
        <v>116</v>
      </c>
      <c r="C117">
        <v>116</v>
      </c>
      <c r="D117">
        <v>14052</v>
      </c>
      <c r="E117">
        <v>9908.3127428408006</v>
      </c>
      <c r="F117">
        <v>4143.6872571591994</v>
      </c>
    </row>
    <row r="118" spans="1:6">
      <c r="A118">
        <v>259</v>
      </c>
      <c r="B118">
        <v>117</v>
      </c>
      <c r="C118">
        <v>117</v>
      </c>
      <c r="D118">
        <v>48145</v>
      </c>
      <c r="E118">
        <v>34602.598680564253</v>
      </c>
      <c r="F118">
        <v>13542.40131943575</v>
      </c>
    </row>
    <row r="119" spans="1:6">
      <c r="A119">
        <v>187</v>
      </c>
      <c r="B119">
        <v>118</v>
      </c>
      <c r="C119">
        <v>118</v>
      </c>
      <c r="D119">
        <v>20819</v>
      </c>
      <c r="E119">
        <v>13889.92897645337</v>
      </c>
      <c r="F119">
        <v>6929.0710235466322</v>
      </c>
    </row>
    <row r="120" spans="1:6">
      <c r="A120">
        <v>670</v>
      </c>
      <c r="B120">
        <v>119</v>
      </c>
      <c r="C120">
        <v>119</v>
      </c>
      <c r="D120">
        <v>28779</v>
      </c>
      <c r="E120">
        <v>17431.19451451155</v>
      </c>
      <c r="F120">
        <v>11347.80548548845</v>
      </c>
    </row>
    <row r="121" spans="1:6">
      <c r="A121">
        <v>96</v>
      </c>
      <c r="B121">
        <v>120</v>
      </c>
      <c r="C121">
        <v>120</v>
      </c>
      <c r="D121">
        <v>10200</v>
      </c>
      <c r="E121">
        <v>7666.534593800764</v>
      </c>
      <c r="F121">
        <v>2533.465406199236</v>
      </c>
    </row>
    <row r="122" spans="1:6">
      <c r="A122">
        <v>715</v>
      </c>
      <c r="B122">
        <v>121</v>
      </c>
      <c r="C122">
        <v>121</v>
      </c>
      <c r="D122">
        <v>14319</v>
      </c>
      <c r="E122">
        <v>12469.67837636333</v>
      </c>
      <c r="F122">
        <v>1849.3216236366679</v>
      </c>
    </row>
    <row r="123" spans="1:6">
      <c r="A123">
        <v>490</v>
      </c>
      <c r="B123">
        <v>122</v>
      </c>
      <c r="C123">
        <v>122</v>
      </c>
      <c r="D123">
        <v>16242</v>
      </c>
      <c r="E123">
        <v>8642.6426771754996</v>
      </c>
      <c r="F123">
        <v>7599.3573228245004</v>
      </c>
    </row>
    <row r="124" spans="1:6">
      <c r="A124">
        <v>318</v>
      </c>
      <c r="B124">
        <v>123</v>
      </c>
      <c r="C124">
        <v>123</v>
      </c>
      <c r="D124">
        <v>18150</v>
      </c>
      <c r="E124">
        <v>12472.574408582779</v>
      </c>
      <c r="F124">
        <v>5677.4255914172227</v>
      </c>
    </row>
    <row r="125" spans="1:6">
      <c r="A125">
        <v>63</v>
      </c>
      <c r="B125">
        <v>124</v>
      </c>
      <c r="C125">
        <v>124</v>
      </c>
      <c r="D125">
        <v>3821</v>
      </c>
      <c r="E125">
        <v>3361.0938084542431</v>
      </c>
      <c r="F125">
        <v>459.90619154575688</v>
      </c>
    </row>
    <row r="126" spans="1:6">
      <c r="A126">
        <v>408</v>
      </c>
      <c r="B126">
        <v>125</v>
      </c>
      <c r="C126">
        <v>125</v>
      </c>
      <c r="D126">
        <v>7654</v>
      </c>
      <c r="E126">
        <v>4938.5402664159856</v>
      </c>
      <c r="F126">
        <v>2715.459733584014</v>
      </c>
    </row>
    <row r="127" spans="1:6">
      <c r="A127">
        <v>284</v>
      </c>
      <c r="B127">
        <v>126</v>
      </c>
      <c r="C127">
        <v>126</v>
      </c>
      <c r="D127">
        <v>14672</v>
      </c>
      <c r="E127">
        <v>8682.973543570155</v>
      </c>
      <c r="F127">
        <v>5989.026456429845</v>
      </c>
    </row>
    <row r="128" spans="1:6">
      <c r="A128">
        <v>942</v>
      </c>
      <c r="B128">
        <v>127</v>
      </c>
      <c r="C128">
        <v>127</v>
      </c>
      <c r="D128">
        <v>22394</v>
      </c>
      <c r="E128">
        <v>11486.35440017262</v>
      </c>
      <c r="F128">
        <v>10907.64559982738</v>
      </c>
    </row>
    <row r="129" spans="1:6">
      <c r="A129">
        <v>87</v>
      </c>
      <c r="B129">
        <v>128</v>
      </c>
      <c r="C129">
        <v>128</v>
      </c>
      <c r="D129">
        <v>16236</v>
      </c>
      <c r="E129">
        <v>9519.5779682739576</v>
      </c>
      <c r="F129">
        <v>6716.4220317260424</v>
      </c>
    </row>
    <row r="130" spans="1:6">
      <c r="A130">
        <v>616</v>
      </c>
      <c r="B130">
        <v>129</v>
      </c>
      <c r="C130">
        <v>129</v>
      </c>
      <c r="D130">
        <v>8603</v>
      </c>
      <c r="E130">
        <v>4644.6677195846723</v>
      </c>
      <c r="F130">
        <v>3958.3322804153281</v>
      </c>
    </row>
    <row r="131" spans="1:6">
      <c r="A131">
        <v>49</v>
      </c>
      <c r="B131">
        <v>130</v>
      </c>
      <c r="C131">
        <v>130</v>
      </c>
      <c r="D131">
        <v>5150</v>
      </c>
      <c r="E131">
        <v>3585.4331951767949</v>
      </c>
      <c r="F131">
        <v>1564.5668048232051</v>
      </c>
    </row>
    <row r="132" spans="1:6">
      <c r="A132">
        <v>84</v>
      </c>
      <c r="B132">
        <v>131</v>
      </c>
      <c r="C132">
        <v>131</v>
      </c>
      <c r="D132">
        <v>5019</v>
      </c>
      <c r="E132">
        <v>3190.4100832611862</v>
      </c>
      <c r="F132">
        <v>1828.5899167388141</v>
      </c>
    </row>
    <row r="133" spans="1:6">
      <c r="A133">
        <v>112</v>
      </c>
      <c r="B133">
        <v>132</v>
      </c>
      <c r="C133">
        <v>132</v>
      </c>
      <c r="D133">
        <v>10012</v>
      </c>
      <c r="E133">
        <v>5500.0679659289026</v>
      </c>
      <c r="F133">
        <v>4511.9320340710974</v>
      </c>
    </row>
    <row r="134" spans="1:6">
      <c r="A134">
        <v>126</v>
      </c>
      <c r="B134">
        <v>133</v>
      </c>
      <c r="C134">
        <v>133</v>
      </c>
      <c r="D134">
        <v>20199</v>
      </c>
      <c r="E134">
        <v>11813.466019875061</v>
      </c>
      <c r="F134">
        <v>8385.5339801249374</v>
      </c>
    </row>
    <row r="135" spans="1:6">
      <c r="A135">
        <v>474</v>
      </c>
      <c r="B135">
        <v>134</v>
      </c>
      <c r="C135">
        <v>134</v>
      </c>
      <c r="D135">
        <v>32398</v>
      </c>
      <c r="E135">
        <v>29088.791640560361</v>
      </c>
      <c r="F135">
        <v>3309.2083594396431</v>
      </c>
    </row>
    <row r="136" spans="1:6">
      <c r="A136">
        <v>198</v>
      </c>
      <c r="B136">
        <v>135</v>
      </c>
      <c r="C136">
        <v>135</v>
      </c>
      <c r="D136">
        <v>13760</v>
      </c>
      <c r="E136">
        <v>7388.2308524723994</v>
      </c>
      <c r="F136">
        <v>6371.7691475276006</v>
      </c>
    </row>
    <row r="137" spans="1:6">
      <c r="A137">
        <v>130</v>
      </c>
      <c r="B137">
        <v>136</v>
      </c>
      <c r="C137">
        <v>136</v>
      </c>
      <c r="D137">
        <v>32254</v>
      </c>
      <c r="E137">
        <v>24651.10424407637</v>
      </c>
      <c r="F137">
        <v>7602.8957559236296</v>
      </c>
    </row>
    <row r="138" spans="1:6">
      <c r="A138">
        <v>891</v>
      </c>
      <c r="B138">
        <v>137</v>
      </c>
      <c r="C138">
        <v>137</v>
      </c>
      <c r="D138">
        <v>12027</v>
      </c>
      <c r="E138">
        <v>7498.8655740933827</v>
      </c>
      <c r="F138">
        <v>4528.1344259066173</v>
      </c>
    </row>
    <row r="139" spans="1:6">
      <c r="A139">
        <v>296</v>
      </c>
      <c r="B139">
        <v>138</v>
      </c>
      <c r="C139">
        <v>138</v>
      </c>
      <c r="D139">
        <v>10136</v>
      </c>
      <c r="E139">
        <v>5666.3871033342257</v>
      </c>
      <c r="F139">
        <v>4469.6128966657743</v>
      </c>
    </row>
    <row r="140" spans="1:6">
      <c r="A140">
        <v>74</v>
      </c>
      <c r="B140">
        <v>139</v>
      </c>
      <c r="C140">
        <v>139</v>
      </c>
      <c r="D140">
        <v>36004</v>
      </c>
      <c r="E140">
        <v>20817.88212155275</v>
      </c>
      <c r="F140">
        <v>15186.11787844725</v>
      </c>
    </row>
    <row r="141" spans="1:6">
      <c r="A141">
        <v>547</v>
      </c>
      <c r="B141">
        <v>140</v>
      </c>
      <c r="C141">
        <v>140</v>
      </c>
      <c r="D141">
        <v>19724</v>
      </c>
      <c r="E141">
        <v>10804.35880540586</v>
      </c>
      <c r="F141">
        <v>8919.6411945941381</v>
      </c>
    </row>
    <row r="142" spans="1:6">
      <c r="A142">
        <v>319</v>
      </c>
      <c r="B142">
        <v>141</v>
      </c>
      <c r="C142">
        <v>141</v>
      </c>
      <c r="D142">
        <v>19132</v>
      </c>
      <c r="E142">
        <v>13575.56072875413</v>
      </c>
      <c r="F142">
        <v>5556.4392712458666</v>
      </c>
    </row>
    <row r="143" spans="1:6">
      <c r="A143">
        <v>358</v>
      </c>
      <c r="B143">
        <v>142</v>
      </c>
      <c r="C143">
        <v>142</v>
      </c>
      <c r="D143">
        <v>23867</v>
      </c>
      <c r="E143">
        <v>13673.554096178679</v>
      </c>
      <c r="F143">
        <v>10193.445903821321</v>
      </c>
    </row>
    <row r="144" spans="1:6">
      <c r="A144">
        <v>73</v>
      </c>
      <c r="B144">
        <v>143</v>
      </c>
      <c r="C144">
        <v>143</v>
      </c>
      <c r="D144">
        <v>12747</v>
      </c>
      <c r="E144">
        <v>9565.9654155585249</v>
      </c>
      <c r="F144">
        <v>3181.0345844414751</v>
      </c>
    </row>
    <row r="145" spans="1:6">
      <c r="A145">
        <v>518</v>
      </c>
      <c r="B145">
        <v>144</v>
      </c>
      <c r="C145">
        <v>144</v>
      </c>
      <c r="D145">
        <v>39379</v>
      </c>
      <c r="E145">
        <v>20617.646789191251</v>
      </c>
      <c r="F145">
        <v>18761.353210808749</v>
      </c>
    </row>
    <row r="146" spans="1:6">
      <c r="A146">
        <v>353</v>
      </c>
      <c r="B146">
        <v>145</v>
      </c>
      <c r="C146">
        <v>145</v>
      </c>
      <c r="D146">
        <v>42366</v>
      </c>
      <c r="E146">
        <v>31045.228185590029</v>
      </c>
      <c r="F146">
        <v>11320.771814409971</v>
      </c>
    </row>
    <row r="147" spans="1:6">
      <c r="A147">
        <v>602</v>
      </c>
      <c r="B147">
        <v>146</v>
      </c>
      <c r="C147">
        <v>146</v>
      </c>
      <c r="D147">
        <v>6526</v>
      </c>
      <c r="E147">
        <v>4902.381854134248</v>
      </c>
      <c r="F147">
        <v>1623.618145865752</v>
      </c>
    </row>
    <row r="148" spans="1:6">
      <c r="A148">
        <v>840</v>
      </c>
      <c r="B148">
        <v>147</v>
      </c>
      <c r="C148">
        <v>147</v>
      </c>
      <c r="D148">
        <v>19003</v>
      </c>
      <c r="E148">
        <v>9936.6384223400328</v>
      </c>
      <c r="F148">
        <v>9066.3615776599672</v>
      </c>
    </row>
    <row r="149" spans="1:6">
      <c r="A149">
        <v>432</v>
      </c>
      <c r="B149">
        <v>148</v>
      </c>
      <c r="C149">
        <v>148</v>
      </c>
      <c r="D149">
        <v>8694</v>
      </c>
      <c r="E149">
        <v>5144.7147527252682</v>
      </c>
      <c r="F149">
        <v>3549.2852472747318</v>
      </c>
    </row>
    <row r="150" spans="1:6">
      <c r="A150">
        <v>639</v>
      </c>
      <c r="B150">
        <v>149</v>
      </c>
      <c r="C150">
        <v>149</v>
      </c>
      <c r="D150">
        <v>40878</v>
      </c>
      <c r="E150">
        <v>34537.759022589351</v>
      </c>
      <c r="F150">
        <v>6340.2409774106491</v>
      </c>
    </row>
    <row r="151" spans="1:6">
      <c r="A151">
        <v>673</v>
      </c>
      <c r="B151">
        <v>150</v>
      </c>
      <c r="C151">
        <v>150</v>
      </c>
      <c r="D151">
        <v>19163</v>
      </c>
      <c r="E151">
        <v>13078.415770362541</v>
      </c>
      <c r="F151">
        <v>6084.5842296374612</v>
      </c>
    </row>
    <row r="152" spans="1:6">
      <c r="A152">
        <v>604</v>
      </c>
      <c r="B152">
        <v>151</v>
      </c>
      <c r="C152">
        <v>151</v>
      </c>
      <c r="D152">
        <v>13151</v>
      </c>
      <c r="E152">
        <v>6856.9368532409871</v>
      </c>
      <c r="F152">
        <v>6294.0631467590129</v>
      </c>
    </row>
    <row r="153" spans="1:6">
      <c r="A153">
        <v>568</v>
      </c>
      <c r="B153">
        <v>152</v>
      </c>
      <c r="C153">
        <v>152</v>
      </c>
      <c r="D153">
        <v>28328</v>
      </c>
      <c r="E153">
        <v>17521.754111500952</v>
      </c>
      <c r="F153">
        <v>10806.24588849905</v>
      </c>
    </row>
    <row r="154" spans="1:6">
      <c r="A154">
        <v>295</v>
      </c>
      <c r="B154">
        <v>153</v>
      </c>
      <c r="C154">
        <v>153</v>
      </c>
      <c r="D154">
        <v>16864</v>
      </c>
      <c r="E154">
        <v>10515.570647753901</v>
      </c>
      <c r="F154">
        <v>6348.4293522461012</v>
      </c>
    </row>
    <row r="155" spans="1:6">
      <c r="A155">
        <v>440</v>
      </c>
      <c r="B155">
        <v>154</v>
      </c>
      <c r="C155">
        <v>154</v>
      </c>
      <c r="D155">
        <v>11904</v>
      </c>
      <c r="E155">
        <v>6164.5083368566429</v>
      </c>
      <c r="F155">
        <v>5739.4916631433571</v>
      </c>
    </row>
    <row r="156" spans="1:6">
      <c r="A156">
        <v>619</v>
      </c>
      <c r="B156">
        <v>155</v>
      </c>
      <c r="C156">
        <v>155</v>
      </c>
      <c r="D156">
        <v>7158</v>
      </c>
      <c r="E156">
        <v>5081.1309548952304</v>
      </c>
      <c r="F156">
        <v>2076.8690451047701</v>
      </c>
    </row>
    <row r="157" spans="1:6">
      <c r="A157">
        <v>983</v>
      </c>
      <c r="B157">
        <v>156</v>
      </c>
      <c r="C157">
        <v>156</v>
      </c>
      <c r="D157">
        <v>10081</v>
      </c>
      <c r="E157">
        <v>6792.8383610482224</v>
      </c>
      <c r="F157">
        <v>3288.1616389517781</v>
      </c>
    </row>
    <row r="158" spans="1:6">
      <c r="A158">
        <v>315</v>
      </c>
      <c r="B158">
        <v>157</v>
      </c>
      <c r="C158">
        <v>157</v>
      </c>
      <c r="D158">
        <v>6648</v>
      </c>
      <c r="E158">
        <v>4119.978222509375</v>
      </c>
      <c r="F158">
        <v>2528.021777490625</v>
      </c>
    </row>
    <row r="159" spans="1:6">
      <c r="A159">
        <v>12</v>
      </c>
      <c r="B159">
        <v>158</v>
      </c>
      <c r="C159">
        <v>158</v>
      </c>
      <c r="D159">
        <v>12946</v>
      </c>
      <c r="E159">
        <v>7846.3380269460786</v>
      </c>
      <c r="F159">
        <v>5099.6619730539214</v>
      </c>
    </row>
    <row r="160" spans="1:6">
      <c r="A160">
        <v>199</v>
      </c>
      <c r="B160">
        <v>159</v>
      </c>
      <c r="C160">
        <v>159</v>
      </c>
      <c r="D160">
        <v>4214</v>
      </c>
      <c r="E160">
        <v>3298.4317964498168</v>
      </c>
      <c r="F160">
        <v>915.56820355018317</v>
      </c>
    </row>
    <row r="161" spans="1:6">
      <c r="A161">
        <v>969</v>
      </c>
      <c r="B161">
        <v>160</v>
      </c>
      <c r="C161">
        <v>160</v>
      </c>
      <c r="D161">
        <v>30727</v>
      </c>
      <c r="E161">
        <v>26579.97712983975</v>
      </c>
      <c r="F161">
        <v>4147.0228701602537</v>
      </c>
    </row>
    <row r="162" spans="1:6">
      <c r="A162">
        <v>38</v>
      </c>
      <c r="B162">
        <v>161</v>
      </c>
      <c r="C162">
        <v>161</v>
      </c>
      <c r="D162">
        <v>19635</v>
      </c>
      <c r="E162">
        <v>14728.44077926854</v>
      </c>
      <c r="F162">
        <v>4906.5592207314621</v>
      </c>
    </row>
    <row r="163" spans="1:6">
      <c r="A163">
        <v>615</v>
      </c>
      <c r="B163">
        <v>162</v>
      </c>
      <c r="C163">
        <v>162</v>
      </c>
      <c r="D163">
        <v>27392</v>
      </c>
      <c r="E163">
        <v>20401.533431664178</v>
      </c>
      <c r="F163">
        <v>6990.4665683358216</v>
      </c>
    </row>
    <row r="164" spans="1:6">
      <c r="A164">
        <v>530</v>
      </c>
      <c r="B164">
        <v>163</v>
      </c>
      <c r="C164">
        <v>163</v>
      </c>
      <c r="D164">
        <v>5498</v>
      </c>
      <c r="E164">
        <v>4383.060560120497</v>
      </c>
      <c r="F164">
        <v>1114.939439879503</v>
      </c>
    </row>
    <row r="165" spans="1:6">
      <c r="A165">
        <v>778</v>
      </c>
      <c r="B165">
        <v>164</v>
      </c>
      <c r="C165">
        <v>164</v>
      </c>
      <c r="D165">
        <v>26390</v>
      </c>
      <c r="E165">
        <v>20499.987394193551</v>
      </c>
      <c r="F165">
        <v>5890.0126058064516</v>
      </c>
    </row>
    <row r="166" spans="1:6">
      <c r="A166">
        <v>747</v>
      </c>
      <c r="B166">
        <v>165</v>
      </c>
      <c r="C166">
        <v>165</v>
      </c>
      <c r="D166">
        <v>3695</v>
      </c>
      <c r="E166">
        <v>2942.2503777181719</v>
      </c>
      <c r="F166">
        <v>752.74962228182812</v>
      </c>
    </row>
    <row r="167" spans="1:6">
      <c r="A167">
        <v>732</v>
      </c>
      <c r="B167">
        <v>166</v>
      </c>
      <c r="C167">
        <v>166</v>
      </c>
      <c r="D167">
        <v>13794</v>
      </c>
      <c r="E167">
        <v>12278.39909353913</v>
      </c>
      <c r="F167">
        <v>1515.600906460872</v>
      </c>
    </row>
    <row r="168" spans="1:6">
      <c r="A168">
        <v>589</v>
      </c>
      <c r="B168">
        <v>167</v>
      </c>
      <c r="C168">
        <v>167</v>
      </c>
      <c r="D168">
        <v>12615</v>
      </c>
      <c r="E168">
        <v>10028.79453028697</v>
      </c>
      <c r="F168">
        <v>2586.205469713032</v>
      </c>
    </row>
    <row r="169" spans="1:6">
      <c r="A169">
        <v>54</v>
      </c>
      <c r="B169">
        <v>168</v>
      </c>
      <c r="C169">
        <v>168</v>
      </c>
      <c r="D169">
        <v>15453</v>
      </c>
      <c r="E169">
        <v>13442.51269921675</v>
      </c>
      <c r="F169">
        <v>2010.4873007832471</v>
      </c>
    </row>
    <row r="170" spans="1:6">
      <c r="A170">
        <v>568</v>
      </c>
      <c r="B170">
        <v>169</v>
      </c>
      <c r="C170">
        <v>169</v>
      </c>
      <c r="D170">
        <v>3312</v>
      </c>
      <c r="E170">
        <v>2161.534771671696</v>
      </c>
      <c r="F170">
        <v>1150.465228328304</v>
      </c>
    </row>
    <row r="171" spans="1:6">
      <c r="A171">
        <v>242</v>
      </c>
      <c r="B171">
        <v>170</v>
      </c>
      <c r="C171">
        <v>170</v>
      </c>
      <c r="D171">
        <v>8742</v>
      </c>
      <c r="E171">
        <v>4907.2995520152417</v>
      </c>
      <c r="F171">
        <v>3834.7004479847578</v>
      </c>
    </row>
    <row r="172" spans="1:6">
      <c r="A172">
        <v>183</v>
      </c>
      <c r="B172">
        <v>171</v>
      </c>
      <c r="C172">
        <v>171</v>
      </c>
      <c r="D172">
        <v>24145</v>
      </c>
      <c r="E172">
        <v>17968.999422066248</v>
      </c>
      <c r="F172">
        <v>6176.000577933748</v>
      </c>
    </row>
    <row r="173" spans="1:6">
      <c r="A173">
        <v>990</v>
      </c>
      <c r="B173">
        <v>172</v>
      </c>
      <c r="C173">
        <v>172</v>
      </c>
      <c r="D173">
        <v>24025</v>
      </c>
      <c r="E173">
        <v>12336.359060858031</v>
      </c>
      <c r="F173">
        <v>11688.640939141969</v>
      </c>
    </row>
    <row r="174" spans="1:6">
      <c r="A174">
        <v>340</v>
      </c>
      <c r="B174">
        <v>173</v>
      </c>
      <c r="C174">
        <v>173</v>
      </c>
      <c r="D174">
        <v>13736</v>
      </c>
      <c r="E174">
        <v>11407.836281455449</v>
      </c>
      <c r="F174">
        <v>2328.1637185445488</v>
      </c>
    </row>
    <row r="175" spans="1:6">
      <c r="A175">
        <v>882</v>
      </c>
      <c r="B175">
        <v>174</v>
      </c>
      <c r="C175">
        <v>174</v>
      </c>
      <c r="D175">
        <v>9969</v>
      </c>
      <c r="E175">
        <v>8121.0033479957383</v>
      </c>
      <c r="F175">
        <v>1847.9966520042619</v>
      </c>
    </row>
    <row r="176" spans="1:6">
      <c r="A176">
        <v>966</v>
      </c>
      <c r="B176">
        <v>175</v>
      </c>
      <c r="C176">
        <v>175</v>
      </c>
      <c r="D176">
        <v>4801</v>
      </c>
      <c r="E176">
        <v>2629.6539759378288</v>
      </c>
      <c r="F176">
        <v>2171.3460240621712</v>
      </c>
    </row>
    <row r="177" spans="1:6">
      <c r="A177">
        <v>382</v>
      </c>
      <c r="B177">
        <v>176</v>
      </c>
      <c r="C177">
        <v>176</v>
      </c>
      <c r="D177">
        <v>12114</v>
      </c>
      <c r="E177">
        <v>7160.4557787379808</v>
      </c>
      <c r="F177">
        <v>4953.5442212620192</v>
      </c>
    </row>
    <row r="178" spans="1:6">
      <c r="A178">
        <v>265</v>
      </c>
      <c r="B178">
        <v>177</v>
      </c>
      <c r="C178">
        <v>177</v>
      </c>
      <c r="D178">
        <v>21946</v>
      </c>
      <c r="E178">
        <v>12548.0132197325</v>
      </c>
      <c r="F178">
        <v>9397.9867802675035</v>
      </c>
    </row>
    <row r="179" spans="1:6">
      <c r="A179">
        <v>574</v>
      </c>
      <c r="B179">
        <v>178</v>
      </c>
      <c r="C179">
        <v>178</v>
      </c>
      <c r="D179">
        <v>8600</v>
      </c>
      <c r="E179">
        <v>6074.3879559950929</v>
      </c>
      <c r="F179">
        <v>2525.6120440049071</v>
      </c>
    </row>
    <row r="180" spans="1:6">
      <c r="A180">
        <v>848</v>
      </c>
      <c r="B180">
        <v>179</v>
      </c>
      <c r="C180">
        <v>179</v>
      </c>
      <c r="D180">
        <v>18522</v>
      </c>
      <c r="E180">
        <v>9904.691770013691</v>
      </c>
      <c r="F180">
        <v>8617.308229986309</v>
      </c>
    </row>
    <row r="181" spans="1:6">
      <c r="A181">
        <v>272</v>
      </c>
      <c r="B181">
        <v>180</v>
      </c>
      <c r="C181">
        <v>180</v>
      </c>
      <c r="D181">
        <v>13826</v>
      </c>
      <c r="E181">
        <v>10944.89211110864</v>
      </c>
      <c r="F181">
        <v>2881.107888891358</v>
      </c>
    </row>
    <row r="182" spans="1:6">
      <c r="A182">
        <v>17</v>
      </c>
      <c r="B182">
        <v>181</v>
      </c>
      <c r="C182">
        <v>181</v>
      </c>
      <c r="D182">
        <v>33388</v>
      </c>
      <c r="E182">
        <v>23459.334504721861</v>
      </c>
      <c r="F182">
        <v>9928.6654952781428</v>
      </c>
    </row>
    <row r="183" spans="1:6">
      <c r="A183">
        <v>344</v>
      </c>
      <c r="B183">
        <v>182</v>
      </c>
      <c r="C183">
        <v>182</v>
      </c>
      <c r="D183">
        <v>6577</v>
      </c>
      <c r="E183">
        <v>4777.0424696078753</v>
      </c>
      <c r="F183">
        <v>1799.9575303921249</v>
      </c>
    </row>
    <row r="184" spans="1:6">
      <c r="A184">
        <v>70</v>
      </c>
      <c r="B184">
        <v>183</v>
      </c>
      <c r="C184">
        <v>183</v>
      </c>
      <c r="D184">
        <v>25045</v>
      </c>
      <c r="E184">
        <v>17423.488529906612</v>
      </c>
      <c r="F184">
        <v>7621.5114700933882</v>
      </c>
    </row>
    <row r="185" spans="1:6">
      <c r="A185">
        <v>292</v>
      </c>
      <c r="B185">
        <v>184</v>
      </c>
      <c r="C185">
        <v>184</v>
      </c>
      <c r="D185">
        <v>4953</v>
      </c>
      <c r="E185">
        <v>3936.6714308832452</v>
      </c>
      <c r="F185">
        <v>1016.328569116755</v>
      </c>
    </row>
    <row r="186" spans="1:6">
      <c r="A186">
        <v>257</v>
      </c>
      <c r="B186">
        <v>185</v>
      </c>
      <c r="C186">
        <v>185</v>
      </c>
      <c r="D186">
        <v>33317</v>
      </c>
      <c r="E186">
        <v>22742.893369564379</v>
      </c>
      <c r="F186">
        <v>10574.106630435621</v>
      </c>
    </row>
    <row r="187" spans="1:6">
      <c r="A187">
        <v>875</v>
      </c>
      <c r="B187">
        <v>186</v>
      </c>
      <c r="C187">
        <v>186</v>
      </c>
      <c r="D187">
        <v>11209</v>
      </c>
      <c r="E187">
        <v>8599.8186004179533</v>
      </c>
      <c r="F187">
        <v>2609.1813995820471</v>
      </c>
    </row>
    <row r="188" spans="1:6">
      <c r="A188">
        <v>86</v>
      </c>
      <c r="B188">
        <v>187</v>
      </c>
      <c r="C188">
        <v>187</v>
      </c>
      <c r="D188">
        <v>15051</v>
      </c>
      <c r="E188">
        <v>9833.650250604187</v>
      </c>
      <c r="F188">
        <v>5217.349749395813</v>
      </c>
    </row>
    <row r="189" spans="1:6">
      <c r="A189">
        <v>809</v>
      </c>
      <c r="B189">
        <v>188</v>
      </c>
      <c r="C189">
        <v>188</v>
      </c>
      <c r="D189">
        <v>10130</v>
      </c>
      <c r="E189">
        <v>6021.4529011994873</v>
      </c>
      <c r="F189">
        <v>4108.5470988005127</v>
      </c>
    </row>
    <row r="190" spans="1:6">
      <c r="A190">
        <v>104</v>
      </c>
      <c r="B190">
        <v>189</v>
      </c>
      <c r="C190">
        <v>189</v>
      </c>
      <c r="D190">
        <v>12614</v>
      </c>
      <c r="E190">
        <v>7033.6443692146549</v>
      </c>
      <c r="F190">
        <v>5580.3556307853451</v>
      </c>
    </row>
    <row r="191" spans="1:6">
      <c r="A191">
        <v>486</v>
      </c>
      <c r="B191">
        <v>190</v>
      </c>
      <c r="C191">
        <v>190</v>
      </c>
      <c r="D191">
        <v>22254</v>
      </c>
      <c r="E191">
        <v>12262.816727329729</v>
      </c>
      <c r="F191">
        <v>9991.1832726702669</v>
      </c>
    </row>
    <row r="192" spans="1:6">
      <c r="A192">
        <v>384</v>
      </c>
      <c r="B192">
        <v>191</v>
      </c>
      <c r="C192">
        <v>191</v>
      </c>
      <c r="D192">
        <v>9012</v>
      </c>
      <c r="E192">
        <v>7134.92379580323</v>
      </c>
      <c r="F192">
        <v>1877.07620419677</v>
      </c>
    </row>
    <row r="193" spans="1:6">
      <c r="A193">
        <v>72</v>
      </c>
      <c r="B193">
        <v>192</v>
      </c>
      <c r="C193">
        <v>192</v>
      </c>
      <c r="D193">
        <v>13613</v>
      </c>
      <c r="E193">
        <v>10699.935486384051</v>
      </c>
      <c r="F193">
        <v>2913.0645136159551</v>
      </c>
    </row>
    <row r="194" spans="1:6">
      <c r="A194">
        <v>664</v>
      </c>
      <c r="B194">
        <v>193</v>
      </c>
      <c r="C194">
        <v>193</v>
      </c>
      <c r="D194">
        <v>24116</v>
      </c>
      <c r="E194">
        <v>14067.09600609488</v>
      </c>
      <c r="F194">
        <v>10048.90399390512</v>
      </c>
    </row>
    <row r="195" spans="1:6">
      <c r="A195">
        <v>516</v>
      </c>
      <c r="B195">
        <v>194</v>
      </c>
      <c r="C195">
        <v>194</v>
      </c>
      <c r="D195">
        <v>3940</v>
      </c>
      <c r="E195">
        <v>3261.0870032502298</v>
      </c>
      <c r="F195">
        <v>678.91299674976972</v>
      </c>
    </row>
    <row r="196" spans="1:6">
      <c r="A196">
        <v>565</v>
      </c>
      <c r="B196">
        <v>195</v>
      </c>
      <c r="C196">
        <v>195</v>
      </c>
      <c r="D196">
        <v>26428</v>
      </c>
      <c r="E196">
        <v>15197.884783219981</v>
      </c>
      <c r="F196">
        <v>11230.115216780019</v>
      </c>
    </row>
    <row r="197" spans="1:6">
      <c r="A197">
        <v>232</v>
      </c>
      <c r="B197">
        <v>196</v>
      </c>
      <c r="C197">
        <v>196</v>
      </c>
      <c r="D197">
        <v>8910</v>
      </c>
      <c r="E197">
        <v>7693.192154035195</v>
      </c>
      <c r="F197">
        <v>1216.807845964805</v>
      </c>
    </row>
    <row r="198" spans="1:6">
      <c r="A198">
        <v>60</v>
      </c>
      <c r="B198">
        <v>197</v>
      </c>
      <c r="C198">
        <v>197</v>
      </c>
      <c r="D198">
        <v>8757</v>
      </c>
      <c r="E198">
        <v>6394.6349307687788</v>
      </c>
      <c r="F198">
        <v>2362.3650692312208</v>
      </c>
    </row>
    <row r="199" spans="1:6">
      <c r="A199">
        <v>535</v>
      </c>
      <c r="B199">
        <v>198</v>
      </c>
      <c r="C199">
        <v>198</v>
      </c>
      <c r="D199">
        <v>27656</v>
      </c>
      <c r="E199">
        <v>18466.610276327599</v>
      </c>
      <c r="F199">
        <v>9189.3897236724006</v>
      </c>
    </row>
    <row r="200" spans="1:6">
      <c r="A200">
        <v>159</v>
      </c>
      <c r="B200">
        <v>199</v>
      </c>
      <c r="C200">
        <v>199</v>
      </c>
      <c r="D200">
        <v>21812</v>
      </c>
      <c r="E200">
        <v>14242.43364232567</v>
      </c>
      <c r="F200">
        <v>7569.5663576743336</v>
      </c>
    </row>
    <row r="201" spans="1:6">
      <c r="A201">
        <v>718</v>
      </c>
      <c r="B201">
        <v>200</v>
      </c>
      <c r="C201">
        <v>200</v>
      </c>
      <c r="D201">
        <v>10183</v>
      </c>
      <c r="E201">
        <v>6140.5615676101042</v>
      </c>
      <c r="F201">
        <v>4042.4384323898962</v>
      </c>
    </row>
    <row r="202" spans="1:6">
      <c r="A202">
        <v>395</v>
      </c>
      <c r="B202">
        <v>201</v>
      </c>
      <c r="C202">
        <v>201</v>
      </c>
      <c r="D202">
        <v>16071</v>
      </c>
      <c r="E202">
        <v>14284.97562014779</v>
      </c>
      <c r="F202">
        <v>1786.024379852211</v>
      </c>
    </row>
    <row r="203" spans="1:6">
      <c r="A203">
        <v>133</v>
      </c>
      <c r="B203">
        <v>202</v>
      </c>
      <c r="C203">
        <v>202</v>
      </c>
      <c r="D203">
        <v>18839</v>
      </c>
      <c r="E203">
        <v>11267.6467525977</v>
      </c>
      <c r="F203">
        <v>7571.3532474023013</v>
      </c>
    </row>
    <row r="204" spans="1:6">
      <c r="A204">
        <v>167</v>
      </c>
      <c r="B204">
        <v>203</v>
      </c>
      <c r="C204">
        <v>203</v>
      </c>
      <c r="D204">
        <v>16844</v>
      </c>
      <c r="E204">
        <v>9546.9949340438689</v>
      </c>
      <c r="F204">
        <v>7297.0050659561311</v>
      </c>
    </row>
    <row r="205" spans="1:6">
      <c r="A205">
        <v>897</v>
      </c>
      <c r="B205">
        <v>204</v>
      </c>
      <c r="C205">
        <v>204</v>
      </c>
      <c r="D205">
        <v>8122</v>
      </c>
      <c r="E205">
        <v>6981.8845658095361</v>
      </c>
      <c r="F205">
        <v>1140.1154341904639</v>
      </c>
    </row>
    <row r="206" spans="1:6">
      <c r="A206">
        <v>511</v>
      </c>
      <c r="B206">
        <v>205</v>
      </c>
      <c r="C206">
        <v>205</v>
      </c>
      <c r="D206">
        <v>20223</v>
      </c>
      <c r="E206">
        <v>15256.495567501441</v>
      </c>
      <c r="F206">
        <v>4966.5044324985611</v>
      </c>
    </row>
    <row r="207" spans="1:6">
      <c r="A207">
        <v>703</v>
      </c>
      <c r="B207">
        <v>206</v>
      </c>
      <c r="C207">
        <v>206</v>
      </c>
      <c r="D207">
        <v>17684</v>
      </c>
      <c r="E207">
        <v>10496.723373181951</v>
      </c>
      <c r="F207">
        <v>7187.2766268180549</v>
      </c>
    </row>
    <row r="208" spans="1:6">
      <c r="A208">
        <v>411</v>
      </c>
      <c r="B208">
        <v>207</v>
      </c>
      <c r="C208">
        <v>207</v>
      </c>
      <c r="D208">
        <v>10187</v>
      </c>
      <c r="E208">
        <v>6324.942346343234</v>
      </c>
      <c r="F208">
        <v>3862.057653656766</v>
      </c>
    </row>
    <row r="209" spans="1:6">
      <c r="A209">
        <v>246</v>
      </c>
      <c r="B209">
        <v>208</v>
      </c>
      <c r="C209">
        <v>208</v>
      </c>
      <c r="D209">
        <v>15104</v>
      </c>
      <c r="E209">
        <v>10269.22534343324</v>
      </c>
      <c r="F209">
        <v>4834.774656566764</v>
      </c>
    </row>
    <row r="210" spans="1:6">
      <c r="A210">
        <v>119</v>
      </c>
      <c r="B210">
        <v>209</v>
      </c>
      <c r="C210">
        <v>209</v>
      </c>
      <c r="D210">
        <v>41202</v>
      </c>
      <c r="E210">
        <v>29374.406187281002</v>
      </c>
      <c r="F210">
        <v>11827.593812719</v>
      </c>
    </row>
    <row r="211" spans="1:6">
      <c r="A211">
        <v>329</v>
      </c>
      <c r="B211">
        <v>210</v>
      </c>
      <c r="C211">
        <v>210</v>
      </c>
      <c r="D211">
        <v>21766</v>
      </c>
      <c r="E211">
        <v>12814.50363789428</v>
      </c>
      <c r="F211">
        <v>8951.496362105725</v>
      </c>
    </row>
    <row r="212" spans="1:6">
      <c r="A212">
        <v>292</v>
      </c>
      <c r="B212">
        <v>211</v>
      </c>
      <c r="C212">
        <v>211</v>
      </c>
      <c r="D212">
        <v>25793</v>
      </c>
      <c r="E212">
        <v>16531.357024406701</v>
      </c>
      <c r="F212">
        <v>9261.6429755933023</v>
      </c>
    </row>
    <row r="213" spans="1:6">
      <c r="A213">
        <v>177</v>
      </c>
      <c r="B213">
        <v>212</v>
      </c>
      <c r="C213">
        <v>212</v>
      </c>
      <c r="D213">
        <v>9417</v>
      </c>
      <c r="E213">
        <v>6978.5585696309381</v>
      </c>
      <c r="F213">
        <v>2438.4414303690619</v>
      </c>
    </row>
    <row r="214" spans="1:6">
      <c r="A214">
        <v>989</v>
      </c>
      <c r="B214">
        <v>213</v>
      </c>
      <c r="C214">
        <v>213</v>
      </c>
      <c r="D214">
        <v>7027</v>
      </c>
      <c r="E214">
        <v>6133.9561854028561</v>
      </c>
      <c r="F214">
        <v>893.04381459714386</v>
      </c>
    </row>
    <row r="215" spans="1:6">
      <c r="A215">
        <v>523</v>
      </c>
      <c r="B215">
        <v>214</v>
      </c>
      <c r="C215">
        <v>214</v>
      </c>
      <c r="D215">
        <v>9364</v>
      </c>
      <c r="E215">
        <v>7994.1025085903038</v>
      </c>
      <c r="F215">
        <v>1369.8974914096959</v>
      </c>
    </row>
    <row r="216" spans="1:6">
      <c r="A216">
        <v>909</v>
      </c>
      <c r="B216">
        <v>215</v>
      </c>
      <c r="C216">
        <v>215</v>
      </c>
      <c r="D216">
        <v>16058</v>
      </c>
      <c r="E216">
        <v>8239.2175759276361</v>
      </c>
      <c r="F216">
        <v>7818.7824240723639</v>
      </c>
    </row>
    <row r="217" spans="1:6">
      <c r="A217">
        <v>375</v>
      </c>
      <c r="B217">
        <v>216</v>
      </c>
      <c r="C217">
        <v>216</v>
      </c>
      <c r="D217">
        <v>11985</v>
      </c>
      <c r="E217">
        <v>9522.5365694776428</v>
      </c>
      <c r="F217">
        <v>2462.4634305223572</v>
      </c>
    </row>
    <row r="218" spans="1:6">
      <c r="A218">
        <v>719</v>
      </c>
      <c r="B218">
        <v>217</v>
      </c>
      <c r="C218">
        <v>217</v>
      </c>
      <c r="D218">
        <v>15612</v>
      </c>
      <c r="E218">
        <v>11738.215610298301</v>
      </c>
      <c r="F218">
        <v>3873.784389701696</v>
      </c>
    </row>
    <row r="219" spans="1:6">
      <c r="A219">
        <v>763</v>
      </c>
      <c r="B219">
        <v>218</v>
      </c>
      <c r="C219">
        <v>218</v>
      </c>
      <c r="D219">
        <v>29212</v>
      </c>
      <c r="E219">
        <v>14649.55781955949</v>
      </c>
      <c r="F219">
        <v>14562.44218044051</v>
      </c>
    </row>
    <row r="220" spans="1:6">
      <c r="A220">
        <v>462</v>
      </c>
      <c r="B220">
        <v>219</v>
      </c>
      <c r="C220">
        <v>219</v>
      </c>
      <c r="D220">
        <v>6107</v>
      </c>
      <c r="E220">
        <v>5310.7709160476297</v>
      </c>
      <c r="F220">
        <v>796.22908395237027</v>
      </c>
    </row>
    <row r="221" spans="1:6">
      <c r="A221">
        <v>901</v>
      </c>
      <c r="B221">
        <v>220</v>
      </c>
      <c r="C221">
        <v>220</v>
      </c>
      <c r="D221">
        <v>18320</v>
      </c>
      <c r="E221">
        <v>14686.00068886282</v>
      </c>
      <c r="F221">
        <v>3633.9993111371818</v>
      </c>
    </row>
    <row r="222" spans="1:6">
      <c r="A222">
        <v>940</v>
      </c>
      <c r="B222">
        <v>221</v>
      </c>
      <c r="C222">
        <v>221</v>
      </c>
      <c r="D222">
        <v>33982</v>
      </c>
      <c r="E222">
        <v>17492.15523390047</v>
      </c>
      <c r="F222">
        <v>16489.84476609953</v>
      </c>
    </row>
    <row r="223" spans="1:6">
      <c r="A223">
        <v>245</v>
      </c>
      <c r="B223">
        <v>222</v>
      </c>
      <c r="C223">
        <v>222</v>
      </c>
      <c r="D223">
        <v>11837</v>
      </c>
      <c r="E223">
        <v>7503.5180437518702</v>
      </c>
      <c r="F223">
        <v>4333.4819562481298</v>
      </c>
    </row>
    <row r="224" spans="1:6">
      <c r="A224">
        <v>724</v>
      </c>
      <c r="B224">
        <v>223</v>
      </c>
      <c r="C224">
        <v>223</v>
      </c>
      <c r="D224">
        <v>31499</v>
      </c>
      <c r="E224">
        <v>16485.21993565403</v>
      </c>
      <c r="F224">
        <v>15013.78006434597</v>
      </c>
    </row>
    <row r="225" spans="1:6">
      <c r="A225">
        <v>596</v>
      </c>
      <c r="B225">
        <v>224</v>
      </c>
      <c r="C225">
        <v>224</v>
      </c>
      <c r="D225">
        <v>8217</v>
      </c>
      <c r="E225">
        <v>6712.9465257650909</v>
      </c>
      <c r="F225">
        <v>1504.0534742349089</v>
      </c>
    </row>
    <row r="226" spans="1:6">
      <c r="A226">
        <v>964</v>
      </c>
      <c r="B226">
        <v>225</v>
      </c>
      <c r="C226">
        <v>225</v>
      </c>
      <c r="D226">
        <v>43703</v>
      </c>
      <c r="E226">
        <v>32189.224037012351</v>
      </c>
      <c r="F226">
        <v>11513.775962987649</v>
      </c>
    </row>
    <row r="227" spans="1:6">
      <c r="A227">
        <v>324</v>
      </c>
      <c r="B227">
        <v>226</v>
      </c>
      <c r="C227">
        <v>226</v>
      </c>
      <c r="D227">
        <v>9376</v>
      </c>
      <c r="E227">
        <v>6872.9821676309884</v>
      </c>
      <c r="F227">
        <v>2503.017832369012</v>
      </c>
    </row>
    <row r="228" spans="1:6">
      <c r="A228">
        <v>956</v>
      </c>
      <c r="B228">
        <v>227</v>
      </c>
      <c r="C228">
        <v>227</v>
      </c>
      <c r="D228">
        <v>14212</v>
      </c>
      <c r="E228">
        <v>11035.28280452818</v>
      </c>
      <c r="F228">
        <v>3176.7171954718201</v>
      </c>
    </row>
    <row r="229" spans="1:6">
      <c r="A229">
        <v>934</v>
      </c>
      <c r="B229">
        <v>228</v>
      </c>
      <c r="C229">
        <v>228</v>
      </c>
      <c r="D229">
        <v>10751</v>
      </c>
      <c r="E229">
        <v>9626.6081198980264</v>
      </c>
      <c r="F229">
        <v>1124.391880101974</v>
      </c>
    </row>
    <row r="230" spans="1:6">
      <c r="A230">
        <v>834</v>
      </c>
      <c r="B230">
        <v>229</v>
      </c>
      <c r="C230">
        <v>229</v>
      </c>
      <c r="D230">
        <v>6684</v>
      </c>
      <c r="E230">
        <v>6004.0176285282914</v>
      </c>
      <c r="F230">
        <v>679.98237147170857</v>
      </c>
    </row>
    <row r="231" spans="1:6">
      <c r="A231">
        <v>734</v>
      </c>
      <c r="B231">
        <v>230</v>
      </c>
      <c r="C231">
        <v>230</v>
      </c>
      <c r="D231">
        <v>10826</v>
      </c>
      <c r="E231">
        <v>8842.4264111148968</v>
      </c>
      <c r="F231">
        <v>1983.5735888851029</v>
      </c>
    </row>
    <row r="232" spans="1:6">
      <c r="A232">
        <v>178</v>
      </c>
      <c r="B232">
        <v>231</v>
      </c>
      <c r="C232">
        <v>231</v>
      </c>
      <c r="D232">
        <v>25103</v>
      </c>
      <c r="E232">
        <v>15841.907088216671</v>
      </c>
      <c r="F232">
        <v>9261.0929117833348</v>
      </c>
    </row>
    <row r="233" spans="1:6">
      <c r="A233">
        <v>17</v>
      </c>
      <c r="B233">
        <v>232</v>
      </c>
      <c r="C233">
        <v>232</v>
      </c>
      <c r="D233">
        <v>9181</v>
      </c>
      <c r="E233">
        <v>7660.3678705517304</v>
      </c>
      <c r="F233">
        <v>1520.63212944827</v>
      </c>
    </row>
    <row r="234" spans="1:6">
      <c r="A234">
        <v>656</v>
      </c>
      <c r="B234">
        <v>233</v>
      </c>
      <c r="C234">
        <v>233</v>
      </c>
      <c r="D234">
        <v>9815</v>
      </c>
      <c r="E234">
        <v>7497.0967785066341</v>
      </c>
      <c r="F234">
        <v>2317.9032214933659</v>
      </c>
    </row>
    <row r="235" spans="1:6">
      <c r="A235">
        <v>997</v>
      </c>
      <c r="B235">
        <v>234</v>
      </c>
      <c r="C235">
        <v>234</v>
      </c>
      <c r="D235">
        <v>10320</v>
      </c>
      <c r="E235">
        <v>7275.3470068644228</v>
      </c>
      <c r="F235">
        <v>3044.6529931355772</v>
      </c>
    </row>
    <row r="236" spans="1:6">
      <c r="A236">
        <v>222</v>
      </c>
      <c r="B236">
        <v>235</v>
      </c>
      <c r="C236">
        <v>235</v>
      </c>
      <c r="D236">
        <v>46516</v>
      </c>
      <c r="E236">
        <v>29911.32783033013</v>
      </c>
      <c r="F236">
        <v>16604.67216966987</v>
      </c>
    </row>
    <row r="237" spans="1:6">
      <c r="A237">
        <v>532</v>
      </c>
      <c r="B237">
        <v>236</v>
      </c>
      <c r="C237">
        <v>236</v>
      </c>
      <c r="D237">
        <v>17642</v>
      </c>
      <c r="E237">
        <v>13385.06102831022</v>
      </c>
      <c r="F237">
        <v>4256.9389716897804</v>
      </c>
    </row>
    <row r="238" spans="1:6">
      <c r="A238">
        <v>504</v>
      </c>
      <c r="B238">
        <v>237</v>
      </c>
      <c r="C238">
        <v>237</v>
      </c>
      <c r="D238">
        <v>14873</v>
      </c>
      <c r="E238">
        <v>12192.518989136441</v>
      </c>
      <c r="F238">
        <v>2680.4810108635588</v>
      </c>
    </row>
    <row r="239" spans="1:6">
      <c r="A239">
        <v>63</v>
      </c>
      <c r="B239">
        <v>238</v>
      </c>
      <c r="C239">
        <v>238</v>
      </c>
      <c r="D239">
        <v>8804</v>
      </c>
      <c r="E239">
        <v>7767.8518494119971</v>
      </c>
      <c r="F239">
        <v>1036.1481505880031</v>
      </c>
    </row>
    <row r="240" spans="1:6">
      <c r="A240">
        <v>935</v>
      </c>
      <c r="B240">
        <v>239</v>
      </c>
      <c r="C240">
        <v>239</v>
      </c>
      <c r="D240">
        <v>20281</v>
      </c>
      <c r="E240">
        <v>14839.13131280671</v>
      </c>
      <c r="F240">
        <v>5441.8686871932896</v>
      </c>
    </row>
    <row r="241" spans="1:6">
      <c r="A241">
        <v>580</v>
      </c>
      <c r="B241">
        <v>240</v>
      </c>
      <c r="C241">
        <v>240</v>
      </c>
      <c r="D241">
        <v>18738</v>
      </c>
      <c r="E241">
        <v>12116.671176439489</v>
      </c>
      <c r="F241">
        <v>6621.3288235605069</v>
      </c>
    </row>
    <row r="242" spans="1:6">
      <c r="A242">
        <v>893</v>
      </c>
      <c r="B242">
        <v>241</v>
      </c>
      <c r="C242">
        <v>241</v>
      </c>
      <c r="D242">
        <v>15931</v>
      </c>
      <c r="E242">
        <v>13165.356981485091</v>
      </c>
      <c r="F242">
        <v>2765.6430185149088</v>
      </c>
    </row>
    <row r="243" spans="1:6">
      <c r="A243">
        <v>996</v>
      </c>
      <c r="B243">
        <v>242</v>
      </c>
      <c r="C243">
        <v>242</v>
      </c>
      <c r="D243">
        <v>8343</v>
      </c>
      <c r="E243">
        <v>7235.3275923775736</v>
      </c>
      <c r="F243">
        <v>1107.6724076224259</v>
      </c>
    </row>
    <row r="244" spans="1:6">
      <c r="A244">
        <v>245</v>
      </c>
      <c r="B244">
        <v>243</v>
      </c>
      <c r="C244">
        <v>243</v>
      </c>
      <c r="D244">
        <v>24018</v>
      </c>
      <c r="E244">
        <v>16671.866764099941</v>
      </c>
      <c r="F244">
        <v>7346.1332359000626</v>
      </c>
    </row>
    <row r="245" spans="1:6">
      <c r="A245">
        <v>924</v>
      </c>
      <c r="B245">
        <v>244</v>
      </c>
      <c r="C245">
        <v>244</v>
      </c>
      <c r="D245">
        <v>8044</v>
      </c>
      <c r="E245">
        <v>6328.0276793628454</v>
      </c>
      <c r="F245">
        <v>1715.972320637155</v>
      </c>
    </row>
    <row r="246" spans="1:6">
      <c r="A246">
        <v>590</v>
      </c>
      <c r="B246">
        <v>245</v>
      </c>
      <c r="C246">
        <v>245</v>
      </c>
      <c r="D246">
        <v>5132</v>
      </c>
      <c r="E246">
        <v>2693.34893530914</v>
      </c>
      <c r="F246">
        <v>2438.65106469086</v>
      </c>
    </row>
    <row r="247" spans="1:6">
      <c r="A247">
        <v>971</v>
      </c>
      <c r="B247">
        <v>246</v>
      </c>
      <c r="C247">
        <v>246</v>
      </c>
      <c r="D247">
        <v>35390</v>
      </c>
      <c r="E247">
        <v>30651.34140865667</v>
      </c>
      <c r="F247">
        <v>4738.6585913433264</v>
      </c>
    </row>
    <row r="248" spans="1:6">
      <c r="A248">
        <v>563</v>
      </c>
      <c r="B248">
        <v>247</v>
      </c>
      <c r="C248">
        <v>247</v>
      </c>
      <c r="D248">
        <v>33972</v>
      </c>
      <c r="E248">
        <v>18139.657954494749</v>
      </c>
      <c r="F248">
        <v>15832.342045505249</v>
      </c>
    </row>
    <row r="249" spans="1:6">
      <c r="A249">
        <v>771</v>
      </c>
      <c r="B249">
        <v>248</v>
      </c>
      <c r="C249">
        <v>248</v>
      </c>
      <c r="D249">
        <v>11902</v>
      </c>
      <c r="E249">
        <v>10463.422261694181</v>
      </c>
      <c r="F249">
        <v>1438.577738305823</v>
      </c>
    </row>
    <row r="250" spans="1:6">
      <c r="A250">
        <v>481</v>
      </c>
      <c r="B250">
        <v>249</v>
      </c>
      <c r="C250">
        <v>249</v>
      </c>
      <c r="D250">
        <v>9935</v>
      </c>
      <c r="E250">
        <v>6066.1788271293663</v>
      </c>
      <c r="F250">
        <v>3868.8211728706342</v>
      </c>
    </row>
    <row r="251" spans="1:6">
      <c r="A251">
        <v>548</v>
      </c>
      <c r="B251">
        <v>250</v>
      </c>
      <c r="C251">
        <v>250</v>
      </c>
      <c r="D251">
        <v>45750</v>
      </c>
      <c r="E251">
        <v>37409.167608476608</v>
      </c>
      <c r="F251">
        <v>8340.832391523385</v>
      </c>
    </row>
    <row r="252" spans="1:6">
      <c r="A252">
        <v>590</v>
      </c>
      <c r="B252">
        <v>251</v>
      </c>
      <c r="C252">
        <v>251</v>
      </c>
      <c r="D252">
        <v>48899</v>
      </c>
      <c r="E252">
        <v>30165.500676790762</v>
      </c>
      <c r="F252">
        <v>18733.499323209238</v>
      </c>
    </row>
    <row r="253" spans="1:6">
      <c r="A253">
        <v>320</v>
      </c>
      <c r="B253">
        <v>252</v>
      </c>
      <c r="C253">
        <v>252</v>
      </c>
      <c r="D253">
        <v>7247</v>
      </c>
      <c r="E253">
        <v>4534.1544512263363</v>
      </c>
      <c r="F253">
        <v>2712.8455487736642</v>
      </c>
    </row>
    <row r="254" spans="1:6">
      <c r="A254">
        <v>196</v>
      </c>
      <c r="B254">
        <v>253</v>
      </c>
      <c r="C254">
        <v>253</v>
      </c>
      <c r="D254">
        <v>39682</v>
      </c>
      <c r="E254">
        <v>25324.784304310549</v>
      </c>
      <c r="F254">
        <v>14357.215695689451</v>
      </c>
    </row>
    <row r="255" spans="1:6">
      <c r="A255">
        <v>565</v>
      </c>
      <c r="B255">
        <v>254</v>
      </c>
      <c r="C255">
        <v>254</v>
      </c>
      <c r="D255">
        <v>12618</v>
      </c>
      <c r="E255">
        <v>7112.7927806684138</v>
      </c>
      <c r="F255">
        <v>5505.2072193315862</v>
      </c>
    </row>
    <row r="256" spans="1:6">
      <c r="A256">
        <v>844</v>
      </c>
      <c r="B256">
        <v>255</v>
      </c>
      <c r="C256">
        <v>255</v>
      </c>
      <c r="D256">
        <v>33289</v>
      </c>
      <c r="E256">
        <v>26252.155756029661</v>
      </c>
      <c r="F256">
        <v>7036.8442439703394</v>
      </c>
    </row>
    <row r="257" spans="1:6">
      <c r="A257">
        <v>642</v>
      </c>
      <c r="B257">
        <v>256</v>
      </c>
      <c r="C257">
        <v>256</v>
      </c>
      <c r="D257">
        <v>6226</v>
      </c>
      <c r="E257">
        <v>5510.7772153247379</v>
      </c>
      <c r="F257">
        <v>715.22278467526212</v>
      </c>
    </row>
    <row r="258" spans="1:6">
      <c r="A258">
        <v>211</v>
      </c>
      <c r="B258">
        <v>257</v>
      </c>
      <c r="C258">
        <v>257</v>
      </c>
      <c r="D258">
        <v>8286</v>
      </c>
      <c r="E258">
        <v>6741.2836123819379</v>
      </c>
      <c r="F258">
        <v>1544.7163876180621</v>
      </c>
    </row>
    <row r="259" spans="1:6">
      <c r="A259">
        <v>788</v>
      </c>
      <c r="B259">
        <v>258</v>
      </c>
      <c r="C259">
        <v>258</v>
      </c>
      <c r="D259">
        <v>12534</v>
      </c>
      <c r="E259">
        <v>9118.9867429146707</v>
      </c>
      <c r="F259">
        <v>3415.0132570853289</v>
      </c>
    </row>
    <row r="260" spans="1:6">
      <c r="A260">
        <v>328</v>
      </c>
      <c r="B260">
        <v>259</v>
      </c>
      <c r="C260">
        <v>259</v>
      </c>
      <c r="D260">
        <v>30649</v>
      </c>
      <c r="E260">
        <v>23920.080866184038</v>
      </c>
      <c r="F260">
        <v>6728.919133815958</v>
      </c>
    </row>
    <row r="261" spans="1:6">
      <c r="A261">
        <v>918</v>
      </c>
      <c r="B261">
        <v>260</v>
      </c>
      <c r="C261">
        <v>260</v>
      </c>
      <c r="D261">
        <v>7334</v>
      </c>
      <c r="E261">
        <v>4790.196795602611</v>
      </c>
      <c r="F261">
        <v>2543.803204397389</v>
      </c>
    </row>
    <row r="262" spans="1:6">
      <c r="A262">
        <v>936</v>
      </c>
      <c r="B262">
        <v>261</v>
      </c>
      <c r="C262">
        <v>261</v>
      </c>
      <c r="D262">
        <v>5814</v>
      </c>
      <c r="E262">
        <v>4863.5818019568651</v>
      </c>
      <c r="F262">
        <v>950.41819804313491</v>
      </c>
    </row>
    <row r="263" spans="1:6">
      <c r="A263">
        <v>939</v>
      </c>
      <c r="B263">
        <v>262</v>
      </c>
      <c r="C263">
        <v>262</v>
      </c>
      <c r="D263">
        <v>25287</v>
      </c>
      <c r="E263">
        <v>22604.201696852731</v>
      </c>
      <c r="F263">
        <v>2682.7983031472691</v>
      </c>
    </row>
    <row r="264" spans="1:6">
      <c r="A264">
        <v>766</v>
      </c>
      <c r="B264">
        <v>263</v>
      </c>
      <c r="C264">
        <v>263</v>
      </c>
      <c r="D264">
        <v>23037</v>
      </c>
      <c r="E264">
        <v>19348.372594342309</v>
      </c>
      <c r="F264">
        <v>3688.6274056576881</v>
      </c>
    </row>
    <row r="265" spans="1:6">
      <c r="A265">
        <v>748</v>
      </c>
      <c r="B265">
        <v>264</v>
      </c>
      <c r="C265">
        <v>264</v>
      </c>
      <c r="D265">
        <v>13119</v>
      </c>
      <c r="E265">
        <v>11327.17631148022</v>
      </c>
      <c r="F265">
        <v>1791.823688519778</v>
      </c>
    </row>
    <row r="266" spans="1:6">
      <c r="A266">
        <v>754</v>
      </c>
      <c r="B266">
        <v>265</v>
      </c>
      <c r="C266">
        <v>265</v>
      </c>
      <c r="D266">
        <v>11268</v>
      </c>
      <c r="E266">
        <v>6205.0381980130633</v>
      </c>
      <c r="F266">
        <v>5062.9618019869367</v>
      </c>
    </row>
    <row r="267" spans="1:6">
      <c r="A267">
        <v>484</v>
      </c>
      <c r="B267">
        <v>266</v>
      </c>
      <c r="C267">
        <v>266</v>
      </c>
      <c r="D267">
        <v>39238</v>
      </c>
      <c r="E267">
        <v>20069.260385386609</v>
      </c>
      <c r="F267">
        <v>19168.739614613391</v>
      </c>
    </row>
    <row r="268" spans="1:6">
      <c r="A268">
        <v>541</v>
      </c>
      <c r="B268">
        <v>267</v>
      </c>
      <c r="C268">
        <v>267</v>
      </c>
      <c r="D268">
        <v>28942</v>
      </c>
      <c r="E268">
        <v>24643.376699585551</v>
      </c>
      <c r="F268">
        <v>4298.6233004144487</v>
      </c>
    </row>
    <row r="269" spans="1:6">
      <c r="A269">
        <v>505</v>
      </c>
      <c r="B269">
        <v>268</v>
      </c>
      <c r="C269">
        <v>268</v>
      </c>
      <c r="D269">
        <v>13220</v>
      </c>
      <c r="E269">
        <v>9763.7857134281148</v>
      </c>
      <c r="F269">
        <v>3456.2142865718852</v>
      </c>
    </row>
    <row r="270" spans="1:6">
      <c r="A270">
        <v>836</v>
      </c>
      <c r="B270">
        <v>269</v>
      </c>
      <c r="C270">
        <v>269</v>
      </c>
      <c r="D270">
        <v>22491</v>
      </c>
      <c r="E270">
        <v>12991.74709183547</v>
      </c>
      <c r="F270">
        <v>9499.2529081645262</v>
      </c>
    </row>
    <row r="271" spans="1:6">
      <c r="A271">
        <v>785</v>
      </c>
      <c r="B271">
        <v>270</v>
      </c>
      <c r="C271">
        <v>270</v>
      </c>
      <c r="D271">
        <v>10678</v>
      </c>
      <c r="E271">
        <v>6689.6468288938686</v>
      </c>
      <c r="F271">
        <v>3988.353171106131</v>
      </c>
    </row>
    <row r="272" spans="1:6">
      <c r="A272">
        <v>716</v>
      </c>
      <c r="B272">
        <v>271</v>
      </c>
      <c r="C272">
        <v>271</v>
      </c>
      <c r="D272">
        <v>20537</v>
      </c>
      <c r="E272">
        <v>13186.433409347341</v>
      </c>
      <c r="F272">
        <v>7350.5665906526629</v>
      </c>
    </row>
    <row r="273" spans="1:6">
      <c r="A273">
        <v>866</v>
      </c>
      <c r="B273">
        <v>272</v>
      </c>
      <c r="C273">
        <v>272</v>
      </c>
      <c r="D273">
        <v>9378</v>
      </c>
      <c r="E273">
        <v>7782.4191211726338</v>
      </c>
      <c r="F273">
        <v>1595.580878827366</v>
      </c>
    </row>
    <row r="274" spans="1:6">
      <c r="A274">
        <v>979</v>
      </c>
      <c r="B274">
        <v>273</v>
      </c>
      <c r="C274">
        <v>273</v>
      </c>
      <c r="D274">
        <v>6906</v>
      </c>
      <c r="E274">
        <v>5798.3282382191801</v>
      </c>
      <c r="F274">
        <v>1107.6717617808199</v>
      </c>
    </row>
    <row r="275" spans="1:6">
      <c r="A275">
        <v>533</v>
      </c>
      <c r="B275">
        <v>274</v>
      </c>
      <c r="C275">
        <v>274</v>
      </c>
      <c r="D275">
        <v>8207</v>
      </c>
      <c r="E275">
        <v>6542.9200905164153</v>
      </c>
      <c r="F275">
        <v>1664.079909483585</v>
      </c>
    </row>
    <row r="276" spans="1:6">
      <c r="A276">
        <v>5</v>
      </c>
      <c r="B276">
        <v>275</v>
      </c>
      <c r="C276">
        <v>275</v>
      </c>
      <c r="D276">
        <v>29713</v>
      </c>
      <c r="E276">
        <v>17579.196408784999</v>
      </c>
      <c r="F276">
        <v>12133.803591215001</v>
      </c>
    </row>
    <row r="277" spans="1:6">
      <c r="A277">
        <v>193</v>
      </c>
      <c r="B277">
        <v>276</v>
      </c>
      <c r="C277">
        <v>276</v>
      </c>
      <c r="D277">
        <v>10434</v>
      </c>
      <c r="E277">
        <v>5965.0858634937294</v>
      </c>
      <c r="F277">
        <v>4468.9141365062706</v>
      </c>
    </row>
    <row r="278" spans="1:6">
      <c r="A278">
        <v>765</v>
      </c>
      <c r="B278">
        <v>277</v>
      </c>
      <c r="C278">
        <v>277</v>
      </c>
      <c r="D278">
        <v>37298</v>
      </c>
      <c r="E278">
        <v>31607.38562709633</v>
      </c>
      <c r="F278">
        <v>5690.6143729036703</v>
      </c>
    </row>
    <row r="279" spans="1:6">
      <c r="A279">
        <v>181</v>
      </c>
      <c r="B279">
        <v>278</v>
      </c>
      <c r="C279">
        <v>278</v>
      </c>
      <c r="D279">
        <v>9193</v>
      </c>
      <c r="E279">
        <v>5603.1709675916527</v>
      </c>
      <c r="F279">
        <v>3589.8290324083468</v>
      </c>
    </row>
    <row r="280" spans="1:6">
      <c r="A280">
        <v>398</v>
      </c>
      <c r="B280">
        <v>279</v>
      </c>
      <c r="C280">
        <v>279</v>
      </c>
      <c r="D280">
        <v>12558</v>
      </c>
      <c r="E280">
        <v>9619.3382056449609</v>
      </c>
      <c r="F280">
        <v>2938.6617943550391</v>
      </c>
    </row>
    <row r="281" spans="1:6">
      <c r="A281">
        <v>289</v>
      </c>
      <c r="B281">
        <v>280</v>
      </c>
      <c r="C281">
        <v>280</v>
      </c>
      <c r="D281">
        <v>14523</v>
      </c>
      <c r="E281">
        <v>8094.323184029894</v>
      </c>
      <c r="F281">
        <v>6428.676815970106</v>
      </c>
    </row>
    <row r="282" spans="1:6">
      <c r="A282">
        <v>658</v>
      </c>
      <c r="B282">
        <v>281</v>
      </c>
      <c r="C282">
        <v>281</v>
      </c>
      <c r="D282">
        <v>15798</v>
      </c>
      <c r="E282">
        <v>8973.4709697502167</v>
      </c>
      <c r="F282">
        <v>6824.5290302497833</v>
      </c>
    </row>
    <row r="283" spans="1:6">
      <c r="A283">
        <v>364</v>
      </c>
      <c r="B283">
        <v>282</v>
      </c>
      <c r="C283">
        <v>282</v>
      </c>
      <c r="D283">
        <v>5521</v>
      </c>
      <c r="E283">
        <v>4411.8811167670219</v>
      </c>
      <c r="F283">
        <v>1109.1188832329781</v>
      </c>
    </row>
    <row r="284" spans="1:6">
      <c r="A284">
        <v>153</v>
      </c>
      <c r="B284">
        <v>283</v>
      </c>
      <c r="C284">
        <v>283</v>
      </c>
      <c r="D284">
        <v>14256</v>
      </c>
      <c r="E284">
        <v>11061.61798571958</v>
      </c>
      <c r="F284">
        <v>3194.382014280422</v>
      </c>
    </row>
    <row r="285" spans="1:6">
      <c r="A285">
        <v>801</v>
      </c>
      <c r="B285">
        <v>284</v>
      </c>
      <c r="C285">
        <v>284</v>
      </c>
      <c r="D285">
        <v>9955</v>
      </c>
      <c r="E285">
        <v>5317.4140975876026</v>
      </c>
      <c r="F285">
        <v>4637.5859024123974</v>
      </c>
    </row>
    <row r="286" spans="1:6">
      <c r="A286">
        <v>459</v>
      </c>
      <c r="B286">
        <v>285</v>
      </c>
      <c r="C286">
        <v>285</v>
      </c>
      <c r="D286">
        <v>8309</v>
      </c>
      <c r="E286">
        <v>4685.0895964174933</v>
      </c>
      <c r="F286">
        <v>3623.9104035825071</v>
      </c>
    </row>
    <row r="287" spans="1:6">
      <c r="A287">
        <v>89</v>
      </c>
      <c r="B287">
        <v>286</v>
      </c>
      <c r="C287">
        <v>286</v>
      </c>
      <c r="D287">
        <v>19077</v>
      </c>
      <c r="E287">
        <v>11133.90822710666</v>
      </c>
      <c r="F287">
        <v>7943.0917728933382</v>
      </c>
    </row>
    <row r="288" spans="1:6">
      <c r="A288">
        <v>179</v>
      </c>
      <c r="B288">
        <v>287</v>
      </c>
      <c r="C288">
        <v>287</v>
      </c>
      <c r="D288">
        <v>28417</v>
      </c>
      <c r="E288">
        <v>25170.214337223129</v>
      </c>
      <c r="F288">
        <v>3246.785662776871</v>
      </c>
    </row>
    <row r="289" spans="1:6">
      <c r="A289">
        <v>833</v>
      </c>
      <c r="B289">
        <v>288</v>
      </c>
      <c r="C289">
        <v>288</v>
      </c>
      <c r="D289">
        <v>15276</v>
      </c>
      <c r="E289">
        <v>12894.983772708671</v>
      </c>
      <c r="F289">
        <v>2381.0162272913258</v>
      </c>
    </row>
    <row r="290" spans="1:6">
      <c r="A290">
        <v>53</v>
      </c>
      <c r="B290">
        <v>289</v>
      </c>
      <c r="C290">
        <v>289</v>
      </c>
      <c r="D290">
        <v>16462</v>
      </c>
      <c r="E290">
        <v>11868.364484943761</v>
      </c>
      <c r="F290">
        <v>4593.6355150562358</v>
      </c>
    </row>
    <row r="291" spans="1:6">
      <c r="A291">
        <v>184</v>
      </c>
      <c r="B291">
        <v>290</v>
      </c>
      <c r="C291">
        <v>290</v>
      </c>
      <c r="D291">
        <v>34017</v>
      </c>
      <c r="E291">
        <v>23141.753288184609</v>
      </c>
      <c r="F291">
        <v>10875.246711815391</v>
      </c>
    </row>
    <row r="292" spans="1:6">
      <c r="A292">
        <v>628</v>
      </c>
      <c r="B292">
        <v>291</v>
      </c>
      <c r="C292">
        <v>291</v>
      </c>
      <c r="D292">
        <v>18246</v>
      </c>
      <c r="E292">
        <v>11204.7888974541</v>
      </c>
      <c r="F292">
        <v>7041.211102545898</v>
      </c>
    </row>
    <row r="293" spans="1:6">
      <c r="A293">
        <v>309</v>
      </c>
      <c r="B293">
        <v>292</v>
      </c>
      <c r="C293">
        <v>292</v>
      </c>
      <c r="D293">
        <v>10672</v>
      </c>
      <c r="E293">
        <v>9260.5013308651232</v>
      </c>
      <c r="F293">
        <v>1411.498669134877</v>
      </c>
    </row>
    <row r="294" spans="1:6">
      <c r="A294">
        <v>463</v>
      </c>
      <c r="B294">
        <v>293</v>
      </c>
      <c r="C294">
        <v>293</v>
      </c>
      <c r="D294">
        <v>36116</v>
      </c>
      <c r="E294">
        <v>21407.774700771399</v>
      </c>
      <c r="F294">
        <v>14708.225299228599</v>
      </c>
    </row>
    <row r="295" spans="1:6">
      <c r="A295">
        <v>769</v>
      </c>
      <c r="B295">
        <v>294</v>
      </c>
      <c r="C295">
        <v>294</v>
      </c>
      <c r="D295">
        <v>5272</v>
      </c>
      <c r="E295">
        <v>4732.7348561935187</v>
      </c>
      <c r="F295">
        <v>539.26514380648132</v>
      </c>
    </row>
    <row r="296" spans="1:6">
      <c r="A296">
        <v>47</v>
      </c>
      <c r="B296">
        <v>295</v>
      </c>
      <c r="C296">
        <v>295</v>
      </c>
      <c r="D296">
        <v>10679</v>
      </c>
      <c r="E296">
        <v>6012.6101840155507</v>
      </c>
      <c r="F296">
        <v>4666.3898159844493</v>
      </c>
    </row>
    <row r="297" spans="1:6">
      <c r="A297">
        <v>56</v>
      </c>
      <c r="B297">
        <v>296</v>
      </c>
      <c r="C297">
        <v>296</v>
      </c>
      <c r="D297">
        <v>17384</v>
      </c>
      <c r="E297">
        <v>11101.117718609041</v>
      </c>
      <c r="F297">
        <v>6282.8822813909628</v>
      </c>
    </row>
    <row r="298" spans="1:6">
      <c r="A298">
        <v>208</v>
      </c>
      <c r="B298">
        <v>297</v>
      </c>
      <c r="C298">
        <v>297</v>
      </c>
      <c r="D298">
        <v>19275</v>
      </c>
      <c r="E298">
        <v>14370.85951041519</v>
      </c>
      <c r="F298">
        <v>4904.1404895848082</v>
      </c>
    </row>
    <row r="299" spans="1:6">
      <c r="A299">
        <v>878</v>
      </c>
      <c r="B299">
        <v>298</v>
      </c>
      <c r="C299">
        <v>298</v>
      </c>
      <c r="D299">
        <v>9517</v>
      </c>
      <c r="E299">
        <v>7773.7749441353972</v>
      </c>
      <c r="F299">
        <v>1743.2250558646031</v>
      </c>
    </row>
    <row r="300" spans="1:6">
      <c r="A300">
        <v>827</v>
      </c>
      <c r="B300">
        <v>299</v>
      </c>
      <c r="C300">
        <v>299</v>
      </c>
      <c r="D300">
        <v>17812</v>
      </c>
      <c r="E300">
        <v>14503.935154091499</v>
      </c>
      <c r="F300">
        <v>3308.064845908501</v>
      </c>
    </row>
    <row r="301" spans="1:6">
      <c r="A301">
        <v>828</v>
      </c>
      <c r="B301">
        <v>300</v>
      </c>
      <c r="C301">
        <v>300</v>
      </c>
      <c r="D301">
        <v>5602</v>
      </c>
      <c r="E301">
        <v>4114.2364490147856</v>
      </c>
      <c r="F301">
        <v>1487.7635509852139</v>
      </c>
    </row>
    <row r="302" spans="1:6">
      <c r="A302">
        <v>801</v>
      </c>
      <c r="B302">
        <v>301</v>
      </c>
      <c r="C302">
        <v>301</v>
      </c>
      <c r="D302">
        <v>32367</v>
      </c>
      <c r="E302">
        <v>18896.178954117349</v>
      </c>
      <c r="F302">
        <v>13470.821045882651</v>
      </c>
    </row>
    <row r="303" spans="1:6">
      <c r="A303">
        <v>130</v>
      </c>
      <c r="B303">
        <v>302</v>
      </c>
      <c r="C303">
        <v>302</v>
      </c>
      <c r="D303">
        <v>18144</v>
      </c>
      <c r="E303">
        <v>10053.09789813586</v>
      </c>
      <c r="F303">
        <v>8090.9021018641433</v>
      </c>
    </row>
    <row r="304" spans="1:6">
      <c r="A304">
        <v>374</v>
      </c>
      <c r="B304">
        <v>303</v>
      </c>
      <c r="C304">
        <v>303</v>
      </c>
      <c r="D304">
        <v>26798</v>
      </c>
      <c r="E304">
        <v>19338.042605289578</v>
      </c>
      <c r="F304">
        <v>7459.9573947104182</v>
      </c>
    </row>
    <row r="305" spans="1:6">
      <c r="A305">
        <v>96</v>
      </c>
      <c r="B305">
        <v>304</v>
      </c>
      <c r="C305">
        <v>304</v>
      </c>
      <c r="D305">
        <v>18120</v>
      </c>
      <c r="E305">
        <v>14345.71619676718</v>
      </c>
      <c r="F305">
        <v>3774.2838032328218</v>
      </c>
    </row>
    <row r="306" spans="1:6">
      <c r="A306">
        <v>997</v>
      </c>
      <c r="B306">
        <v>305</v>
      </c>
      <c r="C306">
        <v>305</v>
      </c>
      <c r="D306">
        <v>16939</v>
      </c>
      <c r="E306">
        <v>11606.60337974544</v>
      </c>
      <c r="F306">
        <v>5332.3966202545562</v>
      </c>
    </row>
    <row r="307" spans="1:6">
      <c r="A307">
        <v>752</v>
      </c>
      <c r="B307">
        <v>306</v>
      </c>
      <c r="C307">
        <v>306</v>
      </c>
      <c r="D307">
        <v>45908</v>
      </c>
      <c r="E307">
        <v>29345.639369962439</v>
      </c>
      <c r="F307">
        <v>16562.360630037561</v>
      </c>
    </row>
    <row r="308" spans="1:6">
      <c r="A308">
        <v>835</v>
      </c>
      <c r="B308">
        <v>307</v>
      </c>
      <c r="C308">
        <v>307</v>
      </c>
      <c r="D308">
        <v>17548</v>
      </c>
      <c r="E308">
        <v>12439.25748618535</v>
      </c>
      <c r="F308">
        <v>5108.7425138146518</v>
      </c>
    </row>
    <row r="309" spans="1:6">
      <c r="A309">
        <v>83</v>
      </c>
      <c r="B309">
        <v>308</v>
      </c>
      <c r="C309">
        <v>308</v>
      </c>
      <c r="D309">
        <v>16461</v>
      </c>
      <c r="E309">
        <v>12821.38960170547</v>
      </c>
      <c r="F309">
        <v>3639.6103982945328</v>
      </c>
    </row>
    <row r="310" spans="1:6">
      <c r="A310">
        <v>94</v>
      </c>
      <c r="B310">
        <v>309</v>
      </c>
      <c r="C310">
        <v>309</v>
      </c>
      <c r="D310">
        <v>27418</v>
      </c>
      <c r="E310">
        <v>18048.537192853131</v>
      </c>
      <c r="F310">
        <v>9369.4628071468687</v>
      </c>
    </row>
    <row r="311" spans="1:6">
      <c r="A311">
        <v>911</v>
      </c>
      <c r="B311">
        <v>310</v>
      </c>
      <c r="C311">
        <v>310</v>
      </c>
      <c r="D311">
        <v>11548</v>
      </c>
      <c r="E311">
        <v>7801.3369683853043</v>
      </c>
      <c r="F311">
        <v>3746.6630316146961</v>
      </c>
    </row>
    <row r="312" spans="1:6">
      <c r="A312">
        <v>255</v>
      </c>
      <c r="B312">
        <v>311</v>
      </c>
      <c r="C312">
        <v>311</v>
      </c>
      <c r="D312">
        <v>32284</v>
      </c>
      <c r="E312">
        <v>25655.129274643052</v>
      </c>
      <c r="F312">
        <v>6628.8707253569519</v>
      </c>
    </row>
    <row r="313" spans="1:6">
      <c r="A313">
        <v>206</v>
      </c>
      <c r="B313">
        <v>312</v>
      </c>
      <c r="C313">
        <v>312</v>
      </c>
      <c r="D313">
        <v>45537</v>
      </c>
      <c r="E313">
        <v>38867.437394445376</v>
      </c>
      <c r="F313">
        <v>6669.5626055546236</v>
      </c>
    </row>
    <row r="314" spans="1:6">
      <c r="A314">
        <v>750</v>
      </c>
      <c r="B314">
        <v>313</v>
      </c>
      <c r="C314">
        <v>313</v>
      </c>
      <c r="D314">
        <v>9836</v>
      </c>
      <c r="E314">
        <v>6800.6182971973294</v>
      </c>
      <c r="F314">
        <v>3035.381702802671</v>
      </c>
    </row>
    <row r="315" spans="1:6">
      <c r="A315">
        <v>509</v>
      </c>
      <c r="B315">
        <v>314</v>
      </c>
      <c r="C315">
        <v>314</v>
      </c>
      <c r="D315">
        <v>12523</v>
      </c>
      <c r="E315">
        <v>6286.8228754103884</v>
      </c>
      <c r="F315">
        <v>6236.1771245896116</v>
      </c>
    </row>
    <row r="316" spans="1:6">
      <c r="A316">
        <v>211</v>
      </c>
      <c r="B316">
        <v>315</v>
      </c>
      <c r="C316">
        <v>315</v>
      </c>
      <c r="D316">
        <v>17900</v>
      </c>
      <c r="E316">
        <v>10195.732901289821</v>
      </c>
      <c r="F316">
        <v>7704.2670987101847</v>
      </c>
    </row>
    <row r="317" spans="1:6">
      <c r="A317">
        <v>434</v>
      </c>
      <c r="B317">
        <v>316</v>
      </c>
      <c r="C317">
        <v>316</v>
      </c>
      <c r="D317">
        <v>6459</v>
      </c>
      <c r="E317">
        <v>4942.7444691452847</v>
      </c>
      <c r="F317">
        <v>1516.2555308547151</v>
      </c>
    </row>
    <row r="318" spans="1:6">
      <c r="A318">
        <v>25</v>
      </c>
      <c r="B318">
        <v>317</v>
      </c>
      <c r="C318">
        <v>317</v>
      </c>
      <c r="D318">
        <v>8856</v>
      </c>
      <c r="E318">
        <v>5209.5483995476779</v>
      </c>
      <c r="F318">
        <v>3646.4516004523221</v>
      </c>
    </row>
    <row r="319" spans="1:6">
      <c r="A319">
        <v>597</v>
      </c>
      <c r="B319">
        <v>318</v>
      </c>
      <c r="C319">
        <v>318</v>
      </c>
      <c r="D319">
        <v>33426</v>
      </c>
      <c r="E319">
        <v>17979.046034733699</v>
      </c>
      <c r="F319">
        <v>15446.953965266301</v>
      </c>
    </row>
    <row r="320" spans="1:6">
      <c r="A320">
        <v>573</v>
      </c>
      <c r="B320">
        <v>319</v>
      </c>
      <c r="C320">
        <v>319</v>
      </c>
      <c r="D320">
        <v>10782</v>
      </c>
      <c r="E320">
        <v>5433.7888385463493</v>
      </c>
      <c r="F320">
        <v>5348.2111614536507</v>
      </c>
    </row>
    <row r="321" spans="1:6">
      <c r="A321">
        <v>319</v>
      </c>
      <c r="B321">
        <v>320</v>
      </c>
      <c r="C321">
        <v>320</v>
      </c>
      <c r="D321">
        <v>12062</v>
      </c>
      <c r="E321">
        <v>7883.0910569283242</v>
      </c>
      <c r="F321">
        <v>4178.9089430716758</v>
      </c>
    </row>
    <row r="322" spans="1:6">
      <c r="A322">
        <v>723</v>
      </c>
      <c r="B322">
        <v>321</v>
      </c>
      <c r="C322">
        <v>321</v>
      </c>
      <c r="D322">
        <v>24360</v>
      </c>
      <c r="E322">
        <v>14089.17295364157</v>
      </c>
      <c r="F322">
        <v>10270.82704635843</v>
      </c>
    </row>
    <row r="323" spans="1:6">
      <c r="A323">
        <v>725</v>
      </c>
      <c r="B323">
        <v>322</v>
      </c>
      <c r="C323">
        <v>322</v>
      </c>
      <c r="D323">
        <v>13594</v>
      </c>
      <c r="E323">
        <v>8614.7401077857576</v>
      </c>
      <c r="F323">
        <v>4979.2598922142424</v>
      </c>
    </row>
    <row r="324" spans="1:6">
      <c r="A324">
        <v>851</v>
      </c>
      <c r="B324">
        <v>323</v>
      </c>
      <c r="C324">
        <v>323</v>
      </c>
      <c r="D324">
        <v>19307</v>
      </c>
      <c r="E324">
        <v>16157.43287767065</v>
      </c>
      <c r="F324">
        <v>3149.567122329348</v>
      </c>
    </row>
    <row r="325" spans="1:6">
      <c r="A325">
        <v>412</v>
      </c>
      <c r="B325">
        <v>324</v>
      </c>
      <c r="C325">
        <v>324</v>
      </c>
      <c r="D325">
        <v>29570</v>
      </c>
      <c r="E325">
        <v>20791.865174082432</v>
      </c>
      <c r="F325">
        <v>8778.1348259175684</v>
      </c>
    </row>
    <row r="326" spans="1:6">
      <c r="A326">
        <v>739</v>
      </c>
      <c r="B326">
        <v>325</v>
      </c>
      <c r="C326">
        <v>325</v>
      </c>
      <c r="D326">
        <v>47835</v>
      </c>
      <c r="E326">
        <v>34465.380345278892</v>
      </c>
      <c r="F326">
        <v>13369.619654721109</v>
      </c>
    </row>
    <row r="327" spans="1:6">
      <c r="A327">
        <v>151</v>
      </c>
      <c r="B327">
        <v>326</v>
      </c>
      <c r="C327">
        <v>326</v>
      </c>
      <c r="D327">
        <v>6695</v>
      </c>
      <c r="E327">
        <v>4284.1701786887324</v>
      </c>
      <c r="F327">
        <v>2410.829821311268</v>
      </c>
    </row>
    <row r="328" spans="1:6">
      <c r="A328">
        <v>47</v>
      </c>
      <c r="B328">
        <v>327</v>
      </c>
      <c r="C328">
        <v>327</v>
      </c>
      <c r="D328">
        <v>29553</v>
      </c>
      <c r="E328">
        <v>24830.36244546936</v>
      </c>
      <c r="F328">
        <v>4722.6375545306437</v>
      </c>
    </row>
    <row r="329" spans="1:6">
      <c r="A329">
        <v>562</v>
      </c>
      <c r="B329">
        <v>328</v>
      </c>
      <c r="C329">
        <v>328</v>
      </c>
      <c r="D329">
        <v>35773</v>
      </c>
      <c r="E329">
        <v>29705.078577925651</v>
      </c>
      <c r="F329">
        <v>6067.9214220743524</v>
      </c>
    </row>
    <row r="330" spans="1:6">
      <c r="A330">
        <v>913</v>
      </c>
      <c r="B330">
        <v>329</v>
      </c>
      <c r="C330">
        <v>329</v>
      </c>
      <c r="D330">
        <v>47506</v>
      </c>
      <c r="E330">
        <v>32056.369250773962</v>
      </c>
      <c r="F330">
        <v>15449.63074922604</v>
      </c>
    </row>
    <row r="331" spans="1:6">
      <c r="A331">
        <v>587</v>
      </c>
      <c r="B331">
        <v>330</v>
      </c>
      <c r="C331">
        <v>330</v>
      </c>
      <c r="D331">
        <v>12001</v>
      </c>
      <c r="E331">
        <v>6979.6564140931096</v>
      </c>
      <c r="F331">
        <v>5021.3435859068904</v>
      </c>
    </row>
    <row r="332" spans="1:6">
      <c r="A332">
        <v>457</v>
      </c>
      <c r="B332">
        <v>331</v>
      </c>
      <c r="C332">
        <v>331</v>
      </c>
      <c r="D332">
        <v>18155</v>
      </c>
      <c r="E332">
        <v>10159.235605959961</v>
      </c>
      <c r="F332">
        <v>7995.764394040043</v>
      </c>
    </row>
    <row r="333" spans="1:6">
      <c r="A333">
        <v>558</v>
      </c>
      <c r="B333">
        <v>332</v>
      </c>
      <c r="C333">
        <v>332</v>
      </c>
      <c r="D333">
        <v>19924</v>
      </c>
      <c r="E333">
        <v>17823.867152187981</v>
      </c>
      <c r="F333">
        <v>2100.1328478120231</v>
      </c>
    </row>
    <row r="334" spans="1:6">
      <c r="A334">
        <v>54</v>
      </c>
      <c r="B334">
        <v>333</v>
      </c>
      <c r="C334">
        <v>333</v>
      </c>
      <c r="D334">
        <v>19592</v>
      </c>
      <c r="E334">
        <v>14676.02334344221</v>
      </c>
      <c r="F334">
        <v>4915.9766565577902</v>
      </c>
    </row>
    <row r="335" spans="1:6">
      <c r="A335">
        <v>445</v>
      </c>
      <c r="B335">
        <v>334</v>
      </c>
      <c r="C335">
        <v>334</v>
      </c>
      <c r="D335">
        <v>45721</v>
      </c>
      <c r="E335">
        <v>38294.117735456857</v>
      </c>
      <c r="F335">
        <v>7426.8822645431428</v>
      </c>
    </row>
    <row r="336" spans="1:6">
      <c r="A336">
        <v>875</v>
      </c>
      <c r="B336">
        <v>335</v>
      </c>
      <c r="C336">
        <v>335</v>
      </c>
      <c r="D336">
        <v>14204</v>
      </c>
      <c r="E336">
        <v>8284.9801833609527</v>
      </c>
      <c r="F336">
        <v>5919.0198166390473</v>
      </c>
    </row>
    <row r="337" spans="1:6">
      <c r="A337">
        <v>919</v>
      </c>
      <c r="B337">
        <v>336</v>
      </c>
      <c r="C337">
        <v>336</v>
      </c>
      <c r="D337">
        <v>7857</v>
      </c>
      <c r="E337">
        <v>5013.6997127409213</v>
      </c>
      <c r="F337">
        <v>2843.3002872590791</v>
      </c>
    </row>
    <row r="338" spans="1:6">
      <c r="A338">
        <v>897</v>
      </c>
      <c r="B338">
        <v>337</v>
      </c>
      <c r="C338">
        <v>337</v>
      </c>
      <c r="D338">
        <v>19939</v>
      </c>
      <c r="E338">
        <v>16585.424845519301</v>
      </c>
      <c r="F338">
        <v>3353.5751544806949</v>
      </c>
    </row>
    <row r="339" spans="1:6">
      <c r="A339">
        <v>278</v>
      </c>
      <c r="B339">
        <v>338</v>
      </c>
      <c r="C339">
        <v>338</v>
      </c>
      <c r="D339">
        <v>17354</v>
      </c>
      <c r="E339">
        <v>10052.77589699807</v>
      </c>
      <c r="F339">
        <v>7301.2241030019322</v>
      </c>
    </row>
    <row r="340" spans="1:6">
      <c r="A340">
        <v>511</v>
      </c>
      <c r="B340">
        <v>339</v>
      </c>
      <c r="C340">
        <v>339</v>
      </c>
      <c r="D340">
        <v>7578</v>
      </c>
      <c r="E340">
        <v>4820.0979442540756</v>
      </c>
      <c r="F340">
        <v>2757.9020557459239</v>
      </c>
    </row>
    <row r="341" spans="1:6">
      <c r="A341">
        <v>459</v>
      </c>
      <c r="B341">
        <v>340</v>
      </c>
      <c r="C341">
        <v>340</v>
      </c>
      <c r="D341">
        <v>29765</v>
      </c>
      <c r="E341">
        <v>16603.006743082518</v>
      </c>
      <c r="F341">
        <v>13161.99325691748</v>
      </c>
    </row>
    <row r="342" spans="1:6">
      <c r="A342">
        <v>667</v>
      </c>
      <c r="B342">
        <v>341</v>
      </c>
      <c r="C342">
        <v>341</v>
      </c>
      <c r="D342">
        <v>25433</v>
      </c>
      <c r="E342">
        <v>21599.07595223757</v>
      </c>
      <c r="F342">
        <v>3833.9240477624298</v>
      </c>
    </row>
    <row r="343" spans="1:6">
      <c r="A343">
        <v>850</v>
      </c>
      <c r="B343">
        <v>342</v>
      </c>
      <c r="C343">
        <v>342</v>
      </c>
      <c r="D343">
        <v>11166</v>
      </c>
      <c r="E343">
        <v>8423.465170832782</v>
      </c>
      <c r="F343">
        <v>2742.534829167218</v>
      </c>
    </row>
    <row r="344" spans="1:6">
      <c r="A344">
        <v>609</v>
      </c>
      <c r="B344">
        <v>343</v>
      </c>
      <c r="C344">
        <v>343</v>
      </c>
      <c r="D344">
        <v>17702</v>
      </c>
      <c r="E344">
        <v>12872.45261624512</v>
      </c>
      <c r="F344">
        <v>4829.5473837548798</v>
      </c>
    </row>
    <row r="345" spans="1:6">
      <c r="A345">
        <v>988</v>
      </c>
      <c r="B345">
        <v>344</v>
      </c>
      <c r="C345">
        <v>344</v>
      </c>
      <c r="D345">
        <v>8065</v>
      </c>
      <c r="E345">
        <v>5480.0465523753219</v>
      </c>
      <c r="F345">
        <v>2584.9534476246781</v>
      </c>
    </row>
    <row r="346" spans="1:6">
      <c r="A346">
        <v>889</v>
      </c>
      <c r="B346">
        <v>345</v>
      </c>
      <c r="C346">
        <v>345</v>
      </c>
      <c r="D346">
        <v>41134</v>
      </c>
      <c r="E346">
        <v>29271.602930032019</v>
      </c>
      <c r="F346">
        <v>11862.397069967979</v>
      </c>
    </row>
    <row r="347" spans="1:6">
      <c r="A347">
        <v>539</v>
      </c>
      <c r="B347">
        <v>346</v>
      </c>
      <c r="C347">
        <v>346</v>
      </c>
      <c r="D347">
        <v>19271</v>
      </c>
      <c r="E347">
        <v>10114.68392965254</v>
      </c>
      <c r="F347">
        <v>9156.3160703474623</v>
      </c>
    </row>
    <row r="348" spans="1:6">
      <c r="A348">
        <v>868</v>
      </c>
      <c r="B348">
        <v>347</v>
      </c>
      <c r="C348">
        <v>347</v>
      </c>
      <c r="D348">
        <v>19448</v>
      </c>
      <c r="E348">
        <v>12774.492718995611</v>
      </c>
      <c r="F348">
        <v>6673.5072810043912</v>
      </c>
    </row>
    <row r="349" spans="1:6">
      <c r="A349">
        <v>769</v>
      </c>
      <c r="B349">
        <v>348</v>
      </c>
      <c r="C349">
        <v>348</v>
      </c>
      <c r="D349">
        <v>5043</v>
      </c>
      <c r="E349">
        <v>4353.1354240059582</v>
      </c>
      <c r="F349">
        <v>689.86457599404184</v>
      </c>
    </row>
    <row r="350" spans="1:6">
      <c r="A350">
        <v>850</v>
      </c>
      <c r="B350">
        <v>349</v>
      </c>
      <c r="C350">
        <v>349</v>
      </c>
      <c r="D350">
        <v>16617</v>
      </c>
      <c r="E350">
        <v>9937.3042141761616</v>
      </c>
      <c r="F350">
        <v>6679.6957858238384</v>
      </c>
    </row>
    <row r="351" spans="1:6">
      <c r="A351">
        <v>458</v>
      </c>
      <c r="B351">
        <v>350</v>
      </c>
      <c r="C351">
        <v>350</v>
      </c>
      <c r="D351">
        <v>23857</v>
      </c>
      <c r="E351">
        <v>17785.13909205528</v>
      </c>
      <c r="F351">
        <v>6071.860907944716</v>
      </c>
    </row>
    <row r="352" spans="1:6">
      <c r="A352">
        <v>322</v>
      </c>
      <c r="B352">
        <v>351</v>
      </c>
      <c r="C352">
        <v>351</v>
      </c>
      <c r="D352">
        <v>6813</v>
      </c>
      <c r="E352">
        <v>5786.7693469683454</v>
      </c>
      <c r="F352">
        <v>1026.230653031655</v>
      </c>
    </row>
    <row r="353" spans="1:6">
      <c r="A353">
        <v>351</v>
      </c>
      <c r="B353">
        <v>352</v>
      </c>
      <c r="C353">
        <v>352</v>
      </c>
      <c r="D353">
        <v>8534</v>
      </c>
      <c r="E353">
        <v>6895.6095596159957</v>
      </c>
      <c r="F353">
        <v>1638.390440384004</v>
      </c>
    </row>
    <row r="354" spans="1:6">
      <c r="A354">
        <v>913</v>
      </c>
      <c r="B354">
        <v>353</v>
      </c>
      <c r="C354">
        <v>353</v>
      </c>
      <c r="D354">
        <v>3304</v>
      </c>
      <c r="E354">
        <v>2733.8866009819071</v>
      </c>
      <c r="F354">
        <v>570.11339901809333</v>
      </c>
    </row>
    <row r="355" spans="1:6">
      <c r="A355">
        <v>485</v>
      </c>
      <c r="B355">
        <v>354</v>
      </c>
      <c r="C355">
        <v>354</v>
      </c>
      <c r="D355">
        <v>34451</v>
      </c>
      <c r="E355">
        <v>19959.646163727681</v>
      </c>
      <c r="F355">
        <v>14491.353836272319</v>
      </c>
    </row>
    <row r="356" spans="1:6">
      <c r="A356">
        <v>142</v>
      </c>
      <c r="B356">
        <v>355</v>
      </c>
      <c r="C356">
        <v>355</v>
      </c>
      <c r="D356">
        <v>13823</v>
      </c>
      <c r="E356">
        <v>11761.927573599511</v>
      </c>
      <c r="F356">
        <v>2061.0724264004948</v>
      </c>
    </row>
    <row r="357" spans="1:6">
      <c r="A357">
        <v>624</v>
      </c>
      <c r="B357">
        <v>356</v>
      </c>
      <c r="C357">
        <v>356</v>
      </c>
      <c r="D357">
        <v>14479</v>
      </c>
      <c r="E357">
        <v>10739.93111215998</v>
      </c>
      <c r="F357">
        <v>3739.068887840016</v>
      </c>
    </row>
    <row r="358" spans="1:6">
      <c r="A358">
        <v>418</v>
      </c>
      <c r="B358">
        <v>357</v>
      </c>
      <c r="C358">
        <v>357</v>
      </c>
      <c r="D358">
        <v>33302</v>
      </c>
      <c r="E358">
        <v>19509.5803610113</v>
      </c>
      <c r="F358">
        <v>13792.4196389887</v>
      </c>
    </row>
    <row r="359" spans="1:6">
      <c r="A359">
        <v>830</v>
      </c>
      <c r="B359">
        <v>358</v>
      </c>
      <c r="C359">
        <v>358</v>
      </c>
      <c r="D359">
        <v>16525</v>
      </c>
      <c r="E359">
        <v>9182.6521289215325</v>
      </c>
      <c r="F359">
        <v>7342.3478710784684</v>
      </c>
    </row>
    <row r="360" spans="1:6">
      <c r="A360">
        <v>233</v>
      </c>
      <c r="B360">
        <v>359</v>
      </c>
      <c r="C360">
        <v>359</v>
      </c>
      <c r="D360">
        <v>12409</v>
      </c>
      <c r="E360">
        <v>9164.0971140908277</v>
      </c>
      <c r="F360">
        <v>3244.9028859091718</v>
      </c>
    </row>
    <row r="361" spans="1:6">
      <c r="A361">
        <v>219</v>
      </c>
      <c r="B361">
        <v>360</v>
      </c>
      <c r="C361">
        <v>360</v>
      </c>
      <c r="D361">
        <v>30355</v>
      </c>
      <c r="E361">
        <v>19943.803563674661</v>
      </c>
      <c r="F361">
        <v>10411.196436325339</v>
      </c>
    </row>
    <row r="362" spans="1:6">
      <c r="A362">
        <v>619</v>
      </c>
      <c r="B362">
        <v>361</v>
      </c>
      <c r="C362">
        <v>361</v>
      </c>
      <c r="D362">
        <v>43920</v>
      </c>
      <c r="E362">
        <v>37904.765532741192</v>
      </c>
      <c r="F362">
        <v>6015.2344672588079</v>
      </c>
    </row>
    <row r="363" spans="1:6">
      <c r="A363">
        <v>943</v>
      </c>
      <c r="B363">
        <v>362</v>
      </c>
      <c r="C363">
        <v>362</v>
      </c>
      <c r="D363">
        <v>37153</v>
      </c>
      <c r="E363">
        <v>29965.777923936541</v>
      </c>
      <c r="F363">
        <v>7187.2220760634627</v>
      </c>
    </row>
    <row r="364" spans="1:6">
      <c r="A364">
        <v>173</v>
      </c>
      <c r="B364">
        <v>363</v>
      </c>
      <c r="C364">
        <v>363</v>
      </c>
      <c r="D364">
        <v>22850</v>
      </c>
      <c r="E364">
        <v>18630.567748974521</v>
      </c>
      <c r="F364">
        <v>4219.4322510254788</v>
      </c>
    </row>
    <row r="365" spans="1:6">
      <c r="A365">
        <v>885</v>
      </c>
      <c r="B365">
        <v>364</v>
      </c>
      <c r="C365">
        <v>364</v>
      </c>
      <c r="D365">
        <v>8139</v>
      </c>
      <c r="E365">
        <v>6910.355580559687</v>
      </c>
      <c r="F365">
        <v>1228.644419440313</v>
      </c>
    </row>
    <row r="366" spans="1:6">
      <c r="A366">
        <v>420</v>
      </c>
      <c r="B366">
        <v>365</v>
      </c>
      <c r="C366">
        <v>365</v>
      </c>
      <c r="D366">
        <v>7061</v>
      </c>
      <c r="E366">
        <v>4423.8057234546332</v>
      </c>
      <c r="F366">
        <v>2637.1942765453668</v>
      </c>
    </row>
    <row r="367" spans="1:6">
      <c r="A367">
        <v>878</v>
      </c>
      <c r="B367">
        <v>366</v>
      </c>
      <c r="C367">
        <v>366</v>
      </c>
      <c r="D367">
        <v>6087</v>
      </c>
      <c r="E367">
        <v>4974.7370798214761</v>
      </c>
      <c r="F367">
        <v>1112.2629201785239</v>
      </c>
    </row>
    <row r="368" spans="1:6">
      <c r="A368">
        <v>2</v>
      </c>
      <c r="B368">
        <v>367</v>
      </c>
      <c r="C368">
        <v>367</v>
      </c>
      <c r="D368">
        <v>19876</v>
      </c>
      <c r="E368">
        <v>17417.63263325256</v>
      </c>
      <c r="F368">
        <v>2458.3673667474359</v>
      </c>
    </row>
    <row r="369" spans="1:6">
      <c r="A369">
        <v>141</v>
      </c>
      <c r="B369">
        <v>368</v>
      </c>
      <c r="C369">
        <v>368</v>
      </c>
      <c r="D369">
        <v>6474</v>
      </c>
      <c r="E369">
        <v>4030.0575102057701</v>
      </c>
      <c r="F369">
        <v>2443.9424897942299</v>
      </c>
    </row>
    <row r="370" spans="1:6">
      <c r="A370">
        <v>241</v>
      </c>
      <c r="B370">
        <v>369</v>
      </c>
      <c r="C370">
        <v>369</v>
      </c>
      <c r="D370">
        <v>12910</v>
      </c>
      <c r="E370">
        <v>11113.71333022141</v>
      </c>
      <c r="F370">
        <v>1796.2866697785939</v>
      </c>
    </row>
    <row r="371" spans="1:6">
      <c r="A371">
        <v>533</v>
      </c>
      <c r="B371">
        <v>370</v>
      </c>
      <c r="C371">
        <v>370</v>
      </c>
      <c r="D371">
        <v>24545</v>
      </c>
      <c r="E371">
        <v>12950.948653773819</v>
      </c>
      <c r="F371">
        <v>11594.051346226181</v>
      </c>
    </row>
    <row r="372" spans="1:6">
      <c r="A372">
        <v>763</v>
      </c>
      <c r="B372">
        <v>371</v>
      </c>
      <c r="C372">
        <v>371</v>
      </c>
      <c r="D372">
        <v>18160</v>
      </c>
      <c r="E372">
        <v>13067.87829584356</v>
      </c>
      <c r="F372">
        <v>5092.121704156436</v>
      </c>
    </row>
    <row r="373" spans="1:6">
      <c r="A373">
        <v>329</v>
      </c>
      <c r="B373">
        <v>372</v>
      </c>
      <c r="C373">
        <v>372</v>
      </c>
      <c r="D373">
        <v>11100</v>
      </c>
      <c r="E373">
        <v>8697.4448876246297</v>
      </c>
      <c r="F373">
        <v>2402.5551123753698</v>
      </c>
    </row>
    <row r="374" spans="1:6">
      <c r="A374">
        <v>456</v>
      </c>
      <c r="B374">
        <v>373</v>
      </c>
      <c r="C374">
        <v>373</v>
      </c>
      <c r="D374">
        <v>34043</v>
      </c>
      <c r="E374">
        <v>26387.991350490731</v>
      </c>
      <c r="F374">
        <v>7655.0086495092728</v>
      </c>
    </row>
    <row r="375" spans="1:6">
      <c r="A375">
        <v>625</v>
      </c>
      <c r="B375">
        <v>374</v>
      </c>
      <c r="C375">
        <v>374</v>
      </c>
      <c r="D375">
        <v>10037</v>
      </c>
      <c r="E375">
        <v>6820.9941994151013</v>
      </c>
      <c r="F375">
        <v>3216.0058005848991</v>
      </c>
    </row>
    <row r="376" spans="1:6">
      <c r="A376">
        <v>877</v>
      </c>
      <c r="B376">
        <v>375</v>
      </c>
      <c r="C376">
        <v>375</v>
      </c>
      <c r="D376">
        <v>46339</v>
      </c>
      <c r="E376">
        <v>26579.2743499479</v>
      </c>
      <c r="F376">
        <v>19759.7256500521</v>
      </c>
    </row>
    <row r="377" spans="1:6">
      <c r="A377">
        <v>435</v>
      </c>
      <c r="B377">
        <v>376</v>
      </c>
      <c r="C377">
        <v>376</v>
      </c>
      <c r="D377">
        <v>15892</v>
      </c>
      <c r="E377">
        <v>12294.321168834291</v>
      </c>
      <c r="F377">
        <v>3597.6788311657069</v>
      </c>
    </row>
    <row r="378" spans="1:6">
      <c r="A378">
        <v>176</v>
      </c>
      <c r="B378">
        <v>377</v>
      </c>
      <c r="C378">
        <v>377</v>
      </c>
      <c r="D378">
        <v>23621</v>
      </c>
      <c r="E378">
        <v>20522.520531667171</v>
      </c>
      <c r="F378">
        <v>3098.4794683328291</v>
      </c>
    </row>
    <row r="379" spans="1:6">
      <c r="A379">
        <v>577</v>
      </c>
      <c r="B379">
        <v>378</v>
      </c>
      <c r="C379">
        <v>378</v>
      </c>
      <c r="D379">
        <v>22741</v>
      </c>
      <c r="E379">
        <v>16320.733346311779</v>
      </c>
      <c r="F379">
        <v>6420.266653688217</v>
      </c>
    </row>
    <row r="380" spans="1:6">
      <c r="A380">
        <v>431</v>
      </c>
      <c r="B380">
        <v>379</v>
      </c>
      <c r="C380">
        <v>379</v>
      </c>
      <c r="D380">
        <v>31467</v>
      </c>
      <c r="E380">
        <v>17468.06749626973</v>
      </c>
      <c r="F380">
        <v>13998.93250373027</v>
      </c>
    </row>
    <row r="381" spans="1:6">
      <c r="A381">
        <v>19</v>
      </c>
      <c r="B381">
        <v>380</v>
      </c>
      <c r="C381">
        <v>380</v>
      </c>
      <c r="D381">
        <v>17846</v>
      </c>
      <c r="E381">
        <v>10616.92684250027</v>
      </c>
      <c r="F381">
        <v>7229.0731574997262</v>
      </c>
    </row>
    <row r="382" spans="1:6">
      <c r="A382">
        <v>162</v>
      </c>
      <c r="B382">
        <v>381</v>
      </c>
      <c r="C382">
        <v>381</v>
      </c>
      <c r="D382">
        <v>35320</v>
      </c>
      <c r="E382">
        <v>24803.93229149975</v>
      </c>
      <c r="F382">
        <v>10516.06770850025</v>
      </c>
    </row>
    <row r="383" spans="1:6">
      <c r="A383">
        <v>751</v>
      </c>
      <c r="B383">
        <v>382</v>
      </c>
      <c r="C383">
        <v>382</v>
      </c>
      <c r="D383">
        <v>19660</v>
      </c>
      <c r="E383">
        <v>16637.965843780341</v>
      </c>
      <c r="F383">
        <v>3022.034156219655</v>
      </c>
    </row>
    <row r="384" spans="1:6">
      <c r="A384">
        <v>86</v>
      </c>
      <c r="B384">
        <v>383</v>
      </c>
      <c r="C384">
        <v>383</v>
      </c>
      <c r="D384">
        <v>20388</v>
      </c>
      <c r="E384">
        <v>13572.0330725357</v>
      </c>
      <c r="F384">
        <v>6815.9669274642984</v>
      </c>
    </row>
    <row r="385" spans="1:6">
      <c r="A385">
        <v>921</v>
      </c>
      <c r="B385">
        <v>384</v>
      </c>
      <c r="C385">
        <v>384</v>
      </c>
      <c r="D385">
        <v>15379</v>
      </c>
      <c r="E385">
        <v>13082.64552599524</v>
      </c>
      <c r="F385">
        <v>2296.3544740047578</v>
      </c>
    </row>
    <row r="386" spans="1:6">
      <c r="A386">
        <v>220</v>
      </c>
      <c r="B386">
        <v>385</v>
      </c>
      <c r="C386">
        <v>385</v>
      </c>
      <c r="D386">
        <v>11285</v>
      </c>
      <c r="E386">
        <v>7072.241069923648</v>
      </c>
      <c r="F386">
        <v>4212.758930076352</v>
      </c>
    </row>
    <row r="387" spans="1:6">
      <c r="A387">
        <v>699</v>
      </c>
      <c r="B387">
        <v>386</v>
      </c>
      <c r="C387">
        <v>386</v>
      </c>
      <c r="D387">
        <v>32818</v>
      </c>
      <c r="E387">
        <v>16832.088497118159</v>
      </c>
      <c r="F387">
        <v>15985.91150288184</v>
      </c>
    </row>
    <row r="388" spans="1:6">
      <c r="A388">
        <v>702</v>
      </c>
      <c r="B388">
        <v>387</v>
      </c>
      <c r="C388">
        <v>387</v>
      </c>
      <c r="D388">
        <v>18279</v>
      </c>
      <c r="E388">
        <v>9648.1135241106385</v>
      </c>
      <c r="F388">
        <v>8630.8864758893615</v>
      </c>
    </row>
    <row r="389" spans="1:6">
      <c r="A389">
        <v>499</v>
      </c>
      <c r="B389">
        <v>388</v>
      </c>
      <c r="C389">
        <v>388</v>
      </c>
      <c r="D389">
        <v>8140</v>
      </c>
      <c r="E389">
        <v>6731.2245341742873</v>
      </c>
      <c r="F389">
        <v>1408.7754658257129</v>
      </c>
    </row>
    <row r="390" spans="1:6">
      <c r="A390">
        <v>432</v>
      </c>
      <c r="B390">
        <v>389</v>
      </c>
      <c r="C390">
        <v>389</v>
      </c>
      <c r="D390">
        <v>15883</v>
      </c>
      <c r="E390">
        <v>12837.23114140763</v>
      </c>
      <c r="F390">
        <v>3045.7688585923679</v>
      </c>
    </row>
    <row r="391" spans="1:6">
      <c r="A391">
        <v>120</v>
      </c>
      <c r="B391">
        <v>390</v>
      </c>
      <c r="C391">
        <v>390</v>
      </c>
      <c r="D391">
        <v>9540</v>
      </c>
      <c r="E391">
        <v>4947.1468193479996</v>
      </c>
      <c r="F391">
        <v>4592.8531806520004</v>
      </c>
    </row>
    <row r="392" spans="1:6">
      <c r="A392">
        <v>21</v>
      </c>
      <c r="B392">
        <v>391</v>
      </c>
      <c r="C392">
        <v>391</v>
      </c>
      <c r="D392">
        <v>47290</v>
      </c>
      <c r="E392">
        <v>32720.4087338424</v>
      </c>
      <c r="F392">
        <v>14569.5912661576</v>
      </c>
    </row>
    <row r="393" spans="1:6">
      <c r="A393">
        <v>55</v>
      </c>
      <c r="B393">
        <v>392</v>
      </c>
      <c r="C393">
        <v>392</v>
      </c>
      <c r="D393">
        <v>9375</v>
      </c>
      <c r="E393">
        <v>7522.8105472558627</v>
      </c>
      <c r="F393">
        <v>1852.189452744137</v>
      </c>
    </row>
    <row r="394" spans="1:6">
      <c r="A394">
        <v>405</v>
      </c>
      <c r="B394">
        <v>393</v>
      </c>
      <c r="C394">
        <v>393</v>
      </c>
      <c r="D394">
        <v>15592</v>
      </c>
      <c r="E394">
        <v>11512.069047668479</v>
      </c>
      <c r="F394">
        <v>4079.9309523315242</v>
      </c>
    </row>
    <row r="395" spans="1:6">
      <c r="A395">
        <v>667</v>
      </c>
      <c r="B395">
        <v>394</v>
      </c>
      <c r="C395">
        <v>394</v>
      </c>
      <c r="D395">
        <v>18750</v>
      </c>
      <c r="E395">
        <v>10071.529298283131</v>
      </c>
      <c r="F395">
        <v>8678.4707017168712</v>
      </c>
    </row>
    <row r="396" spans="1:6">
      <c r="A396">
        <v>235</v>
      </c>
      <c r="B396">
        <v>395</v>
      </c>
      <c r="C396">
        <v>395</v>
      </c>
      <c r="D396">
        <v>4570</v>
      </c>
      <c r="E396">
        <v>2775.3813439904002</v>
      </c>
      <c r="F396">
        <v>1794.6186560096</v>
      </c>
    </row>
    <row r="397" spans="1:6">
      <c r="A397">
        <v>580</v>
      </c>
      <c r="B397">
        <v>396</v>
      </c>
      <c r="C397">
        <v>396</v>
      </c>
      <c r="D397">
        <v>23382</v>
      </c>
      <c r="E397">
        <v>17969.30014098113</v>
      </c>
      <c r="F397">
        <v>5412.6998590188696</v>
      </c>
    </row>
    <row r="398" spans="1:6">
      <c r="A398">
        <v>706</v>
      </c>
      <c r="B398">
        <v>397</v>
      </c>
      <c r="C398">
        <v>397</v>
      </c>
      <c r="D398">
        <v>20854</v>
      </c>
      <c r="E398">
        <v>11696.71095769989</v>
      </c>
      <c r="F398">
        <v>9157.2890423001081</v>
      </c>
    </row>
    <row r="399" spans="1:6">
      <c r="A399">
        <v>482</v>
      </c>
      <c r="B399">
        <v>398</v>
      </c>
      <c r="C399">
        <v>398</v>
      </c>
      <c r="D399">
        <v>10420</v>
      </c>
      <c r="E399">
        <v>5428.3256190596439</v>
      </c>
      <c r="F399">
        <v>4991.6743809403561</v>
      </c>
    </row>
    <row r="400" spans="1:6">
      <c r="A400">
        <v>516</v>
      </c>
      <c r="B400">
        <v>399</v>
      </c>
      <c r="C400">
        <v>399</v>
      </c>
      <c r="D400">
        <v>11261</v>
      </c>
      <c r="E400">
        <v>8082.862752446058</v>
      </c>
      <c r="F400">
        <v>3178.137247553942</v>
      </c>
    </row>
    <row r="401" spans="1:6">
      <c r="A401">
        <v>341</v>
      </c>
      <c r="B401">
        <v>400</v>
      </c>
      <c r="C401">
        <v>400</v>
      </c>
      <c r="D401">
        <v>16490</v>
      </c>
      <c r="E401">
        <v>10348.691699003761</v>
      </c>
      <c r="F401">
        <v>6141.3083009962447</v>
      </c>
    </row>
    <row r="402" spans="1:6">
      <c r="A402">
        <v>271</v>
      </c>
      <c r="B402">
        <v>401</v>
      </c>
      <c r="C402">
        <v>401</v>
      </c>
      <c r="D402">
        <v>9709</v>
      </c>
      <c r="E402">
        <v>8682.5584795089471</v>
      </c>
      <c r="F402">
        <v>1026.4415204910531</v>
      </c>
    </row>
    <row r="403" spans="1:6">
      <c r="A403">
        <v>766</v>
      </c>
      <c r="B403">
        <v>402</v>
      </c>
      <c r="C403">
        <v>402</v>
      </c>
      <c r="D403">
        <v>19018</v>
      </c>
      <c r="E403">
        <v>12554.5963312733</v>
      </c>
      <c r="F403">
        <v>6463.4036687267017</v>
      </c>
    </row>
    <row r="404" spans="1:6">
      <c r="A404">
        <v>288</v>
      </c>
      <c r="B404">
        <v>403</v>
      </c>
      <c r="C404">
        <v>403</v>
      </c>
      <c r="D404">
        <v>7347</v>
      </c>
      <c r="E404">
        <v>3703.8683792081711</v>
      </c>
      <c r="F404">
        <v>3643.1316207918289</v>
      </c>
    </row>
    <row r="405" spans="1:6">
      <c r="A405">
        <v>205</v>
      </c>
      <c r="B405">
        <v>404</v>
      </c>
      <c r="C405">
        <v>404</v>
      </c>
      <c r="D405">
        <v>18988</v>
      </c>
      <c r="E405">
        <v>11234.151169502889</v>
      </c>
      <c r="F405">
        <v>7753.8488304971088</v>
      </c>
    </row>
    <row r="406" spans="1:6">
      <c r="A406">
        <v>815</v>
      </c>
      <c r="B406">
        <v>405</v>
      </c>
      <c r="C406">
        <v>405</v>
      </c>
      <c r="D406">
        <v>34507</v>
      </c>
      <c r="E406">
        <v>29051.36141660417</v>
      </c>
      <c r="F406">
        <v>5455.6385833958266</v>
      </c>
    </row>
    <row r="407" spans="1:6">
      <c r="A407">
        <v>239</v>
      </c>
      <c r="B407">
        <v>406</v>
      </c>
      <c r="C407">
        <v>406</v>
      </c>
      <c r="D407">
        <v>6336</v>
      </c>
      <c r="E407">
        <v>4602.3997302689204</v>
      </c>
      <c r="F407">
        <v>1733.6002697310801</v>
      </c>
    </row>
    <row r="408" spans="1:6">
      <c r="A408">
        <v>672</v>
      </c>
      <c r="B408">
        <v>407</v>
      </c>
      <c r="C408">
        <v>407</v>
      </c>
      <c r="D408">
        <v>18582</v>
      </c>
      <c r="E408">
        <v>15532.35181264078</v>
      </c>
      <c r="F408">
        <v>3049.6481873592238</v>
      </c>
    </row>
    <row r="409" spans="1:6">
      <c r="A409">
        <v>734</v>
      </c>
      <c r="B409">
        <v>408</v>
      </c>
      <c r="C409">
        <v>408</v>
      </c>
      <c r="D409">
        <v>8581</v>
      </c>
      <c r="E409">
        <v>4742.9528422702278</v>
      </c>
      <c r="F409">
        <v>3838.0471577297722</v>
      </c>
    </row>
    <row r="410" spans="1:6">
      <c r="A410">
        <v>616</v>
      </c>
      <c r="B410">
        <v>409</v>
      </c>
      <c r="C410">
        <v>409</v>
      </c>
      <c r="D410">
        <v>36362</v>
      </c>
      <c r="E410">
        <v>22814.746320398659</v>
      </c>
      <c r="F410">
        <v>13547.253679601339</v>
      </c>
    </row>
    <row r="411" spans="1:6">
      <c r="A411">
        <v>526</v>
      </c>
      <c r="B411">
        <v>410</v>
      </c>
      <c r="C411">
        <v>410</v>
      </c>
      <c r="D411">
        <v>28966</v>
      </c>
      <c r="E411">
        <v>18578.14672417799</v>
      </c>
      <c r="F411">
        <v>10387.85327582201</v>
      </c>
    </row>
    <row r="412" spans="1:6">
      <c r="A412">
        <v>710</v>
      </c>
      <c r="B412">
        <v>411</v>
      </c>
      <c r="C412">
        <v>411</v>
      </c>
      <c r="D412">
        <v>16525</v>
      </c>
      <c r="E412">
        <v>9382.9211453825174</v>
      </c>
      <c r="F412">
        <v>7142.0788546174826</v>
      </c>
    </row>
    <row r="413" spans="1:6">
      <c r="A413">
        <v>355</v>
      </c>
      <c r="B413">
        <v>412</v>
      </c>
      <c r="C413">
        <v>412</v>
      </c>
      <c r="D413">
        <v>48178</v>
      </c>
      <c r="E413">
        <v>39699.823016191687</v>
      </c>
      <c r="F413">
        <v>8478.1769838083055</v>
      </c>
    </row>
    <row r="414" spans="1:6">
      <c r="A414">
        <v>523</v>
      </c>
      <c r="B414">
        <v>413</v>
      </c>
      <c r="C414">
        <v>413</v>
      </c>
      <c r="D414">
        <v>8258</v>
      </c>
      <c r="E414">
        <v>6185.686121663558</v>
      </c>
      <c r="F414">
        <v>2072.313878336442</v>
      </c>
    </row>
    <row r="415" spans="1:6">
      <c r="A415">
        <v>439</v>
      </c>
      <c r="B415">
        <v>414</v>
      </c>
      <c r="C415">
        <v>414</v>
      </c>
      <c r="D415">
        <v>5957</v>
      </c>
      <c r="E415">
        <v>3799.4619744126339</v>
      </c>
      <c r="F415">
        <v>2157.5380255873661</v>
      </c>
    </row>
    <row r="416" spans="1:6">
      <c r="A416">
        <v>180</v>
      </c>
      <c r="B416">
        <v>415</v>
      </c>
      <c r="C416">
        <v>415</v>
      </c>
      <c r="D416">
        <v>19401</v>
      </c>
      <c r="E416">
        <v>10334.77100545334</v>
      </c>
      <c r="F416">
        <v>9066.2289945466564</v>
      </c>
    </row>
    <row r="417" spans="1:6">
      <c r="A417">
        <v>94</v>
      </c>
      <c r="B417">
        <v>416</v>
      </c>
      <c r="C417">
        <v>416</v>
      </c>
      <c r="D417">
        <v>10979</v>
      </c>
      <c r="E417">
        <v>6285.9082661819284</v>
      </c>
      <c r="F417">
        <v>4693.0917338180716</v>
      </c>
    </row>
    <row r="418" spans="1:6">
      <c r="A418">
        <v>321</v>
      </c>
      <c r="B418">
        <v>417</v>
      </c>
      <c r="C418">
        <v>417</v>
      </c>
      <c r="D418">
        <v>25098</v>
      </c>
      <c r="E418">
        <v>21235.32377778404</v>
      </c>
      <c r="F418">
        <v>3862.67622221596</v>
      </c>
    </row>
    <row r="419" spans="1:6">
      <c r="A419">
        <v>904</v>
      </c>
      <c r="B419">
        <v>418</v>
      </c>
      <c r="C419">
        <v>418</v>
      </c>
      <c r="D419">
        <v>9209</v>
      </c>
      <c r="E419">
        <v>8208.9301658557924</v>
      </c>
      <c r="F419">
        <v>1000.069834144208</v>
      </c>
    </row>
    <row r="420" spans="1:6">
      <c r="A420">
        <v>499</v>
      </c>
      <c r="B420">
        <v>419</v>
      </c>
      <c r="C420">
        <v>419</v>
      </c>
      <c r="D420">
        <v>21690</v>
      </c>
      <c r="E420">
        <v>15381.63023565456</v>
      </c>
      <c r="F420">
        <v>6308.3697643454398</v>
      </c>
    </row>
    <row r="421" spans="1:6">
      <c r="A421">
        <v>450</v>
      </c>
      <c r="B421">
        <v>420</v>
      </c>
      <c r="C421">
        <v>420</v>
      </c>
      <c r="D421">
        <v>7761</v>
      </c>
      <c r="E421">
        <v>6263.2211027671037</v>
      </c>
      <c r="F421">
        <v>1497.778897232896</v>
      </c>
    </row>
    <row r="422" spans="1:6">
      <c r="A422">
        <v>893</v>
      </c>
      <c r="B422">
        <v>421</v>
      </c>
      <c r="C422">
        <v>421</v>
      </c>
      <c r="D422">
        <v>15852</v>
      </c>
      <c r="E422">
        <v>9292.7056772286014</v>
      </c>
      <c r="F422">
        <v>6559.2943227713986</v>
      </c>
    </row>
    <row r="423" spans="1:6">
      <c r="A423">
        <v>189</v>
      </c>
      <c r="B423">
        <v>422</v>
      </c>
      <c r="C423">
        <v>422</v>
      </c>
      <c r="D423">
        <v>10298</v>
      </c>
      <c r="E423">
        <v>6789.6768288981239</v>
      </c>
      <c r="F423">
        <v>3508.3231711018761</v>
      </c>
    </row>
    <row r="424" spans="1:6">
      <c r="A424">
        <v>189</v>
      </c>
      <c r="B424">
        <v>423</v>
      </c>
      <c r="C424">
        <v>423</v>
      </c>
      <c r="D424">
        <v>22909</v>
      </c>
      <c r="E424">
        <v>13078.55935783538</v>
      </c>
      <c r="F424">
        <v>9830.4406421646217</v>
      </c>
    </row>
    <row r="425" spans="1:6">
      <c r="A425">
        <v>558</v>
      </c>
      <c r="B425">
        <v>424</v>
      </c>
      <c r="C425">
        <v>424</v>
      </c>
      <c r="D425">
        <v>14289</v>
      </c>
      <c r="E425">
        <v>12027.167011044899</v>
      </c>
      <c r="F425">
        <v>2261.8329889550951</v>
      </c>
    </row>
    <row r="426" spans="1:6">
      <c r="A426">
        <v>338</v>
      </c>
      <c r="B426">
        <v>425</v>
      </c>
      <c r="C426">
        <v>425</v>
      </c>
      <c r="D426">
        <v>7828</v>
      </c>
      <c r="E426">
        <v>6155.363516173451</v>
      </c>
      <c r="F426">
        <v>1672.636483826549</v>
      </c>
    </row>
    <row r="427" spans="1:6">
      <c r="A427">
        <v>39</v>
      </c>
      <c r="B427">
        <v>426</v>
      </c>
      <c r="C427">
        <v>426</v>
      </c>
      <c r="D427">
        <v>14694</v>
      </c>
      <c r="E427">
        <v>8311.9002331710235</v>
      </c>
      <c r="F427">
        <v>6382.0997668289756</v>
      </c>
    </row>
    <row r="428" spans="1:6">
      <c r="A428">
        <v>662</v>
      </c>
      <c r="B428">
        <v>427</v>
      </c>
      <c r="C428">
        <v>427</v>
      </c>
      <c r="D428">
        <v>11981</v>
      </c>
      <c r="E428">
        <v>10553.61381629851</v>
      </c>
      <c r="F428">
        <v>1427.3861837014881</v>
      </c>
    </row>
    <row r="429" spans="1:6">
      <c r="A429">
        <v>932</v>
      </c>
      <c r="B429">
        <v>428</v>
      </c>
      <c r="C429">
        <v>428</v>
      </c>
      <c r="D429">
        <v>25716</v>
      </c>
      <c r="E429">
        <v>16159.587097562469</v>
      </c>
      <c r="F429">
        <v>9556.4129024375306</v>
      </c>
    </row>
    <row r="430" spans="1:6">
      <c r="A430">
        <v>439</v>
      </c>
      <c r="B430">
        <v>429</v>
      </c>
      <c r="C430">
        <v>429</v>
      </c>
      <c r="D430">
        <v>3525</v>
      </c>
      <c r="E430">
        <v>2969.7882044430071</v>
      </c>
      <c r="F430">
        <v>555.21179555699291</v>
      </c>
    </row>
    <row r="431" spans="1:6">
      <c r="A431">
        <v>766</v>
      </c>
      <c r="B431">
        <v>430</v>
      </c>
      <c r="C431">
        <v>430</v>
      </c>
      <c r="D431">
        <v>19297</v>
      </c>
      <c r="E431">
        <v>13651.693859224721</v>
      </c>
      <c r="F431">
        <v>5645.3061407752812</v>
      </c>
    </row>
    <row r="432" spans="1:6">
      <c r="A432">
        <v>502</v>
      </c>
      <c r="B432">
        <v>431</v>
      </c>
      <c r="C432">
        <v>431</v>
      </c>
      <c r="D432">
        <v>3880</v>
      </c>
      <c r="E432">
        <v>3480.375438036669</v>
      </c>
      <c r="F432">
        <v>399.62456196333051</v>
      </c>
    </row>
    <row r="433" spans="1:6">
      <c r="A433">
        <v>702</v>
      </c>
      <c r="B433">
        <v>432</v>
      </c>
      <c r="C433">
        <v>432</v>
      </c>
      <c r="D433">
        <v>30030</v>
      </c>
      <c r="E433">
        <v>26025.759827532369</v>
      </c>
      <c r="F433">
        <v>4004.2401724676311</v>
      </c>
    </row>
    <row r="434" spans="1:6">
      <c r="A434">
        <v>64</v>
      </c>
      <c r="B434">
        <v>433</v>
      </c>
      <c r="C434">
        <v>433</v>
      </c>
      <c r="D434">
        <v>16791</v>
      </c>
      <c r="E434">
        <v>10156.072619280219</v>
      </c>
      <c r="F434">
        <v>6634.9273807197751</v>
      </c>
    </row>
    <row r="435" spans="1:6">
      <c r="A435">
        <v>837</v>
      </c>
      <c r="B435">
        <v>434</v>
      </c>
      <c r="C435">
        <v>434</v>
      </c>
      <c r="D435">
        <v>12447</v>
      </c>
      <c r="E435">
        <v>6968.0638604130436</v>
      </c>
      <c r="F435">
        <v>5478.9361395869564</v>
      </c>
    </row>
    <row r="436" spans="1:6">
      <c r="A436">
        <v>50</v>
      </c>
      <c r="B436">
        <v>435</v>
      </c>
      <c r="C436">
        <v>435</v>
      </c>
      <c r="D436">
        <v>21741</v>
      </c>
      <c r="E436">
        <v>13315.46064025846</v>
      </c>
      <c r="F436">
        <v>8425.5393597415423</v>
      </c>
    </row>
    <row r="437" spans="1:6">
      <c r="A437">
        <v>900</v>
      </c>
      <c r="B437">
        <v>436</v>
      </c>
      <c r="C437">
        <v>436</v>
      </c>
      <c r="D437">
        <v>12952</v>
      </c>
      <c r="E437">
        <v>11529.672686870021</v>
      </c>
      <c r="F437">
        <v>1422.3273131299759</v>
      </c>
    </row>
    <row r="438" spans="1:6">
      <c r="A438">
        <v>791</v>
      </c>
      <c r="B438">
        <v>437</v>
      </c>
      <c r="C438">
        <v>437</v>
      </c>
      <c r="D438">
        <v>12853</v>
      </c>
      <c r="E438">
        <v>7621.9738810929148</v>
      </c>
      <c r="F438">
        <v>5231.0261189070852</v>
      </c>
    </row>
    <row r="439" spans="1:6">
      <c r="A439">
        <v>575</v>
      </c>
      <c r="B439">
        <v>438</v>
      </c>
      <c r="C439">
        <v>438</v>
      </c>
      <c r="D439">
        <v>6741</v>
      </c>
      <c r="E439">
        <v>3492.427640938934</v>
      </c>
      <c r="F439">
        <v>3248.572359061066</v>
      </c>
    </row>
    <row r="440" spans="1:6">
      <c r="A440">
        <v>516</v>
      </c>
      <c r="B440">
        <v>439</v>
      </c>
      <c r="C440">
        <v>439</v>
      </c>
      <c r="D440">
        <v>44015</v>
      </c>
      <c r="E440">
        <v>25274.38503436941</v>
      </c>
      <c r="F440">
        <v>18740.61496563059</v>
      </c>
    </row>
    <row r="441" spans="1:6">
      <c r="A441">
        <v>843</v>
      </c>
      <c r="B441">
        <v>440</v>
      </c>
      <c r="C441">
        <v>440</v>
      </c>
      <c r="D441">
        <v>28556</v>
      </c>
      <c r="E441">
        <v>18710.19345985345</v>
      </c>
      <c r="F441">
        <v>9845.8065401465465</v>
      </c>
    </row>
    <row r="442" spans="1:6">
      <c r="A442">
        <v>971</v>
      </c>
      <c r="B442">
        <v>441</v>
      </c>
      <c r="C442">
        <v>441</v>
      </c>
      <c r="D442">
        <v>18375</v>
      </c>
      <c r="E442">
        <v>16004.511458227529</v>
      </c>
      <c r="F442">
        <v>2370.4885417724649</v>
      </c>
    </row>
    <row r="443" spans="1:6">
      <c r="A443">
        <v>609</v>
      </c>
      <c r="B443">
        <v>442</v>
      </c>
      <c r="C443">
        <v>442</v>
      </c>
      <c r="D443">
        <v>30608</v>
      </c>
      <c r="E443">
        <v>26345.12877911509</v>
      </c>
      <c r="F443">
        <v>4262.8712208849074</v>
      </c>
    </row>
    <row r="444" spans="1:6">
      <c r="A444">
        <v>946</v>
      </c>
      <c r="B444">
        <v>443</v>
      </c>
      <c r="C444">
        <v>443</v>
      </c>
      <c r="D444">
        <v>17204</v>
      </c>
      <c r="E444">
        <v>11364.66357466286</v>
      </c>
      <c r="F444">
        <v>5839.3364253371437</v>
      </c>
    </row>
    <row r="445" spans="1:6">
      <c r="A445">
        <v>837</v>
      </c>
      <c r="B445">
        <v>444</v>
      </c>
      <c r="C445">
        <v>444</v>
      </c>
      <c r="D445">
        <v>14256</v>
      </c>
      <c r="E445">
        <v>9927.6258612626443</v>
      </c>
      <c r="F445">
        <v>4328.3741387373557</v>
      </c>
    </row>
    <row r="446" spans="1:6">
      <c r="A446">
        <v>594</v>
      </c>
      <c r="B446">
        <v>445</v>
      </c>
      <c r="C446">
        <v>445</v>
      </c>
      <c r="D446">
        <v>9676</v>
      </c>
      <c r="E446">
        <v>7450.2015890652956</v>
      </c>
      <c r="F446">
        <v>2225.798410934704</v>
      </c>
    </row>
    <row r="447" spans="1:6">
      <c r="A447">
        <v>9</v>
      </c>
      <c r="B447">
        <v>446</v>
      </c>
      <c r="C447">
        <v>446</v>
      </c>
      <c r="D447">
        <v>13416</v>
      </c>
      <c r="E447">
        <v>11469.83019592153</v>
      </c>
      <c r="F447">
        <v>1946.169804078472</v>
      </c>
    </row>
    <row r="448" spans="1:6">
      <c r="A448">
        <v>657</v>
      </c>
      <c r="B448">
        <v>447</v>
      </c>
      <c r="C448">
        <v>447</v>
      </c>
      <c r="D448">
        <v>17034</v>
      </c>
      <c r="E448">
        <v>9437.566704895944</v>
      </c>
      <c r="F448">
        <v>7596.433295104056</v>
      </c>
    </row>
    <row r="449" spans="1:6">
      <c r="A449">
        <v>922</v>
      </c>
      <c r="B449">
        <v>448</v>
      </c>
      <c r="C449">
        <v>448</v>
      </c>
      <c r="D449">
        <v>15247</v>
      </c>
      <c r="E449">
        <v>12142.976410575189</v>
      </c>
      <c r="F449">
        <v>3104.023589424809</v>
      </c>
    </row>
    <row r="450" spans="1:6">
      <c r="A450">
        <v>606</v>
      </c>
      <c r="B450">
        <v>449</v>
      </c>
      <c r="C450">
        <v>449</v>
      </c>
      <c r="D450">
        <v>10518</v>
      </c>
      <c r="E450">
        <v>7899.0876815164538</v>
      </c>
      <c r="F450">
        <v>2618.9123184835462</v>
      </c>
    </row>
    <row r="451" spans="1:6">
      <c r="A451">
        <v>359</v>
      </c>
      <c r="B451">
        <v>450</v>
      </c>
      <c r="C451">
        <v>450</v>
      </c>
      <c r="D451">
        <v>19618</v>
      </c>
      <c r="E451">
        <v>10397.18691380157</v>
      </c>
      <c r="F451">
        <v>9220.8130861984337</v>
      </c>
    </row>
    <row r="452" spans="1:6">
      <c r="A452">
        <v>638</v>
      </c>
      <c r="B452">
        <v>451</v>
      </c>
      <c r="C452">
        <v>451</v>
      </c>
      <c r="D452">
        <v>43290</v>
      </c>
      <c r="E452">
        <v>25481.382611737929</v>
      </c>
      <c r="F452">
        <v>17808.617388262071</v>
      </c>
    </row>
    <row r="453" spans="1:6">
      <c r="A453">
        <v>710</v>
      </c>
      <c r="B453">
        <v>452</v>
      </c>
      <c r="C453">
        <v>452</v>
      </c>
      <c r="D453">
        <v>32698</v>
      </c>
      <c r="E453">
        <v>24916.583721540039</v>
      </c>
      <c r="F453">
        <v>7781.4162784599648</v>
      </c>
    </row>
    <row r="454" spans="1:6">
      <c r="A454">
        <v>709</v>
      </c>
      <c r="B454">
        <v>453</v>
      </c>
      <c r="C454">
        <v>453</v>
      </c>
      <c r="D454">
        <v>8942</v>
      </c>
      <c r="E454">
        <v>4709.7651096011896</v>
      </c>
      <c r="F454">
        <v>4232.2348903988104</v>
      </c>
    </row>
    <row r="455" spans="1:6">
      <c r="A455">
        <v>225</v>
      </c>
      <c r="B455">
        <v>454</v>
      </c>
      <c r="C455">
        <v>454</v>
      </c>
      <c r="D455">
        <v>21756</v>
      </c>
      <c r="E455">
        <v>17352.116976047051</v>
      </c>
      <c r="F455">
        <v>4403.8830239529452</v>
      </c>
    </row>
    <row r="456" spans="1:6">
      <c r="A456">
        <v>215</v>
      </c>
      <c r="B456">
        <v>455</v>
      </c>
      <c r="C456">
        <v>455</v>
      </c>
      <c r="D456">
        <v>18955</v>
      </c>
      <c r="E456">
        <v>15955.68653969476</v>
      </c>
      <c r="F456">
        <v>2999.3134603052372</v>
      </c>
    </row>
    <row r="457" spans="1:6">
      <c r="A457">
        <v>807</v>
      </c>
      <c r="B457">
        <v>456</v>
      </c>
      <c r="C457">
        <v>456</v>
      </c>
      <c r="D457">
        <v>11124</v>
      </c>
      <c r="E457">
        <v>6248.5565390959409</v>
      </c>
      <c r="F457">
        <v>4875.4434609040591</v>
      </c>
    </row>
    <row r="458" spans="1:6">
      <c r="A458">
        <v>90</v>
      </c>
      <c r="B458">
        <v>457</v>
      </c>
      <c r="C458">
        <v>457</v>
      </c>
      <c r="D458">
        <v>7080</v>
      </c>
      <c r="E458">
        <v>5721.3343351931671</v>
      </c>
      <c r="F458">
        <v>1358.6656648068331</v>
      </c>
    </row>
    <row r="459" spans="1:6">
      <c r="A459">
        <v>398</v>
      </c>
      <c r="B459">
        <v>458</v>
      </c>
      <c r="C459">
        <v>458</v>
      </c>
      <c r="D459">
        <v>8766</v>
      </c>
      <c r="E459">
        <v>7432.5357965132507</v>
      </c>
      <c r="F459">
        <v>1333.4642034867491</v>
      </c>
    </row>
    <row r="460" spans="1:6">
      <c r="A460">
        <v>400</v>
      </c>
      <c r="B460">
        <v>459</v>
      </c>
      <c r="C460">
        <v>459</v>
      </c>
      <c r="D460">
        <v>21452</v>
      </c>
      <c r="E460">
        <v>13789.540906333599</v>
      </c>
      <c r="F460">
        <v>7662.4590936664026</v>
      </c>
    </row>
    <row r="461" spans="1:6">
      <c r="A461">
        <v>24</v>
      </c>
      <c r="B461">
        <v>460</v>
      </c>
      <c r="C461">
        <v>460</v>
      </c>
      <c r="D461">
        <v>21553</v>
      </c>
      <c r="E461">
        <v>14977.67363691277</v>
      </c>
      <c r="F461">
        <v>6575.3263630872261</v>
      </c>
    </row>
    <row r="462" spans="1:6">
      <c r="A462">
        <v>902</v>
      </c>
      <c r="B462">
        <v>461</v>
      </c>
      <c r="C462">
        <v>461</v>
      </c>
      <c r="D462">
        <v>10609</v>
      </c>
      <c r="E462">
        <v>5317.9461988758567</v>
      </c>
      <c r="F462">
        <v>5291.0538011241433</v>
      </c>
    </row>
    <row r="463" spans="1:6">
      <c r="A463">
        <v>99</v>
      </c>
      <c r="B463">
        <v>462</v>
      </c>
      <c r="C463">
        <v>462</v>
      </c>
      <c r="D463">
        <v>9292</v>
      </c>
      <c r="E463">
        <v>6545.8792989330359</v>
      </c>
      <c r="F463">
        <v>2746.1207010669641</v>
      </c>
    </row>
    <row r="464" spans="1:6">
      <c r="A464">
        <v>556</v>
      </c>
      <c r="B464">
        <v>463</v>
      </c>
      <c r="C464">
        <v>463</v>
      </c>
      <c r="D464">
        <v>8106</v>
      </c>
      <c r="E464">
        <v>6376.4223253514328</v>
      </c>
      <c r="F464">
        <v>1729.5776746485669</v>
      </c>
    </row>
    <row r="465" spans="1:6">
      <c r="A465">
        <v>120</v>
      </c>
      <c r="B465">
        <v>464</v>
      </c>
      <c r="C465">
        <v>464</v>
      </c>
      <c r="D465">
        <v>6418</v>
      </c>
      <c r="E465">
        <v>5408.7988760954631</v>
      </c>
      <c r="F465">
        <v>1009.201123904537</v>
      </c>
    </row>
    <row r="466" spans="1:6">
      <c r="A466">
        <v>291</v>
      </c>
      <c r="B466">
        <v>465</v>
      </c>
      <c r="C466">
        <v>465</v>
      </c>
      <c r="D466">
        <v>9892</v>
      </c>
      <c r="E466">
        <v>5071.8336478836682</v>
      </c>
      <c r="F466">
        <v>4820.1663521163318</v>
      </c>
    </row>
    <row r="467" spans="1:6">
      <c r="A467">
        <v>448</v>
      </c>
      <c r="B467">
        <v>466</v>
      </c>
      <c r="C467">
        <v>466</v>
      </c>
      <c r="D467">
        <v>13515</v>
      </c>
      <c r="E467">
        <v>10992.68840131401</v>
      </c>
      <c r="F467">
        <v>2522.3115986859921</v>
      </c>
    </row>
    <row r="468" spans="1:6">
      <c r="A468">
        <v>803</v>
      </c>
      <c r="B468">
        <v>467</v>
      </c>
      <c r="C468">
        <v>467</v>
      </c>
      <c r="D468">
        <v>32555</v>
      </c>
      <c r="E468">
        <v>18596.304982258462</v>
      </c>
      <c r="F468">
        <v>13958.69501774154</v>
      </c>
    </row>
    <row r="469" spans="1:6">
      <c r="A469">
        <v>70</v>
      </c>
      <c r="B469">
        <v>468</v>
      </c>
      <c r="C469">
        <v>468</v>
      </c>
      <c r="D469">
        <v>7143</v>
      </c>
      <c r="E469">
        <v>4814.5953234681247</v>
      </c>
      <c r="F469">
        <v>2328.4046765318749</v>
      </c>
    </row>
    <row r="470" spans="1:6">
      <c r="A470">
        <v>890</v>
      </c>
      <c r="B470">
        <v>469</v>
      </c>
      <c r="C470">
        <v>469</v>
      </c>
      <c r="D470">
        <v>18483</v>
      </c>
      <c r="E470">
        <v>11184.350036972201</v>
      </c>
      <c r="F470">
        <v>7298.6499630278049</v>
      </c>
    </row>
    <row r="471" spans="1:6">
      <c r="A471">
        <v>56</v>
      </c>
      <c r="B471">
        <v>470</v>
      </c>
      <c r="C471">
        <v>470</v>
      </c>
      <c r="D471">
        <v>7830</v>
      </c>
      <c r="E471">
        <v>6354.6307599136626</v>
      </c>
      <c r="F471">
        <v>1475.369240086337</v>
      </c>
    </row>
    <row r="472" spans="1:6">
      <c r="A472">
        <v>936</v>
      </c>
      <c r="B472">
        <v>471</v>
      </c>
      <c r="C472">
        <v>471</v>
      </c>
      <c r="D472">
        <v>27396</v>
      </c>
      <c r="E472">
        <v>16581.075415306899</v>
      </c>
      <c r="F472">
        <v>10814.924584693101</v>
      </c>
    </row>
    <row r="473" spans="1:6">
      <c r="A473">
        <v>523</v>
      </c>
      <c r="B473">
        <v>472</v>
      </c>
      <c r="C473">
        <v>472</v>
      </c>
      <c r="D473">
        <v>3171</v>
      </c>
      <c r="E473">
        <v>2133.3972709988939</v>
      </c>
      <c r="F473">
        <v>1037.6027290011059</v>
      </c>
    </row>
    <row r="474" spans="1:6">
      <c r="A474">
        <v>518</v>
      </c>
      <c r="B474">
        <v>473</v>
      </c>
      <c r="C474">
        <v>473</v>
      </c>
      <c r="D474">
        <v>17010</v>
      </c>
      <c r="E474">
        <v>9173.9156919725083</v>
      </c>
      <c r="F474">
        <v>7836.0843080274917</v>
      </c>
    </row>
    <row r="475" spans="1:6">
      <c r="A475">
        <v>320</v>
      </c>
      <c r="B475">
        <v>474</v>
      </c>
      <c r="C475">
        <v>474</v>
      </c>
      <c r="D475">
        <v>29927</v>
      </c>
      <c r="E475">
        <v>22358.717955064261</v>
      </c>
      <c r="F475">
        <v>7568.2820449357423</v>
      </c>
    </row>
    <row r="476" spans="1:6">
      <c r="A476">
        <v>505</v>
      </c>
      <c r="B476">
        <v>475</v>
      </c>
      <c r="C476">
        <v>475</v>
      </c>
      <c r="D476">
        <v>49503</v>
      </c>
      <c r="E476">
        <v>37110.297973691318</v>
      </c>
      <c r="F476">
        <v>12392.70202630868</v>
      </c>
    </row>
    <row r="477" spans="1:6">
      <c r="A477">
        <v>836</v>
      </c>
      <c r="B477">
        <v>476</v>
      </c>
      <c r="C477">
        <v>476</v>
      </c>
      <c r="D477">
        <v>30875</v>
      </c>
      <c r="E477">
        <v>18437.695108358112</v>
      </c>
      <c r="F477">
        <v>12437.30489164189</v>
      </c>
    </row>
    <row r="478" spans="1:6">
      <c r="A478">
        <v>61</v>
      </c>
      <c r="B478">
        <v>477</v>
      </c>
      <c r="C478">
        <v>477</v>
      </c>
      <c r="D478">
        <v>7632</v>
      </c>
      <c r="E478">
        <v>5845.1371806003408</v>
      </c>
      <c r="F478">
        <v>1786.862819399659</v>
      </c>
    </row>
    <row r="479" spans="1:6">
      <c r="A479">
        <v>748</v>
      </c>
      <c r="B479">
        <v>478</v>
      </c>
      <c r="C479">
        <v>478</v>
      </c>
      <c r="D479">
        <v>6263</v>
      </c>
      <c r="E479">
        <v>3609.0799753514848</v>
      </c>
      <c r="F479">
        <v>2653.9200246485152</v>
      </c>
    </row>
    <row r="480" spans="1:6">
      <c r="A480">
        <v>427</v>
      </c>
      <c r="B480">
        <v>479</v>
      </c>
      <c r="C480">
        <v>479</v>
      </c>
      <c r="D480">
        <v>10432</v>
      </c>
      <c r="E480">
        <v>6422.1551364360603</v>
      </c>
      <c r="F480">
        <v>4009.8448635639402</v>
      </c>
    </row>
    <row r="481" spans="1:6">
      <c r="A481">
        <v>254</v>
      </c>
      <c r="B481">
        <v>480</v>
      </c>
      <c r="C481">
        <v>480</v>
      </c>
      <c r="D481">
        <v>8609</v>
      </c>
      <c r="E481">
        <v>5687.8888609054529</v>
      </c>
      <c r="F481">
        <v>2921.1111390945471</v>
      </c>
    </row>
    <row r="482" spans="1:6">
      <c r="A482">
        <v>318</v>
      </c>
      <c r="B482">
        <v>481</v>
      </c>
      <c r="C482">
        <v>481</v>
      </c>
      <c r="D482">
        <v>17812</v>
      </c>
      <c r="E482">
        <v>9672.7820513849565</v>
      </c>
      <c r="F482">
        <v>8139.2179486150426</v>
      </c>
    </row>
    <row r="483" spans="1:6">
      <c r="A483">
        <v>359</v>
      </c>
      <c r="B483">
        <v>482</v>
      </c>
      <c r="C483">
        <v>482</v>
      </c>
      <c r="D483">
        <v>7993</v>
      </c>
      <c r="E483">
        <v>5953.6020971298822</v>
      </c>
      <c r="F483">
        <v>2039.3979028701181</v>
      </c>
    </row>
    <row r="484" spans="1:6">
      <c r="A484">
        <v>430</v>
      </c>
      <c r="B484">
        <v>483</v>
      </c>
      <c r="C484">
        <v>483</v>
      </c>
      <c r="D484">
        <v>8805</v>
      </c>
      <c r="E484">
        <v>5597.5501769704097</v>
      </c>
      <c r="F484">
        <v>3207.4498230295899</v>
      </c>
    </row>
    <row r="485" spans="1:6">
      <c r="A485">
        <v>951</v>
      </c>
      <c r="B485">
        <v>484</v>
      </c>
      <c r="C485">
        <v>484</v>
      </c>
      <c r="D485">
        <v>11468</v>
      </c>
      <c r="E485">
        <v>8470.6749322140186</v>
      </c>
      <c r="F485">
        <v>2997.325067785981</v>
      </c>
    </row>
    <row r="486" spans="1:6">
      <c r="A486">
        <v>297</v>
      </c>
      <c r="B486">
        <v>485</v>
      </c>
      <c r="C486">
        <v>485</v>
      </c>
      <c r="D486">
        <v>8112</v>
      </c>
      <c r="E486">
        <v>4058.3189217739118</v>
      </c>
      <c r="F486">
        <v>4053.6810782260882</v>
      </c>
    </row>
    <row r="487" spans="1:6">
      <c r="A487">
        <v>890</v>
      </c>
      <c r="B487">
        <v>486</v>
      </c>
      <c r="C487">
        <v>486</v>
      </c>
      <c r="D487">
        <v>10163</v>
      </c>
      <c r="E487">
        <v>5922.4079671023674</v>
      </c>
      <c r="F487">
        <v>4240.5920328976326</v>
      </c>
    </row>
    <row r="488" spans="1:6">
      <c r="A488">
        <v>290</v>
      </c>
      <c r="B488">
        <v>487</v>
      </c>
      <c r="C488">
        <v>487</v>
      </c>
      <c r="D488">
        <v>33362</v>
      </c>
      <c r="E488">
        <v>22306.938242771299</v>
      </c>
      <c r="F488">
        <v>11055.061757228699</v>
      </c>
    </row>
    <row r="489" spans="1:6">
      <c r="A489">
        <v>394</v>
      </c>
      <c r="B489">
        <v>488</v>
      </c>
      <c r="C489">
        <v>488</v>
      </c>
      <c r="D489">
        <v>22621</v>
      </c>
      <c r="E489">
        <v>13079.34011589635</v>
      </c>
      <c r="F489">
        <v>9541.6598841036521</v>
      </c>
    </row>
    <row r="490" spans="1:6">
      <c r="A490">
        <v>673</v>
      </c>
      <c r="B490">
        <v>489</v>
      </c>
      <c r="C490">
        <v>489</v>
      </c>
      <c r="D490">
        <v>6989</v>
      </c>
      <c r="E490">
        <v>5425.2792119520054</v>
      </c>
      <c r="F490">
        <v>1563.720788047995</v>
      </c>
    </row>
    <row r="491" spans="1:6">
      <c r="A491">
        <v>193</v>
      </c>
      <c r="B491">
        <v>490</v>
      </c>
      <c r="C491">
        <v>490</v>
      </c>
      <c r="D491">
        <v>15762</v>
      </c>
      <c r="E491">
        <v>9073.5141193097152</v>
      </c>
      <c r="F491">
        <v>6688.4858806902848</v>
      </c>
    </row>
    <row r="492" spans="1:6">
      <c r="A492">
        <v>875</v>
      </c>
      <c r="B492">
        <v>491</v>
      </c>
      <c r="C492">
        <v>491</v>
      </c>
      <c r="D492">
        <v>47739</v>
      </c>
      <c r="E492">
        <v>34392.553810900259</v>
      </c>
      <c r="F492">
        <v>13346.446189099741</v>
      </c>
    </row>
    <row r="493" spans="1:6">
      <c r="A493">
        <v>623</v>
      </c>
      <c r="B493">
        <v>492</v>
      </c>
      <c r="C493">
        <v>492</v>
      </c>
      <c r="D493">
        <v>11332</v>
      </c>
      <c r="E493">
        <v>6031.9268050947812</v>
      </c>
      <c r="F493">
        <v>5300.0731949052188</v>
      </c>
    </row>
    <row r="494" spans="1:6">
      <c r="A494">
        <v>494</v>
      </c>
      <c r="B494">
        <v>493</v>
      </c>
      <c r="C494">
        <v>493</v>
      </c>
      <c r="D494">
        <v>15628</v>
      </c>
      <c r="E494">
        <v>11054.833698871351</v>
      </c>
      <c r="F494">
        <v>4573.1663011286546</v>
      </c>
    </row>
    <row r="495" spans="1:6">
      <c r="A495">
        <v>761</v>
      </c>
      <c r="B495">
        <v>494</v>
      </c>
      <c r="C495">
        <v>494</v>
      </c>
      <c r="D495">
        <v>4347</v>
      </c>
      <c r="E495">
        <v>2741.7149436655809</v>
      </c>
      <c r="F495">
        <v>1605.2850563344191</v>
      </c>
    </row>
    <row r="496" spans="1:6">
      <c r="A496">
        <v>66</v>
      </c>
      <c r="B496">
        <v>495</v>
      </c>
      <c r="C496">
        <v>495</v>
      </c>
      <c r="D496">
        <v>20160</v>
      </c>
      <c r="E496">
        <v>11066.504336605311</v>
      </c>
      <c r="F496">
        <v>9093.4956633946913</v>
      </c>
    </row>
    <row r="497" spans="1:6">
      <c r="A497">
        <v>337</v>
      </c>
      <c r="B497">
        <v>496</v>
      </c>
      <c r="C497">
        <v>496</v>
      </c>
      <c r="D497">
        <v>3508</v>
      </c>
      <c r="E497">
        <v>1817.639502558319</v>
      </c>
      <c r="F497">
        <v>1690.360497441681</v>
      </c>
    </row>
    <row r="498" spans="1:6">
      <c r="A498">
        <v>876</v>
      </c>
      <c r="B498">
        <v>497</v>
      </c>
      <c r="C498">
        <v>497</v>
      </c>
      <c r="D498">
        <v>30621</v>
      </c>
      <c r="E498">
        <v>19794.60571522079</v>
      </c>
      <c r="F498">
        <v>10826.39428477921</v>
      </c>
    </row>
    <row r="499" spans="1:6">
      <c r="A499">
        <v>503</v>
      </c>
      <c r="B499">
        <v>498</v>
      </c>
      <c r="C499">
        <v>498</v>
      </c>
      <c r="D499">
        <v>12696</v>
      </c>
      <c r="E499">
        <v>10082.2818535518</v>
      </c>
      <c r="F499">
        <v>2613.718146448196</v>
      </c>
    </row>
    <row r="500" spans="1:6">
      <c r="A500">
        <v>419</v>
      </c>
      <c r="B500">
        <v>499</v>
      </c>
      <c r="C500">
        <v>499</v>
      </c>
      <c r="D500">
        <v>9029</v>
      </c>
      <c r="E500">
        <v>7551.6263817739446</v>
      </c>
      <c r="F500">
        <v>1477.373618226055</v>
      </c>
    </row>
    <row r="501" spans="1:6">
      <c r="A501">
        <v>379</v>
      </c>
      <c r="B501">
        <v>500</v>
      </c>
      <c r="C501">
        <v>500</v>
      </c>
      <c r="D501">
        <v>17191</v>
      </c>
      <c r="E501">
        <v>13432.938175611551</v>
      </c>
      <c r="F501">
        <v>3758.0618243884469</v>
      </c>
    </row>
    <row r="502" spans="1:6">
      <c r="A502">
        <v>763</v>
      </c>
      <c r="B502">
        <v>501</v>
      </c>
      <c r="C502">
        <v>501</v>
      </c>
      <c r="D502">
        <v>32778</v>
      </c>
      <c r="E502">
        <v>19339.793778066269</v>
      </c>
      <c r="F502">
        <v>13438.206221933729</v>
      </c>
    </row>
    <row r="503" spans="1:6">
      <c r="A503">
        <v>863</v>
      </c>
      <c r="B503">
        <v>502</v>
      </c>
      <c r="C503">
        <v>502</v>
      </c>
      <c r="D503">
        <v>31607</v>
      </c>
      <c r="E503">
        <v>24024.668125196411</v>
      </c>
      <c r="F503">
        <v>7582.331874803589</v>
      </c>
    </row>
    <row r="504" spans="1:6">
      <c r="A504">
        <v>223</v>
      </c>
      <c r="B504">
        <v>503</v>
      </c>
      <c r="C504">
        <v>503</v>
      </c>
      <c r="D504">
        <v>12514</v>
      </c>
      <c r="E504">
        <v>7820.5291558900362</v>
      </c>
      <c r="F504">
        <v>4693.4708441099638</v>
      </c>
    </row>
    <row r="505" spans="1:6">
      <c r="A505">
        <v>534</v>
      </c>
      <c r="B505">
        <v>504</v>
      </c>
      <c r="C505">
        <v>504</v>
      </c>
      <c r="D505">
        <v>12879</v>
      </c>
      <c r="E505">
        <v>10238.14141359293</v>
      </c>
      <c r="F505">
        <v>2640.8585864070678</v>
      </c>
    </row>
    <row r="506" spans="1:6">
      <c r="A506">
        <v>393</v>
      </c>
      <c r="B506">
        <v>505</v>
      </c>
      <c r="C506">
        <v>505</v>
      </c>
      <c r="D506">
        <v>6362</v>
      </c>
      <c r="E506">
        <v>3562.250238368737</v>
      </c>
      <c r="F506">
        <v>2799.749761631263</v>
      </c>
    </row>
    <row r="507" spans="1:6">
      <c r="A507">
        <v>10</v>
      </c>
      <c r="B507">
        <v>506</v>
      </c>
      <c r="C507">
        <v>506</v>
      </c>
      <c r="D507">
        <v>13834</v>
      </c>
      <c r="E507">
        <v>12364.32561216927</v>
      </c>
      <c r="F507">
        <v>1469.6743878307259</v>
      </c>
    </row>
    <row r="508" spans="1:6">
      <c r="A508">
        <v>564</v>
      </c>
      <c r="B508">
        <v>507</v>
      </c>
      <c r="C508">
        <v>507</v>
      </c>
      <c r="D508">
        <v>12517</v>
      </c>
      <c r="E508">
        <v>9550.3735670612314</v>
      </c>
      <c r="F508">
        <v>2966.6264329387691</v>
      </c>
    </row>
    <row r="509" spans="1:6">
      <c r="A509">
        <v>621</v>
      </c>
      <c r="B509">
        <v>508</v>
      </c>
      <c r="C509">
        <v>508</v>
      </c>
      <c r="D509">
        <v>17328</v>
      </c>
      <c r="E509">
        <v>8805.7044623485126</v>
      </c>
      <c r="F509">
        <v>8522.2955376514874</v>
      </c>
    </row>
    <row r="510" spans="1:6">
      <c r="A510">
        <v>895</v>
      </c>
      <c r="B510">
        <v>509</v>
      </c>
      <c r="C510">
        <v>509</v>
      </c>
      <c r="D510">
        <v>22014</v>
      </c>
      <c r="E510">
        <v>19161.56090646797</v>
      </c>
      <c r="F510">
        <v>2852.4390935320262</v>
      </c>
    </row>
    <row r="511" spans="1:6">
      <c r="A511">
        <v>428</v>
      </c>
      <c r="B511">
        <v>510</v>
      </c>
      <c r="C511">
        <v>510</v>
      </c>
      <c r="D511">
        <v>32317</v>
      </c>
      <c r="E511">
        <v>20654.869874299049</v>
      </c>
      <c r="F511">
        <v>11662.130125700951</v>
      </c>
    </row>
    <row r="512" spans="1:6">
      <c r="A512">
        <v>812</v>
      </c>
      <c r="B512">
        <v>511</v>
      </c>
      <c r="C512">
        <v>511</v>
      </c>
      <c r="D512">
        <v>28701</v>
      </c>
      <c r="E512">
        <v>19451.13764738206</v>
      </c>
      <c r="F512">
        <v>9249.8623526179435</v>
      </c>
    </row>
    <row r="513" spans="1:6">
      <c r="A513">
        <v>602</v>
      </c>
      <c r="B513">
        <v>512</v>
      </c>
      <c r="C513">
        <v>512</v>
      </c>
      <c r="D513">
        <v>10353</v>
      </c>
      <c r="E513">
        <v>6958.4609168096586</v>
      </c>
      <c r="F513">
        <v>3394.539083190341</v>
      </c>
    </row>
    <row r="514" spans="1:6">
      <c r="A514">
        <v>107</v>
      </c>
      <c r="B514">
        <v>513</v>
      </c>
      <c r="C514">
        <v>513</v>
      </c>
      <c r="D514">
        <v>21361</v>
      </c>
      <c r="E514">
        <v>11755.357876419879</v>
      </c>
      <c r="F514">
        <v>9605.6421235801208</v>
      </c>
    </row>
    <row r="515" spans="1:6">
      <c r="A515">
        <v>526</v>
      </c>
      <c r="B515">
        <v>514</v>
      </c>
      <c r="C515">
        <v>514</v>
      </c>
      <c r="D515">
        <v>9277</v>
      </c>
      <c r="E515">
        <v>5662.0089015082704</v>
      </c>
      <c r="F515">
        <v>3614.9910984917301</v>
      </c>
    </row>
    <row r="516" spans="1:6">
      <c r="A516">
        <v>399</v>
      </c>
      <c r="B516">
        <v>515</v>
      </c>
      <c r="C516">
        <v>515</v>
      </c>
      <c r="D516">
        <v>10852</v>
      </c>
      <c r="E516">
        <v>9241.7161244797189</v>
      </c>
      <c r="F516">
        <v>1610.2838755202811</v>
      </c>
    </row>
    <row r="517" spans="1:6">
      <c r="A517">
        <v>36</v>
      </c>
      <c r="B517">
        <v>516</v>
      </c>
      <c r="C517">
        <v>516</v>
      </c>
      <c r="D517">
        <v>8601</v>
      </c>
      <c r="E517">
        <v>4910.9525031167259</v>
      </c>
      <c r="F517">
        <v>3690.0474968832741</v>
      </c>
    </row>
    <row r="518" spans="1:6">
      <c r="A518">
        <v>315</v>
      </c>
      <c r="B518">
        <v>517</v>
      </c>
      <c r="C518">
        <v>517</v>
      </c>
      <c r="D518">
        <v>32711</v>
      </c>
      <c r="E518">
        <v>18551.55122705135</v>
      </c>
      <c r="F518">
        <v>14159.44877294865</v>
      </c>
    </row>
    <row r="519" spans="1:6">
      <c r="A519">
        <v>659</v>
      </c>
      <c r="B519">
        <v>518</v>
      </c>
      <c r="C519">
        <v>518</v>
      </c>
      <c r="D519">
        <v>14712</v>
      </c>
      <c r="E519">
        <v>10895.928416649889</v>
      </c>
      <c r="F519">
        <v>3816.071583350109</v>
      </c>
    </row>
    <row r="520" spans="1:6">
      <c r="A520">
        <v>142</v>
      </c>
      <c r="B520">
        <v>519</v>
      </c>
      <c r="C520">
        <v>519</v>
      </c>
      <c r="D520">
        <v>6080</v>
      </c>
      <c r="E520">
        <v>4414.1396370444772</v>
      </c>
      <c r="F520">
        <v>1665.860362955523</v>
      </c>
    </row>
    <row r="521" spans="1:6">
      <c r="A521">
        <v>681</v>
      </c>
      <c r="B521">
        <v>520</v>
      </c>
      <c r="C521">
        <v>520</v>
      </c>
      <c r="D521">
        <v>28557</v>
      </c>
      <c r="E521">
        <v>20436.591026110491</v>
      </c>
      <c r="F521">
        <v>8120.4089738895054</v>
      </c>
    </row>
    <row r="522" spans="1:6">
      <c r="A522">
        <v>737</v>
      </c>
      <c r="B522">
        <v>521</v>
      </c>
      <c r="C522">
        <v>521</v>
      </c>
      <c r="D522">
        <v>11082</v>
      </c>
      <c r="E522">
        <v>9201.2578264166241</v>
      </c>
      <c r="F522">
        <v>1880.7421735833759</v>
      </c>
    </row>
    <row r="523" spans="1:6">
      <c r="A523">
        <v>233</v>
      </c>
      <c r="B523">
        <v>522</v>
      </c>
      <c r="C523">
        <v>522</v>
      </c>
      <c r="D523">
        <v>25626</v>
      </c>
      <c r="E523">
        <v>14619.45966451958</v>
      </c>
      <c r="F523">
        <v>11006.54033548042</v>
      </c>
    </row>
    <row r="524" spans="1:6">
      <c r="A524">
        <v>737</v>
      </c>
      <c r="B524">
        <v>523</v>
      </c>
      <c r="C524">
        <v>523</v>
      </c>
      <c r="D524">
        <v>5709</v>
      </c>
      <c r="E524">
        <v>5111.0468796369496</v>
      </c>
      <c r="F524">
        <v>597.9531203630504</v>
      </c>
    </row>
    <row r="525" spans="1:6">
      <c r="A525">
        <v>393</v>
      </c>
      <c r="B525">
        <v>524</v>
      </c>
      <c r="C525">
        <v>524</v>
      </c>
      <c r="D525">
        <v>10933</v>
      </c>
      <c r="E525">
        <v>7598.0704180844823</v>
      </c>
      <c r="F525">
        <v>3334.9295819155182</v>
      </c>
    </row>
    <row r="526" spans="1:6">
      <c r="A526">
        <v>300</v>
      </c>
      <c r="B526">
        <v>525</v>
      </c>
      <c r="C526">
        <v>525</v>
      </c>
      <c r="D526">
        <v>47977</v>
      </c>
      <c r="E526">
        <v>34988.319057899957</v>
      </c>
      <c r="F526">
        <v>12988.68094210004</v>
      </c>
    </row>
    <row r="527" spans="1:6">
      <c r="A527">
        <v>101</v>
      </c>
      <c r="B527">
        <v>526</v>
      </c>
      <c r="C527">
        <v>526</v>
      </c>
      <c r="D527">
        <v>10094</v>
      </c>
      <c r="E527">
        <v>7148.39372888249</v>
      </c>
      <c r="F527">
        <v>2945.60627111751</v>
      </c>
    </row>
    <row r="528" spans="1:6">
      <c r="A528">
        <v>655</v>
      </c>
      <c r="B528">
        <v>527</v>
      </c>
      <c r="C528">
        <v>527</v>
      </c>
      <c r="D528">
        <v>11934</v>
      </c>
      <c r="E528">
        <v>10577.96868855753</v>
      </c>
      <c r="F528">
        <v>1356.031311442473</v>
      </c>
    </row>
    <row r="529" spans="1:6">
      <c r="A529">
        <v>605</v>
      </c>
      <c r="B529">
        <v>528</v>
      </c>
      <c r="C529">
        <v>528</v>
      </c>
      <c r="D529">
        <v>3218</v>
      </c>
      <c r="E529">
        <v>2648.1361358157228</v>
      </c>
      <c r="F529">
        <v>569.86386418427674</v>
      </c>
    </row>
    <row r="530" spans="1:6">
      <c r="A530">
        <v>298</v>
      </c>
      <c r="B530">
        <v>529</v>
      </c>
      <c r="C530">
        <v>529</v>
      </c>
      <c r="D530">
        <v>22945</v>
      </c>
      <c r="E530">
        <v>18102.195447475431</v>
      </c>
      <c r="F530">
        <v>4842.8045525245689</v>
      </c>
    </row>
    <row r="531" spans="1:6">
      <c r="A531">
        <v>565</v>
      </c>
      <c r="B531">
        <v>530</v>
      </c>
      <c r="C531">
        <v>530</v>
      </c>
      <c r="D531">
        <v>5773</v>
      </c>
      <c r="E531">
        <v>5068.9990572056913</v>
      </c>
      <c r="F531">
        <v>704.00094279430868</v>
      </c>
    </row>
    <row r="532" spans="1:6">
      <c r="A532">
        <v>12</v>
      </c>
      <c r="B532">
        <v>531</v>
      </c>
      <c r="C532">
        <v>531</v>
      </c>
      <c r="D532">
        <v>7166</v>
      </c>
      <c r="E532">
        <v>5476.6308591461384</v>
      </c>
      <c r="F532">
        <v>1689.3691408538621</v>
      </c>
    </row>
    <row r="533" spans="1:6">
      <c r="A533">
        <v>505</v>
      </c>
      <c r="B533">
        <v>532</v>
      </c>
      <c r="C533">
        <v>532</v>
      </c>
      <c r="D533">
        <v>4086</v>
      </c>
      <c r="E533">
        <v>2348.6865029781129</v>
      </c>
      <c r="F533">
        <v>1737.3134970218871</v>
      </c>
    </row>
    <row r="534" spans="1:6">
      <c r="A534">
        <v>81</v>
      </c>
      <c r="B534">
        <v>533</v>
      </c>
      <c r="C534">
        <v>533</v>
      </c>
      <c r="D534">
        <v>23279</v>
      </c>
      <c r="E534">
        <v>17910.4195889687</v>
      </c>
      <c r="F534">
        <v>5368.5804110312974</v>
      </c>
    </row>
    <row r="535" spans="1:6">
      <c r="A535">
        <v>810</v>
      </c>
      <c r="B535">
        <v>534</v>
      </c>
      <c r="C535">
        <v>534</v>
      </c>
      <c r="D535">
        <v>21035</v>
      </c>
      <c r="E535">
        <v>13620.125252710281</v>
      </c>
      <c r="F535">
        <v>7414.8747472897248</v>
      </c>
    </row>
    <row r="536" spans="1:6">
      <c r="A536">
        <v>605</v>
      </c>
      <c r="B536">
        <v>535</v>
      </c>
      <c r="C536">
        <v>535</v>
      </c>
      <c r="D536">
        <v>18407</v>
      </c>
      <c r="E536">
        <v>15290.201244095701</v>
      </c>
      <c r="F536">
        <v>3116.7987559043031</v>
      </c>
    </row>
    <row r="537" spans="1:6">
      <c r="A537">
        <v>40</v>
      </c>
      <c r="B537">
        <v>536</v>
      </c>
      <c r="C537">
        <v>536</v>
      </c>
      <c r="D537">
        <v>21533</v>
      </c>
      <c r="E537">
        <v>17064.44539032536</v>
      </c>
      <c r="F537">
        <v>4468.5546096746402</v>
      </c>
    </row>
    <row r="538" spans="1:6">
      <c r="A538">
        <v>735</v>
      </c>
      <c r="B538">
        <v>537</v>
      </c>
      <c r="C538">
        <v>537</v>
      </c>
      <c r="D538">
        <v>28975</v>
      </c>
      <c r="E538">
        <v>20577.85094821798</v>
      </c>
      <c r="F538">
        <v>8397.1490517820239</v>
      </c>
    </row>
    <row r="539" spans="1:6">
      <c r="A539">
        <v>268</v>
      </c>
      <c r="B539">
        <v>538</v>
      </c>
      <c r="C539">
        <v>538</v>
      </c>
      <c r="D539">
        <v>18606</v>
      </c>
      <c r="E539">
        <v>16463.192307117039</v>
      </c>
      <c r="F539">
        <v>2142.8076928829578</v>
      </c>
    </row>
    <row r="540" spans="1:6">
      <c r="A540">
        <v>635</v>
      </c>
      <c r="B540">
        <v>539</v>
      </c>
      <c r="C540">
        <v>539</v>
      </c>
      <c r="D540">
        <v>19411</v>
      </c>
      <c r="E540">
        <v>15389.71151085193</v>
      </c>
      <c r="F540">
        <v>4021.2884891480662</v>
      </c>
    </row>
    <row r="541" spans="1:6">
      <c r="A541">
        <v>634</v>
      </c>
      <c r="B541">
        <v>540</v>
      </c>
      <c r="C541">
        <v>540</v>
      </c>
      <c r="D541">
        <v>7732</v>
      </c>
      <c r="E541">
        <v>4875.6599264187462</v>
      </c>
      <c r="F541">
        <v>2856.3400735812538</v>
      </c>
    </row>
    <row r="542" spans="1:6">
      <c r="A542">
        <v>554</v>
      </c>
      <c r="B542">
        <v>541</v>
      </c>
      <c r="C542">
        <v>541</v>
      </c>
      <c r="D542">
        <v>21146</v>
      </c>
      <c r="E542">
        <v>12666.37274838082</v>
      </c>
      <c r="F542">
        <v>8479.6272516191802</v>
      </c>
    </row>
    <row r="543" spans="1:6">
      <c r="A543">
        <v>947</v>
      </c>
      <c r="B543">
        <v>542</v>
      </c>
      <c r="C543">
        <v>542</v>
      </c>
      <c r="D543">
        <v>23592</v>
      </c>
      <c r="E543">
        <v>17026.997331782819</v>
      </c>
      <c r="F543">
        <v>6565.0026682171847</v>
      </c>
    </row>
    <row r="544" spans="1:6">
      <c r="A544">
        <v>651</v>
      </c>
      <c r="B544">
        <v>543</v>
      </c>
      <c r="C544">
        <v>543</v>
      </c>
      <c r="D544">
        <v>27955</v>
      </c>
      <c r="E544">
        <v>14377.578341749761</v>
      </c>
      <c r="F544">
        <v>13577.421658250239</v>
      </c>
    </row>
    <row r="545" spans="1:6">
      <c r="A545">
        <v>239</v>
      </c>
      <c r="B545">
        <v>544</v>
      </c>
      <c r="C545">
        <v>544</v>
      </c>
      <c r="D545">
        <v>11555</v>
      </c>
      <c r="E545">
        <v>8458.7887143268617</v>
      </c>
      <c r="F545">
        <v>3096.2112856731378</v>
      </c>
    </row>
    <row r="546" spans="1:6">
      <c r="A546">
        <v>398</v>
      </c>
      <c r="B546">
        <v>545</v>
      </c>
      <c r="C546">
        <v>545</v>
      </c>
      <c r="D546">
        <v>6122</v>
      </c>
      <c r="E546">
        <v>3907.943588402662</v>
      </c>
      <c r="F546">
        <v>2214.056411597338</v>
      </c>
    </row>
    <row r="547" spans="1:6">
      <c r="A547">
        <v>365</v>
      </c>
      <c r="B547">
        <v>546</v>
      </c>
      <c r="C547">
        <v>546</v>
      </c>
      <c r="D547">
        <v>49579</v>
      </c>
      <c r="E547">
        <v>28889.238540312399</v>
      </c>
      <c r="F547">
        <v>20689.761459687601</v>
      </c>
    </row>
    <row r="548" spans="1:6">
      <c r="A548">
        <v>936</v>
      </c>
      <c r="B548">
        <v>547</v>
      </c>
      <c r="C548">
        <v>547</v>
      </c>
      <c r="D548">
        <v>19338</v>
      </c>
      <c r="E548">
        <v>10143.807725469531</v>
      </c>
      <c r="F548">
        <v>9194.1922745304655</v>
      </c>
    </row>
    <row r="549" spans="1:6">
      <c r="A549">
        <v>818</v>
      </c>
      <c r="B549">
        <v>548</v>
      </c>
      <c r="C549">
        <v>548</v>
      </c>
      <c r="D549">
        <v>3727</v>
      </c>
      <c r="E549">
        <v>2725.144427552063</v>
      </c>
      <c r="F549">
        <v>1001.855572447937</v>
      </c>
    </row>
    <row r="550" spans="1:6">
      <c r="A550">
        <v>10</v>
      </c>
      <c r="B550">
        <v>549</v>
      </c>
      <c r="C550">
        <v>549</v>
      </c>
      <c r="D550">
        <v>9112</v>
      </c>
      <c r="E550">
        <v>5533.4539673675536</v>
      </c>
      <c r="F550">
        <v>3578.546032632446</v>
      </c>
    </row>
    <row r="551" spans="1:6">
      <c r="A551">
        <v>440</v>
      </c>
      <c r="B551">
        <v>550</v>
      </c>
      <c r="C551">
        <v>550</v>
      </c>
      <c r="D551">
        <v>22087</v>
      </c>
      <c r="E551">
        <v>17638.212216259719</v>
      </c>
      <c r="F551">
        <v>4448.7877837402784</v>
      </c>
    </row>
    <row r="552" spans="1:6">
      <c r="A552">
        <v>284</v>
      </c>
      <c r="B552">
        <v>551</v>
      </c>
      <c r="C552">
        <v>551</v>
      </c>
      <c r="D552">
        <v>26240</v>
      </c>
      <c r="E552">
        <v>18762.645089818881</v>
      </c>
      <c r="F552">
        <v>7477.3549101811186</v>
      </c>
    </row>
    <row r="553" spans="1:6">
      <c r="A553">
        <v>988</v>
      </c>
      <c r="B553">
        <v>552</v>
      </c>
      <c r="C553">
        <v>552</v>
      </c>
      <c r="D553">
        <v>19988</v>
      </c>
      <c r="E553">
        <v>10150.8120506086</v>
      </c>
      <c r="F553">
        <v>9837.1879493913966</v>
      </c>
    </row>
    <row r="554" spans="1:6">
      <c r="A554">
        <v>927</v>
      </c>
      <c r="B554">
        <v>553</v>
      </c>
      <c r="C554">
        <v>553</v>
      </c>
      <c r="D554">
        <v>7668</v>
      </c>
      <c r="E554">
        <v>6797.1954445862493</v>
      </c>
      <c r="F554">
        <v>870.80455541375068</v>
      </c>
    </row>
    <row r="555" spans="1:6">
      <c r="A555">
        <v>239</v>
      </c>
      <c r="B555">
        <v>554</v>
      </c>
      <c r="C555">
        <v>554</v>
      </c>
      <c r="D555">
        <v>4931</v>
      </c>
      <c r="E555">
        <v>2596.2492158026539</v>
      </c>
      <c r="F555">
        <v>2334.7507841973461</v>
      </c>
    </row>
    <row r="556" spans="1:6">
      <c r="A556">
        <v>960</v>
      </c>
      <c r="B556">
        <v>555</v>
      </c>
      <c r="C556">
        <v>555</v>
      </c>
      <c r="D556">
        <v>15193</v>
      </c>
      <c r="E556">
        <v>9952.8000697013395</v>
      </c>
      <c r="F556">
        <v>5240.1999302986605</v>
      </c>
    </row>
    <row r="557" spans="1:6">
      <c r="A557">
        <v>905</v>
      </c>
      <c r="B557">
        <v>556</v>
      </c>
      <c r="C557">
        <v>556</v>
      </c>
      <c r="D557">
        <v>16794</v>
      </c>
      <c r="E557">
        <v>12312.36641306729</v>
      </c>
      <c r="F557">
        <v>4481.6335869327122</v>
      </c>
    </row>
    <row r="558" spans="1:6">
      <c r="A558">
        <v>99</v>
      </c>
      <c r="B558">
        <v>557</v>
      </c>
      <c r="C558">
        <v>557</v>
      </c>
      <c r="D558">
        <v>9143</v>
      </c>
      <c r="E558">
        <v>4631.5244365520657</v>
      </c>
      <c r="F558">
        <v>4511.4755634479343</v>
      </c>
    </row>
    <row r="559" spans="1:6">
      <c r="A559">
        <v>289</v>
      </c>
      <c r="B559">
        <v>558</v>
      </c>
      <c r="C559">
        <v>558</v>
      </c>
      <c r="D559">
        <v>7388</v>
      </c>
      <c r="E559">
        <v>5615.1109565403631</v>
      </c>
      <c r="F559">
        <v>1772.8890434596369</v>
      </c>
    </row>
    <row r="560" spans="1:6">
      <c r="A560">
        <v>62</v>
      </c>
      <c r="B560">
        <v>559</v>
      </c>
      <c r="C560">
        <v>559</v>
      </c>
      <c r="D560">
        <v>11205</v>
      </c>
      <c r="E560">
        <v>7265.156311470907</v>
      </c>
      <c r="F560">
        <v>3939.843688529093</v>
      </c>
    </row>
    <row r="561" spans="1:6">
      <c r="A561">
        <v>488</v>
      </c>
      <c r="B561">
        <v>560</v>
      </c>
      <c r="C561">
        <v>560</v>
      </c>
      <c r="D561">
        <v>18351</v>
      </c>
      <c r="E561">
        <v>9756.8558198985884</v>
      </c>
      <c r="F561">
        <v>8594.1441801014116</v>
      </c>
    </row>
    <row r="562" spans="1:6">
      <c r="A562">
        <v>207</v>
      </c>
      <c r="B562">
        <v>561</v>
      </c>
      <c r="C562">
        <v>561</v>
      </c>
      <c r="D562">
        <v>33622</v>
      </c>
      <c r="E562">
        <v>23070.78117770487</v>
      </c>
      <c r="F562">
        <v>10551.21882229513</v>
      </c>
    </row>
    <row r="563" spans="1:6">
      <c r="A563">
        <v>230</v>
      </c>
      <c r="B563">
        <v>562</v>
      </c>
      <c r="C563">
        <v>562</v>
      </c>
      <c r="D563">
        <v>19189</v>
      </c>
      <c r="E563">
        <v>9693.9875859423519</v>
      </c>
      <c r="F563">
        <v>9495.0124140576481</v>
      </c>
    </row>
    <row r="564" spans="1:6">
      <c r="A564">
        <v>493</v>
      </c>
      <c r="B564">
        <v>563</v>
      </c>
      <c r="C564">
        <v>563</v>
      </c>
      <c r="D564">
        <v>14199</v>
      </c>
      <c r="E564">
        <v>7407.2574837848761</v>
      </c>
      <c r="F564">
        <v>6791.7425162151239</v>
      </c>
    </row>
    <row r="565" spans="1:6">
      <c r="A565">
        <v>932</v>
      </c>
      <c r="B565">
        <v>564</v>
      </c>
      <c r="C565">
        <v>564</v>
      </c>
      <c r="D565">
        <v>16373</v>
      </c>
      <c r="E565">
        <v>13983.385165879559</v>
      </c>
      <c r="F565">
        <v>2389.6148341204412</v>
      </c>
    </row>
    <row r="566" spans="1:6">
      <c r="A566">
        <v>989</v>
      </c>
      <c r="B566">
        <v>565</v>
      </c>
      <c r="C566">
        <v>565</v>
      </c>
      <c r="D566">
        <v>31033</v>
      </c>
      <c r="E566">
        <v>19399.656205301158</v>
      </c>
      <c r="F566">
        <v>11633.34379469884</v>
      </c>
    </row>
    <row r="567" spans="1:6">
      <c r="A567">
        <v>832</v>
      </c>
      <c r="B567">
        <v>566</v>
      </c>
      <c r="C567">
        <v>566</v>
      </c>
      <c r="D567">
        <v>43539</v>
      </c>
      <c r="E567">
        <v>22719.736774663379</v>
      </c>
      <c r="F567">
        <v>20819.263225336621</v>
      </c>
    </row>
    <row r="568" spans="1:6">
      <c r="A568">
        <v>504</v>
      </c>
      <c r="B568">
        <v>567</v>
      </c>
      <c r="C568">
        <v>567</v>
      </c>
      <c r="D568">
        <v>36994</v>
      </c>
      <c r="E568">
        <v>22694.0250922464</v>
      </c>
      <c r="F568">
        <v>14299.9749077536</v>
      </c>
    </row>
    <row r="569" spans="1:6">
      <c r="A569">
        <v>659</v>
      </c>
      <c r="B569">
        <v>568</v>
      </c>
      <c r="C569">
        <v>568</v>
      </c>
      <c r="D569">
        <v>15901</v>
      </c>
      <c r="E569">
        <v>12058.37855357318</v>
      </c>
      <c r="F569">
        <v>3842.621446426816</v>
      </c>
    </row>
    <row r="570" spans="1:6">
      <c r="A570">
        <v>508</v>
      </c>
      <c r="B570">
        <v>569</v>
      </c>
      <c r="C570">
        <v>569</v>
      </c>
      <c r="D570">
        <v>47739</v>
      </c>
      <c r="E570">
        <v>28141.72293550699</v>
      </c>
      <c r="F570">
        <v>19597.27706449301</v>
      </c>
    </row>
    <row r="571" spans="1:6">
      <c r="A571">
        <v>269</v>
      </c>
      <c r="B571">
        <v>570</v>
      </c>
      <c r="C571">
        <v>570</v>
      </c>
      <c r="D571">
        <v>16780</v>
      </c>
      <c r="E571">
        <v>12407.316078775129</v>
      </c>
      <c r="F571">
        <v>4372.6839212248688</v>
      </c>
    </row>
    <row r="572" spans="1:6">
      <c r="A572">
        <v>583</v>
      </c>
      <c r="B572">
        <v>571</v>
      </c>
      <c r="C572">
        <v>571</v>
      </c>
      <c r="D572">
        <v>20911</v>
      </c>
      <c r="E572">
        <v>17197.220736855579</v>
      </c>
      <c r="F572">
        <v>3713.779263144424</v>
      </c>
    </row>
    <row r="573" spans="1:6">
      <c r="A573">
        <v>893</v>
      </c>
      <c r="B573">
        <v>572</v>
      </c>
      <c r="C573">
        <v>572</v>
      </c>
      <c r="D573">
        <v>45483</v>
      </c>
      <c r="E573">
        <v>37154.288469919673</v>
      </c>
      <c r="F573">
        <v>8328.7115300803271</v>
      </c>
    </row>
    <row r="574" spans="1:6">
      <c r="A574">
        <v>856</v>
      </c>
      <c r="B574">
        <v>573</v>
      </c>
      <c r="C574">
        <v>573</v>
      </c>
      <c r="D574">
        <v>17073</v>
      </c>
      <c r="E574">
        <v>13529.785437611599</v>
      </c>
      <c r="F574">
        <v>3543.2145623883989</v>
      </c>
    </row>
    <row r="575" spans="1:6">
      <c r="A575">
        <v>653</v>
      </c>
      <c r="B575">
        <v>574</v>
      </c>
      <c r="C575">
        <v>574</v>
      </c>
      <c r="D575">
        <v>39911</v>
      </c>
      <c r="E575">
        <v>20021.479061675989</v>
      </c>
      <c r="F575">
        <v>19889.520938324011</v>
      </c>
    </row>
    <row r="576" spans="1:6">
      <c r="A576">
        <v>631</v>
      </c>
      <c r="B576">
        <v>575</v>
      </c>
      <c r="C576">
        <v>575</v>
      </c>
      <c r="D576">
        <v>18085</v>
      </c>
      <c r="E576">
        <v>11341.621814528</v>
      </c>
      <c r="F576">
        <v>6743.3781854720037</v>
      </c>
    </row>
    <row r="577" spans="1:6">
      <c r="A577">
        <v>261</v>
      </c>
      <c r="B577">
        <v>576</v>
      </c>
      <c r="C577">
        <v>576</v>
      </c>
      <c r="D577">
        <v>7248</v>
      </c>
      <c r="E577">
        <v>5934.7382499298392</v>
      </c>
      <c r="F577">
        <v>1313.261750070161</v>
      </c>
    </row>
    <row r="578" spans="1:6">
      <c r="A578">
        <v>710</v>
      </c>
      <c r="B578">
        <v>577</v>
      </c>
      <c r="C578">
        <v>577</v>
      </c>
      <c r="D578">
        <v>34063</v>
      </c>
      <c r="E578">
        <v>24528.131142350619</v>
      </c>
      <c r="F578">
        <v>9534.8688576493769</v>
      </c>
    </row>
    <row r="579" spans="1:6">
      <c r="A579">
        <v>819</v>
      </c>
      <c r="B579">
        <v>578</v>
      </c>
      <c r="C579">
        <v>578</v>
      </c>
      <c r="D579">
        <v>26879</v>
      </c>
      <c r="E579">
        <v>16213.94738133624</v>
      </c>
      <c r="F579">
        <v>10665.05261866376</v>
      </c>
    </row>
    <row r="580" spans="1:6">
      <c r="A580">
        <v>803</v>
      </c>
      <c r="B580">
        <v>579</v>
      </c>
      <c r="C580">
        <v>579</v>
      </c>
      <c r="D580">
        <v>16811</v>
      </c>
      <c r="E580">
        <v>11504.625146129571</v>
      </c>
      <c r="F580">
        <v>5306.3748538704258</v>
      </c>
    </row>
    <row r="581" spans="1:6">
      <c r="A581">
        <v>57</v>
      </c>
      <c r="B581">
        <v>580</v>
      </c>
      <c r="C581">
        <v>580</v>
      </c>
      <c r="D581">
        <v>7590</v>
      </c>
      <c r="E581">
        <v>4933.9569695274158</v>
      </c>
      <c r="F581">
        <v>2656.0430304725842</v>
      </c>
    </row>
    <row r="582" spans="1:6">
      <c r="A582">
        <v>799</v>
      </c>
      <c r="B582">
        <v>581</v>
      </c>
      <c r="C582">
        <v>581</v>
      </c>
      <c r="D582">
        <v>16863</v>
      </c>
      <c r="E582">
        <v>14580.958571958639</v>
      </c>
      <c r="F582">
        <v>2282.0414280413552</v>
      </c>
    </row>
    <row r="583" spans="1:6">
      <c r="A583">
        <v>444</v>
      </c>
      <c r="B583">
        <v>582</v>
      </c>
      <c r="C583">
        <v>582</v>
      </c>
      <c r="D583">
        <v>17811</v>
      </c>
      <c r="E583">
        <v>10232.373751184459</v>
      </c>
      <c r="F583">
        <v>7578.6262488155444</v>
      </c>
    </row>
    <row r="584" spans="1:6">
      <c r="A584">
        <v>624</v>
      </c>
      <c r="B584">
        <v>583</v>
      </c>
      <c r="C584">
        <v>583</v>
      </c>
      <c r="D584">
        <v>12293</v>
      </c>
      <c r="E584">
        <v>7831.8215927102201</v>
      </c>
      <c r="F584">
        <v>4461.1784072897799</v>
      </c>
    </row>
    <row r="585" spans="1:6">
      <c r="A585">
        <v>984</v>
      </c>
      <c r="B585">
        <v>584</v>
      </c>
      <c r="C585">
        <v>584</v>
      </c>
      <c r="D585">
        <v>34491</v>
      </c>
      <c r="E585">
        <v>29685.351324513511</v>
      </c>
      <c r="F585">
        <v>4805.6486754864854</v>
      </c>
    </row>
    <row r="586" spans="1:6">
      <c r="A586">
        <v>442</v>
      </c>
      <c r="B586">
        <v>585</v>
      </c>
      <c r="C586">
        <v>585</v>
      </c>
      <c r="D586">
        <v>8556</v>
      </c>
      <c r="E586">
        <v>7406.1480275681824</v>
      </c>
      <c r="F586">
        <v>1149.851972431818</v>
      </c>
    </row>
    <row r="587" spans="1:6">
      <c r="A587">
        <v>968</v>
      </c>
      <c r="B587">
        <v>586</v>
      </c>
      <c r="C587">
        <v>586</v>
      </c>
      <c r="D587">
        <v>30485</v>
      </c>
      <c r="E587">
        <v>22364.90096312256</v>
      </c>
      <c r="F587">
        <v>8120.0990368774364</v>
      </c>
    </row>
    <row r="588" spans="1:6">
      <c r="A588">
        <v>515</v>
      </c>
      <c r="B588">
        <v>587</v>
      </c>
      <c r="C588">
        <v>587</v>
      </c>
      <c r="D588">
        <v>16408</v>
      </c>
      <c r="E588">
        <v>8993.4634437130844</v>
      </c>
      <c r="F588">
        <v>7414.5365562869156</v>
      </c>
    </row>
    <row r="589" spans="1:6">
      <c r="A589">
        <v>266</v>
      </c>
      <c r="B589">
        <v>588</v>
      </c>
      <c r="C589">
        <v>588</v>
      </c>
      <c r="D589">
        <v>13724</v>
      </c>
      <c r="E589">
        <v>8370.1842031771648</v>
      </c>
      <c r="F589">
        <v>5353.8157968228352</v>
      </c>
    </row>
    <row r="590" spans="1:6">
      <c r="A590">
        <v>131</v>
      </c>
      <c r="B590">
        <v>589</v>
      </c>
      <c r="C590">
        <v>589</v>
      </c>
      <c r="D590">
        <v>46527</v>
      </c>
      <c r="E590">
        <v>35071.694206361208</v>
      </c>
      <c r="F590">
        <v>11455.30579363879</v>
      </c>
    </row>
    <row r="591" spans="1:6">
      <c r="A591">
        <v>695</v>
      </c>
      <c r="B591">
        <v>590</v>
      </c>
      <c r="C591">
        <v>590</v>
      </c>
      <c r="D591">
        <v>6096</v>
      </c>
      <c r="E591">
        <v>4425.5731495364598</v>
      </c>
      <c r="F591">
        <v>1670.4268504635399</v>
      </c>
    </row>
    <row r="592" spans="1:6">
      <c r="A592">
        <v>502</v>
      </c>
      <c r="B592">
        <v>591</v>
      </c>
      <c r="C592">
        <v>591</v>
      </c>
      <c r="D592">
        <v>22523</v>
      </c>
      <c r="E592">
        <v>18481.788099439349</v>
      </c>
      <c r="F592">
        <v>4041.2119005606551</v>
      </c>
    </row>
    <row r="593" spans="1:6">
      <c r="A593">
        <v>610</v>
      </c>
      <c r="B593">
        <v>592</v>
      </c>
      <c r="C593">
        <v>592</v>
      </c>
      <c r="D593">
        <v>9094</v>
      </c>
      <c r="E593">
        <v>5215.7016628824604</v>
      </c>
      <c r="F593">
        <v>3878.2983371175401</v>
      </c>
    </row>
    <row r="594" spans="1:6">
      <c r="A594">
        <v>784</v>
      </c>
      <c r="B594">
        <v>593</v>
      </c>
      <c r="C594">
        <v>593</v>
      </c>
      <c r="D594">
        <v>25996</v>
      </c>
      <c r="E594">
        <v>23122.412527478151</v>
      </c>
      <c r="F594">
        <v>2873.5874725218532</v>
      </c>
    </row>
    <row r="595" spans="1:6">
      <c r="A595">
        <v>818</v>
      </c>
      <c r="B595">
        <v>594</v>
      </c>
      <c r="C595">
        <v>594</v>
      </c>
      <c r="D595">
        <v>12356</v>
      </c>
      <c r="E595">
        <v>8181.1947229918705</v>
      </c>
      <c r="F595">
        <v>4174.8052770081295</v>
      </c>
    </row>
    <row r="596" spans="1:6">
      <c r="A596">
        <v>150</v>
      </c>
      <c r="B596">
        <v>595</v>
      </c>
      <c r="C596">
        <v>595</v>
      </c>
      <c r="D596">
        <v>14601</v>
      </c>
      <c r="E596">
        <v>10364.27316808764</v>
      </c>
      <c r="F596">
        <v>4236.7268319123614</v>
      </c>
    </row>
    <row r="597" spans="1:6">
      <c r="A597">
        <v>371</v>
      </c>
      <c r="B597">
        <v>596</v>
      </c>
      <c r="C597">
        <v>596</v>
      </c>
      <c r="D597">
        <v>32367</v>
      </c>
      <c r="E597">
        <v>24322.904212655401</v>
      </c>
      <c r="F597">
        <v>8044.0957873445986</v>
      </c>
    </row>
    <row r="598" spans="1:6">
      <c r="A598">
        <v>417</v>
      </c>
      <c r="B598">
        <v>597</v>
      </c>
      <c r="C598">
        <v>597</v>
      </c>
      <c r="D598">
        <v>10735</v>
      </c>
      <c r="E598">
        <v>7408.1249860522112</v>
      </c>
      <c r="F598">
        <v>3326.8750139477888</v>
      </c>
    </row>
    <row r="599" spans="1:6">
      <c r="A599">
        <v>12</v>
      </c>
      <c r="B599">
        <v>598</v>
      </c>
      <c r="C599">
        <v>598</v>
      </c>
      <c r="D599">
        <v>8165</v>
      </c>
      <c r="E599">
        <v>4525.9739788575698</v>
      </c>
      <c r="F599">
        <v>3639.0260211424302</v>
      </c>
    </row>
    <row r="600" spans="1:6">
      <c r="A600">
        <v>468</v>
      </c>
      <c r="B600">
        <v>599</v>
      </c>
      <c r="C600">
        <v>599</v>
      </c>
      <c r="D600">
        <v>49531</v>
      </c>
      <c r="E600">
        <v>35374.970403205298</v>
      </c>
      <c r="F600">
        <v>14156.0295967947</v>
      </c>
    </row>
    <row r="601" spans="1:6">
      <c r="A601">
        <v>446</v>
      </c>
      <c r="B601">
        <v>600</v>
      </c>
      <c r="C601">
        <v>600</v>
      </c>
      <c r="D601">
        <v>5957</v>
      </c>
      <c r="E601">
        <v>5010.8361648664604</v>
      </c>
      <c r="F601">
        <v>946.16383513354049</v>
      </c>
    </row>
    <row r="602" spans="1:6">
      <c r="A602">
        <v>766</v>
      </c>
      <c r="B602">
        <v>601</v>
      </c>
      <c r="C602">
        <v>601</v>
      </c>
      <c r="D602">
        <v>7095</v>
      </c>
      <c r="E602">
        <v>4763.9742294340022</v>
      </c>
      <c r="F602">
        <v>2331.0257705659978</v>
      </c>
    </row>
    <row r="603" spans="1:6">
      <c r="A603">
        <v>166</v>
      </c>
      <c r="B603">
        <v>602</v>
      </c>
      <c r="C603">
        <v>602</v>
      </c>
      <c r="D603">
        <v>13821</v>
      </c>
      <c r="E603">
        <v>10100.77808686396</v>
      </c>
      <c r="F603">
        <v>3720.221913136038</v>
      </c>
    </row>
    <row r="604" spans="1:6">
      <c r="A604">
        <v>329</v>
      </c>
      <c r="B604">
        <v>603</v>
      </c>
      <c r="C604">
        <v>603</v>
      </c>
      <c r="D604">
        <v>19665</v>
      </c>
      <c r="E604">
        <v>17395.96104035902</v>
      </c>
      <c r="F604">
        <v>2269.03895964098</v>
      </c>
    </row>
    <row r="605" spans="1:6">
      <c r="A605">
        <v>539</v>
      </c>
      <c r="B605">
        <v>604</v>
      </c>
      <c r="C605">
        <v>604</v>
      </c>
      <c r="D605">
        <v>24508</v>
      </c>
      <c r="E605">
        <v>21245.53681782927</v>
      </c>
      <c r="F605">
        <v>3262.4631821707262</v>
      </c>
    </row>
    <row r="606" spans="1:6">
      <c r="A606">
        <v>718</v>
      </c>
      <c r="B606">
        <v>605</v>
      </c>
      <c r="C606">
        <v>605</v>
      </c>
      <c r="D606">
        <v>46704</v>
      </c>
      <c r="E606">
        <v>34841.563045359588</v>
      </c>
      <c r="F606">
        <v>11862.43695464041</v>
      </c>
    </row>
    <row r="607" spans="1:6">
      <c r="A607">
        <v>699</v>
      </c>
      <c r="B607">
        <v>606</v>
      </c>
      <c r="C607">
        <v>606</v>
      </c>
      <c r="D607">
        <v>49762</v>
      </c>
      <c r="E607">
        <v>42021.660034930333</v>
      </c>
      <c r="F607">
        <v>7740.3399650696674</v>
      </c>
    </row>
    <row r="608" spans="1:6">
      <c r="A608">
        <v>29</v>
      </c>
      <c r="B608">
        <v>607</v>
      </c>
      <c r="C608">
        <v>607</v>
      </c>
      <c r="D608">
        <v>46310</v>
      </c>
      <c r="E608">
        <v>39604.675416105463</v>
      </c>
      <c r="F608">
        <v>6705.324583894544</v>
      </c>
    </row>
    <row r="609" spans="1:6">
      <c r="A609">
        <v>122</v>
      </c>
      <c r="B609">
        <v>608</v>
      </c>
      <c r="C609">
        <v>608</v>
      </c>
      <c r="D609">
        <v>19197</v>
      </c>
      <c r="E609">
        <v>13956.18945218043</v>
      </c>
      <c r="F609">
        <v>5240.8105478195703</v>
      </c>
    </row>
    <row r="610" spans="1:6">
      <c r="A610">
        <v>73</v>
      </c>
      <c r="B610">
        <v>609</v>
      </c>
      <c r="C610">
        <v>609</v>
      </c>
      <c r="D610">
        <v>8913</v>
      </c>
      <c r="E610">
        <v>6279.9750160024614</v>
      </c>
      <c r="F610">
        <v>2633.024983997539</v>
      </c>
    </row>
    <row r="611" spans="1:6">
      <c r="A611">
        <v>629</v>
      </c>
      <c r="B611">
        <v>610</v>
      </c>
      <c r="C611">
        <v>610</v>
      </c>
      <c r="D611">
        <v>5169</v>
      </c>
      <c r="E611">
        <v>3086.8502406524581</v>
      </c>
      <c r="F611">
        <v>2082.1497593475419</v>
      </c>
    </row>
    <row r="612" spans="1:6">
      <c r="A612">
        <v>110</v>
      </c>
      <c r="B612">
        <v>611</v>
      </c>
      <c r="C612">
        <v>611</v>
      </c>
      <c r="D612">
        <v>8920</v>
      </c>
      <c r="E612">
        <v>6454.215115787556</v>
      </c>
      <c r="F612">
        <v>2465.784884212444</v>
      </c>
    </row>
    <row r="613" spans="1:6">
      <c r="A613">
        <v>254</v>
      </c>
      <c r="B613">
        <v>612</v>
      </c>
      <c r="C613">
        <v>612</v>
      </c>
      <c r="D613">
        <v>13389</v>
      </c>
      <c r="E613">
        <v>11845.03576115647</v>
      </c>
      <c r="F613">
        <v>1543.9642388435309</v>
      </c>
    </row>
    <row r="614" spans="1:6">
      <c r="A614">
        <v>647</v>
      </c>
      <c r="B614">
        <v>613</v>
      </c>
      <c r="C614">
        <v>613</v>
      </c>
      <c r="D614">
        <v>14616</v>
      </c>
      <c r="E614">
        <v>12864.472384486389</v>
      </c>
      <c r="F614">
        <v>1751.5276155136071</v>
      </c>
    </row>
    <row r="615" spans="1:6">
      <c r="A615">
        <v>231</v>
      </c>
      <c r="B615">
        <v>614</v>
      </c>
      <c r="C615">
        <v>614</v>
      </c>
      <c r="D615">
        <v>12558</v>
      </c>
      <c r="E615">
        <v>9997.8108683696883</v>
      </c>
      <c r="F615">
        <v>2560.1891316303122</v>
      </c>
    </row>
    <row r="616" spans="1:6">
      <c r="A616">
        <v>758</v>
      </c>
      <c r="B616">
        <v>615</v>
      </c>
      <c r="C616">
        <v>615</v>
      </c>
      <c r="D616">
        <v>28010</v>
      </c>
      <c r="E616">
        <v>24151.516940269619</v>
      </c>
      <c r="F616">
        <v>3858.4830597303808</v>
      </c>
    </row>
    <row r="617" spans="1:6">
      <c r="A617">
        <v>527</v>
      </c>
      <c r="B617">
        <v>616</v>
      </c>
      <c r="C617">
        <v>616</v>
      </c>
      <c r="D617">
        <v>14212</v>
      </c>
      <c r="E617">
        <v>7963.5319814808736</v>
      </c>
      <c r="F617">
        <v>6248.4680185191264</v>
      </c>
    </row>
    <row r="618" spans="1:6">
      <c r="A618">
        <v>979</v>
      </c>
      <c r="B618">
        <v>617</v>
      </c>
      <c r="C618">
        <v>617</v>
      </c>
      <c r="D618">
        <v>15242</v>
      </c>
      <c r="E618">
        <v>8479.172355018427</v>
      </c>
      <c r="F618">
        <v>6762.827644981573</v>
      </c>
    </row>
    <row r="619" spans="1:6">
      <c r="A619">
        <v>542</v>
      </c>
      <c r="B619">
        <v>618</v>
      </c>
      <c r="C619">
        <v>618</v>
      </c>
      <c r="D619">
        <v>5657</v>
      </c>
      <c r="E619">
        <v>3056.3335051351942</v>
      </c>
      <c r="F619">
        <v>2600.6664948648058</v>
      </c>
    </row>
    <row r="620" spans="1:6">
      <c r="A620">
        <v>20</v>
      </c>
      <c r="B620">
        <v>619</v>
      </c>
      <c r="C620">
        <v>619</v>
      </c>
      <c r="D620">
        <v>31664</v>
      </c>
      <c r="E620">
        <v>21385.91176808497</v>
      </c>
      <c r="F620">
        <v>10278.08823191503</v>
      </c>
    </row>
    <row r="621" spans="1:6">
      <c r="A621">
        <v>36</v>
      </c>
      <c r="B621">
        <v>620</v>
      </c>
      <c r="C621">
        <v>620</v>
      </c>
      <c r="D621">
        <v>13934</v>
      </c>
      <c r="E621">
        <v>10480.29026486554</v>
      </c>
      <c r="F621">
        <v>3453.7097351344601</v>
      </c>
    </row>
    <row r="622" spans="1:6">
      <c r="A622">
        <v>102</v>
      </c>
      <c r="B622">
        <v>621</v>
      </c>
      <c r="C622">
        <v>621</v>
      </c>
      <c r="D622">
        <v>49933</v>
      </c>
      <c r="E622">
        <v>38618.346573819428</v>
      </c>
      <c r="F622">
        <v>11314.65342618057</v>
      </c>
    </row>
    <row r="623" spans="1:6">
      <c r="A623">
        <v>732</v>
      </c>
      <c r="B623">
        <v>622</v>
      </c>
      <c r="C623">
        <v>622</v>
      </c>
      <c r="D623">
        <v>29275</v>
      </c>
      <c r="E623">
        <v>15414.129587037751</v>
      </c>
      <c r="F623">
        <v>13860.870412962249</v>
      </c>
    </row>
    <row r="624" spans="1:6">
      <c r="A624">
        <v>472</v>
      </c>
      <c r="B624">
        <v>623</v>
      </c>
      <c r="C624">
        <v>623</v>
      </c>
      <c r="D624">
        <v>15467</v>
      </c>
      <c r="E624">
        <v>8485.8391003384386</v>
      </c>
      <c r="F624">
        <v>6981.1608996615614</v>
      </c>
    </row>
    <row r="625" spans="1:6">
      <c r="A625">
        <v>886</v>
      </c>
      <c r="B625">
        <v>624</v>
      </c>
      <c r="C625">
        <v>624</v>
      </c>
      <c r="D625">
        <v>15812</v>
      </c>
      <c r="E625">
        <v>9322.9726110600823</v>
      </c>
      <c r="F625">
        <v>6489.0273889399177</v>
      </c>
    </row>
    <row r="626" spans="1:6">
      <c r="A626">
        <v>672</v>
      </c>
      <c r="B626">
        <v>625</v>
      </c>
      <c r="C626">
        <v>625</v>
      </c>
      <c r="D626">
        <v>38281</v>
      </c>
      <c r="E626">
        <v>33621.037215039738</v>
      </c>
      <c r="F626">
        <v>4659.9627849602621</v>
      </c>
    </row>
    <row r="627" spans="1:6">
      <c r="A627">
        <v>293</v>
      </c>
      <c r="B627">
        <v>626</v>
      </c>
      <c r="C627">
        <v>626</v>
      </c>
      <c r="D627">
        <v>29486</v>
      </c>
      <c r="E627">
        <v>24160.546597009121</v>
      </c>
      <c r="F627">
        <v>5325.4534029908828</v>
      </c>
    </row>
    <row r="628" spans="1:6">
      <c r="A628">
        <v>991</v>
      </c>
      <c r="B628">
        <v>627</v>
      </c>
      <c r="C628">
        <v>627</v>
      </c>
      <c r="D628">
        <v>10318</v>
      </c>
      <c r="E628">
        <v>8801.3583723868069</v>
      </c>
      <c r="F628">
        <v>1516.6416276131929</v>
      </c>
    </row>
    <row r="629" spans="1:6">
      <c r="A629">
        <v>647</v>
      </c>
      <c r="B629">
        <v>628</v>
      </c>
      <c r="C629">
        <v>628</v>
      </c>
      <c r="D629">
        <v>19701</v>
      </c>
      <c r="E629">
        <v>10055.411244002191</v>
      </c>
      <c r="F629">
        <v>9645.5887559978055</v>
      </c>
    </row>
    <row r="630" spans="1:6">
      <c r="A630">
        <v>535</v>
      </c>
      <c r="B630">
        <v>629</v>
      </c>
      <c r="C630">
        <v>629</v>
      </c>
      <c r="D630">
        <v>11123</v>
      </c>
      <c r="E630">
        <v>7996.3634326083366</v>
      </c>
      <c r="F630">
        <v>3126.636567391663</v>
      </c>
    </row>
    <row r="631" spans="1:6">
      <c r="A631">
        <v>441</v>
      </c>
      <c r="B631">
        <v>630</v>
      </c>
      <c r="C631">
        <v>630</v>
      </c>
      <c r="D631">
        <v>30143</v>
      </c>
      <c r="E631">
        <v>25982.637688603529</v>
      </c>
      <c r="F631">
        <v>4160.3623113964713</v>
      </c>
    </row>
    <row r="632" spans="1:6">
      <c r="A632">
        <v>927</v>
      </c>
      <c r="B632">
        <v>631</v>
      </c>
      <c r="C632">
        <v>631</v>
      </c>
      <c r="D632">
        <v>8580</v>
      </c>
      <c r="E632">
        <v>7676.5958773032962</v>
      </c>
      <c r="F632">
        <v>903.40412269670378</v>
      </c>
    </row>
    <row r="633" spans="1:6">
      <c r="A633">
        <v>739</v>
      </c>
      <c r="B633">
        <v>632</v>
      </c>
      <c r="C633">
        <v>632</v>
      </c>
      <c r="D633">
        <v>12481</v>
      </c>
      <c r="E633">
        <v>10512.70511392013</v>
      </c>
      <c r="F633">
        <v>1968.294886079872</v>
      </c>
    </row>
    <row r="634" spans="1:6">
      <c r="A634">
        <v>154</v>
      </c>
      <c r="B634">
        <v>633</v>
      </c>
      <c r="C634">
        <v>633</v>
      </c>
      <c r="D634">
        <v>34869</v>
      </c>
      <c r="E634">
        <v>24901.804392803358</v>
      </c>
      <c r="F634">
        <v>9967.1956071966415</v>
      </c>
    </row>
    <row r="635" spans="1:6">
      <c r="A635">
        <v>758</v>
      </c>
      <c r="B635">
        <v>634</v>
      </c>
      <c r="C635">
        <v>634</v>
      </c>
      <c r="D635">
        <v>12515</v>
      </c>
      <c r="E635">
        <v>9537.6646611455944</v>
      </c>
      <c r="F635">
        <v>2977.335338854406</v>
      </c>
    </row>
    <row r="636" spans="1:6">
      <c r="A636">
        <v>61</v>
      </c>
      <c r="B636">
        <v>635</v>
      </c>
      <c r="C636">
        <v>635</v>
      </c>
      <c r="D636">
        <v>25699</v>
      </c>
      <c r="E636">
        <v>13126.356485673599</v>
      </c>
      <c r="F636">
        <v>12572.643514326401</v>
      </c>
    </row>
    <row r="637" spans="1:6">
      <c r="A637">
        <v>290</v>
      </c>
      <c r="B637">
        <v>636</v>
      </c>
      <c r="C637">
        <v>636</v>
      </c>
      <c r="D637">
        <v>8207</v>
      </c>
      <c r="E637">
        <v>7174.1369166304803</v>
      </c>
      <c r="F637">
        <v>1032.8630833695199</v>
      </c>
    </row>
    <row r="638" spans="1:6">
      <c r="A638">
        <v>884</v>
      </c>
      <c r="B638">
        <v>637</v>
      </c>
      <c r="C638">
        <v>637</v>
      </c>
      <c r="D638">
        <v>9555</v>
      </c>
      <c r="E638">
        <v>6132.0156930718704</v>
      </c>
      <c r="F638">
        <v>3422.9843069281301</v>
      </c>
    </row>
    <row r="639" spans="1:6">
      <c r="A639">
        <v>905</v>
      </c>
      <c r="B639">
        <v>638</v>
      </c>
      <c r="C639">
        <v>638</v>
      </c>
      <c r="D639">
        <v>16111</v>
      </c>
      <c r="E639">
        <v>9695.7551624755197</v>
      </c>
      <c r="F639">
        <v>6415.2448375244803</v>
      </c>
    </row>
    <row r="640" spans="1:6">
      <c r="A640">
        <v>261</v>
      </c>
      <c r="B640">
        <v>639</v>
      </c>
      <c r="C640">
        <v>639</v>
      </c>
      <c r="D640">
        <v>8611</v>
      </c>
      <c r="E640">
        <v>6489.1610693960711</v>
      </c>
      <c r="F640">
        <v>2121.8389306039289</v>
      </c>
    </row>
    <row r="641" spans="1:6">
      <c r="A641">
        <v>334</v>
      </c>
      <c r="B641">
        <v>640</v>
      </c>
      <c r="C641">
        <v>640</v>
      </c>
      <c r="D641">
        <v>27413</v>
      </c>
      <c r="E641">
        <v>16958.575908718321</v>
      </c>
      <c r="F641">
        <v>10454.42409128168</v>
      </c>
    </row>
    <row r="642" spans="1:6">
      <c r="A642">
        <v>144</v>
      </c>
      <c r="B642">
        <v>641</v>
      </c>
      <c r="C642">
        <v>641</v>
      </c>
      <c r="D642">
        <v>40957</v>
      </c>
      <c r="E642">
        <v>26487.461526637839</v>
      </c>
      <c r="F642">
        <v>14469.538473362159</v>
      </c>
    </row>
    <row r="643" spans="1:6">
      <c r="A643">
        <v>5</v>
      </c>
      <c r="B643">
        <v>642</v>
      </c>
      <c r="C643">
        <v>642</v>
      </c>
      <c r="D643">
        <v>41552</v>
      </c>
      <c r="E643">
        <v>27822.050438012509</v>
      </c>
      <c r="F643">
        <v>13729.949561987491</v>
      </c>
    </row>
    <row r="644" spans="1:6">
      <c r="A644">
        <v>170</v>
      </c>
      <c r="B644">
        <v>643</v>
      </c>
      <c r="C644">
        <v>643</v>
      </c>
      <c r="D644">
        <v>3581</v>
      </c>
      <c r="E644">
        <v>3048.9086917822829</v>
      </c>
      <c r="F644">
        <v>532.09130821771714</v>
      </c>
    </row>
    <row r="645" spans="1:6">
      <c r="A645">
        <v>19</v>
      </c>
      <c r="B645">
        <v>644</v>
      </c>
      <c r="C645">
        <v>644</v>
      </c>
      <c r="D645">
        <v>39026</v>
      </c>
      <c r="E645">
        <v>33569.353159006787</v>
      </c>
      <c r="F645">
        <v>5456.6468409932058</v>
      </c>
    </row>
    <row r="646" spans="1:6">
      <c r="A646">
        <v>729</v>
      </c>
      <c r="B646">
        <v>645</v>
      </c>
      <c r="C646">
        <v>645</v>
      </c>
      <c r="D646">
        <v>15693</v>
      </c>
      <c r="E646">
        <v>12096.30268815321</v>
      </c>
      <c r="F646">
        <v>3596.6973118467872</v>
      </c>
    </row>
    <row r="647" spans="1:6">
      <c r="A647">
        <v>920</v>
      </c>
      <c r="B647">
        <v>646</v>
      </c>
      <c r="C647">
        <v>646</v>
      </c>
      <c r="D647">
        <v>3093</v>
      </c>
      <c r="E647">
        <v>1668.8986315864961</v>
      </c>
      <c r="F647">
        <v>1424.1013684135039</v>
      </c>
    </row>
    <row r="648" spans="1:6">
      <c r="A648">
        <v>341</v>
      </c>
      <c r="B648">
        <v>647</v>
      </c>
      <c r="C648">
        <v>647</v>
      </c>
      <c r="D648">
        <v>9096</v>
      </c>
      <c r="E648">
        <v>8019.1854945118248</v>
      </c>
      <c r="F648">
        <v>1076.814505488175</v>
      </c>
    </row>
    <row r="649" spans="1:6">
      <c r="A649">
        <v>710</v>
      </c>
      <c r="B649">
        <v>648</v>
      </c>
      <c r="C649">
        <v>648</v>
      </c>
      <c r="D649">
        <v>15202</v>
      </c>
      <c r="E649">
        <v>9054.267779454347</v>
      </c>
      <c r="F649">
        <v>6147.732220545653</v>
      </c>
    </row>
    <row r="650" spans="1:6">
      <c r="A650">
        <v>200</v>
      </c>
      <c r="B650">
        <v>649</v>
      </c>
      <c r="C650">
        <v>649</v>
      </c>
      <c r="D650">
        <v>16777</v>
      </c>
      <c r="E650">
        <v>11456.656140549479</v>
      </c>
      <c r="F650">
        <v>5320.3438594505214</v>
      </c>
    </row>
    <row r="651" spans="1:6">
      <c r="A651">
        <v>724</v>
      </c>
      <c r="B651">
        <v>650</v>
      </c>
      <c r="C651">
        <v>650</v>
      </c>
      <c r="D651">
        <v>8106</v>
      </c>
      <c r="E651">
        <v>5089.4875047534551</v>
      </c>
      <c r="F651">
        <v>3016.5124952465449</v>
      </c>
    </row>
    <row r="652" spans="1:6">
      <c r="A652">
        <v>271</v>
      </c>
      <c r="B652">
        <v>651</v>
      </c>
      <c r="C652">
        <v>651</v>
      </c>
      <c r="D652">
        <v>3681</v>
      </c>
      <c r="E652">
        <v>2114.90032236559</v>
      </c>
      <c r="F652">
        <v>1566.09967763441</v>
      </c>
    </row>
    <row r="653" spans="1:6">
      <c r="A653">
        <v>975</v>
      </c>
      <c r="B653">
        <v>652</v>
      </c>
      <c r="C653">
        <v>652</v>
      </c>
      <c r="D653">
        <v>3977</v>
      </c>
      <c r="E653">
        <v>2540.2700930162</v>
      </c>
      <c r="F653">
        <v>1436.7299069838</v>
      </c>
    </row>
    <row r="654" spans="1:6">
      <c r="A654">
        <v>671</v>
      </c>
      <c r="B654">
        <v>653</v>
      </c>
      <c r="C654">
        <v>653</v>
      </c>
      <c r="D654">
        <v>14449</v>
      </c>
      <c r="E654">
        <v>9227.5710968786389</v>
      </c>
      <c r="F654">
        <v>5221.4289031213611</v>
      </c>
    </row>
    <row r="655" spans="1:6">
      <c r="A655">
        <v>904</v>
      </c>
      <c r="B655">
        <v>654</v>
      </c>
      <c r="C655">
        <v>654</v>
      </c>
      <c r="D655">
        <v>26179</v>
      </c>
      <c r="E655">
        <v>21626.648153613871</v>
      </c>
      <c r="F655">
        <v>4552.3518463861265</v>
      </c>
    </row>
    <row r="656" spans="1:6">
      <c r="A656">
        <v>485</v>
      </c>
      <c r="B656">
        <v>655</v>
      </c>
      <c r="C656">
        <v>655</v>
      </c>
      <c r="D656">
        <v>15839</v>
      </c>
      <c r="E656">
        <v>9128.0988238642421</v>
      </c>
      <c r="F656">
        <v>6710.9011761357579</v>
      </c>
    </row>
    <row r="657" spans="1:6">
      <c r="A657">
        <v>892</v>
      </c>
      <c r="B657">
        <v>656</v>
      </c>
      <c r="C657">
        <v>656</v>
      </c>
      <c r="D657">
        <v>19482</v>
      </c>
      <c r="E657">
        <v>16892.03616277214</v>
      </c>
      <c r="F657">
        <v>2589.9638372278569</v>
      </c>
    </row>
    <row r="658" spans="1:6">
      <c r="A658">
        <v>492</v>
      </c>
      <c r="B658">
        <v>657</v>
      </c>
      <c r="C658">
        <v>657</v>
      </c>
      <c r="D658">
        <v>15739</v>
      </c>
      <c r="E658">
        <v>10400.476341988209</v>
      </c>
      <c r="F658">
        <v>5338.5236580117944</v>
      </c>
    </row>
    <row r="659" spans="1:6">
      <c r="A659">
        <v>654</v>
      </c>
      <c r="B659">
        <v>658</v>
      </c>
      <c r="C659">
        <v>658</v>
      </c>
      <c r="D659">
        <v>7812</v>
      </c>
      <c r="E659">
        <v>4803.9596123065303</v>
      </c>
      <c r="F659">
        <v>3008.0403876934702</v>
      </c>
    </row>
    <row r="660" spans="1:6">
      <c r="A660">
        <v>406</v>
      </c>
      <c r="B660">
        <v>659</v>
      </c>
      <c r="C660">
        <v>659</v>
      </c>
      <c r="D660">
        <v>14628</v>
      </c>
      <c r="E660">
        <v>10041.677584327541</v>
      </c>
      <c r="F660">
        <v>4586.3224156724546</v>
      </c>
    </row>
    <row r="661" spans="1:6">
      <c r="A661">
        <v>958</v>
      </c>
      <c r="B661">
        <v>660</v>
      </c>
      <c r="C661">
        <v>660</v>
      </c>
      <c r="D661">
        <v>26896</v>
      </c>
      <c r="E661">
        <v>13952.473062597841</v>
      </c>
      <c r="F661">
        <v>12943.526937402159</v>
      </c>
    </row>
    <row r="662" spans="1:6">
      <c r="A662">
        <v>42</v>
      </c>
      <c r="B662">
        <v>661</v>
      </c>
      <c r="C662">
        <v>661</v>
      </c>
      <c r="D662">
        <v>10808</v>
      </c>
      <c r="E662">
        <v>7709.9404378385716</v>
      </c>
      <c r="F662">
        <v>3098.0595621614279</v>
      </c>
    </row>
    <row r="663" spans="1:6">
      <c r="A663">
        <v>700</v>
      </c>
      <c r="B663">
        <v>662</v>
      </c>
      <c r="C663">
        <v>662</v>
      </c>
      <c r="D663">
        <v>17131</v>
      </c>
      <c r="E663">
        <v>11314.339596991569</v>
      </c>
      <c r="F663">
        <v>5816.6604030084254</v>
      </c>
    </row>
    <row r="664" spans="1:6">
      <c r="A664">
        <v>166</v>
      </c>
      <c r="B664">
        <v>663</v>
      </c>
      <c r="C664">
        <v>663</v>
      </c>
      <c r="D664">
        <v>23914</v>
      </c>
      <c r="E664">
        <v>12691.681572134739</v>
      </c>
      <c r="F664">
        <v>11222.318427865261</v>
      </c>
    </row>
    <row r="665" spans="1:6">
      <c r="A665">
        <v>241</v>
      </c>
      <c r="B665">
        <v>664</v>
      </c>
      <c r="C665">
        <v>664</v>
      </c>
      <c r="D665">
        <v>45273</v>
      </c>
      <c r="E665">
        <v>40014.839672572081</v>
      </c>
      <c r="F665">
        <v>5258.1603274279187</v>
      </c>
    </row>
    <row r="666" spans="1:6">
      <c r="A666">
        <v>461</v>
      </c>
      <c r="B666">
        <v>665</v>
      </c>
      <c r="C666">
        <v>665</v>
      </c>
      <c r="D666">
        <v>11092</v>
      </c>
      <c r="E666">
        <v>9980.5260330711317</v>
      </c>
      <c r="F666">
        <v>1111.4739669288681</v>
      </c>
    </row>
    <row r="667" spans="1:6">
      <c r="A667">
        <v>840</v>
      </c>
      <c r="B667">
        <v>666</v>
      </c>
      <c r="C667">
        <v>666</v>
      </c>
      <c r="D667">
        <v>14667</v>
      </c>
      <c r="E667">
        <v>11455.251299329841</v>
      </c>
      <c r="F667">
        <v>3211.7487006701558</v>
      </c>
    </row>
    <row r="668" spans="1:6">
      <c r="A668">
        <v>569</v>
      </c>
      <c r="B668">
        <v>667</v>
      </c>
      <c r="C668">
        <v>667</v>
      </c>
      <c r="D668">
        <v>19332</v>
      </c>
      <c r="E668">
        <v>12126.13950436391</v>
      </c>
      <c r="F668">
        <v>7205.8604956360896</v>
      </c>
    </row>
    <row r="669" spans="1:6">
      <c r="A669">
        <v>613</v>
      </c>
      <c r="B669">
        <v>668</v>
      </c>
      <c r="C669">
        <v>668</v>
      </c>
      <c r="D669">
        <v>17234</v>
      </c>
      <c r="E669">
        <v>11062.148652848209</v>
      </c>
      <c r="F669">
        <v>6171.8513471517927</v>
      </c>
    </row>
    <row r="670" spans="1:6">
      <c r="A670">
        <v>164</v>
      </c>
      <c r="B670">
        <v>669</v>
      </c>
      <c r="C670">
        <v>669</v>
      </c>
      <c r="D670">
        <v>5109</v>
      </c>
      <c r="E670">
        <v>4560.3280298654299</v>
      </c>
      <c r="F670">
        <v>548.67197013457007</v>
      </c>
    </row>
    <row r="671" spans="1:6">
      <c r="A671">
        <v>33</v>
      </c>
      <c r="B671">
        <v>670</v>
      </c>
      <c r="C671">
        <v>670</v>
      </c>
      <c r="D671">
        <v>5651</v>
      </c>
      <c r="E671">
        <v>3464.0392125514109</v>
      </c>
      <c r="F671">
        <v>2186.9607874485891</v>
      </c>
    </row>
    <row r="672" spans="1:6">
      <c r="A672">
        <v>386</v>
      </c>
      <c r="B672">
        <v>671</v>
      </c>
      <c r="C672">
        <v>671</v>
      </c>
      <c r="D672">
        <v>19521</v>
      </c>
      <c r="E672">
        <v>15805.384886280701</v>
      </c>
      <c r="F672">
        <v>3715.615113719296</v>
      </c>
    </row>
    <row r="673" spans="1:6">
      <c r="A673">
        <v>204</v>
      </c>
      <c r="B673">
        <v>672</v>
      </c>
      <c r="C673">
        <v>672</v>
      </c>
      <c r="D673">
        <v>5042</v>
      </c>
      <c r="E673">
        <v>4234.6522787032418</v>
      </c>
      <c r="F673">
        <v>807.34772129675821</v>
      </c>
    </row>
    <row r="674" spans="1:6">
      <c r="A674">
        <v>777</v>
      </c>
      <c r="B674">
        <v>673</v>
      </c>
      <c r="C674">
        <v>673</v>
      </c>
      <c r="D674">
        <v>9283</v>
      </c>
      <c r="E674">
        <v>6904.9511982316699</v>
      </c>
      <c r="F674">
        <v>2378.0488017683301</v>
      </c>
    </row>
    <row r="675" spans="1:6">
      <c r="A675">
        <v>295</v>
      </c>
      <c r="B675">
        <v>674</v>
      </c>
      <c r="C675">
        <v>674</v>
      </c>
      <c r="D675">
        <v>23738</v>
      </c>
      <c r="E675">
        <v>16746.7366764742</v>
      </c>
      <c r="F675">
        <v>6991.2633235257963</v>
      </c>
    </row>
    <row r="676" spans="1:6">
      <c r="A676">
        <v>462</v>
      </c>
      <c r="B676">
        <v>675</v>
      </c>
      <c r="C676">
        <v>675</v>
      </c>
      <c r="D676">
        <v>12315</v>
      </c>
      <c r="E676">
        <v>9447.3299146872432</v>
      </c>
      <c r="F676">
        <v>2867.6700853127568</v>
      </c>
    </row>
    <row r="677" spans="1:6">
      <c r="A677">
        <v>700</v>
      </c>
      <c r="B677">
        <v>676</v>
      </c>
      <c r="C677">
        <v>676</v>
      </c>
      <c r="D677">
        <v>12794</v>
      </c>
      <c r="E677">
        <v>8978.5418540274004</v>
      </c>
      <c r="F677">
        <v>3815.4581459726001</v>
      </c>
    </row>
    <row r="678" spans="1:6">
      <c r="A678">
        <v>372</v>
      </c>
      <c r="B678">
        <v>677</v>
      </c>
      <c r="C678">
        <v>677</v>
      </c>
      <c r="D678">
        <v>8691</v>
      </c>
      <c r="E678">
        <v>7401.9126946428414</v>
      </c>
      <c r="F678">
        <v>1289.087305357159</v>
      </c>
    </row>
    <row r="679" spans="1:6">
      <c r="A679">
        <v>160</v>
      </c>
      <c r="B679">
        <v>678</v>
      </c>
      <c r="C679">
        <v>678</v>
      </c>
      <c r="D679">
        <v>19651</v>
      </c>
      <c r="E679">
        <v>11748.453826433601</v>
      </c>
      <c r="F679">
        <v>7902.5461735663957</v>
      </c>
    </row>
    <row r="680" spans="1:6">
      <c r="A680">
        <v>221</v>
      </c>
      <c r="B680">
        <v>679</v>
      </c>
      <c r="C680">
        <v>679</v>
      </c>
      <c r="D680">
        <v>20267</v>
      </c>
      <c r="E680">
        <v>11827.99168312351</v>
      </c>
      <c r="F680">
        <v>8439.0083168764886</v>
      </c>
    </row>
    <row r="681" spans="1:6">
      <c r="A681">
        <v>942</v>
      </c>
      <c r="B681">
        <v>680</v>
      </c>
      <c r="C681">
        <v>680</v>
      </c>
      <c r="D681">
        <v>6448</v>
      </c>
      <c r="E681">
        <v>4537.2304751498559</v>
      </c>
      <c r="F681">
        <v>1910.7695248501441</v>
      </c>
    </row>
    <row r="682" spans="1:6">
      <c r="A682">
        <v>865</v>
      </c>
      <c r="B682">
        <v>681</v>
      </c>
      <c r="C682">
        <v>681</v>
      </c>
      <c r="D682">
        <v>4147</v>
      </c>
      <c r="E682">
        <v>3106.8783519778258</v>
      </c>
      <c r="F682">
        <v>1040.121648022174</v>
      </c>
    </row>
    <row r="683" spans="1:6">
      <c r="A683">
        <v>825</v>
      </c>
      <c r="B683">
        <v>682</v>
      </c>
      <c r="C683">
        <v>682</v>
      </c>
      <c r="D683">
        <v>7596</v>
      </c>
      <c r="E683">
        <v>6797.472944934163</v>
      </c>
      <c r="F683">
        <v>798.52705506583698</v>
      </c>
    </row>
    <row r="684" spans="1:6">
      <c r="A684">
        <v>684</v>
      </c>
      <c r="B684">
        <v>683</v>
      </c>
      <c r="C684">
        <v>683</v>
      </c>
      <c r="D684">
        <v>14964</v>
      </c>
      <c r="E684">
        <v>11268.084605219339</v>
      </c>
      <c r="F684">
        <v>3695.9153947806572</v>
      </c>
    </row>
    <row r="685" spans="1:6">
      <c r="A685">
        <v>676</v>
      </c>
      <c r="B685">
        <v>684</v>
      </c>
      <c r="C685">
        <v>684</v>
      </c>
      <c r="D685">
        <v>17202</v>
      </c>
      <c r="E685">
        <v>13681.122629007739</v>
      </c>
      <c r="F685">
        <v>3520.877370992263</v>
      </c>
    </row>
    <row r="686" spans="1:6">
      <c r="A686">
        <v>965</v>
      </c>
      <c r="B686">
        <v>685</v>
      </c>
      <c r="C686">
        <v>685</v>
      </c>
      <c r="D686">
        <v>39139</v>
      </c>
      <c r="E686">
        <v>26718.05041691495</v>
      </c>
      <c r="F686">
        <v>12420.94958308505</v>
      </c>
    </row>
    <row r="687" spans="1:6">
      <c r="A687">
        <v>15</v>
      </c>
      <c r="B687">
        <v>686</v>
      </c>
      <c r="C687">
        <v>686</v>
      </c>
      <c r="D687">
        <v>28961</v>
      </c>
      <c r="E687">
        <v>19885.310552427549</v>
      </c>
      <c r="F687">
        <v>9075.6894475724475</v>
      </c>
    </row>
    <row r="688" spans="1:6">
      <c r="A688">
        <v>381</v>
      </c>
      <c r="B688">
        <v>687</v>
      </c>
      <c r="C688">
        <v>687</v>
      </c>
      <c r="D688">
        <v>3282</v>
      </c>
      <c r="E688">
        <v>1866.287947695454</v>
      </c>
      <c r="F688">
        <v>1415.712052304546</v>
      </c>
    </row>
    <row r="689" spans="1:6">
      <c r="A689">
        <v>317</v>
      </c>
      <c r="B689">
        <v>688</v>
      </c>
      <c r="C689">
        <v>688</v>
      </c>
      <c r="D689">
        <v>16543</v>
      </c>
      <c r="E689">
        <v>10959.289314247941</v>
      </c>
      <c r="F689">
        <v>5583.7106857520585</v>
      </c>
    </row>
    <row r="690" spans="1:6">
      <c r="A690">
        <v>385</v>
      </c>
      <c r="B690">
        <v>689</v>
      </c>
      <c r="C690">
        <v>689</v>
      </c>
      <c r="D690">
        <v>7831</v>
      </c>
      <c r="E690">
        <v>6373.2246588388061</v>
      </c>
      <c r="F690">
        <v>1457.7753411611941</v>
      </c>
    </row>
    <row r="691" spans="1:6">
      <c r="A691">
        <v>804</v>
      </c>
      <c r="B691">
        <v>690</v>
      </c>
      <c r="C691">
        <v>690</v>
      </c>
      <c r="D691">
        <v>12883</v>
      </c>
      <c r="E691">
        <v>9689.7961850490974</v>
      </c>
      <c r="F691">
        <v>3193.2038149509031</v>
      </c>
    </row>
    <row r="692" spans="1:6">
      <c r="A692">
        <v>855</v>
      </c>
      <c r="B692">
        <v>691</v>
      </c>
      <c r="C692">
        <v>691</v>
      </c>
      <c r="D692">
        <v>21506</v>
      </c>
      <c r="E692">
        <v>17641.108314991201</v>
      </c>
      <c r="F692">
        <v>3864.891685008799</v>
      </c>
    </row>
    <row r="693" spans="1:6">
      <c r="A693">
        <v>389</v>
      </c>
      <c r="B693">
        <v>692</v>
      </c>
      <c r="C693">
        <v>692</v>
      </c>
      <c r="D693">
        <v>18342</v>
      </c>
      <c r="E693">
        <v>14310.288866583071</v>
      </c>
      <c r="F693">
        <v>4031.7111334169281</v>
      </c>
    </row>
    <row r="694" spans="1:6">
      <c r="A694">
        <v>408</v>
      </c>
      <c r="B694">
        <v>693</v>
      </c>
      <c r="C694">
        <v>693</v>
      </c>
      <c r="D694">
        <v>13077</v>
      </c>
      <c r="E694">
        <v>7966.6674926129626</v>
      </c>
      <c r="F694">
        <v>5110.3325073870374</v>
      </c>
    </row>
    <row r="695" spans="1:6">
      <c r="A695">
        <v>916</v>
      </c>
      <c r="B695">
        <v>694</v>
      </c>
      <c r="C695">
        <v>694</v>
      </c>
      <c r="D695">
        <v>21544</v>
      </c>
      <c r="E695">
        <v>17566.26893082113</v>
      </c>
      <c r="F695">
        <v>3977.7310691788662</v>
      </c>
    </row>
    <row r="696" spans="1:6">
      <c r="A696">
        <v>609</v>
      </c>
      <c r="B696">
        <v>695</v>
      </c>
      <c r="C696">
        <v>695</v>
      </c>
      <c r="D696">
        <v>26927</v>
      </c>
      <c r="E696">
        <v>17391.13522181008</v>
      </c>
      <c r="F696">
        <v>9535.8647781899235</v>
      </c>
    </row>
    <row r="697" spans="1:6">
      <c r="A697">
        <v>487</v>
      </c>
      <c r="B697">
        <v>696</v>
      </c>
      <c r="C697">
        <v>696</v>
      </c>
      <c r="D697">
        <v>8382</v>
      </c>
      <c r="E697">
        <v>5164.2199468530043</v>
      </c>
      <c r="F697">
        <v>3217.7800531469961</v>
      </c>
    </row>
    <row r="698" spans="1:6">
      <c r="A698">
        <v>957</v>
      </c>
      <c r="B698">
        <v>697</v>
      </c>
      <c r="C698">
        <v>697</v>
      </c>
      <c r="D698">
        <v>15206</v>
      </c>
      <c r="E698">
        <v>8911.2561956793488</v>
      </c>
      <c r="F698">
        <v>6294.7438043206512</v>
      </c>
    </row>
    <row r="699" spans="1:6">
      <c r="A699">
        <v>793</v>
      </c>
      <c r="B699">
        <v>698</v>
      </c>
      <c r="C699">
        <v>698</v>
      </c>
      <c r="D699">
        <v>5099</v>
      </c>
      <c r="E699">
        <v>4096.9334856585938</v>
      </c>
      <c r="F699">
        <v>1002.066514341406</v>
      </c>
    </row>
    <row r="700" spans="1:6">
      <c r="A700">
        <v>943</v>
      </c>
      <c r="B700">
        <v>699</v>
      </c>
      <c r="C700">
        <v>699</v>
      </c>
      <c r="D700">
        <v>7560</v>
      </c>
      <c r="E700">
        <v>5421.8459719884904</v>
      </c>
      <c r="F700">
        <v>2138.15402801151</v>
      </c>
    </row>
    <row r="701" spans="1:6">
      <c r="A701">
        <v>26</v>
      </c>
      <c r="B701">
        <v>700</v>
      </c>
      <c r="C701">
        <v>700</v>
      </c>
      <c r="D701">
        <v>5977</v>
      </c>
      <c r="E701">
        <v>3702.947269648495</v>
      </c>
      <c r="F701">
        <v>2274.052730351505</v>
      </c>
    </row>
    <row r="702" spans="1:6">
      <c r="A702">
        <v>611</v>
      </c>
      <c r="B702">
        <v>701</v>
      </c>
      <c r="C702">
        <v>701</v>
      </c>
      <c r="D702">
        <v>12113</v>
      </c>
      <c r="E702">
        <v>6587.5668781894492</v>
      </c>
      <c r="F702">
        <v>5525.4331218105508</v>
      </c>
    </row>
    <row r="703" spans="1:6">
      <c r="A703">
        <v>984</v>
      </c>
      <c r="B703">
        <v>702</v>
      </c>
      <c r="C703">
        <v>702</v>
      </c>
      <c r="D703">
        <v>6115</v>
      </c>
      <c r="E703">
        <v>5133.2956707332187</v>
      </c>
      <c r="F703">
        <v>981.70432926678131</v>
      </c>
    </row>
    <row r="704" spans="1:6">
      <c r="A704">
        <v>601</v>
      </c>
      <c r="B704">
        <v>703</v>
      </c>
      <c r="C704">
        <v>703</v>
      </c>
      <c r="D704">
        <v>22255</v>
      </c>
      <c r="E704">
        <v>15003.581365911879</v>
      </c>
      <c r="F704">
        <v>7251.4186340881151</v>
      </c>
    </row>
    <row r="705" spans="1:6">
      <c r="A705">
        <v>952</v>
      </c>
      <c r="B705">
        <v>704</v>
      </c>
      <c r="C705">
        <v>704</v>
      </c>
      <c r="D705">
        <v>9072</v>
      </c>
      <c r="E705">
        <v>7788.6626973402044</v>
      </c>
      <c r="F705">
        <v>1283.337302659796</v>
      </c>
    </row>
    <row r="706" spans="1:6">
      <c r="A706">
        <v>792</v>
      </c>
      <c r="B706">
        <v>705</v>
      </c>
      <c r="C706">
        <v>705</v>
      </c>
      <c r="D706">
        <v>8364</v>
      </c>
      <c r="E706">
        <v>5947.5965176069167</v>
      </c>
      <c r="F706">
        <v>2416.4034823930829</v>
      </c>
    </row>
    <row r="707" spans="1:6">
      <c r="A707">
        <v>992</v>
      </c>
      <c r="B707">
        <v>706</v>
      </c>
      <c r="C707">
        <v>706</v>
      </c>
      <c r="D707">
        <v>16048</v>
      </c>
      <c r="E707">
        <v>13696.81963466693</v>
      </c>
      <c r="F707">
        <v>2351.1803653330699</v>
      </c>
    </row>
    <row r="708" spans="1:6">
      <c r="A708">
        <v>447</v>
      </c>
      <c r="B708">
        <v>707</v>
      </c>
      <c r="C708">
        <v>707</v>
      </c>
      <c r="D708">
        <v>39397</v>
      </c>
      <c r="E708">
        <v>30689.247057126398</v>
      </c>
      <c r="F708">
        <v>8707.7529428735979</v>
      </c>
    </row>
    <row r="709" spans="1:6">
      <c r="A709">
        <v>913</v>
      </c>
      <c r="B709">
        <v>708</v>
      </c>
      <c r="C709">
        <v>708</v>
      </c>
      <c r="D709">
        <v>27498</v>
      </c>
      <c r="E709">
        <v>19458.454093879649</v>
      </c>
      <c r="F709">
        <v>8039.5459061203546</v>
      </c>
    </row>
    <row r="710" spans="1:6">
      <c r="A710">
        <v>595</v>
      </c>
      <c r="B710">
        <v>709</v>
      </c>
      <c r="C710">
        <v>709</v>
      </c>
      <c r="D710">
        <v>13737</v>
      </c>
      <c r="E710">
        <v>8671.4096094297274</v>
      </c>
      <c r="F710">
        <v>5065.5903905702726</v>
      </c>
    </row>
    <row r="711" spans="1:6">
      <c r="A711">
        <v>617</v>
      </c>
      <c r="B711">
        <v>710</v>
      </c>
      <c r="C711">
        <v>710</v>
      </c>
      <c r="D711">
        <v>7799</v>
      </c>
      <c r="E711">
        <v>4675.2569746116551</v>
      </c>
      <c r="F711">
        <v>3123.7430253883449</v>
      </c>
    </row>
    <row r="712" spans="1:6">
      <c r="A712">
        <v>284</v>
      </c>
      <c r="B712">
        <v>711</v>
      </c>
      <c r="C712">
        <v>711</v>
      </c>
      <c r="D712">
        <v>10946</v>
      </c>
      <c r="E712">
        <v>8510.9289076107707</v>
      </c>
      <c r="F712">
        <v>2435.0710923892289</v>
      </c>
    </row>
    <row r="713" spans="1:6">
      <c r="A713">
        <v>518</v>
      </c>
      <c r="B713">
        <v>712</v>
      </c>
      <c r="C713">
        <v>712</v>
      </c>
      <c r="D713">
        <v>8308</v>
      </c>
      <c r="E713">
        <v>6528.734452214585</v>
      </c>
      <c r="F713">
        <v>1779.265547785415</v>
      </c>
    </row>
    <row r="714" spans="1:6">
      <c r="A714">
        <v>946</v>
      </c>
      <c r="B714">
        <v>713</v>
      </c>
      <c r="C714">
        <v>713</v>
      </c>
      <c r="D714">
        <v>7646</v>
      </c>
      <c r="E714">
        <v>4640.8182937362189</v>
      </c>
      <c r="F714">
        <v>3005.1817062637811</v>
      </c>
    </row>
    <row r="715" spans="1:6">
      <c r="A715">
        <v>637</v>
      </c>
      <c r="B715">
        <v>714</v>
      </c>
      <c r="C715">
        <v>714</v>
      </c>
      <c r="D715">
        <v>8798</v>
      </c>
      <c r="E715">
        <v>5565.2166355492418</v>
      </c>
      <c r="F715">
        <v>3232.7833644507582</v>
      </c>
    </row>
    <row r="716" spans="1:6">
      <c r="A716">
        <v>502</v>
      </c>
      <c r="B716">
        <v>715</v>
      </c>
      <c r="C716">
        <v>715</v>
      </c>
      <c r="D716">
        <v>17818</v>
      </c>
      <c r="E716">
        <v>14592.26866622604</v>
      </c>
      <c r="F716">
        <v>3225.7313337739602</v>
      </c>
    </row>
    <row r="717" spans="1:6">
      <c r="A717">
        <v>439</v>
      </c>
      <c r="B717">
        <v>716</v>
      </c>
      <c r="C717">
        <v>716</v>
      </c>
      <c r="D717">
        <v>30745</v>
      </c>
      <c r="E717">
        <v>26876.562546074871</v>
      </c>
      <c r="F717">
        <v>3868.437453925133</v>
      </c>
    </row>
    <row r="718" spans="1:6">
      <c r="A718">
        <v>265</v>
      </c>
      <c r="B718">
        <v>717</v>
      </c>
      <c r="C718">
        <v>717</v>
      </c>
      <c r="D718">
        <v>29369</v>
      </c>
      <c r="E718">
        <v>20917.64010706827</v>
      </c>
      <c r="F718">
        <v>8451.3598929317268</v>
      </c>
    </row>
    <row r="719" spans="1:6">
      <c r="A719">
        <v>732</v>
      </c>
      <c r="B719">
        <v>718</v>
      </c>
      <c r="C719">
        <v>718</v>
      </c>
      <c r="D719">
        <v>13272</v>
      </c>
      <c r="E719">
        <v>10797.83737157874</v>
      </c>
      <c r="F719">
        <v>2474.1626284212562</v>
      </c>
    </row>
    <row r="720" spans="1:6">
      <c r="A720">
        <v>849</v>
      </c>
      <c r="B720">
        <v>719</v>
      </c>
      <c r="C720">
        <v>719</v>
      </c>
      <c r="D720">
        <v>9577</v>
      </c>
      <c r="E720">
        <v>6384.286683944355</v>
      </c>
      <c r="F720">
        <v>3192.713316055645</v>
      </c>
    </row>
    <row r="721" spans="1:6">
      <c r="A721">
        <v>908</v>
      </c>
      <c r="B721">
        <v>720</v>
      </c>
      <c r="C721">
        <v>720</v>
      </c>
      <c r="D721">
        <v>15623</v>
      </c>
      <c r="E721">
        <v>12684.87975998422</v>
      </c>
      <c r="F721">
        <v>2938.120240015784</v>
      </c>
    </row>
    <row r="722" spans="1:6">
      <c r="A722">
        <v>905</v>
      </c>
      <c r="B722">
        <v>721</v>
      </c>
      <c r="C722">
        <v>721</v>
      </c>
      <c r="D722">
        <v>14635</v>
      </c>
      <c r="E722">
        <v>11704.85234510265</v>
      </c>
      <c r="F722">
        <v>2930.1476548973478</v>
      </c>
    </row>
    <row r="723" spans="1:6">
      <c r="A723">
        <v>589</v>
      </c>
      <c r="B723">
        <v>722</v>
      </c>
      <c r="C723">
        <v>722</v>
      </c>
      <c r="D723">
        <v>10747</v>
      </c>
      <c r="E723">
        <v>7311.3241433957128</v>
      </c>
      <c r="F723">
        <v>3435.6758566042872</v>
      </c>
    </row>
    <row r="724" spans="1:6">
      <c r="A724">
        <v>166</v>
      </c>
      <c r="B724">
        <v>723</v>
      </c>
      <c r="C724">
        <v>723</v>
      </c>
      <c r="D724">
        <v>29760</v>
      </c>
      <c r="E724">
        <v>19999.430778857939</v>
      </c>
      <c r="F724">
        <v>9760.569221142061</v>
      </c>
    </row>
    <row r="725" spans="1:6">
      <c r="A725">
        <v>932</v>
      </c>
      <c r="B725">
        <v>724</v>
      </c>
      <c r="C725">
        <v>724</v>
      </c>
      <c r="D725">
        <v>26207</v>
      </c>
      <c r="E725">
        <v>19370.957613706501</v>
      </c>
      <c r="F725">
        <v>6836.0423862935022</v>
      </c>
    </row>
    <row r="726" spans="1:6">
      <c r="A726">
        <v>501</v>
      </c>
      <c r="B726">
        <v>725</v>
      </c>
      <c r="C726">
        <v>725</v>
      </c>
      <c r="D726">
        <v>34377</v>
      </c>
      <c r="E726">
        <v>29121.233092820908</v>
      </c>
      <c r="F726">
        <v>5255.7669071790879</v>
      </c>
    </row>
    <row r="727" spans="1:6">
      <c r="A727">
        <v>264</v>
      </c>
      <c r="B727">
        <v>726</v>
      </c>
      <c r="C727">
        <v>726</v>
      </c>
      <c r="D727">
        <v>20339</v>
      </c>
      <c r="E727">
        <v>17380.674668295749</v>
      </c>
      <c r="F727">
        <v>2958.325331704254</v>
      </c>
    </row>
    <row r="728" spans="1:6">
      <c r="A728">
        <v>218</v>
      </c>
      <c r="B728">
        <v>727</v>
      </c>
      <c r="C728">
        <v>727</v>
      </c>
      <c r="D728">
        <v>10248</v>
      </c>
      <c r="E728">
        <v>7824.5214496210556</v>
      </c>
      <c r="F728">
        <v>2423.478550378944</v>
      </c>
    </row>
    <row r="729" spans="1:6">
      <c r="A729">
        <v>923</v>
      </c>
      <c r="B729">
        <v>728</v>
      </c>
      <c r="C729">
        <v>728</v>
      </c>
      <c r="D729">
        <v>7501</v>
      </c>
      <c r="E729">
        <v>5814.396746365087</v>
      </c>
      <c r="F729">
        <v>1686.603253634913</v>
      </c>
    </row>
    <row r="730" spans="1:6">
      <c r="A730">
        <v>330</v>
      </c>
      <c r="B730">
        <v>729</v>
      </c>
      <c r="C730">
        <v>729</v>
      </c>
      <c r="D730">
        <v>25145</v>
      </c>
      <c r="E730">
        <v>15236.37472389395</v>
      </c>
      <c r="F730">
        <v>9908.6252761060477</v>
      </c>
    </row>
    <row r="731" spans="1:6">
      <c r="A731">
        <v>759</v>
      </c>
      <c r="B731">
        <v>730</v>
      </c>
      <c r="C731">
        <v>730</v>
      </c>
      <c r="D731">
        <v>8740</v>
      </c>
      <c r="E731">
        <v>4635.0416271975719</v>
      </c>
      <c r="F731">
        <v>4104.9583728024281</v>
      </c>
    </row>
    <row r="732" spans="1:6">
      <c r="A732">
        <v>989</v>
      </c>
      <c r="B732">
        <v>731</v>
      </c>
      <c r="C732">
        <v>731</v>
      </c>
      <c r="D732">
        <v>16321</v>
      </c>
      <c r="E732">
        <v>14141.980679464459</v>
      </c>
      <c r="F732">
        <v>2179.019320535544</v>
      </c>
    </row>
    <row r="733" spans="1:6">
      <c r="A733">
        <v>361</v>
      </c>
      <c r="B733">
        <v>732</v>
      </c>
      <c r="C733">
        <v>732</v>
      </c>
      <c r="D733">
        <v>19696</v>
      </c>
      <c r="E733">
        <v>10264.746755552451</v>
      </c>
      <c r="F733">
        <v>9431.2532444475473</v>
      </c>
    </row>
    <row r="734" spans="1:6">
      <c r="A734">
        <v>783</v>
      </c>
      <c r="B734">
        <v>733</v>
      </c>
      <c r="C734">
        <v>733</v>
      </c>
      <c r="D734">
        <v>14823</v>
      </c>
      <c r="E734">
        <v>12653.81318057998</v>
      </c>
      <c r="F734">
        <v>2169.1868194200179</v>
      </c>
    </row>
    <row r="735" spans="1:6">
      <c r="A735">
        <v>814</v>
      </c>
      <c r="B735">
        <v>734</v>
      </c>
      <c r="C735">
        <v>734</v>
      </c>
      <c r="D735">
        <v>12903</v>
      </c>
      <c r="E735">
        <v>10357.448700186111</v>
      </c>
      <c r="F735">
        <v>2545.551299813887</v>
      </c>
    </row>
    <row r="736" spans="1:6">
      <c r="A736">
        <v>133</v>
      </c>
      <c r="B736">
        <v>735</v>
      </c>
      <c r="C736">
        <v>735</v>
      </c>
      <c r="D736">
        <v>19930</v>
      </c>
      <c r="E736">
        <v>17855.89479407921</v>
      </c>
      <c r="F736">
        <v>2074.10520592079</v>
      </c>
    </row>
    <row r="737" spans="1:6">
      <c r="A737">
        <v>347</v>
      </c>
      <c r="B737">
        <v>736</v>
      </c>
      <c r="C737">
        <v>736</v>
      </c>
      <c r="D737">
        <v>11657</v>
      </c>
      <c r="E737">
        <v>10421.070406705619</v>
      </c>
      <c r="F737">
        <v>1235.9295932943839</v>
      </c>
    </row>
    <row r="738" spans="1:6">
      <c r="A738">
        <v>22</v>
      </c>
      <c r="B738">
        <v>737</v>
      </c>
      <c r="C738">
        <v>737</v>
      </c>
      <c r="D738">
        <v>26545</v>
      </c>
      <c r="E738">
        <v>13757.295470558111</v>
      </c>
      <c r="F738">
        <v>12787.704529441889</v>
      </c>
    </row>
    <row r="739" spans="1:6">
      <c r="A739">
        <v>80</v>
      </c>
      <c r="B739">
        <v>738</v>
      </c>
      <c r="C739">
        <v>738</v>
      </c>
      <c r="D739">
        <v>48508</v>
      </c>
      <c r="E739">
        <v>42056.109467327653</v>
      </c>
      <c r="F739">
        <v>6451.8905326723543</v>
      </c>
    </row>
    <row r="740" spans="1:6">
      <c r="A740">
        <v>756</v>
      </c>
      <c r="B740">
        <v>739</v>
      </c>
      <c r="C740">
        <v>739</v>
      </c>
      <c r="D740">
        <v>15297</v>
      </c>
      <c r="E740">
        <v>9047.6866901654448</v>
      </c>
      <c r="F740">
        <v>6249.3133098345552</v>
      </c>
    </row>
    <row r="741" spans="1:6">
      <c r="A741">
        <v>736</v>
      </c>
      <c r="B741">
        <v>740</v>
      </c>
      <c r="C741">
        <v>740</v>
      </c>
      <c r="D741">
        <v>15788</v>
      </c>
      <c r="E741">
        <v>10649.34259285872</v>
      </c>
      <c r="F741">
        <v>5138.6574071412779</v>
      </c>
    </row>
    <row r="742" spans="1:6">
      <c r="A742">
        <v>861</v>
      </c>
      <c r="B742">
        <v>741</v>
      </c>
      <c r="C742">
        <v>741</v>
      </c>
      <c r="D742">
        <v>18226</v>
      </c>
      <c r="E742">
        <v>14010.439735248699</v>
      </c>
      <c r="F742">
        <v>4215.5602647512951</v>
      </c>
    </row>
    <row r="743" spans="1:6">
      <c r="A743">
        <v>363</v>
      </c>
      <c r="B743">
        <v>742</v>
      </c>
      <c r="C743">
        <v>742</v>
      </c>
      <c r="D743">
        <v>28254</v>
      </c>
      <c r="E743">
        <v>14630.397540101359</v>
      </c>
      <c r="F743">
        <v>13623.602459898641</v>
      </c>
    </row>
    <row r="744" spans="1:6">
      <c r="A744">
        <v>609</v>
      </c>
      <c r="B744">
        <v>743</v>
      </c>
      <c r="C744">
        <v>743</v>
      </c>
      <c r="D744">
        <v>20168</v>
      </c>
      <c r="E744">
        <v>15448.95828160899</v>
      </c>
      <c r="F744">
        <v>4719.0417183910095</v>
      </c>
    </row>
    <row r="745" spans="1:6">
      <c r="A745">
        <v>741</v>
      </c>
      <c r="B745">
        <v>744</v>
      </c>
      <c r="C745">
        <v>744</v>
      </c>
      <c r="D745">
        <v>19794</v>
      </c>
      <c r="E745">
        <v>16451.97320229766</v>
      </c>
      <c r="F745">
        <v>3342.02679770234</v>
      </c>
    </row>
    <row r="746" spans="1:6">
      <c r="A746">
        <v>990</v>
      </c>
      <c r="B746">
        <v>745</v>
      </c>
      <c r="C746">
        <v>745</v>
      </c>
      <c r="D746">
        <v>29974</v>
      </c>
      <c r="E746">
        <v>16944.85525567607</v>
      </c>
      <c r="F746">
        <v>13029.14474432393</v>
      </c>
    </row>
    <row r="747" spans="1:6">
      <c r="A747">
        <v>115</v>
      </c>
      <c r="B747">
        <v>746</v>
      </c>
      <c r="C747">
        <v>746</v>
      </c>
      <c r="D747">
        <v>18696</v>
      </c>
      <c r="E747">
        <v>12020.5694533305</v>
      </c>
      <c r="F747">
        <v>6675.430546669495</v>
      </c>
    </row>
    <row r="748" spans="1:6">
      <c r="A748">
        <v>743</v>
      </c>
      <c r="B748">
        <v>747</v>
      </c>
      <c r="C748">
        <v>747</v>
      </c>
      <c r="D748">
        <v>7968</v>
      </c>
      <c r="E748">
        <v>7126.2591967822109</v>
      </c>
      <c r="F748">
        <v>841.74080321778911</v>
      </c>
    </row>
    <row r="749" spans="1:6">
      <c r="A749">
        <v>468</v>
      </c>
      <c r="B749">
        <v>748</v>
      </c>
      <c r="C749">
        <v>748</v>
      </c>
      <c r="D749">
        <v>11714</v>
      </c>
      <c r="E749">
        <v>6550.8287120840459</v>
      </c>
      <c r="F749">
        <v>5163.1712879159541</v>
      </c>
    </row>
    <row r="750" spans="1:6">
      <c r="A750">
        <v>49</v>
      </c>
      <c r="B750">
        <v>749</v>
      </c>
      <c r="C750">
        <v>749</v>
      </c>
      <c r="D750">
        <v>19927</v>
      </c>
      <c r="E750">
        <v>16700.328188022209</v>
      </c>
      <c r="F750">
        <v>3226.671811977787</v>
      </c>
    </row>
    <row r="751" spans="1:6">
      <c r="A751">
        <v>423</v>
      </c>
      <c r="B751">
        <v>750</v>
      </c>
      <c r="C751">
        <v>750</v>
      </c>
      <c r="D751">
        <v>17182</v>
      </c>
      <c r="E751">
        <v>11946.59849618226</v>
      </c>
      <c r="F751">
        <v>5235.4015038177386</v>
      </c>
    </row>
    <row r="752" spans="1:6">
      <c r="A752">
        <v>853</v>
      </c>
      <c r="B752">
        <v>751</v>
      </c>
      <c r="C752">
        <v>751</v>
      </c>
      <c r="D752">
        <v>29704</v>
      </c>
      <c r="E752">
        <v>20647.244756677581</v>
      </c>
      <c r="F752">
        <v>9056.7552433224191</v>
      </c>
    </row>
    <row r="753" spans="1:6">
      <c r="A753">
        <v>705</v>
      </c>
      <c r="B753">
        <v>752</v>
      </c>
      <c r="C753">
        <v>752</v>
      </c>
      <c r="D753">
        <v>21609</v>
      </c>
      <c r="E753">
        <v>16207.37069055903</v>
      </c>
      <c r="F753">
        <v>5401.6293094409721</v>
      </c>
    </row>
    <row r="754" spans="1:6">
      <c r="A754">
        <v>637</v>
      </c>
      <c r="B754">
        <v>753</v>
      </c>
      <c r="C754">
        <v>753</v>
      </c>
      <c r="D754">
        <v>9080</v>
      </c>
      <c r="E754">
        <v>6992.4508520115669</v>
      </c>
      <c r="F754">
        <v>2087.5491479884331</v>
      </c>
    </row>
    <row r="755" spans="1:6">
      <c r="A755">
        <v>728</v>
      </c>
      <c r="B755">
        <v>754</v>
      </c>
      <c r="C755">
        <v>754</v>
      </c>
      <c r="D755">
        <v>22484</v>
      </c>
      <c r="E755">
        <v>14916.66580030078</v>
      </c>
      <c r="F755">
        <v>7567.334199699224</v>
      </c>
    </row>
    <row r="756" spans="1:6">
      <c r="A756">
        <v>617</v>
      </c>
      <c r="B756">
        <v>755</v>
      </c>
      <c r="C756">
        <v>755</v>
      </c>
      <c r="D756">
        <v>21485</v>
      </c>
      <c r="E756">
        <v>12314.93072770344</v>
      </c>
      <c r="F756">
        <v>9170.0692722965632</v>
      </c>
    </row>
    <row r="757" spans="1:6">
      <c r="A757">
        <v>574</v>
      </c>
      <c r="B757">
        <v>756</v>
      </c>
      <c r="C757">
        <v>756</v>
      </c>
      <c r="D757">
        <v>41920</v>
      </c>
      <c r="E757">
        <v>23604.455221241278</v>
      </c>
      <c r="F757">
        <v>18315.544778758722</v>
      </c>
    </row>
    <row r="758" spans="1:6">
      <c r="A758">
        <v>941</v>
      </c>
      <c r="B758">
        <v>757</v>
      </c>
      <c r="C758">
        <v>757</v>
      </c>
      <c r="D758">
        <v>10624</v>
      </c>
      <c r="E758">
        <v>8487.0564859864498</v>
      </c>
      <c r="F758">
        <v>2136.9435140135502</v>
      </c>
    </row>
    <row r="759" spans="1:6">
      <c r="A759">
        <v>850</v>
      </c>
      <c r="B759">
        <v>758</v>
      </c>
      <c r="C759">
        <v>758</v>
      </c>
      <c r="D759">
        <v>22081</v>
      </c>
      <c r="E759">
        <v>18854.994400101481</v>
      </c>
      <c r="F759">
        <v>3226.0055998985231</v>
      </c>
    </row>
    <row r="760" spans="1:6">
      <c r="A760">
        <v>557</v>
      </c>
      <c r="B760">
        <v>759</v>
      </c>
      <c r="C760">
        <v>759</v>
      </c>
      <c r="D760">
        <v>19324</v>
      </c>
      <c r="E760">
        <v>11174.59432711208</v>
      </c>
      <c r="F760">
        <v>8149.4056728879204</v>
      </c>
    </row>
    <row r="761" spans="1:6">
      <c r="A761">
        <v>329</v>
      </c>
      <c r="B761">
        <v>760</v>
      </c>
      <c r="C761">
        <v>760</v>
      </c>
      <c r="D761">
        <v>30536</v>
      </c>
      <c r="E761">
        <v>20017.16267360084</v>
      </c>
      <c r="F761">
        <v>10518.83732639916</v>
      </c>
    </row>
    <row r="762" spans="1:6">
      <c r="A762">
        <v>465</v>
      </c>
      <c r="B762">
        <v>761</v>
      </c>
      <c r="C762">
        <v>761</v>
      </c>
      <c r="D762">
        <v>16822</v>
      </c>
      <c r="E762">
        <v>11110.55530976841</v>
      </c>
      <c r="F762">
        <v>5711.444690231594</v>
      </c>
    </row>
    <row r="763" spans="1:6">
      <c r="A763">
        <v>936</v>
      </c>
      <c r="B763">
        <v>762</v>
      </c>
      <c r="C763">
        <v>762</v>
      </c>
      <c r="D763">
        <v>25993</v>
      </c>
      <c r="E763">
        <v>22628.84932673617</v>
      </c>
      <c r="F763">
        <v>3364.15067326383</v>
      </c>
    </row>
    <row r="764" spans="1:6">
      <c r="A764">
        <v>973</v>
      </c>
      <c r="B764">
        <v>763</v>
      </c>
      <c r="C764">
        <v>763</v>
      </c>
      <c r="D764">
        <v>23525</v>
      </c>
      <c r="E764">
        <v>17838.602611359831</v>
      </c>
      <c r="F764">
        <v>5686.3973886401691</v>
      </c>
    </row>
    <row r="765" spans="1:6">
      <c r="A765">
        <v>703</v>
      </c>
      <c r="B765">
        <v>764</v>
      </c>
      <c r="C765">
        <v>764</v>
      </c>
      <c r="D765">
        <v>21612</v>
      </c>
      <c r="E765">
        <v>16099.853113203681</v>
      </c>
      <c r="F765">
        <v>5512.1468867963213</v>
      </c>
    </row>
    <row r="766" spans="1:6">
      <c r="A766">
        <v>977</v>
      </c>
      <c r="B766">
        <v>765</v>
      </c>
      <c r="C766">
        <v>765</v>
      </c>
      <c r="D766">
        <v>15303</v>
      </c>
      <c r="E766">
        <v>11042.022953235301</v>
      </c>
      <c r="F766">
        <v>4260.9770467647031</v>
      </c>
    </row>
    <row r="767" spans="1:6">
      <c r="A767">
        <v>903</v>
      </c>
      <c r="B767">
        <v>766</v>
      </c>
      <c r="C767">
        <v>766</v>
      </c>
      <c r="D767">
        <v>18598</v>
      </c>
      <c r="E767">
        <v>11481.287668579511</v>
      </c>
      <c r="F767">
        <v>7116.7123314204891</v>
      </c>
    </row>
    <row r="768" spans="1:6">
      <c r="A768">
        <v>21</v>
      </c>
      <c r="B768">
        <v>767</v>
      </c>
      <c r="C768">
        <v>767</v>
      </c>
      <c r="D768">
        <v>30804</v>
      </c>
      <c r="E768">
        <v>19017.226046740529</v>
      </c>
      <c r="F768">
        <v>11786.77395325947</v>
      </c>
    </row>
    <row r="769" spans="1:6">
      <c r="A769">
        <v>674</v>
      </c>
      <c r="B769">
        <v>768</v>
      </c>
      <c r="C769">
        <v>768</v>
      </c>
      <c r="D769">
        <v>8795</v>
      </c>
      <c r="E769">
        <v>6517.8118494777846</v>
      </c>
      <c r="F769">
        <v>2277.188150522215</v>
      </c>
    </row>
    <row r="770" spans="1:6">
      <c r="A770">
        <v>754</v>
      </c>
      <c r="B770">
        <v>769</v>
      </c>
      <c r="C770">
        <v>769</v>
      </c>
      <c r="D770">
        <v>16272</v>
      </c>
      <c r="E770">
        <v>12624.198300228871</v>
      </c>
      <c r="F770">
        <v>3647.8016997711261</v>
      </c>
    </row>
    <row r="771" spans="1:6">
      <c r="A771">
        <v>217</v>
      </c>
      <c r="B771">
        <v>770</v>
      </c>
      <c r="C771">
        <v>770</v>
      </c>
      <c r="D771">
        <v>11171</v>
      </c>
      <c r="E771">
        <v>9371.8987157039264</v>
      </c>
      <c r="F771">
        <v>1799.101284296074</v>
      </c>
    </row>
    <row r="772" spans="1:6">
      <c r="A772">
        <v>869</v>
      </c>
      <c r="B772">
        <v>771</v>
      </c>
      <c r="C772">
        <v>771</v>
      </c>
      <c r="D772">
        <v>10841</v>
      </c>
      <c r="E772">
        <v>8582.8017312308803</v>
      </c>
      <c r="F772">
        <v>2258.1982687691202</v>
      </c>
    </row>
    <row r="773" spans="1:6">
      <c r="A773">
        <v>942</v>
      </c>
      <c r="B773">
        <v>772</v>
      </c>
      <c r="C773">
        <v>772</v>
      </c>
      <c r="D773">
        <v>19921</v>
      </c>
      <c r="E773">
        <v>16323.753471771141</v>
      </c>
      <c r="F773">
        <v>3597.2465282288649</v>
      </c>
    </row>
    <row r="774" spans="1:6">
      <c r="A774">
        <v>595</v>
      </c>
      <c r="B774">
        <v>773</v>
      </c>
      <c r="C774">
        <v>773</v>
      </c>
      <c r="D774">
        <v>3844</v>
      </c>
      <c r="E774">
        <v>2962.6607541680742</v>
      </c>
      <c r="F774">
        <v>881.33924583192584</v>
      </c>
    </row>
    <row r="775" spans="1:6">
      <c r="A775">
        <v>525</v>
      </c>
      <c r="B775">
        <v>774</v>
      </c>
      <c r="C775">
        <v>774</v>
      </c>
      <c r="D775">
        <v>16500</v>
      </c>
      <c r="E775">
        <v>9050.1444875822926</v>
      </c>
      <c r="F775">
        <v>7449.8555124177074</v>
      </c>
    </row>
    <row r="776" spans="1:6">
      <c r="A776">
        <v>795</v>
      </c>
      <c r="B776">
        <v>775</v>
      </c>
      <c r="C776">
        <v>775</v>
      </c>
      <c r="D776">
        <v>12597</v>
      </c>
      <c r="E776">
        <v>10049.236475425099</v>
      </c>
      <c r="F776">
        <v>2547.7635245749038</v>
      </c>
    </row>
    <row r="777" spans="1:6">
      <c r="A777">
        <v>134</v>
      </c>
      <c r="B777">
        <v>776</v>
      </c>
      <c r="C777">
        <v>776</v>
      </c>
      <c r="D777">
        <v>23667</v>
      </c>
      <c r="E777">
        <v>18515.273701701979</v>
      </c>
      <c r="F777">
        <v>5151.7262982980174</v>
      </c>
    </row>
    <row r="778" spans="1:6">
      <c r="A778">
        <v>947</v>
      </c>
      <c r="B778">
        <v>777</v>
      </c>
      <c r="C778">
        <v>777</v>
      </c>
      <c r="D778">
        <v>10063</v>
      </c>
      <c r="E778">
        <v>8868.5783198681238</v>
      </c>
      <c r="F778">
        <v>1194.421680131876</v>
      </c>
    </row>
    <row r="779" spans="1:6">
      <c r="A779">
        <v>996</v>
      </c>
      <c r="B779">
        <v>778</v>
      </c>
      <c r="C779">
        <v>778</v>
      </c>
      <c r="D779">
        <v>22340</v>
      </c>
      <c r="E779">
        <v>16280.443052570319</v>
      </c>
      <c r="F779">
        <v>6059.5569474296772</v>
      </c>
    </row>
    <row r="780" spans="1:6">
      <c r="A780">
        <v>720</v>
      </c>
      <c r="B780">
        <v>779</v>
      </c>
      <c r="C780">
        <v>779</v>
      </c>
      <c r="D780">
        <v>8421</v>
      </c>
      <c r="E780">
        <v>7035.3153576751474</v>
      </c>
      <c r="F780">
        <v>1385.684642324853</v>
      </c>
    </row>
    <row r="781" spans="1:6">
      <c r="A781">
        <v>828</v>
      </c>
      <c r="B781">
        <v>780</v>
      </c>
      <c r="C781">
        <v>780</v>
      </c>
      <c r="D781">
        <v>17230</v>
      </c>
      <c r="E781">
        <v>8922.3052717708324</v>
      </c>
      <c r="F781">
        <v>8307.6947282291676</v>
      </c>
    </row>
    <row r="782" spans="1:6">
      <c r="A782">
        <v>454</v>
      </c>
      <c r="B782">
        <v>781</v>
      </c>
      <c r="C782">
        <v>781</v>
      </c>
      <c r="D782">
        <v>23768</v>
      </c>
      <c r="E782">
        <v>13026.236444528729</v>
      </c>
      <c r="F782">
        <v>10741.763555471271</v>
      </c>
    </row>
    <row r="783" spans="1:6">
      <c r="A783">
        <v>353</v>
      </c>
      <c r="B783">
        <v>782</v>
      </c>
      <c r="C783">
        <v>782</v>
      </c>
      <c r="D783">
        <v>11290</v>
      </c>
      <c r="E783">
        <v>7493.9288395347612</v>
      </c>
      <c r="F783">
        <v>3796.0711604652388</v>
      </c>
    </row>
    <row r="784" spans="1:6">
      <c r="A784">
        <v>527</v>
      </c>
      <c r="B784">
        <v>783</v>
      </c>
      <c r="C784">
        <v>783</v>
      </c>
      <c r="D784">
        <v>19888</v>
      </c>
      <c r="E784">
        <v>14817.27020487351</v>
      </c>
      <c r="F784">
        <v>5070.7297951264918</v>
      </c>
    </row>
    <row r="785" spans="1:6">
      <c r="A785">
        <v>640</v>
      </c>
      <c r="B785">
        <v>784</v>
      </c>
      <c r="C785">
        <v>784</v>
      </c>
      <c r="D785">
        <v>7326</v>
      </c>
      <c r="E785">
        <v>4250.8268960508021</v>
      </c>
      <c r="F785">
        <v>3075.1731039491979</v>
      </c>
    </row>
    <row r="786" spans="1:6">
      <c r="A786">
        <v>474</v>
      </c>
      <c r="B786">
        <v>785</v>
      </c>
      <c r="C786">
        <v>785</v>
      </c>
      <c r="D786">
        <v>15808</v>
      </c>
      <c r="E786">
        <v>13535.34802642732</v>
      </c>
      <c r="F786">
        <v>2272.6519735726802</v>
      </c>
    </row>
    <row r="787" spans="1:6">
      <c r="A787">
        <v>898</v>
      </c>
      <c r="B787">
        <v>786</v>
      </c>
      <c r="C787">
        <v>786</v>
      </c>
      <c r="D787">
        <v>18650</v>
      </c>
      <c r="E787">
        <v>9930.4365785956343</v>
      </c>
      <c r="F787">
        <v>8719.5634214043657</v>
      </c>
    </row>
    <row r="788" spans="1:6">
      <c r="A788">
        <v>915</v>
      </c>
      <c r="B788">
        <v>787</v>
      </c>
      <c r="C788">
        <v>787</v>
      </c>
      <c r="D788">
        <v>5231</v>
      </c>
      <c r="E788">
        <v>3475.964645233626</v>
      </c>
      <c r="F788">
        <v>1755.035354766374</v>
      </c>
    </row>
    <row r="789" spans="1:6">
      <c r="A789">
        <v>646</v>
      </c>
      <c r="B789">
        <v>788</v>
      </c>
      <c r="C789">
        <v>788</v>
      </c>
      <c r="D789">
        <v>24541</v>
      </c>
      <c r="E789">
        <v>17111.937605571809</v>
      </c>
      <c r="F789">
        <v>7429.062394428187</v>
      </c>
    </row>
    <row r="790" spans="1:6">
      <c r="A790">
        <v>169</v>
      </c>
      <c r="B790">
        <v>789</v>
      </c>
      <c r="C790">
        <v>789</v>
      </c>
      <c r="D790">
        <v>35652</v>
      </c>
      <c r="E790">
        <v>29544.921427453632</v>
      </c>
      <c r="F790">
        <v>6107.0785725463684</v>
      </c>
    </row>
    <row r="791" spans="1:6">
      <c r="A791">
        <v>417</v>
      </c>
      <c r="B791">
        <v>790</v>
      </c>
      <c r="C791">
        <v>790</v>
      </c>
      <c r="D791">
        <v>17476</v>
      </c>
      <c r="E791">
        <v>11829.31170657371</v>
      </c>
      <c r="F791">
        <v>5646.6882934262903</v>
      </c>
    </row>
    <row r="792" spans="1:6">
      <c r="A792">
        <v>440</v>
      </c>
      <c r="B792">
        <v>791</v>
      </c>
      <c r="C792">
        <v>791</v>
      </c>
      <c r="D792">
        <v>10702</v>
      </c>
      <c r="E792">
        <v>9129.4134225278394</v>
      </c>
      <c r="F792">
        <v>1572.586577472161</v>
      </c>
    </row>
    <row r="793" spans="1:6">
      <c r="A793">
        <v>376</v>
      </c>
      <c r="B793">
        <v>792</v>
      </c>
      <c r="C793">
        <v>792</v>
      </c>
      <c r="D793">
        <v>6390</v>
      </c>
      <c r="E793">
        <v>4567.1490085781943</v>
      </c>
      <c r="F793">
        <v>1822.8509914218059</v>
      </c>
    </row>
    <row r="794" spans="1:6">
      <c r="A794">
        <v>851</v>
      </c>
      <c r="B794">
        <v>793</v>
      </c>
      <c r="C794">
        <v>793</v>
      </c>
      <c r="D794">
        <v>10179</v>
      </c>
      <c r="E794">
        <v>5351.0612671227009</v>
      </c>
      <c r="F794">
        <v>4827.9387328772991</v>
      </c>
    </row>
    <row r="795" spans="1:6">
      <c r="A795">
        <v>458</v>
      </c>
      <c r="B795">
        <v>794</v>
      </c>
      <c r="C795">
        <v>794</v>
      </c>
      <c r="D795">
        <v>37404</v>
      </c>
      <c r="E795">
        <v>23219.300735428162</v>
      </c>
      <c r="F795">
        <v>14184.69926457184</v>
      </c>
    </row>
    <row r="796" spans="1:6">
      <c r="A796">
        <v>274</v>
      </c>
      <c r="B796">
        <v>795</v>
      </c>
      <c r="C796">
        <v>795</v>
      </c>
      <c r="D796">
        <v>36499</v>
      </c>
      <c r="E796">
        <v>22608.229127506049</v>
      </c>
      <c r="F796">
        <v>13890.770872493949</v>
      </c>
    </row>
    <row r="797" spans="1:6">
      <c r="A797">
        <v>220</v>
      </c>
      <c r="B797">
        <v>796</v>
      </c>
      <c r="C797">
        <v>796</v>
      </c>
      <c r="D797">
        <v>14809</v>
      </c>
      <c r="E797">
        <v>8516.031689327303</v>
      </c>
      <c r="F797">
        <v>6292.968310672697</v>
      </c>
    </row>
    <row r="798" spans="1:6">
      <c r="A798">
        <v>219</v>
      </c>
      <c r="B798">
        <v>797</v>
      </c>
      <c r="C798">
        <v>797</v>
      </c>
      <c r="D798">
        <v>10545</v>
      </c>
      <c r="E798">
        <v>7812.6946263444988</v>
      </c>
      <c r="F798">
        <v>2732.3053736555012</v>
      </c>
    </row>
    <row r="799" spans="1:6">
      <c r="A799">
        <v>977</v>
      </c>
      <c r="B799">
        <v>798</v>
      </c>
      <c r="C799">
        <v>798</v>
      </c>
      <c r="D799">
        <v>10852</v>
      </c>
      <c r="E799">
        <v>6021.0210040473721</v>
      </c>
      <c r="F799">
        <v>4830.9789959526279</v>
      </c>
    </row>
    <row r="800" spans="1:6">
      <c r="A800">
        <v>818</v>
      </c>
      <c r="B800">
        <v>799</v>
      </c>
      <c r="C800">
        <v>799</v>
      </c>
      <c r="D800">
        <v>6408</v>
      </c>
      <c r="E800">
        <v>5514.7185767106303</v>
      </c>
      <c r="F800">
        <v>893.28142328936974</v>
      </c>
    </row>
    <row r="801" spans="1:6">
      <c r="A801">
        <v>792</v>
      </c>
      <c r="B801">
        <v>800</v>
      </c>
      <c r="C801">
        <v>800</v>
      </c>
      <c r="D801">
        <v>28116</v>
      </c>
      <c r="E801">
        <v>25224.424193645129</v>
      </c>
      <c r="F801">
        <v>2891.575806354871</v>
      </c>
    </row>
    <row r="802" spans="1:6">
      <c r="A802">
        <v>859</v>
      </c>
      <c r="B802">
        <v>801</v>
      </c>
      <c r="C802">
        <v>801</v>
      </c>
      <c r="D802">
        <v>8977</v>
      </c>
      <c r="E802">
        <v>6463.0908093460057</v>
      </c>
      <c r="F802">
        <v>2513.9091906539938</v>
      </c>
    </row>
    <row r="803" spans="1:6">
      <c r="A803">
        <v>928</v>
      </c>
      <c r="B803">
        <v>802</v>
      </c>
      <c r="C803">
        <v>802</v>
      </c>
      <c r="D803">
        <v>16211</v>
      </c>
      <c r="E803">
        <v>10931.731364111451</v>
      </c>
      <c r="F803">
        <v>5279.2686358885549</v>
      </c>
    </row>
    <row r="804" spans="1:6">
      <c r="A804">
        <v>464</v>
      </c>
      <c r="B804">
        <v>803</v>
      </c>
      <c r="C804">
        <v>803</v>
      </c>
      <c r="D804">
        <v>16474</v>
      </c>
      <c r="E804">
        <v>12679.564498352969</v>
      </c>
      <c r="F804">
        <v>3794.435501647029</v>
      </c>
    </row>
    <row r="805" spans="1:6">
      <c r="A805">
        <v>948</v>
      </c>
      <c r="B805">
        <v>804</v>
      </c>
      <c r="C805">
        <v>804</v>
      </c>
      <c r="D805">
        <v>19623</v>
      </c>
      <c r="E805">
        <v>14629.81284402163</v>
      </c>
      <c r="F805">
        <v>4993.1871559783704</v>
      </c>
    </row>
    <row r="806" spans="1:6">
      <c r="A806">
        <v>851</v>
      </c>
      <c r="B806">
        <v>805</v>
      </c>
      <c r="C806">
        <v>805</v>
      </c>
      <c r="D806">
        <v>24517</v>
      </c>
      <c r="E806">
        <v>13344.146800211</v>
      </c>
      <c r="F806">
        <v>11172.853199789</v>
      </c>
    </row>
    <row r="807" spans="1:6">
      <c r="A807">
        <v>291</v>
      </c>
      <c r="B807">
        <v>806</v>
      </c>
      <c r="C807">
        <v>806</v>
      </c>
      <c r="D807">
        <v>36897</v>
      </c>
      <c r="E807">
        <v>26199.82158698509</v>
      </c>
      <c r="F807">
        <v>10697.17841301491</v>
      </c>
    </row>
    <row r="808" spans="1:6">
      <c r="A808">
        <v>954</v>
      </c>
      <c r="B808">
        <v>807</v>
      </c>
      <c r="C808">
        <v>807</v>
      </c>
      <c r="D808">
        <v>6516</v>
      </c>
      <c r="E808">
        <v>5682.3962734312581</v>
      </c>
      <c r="F808">
        <v>833.60372656874188</v>
      </c>
    </row>
    <row r="809" spans="1:6">
      <c r="A809">
        <v>365</v>
      </c>
      <c r="B809">
        <v>808</v>
      </c>
      <c r="C809">
        <v>808</v>
      </c>
      <c r="D809">
        <v>14387</v>
      </c>
      <c r="E809">
        <v>12315.551861411959</v>
      </c>
      <c r="F809">
        <v>2071.4481385880408</v>
      </c>
    </row>
    <row r="810" spans="1:6">
      <c r="A810">
        <v>522</v>
      </c>
      <c r="B810">
        <v>809</v>
      </c>
      <c r="C810">
        <v>809</v>
      </c>
      <c r="D810">
        <v>22609</v>
      </c>
      <c r="E810">
        <v>13426.45662596572</v>
      </c>
      <c r="F810">
        <v>9182.5433740342833</v>
      </c>
    </row>
    <row r="811" spans="1:6">
      <c r="A811">
        <v>568</v>
      </c>
      <c r="B811">
        <v>810</v>
      </c>
      <c r="C811">
        <v>810</v>
      </c>
      <c r="D811">
        <v>4758</v>
      </c>
      <c r="E811">
        <v>3506.4351990995378</v>
      </c>
      <c r="F811">
        <v>1251.5648009004619</v>
      </c>
    </row>
    <row r="812" spans="1:6">
      <c r="A812">
        <v>18</v>
      </c>
      <c r="B812">
        <v>811</v>
      </c>
      <c r="C812">
        <v>811</v>
      </c>
      <c r="D812">
        <v>7305</v>
      </c>
      <c r="E812">
        <v>4518.0981591185873</v>
      </c>
      <c r="F812">
        <v>2786.9018408814131</v>
      </c>
    </row>
    <row r="813" spans="1:6">
      <c r="A813">
        <v>720</v>
      </c>
      <c r="B813">
        <v>812</v>
      </c>
      <c r="C813">
        <v>812</v>
      </c>
      <c r="D813">
        <v>9004</v>
      </c>
      <c r="E813">
        <v>6010.1617643525233</v>
      </c>
      <c r="F813">
        <v>2993.8382356474772</v>
      </c>
    </row>
    <row r="814" spans="1:6">
      <c r="A814">
        <v>342</v>
      </c>
      <c r="B814">
        <v>813</v>
      </c>
      <c r="C814">
        <v>813</v>
      </c>
      <c r="D814">
        <v>6624</v>
      </c>
      <c r="E814">
        <v>4929.8047163362507</v>
      </c>
      <c r="F814">
        <v>1694.195283663749</v>
      </c>
    </row>
    <row r="815" spans="1:6">
      <c r="A815">
        <v>537</v>
      </c>
      <c r="B815">
        <v>814</v>
      </c>
      <c r="C815">
        <v>814</v>
      </c>
      <c r="D815">
        <v>14596</v>
      </c>
      <c r="E815">
        <v>7532.8084580318146</v>
      </c>
      <c r="F815">
        <v>7063.1915419681854</v>
      </c>
    </row>
    <row r="816" spans="1:6">
      <c r="A816">
        <v>866</v>
      </c>
      <c r="B816">
        <v>815</v>
      </c>
      <c r="C816">
        <v>815</v>
      </c>
      <c r="D816">
        <v>3225</v>
      </c>
      <c r="E816">
        <v>2784.839821421479</v>
      </c>
      <c r="F816">
        <v>440.16017857852057</v>
      </c>
    </row>
    <row r="817" spans="1:6">
      <c r="A817">
        <v>971</v>
      </c>
      <c r="B817">
        <v>816</v>
      </c>
      <c r="C817">
        <v>816</v>
      </c>
      <c r="D817">
        <v>30526</v>
      </c>
      <c r="E817">
        <v>24429.452702500239</v>
      </c>
      <c r="F817">
        <v>6096.547297499761</v>
      </c>
    </row>
    <row r="818" spans="1:6">
      <c r="A818">
        <v>524</v>
      </c>
      <c r="B818">
        <v>817</v>
      </c>
      <c r="C818">
        <v>817</v>
      </c>
      <c r="D818">
        <v>27267</v>
      </c>
      <c r="E818">
        <v>20288.899607849929</v>
      </c>
      <c r="F818">
        <v>6978.1003921500742</v>
      </c>
    </row>
    <row r="819" spans="1:6">
      <c r="A819">
        <v>456</v>
      </c>
      <c r="B819">
        <v>818</v>
      </c>
      <c r="C819">
        <v>818</v>
      </c>
      <c r="D819">
        <v>10615</v>
      </c>
      <c r="E819">
        <v>6719.7337321528803</v>
      </c>
      <c r="F819">
        <v>3895.2662678471202</v>
      </c>
    </row>
    <row r="820" spans="1:6">
      <c r="A820">
        <v>140</v>
      </c>
      <c r="B820">
        <v>819</v>
      </c>
      <c r="C820">
        <v>819</v>
      </c>
      <c r="D820">
        <v>29546</v>
      </c>
      <c r="E820">
        <v>25142.36937917857</v>
      </c>
      <c r="F820">
        <v>4403.6306208214337</v>
      </c>
    </row>
    <row r="821" spans="1:6">
      <c r="A821">
        <v>445</v>
      </c>
      <c r="B821">
        <v>820</v>
      </c>
      <c r="C821">
        <v>820</v>
      </c>
      <c r="D821">
        <v>27821</v>
      </c>
      <c r="E821">
        <v>14163.531760733251</v>
      </c>
      <c r="F821">
        <v>13657.468239266749</v>
      </c>
    </row>
    <row r="822" spans="1:6">
      <c r="A822">
        <v>989</v>
      </c>
      <c r="B822">
        <v>821</v>
      </c>
      <c r="C822">
        <v>821</v>
      </c>
      <c r="D822">
        <v>16050</v>
      </c>
      <c r="E822">
        <v>8117.1543863618017</v>
      </c>
      <c r="F822">
        <v>7932.8456136381983</v>
      </c>
    </row>
    <row r="823" spans="1:6">
      <c r="A823">
        <v>702</v>
      </c>
      <c r="B823">
        <v>822</v>
      </c>
      <c r="C823">
        <v>822</v>
      </c>
      <c r="D823">
        <v>20395</v>
      </c>
      <c r="E823">
        <v>14627.516965111001</v>
      </c>
      <c r="F823">
        <v>5767.4830348889946</v>
      </c>
    </row>
    <row r="824" spans="1:6">
      <c r="A824">
        <v>289</v>
      </c>
      <c r="B824">
        <v>823</v>
      </c>
      <c r="C824">
        <v>823</v>
      </c>
      <c r="D824">
        <v>34112</v>
      </c>
      <c r="E824">
        <v>30262.90425941888</v>
      </c>
      <c r="F824">
        <v>3849.0957405811241</v>
      </c>
    </row>
    <row r="825" spans="1:6">
      <c r="A825">
        <v>691</v>
      </c>
      <c r="B825">
        <v>824</v>
      </c>
      <c r="C825">
        <v>824</v>
      </c>
      <c r="D825">
        <v>9849</v>
      </c>
      <c r="E825">
        <v>7258.0890040345994</v>
      </c>
      <c r="F825">
        <v>2590.9109959654011</v>
      </c>
    </row>
    <row r="826" spans="1:6">
      <c r="A826">
        <v>471</v>
      </c>
      <c r="B826">
        <v>825</v>
      </c>
      <c r="C826">
        <v>825</v>
      </c>
      <c r="D826">
        <v>42420</v>
      </c>
      <c r="E826">
        <v>35976.93678591487</v>
      </c>
      <c r="F826">
        <v>6443.0632140851303</v>
      </c>
    </row>
    <row r="827" spans="1:6">
      <c r="A827">
        <v>412</v>
      </c>
      <c r="B827">
        <v>826</v>
      </c>
      <c r="C827">
        <v>826</v>
      </c>
      <c r="D827">
        <v>23789</v>
      </c>
      <c r="E827">
        <v>13675.29808526924</v>
      </c>
      <c r="F827">
        <v>10113.70191473076</v>
      </c>
    </row>
    <row r="828" spans="1:6">
      <c r="A828">
        <v>429</v>
      </c>
      <c r="B828">
        <v>827</v>
      </c>
      <c r="C828">
        <v>827</v>
      </c>
      <c r="D828">
        <v>26062</v>
      </c>
      <c r="E828">
        <v>21896.036502602969</v>
      </c>
      <c r="F828">
        <v>4165.9634973970306</v>
      </c>
    </row>
    <row r="829" spans="1:6">
      <c r="A829">
        <v>347</v>
      </c>
      <c r="B829">
        <v>828</v>
      </c>
      <c r="C829">
        <v>828</v>
      </c>
      <c r="D829">
        <v>24148</v>
      </c>
      <c r="E829">
        <v>14070.1167595609</v>
      </c>
      <c r="F829">
        <v>10077.8832404391</v>
      </c>
    </row>
    <row r="830" spans="1:6">
      <c r="A830">
        <v>188</v>
      </c>
      <c r="B830">
        <v>829</v>
      </c>
      <c r="C830">
        <v>829</v>
      </c>
      <c r="D830">
        <v>17231</v>
      </c>
      <c r="E830">
        <v>9011.7347955812966</v>
      </c>
      <c r="F830">
        <v>8219.2652044187034</v>
      </c>
    </row>
    <row r="831" spans="1:6">
      <c r="A831">
        <v>650</v>
      </c>
      <c r="B831">
        <v>830</v>
      </c>
      <c r="C831">
        <v>830</v>
      </c>
      <c r="D831">
        <v>5366</v>
      </c>
      <c r="E831">
        <v>3340.9428477865372</v>
      </c>
      <c r="F831">
        <v>2025.057152213463</v>
      </c>
    </row>
    <row r="832" spans="1:6">
      <c r="A832">
        <v>196</v>
      </c>
      <c r="B832">
        <v>831</v>
      </c>
      <c r="C832">
        <v>831</v>
      </c>
      <c r="D832">
        <v>13791</v>
      </c>
      <c r="E832">
        <v>11195.108648846641</v>
      </c>
      <c r="F832">
        <v>2595.8913511533628</v>
      </c>
    </row>
    <row r="833" spans="1:6">
      <c r="A833">
        <v>660</v>
      </c>
      <c r="B833">
        <v>832</v>
      </c>
      <c r="C833">
        <v>832</v>
      </c>
      <c r="D833">
        <v>42054</v>
      </c>
      <c r="E833">
        <v>34214.39629753599</v>
      </c>
      <c r="F833">
        <v>7839.60370246401</v>
      </c>
    </row>
    <row r="834" spans="1:6">
      <c r="A834">
        <v>768</v>
      </c>
      <c r="B834">
        <v>833</v>
      </c>
      <c r="C834">
        <v>833</v>
      </c>
      <c r="D834">
        <v>14130</v>
      </c>
      <c r="E834">
        <v>7480.3109785312927</v>
      </c>
      <c r="F834">
        <v>6649.6890214687073</v>
      </c>
    </row>
    <row r="835" spans="1:6">
      <c r="A835">
        <v>696</v>
      </c>
      <c r="B835">
        <v>834</v>
      </c>
      <c r="C835">
        <v>834</v>
      </c>
      <c r="D835">
        <v>10955</v>
      </c>
      <c r="E835">
        <v>7228.1114526142683</v>
      </c>
      <c r="F835">
        <v>3726.8885473857322</v>
      </c>
    </row>
    <row r="836" spans="1:6">
      <c r="A836">
        <v>647</v>
      </c>
      <c r="B836">
        <v>835</v>
      </c>
      <c r="C836">
        <v>835</v>
      </c>
      <c r="D836">
        <v>32862</v>
      </c>
      <c r="E836">
        <v>24566.637039075391</v>
      </c>
      <c r="F836">
        <v>8295.3629609246127</v>
      </c>
    </row>
    <row r="837" spans="1:6">
      <c r="A837">
        <v>156</v>
      </c>
      <c r="B837">
        <v>836</v>
      </c>
      <c r="C837">
        <v>836</v>
      </c>
      <c r="D837">
        <v>41152</v>
      </c>
      <c r="E837">
        <v>36121.395649885671</v>
      </c>
      <c r="F837">
        <v>5030.6043501143286</v>
      </c>
    </row>
    <row r="838" spans="1:6">
      <c r="A838">
        <v>209</v>
      </c>
      <c r="B838">
        <v>837</v>
      </c>
      <c r="C838">
        <v>837</v>
      </c>
      <c r="D838">
        <v>9970</v>
      </c>
      <c r="E838">
        <v>5957.440271883127</v>
      </c>
      <c r="F838">
        <v>4012.559728116873</v>
      </c>
    </row>
    <row r="839" spans="1:6">
      <c r="A839">
        <v>601</v>
      </c>
      <c r="B839">
        <v>838</v>
      </c>
      <c r="C839">
        <v>838</v>
      </c>
      <c r="D839">
        <v>5273</v>
      </c>
      <c r="E839">
        <v>3124.960186441725</v>
      </c>
      <c r="F839">
        <v>2148.039813558275</v>
      </c>
    </row>
    <row r="840" spans="1:6">
      <c r="A840">
        <v>903</v>
      </c>
      <c r="B840">
        <v>839</v>
      </c>
      <c r="C840">
        <v>839</v>
      </c>
      <c r="D840">
        <v>10707</v>
      </c>
      <c r="E840">
        <v>9634.5057690827289</v>
      </c>
      <c r="F840">
        <v>1072.4942309172709</v>
      </c>
    </row>
    <row r="841" spans="1:6">
      <c r="A841">
        <v>565</v>
      </c>
      <c r="B841">
        <v>840</v>
      </c>
      <c r="C841">
        <v>840</v>
      </c>
      <c r="D841">
        <v>9551</v>
      </c>
      <c r="E841">
        <v>8251.9932271364396</v>
      </c>
      <c r="F841">
        <v>1299.0067728635599</v>
      </c>
    </row>
    <row r="842" spans="1:6">
      <c r="A842">
        <v>605</v>
      </c>
      <c r="B842">
        <v>841</v>
      </c>
      <c r="C842">
        <v>841</v>
      </c>
      <c r="D842">
        <v>18344</v>
      </c>
      <c r="E842">
        <v>16095.57646819768</v>
      </c>
      <c r="F842">
        <v>2248.423531802322</v>
      </c>
    </row>
    <row r="843" spans="1:6">
      <c r="A843">
        <v>568</v>
      </c>
      <c r="B843">
        <v>842</v>
      </c>
      <c r="C843">
        <v>842</v>
      </c>
      <c r="D843">
        <v>22052</v>
      </c>
      <c r="E843">
        <v>13884.40651449422</v>
      </c>
      <c r="F843">
        <v>8167.5934855057794</v>
      </c>
    </row>
    <row r="844" spans="1:6">
      <c r="A844">
        <v>227</v>
      </c>
      <c r="B844">
        <v>843</v>
      </c>
      <c r="C844">
        <v>843</v>
      </c>
      <c r="D844">
        <v>32418</v>
      </c>
      <c r="E844">
        <v>22991.54094069697</v>
      </c>
      <c r="F844">
        <v>9426.4590593030298</v>
      </c>
    </row>
    <row r="845" spans="1:6">
      <c r="A845">
        <v>363</v>
      </c>
      <c r="B845">
        <v>844</v>
      </c>
      <c r="C845">
        <v>844</v>
      </c>
      <c r="D845">
        <v>20716</v>
      </c>
      <c r="E845">
        <v>16798.321215121789</v>
      </c>
      <c r="F845">
        <v>3917.678784878211</v>
      </c>
    </row>
    <row r="846" spans="1:6">
      <c r="A846">
        <v>344</v>
      </c>
      <c r="B846">
        <v>845</v>
      </c>
      <c r="C846">
        <v>845</v>
      </c>
      <c r="D846">
        <v>6228</v>
      </c>
      <c r="E846">
        <v>4402.4082074534972</v>
      </c>
      <c r="F846">
        <v>1825.591792546503</v>
      </c>
    </row>
    <row r="847" spans="1:6">
      <c r="A847">
        <v>301</v>
      </c>
      <c r="B847">
        <v>846</v>
      </c>
      <c r="C847">
        <v>846</v>
      </c>
      <c r="D847">
        <v>16348</v>
      </c>
      <c r="E847">
        <v>13885.00964551198</v>
      </c>
      <c r="F847">
        <v>2462.990354488024</v>
      </c>
    </row>
    <row r="848" spans="1:6">
      <c r="A848">
        <v>196</v>
      </c>
      <c r="B848">
        <v>847</v>
      </c>
      <c r="C848">
        <v>847</v>
      </c>
      <c r="D848">
        <v>8054</v>
      </c>
      <c r="E848">
        <v>5006.0800398364117</v>
      </c>
      <c r="F848">
        <v>3047.9199601635878</v>
      </c>
    </row>
    <row r="849" spans="1:6">
      <c r="A849">
        <v>950</v>
      </c>
      <c r="B849">
        <v>848</v>
      </c>
      <c r="C849">
        <v>848</v>
      </c>
      <c r="D849">
        <v>16889</v>
      </c>
      <c r="E849">
        <v>13083.73076644136</v>
      </c>
      <c r="F849">
        <v>3805.269233558638</v>
      </c>
    </row>
    <row r="850" spans="1:6">
      <c r="A850">
        <v>232</v>
      </c>
      <c r="B850">
        <v>849</v>
      </c>
      <c r="C850">
        <v>849</v>
      </c>
      <c r="D850">
        <v>11834</v>
      </c>
      <c r="E850">
        <v>8452.2905958611664</v>
      </c>
      <c r="F850">
        <v>3381.7094041388341</v>
      </c>
    </row>
    <row r="851" spans="1:6">
      <c r="A851">
        <v>290</v>
      </c>
      <c r="B851">
        <v>850</v>
      </c>
      <c r="C851">
        <v>850</v>
      </c>
      <c r="D851">
        <v>29614</v>
      </c>
      <c r="E851">
        <v>20370.612342041972</v>
      </c>
      <c r="F851">
        <v>9243.3876579580319</v>
      </c>
    </row>
    <row r="852" spans="1:6">
      <c r="A852">
        <v>181</v>
      </c>
      <c r="B852">
        <v>851</v>
      </c>
      <c r="C852">
        <v>851</v>
      </c>
      <c r="D852">
        <v>5843</v>
      </c>
      <c r="E852">
        <v>3716.5283390249119</v>
      </c>
      <c r="F852">
        <v>2126.4716609750881</v>
      </c>
    </row>
    <row r="853" spans="1:6">
      <c r="A853">
        <v>794</v>
      </c>
      <c r="B853">
        <v>852</v>
      </c>
      <c r="C853">
        <v>852</v>
      </c>
      <c r="D853">
        <v>8936</v>
      </c>
      <c r="E853">
        <v>5668.4223981784999</v>
      </c>
      <c r="F853">
        <v>3267.5776018215001</v>
      </c>
    </row>
    <row r="854" spans="1:6">
      <c r="A854">
        <v>990</v>
      </c>
      <c r="B854">
        <v>853</v>
      </c>
      <c r="C854">
        <v>853</v>
      </c>
      <c r="D854">
        <v>26250</v>
      </c>
      <c r="E854">
        <v>21932.478002104421</v>
      </c>
      <c r="F854">
        <v>4317.5219978955829</v>
      </c>
    </row>
    <row r="855" spans="1:6">
      <c r="A855">
        <v>442</v>
      </c>
      <c r="B855">
        <v>854</v>
      </c>
      <c r="C855">
        <v>854</v>
      </c>
      <c r="D855">
        <v>22835</v>
      </c>
      <c r="E855">
        <v>18938.942759560789</v>
      </c>
      <c r="F855">
        <v>3896.0572404392078</v>
      </c>
    </row>
    <row r="856" spans="1:6">
      <c r="A856">
        <v>256</v>
      </c>
      <c r="B856">
        <v>855</v>
      </c>
      <c r="C856">
        <v>855</v>
      </c>
      <c r="D856">
        <v>20061</v>
      </c>
      <c r="E856">
        <v>16813.167838556448</v>
      </c>
      <c r="F856">
        <v>3247.8321614435522</v>
      </c>
    </row>
    <row r="857" spans="1:6">
      <c r="A857">
        <v>517</v>
      </c>
      <c r="B857">
        <v>856</v>
      </c>
      <c r="C857">
        <v>856</v>
      </c>
      <c r="D857">
        <v>42105</v>
      </c>
      <c r="E857">
        <v>25553.503768995281</v>
      </c>
      <c r="F857">
        <v>16551.496231004719</v>
      </c>
    </row>
    <row r="858" spans="1:6">
      <c r="A858">
        <v>418</v>
      </c>
      <c r="B858">
        <v>857</v>
      </c>
      <c r="C858">
        <v>857</v>
      </c>
      <c r="D858">
        <v>13555</v>
      </c>
      <c r="E858">
        <v>7168.1675307663736</v>
      </c>
      <c r="F858">
        <v>6386.8324692336264</v>
      </c>
    </row>
    <row r="859" spans="1:6">
      <c r="A859">
        <v>783</v>
      </c>
      <c r="B859">
        <v>858</v>
      </c>
      <c r="C859">
        <v>858</v>
      </c>
      <c r="D859">
        <v>23830</v>
      </c>
      <c r="E859">
        <v>15947.162659886801</v>
      </c>
      <c r="F859">
        <v>7882.8373401131976</v>
      </c>
    </row>
    <row r="860" spans="1:6">
      <c r="A860">
        <v>182</v>
      </c>
      <c r="B860">
        <v>859</v>
      </c>
      <c r="C860">
        <v>859</v>
      </c>
      <c r="D860">
        <v>12278</v>
      </c>
      <c r="E860">
        <v>8257.223987291296</v>
      </c>
      <c r="F860">
        <v>4020.776012708704</v>
      </c>
    </row>
    <row r="861" spans="1:6">
      <c r="A861">
        <v>938</v>
      </c>
      <c r="B861">
        <v>860</v>
      </c>
      <c r="C861">
        <v>860</v>
      </c>
      <c r="D861">
        <v>26276</v>
      </c>
      <c r="E861">
        <v>23510.338610918701</v>
      </c>
      <c r="F861">
        <v>2765.6613890812951</v>
      </c>
    </row>
    <row r="862" spans="1:6">
      <c r="A862">
        <v>857</v>
      </c>
      <c r="B862">
        <v>861</v>
      </c>
      <c r="C862">
        <v>861</v>
      </c>
      <c r="D862">
        <v>19801</v>
      </c>
      <c r="E862">
        <v>14137.81335180305</v>
      </c>
      <c r="F862">
        <v>5663.1866481969519</v>
      </c>
    </row>
    <row r="863" spans="1:6">
      <c r="A863">
        <v>488</v>
      </c>
      <c r="B863">
        <v>862</v>
      </c>
      <c r="C863">
        <v>862</v>
      </c>
      <c r="D863">
        <v>26720</v>
      </c>
      <c r="E863">
        <v>14166.92802734906</v>
      </c>
      <c r="F863">
        <v>12553.07197265094</v>
      </c>
    </row>
    <row r="864" spans="1:6">
      <c r="A864">
        <v>676</v>
      </c>
      <c r="B864">
        <v>863</v>
      </c>
      <c r="C864">
        <v>863</v>
      </c>
      <c r="D864">
        <v>13824</v>
      </c>
      <c r="E864">
        <v>7562.1535297518931</v>
      </c>
      <c r="F864">
        <v>6261.8464702481069</v>
      </c>
    </row>
    <row r="865" spans="1:6">
      <c r="A865">
        <v>400</v>
      </c>
      <c r="B865">
        <v>864</v>
      </c>
      <c r="C865">
        <v>864</v>
      </c>
      <c r="D865">
        <v>4302</v>
      </c>
      <c r="E865">
        <v>2782.4915648754031</v>
      </c>
      <c r="F865">
        <v>1519.5084351245971</v>
      </c>
    </row>
    <row r="866" spans="1:6">
      <c r="A866">
        <v>247</v>
      </c>
      <c r="B866">
        <v>865</v>
      </c>
      <c r="C866">
        <v>865</v>
      </c>
      <c r="D866">
        <v>8535</v>
      </c>
      <c r="E866">
        <v>5712.863182784542</v>
      </c>
      <c r="F866">
        <v>2822.136817215458</v>
      </c>
    </row>
    <row r="867" spans="1:6">
      <c r="A867">
        <v>691</v>
      </c>
      <c r="B867">
        <v>866</v>
      </c>
      <c r="C867">
        <v>866</v>
      </c>
      <c r="D867">
        <v>11532</v>
      </c>
      <c r="E867">
        <v>6157.7562733910781</v>
      </c>
      <c r="F867">
        <v>5374.2437266089219</v>
      </c>
    </row>
    <row r="868" spans="1:6">
      <c r="A868">
        <v>878</v>
      </c>
      <c r="B868">
        <v>867</v>
      </c>
      <c r="C868">
        <v>867</v>
      </c>
      <c r="D868">
        <v>7597</v>
      </c>
      <c r="E868">
        <v>6562.9734124605611</v>
      </c>
      <c r="F868">
        <v>1034.0265875394391</v>
      </c>
    </row>
    <row r="869" spans="1:6">
      <c r="A869">
        <v>83</v>
      </c>
      <c r="B869">
        <v>868</v>
      </c>
      <c r="C869">
        <v>868</v>
      </c>
      <c r="D869">
        <v>20110</v>
      </c>
      <c r="E869">
        <v>17399.152089594969</v>
      </c>
      <c r="F869">
        <v>2710.8479104050348</v>
      </c>
    </row>
    <row r="870" spans="1:6">
      <c r="A870">
        <v>330</v>
      </c>
      <c r="B870">
        <v>869</v>
      </c>
      <c r="C870">
        <v>869</v>
      </c>
      <c r="D870">
        <v>5304</v>
      </c>
      <c r="E870">
        <v>4699.1788506858593</v>
      </c>
      <c r="F870">
        <v>604.82114931414071</v>
      </c>
    </row>
    <row r="871" spans="1:6">
      <c r="A871">
        <v>990</v>
      </c>
      <c r="B871">
        <v>870</v>
      </c>
      <c r="C871">
        <v>870</v>
      </c>
      <c r="D871">
        <v>13612</v>
      </c>
      <c r="E871">
        <v>8352.5100677090995</v>
      </c>
      <c r="F871">
        <v>5259.4899322908996</v>
      </c>
    </row>
    <row r="872" spans="1:6">
      <c r="A872">
        <v>338</v>
      </c>
      <c r="B872">
        <v>871</v>
      </c>
      <c r="C872">
        <v>871</v>
      </c>
      <c r="D872">
        <v>8777</v>
      </c>
      <c r="E872">
        <v>6162.517802208552</v>
      </c>
      <c r="F872">
        <v>2614.482197791448</v>
      </c>
    </row>
    <row r="873" spans="1:6">
      <c r="A873">
        <v>181</v>
      </c>
      <c r="B873">
        <v>872</v>
      </c>
      <c r="C873">
        <v>872</v>
      </c>
      <c r="D873">
        <v>22539</v>
      </c>
      <c r="E873">
        <v>17232.841386877091</v>
      </c>
      <c r="F873">
        <v>5306.1586131229124</v>
      </c>
    </row>
    <row r="874" spans="1:6">
      <c r="A874">
        <v>191</v>
      </c>
      <c r="B874">
        <v>873</v>
      </c>
      <c r="C874">
        <v>873</v>
      </c>
      <c r="D874">
        <v>29958</v>
      </c>
      <c r="E874">
        <v>18432.26636556739</v>
      </c>
      <c r="F874">
        <v>11525.73363443261</v>
      </c>
    </row>
    <row r="875" spans="1:6">
      <c r="A875">
        <v>83</v>
      </c>
      <c r="B875">
        <v>874</v>
      </c>
      <c r="C875">
        <v>874</v>
      </c>
      <c r="D875">
        <v>9286</v>
      </c>
      <c r="E875">
        <v>6806.9776723989826</v>
      </c>
      <c r="F875">
        <v>2479.022327601017</v>
      </c>
    </row>
    <row r="876" spans="1:6">
      <c r="A876">
        <v>112</v>
      </c>
      <c r="B876">
        <v>875</v>
      </c>
      <c r="C876">
        <v>875</v>
      </c>
      <c r="D876">
        <v>6012</v>
      </c>
      <c r="E876">
        <v>5267.8282537393998</v>
      </c>
      <c r="F876">
        <v>744.17174626060023</v>
      </c>
    </row>
    <row r="877" spans="1:6">
      <c r="A877">
        <v>795</v>
      </c>
      <c r="B877">
        <v>876</v>
      </c>
      <c r="C877">
        <v>876</v>
      </c>
      <c r="D877">
        <v>15623</v>
      </c>
      <c r="E877">
        <v>9665.6895541472677</v>
      </c>
      <c r="F877">
        <v>5957.3104458527323</v>
      </c>
    </row>
    <row r="878" spans="1:6">
      <c r="A878">
        <v>650</v>
      </c>
      <c r="B878">
        <v>877</v>
      </c>
      <c r="C878">
        <v>877</v>
      </c>
      <c r="D878">
        <v>19177</v>
      </c>
      <c r="E878">
        <v>16636.316695144891</v>
      </c>
      <c r="F878">
        <v>2540.6833048551089</v>
      </c>
    </row>
    <row r="879" spans="1:6">
      <c r="A879">
        <v>719</v>
      </c>
      <c r="B879">
        <v>878</v>
      </c>
      <c r="C879">
        <v>878</v>
      </c>
      <c r="D879">
        <v>32532</v>
      </c>
      <c r="E879">
        <v>26646.220122995001</v>
      </c>
      <c r="F879">
        <v>5885.7798770049958</v>
      </c>
    </row>
    <row r="880" spans="1:6">
      <c r="A880">
        <v>728</v>
      </c>
      <c r="B880">
        <v>879</v>
      </c>
      <c r="C880">
        <v>879</v>
      </c>
      <c r="D880">
        <v>22927</v>
      </c>
      <c r="E880">
        <v>18898.57598582772</v>
      </c>
      <c r="F880">
        <v>4028.4240141722839</v>
      </c>
    </row>
    <row r="881" spans="1:6">
      <c r="A881">
        <v>315</v>
      </c>
      <c r="B881">
        <v>880</v>
      </c>
      <c r="C881">
        <v>880</v>
      </c>
      <c r="D881">
        <v>20721</v>
      </c>
      <c r="E881">
        <v>15115.79985327648</v>
      </c>
      <c r="F881">
        <v>5605.2001467235186</v>
      </c>
    </row>
    <row r="882" spans="1:6">
      <c r="A882">
        <v>353</v>
      </c>
      <c r="B882">
        <v>881</v>
      </c>
      <c r="C882">
        <v>881</v>
      </c>
      <c r="D882">
        <v>22899</v>
      </c>
      <c r="E882">
        <v>15985.75543611892</v>
      </c>
      <c r="F882">
        <v>6913.2445638810796</v>
      </c>
    </row>
    <row r="883" spans="1:6">
      <c r="A883">
        <v>352</v>
      </c>
      <c r="B883">
        <v>882</v>
      </c>
      <c r="C883">
        <v>882</v>
      </c>
      <c r="D883">
        <v>15238</v>
      </c>
      <c r="E883">
        <v>11875.17821409918</v>
      </c>
      <c r="F883">
        <v>3362.8217859008159</v>
      </c>
    </row>
    <row r="884" spans="1:6">
      <c r="A884">
        <v>816</v>
      </c>
      <c r="B884">
        <v>883</v>
      </c>
      <c r="C884">
        <v>883</v>
      </c>
      <c r="D884">
        <v>12304</v>
      </c>
      <c r="E884">
        <v>9220.4393430752007</v>
      </c>
      <c r="F884">
        <v>3083.5606569247989</v>
      </c>
    </row>
    <row r="885" spans="1:6">
      <c r="A885">
        <v>278</v>
      </c>
      <c r="B885">
        <v>884</v>
      </c>
      <c r="C885">
        <v>884</v>
      </c>
      <c r="D885">
        <v>13059</v>
      </c>
      <c r="E885">
        <v>9024.3845817475794</v>
      </c>
      <c r="F885">
        <v>4034.615418252421</v>
      </c>
    </row>
    <row r="886" spans="1:6">
      <c r="A886">
        <v>568</v>
      </c>
      <c r="B886">
        <v>885</v>
      </c>
      <c r="C886">
        <v>885</v>
      </c>
      <c r="D886">
        <v>19199</v>
      </c>
      <c r="E886">
        <v>13932.316432895401</v>
      </c>
      <c r="F886">
        <v>5266.6835671045974</v>
      </c>
    </row>
    <row r="887" spans="1:6">
      <c r="A887">
        <v>621</v>
      </c>
      <c r="B887">
        <v>886</v>
      </c>
      <c r="C887">
        <v>886</v>
      </c>
      <c r="D887">
        <v>17648</v>
      </c>
      <c r="E887">
        <v>12612.37505079256</v>
      </c>
      <c r="F887">
        <v>5035.6249492074421</v>
      </c>
    </row>
    <row r="888" spans="1:6">
      <c r="A888">
        <v>944</v>
      </c>
      <c r="B888">
        <v>887</v>
      </c>
      <c r="C888">
        <v>887</v>
      </c>
      <c r="D888">
        <v>9575</v>
      </c>
      <c r="E888">
        <v>8168.5101476935124</v>
      </c>
      <c r="F888">
        <v>1406.489852306488</v>
      </c>
    </row>
    <row r="889" spans="1:6">
      <c r="A889">
        <v>686</v>
      </c>
      <c r="B889">
        <v>888</v>
      </c>
      <c r="C889">
        <v>888</v>
      </c>
      <c r="D889">
        <v>29788</v>
      </c>
      <c r="E889">
        <v>18699.194387171221</v>
      </c>
      <c r="F889">
        <v>11088.805612828781</v>
      </c>
    </row>
    <row r="890" spans="1:6">
      <c r="A890">
        <v>560</v>
      </c>
      <c r="B890">
        <v>889</v>
      </c>
      <c r="C890">
        <v>889</v>
      </c>
      <c r="D890">
        <v>18987</v>
      </c>
      <c r="E890">
        <v>11622.476085256279</v>
      </c>
      <c r="F890">
        <v>7364.5239147437169</v>
      </c>
    </row>
    <row r="891" spans="1:6">
      <c r="A891">
        <v>979</v>
      </c>
      <c r="B891">
        <v>890</v>
      </c>
      <c r="C891">
        <v>890</v>
      </c>
      <c r="D891">
        <v>5648</v>
      </c>
      <c r="E891">
        <v>3804.7140171742021</v>
      </c>
      <c r="F891">
        <v>1843.2859828257981</v>
      </c>
    </row>
    <row r="892" spans="1:6">
      <c r="A892">
        <v>750</v>
      </c>
      <c r="B892">
        <v>891</v>
      </c>
      <c r="C892">
        <v>891</v>
      </c>
      <c r="D892">
        <v>6016</v>
      </c>
      <c r="E892">
        <v>4400.7168358450563</v>
      </c>
      <c r="F892">
        <v>1615.283164154944</v>
      </c>
    </row>
    <row r="893" spans="1:6">
      <c r="A893">
        <v>641</v>
      </c>
      <c r="B893">
        <v>892</v>
      </c>
      <c r="C893">
        <v>892</v>
      </c>
      <c r="D893">
        <v>13079</v>
      </c>
      <c r="E893">
        <v>11740.91574142846</v>
      </c>
      <c r="F893">
        <v>1338.0842585715441</v>
      </c>
    </row>
    <row r="894" spans="1:6">
      <c r="A894">
        <v>247</v>
      </c>
      <c r="B894">
        <v>893</v>
      </c>
      <c r="C894">
        <v>893</v>
      </c>
      <c r="D894">
        <v>27654</v>
      </c>
      <c r="E894">
        <v>15440.508849209309</v>
      </c>
      <c r="F894">
        <v>12213.491150790691</v>
      </c>
    </row>
    <row r="895" spans="1:6">
      <c r="A895">
        <v>330</v>
      </c>
      <c r="B895">
        <v>894</v>
      </c>
      <c r="C895">
        <v>894</v>
      </c>
      <c r="D895">
        <v>25532</v>
      </c>
      <c r="E895">
        <v>21899.991268086451</v>
      </c>
      <c r="F895">
        <v>3632.0087319135532</v>
      </c>
    </row>
    <row r="896" spans="1:6">
      <c r="A896">
        <v>851</v>
      </c>
      <c r="B896">
        <v>895</v>
      </c>
      <c r="C896">
        <v>895</v>
      </c>
      <c r="D896">
        <v>15115</v>
      </c>
      <c r="E896">
        <v>12969.40959960659</v>
      </c>
      <c r="F896">
        <v>2145.590400393407</v>
      </c>
    </row>
    <row r="897" spans="1:6">
      <c r="A897">
        <v>838</v>
      </c>
      <c r="B897">
        <v>896</v>
      </c>
      <c r="C897">
        <v>896</v>
      </c>
      <c r="D897">
        <v>29143</v>
      </c>
      <c r="E897">
        <v>21839.345079024759</v>
      </c>
      <c r="F897">
        <v>7303.6549209752447</v>
      </c>
    </row>
    <row r="898" spans="1:6">
      <c r="A898">
        <v>698</v>
      </c>
      <c r="B898">
        <v>897</v>
      </c>
      <c r="C898">
        <v>897</v>
      </c>
      <c r="D898">
        <v>18096</v>
      </c>
      <c r="E898">
        <v>13891.10271535647</v>
      </c>
      <c r="F898">
        <v>4204.8972846435263</v>
      </c>
    </row>
    <row r="899" spans="1:6">
      <c r="A899">
        <v>533</v>
      </c>
      <c r="B899">
        <v>898</v>
      </c>
      <c r="C899">
        <v>898</v>
      </c>
      <c r="D899">
        <v>28069</v>
      </c>
      <c r="E899">
        <v>18696.796632531052</v>
      </c>
      <c r="F899">
        <v>9372.2033674689519</v>
      </c>
    </row>
    <row r="900" spans="1:6">
      <c r="A900">
        <v>770</v>
      </c>
      <c r="B900">
        <v>899</v>
      </c>
      <c r="C900">
        <v>899</v>
      </c>
      <c r="D900">
        <v>10664</v>
      </c>
      <c r="E900">
        <v>8560.3038693604121</v>
      </c>
      <c r="F900">
        <v>2103.6961306395879</v>
      </c>
    </row>
    <row r="901" spans="1:6">
      <c r="A901">
        <v>787</v>
      </c>
      <c r="B901">
        <v>900</v>
      </c>
      <c r="C901">
        <v>900</v>
      </c>
      <c r="D901">
        <v>23740</v>
      </c>
      <c r="E901">
        <v>16405.73965597793</v>
      </c>
      <c r="F901">
        <v>7334.2603440220664</v>
      </c>
    </row>
    <row r="902" spans="1:6">
      <c r="A902">
        <v>432</v>
      </c>
      <c r="B902">
        <v>901</v>
      </c>
      <c r="C902">
        <v>901</v>
      </c>
      <c r="D902">
        <v>6250</v>
      </c>
      <c r="E902">
        <v>5405.6323967659573</v>
      </c>
      <c r="F902">
        <v>844.36760323404269</v>
      </c>
    </row>
    <row r="903" spans="1:6">
      <c r="A903">
        <v>667</v>
      </c>
      <c r="B903">
        <v>902</v>
      </c>
      <c r="C903">
        <v>902</v>
      </c>
      <c r="D903">
        <v>10225</v>
      </c>
      <c r="E903">
        <v>6643.8073704179596</v>
      </c>
      <c r="F903">
        <v>3581.1926295820399</v>
      </c>
    </row>
    <row r="904" spans="1:6">
      <c r="A904">
        <v>299</v>
      </c>
      <c r="B904">
        <v>903</v>
      </c>
      <c r="C904">
        <v>903</v>
      </c>
      <c r="D904">
        <v>49307</v>
      </c>
      <c r="E904">
        <v>27112.5895876502</v>
      </c>
      <c r="F904">
        <v>22194.4104123498</v>
      </c>
    </row>
    <row r="905" spans="1:6">
      <c r="A905">
        <v>166</v>
      </c>
      <c r="B905">
        <v>904</v>
      </c>
      <c r="C905">
        <v>904</v>
      </c>
      <c r="D905">
        <v>3770</v>
      </c>
      <c r="E905">
        <v>2137.084604285461</v>
      </c>
      <c r="F905">
        <v>1632.915395714539</v>
      </c>
    </row>
    <row r="906" spans="1:6">
      <c r="A906">
        <v>725</v>
      </c>
      <c r="B906">
        <v>905</v>
      </c>
      <c r="C906">
        <v>905</v>
      </c>
      <c r="D906">
        <v>16874</v>
      </c>
      <c r="E906">
        <v>11883.991808044269</v>
      </c>
      <c r="F906">
        <v>4990.0081919557269</v>
      </c>
    </row>
    <row r="907" spans="1:6">
      <c r="A907">
        <v>481</v>
      </c>
      <c r="B907">
        <v>906</v>
      </c>
      <c r="C907">
        <v>906</v>
      </c>
      <c r="D907">
        <v>30412</v>
      </c>
      <c r="E907">
        <v>20013.99849792034</v>
      </c>
      <c r="F907">
        <v>10398.00150207966</v>
      </c>
    </row>
    <row r="908" spans="1:6">
      <c r="A908">
        <v>939</v>
      </c>
      <c r="B908">
        <v>907</v>
      </c>
      <c r="C908">
        <v>907</v>
      </c>
      <c r="D908">
        <v>6588</v>
      </c>
      <c r="E908">
        <v>5798.4230856949316</v>
      </c>
      <c r="F908">
        <v>789.57691430506839</v>
      </c>
    </row>
    <row r="909" spans="1:6">
      <c r="A909">
        <v>848</v>
      </c>
      <c r="B909">
        <v>908</v>
      </c>
      <c r="C909">
        <v>908</v>
      </c>
      <c r="D909">
        <v>11369</v>
      </c>
      <c r="E909">
        <v>5955.8789260154163</v>
      </c>
      <c r="F909">
        <v>5413.1210739845837</v>
      </c>
    </row>
    <row r="910" spans="1:6">
      <c r="A910">
        <v>453</v>
      </c>
      <c r="B910">
        <v>909</v>
      </c>
      <c r="C910">
        <v>909</v>
      </c>
      <c r="D910">
        <v>26085</v>
      </c>
      <c r="E910">
        <v>21183.140741077259</v>
      </c>
      <c r="F910">
        <v>4901.8592589227374</v>
      </c>
    </row>
    <row r="911" spans="1:6">
      <c r="A911">
        <v>46</v>
      </c>
      <c r="B911">
        <v>910</v>
      </c>
      <c r="C911">
        <v>910</v>
      </c>
      <c r="D911">
        <v>6515</v>
      </c>
      <c r="E911">
        <v>4540.8190479004643</v>
      </c>
      <c r="F911">
        <v>1974.1809520995359</v>
      </c>
    </row>
    <row r="912" spans="1:6">
      <c r="A912">
        <v>307</v>
      </c>
      <c r="B912">
        <v>911</v>
      </c>
      <c r="C912">
        <v>911</v>
      </c>
      <c r="D912">
        <v>18805</v>
      </c>
      <c r="E912">
        <v>14612.96166527473</v>
      </c>
      <c r="F912">
        <v>4192.0383347252719</v>
      </c>
    </row>
    <row r="913" spans="1:6">
      <c r="A913">
        <v>135</v>
      </c>
      <c r="B913">
        <v>912</v>
      </c>
      <c r="C913">
        <v>912</v>
      </c>
      <c r="D913">
        <v>15160</v>
      </c>
      <c r="E913">
        <v>10980.51045055024</v>
      </c>
      <c r="F913">
        <v>4179.4895494497632</v>
      </c>
    </row>
    <row r="914" spans="1:6">
      <c r="A914">
        <v>839</v>
      </c>
      <c r="B914">
        <v>913</v>
      </c>
      <c r="C914">
        <v>913</v>
      </c>
      <c r="D914">
        <v>11755</v>
      </c>
      <c r="E914">
        <v>7898.9319464932196</v>
      </c>
      <c r="F914">
        <v>3856.06805350678</v>
      </c>
    </row>
    <row r="915" spans="1:6">
      <c r="A915">
        <v>775</v>
      </c>
      <c r="B915">
        <v>914</v>
      </c>
      <c r="C915">
        <v>914</v>
      </c>
      <c r="D915">
        <v>34496</v>
      </c>
      <c r="E915">
        <v>24407.06280506925</v>
      </c>
      <c r="F915">
        <v>10088.93719493075</v>
      </c>
    </row>
    <row r="916" spans="1:6">
      <c r="A916">
        <v>277</v>
      </c>
      <c r="B916">
        <v>915</v>
      </c>
      <c r="C916">
        <v>915</v>
      </c>
      <c r="D916">
        <v>14615</v>
      </c>
      <c r="E916">
        <v>12270.89938426691</v>
      </c>
      <c r="F916">
        <v>2344.1006157330871</v>
      </c>
    </row>
    <row r="917" spans="1:6">
      <c r="A917">
        <v>685</v>
      </c>
      <c r="B917">
        <v>916</v>
      </c>
      <c r="C917">
        <v>916</v>
      </c>
      <c r="D917">
        <v>10443</v>
      </c>
      <c r="E917">
        <v>6506.3793170309318</v>
      </c>
      <c r="F917">
        <v>3936.6206829690682</v>
      </c>
    </row>
    <row r="918" spans="1:6">
      <c r="A918">
        <v>817</v>
      </c>
      <c r="B918">
        <v>917</v>
      </c>
      <c r="C918">
        <v>917</v>
      </c>
      <c r="D918">
        <v>6526</v>
      </c>
      <c r="E918">
        <v>4810.3413384285177</v>
      </c>
      <c r="F918">
        <v>1715.6586615714821</v>
      </c>
    </row>
    <row r="919" spans="1:6">
      <c r="A919">
        <v>842</v>
      </c>
      <c r="B919">
        <v>918</v>
      </c>
      <c r="C919">
        <v>918</v>
      </c>
      <c r="D919">
        <v>16977</v>
      </c>
      <c r="E919">
        <v>11871.36973197392</v>
      </c>
      <c r="F919">
        <v>5105.6302680260778</v>
      </c>
    </row>
    <row r="920" spans="1:6">
      <c r="A920">
        <v>685</v>
      </c>
      <c r="B920">
        <v>919</v>
      </c>
      <c r="C920">
        <v>919</v>
      </c>
      <c r="D920">
        <v>20418</v>
      </c>
      <c r="E920">
        <v>12189.459417930721</v>
      </c>
      <c r="F920">
        <v>8228.5405820692758</v>
      </c>
    </row>
    <row r="921" spans="1:6">
      <c r="A921">
        <v>888</v>
      </c>
      <c r="B921">
        <v>920</v>
      </c>
      <c r="C921">
        <v>920</v>
      </c>
      <c r="D921">
        <v>12836</v>
      </c>
      <c r="E921">
        <v>6533.982209946621</v>
      </c>
      <c r="F921">
        <v>6302.017790053379</v>
      </c>
    </row>
    <row r="922" spans="1:6">
      <c r="A922">
        <v>431</v>
      </c>
      <c r="B922">
        <v>921</v>
      </c>
      <c r="C922">
        <v>921</v>
      </c>
      <c r="D922">
        <v>16082</v>
      </c>
      <c r="E922">
        <v>8544.2611646295809</v>
      </c>
      <c r="F922">
        <v>7537.7388353704191</v>
      </c>
    </row>
    <row r="923" spans="1:6">
      <c r="A923">
        <v>57</v>
      </c>
      <c r="B923">
        <v>922</v>
      </c>
      <c r="C923">
        <v>922</v>
      </c>
      <c r="D923">
        <v>10914</v>
      </c>
      <c r="E923">
        <v>5596.7570675553334</v>
      </c>
      <c r="F923">
        <v>5317.2429324446666</v>
      </c>
    </row>
    <row r="924" spans="1:6">
      <c r="A924">
        <v>675</v>
      </c>
      <c r="B924">
        <v>923</v>
      </c>
      <c r="C924">
        <v>923</v>
      </c>
      <c r="D924">
        <v>14628</v>
      </c>
      <c r="E924">
        <v>10416.444659330449</v>
      </c>
      <c r="F924">
        <v>4211.555340669549</v>
      </c>
    </row>
    <row r="925" spans="1:6">
      <c r="A925">
        <v>216</v>
      </c>
      <c r="B925">
        <v>924</v>
      </c>
      <c r="C925">
        <v>924</v>
      </c>
      <c r="D925">
        <v>10805</v>
      </c>
      <c r="E925">
        <v>9690.4204617885243</v>
      </c>
      <c r="F925">
        <v>1114.5795382114759</v>
      </c>
    </row>
    <row r="926" spans="1:6">
      <c r="A926">
        <v>753</v>
      </c>
      <c r="B926">
        <v>925</v>
      </c>
      <c r="C926">
        <v>925</v>
      </c>
      <c r="D926">
        <v>12809</v>
      </c>
      <c r="E926">
        <v>11262.25570237275</v>
      </c>
      <c r="F926">
        <v>1546.7442976272521</v>
      </c>
    </row>
    <row r="927" spans="1:6">
      <c r="A927">
        <v>932</v>
      </c>
      <c r="B927">
        <v>926</v>
      </c>
      <c r="C927">
        <v>926</v>
      </c>
      <c r="D927">
        <v>15457</v>
      </c>
      <c r="E927">
        <v>12536.92717919918</v>
      </c>
      <c r="F927">
        <v>2920.07282080082</v>
      </c>
    </row>
    <row r="928" spans="1:6">
      <c r="A928">
        <v>75</v>
      </c>
      <c r="B928">
        <v>927</v>
      </c>
      <c r="C928">
        <v>927</v>
      </c>
      <c r="D928">
        <v>3294</v>
      </c>
      <c r="E928">
        <v>2368.8617259658249</v>
      </c>
      <c r="F928">
        <v>925.13827403417463</v>
      </c>
    </row>
    <row r="929" spans="1:6">
      <c r="A929">
        <v>438</v>
      </c>
      <c r="B929">
        <v>928</v>
      </c>
      <c r="C929">
        <v>928</v>
      </c>
      <c r="D929">
        <v>13103</v>
      </c>
      <c r="E929">
        <v>7358.6519603048264</v>
      </c>
      <c r="F929">
        <v>5744.3480396951736</v>
      </c>
    </row>
    <row r="930" spans="1:6">
      <c r="A930">
        <v>320</v>
      </c>
      <c r="B930">
        <v>929</v>
      </c>
      <c r="C930">
        <v>929</v>
      </c>
      <c r="D930">
        <v>22841</v>
      </c>
      <c r="E930">
        <v>16852.7640085727</v>
      </c>
      <c r="F930">
        <v>5988.2359914273038</v>
      </c>
    </row>
    <row r="931" spans="1:6">
      <c r="A931">
        <v>449</v>
      </c>
      <c r="B931">
        <v>930</v>
      </c>
      <c r="C931">
        <v>930</v>
      </c>
      <c r="D931">
        <v>20329</v>
      </c>
      <c r="E931">
        <v>13355.55494280052</v>
      </c>
      <c r="F931">
        <v>6973.4450571994839</v>
      </c>
    </row>
    <row r="932" spans="1:6">
      <c r="A932">
        <v>194</v>
      </c>
      <c r="B932">
        <v>931</v>
      </c>
      <c r="C932">
        <v>931</v>
      </c>
      <c r="D932">
        <v>33904</v>
      </c>
      <c r="E932">
        <v>23741.28266354934</v>
      </c>
      <c r="F932">
        <v>10162.71733645066</v>
      </c>
    </row>
    <row r="933" spans="1:6">
      <c r="A933">
        <v>799</v>
      </c>
      <c r="B933">
        <v>932</v>
      </c>
      <c r="C933">
        <v>932</v>
      </c>
      <c r="D933">
        <v>26319</v>
      </c>
      <c r="E933">
        <v>21247.196643396161</v>
      </c>
      <c r="F933">
        <v>5071.803356603843</v>
      </c>
    </row>
    <row r="934" spans="1:6">
      <c r="A934">
        <v>936</v>
      </c>
      <c r="B934">
        <v>933</v>
      </c>
      <c r="C934">
        <v>933</v>
      </c>
      <c r="D934">
        <v>22782</v>
      </c>
      <c r="E934">
        <v>17095.551791768132</v>
      </c>
      <c r="F934">
        <v>5686.4482082318682</v>
      </c>
    </row>
    <row r="935" spans="1:6">
      <c r="A935">
        <v>966</v>
      </c>
      <c r="B935">
        <v>934</v>
      </c>
      <c r="C935">
        <v>934</v>
      </c>
      <c r="D935">
        <v>31934</v>
      </c>
      <c r="E935">
        <v>16758.33434329573</v>
      </c>
      <c r="F935">
        <v>15175.66565670427</v>
      </c>
    </row>
    <row r="936" spans="1:6">
      <c r="A936">
        <v>817</v>
      </c>
      <c r="B936">
        <v>935</v>
      </c>
      <c r="C936">
        <v>935</v>
      </c>
      <c r="D936">
        <v>7494</v>
      </c>
      <c r="E936">
        <v>5458.6072460402338</v>
      </c>
      <c r="F936">
        <v>2035.392753959766</v>
      </c>
    </row>
    <row r="937" spans="1:6">
      <c r="A937">
        <v>643</v>
      </c>
      <c r="B937">
        <v>936</v>
      </c>
      <c r="C937">
        <v>936</v>
      </c>
      <c r="D937">
        <v>27391</v>
      </c>
      <c r="E937">
        <v>16856.583969191041</v>
      </c>
      <c r="F937">
        <v>10534.416030808959</v>
      </c>
    </row>
    <row r="938" spans="1:6">
      <c r="A938">
        <v>68</v>
      </c>
      <c r="B938">
        <v>937</v>
      </c>
      <c r="C938">
        <v>937</v>
      </c>
      <c r="D938">
        <v>20337</v>
      </c>
      <c r="E938">
        <v>14029.53225652859</v>
      </c>
      <c r="F938">
        <v>6307.4677434714122</v>
      </c>
    </row>
    <row r="939" spans="1:6">
      <c r="A939">
        <v>665</v>
      </c>
      <c r="B939">
        <v>938</v>
      </c>
      <c r="C939">
        <v>938</v>
      </c>
      <c r="D939">
        <v>24934</v>
      </c>
      <c r="E939">
        <v>13282.963148801929</v>
      </c>
      <c r="F939">
        <v>11651.036851198071</v>
      </c>
    </row>
    <row r="940" spans="1:6">
      <c r="A940">
        <v>496</v>
      </c>
      <c r="B940">
        <v>939</v>
      </c>
      <c r="C940">
        <v>939</v>
      </c>
      <c r="D940">
        <v>15220</v>
      </c>
      <c r="E940">
        <v>8162.3187824477609</v>
      </c>
      <c r="F940">
        <v>7057.6812175522391</v>
      </c>
    </row>
    <row r="941" spans="1:6">
      <c r="A941">
        <v>53</v>
      </c>
      <c r="B941">
        <v>940</v>
      </c>
      <c r="C941">
        <v>940</v>
      </c>
      <c r="D941">
        <v>20070</v>
      </c>
      <c r="E941">
        <v>11866.354441802659</v>
      </c>
      <c r="F941">
        <v>8203.645558197335</v>
      </c>
    </row>
    <row r="942" spans="1:6">
      <c r="A942">
        <v>773</v>
      </c>
      <c r="B942">
        <v>941</v>
      </c>
      <c r="C942">
        <v>941</v>
      </c>
      <c r="D942">
        <v>20050</v>
      </c>
      <c r="E942">
        <v>14373.870564305171</v>
      </c>
      <c r="F942">
        <v>5676.1294356948292</v>
      </c>
    </row>
    <row r="943" spans="1:6">
      <c r="A943">
        <v>959</v>
      </c>
      <c r="B943">
        <v>942</v>
      </c>
      <c r="C943">
        <v>942</v>
      </c>
      <c r="D943">
        <v>10953</v>
      </c>
      <c r="E943">
        <v>8034.5980964335286</v>
      </c>
      <c r="F943">
        <v>2918.401903566471</v>
      </c>
    </row>
    <row r="944" spans="1:6">
      <c r="A944">
        <v>14</v>
      </c>
      <c r="B944">
        <v>943</v>
      </c>
      <c r="C944">
        <v>943</v>
      </c>
      <c r="D944">
        <v>5583</v>
      </c>
      <c r="E944">
        <v>4869.2122675224282</v>
      </c>
      <c r="F944">
        <v>713.78773247757181</v>
      </c>
    </row>
    <row r="945" spans="1:6">
      <c r="A945">
        <v>707</v>
      </c>
      <c r="B945">
        <v>944</v>
      </c>
      <c r="C945">
        <v>944</v>
      </c>
      <c r="D945">
        <v>19065</v>
      </c>
      <c r="E945">
        <v>14914.52109742331</v>
      </c>
      <c r="F945">
        <v>4150.4789025766931</v>
      </c>
    </row>
    <row r="946" spans="1:6">
      <c r="A946">
        <v>148</v>
      </c>
      <c r="B946">
        <v>945</v>
      </c>
      <c r="C946">
        <v>945</v>
      </c>
      <c r="D946">
        <v>18253</v>
      </c>
      <c r="E946">
        <v>12891.55034701279</v>
      </c>
      <c r="F946">
        <v>5361.4496529872122</v>
      </c>
    </row>
    <row r="947" spans="1:6">
      <c r="A947">
        <v>647</v>
      </c>
      <c r="B947">
        <v>946</v>
      </c>
      <c r="C947">
        <v>946</v>
      </c>
      <c r="D947">
        <v>16103</v>
      </c>
      <c r="E947">
        <v>11722.280913103959</v>
      </c>
      <c r="F947">
        <v>4380.7190868960352</v>
      </c>
    </row>
    <row r="948" spans="1:6">
      <c r="A948">
        <v>684</v>
      </c>
      <c r="B948">
        <v>947</v>
      </c>
      <c r="C948">
        <v>947</v>
      </c>
      <c r="D948">
        <v>10539</v>
      </c>
      <c r="E948">
        <v>5601.9331807489953</v>
      </c>
      <c r="F948">
        <v>4937.0668192510047</v>
      </c>
    </row>
    <row r="949" spans="1:6">
      <c r="A949">
        <v>811</v>
      </c>
      <c r="B949">
        <v>948</v>
      </c>
      <c r="C949">
        <v>948</v>
      </c>
      <c r="D949">
        <v>7313</v>
      </c>
      <c r="E949">
        <v>6296.5138758310577</v>
      </c>
      <c r="F949">
        <v>1016.486124168942</v>
      </c>
    </row>
    <row r="950" spans="1:6">
      <c r="A950">
        <v>42</v>
      </c>
      <c r="B950">
        <v>949</v>
      </c>
      <c r="C950">
        <v>949</v>
      </c>
      <c r="D950">
        <v>32279</v>
      </c>
      <c r="E950">
        <v>26187.16088709396</v>
      </c>
      <c r="F950">
        <v>6091.8391129060356</v>
      </c>
    </row>
    <row r="951" spans="1:6">
      <c r="A951">
        <v>995</v>
      </c>
      <c r="B951">
        <v>950</v>
      </c>
      <c r="C951">
        <v>950</v>
      </c>
      <c r="D951">
        <v>8424</v>
      </c>
      <c r="E951">
        <v>6818.7612652655334</v>
      </c>
      <c r="F951">
        <v>1605.238734734467</v>
      </c>
    </row>
    <row r="952" spans="1:6">
      <c r="A952">
        <v>745</v>
      </c>
      <c r="B952">
        <v>951</v>
      </c>
      <c r="C952">
        <v>951</v>
      </c>
      <c r="D952">
        <v>7094</v>
      </c>
      <c r="E952">
        <v>4973.1441088049742</v>
      </c>
      <c r="F952">
        <v>2120.8558911950258</v>
      </c>
    </row>
    <row r="953" spans="1:6">
      <c r="A953">
        <v>5</v>
      </c>
      <c r="B953">
        <v>952</v>
      </c>
      <c r="C953">
        <v>952</v>
      </c>
      <c r="D953">
        <v>19843</v>
      </c>
      <c r="E953">
        <v>17360.924879774779</v>
      </c>
      <c r="F953">
        <v>2482.0751202252209</v>
      </c>
    </row>
    <row r="954" spans="1:6">
      <c r="A954">
        <v>43</v>
      </c>
      <c r="B954">
        <v>953</v>
      </c>
      <c r="C954">
        <v>953</v>
      </c>
      <c r="D954">
        <v>5906</v>
      </c>
      <c r="E954">
        <v>3482.8285586888878</v>
      </c>
      <c r="F954">
        <v>2423.1714413111122</v>
      </c>
    </row>
    <row r="955" spans="1:6">
      <c r="A955">
        <v>478</v>
      </c>
      <c r="B955">
        <v>954</v>
      </c>
      <c r="C955">
        <v>954</v>
      </c>
      <c r="D955">
        <v>3287</v>
      </c>
      <c r="E955">
        <v>2284.702728992077</v>
      </c>
      <c r="F955">
        <v>1002.297271007923</v>
      </c>
    </row>
    <row r="956" spans="1:6">
      <c r="A956">
        <v>92</v>
      </c>
      <c r="B956">
        <v>955</v>
      </c>
      <c r="C956">
        <v>955</v>
      </c>
      <c r="D956">
        <v>8903</v>
      </c>
      <c r="E956">
        <v>5556.3173536063186</v>
      </c>
      <c r="F956">
        <v>3346.6826463936809</v>
      </c>
    </row>
    <row r="957" spans="1:6">
      <c r="A957">
        <v>105</v>
      </c>
      <c r="B957">
        <v>956</v>
      </c>
      <c r="C957">
        <v>956</v>
      </c>
      <c r="D957">
        <v>11683</v>
      </c>
      <c r="E957">
        <v>9848.535145113352</v>
      </c>
      <c r="F957">
        <v>1834.464854886648</v>
      </c>
    </row>
    <row r="958" spans="1:6">
      <c r="A958">
        <v>748</v>
      </c>
      <c r="B958">
        <v>957</v>
      </c>
      <c r="C958">
        <v>957</v>
      </c>
      <c r="D958">
        <v>10991</v>
      </c>
      <c r="E958">
        <v>7711.6257460113557</v>
      </c>
      <c r="F958">
        <v>3279.3742539886439</v>
      </c>
    </row>
    <row r="959" spans="1:6">
      <c r="A959">
        <v>418</v>
      </c>
      <c r="B959">
        <v>958</v>
      </c>
      <c r="C959">
        <v>958</v>
      </c>
      <c r="D959">
        <v>23459</v>
      </c>
      <c r="E959">
        <v>15555.36259635943</v>
      </c>
      <c r="F959">
        <v>7903.6374036405687</v>
      </c>
    </row>
    <row r="960" spans="1:6">
      <c r="A960">
        <v>253</v>
      </c>
      <c r="B960">
        <v>959</v>
      </c>
      <c r="C960">
        <v>959</v>
      </c>
      <c r="D960">
        <v>14096</v>
      </c>
      <c r="E960">
        <v>10134.654270257261</v>
      </c>
      <c r="F960">
        <v>3961.3457297427408</v>
      </c>
    </row>
    <row r="961" spans="1:6">
      <c r="A961">
        <v>466</v>
      </c>
      <c r="B961">
        <v>960</v>
      </c>
      <c r="C961">
        <v>960</v>
      </c>
      <c r="D961">
        <v>4812</v>
      </c>
      <c r="E961">
        <v>2556.126377275481</v>
      </c>
      <c r="F961">
        <v>2255.873622724519</v>
      </c>
    </row>
    <row r="962" spans="1:6">
      <c r="A962">
        <v>820</v>
      </c>
      <c r="B962">
        <v>961</v>
      </c>
      <c r="C962">
        <v>961</v>
      </c>
      <c r="D962">
        <v>17612</v>
      </c>
      <c r="E962">
        <v>10740.446111179759</v>
      </c>
      <c r="F962">
        <v>6871.5538888202427</v>
      </c>
    </row>
    <row r="963" spans="1:6">
      <c r="A963">
        <v>539</v>
      </c>
      <c r="B963">
        <v>962</v>
      </c>
      <c r="C963">
        <v>962</v>
      </c>
      <c r="D963">
        <v>24033</v>
      </c>
      <c r="E963">
        <v>20201.901884992669</v>
      </c>
      <c r="F963">
        <v>3831.0981150073312</v>
      </c>
    </row>
    <row r="964" spans="1:6">
      <c r="A964">
        <v>598</v>
      </c>
      <c r="B964">
        <v>963</v>
      </c>
      <c r="C964">
        <v>963</v>
      </c>
      <c r="D964">
        <v>29152</v>
      </c>
      <c r="E964">
        <v>16046.16949960593</v>
      </c>
      <c r="F964">
        <v>13105.83050039407</v>
      </c>
    </row>
    <row r="965" spans="1:6">
      <c r="A965">
        <v>196</v>
      </c>
      <c r="B965">
        <v>964</v>
      </c>
      <c r="C965">
        <v>964</v>
      </c>
      <c r="D965">
        <v>24912</v>
      </c>
      <c r="E965">
        <v>13124.01462680598</v>
      </c>
      <c r="F965">
        <v>11787.98537319402</v>
      </c>
    </row>
    <row r="966" spans="1:6">
      <c r="A966">
        <v>809</v>
      </c>
      <c r="B966">
        <v>965</v>
      </c>
      <c r="C966">
        <v>965</v>
      </c>
      <c r="D966">
        <v>12618</v>
      </c>
      <c r="E966">
        <v>6598.2169362549521</v>
      </c>
      <c r="F966">
        <v>6019.7830637450479</v>
      </c>
    </row>
    <row r="967" spans="1:6">
      <c r="A967">
        <v>623</v>
      </c>
      <c r="B967">
        <v>966</v>
      </c>
      <c r="C967">
        <v>966</v>
      </c>
      <c r="D967">
        <v>5983</v>
      </c>
      <c r="E967">
        <v>4824.6393495316725</v>
      </c>
      <c r="F967">
        <v>1158.360650468328</v>
      </c>
    </row>
    <row r="968" spans="1:6">
      <c r="A968">
        <v>937</v>
      </c>
      <c r="B968">
        <v>967</v>
      </c>
      <c r="C968">
        <v>967</v>
      </c>
      <c r="D968">
        <v>18348</v>
      </c>
      <c r="E968">
        <v>12766.841965071249</v>
      </c>
      <c r="F968">
        <v>5581.1580349287487</v>
      </c>
    </row>
    <row r="969" spans="1:6">
      <c r="A969">
        <v>25</v>
      </c>
      <c r="B969">
        <v>968</v>
      </c>
      <c r="C969">
        <v>968</v>
      </c>
      <c r="D969">
        <v>10766</v>
      </c>
      <c r="E969">
        <v>8521.3691452490584</v>
      </c>
      <c r="F969">
        <v>2244.630854750942</v>
      </c>
    </row>
    <row r="970" spans="1:6">
      <c r="A970">
        <v>531</v>
      </c>
      <c r="B970">
        <v>969</v>
      </c>
      <c r="C970">
        <v>969</v>
      </c>
      <c r="D970">
        <v>20435</v>
      </c>
      <c r="E970">
        <v>12191.30355775088</v>
      </c>
      <c r="F970">
        <v>8243.6964422491183</v>
      </c>
    </row>
    <row r="971" spans="1:6">
      <c r="A971">
        <v>251</v>
      </c>
      <c r="B971">
        <v>970</v>
      </c>
      <c r="C971">
        <v>970</v>
      </c>
      <c r="D971">
        <v>6483</v>
      </c>
      <c r="E971">
        <v>4494.8296048435604</v>
      </c>
      <c r="F971">
        <v>1988.17039515644</v>
      </c>
    </row>
    <row r="972" spans="1:6">
      <c r="A972">
        <v>544</v>
      </c>
      <c r="B972">
        <v>971</v>
      </c>
      <c r="C972">
        <v>971</v>
      </c>
      <c r="D972">
        <v>5291</v>
      </c>
      <c r="E972">
        <v>4654.0601989144589</v>
      </c>
      <c r="F972">
        <v>636.93980108554115</v>
      </c>
    </row>
    <row r="973" spans="1:6">
      <c r="A973">
        <v>737</v>
      </c>
      <c r="B973">
        <v>972</v>
      </c>
      <c r="C973">
        <v>972</v>
      </c>
      <c r="D973">
        <v>9883</v>
      </c>
      <c r="E973">
        <v>5782.5401364921327</v>
      </c>
      <c r="F973">
        <v>4100.4598635078673</v>
      </c>
    </row>
    <row r="974" spans="1:6">
      <c r="A974">
        <v>856</v>
      </c>
      <c r="B974">
        <v>973</v>
      </c>
      <c r="C974">
        <v>973</v>
      </c>
      <c r="D974">
        <v>6273</v>
      </c>
      <c r="E974">
        <v>3848.791008305654</v>
      </c>
      <c r="F974">
        <v>2424.208991694346</v>
      </c>
    </row>
    <row r="975" spans="1:6">
      <c r="A975">
        <v>534</v>
      </c>
      <c r="B975">
        <v>974</v>
      </c>
      <c r="C975">
        <v>974</v>
      </c>
      <c r="D975">
        <v>23508</v>
      </c>
      <c r="E975">
        <v>16969.42414288396</v>
      </c>
      <c r="F975">
        <v>6538.5758571160368</v>
      </c>
    </row>
    <row r="976" spans="1:6">
      <c r="A976">
        <v>617</v>
      </c>
      <c r="B976">
        <v>975</v>
      </c>
      <c r="C976">
        <v>975</v>
      </c>
      <c r="D976">
        <v>9368</v>
      </c>
      <c r="E976">
        <v>7561.6361763853574</v>
      </c>
      <c r="F976">
        <v>1806.363823614643</v>
      </c>
    </row>
    <row r="977" spans="1:6">
      <c r="A977">
        <v>527</v>
      </c>
      <c r="B977">
        <v>976</v>
      </c>
      <c r="C977">
        <v>976</v>
      </c>
      <c r="D977">
        <v>27537</v>
      </c>
      <c r="E977">
        <v>18913.133398944668</v>
      </c>
      <c r="F977">
        <v>8623.8666010553316</v>
      </c>
    </row>
    <row r="978" spans="1:6">
      <c r="A978">
        <v>21</v>
      </c>
      <c r="B978">
        <v>977</v>
      </c>
      <c r="C978">
        <v>977</v>
      </c>
      <c r="D978">
        <v>13822</v>
      </c>
      <c r="E978">
        <v>7184.6947393398632</v>
      </c>
      <c r="F978">
        <v>6637.3052606601368</v>
      </c>
    </row>
    <row r="979" spans="1:6">
      <c r="A979">
        <v>789</v>
      </c>
      <c r="B979">
        <v>978</v>
      </c>
      <c r="C979">
        <v>978</v>
      </c>
      <c r="D979">
        <v>11466</v>
      </c>
      <c r="E979">
        <v>6837.9563887070644</v>
      </c>
      <c r="F979">
        <v>4628.0436112929356</v>
      </c>
    </row>
    <row r="980" spans="1:6">
      <c r="A980">
        <v>104</v>
      </c>
      <c r="B980">
        <v>979</v>
      </c>
      <c r="C980">
        <v>979</v>
      </c>
      <c r="D980">
        <v>33850</v>
      </c>
      <c r="E980">
        <v>19158.963310862939</v>
      </c>
      <c r="F980">
        <v>14691.03668913706</v>
      </c>
    </row>
    <row r="981" spans="1:6">
      <c r="A981">
        <v>965</v>
      </c>
      <c r="B981">
        <v>980</v>
      </c>
      <c r="C981">
        <v>980</v>
      </c>
      <c r="D981">
        <v>5087</v>
      </c>
      <c r="E981">
        <v>4474.8958890634676</v>
      </c>
      <c r="F981">
        <v>612.10411093653238</v>
      </c>
    </row>
    <row r="982" spans="1:6">
      <c r="A982">
        <v>189</v>
      </c>
      <c r="B982">
        <v>981</v>
      </c>
      <c r="C982">
        <v>981</v>
      </c>
      <c r="D982">
        <v>47091</v>
      </c>
      <c r="E982">
        <v>38983.73096941394</v>
      </c>
      <c r="F982">
        <v>8107.2690305860597</v>
      </c>
    </row>
    <row r="983" spans="1:6">
      <c r="A983">
        <v>858</v>
      </c>
      <c r="B983">
        <v>982</v>
      </c>
      <c r="C983">
        <v>982</v>
      </c>
      <c r="D983">
        <v>5686</v>
      </c>
      <c r="E983">
        <v>3996.800112836424</v>
      </c>
      <c r="F983">
        <v>1689.199887163576</v>
      </c>
    </row>
    <row r="984" spans="1:6">
      <c r="A984">
        <v>280</v>
      </c>
      <c r="B984">
        <v>983</v>
      </c>
      <c r="C984">
        <v>983</v>
      </c>
      <c r="D984">
        <v>18752</v>
      </c>
      <c r="E984">
        <v>15681.941436607211</v>
      </c>
      <c r="F984">
        <v>3070.0585633927949</v>
      </c>
    </row>
    <row r="985" spans="1:6">
      <c r="A985">
        <v>826</v>
      </c>
      <c r="B985">
        <v>984</v>
      </c>
      <c r="C985">
        <v>984</v>
      </c>
      <c r="D985">
        <v>7140</v>
      </c>
      <c r="E985">
        <v>6019.2835534215874</v>
      </c>
      <c r="F985">
        <v>1120.7164465784131</v>
      </c>
    </row>
    <row r="986" spans="1:6">
      <c r="A986">
        <v>267</v>
      </c>
      <c r="B986">
        <v>985</v>
      </c>
      <c r="C986">
        <v>985</v>
      </c>
      <c r="D986">
        <v>7598</v>
      </c>
      <c r="E986">
        <v>6224.9987960406661</v>
      </c>
      <c r="F986">
        <v>1373.0012039593339</v>
      </c>
    </row>
    <row r="987" spans="1:6">
      <c r="A987">
        <v>726</v>
      </c>
      <c r="B987">
        <v>986</v>
      </c>
      <c r="C987">
        <v>986</v>
      </c>
      <c r="D987">
        <v>27631</v>
      </c>
      <c r="E987">
        <v>19234.413005610491</v>
      </c>
      <c r="F987">
        <v>8396.5869943895123</v>
      </c>
    </row>
    <row r="988" spans="1:6">
      <c r="A988">
        <v>496</v>
      </c>
      <c r="B988">
        <v>987</v>
      </c>
      <c r="C988">
        <v>987</v>
      </c>
      <c r="D988">
        <v>11662</v>
      </c>
      <c r="E988">
        <v>6550.4495601372046</v>
      </c>
      <c r="F988">
        <v>5111.5504398627954</v>
      </c>
    </row>
    <row r="989" spans="1:6">
      <c r="A989">
        <v>524</v>
      </c>
      <c r="B989">
        <v>988</v>
      </c>
      <c r="C989">
        <v>988</v>
      </c>
      <c r="D989">
        <v>29104</v>
      </c>
      <c r="E989">
        <v>18127.213883524211</v>
      </c>
      <c r="F989">
        <v>10976.786116475791</v>
      </c>
    </row>
    <row r="990" spans="1:6">
      <c r="A990">
        <v>273</v>
      </c>
      <c r="B990">
        <v>989</v>
      </c>
      <c r="C990">
        <v>989</v>
      </c>
      <c r="D990">
        <v>13682</v>
      </c>
      <c r="E990">
        <v>11487.425545531771</v>
      </c>
      <c r="F990">
        <v>2194.5744544682311</v>
      </c>
    </row>
    <row r="991" spans="1:6">
      <c r="A991">
        <v>462</v>
      </c>
      <c r="B991">
        <v>990</v>
      </c>
      <c r="C991">
        <v>990</v>
      </c>
      <c r="D991">
        <v>12838</v>
      </c>
      <c r="E991">
        <v>8573.5099801521956</v>
      </c>
      <c r="F991">
        <v>4264.4900198478044</v>
      </c>
    </row>
    <row r="992" spans="1:6">
      <c r="A992">
        <v>156</v>
      </c>
      <c r="B992">
        <v>991</v>
      </c>
      <c r="C992">
        <v>991</v>
      </c>
      <c r="D992">
        <v>29841</v>
      </c>
      <c r="E992">
        <v>17209.580241885491</v>
      </c>
      <c r="F992">
        <v>12631.419758114511</v>
      </c>
    </row>
    <row r="993" spans="1:6">
      <c r="A993">
        <v>454</v>
      </c>
      <c r="B993">
        <v>992</v>
      </c>
      <c r="C993">
        <v>992</v>
      </c>
      <c r="D993">
        <v>30146</v>
      </c>
      <c r="E993">
        <v>24649.131414024359</v>
      </c>
      <c r="F993">
        <v>5496.8685859756442</v>
      </c>
    </row>
    <row r="994" spans="1:6">
      <c r="A994">
        <v>452</v>
      </c>
      <c r="B994">
        <v>993</v>
      </c>
      <c r="C994">
        <v>993</v>
      </c>
      <c r="D994">
        <v>16408</v>
      </c>
      <c r="E994">
        <v>13918.612652492349</v>
      </c>
      <c r="F994">
        <v>2489.3873475076471</v>
      </c>
    </row>
    <row r="995" spans="1:6">
      <c r="A995">
        <v>643</v>
      </c>
      <c r="B995">
        <v>994</v>
      </c>
      <c r="C995">
        <v>994</v>
      </c>
      <c r="D995">
        <v>12223</v>
      </c>
      <c r="E995">
        <v>10251.04768948586</v>
      </c>
      <c r="F995">
        <v>1971.9523105141379</v>
      </c>
    </row>
    <row r="996" spans="1:6">
      <c r="A996">
        <v>894</v>
      </c>
      <c r="B996">
        <v>995</v>
      </c>
      <c r="C996">
        <v>995</v>
      </c>
      <c r="D996">
        <v>37558</v>
      </c>
      <c r="E996">
        <v>19719.153359833159</v>
      </c>
      <c r="F996">
        <v>17838.846640166841</v>
      </c>
    </row>
    <row r="997" spans="1:6">
      <c r="A997">
        <v>550</v>
      </c>
      <c r="B997">
        <v>996</v>
      </c>
      <c r="C997">
        <v>996</v>
      </c>
      <c r="D997">
        <v>25266</v>
      </c>
      <c r="E997">
        <v>18637.875575255839</v>
      </c>
      <c r="F997">
        <v>6628.1244247441573</v>
      </c>
    </row>
    <row r="998" spans="1:6">
      <c r="A998">
        <v>380</v>
      </c>
      <c r="B998">
        <v>997</v>
      </c>
      <c r="C998">
        <v>997</v>
      </c>
      <c r="D998">
        <v>18206</v>
      </c>
      <c r="E998">
        <v>15112.38720709617</v>
      </c>
      <c r="F998">
        <v>3093.6127929038298</v>
      </c>
    </row>
    <row r="999" spans="1:6">
      <c r="A999">
        <v>936</v>
      </c>
      <c r="B999">
        <v>998</v>
      </c>
      <c r="C999">
        <v>998</v>
      </c>
      <c r="D999">
        <v>16255</v>
      </c>
      <c r="E999">
        <v>12496.205377604971</v>
      </c>
      <c r="F999">
        <v>3758.7946223950289</v>
      </c>
    </row>
    <row r="1000" spans="1:6">
      <c r="A1000">
        <v>240</v>
      </c>
      <c r="B1000">
        <v>999</v>
      </c>
      <c r="C1000">
        <v>999</v>
      </c>
      <c r="D1000">
        <v>7760</v>
      </c>
      <c r="E1000">
        <v>4438.9207891904662</v>
      </c>
      <c r="F1000">
        <v>3321.0792108095338</v>
      </c>
    </row>
    <row r="1001" spans="1:6">
      <c r="A1001">
        <v>141</v>
      </c>
      <c r="B1001">
        <v>1000</v>
      </c>
      <c r="C1001">
        <v>1000</v>
      </c>
      <c r="D1001">
        <v>34214</v>
      </c>
      <c r="E1001">
        <v>25800.58758354577</v>
      </c>
      <c r="F1001">
        <v>8413.41241645423</v>
      </c>
    </row>
    <row r="1002" spans="1:6">
      <c r="A1002">
        <v>52</v>
      </c>
      <c r="B1002">
        <v>1001</v>
      </c>
      <c r="C1002">
        <v>1001</v>
      </c>
      <c r="D1002">
        <v>23212</v>
      </c>
      <c r="E1002">
        <v>14707.81266240468</v>
      </c>
      <c r="F1002">
        <v>8504.1873375953237</v>
      </c>
    </row>
    <row r="1003" spans="1:6">
      <c r="A1003">
        <v>351</v>
      </c>
      <c r="B1003">
        <v>1002</v>
      </c>
      <c r="C1003">
        <v>1002</v>
      </c>
      <c r="D1003">
        <v>10622</v>
      </c>
      <c r="E1003">
        <v>5822.9315461450551</v>
      </c>
      <c r="F1003">
        <v>4799.0684538549449</v>
      </c>
    </row>
    <row r="1004" spans="1:6">
      <c r="A1004">
        <v>973</v>
      </c>
      <c r="B1004">
        <v>1003</v>
      </c>
      <c r="C1004">
        <v>1003</v>
      </c>
      <c r="D1004">
        <v>10439</v>
      </c>
      <c r="E1004">
        <v>8968.7731329429989</v>
      </c>
      <c r="F1004">
        <v>1470.2268670570011</v>
      </c>
    </row>
    <row r="1005" spans="1:6">
      <c r="A1005">
        <v>475</v>
      </c>
      <c r="B1005">
        <v>1004</v>
      </c>
      <c r="C1005">
        <v>1004</v>
      </c>
      <c r="D1005">
        <v>11272</v>
      </c>
      <c r="E1005">
        <v>7301.563207184633</v>
      </c>
      <c r="F1005">
        <v>3970.436792815367</v>
      </c>
    </row>
    <row r="1006" spans="1:6">
      <c r="A1006">
        <v>48</v>
      </c>
      <c r="B1006">
        <v>1005</v>
      </c>
      <c r="C1006">
        <v>1005</v>
      </c>
      <c r="D1006">
        <v>30612</v>
      </c>
      <c r="E1006">
        <v>21876.39796525969</v>
      </c>
      <c r="F1006">
        <v>8735.6020347403064</v>
      </c>
    </row>
    <row r="1007" spans="1:6">
      <c r="A1007">
        <v>859</v>
      </c>
      <c r="B1007">
        <v>1006</v>
      </c>
      <c r="C1007">
        <v>1006</v>
      </c>
      <c r="D1007">
        <v>10510</v>
      </c>
      <c r="E1007">
        <v>5375.159779819106</v>
      </c>
      <c r="F1007">
        <v>5134.840220180894</v>
      </c>
    </row>
    <row r="1008" spans="1:6">
      <c r="A1008">
        <v>680</v>
      </c>
      <c r="B1008">
        <v>1007</v>
      </c>
      <c r="C1008">
        <v>1007</v>
      </c>
      <c r="D1008">
        <v>16359</v>
      </c>
      <c r="E1008">
        <v>10692.33047673679</v>
      </c>
      <c r="F1008">
        <v>5666.6695232632101</v>
      </c>
    </row>
    <row r="1009" spans="1:6">
      <c r="A1009">
        <v>148</v>
      </c>
      <c r="B1009">
        <v>1008</v>
      </c>
      <c r="C1009">
        <v>1008</v>
      </c>
      <c r="D1009">
        <v>10675</v>
      </c>
      <c r="E1009">
        <v>6917.1360677720322</v>
      </c>
      <c r="F1009">
        <v>3757.8639322279678</v>
      </c>
    </row>
    <row r="1010" spans="1:6">
      <c r="A1010">
        <v>404</v>
      </c>
      <c r="B1010">
        <v>1009</v>
      </c>
      <c r="C1010">
        <v>1009</v>
      </c>
      <c r="D1010">
        <v>20884</v>
      </c>
      <c r="E1010">
        <v>16179.71076431093</v>
      </c>
      <c r="F1010">
        <v>4704.2892356890734</v>
      </c>
    </row>
    <row r="1011" spans="1:6">
      <c r="A1011">
        <v>734</v>
      </c>
      <c r="B1011">
        <v>1010</v>
      </c>
      <c r="C1011">
        <v>1010</v>
      </c>
      <c r="D1011">
        <v>7362</v>
      </c>
      <c r="E1011">
        <v>6004.3050051844284</v>
      </c>
      <c r="F1011">
        <v>1357.694994815572</v>
      </c>
    </row>
    <row r="1012" spans="1:6">
      <c r="A1012">
        <v>299</v>
      </c>
      <c r="B1012">
        <v>1011</v>
      </c>
      <c r="C1012">
        <v>1011</v>
      </c>
      <c r="D1012">
        <v>23202</v>
      </c>
      <c r="E1012">
        <v>12028.74898852208</v>
      </c>
      <c r="F1012">
        <v>11173.25101147792</v>
      </c>
    </row>
    <row r="1013" spans="1:6">
      <c r="A1013">
        <v>877</v>
      </c>
      <c r="B1013">
        <v>1012</v>
      </c>
      <c r="C1013">
        <v>1012</v>
      </c>
      <c r="D1013">
        <v>9013</v>
      </c>
      <c r="E1013">
        <v>5015.7535611378144</v>
      </c>
      <c r="F1013">
        <v>3997.2464388621861</v>
      </c>
    </row>
    <row r="1014" spans="1:6">
      <c r="A1014">
        <v>601</v>
      </c>
      <c r="B1014">
        <v>1013</v>
      </c>
      <c r="C1014">
        <v>1013</v>
      </c>
      <c r="D1014">
        <v>13612</v>
      </c>
      <c r="E1014">
        <v>11199.996359787519</v>
      </c>
      <c r="F1014">
        <v>2412.0036402124751</v>
      </c>
    </row>
    <row r="1015" spans="1:6">
      <c r="A1015">
        <v>154</v>
      </c>
      <c r="B1015">
        <v>1014</v>
      </c>
      <c r="C1015">
        <v>1014</v>
      </c>
      <c r="D1015">
        <v>15141</v>
      </c>
      <c r="E1015">
        <v>13122.51561899539</v>
      </c>
      <c r="F1015">
        <v>2018.48438100461</v>
      </c>
    </row>
    <row r="1016" spans="1:6">
      <c r="A1016">
        <v>847</v>
      </c>
      <c r="B1016">
        <v>1015</v>
      </c>
      <c r="C1016">
        <v>1015</v>
      </c>
      <c r="D1016">
        <v>10661</v>
      </c>
      <c r="E1016">
        <v>9343.9369239548614</v>
      </c>
      <c r="F1016">
        <v>1317.063076045139</v>
      </c>
    </row>
    <row r="1017" spans="1:6">
      <c r="A1017">
        <v>37</v>
      </c>
      <c r="B1017">
        <v>1016</v>
      </c>
      <c r="C1017">
        <v>1016</v>
      </c>
      <c r="D1017">
        <v>20847</v>
      </c>
      <c r="E1017">
        <v>16908.780982349541</v>
      </c>
      <c r="F1017">
        <v>3938.219017650455</v>
      </c>
    </row>
    <row r="1018" spans="1:6">
      <c r="A1018">
        <v>825</v>
      </c>
      <c r="B1018">
        <v>1017</v>
      </c>
      <c r="C1018">
        <v>1017</v>
      </c>
      <c r="D1018">
        <v>23275</v>
      </c>
      <c r="E1018">
        <v>14668.431508406249</v>
      </c>
      <c r="F1018">
        <v>8606.5684915937545</v>
      </c>
    </row>
    <row r="1019" spans="1:6">
      <c r="A1019">
        <v>939</v>
      </c>
      <c r="B1019">
        <v>1018</v>
      </c>
      <c r="C1019">
        <v>1018</v>
      </c>
      <c r="D1019">
        <v>15373</v>
      </c>
      <c r="E1019">
        <v>13379.35969034803</v>
      </c>
      <c r="F1019">
        <v>1993.6403096519659</v>
      </c>
    </row>
    <row r="1020" spans="1:6">
      <c r="A1020">
        <v>58</v>
      </c>
      <c r="B1020">
        <v>1019</v>
      </c>
      <c r="C1020">
        <v>1019</v>
      </c>
      <c r="D1020">
        <v>17228</v>
      </c>
      <c r="E1020">
        <v>15314.571997253681</v>
      </c>
      <c r="F1020">
        <v>1913.4280027463169</v>
      </c>
    </row>
    <row r="1021" spans="1:6">
      <c r="A1021">
        <v>626</v>
      </c>
      <c r="B1021">
        <v>1020</v>
      </c>
      <c r="C1021">
        <v>1020</v>
      </c>
      <c r="D1021">
        <v>14800</v>
      </c>
      <c r="E1021">
        <v>12728.09156857243</v>
      </c>
      <c r="F1021">
        <v>2071.9084314275701</v>
      </c>
    </row>
    <row r="1022" spans="1:6">
      <c r="A1022">
        <v>54</v>
      </c>
      <c r="B1022">
        <v>1021</v>
      </c>
      <c r="C1022">
        <v>1021</v>
      </c>
      <c r="D1022">
        <v>43918</v>
      </c>
      <c r="E1022">
        <v>34489.970456875191</v>
      </c>
      <c r="F1022">
        <v>9428.0295431248087</v>
      </c>
    </row>
    <row r="1023" spans="1:6">
      <c r="A1023">
        <v>615</v>
      </c>
      <c r="B1023">
        <v>1022</v>
      </c>
      <c r="C1023">
        <v>1022</v>
      </c>
      <c r="D1023">
        <v>26881</v>
      </c>
      <c r="E1023">
        <v>23336.674585242741</v>
      </c>
      <c r="F1023">
        <v>3544.3254147572588</v>
      </c>
    </row>
    <row r="1024" spans="1:6">
      <c r="A1024">
        <v>198</v>
      </c>
      <c r="B1024">
        <v>1023</v>
      </c>
      <c r="C1024">
        <v>1023</v>
      </c>
      <c r="D1024">
        <v>47588</v>
      </c>
      <c r="E1024">
        <v>41674.297901099577</v>
      </c>
      <c r="F1024">
        <v>5913.7020989004232</v>
      </c>
    </row>
    <row r="1025" spans="1:6">
      <c r="A1025">
        <v>86</v>
      </c>
      <c r="B1025">
        <v>1024</v>
      </c>
      <c r="C1025">
        <v>1024</v>
      </c>
      <c r="D1025">
        <v>29552</v>
      </c>
      <c r="E1025">
        <v>22839.15027609891</v>
      </c>
      <c r="F1025">
        <v>6712.849723901094</v>
      </c>
    </row>
    <row r="1026" spans="1:6">
      <c r="A1026">
        <v>246</v>
      </c>
      <c r="B1026">
        <v>1025</v>
      </c>
      <c r="C1026">
        <v>1025</v>
      </c>
      <c r="D1026">
        <v>33096</v>
      </c>
      <c r="E1026">
        <v>27054.28353142261</v>
      </c>
      <c r="F1026">
        <v>6041.7164685773932</v>
      </c>
    </row>
    <row r="1027" spans="1:6">
      <c r="A1027">
        <v>16</v>
      </c>
      <c r="B1027">
        <v>1026</v>
      </c>
      <c r="C1027">
        <v>1026</v>
      </c>
      <c r="D1027">
        <v>29747</v>
      </c>
      <c r="E1027">
        <v>16167.28312907888</v>
      </c>
      <c r="F1027">
        <v>13579.71687092112</v>
      </c>
    </row>
    <row r="1028" spans="1:6">
      <c r="A1028">
        <v>52</v>
      </c>
      <c r="B1028">
        <v>1027</v>
      </c>
      <c r="C1028">
        <v>1027</v>
      </c>
      <c r="D1028">
        <v>6461</v>
      </c>
      <c r="E1028">
        <v>4427.4073124126171</v>
      </c>
      <c r="F1028">
        <v>2033.5926875873829</v>
      </c>
    </row>
    <row r="1029" spans="1:6">
      <c r="A1029">
        <v>699</v>
      </c>
      <c r="B1029">
        <v>1028</v>
      </c>
      <c r="C1029">
        <v>1028</v>
      </c>
      <c r="D1029">
        <v>29101</v>
      </c>
      <c r="E1029">
        <v>16151.15210424251</v>
      </c>
      <c r="F1029">
        <v>12949.84789575749</v>
      </c>
    </row>
    <row r="1030" spans="1:6">
      <c r="A1030">
        <v>179</v>
      </c>
      <c r="B1030">
        <v>1029</v>
      </c>
      <c r="C1030">
        <v>1029</v>
      </c>
      <c r="D1030">
        <v>5364</v>
      </c>
      <c r="E1030">
        <v>3412.568027566675</v>
      </c>
      <c r="F1030">
        <v>1951.431972433325</v>
      </c>
    </row>
    <row r="1031" spans="1:6">
      <c r="A1031">
        <v>690</v>
      </c>
      <c r="B1031">
        <v>1030</v>
      </c>
      <c r="C1031">
        <v>1030</v>
      </c>
      <c r="D1031">
        <v>3199</v>
      </c>
      <c r="E1031">
        <v>2443.0029226122028</v>
      </c>
      <c r="F1031">
        <v>755.99707738779716</v>
      </c>
    </row>
    <row r="1032" spans="1:6">
      <c r="A1032">
        <v>282</v>
      </c>
      <c r="B1032">
        <v>1031</v>
      </c>
      <c r="C1032">
        <v>1031</v>
      </c>
      <c r="D1032">
        <v>14303</v>
      </c>
      <c r="E1032">
        <v>10507.79390582626</v>
      </c>
      <c r="F1032">
        <v>3795.2060941737441</v>
      </c>
    </row>
    <row r="1033" spans="1:6">
      <c r="A1033">
        <v>214</v>
      </c>
      <c r="B1033">
        <v>1032</v>
      </c>
      <c r="C1033">
        <v>1032</v>
      </c>
      <c r="D1033">
        <v>22125</v>
      </c>
      <c r="E1033">
        <v>16939.562635529132</v>
      </c>
      <c r="F1033">
        <v>5185.4373644708721</v>
      </c>
    </row>
    <row r="1034" spans="1:6">
      <c r="A1034">
        <v>398</v>
      </c>
      <c r="B1034">
        <v>1033</v>
      </c>
      <c r="C1034">
        <v>1033</v>
      </c>
      <c r="D1034">
        <v>20218</v>
      </c>
      <c r="E1034">
        <v>16161.548030441299</v>
      </c>
      <c r="F1034">
        <v>4056.4519695587019</v>
      </c>
    </row>
    <row r="1035" spans="1:6">
      <c r="A1035">
        <v>842</v>
      </c>
      <c r="B1035">
        <v>1034</v>
      </c>
      <c r="C1035">
        <v>1034</v>
      </c>
      <c r="D1035">
        <v>29333</v>
      </c>
      <c r="E1035">
        <v>18197.41316821978</v>
      </c>
      <c r="F1035">
        <v>11135.58683178022</v>
      </c>
    </row>
    <row r="1036" spans="1:6">
      <c r="A1036">
        <v>532</v>
      </c>
      <c r="B1036">
        <v>1035</v>
      </c>
      <c r="C1036">
        <v>1035</v>
      </c>
      <c r="D1036">
        <v>15806</v>
      </c>
      <c r="E1036">
        <v>11700.153166920671</v>
      </c>
      <c r="F1036">
        <v>4105.8468330793276</v>
      </c>
    </row>
    <row r="1037" spans="1:6">
      <c r="A1037">
        <v>340</v>
      </c>
      <c r="B1037">
        <v>1036</v>
      </c>
      <c r="C1037">
        <v>1036</v>
      </c>
      <c r="D1037">
        <v>17718</v>
      </c>
      <c r="E1037">
        <v>10181.549051130971</v>
      </c>
      <c r="F1037">
        <v>7536.4509488690346</v>
      </c>
    </row>
    <row r="1038" spans="1:6">
      <c r="A1038">
        <v>480</v>
      </c>
      <c r="B1038">
        <v>1037</v>
      </c>
      <c r="C1038">
        <v>1037</v>
      </c>
      <c r="D1038">
        <v>10832</v>
      </c>
      <c r="E1038">
        <v>9604.8465029452454</v>
      </c>
      <c r="F1038">
        <v>1227.153497054755</v>
      </c>
    </row>
    <row r="1039" spans="1:6">
      <c r="A1039">
        <v>629</v>
      </c>
      <c r="B1039">
        <v>1038</v>
      </c>
      <c r="C1039">
        <v>1038</v>
      </c>
      <c r="D1039">
        <v>6855</v>
      </c>
      <c r="E1039">
        <v>5926.3218477657174</v>
      </c>
      <c r="F1039">
        <v>928.67815223428261</v>
      </c>
    </row>
    <row r="1040" spans="1:6">
      <c r="A1040">
        <v>617</v>
      </c>
      <c r="B1040">
        <v>1039</v>
      </c>
      <c r="C1040">
        <v>1039</v>
      </c>
      <c r="D1040">
        <v>22342</v>
      </c>
      <c r="E1040">
        <v>16252.67301007515</v>
      </c>
      <c r="F1040">
        <v>6089.3269899248517</v>
      </c>
    </row>
    <row r="1041" spans="1:6">
      <c r="A1041">
        <v>788</v>
      </c>
      <c r="B1041">
        <v>1040</v>
      </c>
      <c r="C1041">
        <v>1040</v>
      </c>
      <c r="D1041">
        <v>19350</v>
      </c>
      <c r="E1041">
        <v>14896.173017721119</v>
      </c>
      <c r="F1041">
        <v>4453.8269822788816</v>
      </c>
    </row>
    <row r="1042" spans="1:6">
      <c r="A1042">
        <v>28</v>
      </c>
      <c r="B1042">
        <v>1041</v>
      </c>
      <c r="C1042">
        <v>1041</v>
      </c>
      <c r="D1042">
        <v>12008</v>
      </c>
      <c r="E1042">
        <v>9285.5645395278843</v>
      </c>
      <c r="F1042">
        <v>2722.4354604721161</v>
      </c>
    </row>
    <row r="1043" spans="1:6">
      <c r="A1043">
        <v>861</v>
      </c>
      <c r="B1043">
        <v>1042</v>
      </c>
      <c r="C1043">
        <v>1042</v>
      </c>
      <c r="D1043">
        <v>10264</v>
      </c>
      <c r="E1043">
        <v>7090.9720595567996</v>
      </c>
      <c r="F1043">
        <v>3173.0279404431999</v>
      </c>
    </row>
    <row r="1044" spans="1:6">
      <c r="A1044">
        <v>239</v>
      </c>
      <c r="B1044">
        <v>1043</v>
      </c>
      <c r="C1044">
        <v>1043</v>
      </c>
      <c r="D1044">
        <v>19446</v>
      </c>
      <c r="E1044">
        <v>17169.8707608123</v>
      </c>
      <c r="F1044">
        <v>2276.1292391877</v>
      </c>
    </row>
    <row r="1045" spans="1:6">
      <c r="A1045">
        <v>555</v>
      </c>
      <c r="B1045">
        <v>1044</v>
      </c>
      <c r="C1045">
        <v>1044</v>
      </c>
      <c r="D1045">
        <v>11053</v>
      </c>
      <c r="E1045">
        <v>7928.3675019611028</v>
      </c>
      <c r="F1045">
        <v>3124.6324980388972</v>
      </c>
    </row>
    <row r="1046" spans="1:6">
      <c r="A1046">
        <v>932</v>
      </c>
      <c r="B1046">
        <v>1045</v>
      </c>
      <c r="C1046">
        <v>1045</v>
      </c>
      <c r="D1046">
        <v>18676</v>
      </c>
      <c r="E1046">
        <v>15207.15546272684</v>
      </c>
      <c r="F1046">
        <v>3468.844537273164</v>
      </c>
    </row>
    <row r="1047" spans="1:6">
      <c r="A1047">
        <v>924</v>
      </c>
      <c r="B1047">
        <v>1046</v>
      </c>
      <c r="C1047">
        <v>1046</v>
      </c>
      <c r="D1047">
        <v>16435</v>
      </c>
      <c r="E1047">
        <v>14262.54606028253</v>
      </c>
      <c r="F1047">
        <v>2172.453939717469</v>
      </c>
    </row>
    <row r="1048" spans="1:6">
      <c r="A1048">
        <v>56</v>
      </c>
      <c r="B1048">
        <v>1047</v>
      </c>
      <c r="C1048">
        <v>1047</v>
      </c>
      <c r="D1048">
        <v>22364</v>
      </c>
      <c r="E1048">
        <v>18650.74082142939</v>
      </c>
      <c r="F1048">
        <v>3713.2591785706059</v>
      </c>
    </row>
    <row r="1049" spans="1:6">
      <c r="A1049">
        <v>363</v>
      </c>
      <c r="B1049">
        <v>1048</v>
      </c>
      <c r="C1049">
        <v>1048</v>
      </c>
      <c r="D1049">
        <v>33887</v>
      </c>
      <c r="E1049">
        <v>26901.420439034431</v>
      </c>
      <c r="F1049">
        <v>6985.5795609655725</v>
      </c>
    </row>
    <row r="1050" spans="1:6">
      <c r="A1050">
        <v>645</v>
      </c>
      <c r="B1050">
        <v>1049</v>
      </c>
      <c r="C1050">
        <v>1049</v>
      </c>
      <c r="D1050">
        <v>18913</v>
      </c>
      <c r="E1050">
        <v>13559.05038346137</v>
      </c>
      <c r="F1050">
        <v>5353.9496165386299</v>
      </c>
    </row>
    <row r="1051" spans="1:6">
      <c r="A1051">
        <v>646</v>
      </c>
      <c r="B1051">
        <v>1050</v>
      </c>
      <c r="C1051">
        <v>1050</v>
      </c>
      <c r="D1051">
        <v>10820</v>
      </c>
      <c r="E1051">
        <v>7817.0373096659314</v>
      </c>
      <c r="F1051">
        <v>3002.9626903340691</v>
      </c>
    </row>
    <row r="1052" spans="1:6">
      <c r="A1052">
        <v>673</v>
      </c>
      <c r="B1052">
        <v>1051</v>
      </c>
      <c r="C1052">
        <v>1051</v>
      </c>
      <c r="D1052">
        <v>11561</v>
      </c>
      <c r="E1052">
        <v>7388.1884673128006</v>
      </c>
      <c r="F1052">
        <v>4172.8115326871994</v>
      </c>
    </row>
    <row r="1053" spans="1:6">
      <c r="A1053">
        <v>947</v>
      </c>
      <c r="B1053">
        <v>1052</v>
      </c>
      <c r="C1053">
        <v>1052</v>
      </c>
      <c r="D1053">
        <v>37039</v>
      </c>
      <c r="E1053">
        <v>26566.759198812219</v>
      </c>
      <c r="F1053">
        <v>10472.24080118778</v>
      </c>
    </row>
    <row r="1054" spans="1:6">
      <c r="A1054">
        <v>186</v>
      </c>
      <c r="B1054">
        <v>1053</v>
      </c>
      <c r="C1054">
        <v>1053</v>
      </c>
      <c r="D1054">
        <v>20034</v>
      </c>
      <c r="E1054">
        <v>12237.53893392837</v>
      </c>
      <c r="F1054">
        <v>7796.461066071628</v>
      </c>
    </row>
    <row r="1055" spans="1:6">
      <c r="A1055">
        <v>574</v>
      </c>
      <c r="B1055">
        <v>1054</v>
      </c>
      <c r="C1055">
        <v>1054</v>
      </c>
      <c r="D1055">
        <v>40246</v>
      </c>
      <c r="E1055">
        <v>29980.633537960181</v>
      </c>
      <c r="F1055">
        <v>10265.366462039819</v>
      </c>
    </row>
    <row r="1056" spans="1:6">
      <c r="A1056">
        <v>291</v>
      </c>
      <c r="B1056">
        <v>1055</v>
      </c>
      <c r="C1056">
        <v>1055</v>
      </c>
      <c r="D1056">
        <v>29094</v>
      </c>
      <c r="E1056">
        <v>22844.667661015141</v>
      </c>
      <c r="F1056">
        <v>6249.3323389848629</v>
      </c>
    </row>
    <row r="1057" spans="1:6">
      <c r="A1057">
        <v>775</v>
      </c>
      <c r="B1057">
        <v>1056</v>
      </c>
      <c r="C1057">
        <v>1056</v>
      </c>
      <c r="D1057">
        <v>11641</v>
      </c>
      <c r="E1057">
        <v>8433.3251909729297</v>
      </c>
      <c r="F1057">
        <v>3207.6748090270698</v>
      </c>
    </row>
    <row r="1058" spans="1:6">
      <c r="A1058">
        <v>344</v>
      </c>
      <c r="B1058">
        <v>1057</v>
      </c>
      <c r="C1058">
        <v>1057</v>
      </c>
      <c r="D1058">
        <v>40084</v>
      </c>
      <c r="E1058">
        <v>36051.202924250632</v>
      </c>
      <c r="F1058">
        <v>4032.7970757493749</v>
      </c>
    </row>
    <row r="1059" spans="1:6">
      <c r="A1059">
        <v>723</v>
      </c>
      <c r="B1059">
        <v>1058</v>
      </c>
      <c r="C1059">
        <v>1058</v>
      </c>
      <c r="D1059">
        <v>8115</v>
      </c>
      <c r="E1059">
        <v>5720.2020079305294</v>
      </c>
      <c r="F1059">
        <v>2394.7979920694711</v>
      </c>
    </row>
    <row r="1060" spans="1:6">
      <c r="A1060">
        <v>629</v>
      </c>
      <c r="B1060">
        <v>1059</v>
      </c>
      <c r="C1060">
        <v>1059</v>
      </c>
      <c r="D1060">
        <v>22530</v>
      </c>
      <c r="E1060">
        <v>13055.266508016441</v>
      </c>
      <c r="F1060">
        <v>9474.7334919835612</v>
      </c>
    </row>
    <row r="1061" spans="1:6">
      <c r="A1061">
        <v>652</v>
      </c>
      <c r="B1061">
        <v>1060</v>
      </c>
      <c r="C1061">
        <v>1060</v>
      </c>
      <c r="D1061">
        <v>24970</v>
      </c>
      <c r="E1061">
        <v>18246.84126260566</v>
      </c>
      <c r="F1061">
        <v>6723.1587373943403</v>
      </c>
    </row>
    <row r="1062" spans="1:6">
      <c r="A1062">
        <v>280</v>
      </c>
      <c r="B1062">
        <v>1061</v>
      </c>
      <c r="C1062">
        <v>1061</v>
      </c>
      <c r="D1062">
        <v>9629</v>
      </c>
      <c r="E1062">
        <v>7685.6021557568383</v>
      </c>
      <c r="F1062">
        <v>1943.3978442431619</v>
      </c>
    </row>
    <row r="1063" spans="1:6">
      <c r="A1063">
        <v>548</v>
      </c>
      <c r="B1063">
        <v>1062</v>
      </c>
      <c r="C1063">
        <v>1062</v>
      </c>
      <c r="D1063">
        <v>24164</v>
      </c>
      <c r="E1063">
        <v>13376.37177126604</v>
      </c>
      <c r="F1063">
        <v>10787.62822873396</v>
      </c>
    </row>
    <row r="1064" spans="1:6">
      <c r="A1064">
        <v>911</v>
      </c>
      <c r="B1064">
        <v>1063</v>
      </c>
      <c r="C1064">
        <v>1063</v>
      </c>
      <c r="D1064">
        <v>8897</v>
      </c>
      <c r="E1064">
        <v>6402.6282078277154</v>
      </c>
      <c r="F1064">
        <v>2494.371792172285</v>
      </c>
    </row>
    <row r="1065" spans="1:6">
      <c r="A1065">
        <v>90</v>
      </c>
      <c r="B1065">
        <v>1064</v>
      </c>
      <c r="C1065">
        <v>1064</v>
      </c>
      <c r="D1065">
        <v>12524</v>
      </c>
      <c r="E1065">
        <v>6823.4672022649811</v>
      </c>
      <c r="F1065">
        <v>5700.5327977350189</v>
      </c>
    </row>
    <row r="1066" spans="1:6">
      <c r="A1066">
        <v>641</v>
      </c>
      <c r="B1066">
        <v>1065</v>
      </c>
      <c r="C1066">
        <v>1065</v>
      </c>
      <c r="D1066">
        <v>10967</v>
      </c>
      <c r="E1066">
        <v>5966.0728401218721</v>
      </c>
      <c r="F1066">
        <v>5000.9271598781279</v>
      </c>
    </row>
    <row r="1067" spans="1:6">
      <c r="A1067">
        <v>956</v>
      </c>
      <c r="B1067">
        <v>1066</v>
      </c>
      <c r="C1067">
        <v>1066</v>
      </c>
      <c r="D1067">
        <v>21171</v>
      </c>
      <c r="E1067">
        <v>11733.20739835898</v>
      </c>
      <c r="F1067">
        <v>9437.7926016410165</v>
      </c>
    </row>
    <row r="1068" spans="1:6">
      <c r="A1068">
        <v>98</v>
      </c>
      <c r="B1068">
        <v>1067</v>
      </c>
      <c r="C1068">
        <v>1067</v>
      </c>
      <c r="D1068">
        <v>9921</v>
      </c>
      <c r="E1068">
        <v>6397.7069339149484</v>
      </c>
      <c r="F1068">
        <v>3523.293066085052</v>
      </c>
    </row>
    <row r="1069" spans="1:6">
      <c r="A1069">
        <v>250</v>
      </c>
      <c r="B1069">
        <v>1068</v>
      </c>
      <c r="C1069">
        <v>1068</v>
      </c>
      <c r="D1069">
        <v>35447</v>
      </c>
      <c r="E1069">
        <v>31740.003497570131</v>
      </c>
      <c r="F1069">
        <v>3706.9965024298649</v>
      </c>
    </row>
    <row r="1070" spans="1:6">
      <c r="A1070">
        <v>254</v>
      </c>
      <c r="B1070">
        <v>1069</v>
      </c>
      <c r="C1070">
        <v>1069</v>
      </c>
      <c r="D1070">
        <v>25523</v>
      </c>
      <c r="E1070">
        <v>17638.136458254739</v>
      </c>
      <c r="F1070">
        <v>7884.8635417452606</v>
      </c>
    </row>
    <row r="1071" spans="1:6">
      <c r="A1071">
        <v>622</v>
      </c>
      <c r="B1071">
        <v>1070</v>
      </c>
      <c r="C1071">
        <v>1070</v>
      </c>
      <c r="D1071">
        <v>14045</v>
      </c>
      <c r="E1071">
        <v>12386.76074167711</v>
      </c>
      <c r="F1071">
        <v>1658.2392583228871</v>
      </c>
    </row>
    <row r="1072" spans="1:6">
      <c r="A1072">
        <v>599</v>
      </c>
      <c r="B1072">
        <v>1071</v>
      </c>
      <c r="C1072">
        <v>1071</v>
      </c>
      <c r="D1072">
        <v>13949</v>
      </c>
      <c r="E1072">
        <v>9520.2539836001433</v>
      </c>
      <c r="F1072">
        <v>4428.7460163998567</v>
      </c>
    </row>
    <row r="1073" spans="1:6">
      <c r="A1073">
        <v>776</v>
      </c>
      <c r="B1073">
        <v>1072</v>
      </c>
      <c r="C1073">
        <v>1072</v>
      </c>
      <c r="D1073">
        <v>4414</v>
      </c>
      <c r="E1073">
        <v>3373.1391067726699</v>
      </c>
      <c r="F1073">
        <v>1040.8608932273301</v>
      </c>
    </row>
    <row r="1074" spans="1:6">
      <c r="A1074">
        <v>117</v>
      </c>
      <c r="B1074">
        <v>1073</v>
      </c>
      <c r="C1074">
        <v>1073</v>
      </c>
      <c r="D1074">
        <v>22513</v>
      </c>
      <c r="E1074">
        <v>14060.22199480193</v>
      </c>
      <c r="F1074">
        <v>8452.7780051980699</v>
      </c>
    </row>
    <row r="1075" spans="1:6">
      <c r="A1075">
        <v>574</v>
      </c>
      <c r="B1075">
        <v>1074</v>
      </c>
      <c r="C1075">
        <v>1074</v>
      </c>
      <c r="D1075">
        <v>17914</v>
      </c>
      <c r="E1075">
        <v>12971.505223645931</v>
      </c>
      <c r="F1075">
        <v>4942.4947763540749</v>
      </c>
    </row>
    <row r="1076" spans="1:6">
      <c r="A1076">
        <v>961</v>
      </c>
      <c r="B1076">
        <v>1075</v>
      </c>
      <c r="C1076">
        <v>1075</v>
      </c>
      <c r="D1076">
        <v>10196</v>
      </c>
      <c r="E1076">
        <v>8951.57076029977</v>
      </c>
      <c r="F1076">
        <v>1244.42923970023</v>
      </c>
    </row>
    <row r="1077" spans="1:6">
      <c r="A1077">
        <v>539</v>
      </c>
      <c r="B1077">
        <v>1076</v>
      </c>
      <c r="C1077">
        <v>1076</v>
      </c>
      <c r="D1077">
        <v>19488</v>
      </c>
      <c r="E1077">
        <v>14516.41613747317</v>
      </c>
      <c r="F1077">
        <v>4971.5838625268334</v>
      </c>
    </row>
    <row r="1078" spans="1:6">
      <c r="A1078">
        <v>517</v>
      </c>
      <c r="B1078">
        <v>1077</v>
      </c>
      <c r="C1078">
        <v>1077</v>
      </c>
      <c r="D1078">
        <v>19946</v>
      </c>
      <c r="E1078">
        <v>16610.18713182339</v>
      </c>
      <c r="F1078">
        <v>3335.8128681766102</v>
      </c>
    </row>
    <row r="1079" spans="1:6">
      <c r="A1079">
        <v>560</v>
      </c>
      <c r="B1079">
        <v>1078</v>
      </c>
      <c r="C1079">
        <v>1078</v>
      </c>
      <c r="D1079">
        <v>19584</v>
      </c>
      <c r="E1079">
        <v>11339.853773664379</v>
      </c>
      <c r="F1079">
        <v>8244.1462263356188</v>
      </c>
    </row>
    <row r="1080" spans="1:6">
      <c r="A1080">
        <v>867</v>
      </c>
      <c r="B1080">
        <v>1079</v>
      </c>
      <c r="C1080">
        <v>1079</v>
      </c>
      <c r="D1080">
        <v>15634</v>
      </c>
      <c r="E1080">
        <v>9448.4065778402855</v>
      </c>
      <c r="F1080">
        <v>6185.5934221597136</v>
      </c>
    </row>
    <row r="1081" spans="1:6">
      <c r="A1081">
        <v>805</v>
      </c>
      <c r="B1081">
        <v>1080</v>
      </c>
      <c r="C1081">
        <v>1080</v>
      </c>
      <c r="D1081">
        <v>18007</v>
      </c>
      <c r="E1081">
        <v>10464.861641971989</v>
      </c>
      <c r="F1081">
        <v>7542.1383580280144</v>
      </c>
    </row>
    <row r="1082" spans="1:6">
      <c r="A1082">
        <v>113</v>
      </c>
      <c r="B1082">
        <v>1081</v>
      </c>
      <c r="C1082">
        <v>1081</v>
      </c>
      <c r="D1082">
        <v>13482</v>
      </c>
      <c r="E1082">
        <v>11246.2925037363</v>
      </c>
      <c r="F1082">
        <v>2235.7074962636998</v>
      </c>
    </row>
    <row r="1083" spans="1:6">
      <c r="A1083">
        <v>725</v>
      </c>
      <c r="B1083">
        <v>1082</v>
      </c>
      <c r="C1083">
        <v>1082</v>
      </c>
      <c r="D1083">
        <v>4860</v>
      </c>
      <c r="E1083">
        <v>3097.9446356846238</v>
      </c>
      <c r="F1083">
        <v>1762.055364315376</v>
      </c>
    </row>
    <row r="1084" spans="1:6">
      <c r="A1084">
        <v>49</v>
      </c>
      <c r="B1084">
        <v>1083</v>
      </c>
      <c r="C1084">
        <v>1083</v>
      </c>
      <c r="D1084">
        <v>27633</v>
      </c>
      <c r="E1084">
        <v>14713.93244597235</v>
      </c>
      <c r="F1084">
        <v>12919.06755402765</v>
      </c>
    </row>
    <row r="1085" spans="1:6">
      <c r="A1085">
        <v>729</v>
      </c>
      <c r="B1085">
        <v>1084</v>
      </c>
      <c r="C1085">
        <v>1084</v>
      </c>
      <c r="D1085">
        <v>15388</v>
      </c>
      <c r="E1085">
        <v>9832.4809175125556</v>
      </c>
      <c r="F1085">
        <v>5555.5190824874444</v>
      </c>
    </row>
    <row r="1086" spans="1:6">
      <c r="A1086">
        <v>301</v>
      </c>
      <c r="B1086">
        <v>1085</v>
      </c>
      <c r="C1086">
        <v>1085</v>
      </c>
      <c r="D1086">
        <v>45164</v>
      </c>
      <c r="E1086">
        <v>39770.559948250557</v>
      </c>
      <c r="F1086">
        <v>5393.440051749436</v>
      </c>
    </row>
    <row r="1087" spans="1:6">
      <c r="A1087">
        <v>863</v>
      </c>
      <c r="B1087">
        <v>1086</v>
      </c>
      <c r="C1087">
        <v>1086</v>
      </c>
      <c r="D1087">
        <v>6274</v>
      </c>
      <c r="E1087">
        <v>4078.9267995050782</v>
      </c>
      <c r="F1087">
        <v>2195.0732004949218</v>
      </c>
    </row>
    <row r="1088" spans="1:6">
      <c r="A1088">
        <v>438</v>
      </c>
      <c r="B1088">
        <v>1087</v>
      </c>
      <c r="C1088">
        <v>1087</v>
      </c>
      <c r="D1088">
        <v>19346</v>
      </c>
      <c r="E1088">
        <v>13128.01244511511</v>
      </c>
      <c r="F1088">
        <v>6217.9875548848941</v>
      </c>
    </row>
    <row r="1089" spans="1:6">
      <c r="A1089">
        <v>225</v>
      </c>
      <c r="B1089">
        <v>1088</v>
      </c>
      <c r="C1089">
        <v>1088</v>
      </c>
      <c r="D1089">
        <v>7154</v>
      </c>
      <c r="E1089">
        <v>5731.4836683694166</v>
      </c>
      <c r="F1089">
        <v>1422.516331630583</v>
      </c>
    </row>
    <row r="1090" spans="1:6">
      <c r="A1090">
        <v>486</v>
      </c>
      <c r="B1090">
        <v>1089</v>
      </c>
      <c r="C1090">
        <v>1089</v>
      </c>
      <c r="D1090">
        <v>16521</v>
      </c>
      <c r="E1090">
        <v>10469.957685124889</v>
      </c>
      <c r="F1090">
        <v>6051.0423148751088</v>
      </c>
    </row>
    <row r="1091" spans="1:6">
      <c r="A1091">
        <v>611</v>
      </c>
      <c r="B1091">
        <v>1090</v>
      </c>
      <c r="C1091">
        <v>1090</v>
      </c>
      <c r="D1091">
        <v>10938</v>
      </c>
      <c r="E1091">
        <v>9311.4496739377173</v>
      </c>
      <c r="F1091">
        <v>1626.5503260622829</v>
      </c>
    </row>
    <row r="1092" spans="1:6">
      <c r="A1092">
        <v>189</v>
      </c>
      <c r="B1092">
        <v>1091</v>
      </c>
      <c r="C1092">
        <v>1091</v>
      </c>
      <c r="D1092">
        <v>20486</v>
      </c>
      <c r="E1092">
        <v>16005.899733206061</v>
      </c>
      <c r="F1092">
        <v>4480.1002667939392</v>
      </c>
    </row>
    <row r="1093" spans="1:6">
      <c r="A1093">
        <v>581</v>
      </c>
      <c r="B1093">
        <v>1092</v>
      </c>
      <c r="C1093">
        <v>1092</v>
      </c>
      <c r="D1093">
        <v>13111</v>
      </c>
      <c r="E1093">
        <v>10781.111574478289</v>
      </c>
      <c r="F1093">
        <v>2329.888425521714</v>
      </c>
    </row>
    <row r="1094" spans="1:6">
      <c r="A1094">
        <v>79</v>
      </c>
      <c r="B1094">
        <v>1093</v>
      </c>
      <c r="C1094">
        <v>1093</v>
      </c>
      <c r="D1094">
        <v>9750</v>
      </c>
      <c r="E1094">
        <v>5853.0885961067097</v>
      </c>
      <c r="F1094">
        <v>3896.9114038932898</v>
      </c>
    </row>
    <row r="1095" spans="1:6">
      <c r="A1095">
        <v>448</v>
      </c>
      <c r="B1095">
        <v>1094</v>
      </c>
      <c r="C1095">
        <v>1094</v>
      </c>
      <c r="D1095">
        <v>24408</v>
      </c>
      <c r="E1095">
        <v>19979.551017761409</v>
      </c>
      <c r="F1095">
        <v>4428.4489822385949</v>
      </c>
    </row>
    <row r="1096" spans="1:6">
      <c r="A1096">
        <v>446</v>
      </c>
      <c r="B1096">
        <v>1095</v>
      </c>
      <c r="C1096">
        <v>1095</v>
      </c>
      <c r="D1096">
        <v>30652</v>
      </c>
      <c r="E1096">
        <v>18143.18501867375</v>
      </c>
      <c r="F1096">
        <v>12508.81498132625</v>
      </c>
    </row>
    <row r="1097" spans="1:6">
      <c r="A1097">
        <v>827</v>
      </c>
      <c r="B1097">
        <v>1096</v>
      </c>
      <c r="C1097">
        <v>1096</v>
      </c>
      <c r="D1097">
        <v>17155</v>
      </c>
      <c r="E1097">
        <v>8708.6984600102405</v>
      </c>
      <c r="F1097">
        <v>8446.3015399897595</v>
      </c>
    </row>
    <row r="1098" spans="1:6">
      <c r="A1098">
        <v>501</v>
      </c>
      <c r="B1098">
        <v>1097</v>
      </c>
      <c r="C1098">
        <v>1097</v>
      </c>
      <c r="D1098">
        <v>10580</v>
      </c>
      <c r="E1098">
        <v>7213.5270388202234</v>
      </c>
      <c r="F1098">
        <v>3366.472961179777</v>
      </c>
    </row>
    <row r="1099" spans="1:6">
      <c r="A1099">
        <v>822</v>
      </c>
      <c r="B1099">
        <v>1098</v>
      </c>
      <c r="C1099">
        <v>1098</v>
      </c>
      <c r="D1099">
        <v>21101</v>
      </c>
      <c r="E1099">
        <v>18226.29398917485</v>
      </c>
      <c r="F1099">
        <v>2874.7060108251499</v>
      </c>
    </row>
    <row r="1100" spans="1:6">
      <c r="A1100">
        <v>689</v>
      </c>
      <c r="B1100">
        <v>1099</v>
      </c>
      <c r="C1100">
        <v>1099</v>
      </c>
      <c r="D1100">
        <v>5730</v>
      </c>
      <c r="E1100">
        <v>3763.8123645845831</v>
      </c>
      <c r="F1100">
        <v>1966.1876354154169</v>
      </c>
    </row>
    <row r="1101" spans="1:6">
      <c r="A1101">
        <v>663</v>
      </c>
      <c r="B1101">
        <v>1100</v>
      </c>
      <c r="C1101">
        <v>1100</v>
      </c>
      <c r="D1101">
        <v>18405</v>
      </c>
      <c r="E1101">
        <v>15400.50784823956</v>
      </c>
      <c r="F1101">
        <v>3004.4921517604421</v>
      </c>
    </row>
    <row r="1102" spans="1:6">
      <c r="A1102">
        <v>168</v>
      </c>
      <c r="B1102">
        <v>1101</v>
      </c>
      <c r="C1102">
        <v>1101</v>
      </c>
      <c r="D1102">
        <v>33992</v>
      </c>
      <c r="E1102">
        <v>26296.378659511811</v>
      </c>
      <c r="F1102">
        <v>7695.6213404881864</v>
      </c>
    </row>
    <row r="1103" spans="1:6">
      <c r="A1103">
        <v>3</v>
      </c>
      <c r="B1103">
        <v>1102</v>
      </c>
      <c r="C1103">
        <v>1102</v>
      </c>
      <c r="D1103">
        <v>9475</v>
      </c>
      <c r="E1103">
        <v>7080.871594633114</v>
      </c>
      <c r="F1103">
        <v>2394.128405366886</v>
      </c>
    </row>
    <row r="1104" spans="1:6">
      <c r="A1104">
        <v>672</v>
      </c>
      <c r="B1104">
        <v>1103</v>
      </c>
      <c r="C1104">
        <v>1103</v>
      </c>
      <c r="D1104">
        <v>49456</v>
      </c>
      <c r="E1104">
        <v>34583.296126484791</v>
      </c>
      <c r="F1104">
        <v>14872.703873515209</v>
      </c>
    </row>
    <row r="1105" spans="1:6">
      <c r="A1105">
        <v>481</v>
      </c>
      <c r="B1105">
        <v>1104</v>
      </c>
      <c r="C1105">
        <v>1104</v>
      </c>
      <c r="D1105">
        <v>18929</v>
      </c>
      <c r="E1105">
        <v>11755.252675547759</v>
      </c>
      <c r="F1105">
        <v>7173.7473244522444</v>
      </c>
    </row>
    <row r="1106" spans="1:6">
      <c r="A1106">
        <v>183</v>
      </c>
      <c r="B1106">
        <v>1105</v>
      </c>
      <c r="C1106">
        <v>1105</v>
      </c>
      <c r="D1106">
        <v>31165</v>
      </c>
      <c r="E1106">
        <v>20094.483337687059</v>
      </c>
      <c r="F1106">
        <v>11070.516662312941</v>
      </c>
    </row>
    <row r="1107" spans="1:6">
      <c r="A1107">
        <v>390</v>
      </c>
      <c r="B1107">
        <v>1106</v>
      </c>
      <c r="C1107">
        <v>1106</v>
      </c>
      <c r="D1107">
        <v>8425</v>
      </c>
      <c r="E1107">
        <v>4340.7723611589436</v>
      </c>
      <c r="F1107">
        <v>4084.227638841056</v>
      </c>
    </row>
    <row r="1108" spans="1:6">
      <c r="A1108">
        <v>127</v>
      </c>
      <c r="B1108">
        <v>1107</v>
      </c>
      <c r="C1108">
        <v>1107</v>
      </c>
      <c r="D1108">
        <v>11591</v>
      </c>
      <c r="E1108">
        <v>8912.8590523567836</v>
      </c>
      <c r="F1108">
        <v>2678.1409476432159</v>
      </c>
    </row>
    <row r="1109" spans="1:6">
      <c r="A1109">
        <v>310</v>
      </c>
      <c r="B1109">
        <v>1108</v>
      </c>
      <c r="C1109">
        <v>1108</v>
      </c>
      <c r="D1109">
        <v>27286</v>
      </c>
      <c r="E1109">
        <v>15360.963336521831</v>
      </c>
      <c r="F1109">
        <v>11925.036663478169</v>
      </c>
    </row>
    <row r="1110" spans="1:6">
      <c r="A1110">
        <v>137</v>
      </c>
      <c r="B1110">
        <v>1109</v>
      </c>
      <c r="C1110">
        <v>1109</v>
      </c>
      <c r="D1110">
        <v>36641</v>
      </c>
      <c r="E1110">
        <v>29190.957005432119</v>
      </c>
      <c r="F1110">
        <v>7450.042994567877</v>
      </c>
    </row>
    <row r="1111" spans="1:6">
      <c r="A1111">
        <v>86</v>
      </c>
      <c r="B1111">
        <v>1110</v>
      </c>
      <c r="C1111">
        <v>1110</v>
      </c>
      <c r="D1111">
        <v>13359</v>
      </c>
      <c r="E1111">
        <v>9233.3210387865511</v>
      </c>
      <c r="F1111">
        <v>4125.6789612134489</v>
      </c>
    </row>
    <row r="1112" spans="1:6">
      <c r="A1112">
        <v>622</v>
      </c>
      <c r="B1112">
        <v>1111</v>
      </c>
      <c r="C1112">
        <v>1111</v>
      </c>
      <c r="D1112">
        <v>30683</v>
      </c>
      <c r="E1112">
        <v>19561.630156402851</v>
      </c>
      <c r="F1112">
        <v>11121.369843597149</v>
      </c>
    </row>
    <row r="1113" spans="1:6">
      <c r="A1113">
        <v>87</v>
      </c>
      <c r="B1113">
        <v>1112</v>
      </c>
      <c r="C1113">
        <v>1112</v>
      </c>
      <c r="D1113">
        <v>6674</v>
      </c>
      <c r="E1113">
        <v>5174.9932185499774</v>
      </c>
      <c r="F1113">
        <v>1499.006781450023</v>
      </c>
    </row>
    <row r="1114" spans="1:6">
      <c r="A1114">
        <v>279</v>
      </c>
      <c r="B1114">
        <v>1113</v>
      </c>
      <c r="C1114">
        <v>1113</v>
      </c>
      <c r="D1114">
        <v>9527</v>
      </c>
      <c r="E1114">
        <v>7435.4727066074111</v>
      </c>
      <c r="F1114">
        <v>2091.5272933925889</v>
      </c>
    </row>
    <row r="1115" spans="1:6">
      <c r="A1115">
        <v>814</v>
      </c>
      <c r="B1115">
        <v>1114</v>
      </c>
      <c r="C1115">
        <v>1114</v>
      </c>
      <c r="D1115">
        <v>12597</v>
      </c>
      <c r="E1115">
        <v>9275.0845869355289</v>
      </c>
      <c r="F1115">
        <v>3321.9154130644711</v>
      </c>
    </row>
    <row r="1116" spans="1:6">
      <c r="A1116">
        <v>720</v>
      </c>
      <c r="B1116">
        <v>1115</v>
      </c>
      <c r="C1116">
        <v>1115</v>
      </c>
      <c r="D1116">
        <v>5708</v>
      </c>
      <c r="E1116">
        <v>4862.4144876794608</v>
      </c>
      <c r="F1116">
        <v>845.58551232053924</v>
      </c>
    </row>
    <row r="1117" spans="1:6">
      <c r="A1117">
        <v>921</v>
      </c>
      <c r="B1117">
        <v>1116</v>
      </c>
      <c r="C1117">
        <v>1116</v>
      </c>
      <c r="D1117">
        <v>16894</v>
      </c>
      <c r="E1117">
        <v>10951.901467250271</v>
      </c>
      <c r="F1117">
        <v>5942.0985327497274</v>
      </c>
    </row>
    <row r="1118" spans="1:6">
      <c r="A1118">
        <v>287</v>
      </c>
      <c r="B1118">
        <v>1117</v>
      </c>
      <c r="C1118">
        <v>1117</v>
      </c>
      <c r="D1118">
        <v>4761</v>
      </c>
      <c r="E1118">
        <v>3330.581093704699</v>
      </c>
      <c r="F1118">
        <v>1430.418906295301</v>
      </c>
    </row>
    <row r="1119" spans="1:6">
      <c r="A1119">
        <v>435</v>
      </c>
      <c r="B1119">
        <v>1118</v>
      </c>
      <c r="C1119">
        <v>1118</v>
      </c>
      <c r="D1119">
        <v>10452</v>
      </c>
      <c r="E1119">
        <v>5414.6806502026511</v>
      </c>
      <c r="F1119">
        <v>5037.3193497973489</v>
      </c>
    </row>
    <row r="1120" spans="1:6">
      <c r="A1120">
        <v>961</v>
      </c>
      <c r="B1120">
        <v>1119</v>
      </c>
      <c r="C1120">
        <v>1119</v>
      </c>
      <c r="D1120">
        <v>8967</v>
      </c>
      <c r="E1120">
        <v>6260.3123221688757</v>
      </c>
      <c r="F1120">
        <v>2706.6876778311239</v>
      </c>
    </row>
    <row r="1121" spans="1:6">
      <c r="A1121">
        <v>943</v>
      </c>
      <c r="B1121">
        <v>1120</v>
      </c>
      <c r="C1121">
        <v>1120</v>
      </c>
      <c r="D1121">
        <v>31738</v>
      </c>
      <c r="E1121">
        <v>19097.640972497709</v>
      </c>
      <c r="F1121">
        <v>12640.359027502291</v>
      </c>
    </row>
    <row r="1122" spans="1:6">
      <c r="A1122">
        <v>489</v>
      </c>
      <c r="B1122">
        <v>1121</v>
      </c>
      <c r="C1122">
        <v>1121</v>
      </c>
      <c r="D1122">
        <v>3093</v>
      </c>
      <c r="E1122">
        <v>1846.7193923307821</v>
      </c>
      <c r="F1122">
        <v>1246.2806076692179</v>
      </c>
    </row>
    <row r="1123" spans="1:6">
      <c r="A1123">
        <v>334</v>
      </c>
      <c r="B1123">
        <v>1122</v>
      </c>
      <c r="C1123">
        <v>1122</v>
      </c>
      <c r="D1123">
        <v>22017</v>
      </c>
      <c r="E1123">
        <v>15045.98359631819</v>
      </c>
      <c r="F1123">
        <v>6971.0164036818078</v>
      </c>
    </row>
    <row r="1124" spans="1:6">
      <c r="A1124">
        <v>165</v>
      </c>
      <c r="B1124">
        <v>1123</v>
      </c>
      <c r="C1124">
        <v>1123</v>
      </c>
      <c r="D1124">
        <v>3456</v>
      </c>
      <c r="E1124">
        <v>2150.3917802274609</v>
      </c>
      <c r="F1124">
        <v>1305.6082197725391</v>
      </c>
    </row>
    <row r="1125" spans="1:6">
      <c r="A1125">
        <v>270</v>
      </c>
      <c r="B1125">
        <v>1124</v>
      </c>
      <c r="C1125">
        <v>1124</v>
      </c>
      <c r="D1125">
        <v>18925</v>
      </c>
      <c r="E1125">
        <v>13595.213058205891</v>
      </c>
      <c r="F1125">
        <v>5329.7869417941092</v>
      </c>
    </row>
    <row r="1126" spans="1:6">
      <c r="A1126">
        <v>882</v>
      </c>
      <c r="B1126">
        <v>1125</v>
      </c>
      <c r="C1126">
        <v>1125</v>
      </c>
      <c r="D1126">
        <v>17175</v>
      </c>
      <c r="E1126">
        <v>12436.647649664499</v>
      </c>
      <c r="F1126">
        <v>4738.3523503354972</v>
      </c>
    </row>
    <row r="1127" spans="1:6">
      <c r="A1127">
        <v>259</v>
      </c>
      <c r="B1127">
        <v>1126</v>
      </c>
      <c r="C1127">
        <v>1126</v>
      </c>
      <c r="D1127">
        <v>10822</v>
      </c>
      <c r="E1127">
        <v>9217.4648929361738</v>
      </c>
      <c r="F1127">
        <v>1604.535107063826</v>
      </c>
    </row>
    <row r="1128" spans="1:6">
      <c r="A1128">
        <v>227</v>
      </c>
      <c r="B1128">
        <v>1127</v>
      </c>
      <c r="C1128">
        <v>1127</v>
      </c>
      <c r="D1128">
        <v>14727</v>
      </c>
      <c r="E1128">
        <v>12885.833571433081</v>
      </c>
      <c r="F1128">
        <v>1841.166428566916</v>
      </c>
    </row>
    <row r="1129" spans="1:6">
      <c r="A1129">
        <v>183</v>
      </c>
      <c r="B1129">
        <v>1128</v>
      </c>
      <c r="C1129">
        <v>1128</v>
      </c>
      <c r="D1129">
        <v>10358</v>
      </c>
      <c r="E1129">
        <v>6415.9842762875796</v>
      </c>
      <c r="F1129">
        <v>3942.0157237124199</v>
      </c>
    </row>
    <row r="1130" spans="1:6">
      <c r="A1130">
        <v>405</v>
      </c>
      <c r="B1130">
        <v>1129</v>
      </c>
      <c r="C1130">
        <v>1129</v>
      </c>
      <c r="D1130">
        <v>12771</v>
      </c>
      <c r="E1130">
        <v>7564.9797080575381</v>
      </c>
      <c r="F1130">
        <v>5206.0202919424619</v>
      </c>
    </row>
    <row r="1131" spans="1:6">
      <c r="A1131">
        <v>803</v>
      </c>
      <c r="B1131">
        <v>1130</v>
      </c>
      <c r="C1131">
        <v>1130</v>
      </c>
      <c r="D1131">
        <v>11836</v>
      </c>
      <c r="E1131">
        <v>10501.719472932091</v>
      </c>
      <c r="F1131">
        <v>1334.280527067913</v>
      </c>
    </row>
    <row r="1132" spans="1:6">
      <c r="A1132">
        <v>545</v>
      </c>
      <c r="B1132">
        <v>1131</v>
      </c>
      <c r="C1132">
        <v>1131</v>
      </c>
      <c r="D1132">
        <v>32410</v>
      </c>
      <c r="E1132">
        <v>16232.31684342997</v>
      </c>
      <c r="F1132">
        <v>16177.68315657003</v>
      </c>
    </row>
    <row r="1133" spans="1:6">
      <c r="A1133">
        <v>400</v>
      </c>
      <c r="B1133">
        <v>1132</v>
      </c>
      <c r="C1133">
        <v>1132</v>
      </c>
      <c r="D1133">
        <v>27772</v>
      </c>
      <c r="E1133">
        <v>24739.088381435351</v>
      </c>
      <c r="F1133">
        <v>3032.9116185646449</v>
      </c>
    </row>
    <row r="1134" spans="1:6">
      <c r="A1134">
        <v>259</v>
      </c>
      <c r="B1134">
        <v>1133</v>
      </c>
      <c r="C1134">
        <v>1133</v>
      </c>
      <c r="D1134">
        <v>5121</v>
      </c>
      <c r="E1134">
        <v>4028.7244757666849</v>
      </c>
      <c r="F1134">
        <v>1092.2755242333151</v>
      </c>
    </row>
    <row r="1135" spans="1:6">
      <c r="A1135">
        <v>587</v>
      </c>
      <c r="B1135">
        <v>1134</v>
      </c>
      <c r="C1135">
        <v>1134</v>
      </c>
      <c r="D1135">
        <v>20590</v>
      </c>
      <c r="E1135">
        <v>15629.87652700525</v>
      </c>
      <c r="F1135">
        <v>4960.1234729947519</v>
      </c>
    </row>
    <row r="1136" spans="1:6">
      <c r="A1136">
        <v>535</v>
      </c>
      <c r="B1136">
        <v>1135</v>
      </c>
      <c r="C1136">
        <v>1135</v>
      </c>
      <c r="D1136">
        <v>15019</v>
      </c>
      <c r="E1136">
        <v>11330.301293849459</v>
      </c>
      <c r="F1136">
        <v>3688.698706150537</v>
      </c>
    </row>
    <row r="1137" spans="1:6">
      <c r="A1137">
        <v>82</v>
      </c>
      <c r="B1137">
        <v>1136</v>
      </c>
      <c r="C1137">
        <v>1136</v>
      </c>
      <c r="D1137">
        <v>5436</v>
      </c>
      <c r="E1137">
        <v>4396.0387744751833</v>
      </c>
      <c r="F1137">
        <v>1039.9612255248171</v>
      </c>
    </row>
    <row r="1138" spans="1:6">
      <c r="A1138">
        <v>591</v>
      </c>
      <c r="B1138">
        <v>1137</v>
      </c>
      <c r="C1138">
        <v>1137</v>
      </c>
      <c r="D1138">
        <v>18434</v>
      </c>
      <c r="E1138">
        <v>11458.09139417981</v>
      </c>
      <c r="F1138">
        <v>6975.9086058201856</v>
      </c>
    </row>
    <row r="1139" spans="1:6">
      <c r="A1139">
        <v>208</v>
      </c>
      <c r="B1139">
        <v>1138</v>
      </c>
      <c r="C1139">
        <v>1138</v>
      </c>
      <c r="D1139">
        <v>6966</v>
      </c>
      <c r="E1139">
        <v>4486.6618421864296</v>
      </c>
      <c r="F1139">
        <v>2479.33815781357</v>
      </c>
    </row>
    <row r="1140" spans="1:6">
      <c r="A1140">
        <v>571</v>
      </c>
      <c r="B1140">
        <v>1139</v>
      </c>
      <c r="C1140">
        <v>1139</v>
      </c>
      <c r="D1140">
        <v>12243</v>
      </c>
      <c r="E1140">
        <v>8043.0383954278304</v>
      </c>
      <c r="F1140">
        <v>4199.9616045721696</v>
      </c>
    </row>
    <row r="1141" spans="1:6">
      <c r="A1141">
        <v>729</v>
      </c>
      <c r="B1141">
        <v>1140</v>
      </c>
      <c r="C1141">
        <v>1140</v>
      </c>
      <c r="D1141">
        <v>18990</v>
      </c>
      <c r="E1141">
        <v>9624.2035573635349</v>
      </c>
      <c r="F1141">
        <v>9365.7964426364651</v>
      </c>
    </row>
    <row r="1142" spans="1:6">
      <c r="A1142">
        <v>727</v>
      </c>
      <c r="B1142">
        <v>1141</v>
      </c>
      <c r="C1142">
        <v>1141</v>
      </c>
      <c r="D1142">
        <v>14134</v>
      </c>
      <c r="E1142">
        <v>9406.6667415416814</v>
      </c>
      <c r="F1142">
        <v>4727.3332584583186</v>
      </c>
    </row>
    <row r="1143" spans="1:6">
      <c r="A1143">
        <v>23</v>
      </c>
      <c r="B1143">
        <v>1142</v>
      </c>
      <c r="C1143">
        <v>1142</v>
      </c>
      <c r="D1143">
        <v>20885</v>
      </c>
      <c r="E1143">
        <v>16498.638703501321</v>
      </c>
      <c r="F1143">
        <v>4386.3612964986787</v>
      </c>
    </row>
    <row r="1144" spans="1:6">
      <c r="A1144">
        <v>921</v>
      </c>
      <c r="B1144">
        <v>1143</v>
      </c>
      <c r="C1144">
        <v>1143</v>
      </c>
      <c r="D1144">
        <v>13051</v>
      </c>
      <c r="E1144">
        <v>8878.2715154979032</v>
      </c>
      <c r="F1144">
        <v>4172.7284845020968</v>
      </c>
    </row>
    <row r="1145" spans="1:6">
      <c r="A1145">
        <v>93</v>
      </c>
      <c r="B1145">
        <v>1144</v>
      </c>
      <c r="C1145">
        <v>1144</v>
      </c>
      <c r="D1145">
        <v>21170</v>
      </c>
      <c r="E1145">
        <v>15373.109705764889</v>
      </c>
      <c r="F1145">
        <v>5796.8902942351124</v>
      </c>
    </row>
    <row r="1146" spans="1:6">
      <c r="A1146">
        <v>796</v>
      </c>
      <c r="B1146">
        <v>1145</v>
      </c>
      <c r="C1146">
        <v>1145</v>
      </c>
      <c r="D1146">
        <v>5244</v>
      </c>
      <c r="E1146">
        <v>3971.1110652510929</v>
      </c>
      <c r="F1146">
        <v>1272.8889347489071</v>
      </c>
    </row>
    <row r="1147" spans="1:6">
      <c r="A1147">
        <v>85</v>
      </c>
      <c r="B1147">
        <v>1146</v>
      </c>
      <c r="C1147">
        <v>1146</v>
      </c>
      <c r="D1147">
        <v>14340</v>
      </c>
      <c r="E1147">
        <v>12279.34913812197</v>
      </c>
      <c r="F1147">
        <v>2060.6508618780281</v>
      </c>
    </row>
    <row r="1148" spans="1:6">
      <c r="A1148">
        <v>525</v>
      </c>
      <c r="B1148">
        <v>1147</v>
      </c>
      <c r="C1148">
        <v>1147</v>
      </c>
      <c r="D1148">
        <v>42469</v>
      </c>
      <c r="E1148">
        <v>24429.95766289231</v>
      </c>
      <c r="F1148">
        <v>18039.04233710769</v>
      </c>
    </row>
    <row r="1149" spans="1:6">
      <c r="A1149">
        <v>679</v>
      </c>
      <c r="B1149">
        <v>1148</v>
      </c>
      <c r="C1149">
        <v>1148</v>
      </c>
      <c r="D1149">
        <v>27245</v>
      </c>
      <c r="E1149">
        <v>22848.64840232733</v>
      </c>
      <c r="F1149">
        <v>4396.3515976726703</v>
      </c>
    </row>
    <row r="1150" spans="1:6">
      <c r="A1150">
        <v>582</v>
      </c>
      <c r="B1150">
        <v>1149</v>
      </c>
      <c r="C1150">
        <v>1149</v>
      </c>
      <c r="D1150">
        <v>29472</v>
      </c>
      <c r="E1150">
        <v>19839.756229437771</v>
      </c>
      <c r="F1150">
        <v>9632.2437705622287</v>
      </c>
    </row>
    <row r="1151" spans="1:6">
      <c r="A1151">
        <v>252</v>
      </c>
      <c r="B1151">
        <v>1150</v>
      </c>
      <c r="C1151">
        <v>1150</v>
      </c>
      <c r="D1151">
        <v>16518</v>
      </c>
      <c r="E1151">
        <v>11970.02957795074</v>
      </c>
      <c r="F1151">
        <v>4547.970422049264</v>
      </c>
    </row>
    <row r="1152" spans="1:6">
      <c r="A1152">
        <v>415</v>
      </c>
      <c r="B1152">
        <v>1151</v>
      </c>
      <c r="C1152">
        <v>1151</v>
      </c>
      <c r="D1152">
        <v>24863</v>
      </c>
      <c r="E1152">
        <v>12542.95249742433</v>
      </c>
      <c r="F1152">
        <v>12320.04750257567</v>
      </c>
    </row>
    <row r="1153" spans="1:6">
      <c r="A1153">
        <v>979</v>
      </c>
      <c r="B1153">
        <v>1152</v>
      </c>
      <c r="C1153">
        <v>1152</v>
      </c>
      <c r="D1153">
        <v>19109</v>
      </c>
      <c r="E1153">
        <v>10743.03625411434</v>
      </c>
      <c r="F1153">
        <v>8365.9637458856578</v>
      </c>
    </row>
    <row r="1154" spans="1:6">
      <c r="A1154">
        <v>248</v>
      </c>
      <c r="B1154">
        <v>1153</v>
      </c>
      <c r="C1154">
        <v>1153</v>
      </c>
      <c r="D1154">
        <v>18696</v>
      </c>
      <c r="E1154">
        <v>16349.46903453441</v>
      </c>
      <c r="F1154">
        <v>2346.530965465588</v>
      </c>
    </row>
    <row r="1155" spans="1:6">
      <c r="A1155">
        <v>743</v>
      </c>
      <c r="B1155">
        <v>1154</v>
      </c>
      <c r="C1155">
        <v>1154</v>
      </c>
      <c r="D1155">
        <v>22882</v>
      </c>
      <c r="E1155">
        <v>12582.62085807163</v>
      </c>
      <c r="F1155">
        <v>10299.37914192837</v>
      </c>
    </row>
    <row r="1156" spans="1:6">
      <c r="A1156">
        <v>271</v>
      </c>
      <c r="B1156">
        <v>1155</v>
      </c>
      <c r="C1156">
        <v>1155</v>
      </c>
      <c r="D1156">
        <v>18032</v>
      </c>
      <c r="E1156">
        <v>9418.6226023574636</v>
      </c>
      <c r="F1156">
        <v>8613.3773976425364</v>
      </c>
    </row>
    <row r="1157" spans="1:6">
      <c r="A1157">
        <v>501</v>
      </c>
      <c r="B1157">
        <v>1156</v>
      </c>
      <c r="C1157">
        <v>1156</v>
      </c>
      <c r="D1157">
        <v>5373</v>
      </c>
      <c r="E1157">
        <v>4289.4707618886923</v>
      </c>
      <c r="F1157">
        <v>1083.5292381113079</v>
      </c>
    </row>
    <row r="1158" spans="1:6">
      <c r="A1158">
        <v>789</v>
      </c>
      <c r="B1158">
        <v>1157</v>
      </c>
      <c r="C1158">
        <v>1157</v>
      </c>
      <c r="D1158">
        <v>4471</v>
      </c>
      <c r="E1158">
        <v>2813.1541879928582</v>
      </c>
      <c r="F1158">
        <v>1657.8458120071421</v>
      </c>
    </row>
    <row r="1159" spans="1:6">
      <c r="A1159">
        <v>226</v>
      </c>
      <c r="B1159">
        <v>1158</v>
      </c>
      <c r="C1159">
        <v>1158</v>
      </c>
      <c r="D1159">
        <v>5890</v>
      </c>
      <c r="E1159">
        <v>3009.3123478126372</v>
      </c>
      <c r="F1159">
        <v>2880.6876521873628</v>
      </c>
    </row>
    <row r="1160" spans="1:6">
      <c r="A1160">
        <v>745</v>
      </c>
      <c r="B1160">
        <v>1159</v>
      </c>
      <c r="C1160">
        <v>1159</v>
      </c>
      <c r="D1160">
        <v>15598</v>
      </c>
      <c r="E1160">
        <v>9925.2762076128365</v>
      </c>
      <c r="F1160">
        <v>5672.7237923871626</v>
      </c>
    </row>
    <row r="1161" spans="1:6">
      <c r="A1161">
        <v>960</v>
      </c>
      <c r="B1161">
        <v>1160</v>
      </c>
      <c r="C1161">
        <v>1160</v>
      </c>
      <c r="D1161">
        <v>4595</v>
      </c>
      <c r="E1161">
        <v>3058.1239602082078</v>
      </c>
      <c r="F1161">
        <v>1536.876039791792</v>
      </c>
    </row>
    <row r="1162" spans="1:6">
      <c r="A1162">
        <v>830</v>
      </c>
      <c r="B1162">
        <v>1161</v>
      </c>
      <c r="C1162">
        <v>1161</v>
      </c>
      <c r="D1162">
        <v>8117</v>
      </c>
      <c r="E1162">
        <v>7202.6103579011988</v>
      </c>
      <c r="F1162">
        <v>914.38964209880123</v>
      </c>
    </row>
    <row r="1163" spans="1:6">
      <c r="A1163">
        <v>264</v>
      </c>
      <c r="B1163">
        <v>1162</v>
      </c>
      <c r="C1163">
        <v>1162</v>
      </c>
      <c r="D1163">
        <v>11568</v>
      </c>
      <c r="E1163">
        <v>7627.5411627066269</v>
      </c>
      <c r="F1163">
        <v>3940.4588372933731</v>
      </c>
    </row>
    <row r="1164" spans="1:6">
      <c r="A1164">
        <v>900</v>
      </c>
      <c r="B1164">
        <v>1163</v>
      </c>
      <c r="C1164">
        <v>1163</v>
      </c>
      <c r="D1164">
        <v>4897</v>
      </c>
      <c r="E1164">
        <v>2949.322759790251</v>
      </c>
      <c r="F1164">
        <v>1947.677240209749</v>
      </c>
    </row>
    <row r="1165" spans="1:6">
      <c r="A1165">
        <v>514</v>
      </c>
      <c r="B1165">
        <v>1164</v>
      </c>
      <c r="C1165">
        <v>1164</v>
      </c>
      <c r="D1165">
        <v>3580</v>
      </c>
      <c r="E1165">
        <v>2543.2701424106422</v>
      </c>
      <c r="F1165">
        <v>1036.7298575893581</v>
      </c>
    </row>
    <row r="1166" spans="1:6">
      <c r="A1166">
        <v>793</v>
      </c>
      <c r="B1166">
        <v>1165</v>
      </c>
      <c r="C1166">
        <v>1165</v>
      </c>
      <c r="D1166">
        <v>10651</v>
      </c>
      <c r="E1166">
        <v>8824.3041224958397</v>
      </c>
      <c r="F1166">
        <v>1826.6958775041601</v>
      </c>
    </row>
    <row r="1167" spans="1:6">
      <c r="A1167">
        <v>153</v>
      </c>
      <c r="B1167">
        <v>1166</v>
      </c>
      <c r="C1167">
        <v>1166</v>
      </c>
      <c r="D1167">
        <v>21643</v>
      </c>
      <c r="E1167">
        <v>11653.74333370726</v>
      </c>
      <c r="F1167">
        <v>9989.2566662927438</v>
      </c>
    </row>
    <row r="1168" spans="1:6">
      <c r="A1168">
        <v>723</v>
      </c>
      <c r="B1168">
        <v>1167</v>
      </c>
      <c r="C1168">
        <v>1167</v>
      </c>
      <c r="D1168">
        <v>4448</v>
      </c>
      <c r="E1168">
        <v>2466.3643613481509</v>
      </c>
      <c r="F1168">
        <v>1981.6356386518489</v>
      </c>
    </row>
    <row r="1169" spans="1:6">
      <c r="A1169">
        <v>180</v>
      </c>
      <c r="B1169">
        <v>1168</v>
      </c>
      <c r="C1169">
        <v>1168</v>
      </c>
      <c r="D1169">
        <v>22729</v>
      </c>
      <c r="E1169">
        <v>14824.52576048246</v>
      </c>
      <c r="F1169">
        <v>7904.4742395175381</v>
      </c>
    </row>
    <row r="1170" spans="1:6">
      <c r="A1170">
        <v>198</v>
      </c>
      <c r="B1170">
        <v>1169</v>
      </c>
      <c r="C1170">
        <v>1169</v>
      </c>
      <c r="D1170">
        <v>16774</v>
      </c>
      <c r="E1170">
        <v>11580.969015424191</v>
      </c>
      <c r="F1170">
        <v>5193.0309845758147</v>
      </c>
    </row>
    <row r="1171" spans="1:6">
      <c r="A1171">
        <v>801</v>
      </c>
      <c r="B1171">
        <v>1170</v>
      </c>
      <c r="C1171">
        <v>1170</v>
      </c>
      <c r="D1171">
        <v>11201</v>
      </c>
      <c r="E1171">
        <v>8474.6291727473053</v>
      </c>
      <c r="F1171">
        <v>2726.3708272526951</v>
      </c>
    </row>
    <row r="1172" spans="1:6">
      <c r="A1172">
        <v>972</v>
      </c>
      <c r="B1172">
        <v>1171</v>
      </c>
      <c r="C1172">
        <v>1171</v>
      </c>
      <c r="D1172">
        <v>26563</v>
      </c>
      <c r="E1172">
        <v>22718.849731422379</v>
      </c>
      <c r="F1172">
        <v>3844.1502685776181</v>
      </c>
    </row>
    <row r="1173" spans="1:6">
      <c r="A1173">
        <v>487</v>
      </c>
      <c r="B1173">
        <v>1172</v>
      </c>
      <c r="C1173">
        <v>1172</v>
      </c>
      <c r="D1173">
        <v>8976</v>
      </c>
      <c r="E1173">
        <v>6584.087538946098</v>
      </c>
      <c r="F1173">
        <v>2391.912461053902</v>
      </c>
    </row>
    <row r="1174" spans="1:6">
      <c r="A1174">
        <v>837</v>
      </c>
      <c r="B1174">
        <v>1173</v>
      </c>
      <c r="C1174">
        <v>1173</v>
      </c>
      <c r="D1174">
        <v>18132</v>
      </c>
      <c r="E1174">
        <v>12973.49440590678</v>
      </c>
      <c r="F1174">
        <v>5158.505594093218</v>
      </c>
    </row>
    <row r="1175" spans="1:6">
      <c r="A1175">
        <v>274</v>
      </c>
      <c r="B1175">
        <v>1174</v>
      </c>
      <c r="C1175">
        <v>1174</v>
      </c>
      <c r="D1175">
        <v>33387</v>
      </c>
      <c r="E1175">
        <v>28518.931984741961</v>
      </c>
      <c r="F1175">
        <v>4868.0680152580353</v>
      </c>
    </row>
    <row r="1176" spans="1:6">
      <c r="A1176">
        <v>951</v>
      </c>
      <c r="B1176">
        <v>1175</v>
      </c>
      <c r="C1176">
        <v>1175</v>
      </c>
      <c r="D1176">
        <v>9734</v>
      </c>
      <c r="E1176">
        <v>7974.7491652211866</v>
      </c>
      <c r="F1176">
        <v>1759.250834778813</v>
      </c>
    </row>
    <row r="1177" spans="1:6">
      <c r="A1177">
        <v>456</v>
      </c>
      <c r="B1177">
        <v>1176</v>
      </c>
      <c r="C1177">
        <v>1176</v>
      </c>
      <c r="D1177">
        <v>43991</v>
      </c>
      <c r="E1177">
        <v>31056.649334257501</v>
      </c>
      <c r="F1177">
        <v>12934.3506657425</v>
      </c>
    </row>
    <row r="1178" spans="1:6">
      <c r="A1178">
        <v>523</v>
      </c>
      <c r="B1178">
        <v>1177</v>
      </c>
      <c r="C1178">
        <v>1177</v>
      </c>
      <c r="D1178">
        <v>10713</v>
      </c>
      <c r="E1178">
        <v>7547.0795785650926</v>
      </c>
      <c r="F1178">
        <v>3165.920421434907</v>
      </c>
    </row>
    <row r="1179" spans="1:6">
      <c r="A1179">
        <v>524</v>
      </c>
      <c r="B1179">
        <v>1178</v>
      </c>
      <c r="C1179">
        <v>1178</v>
      </c>
      <c r="D1179">
        <v>8587</v>
      </c>
      <c r="E1179">
        <v>5299.5595430737121</v>
      </c>
      <c r="F1179">
        <v>3287.4404569262879</v>
      </c>
    </row>
    <row r="1180" spans="1:6">
      <c r="A1180">
        <v>179</v>
      </c>
      <c r="B1180">
        <v>1179</v>
      </c>
      <c r="C1180">
        <v>1179</v>
      </c>
      <c r="D1180">
        <v>17454</v>
      </c>
      <c r="E1180">
        <v>13834.86179483446</v>
      </c>
      <c r="F1180">
        <v>3619.1382051655401</v>
      </c>
    </row>
    <row r="1181" spans="1:6">
      <c r="A1181">
        <v>883</v>
      </c>
      <c r="B1181">
        <v>1180</v>
      </c>
      <c r="C1181">
        <v>1180</v>
      </c>
      <c r="D1181">
        <v>17535</v>
      </c>
      <c r="E1181">
        <v>9573.3718864855073</v>
      </c>
      <c r="F1181">
        <v>7961.6281135144927</v>
      </c>
    </row>
    <row r="1182" spans="1:6">
      <c r="A1182">
        <v>725</v>
      </c>
      <c r="B1182">
        <v>1181</v>
      </c>
      <c r="C1182">
        <v>1181</v>
      </c>
      <c r="D1182">
        <v>22290</v>
      </c>
      <c r="E1182">
        <v>15027.266878097589</v>
      </c>
      <c r="F1182">
        <v>7262.7331219024136</v>
      </c>
    </row>
    <row r="1183" spans="1:6">
      <c r="A1183">
        <v>361</v>
      </c>
      <c r="B1183">
        <v>1182</v>
      </c>
      <c r="C1183">
        <v>1182</v>
      </c>
      <c r="D1183">
        <v>12464</v>
      </c>
      <c r="E1183">
        <v>10748.906872228979</v>
      </c>
      <c r="F1183">
        <v>1715.093127771024</v>
      </c>
    </row>
    <row r="1184" spans="1:6">
      <c r="A1184">
        <v>534</v>
      </c>
      <c r="B1184">
        <v>1183</v>
      </c>
      <c r="C1184">
        <v>1183</v>
      </c>
      <c r="D1184">
        <v>29365</v>
      </c>
      <c r="E1184">
        <v>23533.983880633299</v>
      </c>
      <c r="F1184">
        <v>5831.0161193667054</v>
      </c>
    </row>
    <row r="1185" spans="1:6">
      <c r="A1185">
        <v>738</v>
      </c>
      <c r="B1185">
        <v>1184</v>
      </c>
      <c r="C1185">
        <v>1184</v>
      </c>
      <c r="D1185">
        <v>4374</v>
      </c>
      <c r="E1185">
        <v>3460.0181714282448</v>
      </c>
      <c r="F1185">
        <v>913.9818285717547</v>
      </c>
    </row>
    <row r="1186" spans="1:6">
      <c r="A1186">
        <v>809</v>
      </c>
      <c r="B1186">
        <v>1185</v>
      </c>
      <c r="C1186">
        <v>1185</v>
      </c>
      <c r="D1186">
        <v>21654</v>
      </c>
      <c r="E1186">
        <v>13900.237105833259</v>
      </c>
      <c r="F1186">
        <v>7753.7628941667372</v>
      </c>
    </row>
    <row r="1187" spans="1:6">
      <c r="A1187">
        <v>300</v>
      </c>
      <c r="B1187">
        <v>1186</v>
      </c>
      <c r="C1187">
        <v>1186</v>
      </c>
      <c r="D1187">
        <v>7913</v>
      </c>
      <c r="E1187">
        <v>4934.0071297972954</v>
      </c>
      <c r="F1187">
        <v>2978.992870202705</v>
      </c>
    </row>
    <row r="1188" spans="1:6">
      <c r="A1188">
        <v>296</v>
      </c>
      <c r="B1188">
        <v>1187</v>
      </c>
      <c r="C1188">
        <v>1187</v>
      </c>
      <c r="D1188">
        <v>23937</v>
      </c>
      <c r="E1188">
        <v>20826.250498959431</v>
      </c>
      <c r="F1188">
        <v>3110.7495010405728</v>
      </c>
    </row>
    <row r="1189" spans="1:6">
      <c r="A1189">
        <v>417</v>
      </c>
      <c r="B1189">
        <v>1188</v>
      </c>
      <c r="C1189">
        <v>1188</v>
      </c>
      <c r="D1189">
        <v>14151</v>
      </c>
      <c r="E1189">
        <v>7419.3010473370286</v>
      </c>
      <c r="F1189">
        <v>6731.6989526629714</v>
      </c>
    </row>
    <row r="1190" spans="1:6">
      <c r="A1190">
        <v>924</v>
      </c>
      <c r="B1190">
        <v>1189</v>
      </c>
      <c r="C1190">
        <v>1189</v>
      </c>
      <c r="D1190">
        <v>7739</v>
      </c>
      <c r="E1190">
        <v>4929.6617257226644</v>
      </c>
      <c r="F1190">
        <v>2809.338274277336</v>
      </c>
    </row>
    <row r="1191" spans="1:6">
      <c r="A1191">
        <v>403</v>
      </c>
      <c r="B1191">
        <v>1190</v>
      </c>
      <c r="C1191">
        <v>1190</v>
      </c>
      <c r="D1191">
        <v>13978</v>
      </c>
      <c r="E1191">
        <v>8689.9505747305011</v>
      </c>
      <c r="F1191">
        <v>5288.0494252694989</v>
      </c>
    </row>
    <row r="1192" spans="1:6">
      <c r="A1192">
        <v>599</v>
      </c>
      <c r="B1192">
        <v>1191</v>
      </c>
      <c r="C1192">
        <v>1191</v>
      </c>
      <c r="D1192">
        <v>22491</v>
      </c>
      <c r="E1192">
        <v>17756.328933333469</v>
      </c>
      <c r="F1192">
        <v>4734.6710666665313</v>
      </c>
    </row>
    <row r="1193" spans="1:6">
      <c r="A1193">
        <v>473</v>
      </c>
      <c r="B1193">
        <v>1192</v>
      </c>
      <c r="C1193">
        <v>1192</v>
      </c>
      <c r="D1193">
        <v>9964</v>
      </c>
      <c r="E1193">
        <v>8942.3926839639917</v>
      </c>
      <c r="F1193">
        <v>1021.607316036008</v>
      </c>
    </row>
    <row r="1194" spans="1:6">
      <c r="A1194">
        <v>493</v>
      </c>
      <c r="B1194">
        <v>1193</v>
      </c>
      <c r="C1194">
        <v>1193</v>
      </c>
      <c r="D1194">
        <v>14502</v>
      </c>
      <c r="E1194">
        <v>7541.3807103404279</v>
      </c>
      <c r="F1194">
        <v>6960.6192896595721</v>
      </c>
    </row>
    <row r="1195" spans="1:6">
      <c r="A1195">
        <v>624</v>
      </c>
      <c r="B1195">
        <v>1194</v>
      </c>
      <c r="C1195">
        <v>1194</v>
      </c>
      <c r="D1195">
        <v>29844</v>
      </c>
      <c r="E1195">
        <v>23889.440467651471</v>
      </c>
      <c r="F1195">
        <v>5954.5595323485322</v>
      </c>
    </row>
    <row r="1196" spans="1:6">
      <c r="A1196">
        <v>948</v>
      </c>
      <c r="B1196">
        <v>1195</v>
      </c>
      <c r="C1196">
        <v>1195</v>
      </c>
      <c r="D1196">
        <v>37691</v>
      </c>
      <c r="E1196">
        <v>26641.151004737119</v>
      </c>
      <c r="F1196">
        <v>11049.848995262881</v>
      </c>
    </row>
    <row r="1197" spans="1:6">
      <c r="A1197">
        <v>199</v>
      </c>
      <c r="B1197">
        <v>1196</v>
      </c>
      <c r="C1197">
        <v>1196</v>
      </c>
      <c r="D1197">
        <v>17717</v>
      </c>
      <c r="E1197">
        <v>15447.01248989854</v>
      </c>
      <c r="F1197">
        <v>2269.9875101014591</v>
      </c>
    </row>
    <row r="1198" spans="1:6">
      <c r="A1198">
        <v>133</v>
      </c>
      <c r="B1198">
        <v>1197</v>
      </c>
      <c r="C1198">
        <v>1197</v>
      </c>
      <c r="D1198">
        <v>10423</v>
      </c>
      <c r="E1198">
        <v>9196.1049484626274</v>
      </c>
      <c r="F1198">
        <v>1226.8950515373731</v>
      </c>
    </row>
    <row r="1199" spans="1:6">
      <c r="A1199">
        <v>826</v>
      </c>
      <c r="B1199">
        <v>1198</v>
      </c>
      <c r="C1199">
        <v>1198</v>
      </c>
      <c r="D1199">
        <v>12959</v>
      </c>
      <c r="E1199">
        <v>9808.8526222495311</v>
      </c>
      <c r="F1199">
        <v>3150.1473777504689</v>
      </c>
    </row>
    <row r="1200" spans="1:6">
      <c r="A1200">
        <v>346</v>
      </c>
      <c r="B1200">
        <v>1199</v>
      </c>
      <c r="C1200">
        <v>1199</v>
      </c>
      <c r="D1200">
        <v>28439</v>
      </c>
      <c r="E1200">
        <v>14888.35846709474</v>
      </c>
      <c r="F1200">
        <v>13550.64153290526</v>
      </c>
    </row>
    <row r="1201" spans="1:6">
      <c r="A1201">
        <v>901</v>
      </c>
      <c r="B1201">
        <v>1200</v>
      </c>
      <c r="C1201">
        <v>1200</v>
      </c>
      <c r="D1201">
        <v>30234</v>
      </c>
      <c r="E1201">
        <v>24153.901597760341</v>
      </c>
      <c r="F1201">
        <v>6080.0984022396624</v>
      </c>
    </row>
    <row r="1202" spans="1:6">
      <c r="A1202">
        <v>608</v>
      </c>
      <c r="B1202">
        <v>1201</v>
      </c>
      <c r="C1202">
        <v>1201</v>
      </c>
      <c r="D1202">
        <v>8367</v>
      </c>
      <c r="E1202">
        <v>4770.520716961265</v>
      </c>
      <c r="F1202">
        <v>3596.479283038735</v>
      </c>
    </row>
    <row r="1203" spans="1:6">
      <c r="A1203">
        <v>446</v>
      </c>
      <c r="B1203">
        <v>1202</v>
      </c>
      <c r="C1203">
        <v>1202</v>
      </c>
      <c r="D1203">
        <v>19608</v>
      </c>
      <c r="E1203">
        <v>10676.211276648181</v>
      </c>
      <c r="F1203">
        <v>8931.7887233518159</v>
      </c>
    </row>
    <row r="1204" spans="1:6">
      <c r="A1204">
        <v>105</v>
      </c>
      <c r="B1204">
        <v>1203</v>
      </c>
      <c r="C1204">
        <v>1203</v>
      </c>
      <c r="D1204">
        <v>9309</v>
      </c>
      <c r="E1204">
        <v>5179.8572736192546</v>
      </c>
      <c r="F1204">
        <v>4129.1427263807454</v>
      </c>
    </row>
    <row r="1205" spans="1:6">
      <c r="A1205">
        <v>998</v>
      </c>
      <c r="B1205">
        <v>1204</v>
      </c>
      <c r="C1205">
        <v>1204</v>
      </c>
      <c r="D1205">
        <v>29355</v>
      </c>
      <c r="E1205">
        <v>15170.42137336998</v>
      </c>
      <c r="F1205">
        <v>14184.57862663002</v>
      </c>
    </row>
    <row r="1206" spans="1:6">
      <c r="A1206">
        <v>139</v>
      </c>
      <c r="B1206">
        <v>1205</v>
      </c>
      <c r="C1206">
        <v>1205</v>
      </c>
      <c r="D1206">
        <v>15022</v>
      </c>
      <c r="E1206">
        <v>12140.55937955626</v>
      </c>
      <c r="F1206">
        <v>2881.4406204437419</v>
      </c>
    </row>
    <row r="1207" spans="1:6">
      <c r="A1207">
        <v>507</v>
      </c>
      <c r="B1207">
        <v>1206</v>
      </c>
      <c r="C1207">
        <v>1206</v>
      </c>
      <c r="D1207">
        <v>6863</v>
      </c>
      <c r="E1207">
        <v>4818.4984493970469</v>
      </c>
      <c r="F1207">
        <v>2044.5015506029531</v>
      </c>
    </row>
    <row r="1208" spans="1:6">
      <c r="A1208">
        <v>110</v>
      </c>
      <c r="B1208">
        <v>1207</v>
      </c>
      <c r="C1208">
        <v>1207</v>
      </c>
      <c r="D1208">
        <v>4156</v>
      </c>
      <c r="E1208">
        <v>3371.0885977702278</v>
      </c>
      <c r="F1208">
        <v>784.91140222977174</v>
      </c>
    </row>
    <row r="1209" spans="1:6">
      <c r="A1209">
        <v>227</v>
      </c>
      <c r="B1209">
        <v>1208</v>
      </c>
      <c r="C1209">
        <v>1208</v>
      </c>
      <c r="D1209">
        <v>21376</v>
      </c>
      <c r="E1209">
        <v>19236.26826799224</v>
      </c>
      <c r="F1209">
        <v>2139.7317320077559</v>
      </c>
    </row>
    <row r="1210" spans="1:6">
      <c r="A1210">
        <v>216</v>
      </c>
      <c r="B1210">
        <v>1209</v>
      </c>
      <c r="C1210">
        <v>1209</v>
      </c>
      <c r="D1210">
        <v>23785</v>
      </c>
      <c r="E1210">
        <v>14190.469164488761</v>
      </c>
      <c r="F1210">
        <v>9594.5308355112429</v>
      </c>
    </row>
    <row r="1211" spans="1:6">
      <c r="A1211">
        <v>899</v>
      </c>
      <c r="B1211">
        <v>1210</v>
      </c>
      <c r="C1211">
        <v>1210</v>
      </c>
      <c r="D1211">
        <v>6628</v>
      </c>
      <c r="E1211">
        <v>3720.4710648336868</v>
      </c>
      <c r="F1211">
        <v>2907.5289351663132</v>
      </c>
    </row>
    <row r="1212" spans="1:6">
      <c r="A1212">
        <v>829</v>
      </c>
      <c r="B1212">
        <v>1211</v>
      </c>
      <c r="C1212">
        <v>1211</v>
      </c>
      <c r="D1212">
        <v>11378</v>
      </c>
      <c r="E1212">
        <v>6217.2454938380588</v>
      </c>
      <c r="F1212">
        <v>5160.7545061619412</v>
      </c>
    </row>
    <row r="1213" spans="1:6">
      <c r="A1213">
        <v>193</v>
      </c>
      <c r="B1213">
        <v>1212</v>
      </c>
      <c r="C1213">
        <v>1212</v>
      </c>
      <c r="D1213">
        <v>10077</v>
      </c>
      <c r="E1213">
        <v>5390.5693752994584</v>
      </c>
      <c r="F1213">
        <v>4686.4306247005416</v>
      </c>
    </row>
    <row r="1214" spans="1:6">
      <c r="A1214">
        <v>35</v>
      </c>
      <c r="B1214">
        <v>1213</v>
      </c>
      <c r="C1214">
        <v>1213</v>
      </c>
      <c r="D1214">
        <v>4904</v>
      </c>
      <c r="E1214">
        <v>3947.068926953134</v>
      </c>
      <c r="F1214">
        <v>956.93107304686555</v>
      </c>
    </row>
    <row r="1215" spans="1:6">
      <c r="A1215">
        <v>894</v>
      </c>
      <c r="B1215">
        <v>1214</v>
      </c>
      <c r="C1215">
        <v>1214</v>
      </c>
      <c r="D1215">
        <v>17867</v>
      </c>
      <c r="E1215">
        <v>15454.94969782981</v>
      </c>
      <c r="F1215">
        <v>2412.0503021701861</v>
      </c>
    </row>
    <row r="1216" spans="1:6">
      <c r="A1216">
        <v>764</v>
      </c>
      <c r="B1216">
        <v>1215</v>
      </c>
      <c r="C1216">
        <v>1215</v>
      </c>
      <c r="D1216">
        <v>24145</v>
      </c>
      <c r="E1216">
        <v>12827.905221493071</v>
      </c>
      <c r="F1216">
        <v>11317.094778506929</v>
      </c>
    </row>
    <row r="1217" spans="1:6">
      <c r="A1217">
        <v>51</v>
      </c>
      <c r="B1217">
        <v>1216</v>
      </c>
      <c r="C1217">
        <v>1216</v>
      </c>
      <c r="D1217">
        <v>6864</v>
      </c>
      <c r="E1217">
        <v>4135.9396119934308</v>
      </c>
      <c r="F1217">
        <v>2728.0603880065692</v>
      </c>
    </row>
    <row r="1218" spans="1:6">
      <c r="A1218">
        <v>52</v>
      </c>
      <c r="B1218">
        <v>1217</v>
      </c>
      <c r="C1218">
        <v>1217</v>
      </c>
      <c r="D1218">
        <v>23395</v>
      </c>
      <c r="E1218">
        <v>18941.683383957861</v>
      </c>
      <c r="F1218">
        <v>4453.3166160421388</v>
      </c>
    </row>
    <row r="1219" spans="1:6">
      <c r="A1219">
        <v>86</v>
      </c>
      <c r="B1219">
        <v>1218</v>
      </c>
      <c r="C1219">
        <v>1218</v>
      </c>
      <c r="D1219">
        <v>7292</v>
      </c>
      <c r="E1219">
        <v>3819.6585772361</v>
      </c>
      <c r="F1219">
        <v>3472.3414227639</v>
      </c>
    </row>
    <row r="1220" spans="1:6">
      <c r="A1220">
        <v>924</v>
      </c>
      <c r="B1220">
        <v>1219</v>
      </c>
      <c r="C1220">
        <v>1219</v>
      </c>
      <c r="D1220">
        <v>20303</v>
      </c>
      <c r="E1220">
        <v>12190.491720219001</v>
      </c>
      <c r="F1220">
        <v>8112.5082797809964</v>
      </c>
    </row>
    <row r="1221" spans="1:6">
      <c r="A1221">
        <v>1</v>
      </c>
      <c r="B1221">
        <v>1220</v>
      </c>
      <c r="C1221">
        <v>1220</v>
      </c>
      <c r="D1221">
        <v>15122</v>
      </c>
      <c r="E1221">
        <v>9622.5225860079954</v>
      </c>
      <c r="F1221">
        <v>5499.4774139920046</v>
      </c>
    </row>
    <row r="1222" spans="1:6">
      <c r="A1222">
        <v>420</v>
      </c>
      <c r="B1222">
        <v>1221</v>
      </c>
      <c r="C1222">
        <v>1221</v>
      </c>
      <c r="D1222">
        <v>21144</v>
      </c>
      <c r="E1222">
        <v>12542.170826834379</v>
      </c>
      <c r="F1222">
        <v>8601.8291731656245</v>
      </c>
    </row>
    <row r="1223" spans="1:6">
      <c r="A1223">
        <v>821</v>
      </c>
      <c r="B1223">
        <v>1222</v>
      </c>
      <c r="C1223">
        <v>1222</v>
      </c>
      <c r="D1223">
        <v>32300</v>
      </c>
      <c r="E1223">
        <v>28273.942274010249</v>
      </c>
      <c r="F1223">
        <v>4026.057725989755</v>
      </c>
    </row>
    <row r="1224" spans="1:6">
      <c r="A1224">
        <v>323</v>
      </c>
      <c r="B1224">
        <v>1223</v>
      </c>
      <c r="C1224">
        <v>1223</v>
      </c>
      <c r="D1224">
        <v>18447</v>
      </c>
      <c r="E1224">
        <v>14102.89647033724</v>
      </c>
      <c r="F1224">
        <v>4344.103529662756</v>
      </c>
    </row>
    <row r="1225" spans="1:6">
      <c r="A1225">
        <v>385</v>
      </c>
      <c r="B1225">
        <v>1224</v>
      </c>
      <c r="C1225">
        <v>1224</v>
      </c>
      <c r="D1225">
        <v>22615</v>
      </c>
      <c r="E1225">
        <v>11819.41323014808</v>
      </c>
      <c r="F1225">
        <v>10795.58676985192</v>
      </c>
    </row>
    <row r="1226" spans="1:6">
      <c r="A1226">
        <v>258</v>
      </c>
      <c r="B1226">
        <v>1225</v>
      </c>
      <c r="C1226">
        <v>1225</v>
      </c>
      <c r="D1226">
        <v>10121</v>
      </c>
      <c r="E1226">
        <v>8977.9619371176759</v>
      </c>
      <c r="F1226">
        <v>1143.0380628823241</v>
      </c>
    </row>
    <row r="1227" spans="1:6">
      <c r="A1227">
        <v>560</v>
      </c>
      <c r="B1227">
        <v>1226</v>
      </c>
      <c r="C1227">
        <v>1226</v>
      </c>
      <c r="D1227">
        <v>24527</v>
      </c>
      <c r="E1227">
        <v>18270.328402504801</v>
      </c>
      <c r="F1227">
        <v>6256.6715974951994</v>
      </c>
    </row>
    <row r="1228" spans="1:6">
      <c r="A1228">
        <v>960</v>
      </c>
      <c r="B1228">
        <v>1227</v>
      </c>
      <c r="C1228">
        <v>1227</v>
      </c>
      <c r="D1228">
        <v>12388</v>
      </c>
      <c r="E1228">
        <v>8011.0588059794754</v>
      </c>
      <c r="F1228">
        <v>4376.9411940205246</v>
      </c>
    </row>
    <row r="1229" spans="1:6">
      <c r="A1229">
        <v>99</v>
      </c>
      <c r="B1229">
        <v>1228</v>
      </c>
      <c r="C1229">
        <v>1228</v>
      </c>
      <c r="D1229">
        <v>9344</v>
      </c>
      <c r="E1229">
        <v>8079.7172907649456</v>
      </c>
      <c r="F1229">
        <v>1264.282709235054</v>
      </c>
    </row>
    <row r="1230" spans="1:6">
      <c r="A1230">
        <v>594</v>
      </c>
      <c r="B1230">
        <v>1229</v>
      </c>
      <c r="C1230">
        <v>1229</v>
      </c>
      <c r="D1230">
        <v>5735</v>
      </c>
      <c r="E1230">
        <v>3735.1098610750641</v>
      </c>
      <c r="F1230">
        <v>1999.8901389249361</v>
      </c>
    </row>
    <row r="1231" spans="1:6">
      <c r="A1231">
        <v>901</v>
      </c>
      <c r="B1231">
        <v>1230</v>
      </c>
      <c r="C1231">
        <v>1230</v>
      </c>
      <c r="D1231">
        <v>22853</v>
      </c>
      <c r="E1231">
        <v>16897.144944788721</v>
      </c>
      <c r="F1231">
        <v>5955.8550552112829</v>
      </c>
    </row>
    <row r="1232" spans="1:6">
      <c r="A1232">
        <v>207</v>
      </c>
      <c r="B1232">
        <v>1231</v>
      </c>
      <c r="C1232">
        <v>1231</v>
      </c>
      <c r="D1232">
        <v>5817</v>
      </c>
      <c r="E1232">
        <v>2960.6137877313081</v>
      </c>
      <c r="F1232">
        <v>2856.3862122686919</v>
      </c>
    </row>
    <row r="1233" spans="1:6">
      <c r="A1233">
        <v>365</v>
      </c>
      <c r="B1233">
        <v>1232</v>
      </c>
      <c r="C1233">
        <v>1232</v>
      </c>
      <c r="D1233">
        <v>9077</v>
      </c>
      <c r="E1233">
        <v>5566.800923470717</v>
      </c>
      <c r="F1233">
        <v>3510.199076529283</v>
      </c>
    </row>
    <row r="1234" spans="1:6">
      <c r="A1234">
        <v>667</v>
      </c>
      <c r="B1234">
        <v>1233</v>
      </c>
      <c r="C1234">
        <v>1233</v>
      </c>
      <c r="D1234">
        <v>22806</v>
      </c>
      <c r="E1234">
        <v>13110.75492939845</v>
      </c>
      <c r="F1234">
        <v>9695.2450706015516</v>
      </c>
    </row>
    <row r="1235" spans="1:6">
      <c r="A1235">
        <v>34</v>
      </c>
      <c r="B1235">
        <v>1234</v>
      </c>
      <c r="C1235">
        <v>1234</v>
      </c>
      <c r="D1235">
        <v>26168</v>
      </c>
      <c r="E1235">
        <v>20980.363445287461</v>
      </c>
      <c r="F1235">
        <v>5187.6365547125388</v>
      </c>
    </row>
    <row r="1236" spans="1:6">
      <c r="A1236">
        <v>948</v>
      </c>
      <c r="B1236">
        <v>1235</v>
      </c>
      <c r="C1236">
        <v>1235</v>
      </c>
      <c r="D1236">
        <v>41548</v>
      </c>
      <c r="E1236">
        <v>26191.263770403129</v>
      </c>
      <c r="F1236">
        <v>15356.736229596871</v>
      </c>
    </row>
    <row r="1237" spans="1:6">
      <c r="A1237">
        <v>209</v>
      </c>
      <c r="B1237">
        <v>1236</v>
      </c>
      <c r="C1237">
        <v>1236</v>
      </c>
      <c r="D1237">
        <v>12394</v>
      </c>
      <c r="E1237">
        <v>9851.064707153555</v>
      </c>
      <c r="F1237">
        <v>2542.935292846445</v>
      </c>
    </row>
    <row r="1238" spans="1:6">
      <c r="A1238">
        <v>770</v>
      </c>
      <c r="B1238">
        <v>1237</v>
      </c>
      <c r="C1238">
        <v>1237</v>
      </c>
      <c r="D1238">
        <v>18901</v>
      </c>
      <c r="E1238">
        <v>10423.141694205289</v>
      </c>
      <c r="F1238">
        <v>8477.8583057947126</v>
      </c>
    </row>
    <row r="1239" spans="1:6">
      <c r="A1239">
        <v>889</v>
      </c>
      <c r="B1239">
        <v>1238</v>
      </c>
      <c r="C1239">
        <v>1238</v>
      </c>
      <c r="D1239">
        <v>10487</v>
      </c>
      <c r="E1239">
        <v>7422.817463420477</v>
      </c>
      <c r="F1239">
        <v>3064.182536579523</v>
      </c>
    </row>
    <row r="1240" spans="1:6">
      <c r="A1240">
        <v>465</v>
      </c>
      <c r="B1240">
        <v>1239</v>
      </c>
      <c r="C1240">
        <v>1239</v>
      </c>
      <c r="D1240">
        <v>35858</v>
      </c>
      <c r="E1240">
        <v>28909.185476179991</v>
      </c>
      <c r="F1240">
        <v>6948.8145238200123</v>
      </c>
    </row>
    <row r="1241" spans="1:6">
      <c r="A1241">
        <v>608</v>
      </c>
      <c r="B1241">
        <v>1240</v>
      </c>
      <c r="C1241">
        <v>1240</v>
      </c>
      <c r="D1241">
        <v>10978</v>
      </c>
      <c r="E1241">
        <v>7634.2245084822334</v>
      </c>
      <c r="F1241">
        <v>3343.775491517767</v>
      </c>
    </row>
    <row r="1242" spans="1:6">
      <c r="A1242">
        <v>674</v>
      </c>
      <c r="B1242">
        <v>1241</v>
      </c>
      <c r="C1242">
        <v>1241</v>
      </c>
      <c r="D1242">
        <v>6909</v>
      </c>
      <c r="E1242">
        <v>5938.9575921922869</v>
      </c>
      <c r="F1242">
        <v>970.04240780771306</v>
      </c>
    </row>
    <row r="1243" spans="1:6">
      <c r="A1243">
        <v>237</v>
      </c>
      <c r="B1243">
        <v>1242</v>
      </c>
      <c r="C1243">
        <v>1242</v>
      </c>
      <c r="D1243">
        <v>16955</v>
      </c>
      <c r="E1243">
        <v>11150.68663250296</v>
      </c>
      <c r="F1243">
        <v>5804.3133674970404</v>
      </c>
    </row>
    <row r="1244" spans="1:6">
      <c r="A1244">
        <v>65</v>
      </c>
      <c r="B1244">
        <v>1243</v>
      </c>
      <c r="C1244">
        <v>1243</v>
      </c>
      <c r="D1244">
        <v>6053</v>
      </c>
      <c r="E1244">
        <v>5441.246903514274</v>
      </c>
      <c r="F1244">
        <v>611.75309648572602</v>
      </c>
    </row>
    <row r="1245" spans="1:6">
      <c r="A1245">
        <v>796</v>
      </c>
      <c r="B1245">
        <v>1244</v>
      </c>
      <c r="C1245">
        <v>1244</v>
      </c>
      <c r="D1245">
        <v>33917</v>
      </c>
      <c r="E1245">
        <v>27018.588439939918</v>
      </c>
      <c r="F1245">
        <v>6898.4115600600817</v>
      </c>
    </row>
    <row r="1246" spans="1:6">
      <c r="A1246">
        <v>419</v>
      </c>
      <c r="B1246">
        <v>1245</v>
      </c>
      <c r="C1246">
        <v>1245</v>
      </c>
      <c r="D1246">
        <v>29464</v>
      </c>
      <c r="E1246">
        <v>19968.844384284119</v>
      </c>
      <c r="F1246">
        <v>9495.1556157158775</v>
      </c>
    </row>
    <row r="1247" spans="1:6">
      <c r="A1247">
        <v>460</v>
      </c>
      <c r="B1247">
        <v>1246</v>
      </c>
      <c r="C1247">
        <v>1246</v>
      </c>
      <c r="D1247">
        <v>12789</v>
      </c>
      <c r="E1247">
        <v>8424.4300431413321</v>
      </c>
      <c r="F1247">
        <v>4364.5699568586679</v>
      </c>
    </row>
    <row r="1248" spans="1:6">
      <c r="A1248">
        <v>205</v>
      </c>
      <c r="B1248">
        <v>1247</v>
      </c>
      <c r="C1248">
        <v>1247</v>
      </c>
      <c r="D1248">
        <v>8337</v>
      </c>
      <c r="E1248">
        <v>7334.049319403136</v>
      </c>
      <c r="F1248">
        <v>1002.950680596864</v>
      </c>
    </row>
    <row r="1249" spans="1:6">
      <c r="A1249">
        <v>466</v>
      </c>
      <c r="B1249">
        <v>1248</v>
      </c>
      <c r="C1249">
        <v>1248</v>
      </c>
      <c r="D1249">
        <v>19781</v>
      </c>
      <c r="E1249">
        <v>13787.59233089529</v>
      </c>
      <c r="F1249">
        <v>5993.4076691047121</v>
      </c>
    </row>
    <row r="1250" spans="1:6">
      <c r="A1250">
        <v>316</v>
      </c>
      <c r="B1250">
        <v>1249</v>
      </c>
      <c r="C1250">
        <v>1249</v>
      </c>
      <c r="D1250">
        <v>44324</v>
      </c>
      <c r="E1250">
        <v>22322.44715071495</v>
      </c>
      <c r="F1250">
        <v>22001.55284928505</v>
      </c>
    </row>
    <row r="1251" spans="1:6">
      <c r="A1251">
        <v>462</v>
      </c>
      <c r="B1251">
        <v>1250</v>
      </c>
      <c r="C1251">
        <v>1250</v>
      </c>
      <c r="D1251">
        <v>22015</v>
      </c>
      <c r="E1251">
        <v>12345.59501259951</v>
      </c>
      <c r="F1251">
        <v>9669.4049874004868</v>
      </c>
    </row>
    <row r="1252" spans="1:6">
      <c r="A1252">
        <v>713</v>
      </c>
      <c r="B1252">
        <v>1251</v>
      </c>
      <c r="C1252">
        <v>1251</v>
      </c>
      <c r="D1252">
        <v>17518</v>
      </c>
      <c r="E1252">
        <v>11608.415501814399</v>
      </c>
      <c r="F1252">
        <v>5909.5844981855989</v>
      </c>
    </row>
    <row r="1253" spans="1:6">
      <c r="A1253">
        <v>619</v>
      </c>
      <c r="B1253">
        <v>1252</v>
      </c>
      <c r="C1253">
        <v>1252</v>
      </c>
      <c r="D1253">
        <v>12850</v>
      </c>
      <c r="E1253">
        <v>6474.0651060774753</v>
      </c>
      <c r="F1253">
        <v>6375.9348939225247</v>
      </c>
    </row>
    <row r="1254" spans="1:6">
      <c r="A1254">
        <v>210</v>
      </c>
      <c r="B1254">
        <v>1253</v>
      </c>
      <c r="C1254">
        <v>1253</v>
      </c>
      <c r="D1254">
        <v>29403</v>
      </c>
      <c r="E1254">
        <v>19238.163870950892</v>
      </c>
      <c r="F1254">
        <v>10164.83612904911</v>
      </c>
    </row>
    <row r="1255" spans="1:6">
      <c r="A1255">
        <v>150</v>
      </c>
      <c r="B1255">
        <v>1254</v>
      </c>
      <c r="C1255">
        <v>1254</v>
      </c>
      <c r="D1255">
        <v>24063</v>
      </c>
      <c r="E1255">
        <v>17819.83381083767</v>
      </c>
      <c r="F1255">
        <v>6243.1661891623298</v>
      </c>
    </row>
    <row r="1256" spans="1:6">
      <c r="A1256">
        <v>933</v>
      </c>
      <c r="B1256">
        <v>1255</v>
      </c>
      <c r="C1256">
        <v>1255</v>
      </c>
      <c r="D1256">
        <v>26749</v>
      </c>
      <c r="E1256">
        <v>14254.800776284301</v>
      </c>
      <c r="F1256">
        <v>12494.199223715699</v>
      </c>
    </row>
    <row r="1257" spans="1:6">
      <c r="A1257">
        <v>654</v>
      </c>
      <c r="B1257">
        <v>1256</v>
      </c>
      <c r="C1257">
        <v>1256</v>
      </c>
      <c r="D1257">
        <v>5906</v>
      </c>
      <c r="E1257">
        <v>3737.682878246047</v>
      </c>
      <c r="F1257">
        <v>2168.317121753953</v>
      </c>
    </row>
    <row r="1258" spans="1:6">
      <c r="A1258">
        <v>946</v>
      </c>
      <c r="B1258">
        <v>1257</v>
      </c>
      <c r="C1258">
        <v>1257</v>
      </c>
      <c r="D1258">
        <v>22749</v>
      </c>
      <c r="E1258">
        <v>15284.987433337919</v>
      </c>
      <c r="F1258">
        <v>7464.0125666620843</v>
      </c>
    </row>
    <row r="1259" spans="1:6">
      <c r="A1259">
        <v>695</v>
      </c>
      <c r="B1259">
        <v>1258</v>
      </c>
      <c r="C1259">
        <v>1258</v>
      </c>
      <c r="D1259">
        <v>28593</v>
      </c>
      <c r="E1259">
        <v>23925.30096009019</v>
      </c>
      <c r="F1259">
        <v>4667.6990399098067</v>
      </c>
    </row>
    <row r="1260" spans="1:6">
      <c r="A1260">
        <v>745</v>
      </c>
      <c r="B1260">
        <v>1259</v>
      </c>
      <c r="C1260">
        <v>1259</v>
      </c>
      <c r="D1260">
        <v>17013</v>
      </c>
      <c r="E1260">
        <v>8963.122933640585</v>
      </c>
      <c r="F1260">
        <v>8049.877066359415</v>
      </c>
    </row>
    <row r="1261" spans="1:6">
      <c r="A1261">
        <v>44</v>
      </c>
      <c r="B1261">
        <v>1260</v>
      </c>
      <c r="C1261">
        <v>1260</v>
      </c>
      <c r="D1261">
        <v>14811</v>
      </c>
      <c r="E1261">
        <v>11110.442571776501</v>
      </c>
      <c r="F1261">
        <v>3700.5574282235052</v>
      </c>
    </row>
    <row r="1262" spans="1:6">
      <c r="A1262">
        <v>736</v>
      </c>
      <c r="B1262">
        <v>1261</v>
      </c>
      <c r="C1262">
        <v>1261</v>
      </c>
      <c r="D1262">
        <v>22456</v>
      </c>
      <c r="E1262">
        <v>19889.207053251372</v>
      </c>
      <c r="F1262">
        <v>2566.7929467486319</v>
      </c>
    </row>
    <row r="1263" spans="1:6">
      <c r="A1263">
        <v>242</v>
      </c>
      <c r="B1263">
        <v>1262</v>
      </c>
      <c r="C1263">
        <v>1262</v>
      </c>
      <c r="D1263">
        <v>9903</v>
      </c>
      <c r="E1263">
        <v>6772.1211475683258</v>
      </c>
      <c r="F1263">
        <v>3130.8788524316742</v>
      </c>
    </row>
    <row r="1264" spans="1:6">
      <c r="A1264">
        <v>750</v>
      </c>
      <c r="B1264">
        <v>1263</v>
      </c>
      <c r="C1264">
        <v>1263</v>
      </c>
      <c r="D1264">
        <v>9686</v>
      </c>
      <c r="E1264">
        <v>8309.044786280052</v>
      </c>
      <c r="F1264">
        <v>1376.955213719948</v>
      </c>
    </row>
    <row r="1265" spans="1:6">
      <c r="A1265">
        <v>322</v>
      </c>
      <c r="B1265">
        <v>1264</v>
      </c>
      <c r="C1265">
        <v>1264</v>
      </c>
      <c r="D1265">
        <v>16176</v>
      </c>
      <c r="E1265">
        <v>11711.21053926387</v>
      </c>
      <c r="F1265">
        <v>4464.7894607361341</v>
      </c>
    </row>
    <row r="1266" spans="1:6">
      <c r="A1266">
        <v>246</v>
      </c>
      <c r="B1266">
        <v>1265</v>
      </c>
      <c r="C1266">
        <v>1265</v>
      </c>
      <c r="D1266">
        <v>11746</v>
      </c>
      <c r="E1266">
        <v>6663.186274059648</v>
      </c>
      <c r="F1266">
        <v>5082.813725940352</v>
      </c>
    </row>
    <row r="1267" spans="1:6">
      <c r="A1267">
        <v>611</v>
      </c>
      <c r="B1267">
        <v>1266</v>
      </c>
      <c r="C1267">
        <v>1266</v>
      </c>
      <c r="D1267">
        <v>4255</v>
      </c>
      <c r="E1267">
        <v>3325.9636330354838</v>
      </c>
      <c r="F1267">
        <v>929.03636696451622</v>
      </c>
    </row>
    <row r="1268" spans="1:6">
      <c r="A1268">
        <v>805</v>
      </c>
      <c r="B1268">
        <v>1267</v>
      </c>
      <c r="C1268">
        <v>1267</v>
      </c>
      <c r="D1268">
        <v>11123</v>
      </c>
      <c r="E1268">
        <v>7590.7124640980837</v>
      </c>
      <c r="F1268">
        <v>3532.2875359019158</v>
      </c>
    </row>
    <row r="1269" spans="1:6">
      <c r="A1269">
        <v>916</v>
      </c>
      <c r="B1269">
        <v>1268</v>
      </c>
      <c r="C1269">
        <v>1268</v>
      </c>
      <c r="D1269">
        <v>24801</v>
      </c>
      <c r="E1269">
        <v>17019.553838653919</v>
      </c>
      <c r="F1269">
        <v>7781.4461613460844</v>
      </c>
    </row>
    <row r="1270" spans="1:6">
      <c r="A1270">
        <v>115</v>
      </c>
      <c r="B1270">
        <v>1269</v>
      </c>
      <c r="C1270">
        <v>1269</v>
      </c>
      <c r="D1270">
        <v>12683</v>
      </c>
      <c r="E1270">
        <v>11158.98727617347</v>
      </c>
      <c r="F1270">
        <v>1524.012723826527</v>
      </c>
    </row>
    <row r="1271" spans="1:6">
      <c r="A1271">
        <v>366</v>
      </c>
      <c r="B1271">
        <v>1270</v>
      </c>
      <c r="C1271">
        <v>1270</v>
      </c>
      <c r="D1271">
        <v>23947</v>
      </c>
      <c r="E1271">
        <v>12050.934703815719</v>
      </c>
      <c r="F1271">
        <v>11896.065296184281</v>
      </c>
    </row>
    <row r="1272" spans="1:6">
      <c r="A1272">
        <v>419</v>
      </c>
      <c r="B1272">
        <v>1271</v>
      </c>
      <c r="C1272">
        <v>1271</v>
      </c>
      <c r="D1272">
        <v>20669</v>
      </c>
      <c r="E1272">
        <v>11915.82408598909</v>
      </c>
      <c r="F1272">
        <v>8753.1759140109134</v>
      </c>
    </row>
    <row r="1273" spans="1:6">
      <c r="A1273">
        <v>858</v>
      </c>
      <c r="B1273">
        <v>1272</v>
      </c>
      <c r="C1273">
        <v>1272</v>
      </c>
      <c r="D1273">
        <v>8910</v>
      </c>
      <c r="E1273">
        <v>7650.1204513692373</v>
      </c>
      <c r="F1273">
        <v>1259.8795486307631</v>
      </c>
    </row>
    <row r="1274" spans="1:6">
      <c r="A1274">
        <v>932</v>
      </c>
      <c r="B1274">
        <v>1273</v>
      </c>
      <c r="C1274">
        <v>1273</v>
      </c>
      <c r="D1274">
        <v>20730</v>
      </c>
      <c r="E1274">
        <v>16161.571879404069</v>
      </c>
      <c r="F1274">
        <v>4568.4281205959323</v>
      </c>
    </row>
    <row r="1275" spans="1:6">
      <c r="A1275">
        <v>207</v>
      </c>
      <c r="B1275">
        <v>1274</v>
      </c>
      <c r="C1275">
        <v>1274</v>
      </c>
      <c r="D1275">
        <v>8439</v>
      </c>
      <c r="E1275">
        <v>5205.9009424641972</v>
      </c>
      <c r="F1275">
        <v>3233.0990575358028</v>
      </c>
    </row>
    <row r="1276" spans="1:6">
      <c r="A1276">
        <v>112</v>
      </c>
      <c r="B1276">
        <v>1275</v>
      </c>
      <c r="C1276">
        <v>1275</v>
      </c>
      <c r="D1276">
        <v>14517</v>
      </c>
      <c r="E1276">
        <v>7275.628102809138</v>
      </c>
      <c r="F1276">
        <v>7241.371897190862</v>
      </c>
    </row>
    <row r="1277" spans="1:6">
      <c r="A1277">
        <v>263</v>
      </c>
      <c r="B1277">
        <v>1276</v>
      </c>
      <c r="C1277">
        <v>1276</v>
      </c>
      <c r="D1277">
        <v>7101</v>
      </c>
      <c r="E1277">
        <v>5524.299903556649</v>
      </c>
      <c r="F1277">
        <v>1576.700096443351</v>
      </c>
    </row>
    <row r="1278" spans="1:6">
      <c r="A1278">
        <v>836</v>
      </c>
      <c r="B1278">
        <v>1277</v>
      </c>
      <c r="C1278">
        <v>1277</v>
      </c>
      <c r="D1278">
        <v>16125</v>
      </c>
      <c r="E1278">
        <v>12776.586597906369</v>
      </c>
      <c r="F1278">
        <v>3348.413402093629</v>
      </c>
    </row>
    <row r="1279" spans="1:6">
      <c r="A1279">
        <v>708</v>
      </c>
      <c r="B1279">
        <v>1278</v>
      </c>
      <c r="C1279">
        <v>1278</v>
      </c>
      <c r="D1279">
        <v>28262</v>
      </c>
      <c r="E1279">
        <v>22225.014378972639</v>
      </c>
      <c r="F1279">
        <v>6036.9856210273647</v>
      </c>
    </row>
    <row r="1280" spans="1:6">
      <c r="A1280">
        <v>215</v>
      </c>
      <c r="B1280">
        <v>1279</v>
      </c>
      <c r="C1280">
        <v>1279</v>
      </c>
      <c r="D1280">
        <v>10064</v>
      </c>
      <c r="E1280">
        <v>5313.5212065459846</v>
      </c>
      <c r="F1280">
        <v>4750.4787934540154</v>
      </c>
    </row>
    <row r="1281" spans="1:6">
      <c r="A1281">
        <v>280</v>
      </c>
      <c r="B1281">
        <v>1280</v>
      </c>
      <c r="C1281">
        <v>1280</v>
      </c>
      <c r="D1281">
        <v>17850</v>
      </c>
      <c r="E1281">
        <v>11273.660952130849</v>
      </c>
      <c r="F1281">
        <v>6576.3390478691508</v>
      </c>
    </row>
    <row r="1282" spans="1:6">
      <c r="A1282">
        <v>960</v>
      </c>
      <c r="B1282">
        <v>1281</v>
      </c>
      <c r="C1282">
        <v>1281</v>
      </c>
      <c r="D1282">
        <v>11584</v>
      </c>
      <c r="E1282">
        <v>10072.519156394599</v>
      </c>
      <c r="F1282">
        <v>1511.480843605405</v>
      </c>
    </row>
    <row r="1283" spans="1:6">
      <c r="A1283">
        <v>605</v>
      </c>
      <c r="B1283">
        <v>1282</v>
      </c>
      <c r="C1283">
        <v>1282</v>
      </c>
      <c r="D1283">
        <v>17427</v>
      </c>
      <c r="E1283">
        <v>9782.7890752074836</v>
      </c>
      <c r="F1283">
        <v>7644.2109247925164</v>
      </c>
    </row>
    <row r="1284" spans="1:6">
      <c r="A1284">
        <v>920</v>
      </c>
      <c r="B1284">
        <v>1283</v>
      </c>
      <c r="C1284">
        <v>1283</v>
      </c>
      <c r="D1284">
        <v>19999</v>
      </c>
      <c r="E1284">
        <v>14074.124632572961</v>
      </c>
      <c r="F1284">
        <v>5924.8753674270429</v>
      </c>
    </row>
    <row r="1285" spans="1:6">
      <c r="A1285">
        <v>836</v>
      </c>
      <c r="B1285">
        <v>1284</v>
      </c>
      <c r="C1285">
        <v>1284</v>
      </c>
      <c r="D1285">
        <v>23957</v>
      </c>
      <c r="E1285">
        <v>15551.100388567191</v>
      </c>
      <c r="F1285">
        <v>8405.8996114328056</v>
      </c>
    </row>
    <row r="1286" spans="1:6">
      <c r="A1286">
        <v>535</v>
      </c>
      <c r="B1286">
        <v>1285</v>
      </c>
      <c r="C1286">
        <v>1285</v>
      </c>
      <c r="D1286">
        <v>14012</v>
      </c>
      <c r="E1286">
        <v>8390.7214836020667</v>
      </c>
      <c r="F1286">
        <v>5621.2785163979333</v>
      </c>
    </row>
    <row r="1287" spans="1:6">
      <c r="A1287">
        <v>424</v>
      </c>
      <c r="B1287">
        <v>1286</v>
      </c>
      <c r="C1287">
        <v>1286</v>
      </c>
      <c r="D1287">
        <v>5096</v>
      </c>
      <c r="E1287">
        <v>3897.2770866898281</v>
      </c>
      <c r="F1287">
        <v>1198.7229133101721</v>
      </c>
    </row>
    <row r="1288" spans="1:6">
      <c r="A1288">
        <v>934</v>
      </c>
      <c r="B1288">
        <v>1287</v>
      </c>
      <c r="C1288">
        <v>1287</v>
      </c>
      <c r="D1288">
        <v>13978</v>
      </c>
      <c r="E1288">
        <v>9413.0909435506273</v>
      </c>
      <c r="F1288">
        <v>4564.9090564493727</v>
      </c>
    </row>
    <row r="1289" spans="1:6">
      <c r="A1289">
        <v>477</v>
      </c>
      <c r="B1289">
        <v>1288</v>
      </c>
      <c r="C1289">
        <v>1288</v>
      </c>
      <c r="D1289">
        <v>13781</v>
      </c>
      <c r="E1289">
        <v>12233.964968449131</v>
      </c>
      <c r="F1289">
        <v>1547.0350315508681</v>
      </c>
    </row>
    <row r="1290" spans="1:6">
      <c r="A1290">
        <v>131</v>
      </c>
      <c r="B1290">
        <v>1289</v>
      </c>
      <c r="C1290">
        <v>1289</v>
      </c>
      <c r="D1290">
        <v>9102</v>
      </c>
      <c r="E1290">
        <v>8141.4592374385275</v>
      </c>
      <c r="F1290">
        <v>960.54076256147346</v>
      </c>
    </row>
    <row r="1291" spans="1:6">
      <c r="A1291">
        <v>429</v>
      </c>
      <c r="B1291">
        <v>1290</v>
      </c>
      <c r="C1291">
        <v>1290</v>
      </c>
      <c r="D1291">
        <v>26550</v>
      </c>
      <c r="E1291">
        <v>19678.49893880884</v>
      </c>
      <c r="F1291">
        <v>6871.5010611911566</v>
      </c>
    </row>
    <row r="1292" spans="1:6">
      <c r="A1292">
        <v>214</v>
      </c>
      <c r="B1292">
        <v>1291</v>
      </c>
      <c r="C1292">
        <v>1291</v>
      </c>
      <c r="D1292">
        <v>5326</v>
      </c>
      <c r="E1292">
        <v>3636.9355320403238</v>
      </c>
      <c r="F1292">
        <v>1689.064467959676</v>
      </c>
    </row>
    <row r="1293" spans="1:6">
      <c r="A1293">
        <v>75</v>
      </c>
      <c r="B1293">
        <v>1292</v>
      </c>
      <c r="C1293">
        <v>1292</v>
      </c>
      <c r="D1293">
        <v>14697</v>
      </c>
      <c r="E1293">
        <v>7989.2324797227147</v>
      </c>
      <c r="F1293">
        <v>6707.7675202772853</v>
      </c>
    </row>
    <row r="1294" spans="1:6">
      <c r="A1294">
        <v>319</v>
      </c>
      <c r="B1294">
        <v>1293</v>
      </c>
      <c r="C1294">
        <v>1293</v>
      </c>
      <c r="D1294">
        <v>16788</v>
      </c>
      <c r="E1294">
        <v>12540.4512855517</v>
      </c>
      <c r="F1294">
        <v>4247.5487144482977</v>
      </c>
    </row>
    <row r="1295" spans="1:6">
      <c r="A1295">
        <v>801</v>
      </c>
      <c r="B1295">
        <v>1294</v>
      </c>
      <c r="C1295">
        <v>1294</v>
      </c>
      <c r="D1295">
        <v>9933</v>
      </c>
      <c r="E1295">
        <v>6716.375190648987</v>
      </c>
      <c r="F1295">
        <v>3216.624809351013</v>
      </c>
    </row>
    <row r="1296" spans="1:6">
      <c r="A1296">
        <v>118</v>
      </c>
      <c r="B1296">
        <v>1295</v>
      </c>
      <c r="C1296">
        <v>1295</v>
      </c>
      <c r="D1296">
        <v>9436</v>
      </c>
      <c r="E1296">
        <v>7644.2494528736388</v>
      </c>
      <c r="F1296">
        <v>1791.750547126361</v>
      </c>
    </row>
    <row r="1297" spans="1:6">
      <c r="A1297">
        <v>831</v>
      </c>
      <c r="B1297">
        <v>1296</v>
      </c>
      <c r="C1297">
        <v>1296</v>
      </c>
      <c r="D1297">
        <v>31573</v>
      </c>
      <c r="E1297">
        <v>25227.436044523449</v>
      </c>
      <c r="F1297">
        <v>6345.5639554765548</v>
      </c>
    </row>
    <row r="1298" spans="1:6">
      <c r="A1298">
        <v>627</v>
      </c>
      <c r="B1298">
        <v>1297</v>
      </c>
      <c r="C1298">
        <v>1297</v>
      </c>
      <c r="D1298">
        <v>14582</v>
      </c>
      <c r="E1298">
        <v>11733.50486791894</v>
      </c>
      <c r="F1298">
        <v>2848.4951320810628</v>
      </c>
    </row>
    <row r="1299" spans="1:6">
      <c r="A1299">
        <v>935</v>
      </c>
      <c r="B1299">
        <v>1298</v>
      </c>
      <c r="C1299">
        <v>1298</v>
      </c>
      <c r="D1299">
        <v>19327</v>
      </c>
      <c r="E1299">
        <v>11595.348481508499</v>
      </c>
      <c r="F1299">
        <v>7731.6515184915024</v>
      </c>
    </row>
    <row r="1300" spans="1:6">
      <c r="A1300">
        <v>754</v>
      </c>
      <c r="B1300">
        <v>1299</v>
      </c>
      <c r="C1300">
        <v>1299</v>
      </c>
      <c r="D1300">
        <v>21057</v>
      </c>
      <c r="E1300">
        <v>13950.91805732431</v>
      </c>
      <c r="F1300">
        <v>7106.0819426756898</v>
      </c>
    </row>
    <row r="1301" spans="1:6">
      <c r="A1301">
        <v>738</v>
      </c>
      <c r="B1301">
        <v>1300</v>
      </c>
      <c r="C1301">
        <v>1300</v>
      </c>
      <c r="D1301">
        <v>22545</v>
      </c>
      <c r="E1301">
        <v>18180.2086074037</v>
      </c>
      <c r="F1301">
        <v>4364.7913925963003</v>
      </c>
    </row>
    <row r="1302" spans="1:6">
      <c r="A1302">
        <v>849</v>
      </c>
      <c r="B1302">
        <v>1301</v>
      </c>
      <c r="C1302">
        <v>1301</v>
      </c>
      <c r="D1302">
        <v>25500</v>
      </c>
      <c r="E1302">
        <v>18162.935651666139</v>
      </c>
      <c r="F1302">
        <v>7337.0643483338608</v>
      </c>
    </row>
    <row r="1303" spans="1:6">
      <c r="A1303">
        <v>150</v>
      </c>
      <c r="B1303">
        <v>1302</v>
      </c>
      <c r="C1303">
        <v>1302</v>
      </c>
      <c r="D1303">
        <v>20674</v>
      </c>
      <c r="E1303">
        <v>17823.85776131977</v>
      </c>
      <c r="F1303">
        <v>2850.142238680226</v>
      </c>
    </row>
    <row r="1304" spans="1:6">
      <c r="A1304">
        <v>47</v>
      </c>
      <c r="B1304">
        <v>1303</v>
      </c>
      <c r="C1304">
        <v>1303</v>
      </c>
      <c r="D1304">
        <v>4464</v>
      </c>
      <c r="E1304">
        <v>3845.1062019527799</v>
      </c>
      <c r="F1304">
        <v>618.89379804721966</v>
      </c>
    </row>
    <row r="1305" spans="1:6">
      <c r="A1305">
        <v>897</v>
      </c>
      <c r="B1305">
        <v>1304</v>
      </c>
      <c r="C1305">
        <v>1304</v>
      </c>
      <c r="D1305">
        <v>11223</v>
      </c>
      <c r="E1305">
        <v>7805.8712418075356</v>
      </c>
      <c r="F1305">
        <v>3417.1287581924639</v>
      </c>
    </row>
    <row r="1306" spans="1:6">
      <c r="A1306">
        <v>222</v>
      </c>
      <c r="B1306">
        <v>1305</v>
      </c>
      <c r="C1306">
        <v>1305</v>
      </c>
      <c r="D1306">
        <v>22711</v>
      </c>
      <c r="E1306">
        <v>14728.27005679948</v>
      </c>
      <c r="F1306">
        <v>7982.7299432005238</v>
      </c>
    </row>
    <row r="1307" spans="1:6">
      <c r="A1307">
        <v>896</v>
      </c>
      <c r="B1307">
        <v>1306</v>
      </c>
      <c r="C1307">
        <v>1306</v>
      </c>
      <c r="D1307">
        <v>8887</v>
      </c>
      <c r="E1307">
        <v>6667.1536865005764</v>
      </c>
      <c r="F1307">
        <v>2219.846313499424</v>
      </c>
    </row>
    <row r="1308" spans="1:6">
      <c r="A1308">
        <v>813</v>
      </c>
      <c r="B1308">
        <v>1307</v>
      </c>
      <c r="C1308">
        <v>1307</v>
      </c>
      <c r="D1308">
        <v>46984</v>
      </c>
      <c r="E1308">
        <v>31678.176565939069</v>
      </c>
      <c r="F1308">
        <v>15305.823434060931</v>
      </c>
    </row>
    <row r="1309" spans="1:6">
      <c r="A1309">
        <v>128</v>
      </c>
      <c r="B1309">
        <v>1308</v>
      </c>
      <c r="C1309">
        <v>1308</v>
      </c>
      <c r="D1309">
        <v>25257</v>
      </c>
      <c r="E1309">
        <v>21775.92502688328</v>
      </c>
      <c r="F1309">
        <v>3481.0749731167198</v>
      </c>
    </row>
    <row r="1310" spans="1:6">
      <c r="A1310">
        <v>567</v>
      </c>
      <c r="B1310">
        <v>1309</v>
      </c>
      <c r="C1310">
        <v>1309</v>
      </c>
      <c r="D1310">
        <v>37160</v>
      </c>
      <c r="E1310">
        <v>20195.452353105189</v>
      </c>
      <c r="F1310">
        <v>16964.547646894811</v>
      </c>
    </row>
    <row r="1311" spans="1:6">
      <c r="A1311">
        <v>510</v>
      </c>
      <c r="B1311">
        <v>1310</v>
      </c>
      <c r="C1311">
        <v>1310</v>
      </c>
      <c r="D1311">
        <v>48269</v>
      </c>
      <c r="E1311">
        <v>29190.95496169433</v>
      </c>
      <c r="F1311">
        <v>19078.04503830567</v>
      </c>
    </row>
    <row r="1312" spans="1:6">
      <c r="A1312">
        <v>998</v>
      </c>
      <c r="B1312">
        <v>1311</v>
      </c>
      <c r="C1312">
        <v>1311</v>
      </c>
      <c r="D1312">
        <v>7862</v>
      </c>
      <c r="E1312">
        <v>5854.0705780769376</v>
      </c>
      <c r="F1312">
        <v>2007.9294219230619</v>
      </c>
    </row>
    <row r="1313" spans="1:6">
      <c r="A1313">
        <v>523</v>
      </c>
      <c r="B1313">
        <v>1312</v>
      </c>
      <c r="C1313">
        <v>1312</v>
      </c>
      <c r="D1313">
        <v>10269</v>
      </c>
      <c r="E1313">
        <v>7442.1249428961337</v>
      </c>
      <c r="F1313">
        <v>2826.8750571038659</v>
      </c>
    </row>
    <row r="1314" spans="1:6">
      <c r="A1314">
        <v>978</v>
      </c>
      <c r="B1314">
        <v>1313</v>
      </c>
      <c r="C1314">
        <v>1313</v>
      </c>
      <c r="D1314">
        <v>3136</v>
      </c>
      <c r="E1314">
        <v>2531.6196404951952</v>
      </c>
      <c r="F1314">
        <v>604.3803595048048</v>
      </c>
    </row>
    <row r="1315" spans="1:6">
      <c r="A1315">
        <v>453</v>
      </c>
      <c r="B1315">
        <v>1314</v>
      </c>
      <c r="C1315">
        <v>1314</v>
      </c>
      <c r="D1315">
        <v>16789</v>
      </c>
      <c r="E1315">
        <v>14775.364816241279</v>
      </c>
      <c r="F1315">
        <v>2013.6351837587149</v>
      </c>
    </row>
    <row r="1316" spans="1:6">
      <c r="A1316">
        <v>108</v>
      </c>
      <c r="B1316">
        <v>1315</v>
      </c>
      <c r="C1316">
        <v>1315</v>
      </c>
      <c r="D1316">
        <v>17093</v>
      </c>
      <c r="E1316">
        <v>11895.87270631808</v>
      </c>
      <c r="F1316">
        <v>5197.1272936819241</v>
      </c>
    </row>
    <row r="1317" spans="1:6">
      <c r="A1317">
        <v>404</v>
      </c>
      <c r="B1317">
        <v>1316</v>
      </c>
      <c r="C1317">
        <v>1316</v>
      </c>
      <c r="D1317">
        <v>4152</v>
      </c>
      <c r="E1317">
        <v>3679.2625633599469</v>
      </c>
      <c r="F1317">
        <v>472.73743664005269</v>
      </c>
    </row>
    <row r="1318" spans="1:6">
      <c r="A1318">
        <v>799</v>
      </c>
      <c r="B1318">
        <v>1317</v>
      </c>
      <c r="C1318">
        <v>1317</v>
      </c>
      <c r="D1318">
        <v>44136</v>
      </c>
      <c r="E1318">
        <v>37651.384386947342</v>
      </c>
      <c r="F1318">
        <v>6484.6156130526579</v>
      </c>
    </row>
    <row r="1319" spans="1:6">
      <c r="A1319">
        <v>265</v>
      </c>
      <c r="B1319">
        <v>1318</v>
      </c>
      <c r="C1319">
        <v>1318</v>
      </c>
      <c r="D1319">
        <v>17246</v>
      </c>
      <c r="E1319">
        <v>11409.72106939283</v>
      </c>
      <c r="F1319">
        <v>5836.2789306071681</v>
      </c>
    </row>
    <row r="1320" spans="1:6">
      <c r="A1320">
        <v>933</v>
      </c>
      <c r="B1320">
        <v>1319</v>
      </c>
      <c r="C1320">
        <v>1319</v>
      </c>
      <c r="D1320">
        <v>23624</v>
      </c>
      <c r="E1320">
        <v>15413.225116770411</v>
      </c>
      <c r="F1320">
        <v>8210.7748832295874</v>
      </c>
    </row>
    <row r="1321" spans="1:6">
      <c r="A1321">
        <v>415</v>
      </c>
      <c r="B1321">
        <v>1320</v>
      </c>
      <c r="C1321">
        <v>1320</v>
      </c>
      <c r="D1321">
        <v>6511</v>
      </c>
      <c r="E1321">
        <v>3970.786657237039</v>
      </c>
      <c r="F1321">
        <v>2540.213342762961</v>
      </c>
    </row>
    <row r="1322" spans="1:6">
      <c r="A1322">
        <v>20</v>
      </c>
      <c r="B1322">
        <v>1321</v>
      </c>
      <c r="C1322">
        <v>1321</v>
      </c>
      <c r="D1322">
        <v>41013</v>
      </c>
      <c r="E1322">
        <v>27459.661404502171</v>
      </c>
      <c r="F1322">
        <v>13553.338595497829</v>
      </c>
    </row>
    <row r="1323" spans="1:6">
      <c r="A1323">
        <v>360</v>
      </c>
      <c r="B1323">
        <v>1322</v>
      </c>
      <c r="C1323">
        <v>1322</v>
      </c>
      <c r="D1323">
        <v>16097</v>
      </c>
      <c r="E1323">
        <v>10482.885360076711</v>
      </c>
      <c r="F1323">
        <v>5614.1146399232912</v>
      </c>
    </row>
    <row r="1324" spans="1:6">
      <c r="A1324">
        <v>86</v>
      </c>
      <c r="B1324">
        <v>1323</v>
      </c>
      <c r="C1324">
        <v>1323</v>
      </c>
      <c r="D1324">
        <v>20931</v>
      </c>
      <c r="E1324">
        <v>15420.36248985804</v>
      </c>
      <c r="F1324">
        <v>5510.6375101419644</v>
      </c>
    </row>
    <row r="1325" spans="1:6">
      <c r="A1325">
        <v>352</v>
      </c>
      <c r="B1325">
        <v>1324</v>
      </c>
      <c r="C1325">
        <v>1324</v>
      </c>
      <c r="D1325">
        <v>19705</v>
      </c>
      <c r="E1325">
        <v>13376.71639547128</v>
      </c>
      <c r="F1325">
        <v>6328.2836045287186</v>
      </c>
    </row>
    <row r="1326" spans="1:6">
      <c r="A1326">
        <v>163</v>
      </c>
      <c r="B1326">
        <v>1325</v>
      </c>
      <c r="C1326">
        <v>1325</v>
      </c>
      <c r="D1326">
        <v>6013</v>
      </c>
      <c r="E1326">
        <v>3894.5378243280311</v>
      </c>
      <c r="F1326">
        <v>2118.4621756719689</v>
      </c>
    </row>
    <row r="1327" spans="1:6">
      <c r="A1327">
        <v>627</v>
      </c>
      <c r="B1327">
        <v>1326</v>
      </c>
      <c r="C1327">
        <v>1326</v>
      </c>
      <c r="D1327">
        <v>10933</v>
      </c>
      <c r="E1327">
        <v>5691.5120735648761</v>
      </c>
      <c r="F1327">
        <v>5241.4879264351239</v>
      </c>
    </row>
    <row r="1328" spans="1:6">
      <c r="A1328">
        <v>72</v>
      </c>
      <c r="B1328">
        <v>1327</v>
      </c>
      <c r="C1328">
        <v>1327</v>
      </c>
      <c r="D1328">
        <v>16356</v>
      </c>
      <c r="E1328">
        <v>13339.132728482829</v>
      </c>
      <c r="F1328">
        <v>3016.867271517171</v>
      </c>
    </row>
    <row r="1329" spans="1:6">
      <c r="A1329">
        <v>466</v>
      </c>
      <c r="B1329">
        <v>1328</v>
      </c>
      <c r="C1329">
        <v>1328</v>
      </c>
      <c r="D1329">
        <v>19428</v>
      </c>
      <c r="E1329">
        <v>13616.430193903379</v>
      </c>
      <c r="F1329">
        <v>5811.569806096617</v>
      </c>
    </row>
    <row r="1330" spans="1:6">
      <c r="A1330">
        <v>974</v>
      </c>
      <c r="B1330">
        <v>1329</v>
      </c>
      <c r="C1330">
        <v>1329</v>
      </c>
      <c r="D1330">
        <v>8724</v>
      </c>
      <c r="E1330">
        <v>7223.360450763088</v>
      </c>
      <c r="F1330">
        <v>1500.639549236912</v>
      </c>
    </row>
    <row r="1331" spans="1:6">
      <c r="A1331">
        <v>412</v>
      </c>
      <c r="B1331">
        <v>1330</v>
      </c>
      <c r="C1331">
        <v>1330</v>
      </c>
      <c r="D1331">
        <v>6631</v>
      </c>
      <c r="E1331">
        <v>4862.3573722258416</v>
      </c>
      <c r="F1331">
        <v>1768.642627774158</v>
      </c>
    </row>
    <row r="1332" spans="1:6">
      <c r="A1332">
        <v>766</v>
      </c>
      <c r="B1332">
        <v>1331</v>
      </c>
      <c r="C1332">
        <v>1331</v>
      </c>
      <c r="D1332">
        <v>8633</v>
      </c>
      <c r="E1332">
        <v>5663.752846175189</v>
      </c>
      <c r="F1332">
        <v>2969.247153824811</v>
      </c>
    </row>
    <row r="1333" spans="1:6">
      <c r="A1333">
        <v>418</v>
      </c>
      <c r="B1333">
        <v>1332</v>
      </c>
      <c r="C1333">
        <v>1332</v>
      </c>
      <c r="D1333">
        <v>15125</v>
      </c>
      <c r="E1333">
        <v>9365.6317346798223</v>
      </c>
      <c r="F1333">
        <v>5759.3682653201777</v>
      </c>
    </row>
    <row r="1334" spans="1:6">
      <c r="A1334">
        <v>47</v>
      </c>
      <c r="B1334">
        <v>1333</v>
      </c>
      <c r="C1334">
        <v>1333</v>
      </c>
      <c r="D1334">
        <v>15212</v>
      </c>
      <c r="E1334">
        <v>13521.272908152039</v>
      </c>
      <c r="F1334">
        <v>1690.727091847961</v>
      </c>
    </row>
    <row r="1335" spans="1:6">
      <c r="A1335">
        <v>595</v>
      </c>
      <c r="B1335">
        <v>1334</v>
      </c>
      <c r="C1335">
        <v>1334</v>
      </c>
      <c r="D1335">
        <v>49132</v>
      </c>
      <c r="E1335">
        <v>29685.98644282329</v>
      </c>
      <c r="F1335">
        <v>19446.01355717671</v>
      </c>
    </row>
    <row r="1336" spans="1:6">
      <c r="A1336">
        <v>500</v>
      </c>
      <c r="B1336">
        <v>1335</v>
      </c>
      <c r="C1336">
        <v>1335</v>
      </c>
      <c r="D1336">
        <v>3474</v>
      </c>
      <c r="E1336">
        <v>1970.8699483092901</v>
      </c>
      <c r="F1336">
        <v>1503.1300516907099</v>
      </c>
    </row>
    <row r="1337" spans="1:6">
      <c r="A1337">
        <v>543</v>
      </c>
      <c r="B1337">
        <v>1336</v>
      </c>
      <c r="C1337">
        <v>1336</v>
      </c>
      <c r="D1337">
        <v>17331</v>
      </c>
      <c r="E1337">
        <v>13003.464691089381</v>
      </c>
      <c r="F1337">
        <v>4327.5353089106156</v>
      </c>
    </row>
    <row r="1338" spans="1:6">
      <c r="A1338">
        <v>262</v>
      </c>
      <c r="B1338">
        <v>1337</v>
      </c>
      <c r="C1338">
        <v>1337</v>
      </c>
      <c r="D1338">
        <v>35912</v>
      </c>
      <c r="E1338">
        <v>18208.79019460062</v>
      </c>
      <c r="F1338">
        <v>17703.20980539938</v>
      </c>
    </row>
    <row r="1339" spans="1:6">
      <c r="A1339">
        <v>520</v>
      </c>
      <c r="B1339">
        <v>1338</v>
      </c>
      <c r="C1339">
        <v>1338</v>
      </c>
      <c r="D1339">
        <v>13229</v>
      </c>
      <c r="E1339">
        <v>11334.61146882725</v>
      </c>
      <c r="F1339">
        <v>1894.388531172754</v>
      </c>
    </row>
    <row r="1340" spans="1:6">
      <c r="A1340">
        <v>616</v>
      </c>
      <c r="B1340">
        <v>1339</v>
      </c>
      <c r="C1340">
        <v>1339</v>
      </c>
      <c r="D1340">
        <v>11378</v>
      </c>
      <c r="E1340">
        <v>7733.6848930309216</v>
      </c>
      <c r="F1340">
        <v>3644.315106969078</v>
      </c>
    </row>
    <row r="1341" spans="1:6">
      <c r="A1341">
        <v>68</v>
      </c>
      <c r="B1341">
        <v>1340</v>
      </c>
      <c r="C1341">
        <v>1340</v>
      </c>
      <c r="D1341">
        <v>24312</v>
      </c>
      <c r="E1341">
        <v>18910.41995114887</v>
      </c>
      <c r="F1341">
        <v>5401.5800488511268</v>
      </c>
    </row>
    <row r="1342" spans="1:6">
      <c r="A1342">
        <v>246</v>
      </c>
      <c r="B1342">
        <v>1341</v>
      </c>
      <c r="C1342">
        <v>1341</v>
      </c>
      <c r="D1342">
        <v>14424</v>
      </c>
      <c r="E1342">
        <v>12916.55881545432</v>
      </c>
      <c r="F1342">
        <v>1507.4411845456821</v>
      </c>
    </row>
    <row r="1343" spans="1:6">
      <c r="A1343">
        <v>477</v>
      </c>
      <c r="B1343">
        <v>1342</v>
      </c>
      <c r="C1343">
        <v>1342</v>
      </c>
      <c r="D1343">
        <v>15159</v>
      </c>
      <c r="E1343">
        <v>9162.7889261946602</v>
      </c>
      <c r="F1343">
        <v>5996.2110738053398</v>
      </c>
    </row>
    <row r="1344" spans="1:6">
      <c r="A1344">
        <v>839</v>
      </c>
      <c r="B1344">
        <v>1343</v>
      </c>
      <c r="C1344">
        <v>1343</v>
      </c>
      <c r="D1344">
        <v>26470</v>
      </c>
      <c r="E1344">
        <v>17112.652506432689</v>
      </c>
      <c r="F1344">
        <v>9357.3474935673075</v>
      </c>
    </row>
    <row r="1345" spans="1:6">
      <c r="A1345">
        <v>486</v>
      </c>
      <c r="B1345">
        <v>1344</v>
      </c>
      <c r="C1345">
        <v>1344</v>
      </c>
      <c r="D1345">
        <v>12019</v>
      </c>
      <c r="E1345">
        <v>8358.6764581710795</v>
      </c>
      <c r="F1345">
        <v>3660.32354182892</v>
      </c>
    </row>
    <row r="1346" spans="1:6">
      <c r="A1346">
        <v>61</v>
      </c>
      <c r="B1346">
        <v>1345</v>
      </c>
      <c r="C1346">
        <v>1345</v>
      </c>
      <c r="D1346">
        <v>32152</v>
      </c>
      <c r="E1346">
        <v>18590.56587157309</v>
      </c>
      <c r="F1346">
        <v>13561.43412842691</v>
      </c>
    </row>
    <row r="1347" spans="1:6">
      <c r="A1347">
        <v>850</v>
      </c>
      <c r="B1347">
        <v>1346</v>
      </c>
      <c r="C1347">
        <v>1346</v>
      </c>
      <c r="D1347">
        <v>21653</v>
      </c>
      <c r="E1347">
        <v>13259.180963809869</v>
      </c>
      <c r="F1347">
        <v>8393.8190361901343</v>
      </c>
    </row>
    <row r="1348" spans="1:6">
      <c r="A1348">
        <v>349</v>
      </c>
      <c r="B1348">
        <v>1347</v>
      </c>
      <c r="C1348">
        <v>1347</v>
      </c>
      <c r="D1348">
        <v>19723</v>
      </c>
      <c r="E1348">
        <v>17409.682755909889</v>
      </c>
      <c r="F1348">
        <v>2313.3172440901112</v>
      </c>
    </row>
    <row r="1349" spans="1:6">
      <c r="A1349">
        <v>242</v>
      </c>
      <c r="B1349">
        <v>1348</v>
      </c>
      <c r="C1349">
        <v>1348</v>
      </c>
      <c r="D1349">
        <v>6920</v>
      </c>
      <c r="E1349">
        <v>4602.304627200685</v>
      </c>
      <c r="F1349">
        <v>2317.695372799315</v>
      </c>
    </row>
    <row r="1350" spans="1:6">
      <c r="A1350">
        <v>282</v>
      </c>
      <c r="B1350">
        <v>1349</v>
      </c>
      <c r="C1350">
        <v>1349</v>
      </c>
      <c r="D1350">
        <v>7608</v>
      </c>
      <c r="E1350">
        <v>5674.0760804070478</v>
      </c>
      <c r="F1350">
        <v>1933.923919592952</v>
      </c>
    </row>
    <row r="1351" spans="1:6">
      <c r="A1351">
        <v>339</v>
      </c>
      <c r="B1351">
        <v>1350</v>
      </c>
      <c r="C1351">
        <v>1350</v>
      </c>
      <c r="D1351">
        <v>22292</v>
      </c>
      <c r="E1351">
        <v>17325.22993831426</v>
      </c>
      <c r="F1351">
        <v>4966.7700616857437</v>
      </c>
    </row>
    <row r="1352" spans="1:6">
      <c r="A1352">
        <v>74</v>
      </c>
      <c r="B1352">
        <v>1351</v>
      </c>
      <c r="C1352">
        <v>1351</v>
      </c>
      <c r="D1352">
        <v>8871</v>
      </c>
      <c r="E1352">
        <v>6707.609872411881</v>
      </c>
      <c r="F1352">
        <v>2163.390127588119</v>
      </c>
    </row>
    <row r="1353" spans="1:6">
      <c r="A1353">
        <v>939</v>
      </c>
      <c r="B1353">
        <v>1352</v>
      </c>
      <c r="C1353">
        <v>1352</v>
      </c>
      <c r="D1353">
        <v>16770</v>
      </c>
      <c r="E1353">
        <v>9900.095402081397</v>
      </c>
      <c r="F1353">
        <v>6869.904597918603</v>
      </c>
    </row>
    <row r="1354" spans="1:6">
      <c r="A1354">
        <v>949</v>
      </c>
      <c r="B1354">
        <v>1353</v>
      </c>
      <c r="C1354">
        <v>1353</v>
      </c>
      <c r="D1354">
        <v>26392</v>
      </c>
      <c r="E1354">
        <v>16294.606584877371</v>
      </c>
      <c r="F1354">
        <v>10097.393415122629</v>
      </c>
    </row>
    <row r="1355" spans="1:6">
      <c r="A1355">
        <v>613</v>
      </c>
      <c r="B1355">
        <v>1354</v>
      </c>
      <c r="C1355">
        <v>1354</v>
      </c>
      <c r="D1355">
        <v>17694</v>
      </c>
      <c r="E1355">
        <v>9375.3939941895314</v>
      </c>
      <c r="F1355">
        <v>8318.6060058104686</v>
      </c>
    </row>
    <row r="1356" spans="1:6">
      <c r="A1356">
        <v>303</v>
      </c>
      <c r="B1356">
        <v>1355</v>
      </c>
      <c r="C1356">
        <v>1355</v>
      </c>
      <c r="D1356">
        <v>26622</v>
      </c>
      <c r="E1356">
        <v>13992.46401114234</v>
      </c>
      <c r="F1356">
        <v>12629.53598885766</v>
      </c>
    </row>
    <row r="1357" spans="1:6">
      <c r="A1357">
        <v>230</v>
      </c>
      <c r="B1357">
        <v>1356</v>
      </c>
      <c r="C1357">
        <v>1356</v>
      </c>
      <c r="D1357">
        <v>22207</v>
      </c>
      <c r="E1357">
        <v>19545.391143669342</v>
      </c>
      <c r="F1357">
        <v>2661.608856330658</v>
      </c>
    </row>
    <row r="1358" spans="1:6">
      <c r="A1358">
        <v>985</v>
      </c>
      <c r="B1358">
        <v>1357</v>
      </c>
      <c r="C1358">
        <v>1357</v>
      </c>
      <c r="D1358">
        <v>38123</v>
      </c>
      <c r="E1358">
        <v>19544.902227114151</v>
      </c>
      <c r="F1358">
        <v>18578.097772885849</v>
      </c>
    </row>
    <row r="1359" spans="1:6">
      <c r="A1359">
        <v>999</v>
      </c>
      <c r="B1359">
        <v>1358</v>
      </c>
      <c r="C1359">
        <v>1358</v>
      </c>
      <c r="D1359">
        <v>20413</v>
      </c>
      <c r="E1359">
        <v>16709.5693051292</v>
      </c>
      <c r="F1359">
        <v>3703.4306948707999</v>
      </c>
    </row>
    <row r="1360" spans="1:6">
      <c r="A1360">
        <v>324</v>
      </c>
      <c r="B1360">
        <v>1359</v>
      </c>
      <c r="C1360">
        <v>1359</v>
      </c>
      <c r="D1360">
        <v>15389</v>
      </c>
      <c r="E1360">
        <v>11585.61008030519</v>
      </c>
      <c r="F1360">
        <v>3803.3899196948059</v>
      </c>
    </row>
    <row r="1361" spans="1:6">
      <c r="A1361">
        <v>883</v>
      </c>
      <c r="B1361">
        <v>1360</v>
      </c>
      <c r="C1361">
        <v>1360</v>
      </c>
      <c r="D1361">
        <v>17670</v>
      </c>
      <c r="E1361">
        <v>10977.961846981631</v>
      </c>
      <c r="F1361">
        <v>6692.0381530183658</v>
      </c>
    </row>
    <row r="1362" spans="1:6">
      <c r="A1362">
        <v>495</v>
      </c>
      <c r="B1362">
        <v>1361</v>
      </c>
      <c r="C1362">
        <v>1361</v>
      </c>
      <c r="D1362">
        <v>6758</v>
      </c>
      <c r="E1362">
        <v>5402.1600183672199</v>
      </c>
      <c r="F1362">
        <v>1355.8399816327801</v>
      </c>
    </row>
    <row r="1363" spans="1:6">
      <c r="A1363">
        <v>147</v>
      </c>
      <c r="B1363">
        <v>1362</v>
      </c>
      <c r="C1363">
        <v>1362</v>
      </c>
      <c r="D1363">
        <v>5315</v>
      </c>
      <c r="E1363">
        <v>3579.676005558249</v>
      </c>
      <c r="F1363">
        <v>1735.323994441751</v>
      </c>
    </row>
    <row r="1364" spans="1:6">
      <c r="A1364">
        <v>17</v>
      </c>
      <c r="B1364">
        <v>1363</v>
      </c>
      <c r="C1364">
        <v>1363</v>
      </c>
      <c r="D1364">
        <v>25292</v>
      </c>
      <c r="E1364">
        <v>22478.45405023991</v>
      </c>
      <c r="F1364">
        <v>2813.54594976009</v>
      </c>
    </row>
    <row r="1365" spans="1:6">
      <c r="A1365">
        <v>229</v>
      </c>
      <c r="B1365">
        <v>1364</v>
      </c>
      <c r="C1365">
        <v>1364</v>
      </c>
      <c r="D1365">
        <v>34609</v>
      </c>
      <c r="E1365">
        <v>18867.427539039661</v>
      </c>
      <c r="F1365">
        <v>15741.57246096034</v>
      </c>
    </row>
    <row r="1366" spans="1:6">
      <c r="A1366">
        <v>940</v>
      </c>
      <c r="B1366">
        <v>1365</v>
      </c>
      <c r="C1366">
        <v>1365</v>
      </c>
      <c r="D1366">
        <v>7038</v>
      </c>
      <c r="E1366">
        <v>4921.8896668183443</v>
      </c>
      <c r="F1366">
        <v>2116.1103331816562</v>
      </c>
    </row>
    <row r="1367" spans="1:6">
      <c r="A1367">
        <v>277</v>
      </c>
      <c r="B1367">
        <v>1366</v>
      </c>
      <c r="C1367">
        <v>1366</v>
      </c>
      <c r="D1367">
        <v>29630</v>
      </c>
      <c r="E1367">
        <v>18343.276827863509</v>
      </c>
      <c r="F1367">
        <v>11286.72317213649</v>
      </c>
    </row>
    <row r="1368" spans="1:6">
      <c r="A1368">
        <v>341</v>
      </c>
      <c r="B1368">
        <v>1367</v>
      </c>
      <c r="C1368">
        <v>1367</v>
      </c>
      <c r="D1368">
        <v>26040</v>
      </c>
      <c r="E1368">
        <v>20343.31841420379</v>
      </c>
      <c r="F1368">
        <v>5696.6815857962138</v>
      </c>
    </row>
    <row r="1369" spans="1:6">
      <c r="A1369">
        <v>666</v>
      </c>
      <c r="B1369">
        <v>1368</v>
      </c>
      <c r="C1369">
        <v>1368</v>
      </c>
      <c r="D1369">
        <v>18194</v>
      </c>
      <c r="E1369">
        <v>9628.7444959479872</v>
      </c>
      <c r="F1369">
        <v>8565.2555040520128</v>
      </c>
    </row>
    <row r="1370" spans="1:6">
      <c r="A1370">
        <v>341</v>
      </c>
      <c r="B1370">
        <v>1369</v>
      </c>
      <c r="C1370">
        <v>1369</v>
      </c>
      <c r="D1370">
        <v>24061</v>
      </c>
      <c r="E1370">
        <v>18813.767173182721</v>
      </c>
      <c r="F1370">
        <v>5247.2328268172787</v>
      </c>
    </row>
    <row r="1371" spans="1:6">
      <c r="A1371">
        <v>415</v>
      </c>
      <c r="B1371">
        <v>1370</v>
      </c>
      <c r="C1371">
        <v>1370</v>
      </c>
      <c r="D1371">
        <v>27877</v>
      </c>
      <c r="E1371">
        <v>24814.09483220831</v>
      </c>
      <c r="F1371">
        <v>3062.90516779169</v>
      </c>
    </row>
    <row r="1372" spans="1:6">
      <c r="A1372">
        <v>461</v>
      </c>
      <c r="B1372">
        <v>1371</v>
      </c>
      <c r="C1372">
        <v>1371</v>
      </c>
      <c r="D1372">
        <v>34990</v>
      </c>
      <c r="E1372">
        <v>19529.70581449302</v>
      </c>
      <c r="F1372">
        <v>15460.29418550698</v>
      </c>
    </row>
    <row r="1373" spans="1:6">
      <c r="A1373">
        <v>832</v>
      </c>
      <c r="B1373">
        <v>1372</v>
      </c>
      <c r="C1373">
        <v>1372</v>
      </c>
      <c r="D1373">
        <v>14577</v>
      </c>
      <c r="E1373">
        <v>11800.84285875444</v>
      </c>
      <c r="F1373">
        <v>2776.1571412455601</v>
      </c>
    </row>
    <row r="1374" spans="1:6">
      <c r="A1374">
        <v>583</v>
      </c>
      <c r="B1374">
        <v>1373</v>
      </c>
      <c r="C1374">
        <v>1373</v>
      </c>
      <c r="D1374">
        <v>33153</v>
      </c>
      <c r="E1374">
        <v>28136.872428076051</v>
      </c>
      <c r="F1374">
        <v>5016.1275719239457</v>
      </c>
    </row>
    <row r="1375" spans="1:6">
      <c r="A1375">
        <v>777</v>
      </c>
      <c r="B1375">
        <v>1374</v>
      </c>
      <c r="C1375">
        <v>1374</v>
      </c>
      <c r="D1375">
        <v>3888</v>
      </c>
      <c r="E1375">
        <v>2513.409457698569</v>
      </c>
      <c r="F1375">
        <v>1374.590542301431</v>
      </c>
    </row>
    <row r="1376" spans="1:6">
      <c r="A1376">
        <v>212</v>
      </c>
      <c r="B1376">
        <v>1375</v>
      </c>
      <c r="C1376">
        <v>1375</v>
      </c>
      <c r="D1376">
        <v>43786</v>
      </c>
      <c r="E1376">
        <v>23677.520501485429</v>
      </c>
      <c r="F1376">
        <v>20108.479498514571</v>
      </c>
    </row>
    <row r="1377" spans="1:6">
      <c r="A1377">
        <v>31</v>
      </c>
      <c r="B1377">
        <v>1376</v>
      </c>
      <c r="C1377">
        <v>1376</v>
      </c>
      <c r="D1377">
        <v>23090</v>
      </c>
      <c r="E1377">
        <v>18563.88818968349</v>
      </c>
      <c r="F1377">
        <v>4526.1118103165063</v>
      </c>
    </row>
    <row r="1378" spans="1:6">
      <c r="A1378">
        <v>217</v>
      </c>
      <c r="B1378">
        <v>1377</v>
      </c>
      <c r="C1378">
        <v>1377</v>
      </c>
      <c r="D1378">
        <v>6137</v>
      </c>
      <c r="E1378">
        <v>5172.5051479706208</v>
      </c>
      <c r="F1378">
        <v>964.49485202937922</v>
      </c>
    </row>
    <row r="1379" spans="1:6">
      <c r="A1379">
        <v>285</v>
      </c>
      <c r="B1379">
        <v>1378</v>
      </c>
      <c r="C1379">
        <v>1378</v>
      </c>
      <c r="D1379">
        <v>16181</v>
      </c>
      <c r="E1379">
        <v>12875.681784910619</v>
      </c>
      <c r="F1379">
        <v>3305.318215089379</v>
      </c>
    </row>
    <row r="1380" spans="1:6">
      <c r="A1380">
        <v>599</v>
      </c>
      <c r="B1380">
        <v>1379</v>
      </c>
      <c r="C1380">
        <v>1379</v>
      </c>
      <c r="D1380">
        <v>19813</v>
      </c>
      <c r="E1380">
        <v>12070.538584225789</v>
      </c>
      <c r="F1380">
        <v>7742.4614157742126</v>
      </c>
    </row>
    <row r="1381" spans="1:6">
      <c r="A1381">
        <v>773</v>
      </c>
      <c r="B1381">
        <v>1380</v>
      </c>
      <c r="C1381">
        <v>1380</v>
      </c>
      <c r="D1381">
        <v>11197</v>
      </c>
      <c r="E1381">
        <v>6285.7522232238607</v>
      </c>
      <c r="F1381">
        <v>4911.2477767761393</v>
      </c>
    </row>
    <row r="1382" spans="1:6">
      <c r="A1382">
        <v>726</v>
      </c>
      <c r="B1382">
        <v>1381</v>
      </c>
      <c r="C1382">
        <v>1381</v>
      </c>
      <c r="D1382">
        <v>10819</v>
      </c>
      <c r="E1382">
        <v>5630.933860800008</v>
      </c>
      <c r="F1382">
        <v>5188.066139199992</v>
      </c>
    </row>
    <row r="1383" spans="1:6">
      <c r="A1383">
        <v>596</v>
      </c>
      <c r="B1383">
        <v>1382</v>
      </c>
      <c r="C1383">
        <v>1382</v>
      </c>
      <c r="D1383">
        <v>19356</v>
      </c>
      <c r="E1383">
        <v>14997.1902189474</v>
      </c>
      <c r="F1383">
        <v>4358.8097810525996</v>
      </c>
    </row>
    <row r="1384" spans="1:6">
      <c r="A1384">
        <v>210</v>
      </c>
      <c r="B1384">
        <v>1383</v>
      </c>
      <c r="C1384">
        <v>1383</v>
      </c>
      <c r="D1384">
        <v>6609</v>
      </c>
      <c r="E1384">
        <v>5314.8241888018438</v>
      </c>
      <c r="F1384">
        <v>1294.175811198156</v>
      </c>
    </row>
    <row r="1385" spans="1:6">
      <c r="A1385">
        <v>668</v>
      </c>
      <c r="B1385">
        <v>1384</v>
      </c>
      <c r="C1385">
        <v>1384</v>
      </c>
      <c r="D1385">
        <v>7624</v>
      </c>
      <c r="E1385">
        <v>6613.9294453802977</v>
      </c>
      <c r="F1385">
        <v>1010.070554619702</v>
      </c>
    </row>
    <row r="1386" spans="1:6">
      <c r="A1386">
        <v>575</v>
      </c>
      <c r="B1386">
        <v>1385</v>
      </c>
      <c r="C1386">
        <v>1385</v>
      </c>
      <c r="D1386">
        <v>18760</v>
      </c>
      <c r="E1386">
        <v>12535.60681730113</v>
      </c>
      <c r="F1386">
        <v>6224.3931826988683</v>
      </c>
    </row>
    <row r="1387" spans="1:6">
      <c r="A1387">
        <v>219</v>
      </c>
      <c r="B1387">
        <v>1386</v>
      </c>
      <c r="C1387">
        <v>1386</v>
      </c>
      <c r="D1387">
        <v>18756</v>
      </c>
      <c r="E1387">
        <v>14307.035074853449</v>
      </c>
      <c r="F1387">
        <v>4448.9649251465507</v>
      </c>
    </row>
    <row r="1388" spans="1:6">
      <c r="A1388">
        <v>977</v>
      </c>
      <c r="B1388">
        <v>1387</v>
      </c>
      <c r="C1388">
        <v>1387</v>
      </c>
      <c r="D1388">
        <v>16424</v>
      </c>
      <c r="E1388">
        <v>10158.93175726246</v>
      </c>
      <c r="F1388">
        <v>6265.0682427375414</v>
      </c>
    </row>
    <row r="1389" spans="1:6">
      <c r="A1389">
        <v>458</v>
      </c>
      <c r="B1389">
        <v>1388</v>
      </c>
      <c r="C1389">
        <v>1388</v>
      </c>
      <c r="D1389">
        <v>8037</v>
      </c>
      <c r="E1389">
        <v>5893.2527173156795</v>
      </c>
      <c r="F1389">
        <v>2143.74728268432</v>
      </c>
    </row>
    <row r="1390" spans="1:6">
      <c r="A1390">
        <v>316</v>
      </c>
      <c r="B1390">
        <v>1389</v>
      </c>
      <c r="C1390">
        <v>1389</v>
      </c>
      <c r="D1390">
        <v>14980</v>
      </c>
      <c r="E1390">
        <v>10494.868692845899</v>
      </c>
      <c r="F1390">
        <v>4485.131307154099</v>
      </c>
    </row>
    <row r="1391" spans="1:6">
      <c r="A1391">
        <v>771</v>
      </c>
      <c r="B1391">
        <v>1390</v>
      </c>
      <c r="C1391">
        <v>1390</v>
      </c>
      <c r="D1391">
        <v>9631</v>
      </c>
      <c r="E1391">
        <v>5864.1040522781341</v>
      </c>
      <c r="F1391">
        <v>3766.8959477218659</v>
      </c>
    </row>
    <row r="1392" spans="1:6">
      <c r="A1392">
        <v>296</v>
      </c>
      <c r="B1392">
        <v>1391</v>
      </c>
      <c r="C1392">
        <v>1391</v>
      </c>
      <c r="D1392">
        <v>49262</v>
      </c>
      <c r="E1392">
        <v>27746.73166683883</v>
      </c>
      <c r="F1392">
        <v>21515.26833316117</v>
      </c>
    </row>
    <row r="1393" spans="1:6">
      <c r="A1393">
        <v>382</v>
      </c>
      <c r="B1393">
        <v>1392</v>
      </c>
      <c r="C1393">
        <v>1392</v>
      </c>
      <c r="D1393">
        <v>24943</v>
      </c>
      <c r="E1393">
        <v>21214.419750114492</v>
      </c>
      <c r="F1393">
        <v>3728.5802498855119</v>
      </c>
    </row>
    <row r="1394" spans="1:6">
      <c r="A1394">
        <v>844</v>
      </c>
      <c r="B1394">
        <v>1393</v>
      </c>
      <c r="C1394">
        <v>1393</v>
      </c>
      <c r="D1394">
        <v>25690</v>
      </c>
      <c r="E1394">
        <v>16226.93816780777</v>
      </c>
      <c r="F1394">
        <v>9463.0618321922339</v>
      </c>
    </row>
    <row r="1395" spans="1:6">
      <c r="A1395">
        <v>459</v>
      </c>
      <c r="B1395">
        <v>1394</v>
      </c>
      <c r="C1395">
        <v>1394</v>
      </c>
      <c r="D1395">
        <v>12960</v>
      </c>
      <c r="E1395">
        <v>8857.3739307859123</v>
      </c>
      <c r="F1395">
        <v>4102.6260692140877</v>
      </c>
    </row>
    <row r="1396" spans="1:6">
      <c r="A1396">
        <v>178</v>
      </c>
      <c r="B1396">
        <v>1395</v>
      </c>
      <c r="C1396">
        <v>1395</v>
      </c>
      <c r="D1396">
        <v>5606</v>
      </c>
      <c r="E1396">
        <v>3809.645626527677</v>
      </c>
      <c r="F1396">
        <v>1796.354373472323</v>
      </c>
    </row>
    <row r="1397" spans="1:6">
      <c r="A1397">
        <v>883</v>
      </c>
      <c r="B1397">
        <v>1396</v>
      </c>
      <c r="C1397">
        <v>1396</v>
      </c>
      <c r="D1397">
        <v>12069</v>
      </c>
      <c r="E1397">
        <v>10351.94589585768</v>
      </c>
      <c r="F1397">
        <v>1717.0541041423239</v>
      </c>
    </row>
    <row r="1398" spans="1:6">
      <c r="A1398">
        <v>380</v>
      </c>
      <c r="B1398">
        <v>1397</v>
      </c>
      <c r="C1398">
        <v>1397</v>
      </c>
      <c r="D1398">
        <v>7066</v>
      </c>
      <c r="E1398">
        <v>4496.0926626286091</v>
      </c>
      <c r="F1398">
        <v>2569.9073373713909</v>
      </c>
    </row>
    <row r="1399" spans="1:6">
      <c r="A1399">
        <v>76</v>
      </c>
      <c r="B1399">
        <v>1398</v>
      </c>
      <c r="C1399">
        <v>1398</v>
      </c>
      <c r="D1399">
        <v>9684</v>
      </c>
      <c r="E1399">
        <v>7469.2176331369128</v>
      </c>
      <c r="F1399">
        <v>2214.7823668630872</v>
      </c>
    </row>
    <row r="1400" spans="1:6">
      <c r="A1400">
        <v>457</v>
      </c>
      <c r="B1400">
        <v>1399</v>
      </c>
      <c r="C1400">
        <v>1399</v>
      </c>
      <c r="D1400">
        <v>8140</v>
      </c>
      <c r="E1400">
        <v>7245.8303307564447</v>
      </c>
      <c r="F1400">
        <v>894.16966924355529</v>
      </c>
    </row>
    <row r="1401" spans="1:6">
      <c r="A1401">
        <v>773</v>
      </c>
      <c r="B1401">
        <v>1400</v>
      </c>
      <c r="C1401">
        <v>1400</v>
      </c>
      <c r="D1401">
        <v>19158</v>
      </c>
      <c r="E1401">
        <v>11388.78010654536</v>
      </c>
      <c r="F1401">
        <v>7769.2198934546414</v>
      </c>
    </row>
    <row r="1402" spans="1:6">
      <c r="A1402">
        <v>327</v>
      </c>
      <c r="B1402">
        <v>1401</v>
      </c>
      <c r="C1402">
        <v>1401</v>
      </c>
      <c r="D1402">
        <v>38600</v>
      </c>
      <c r="E1402">
        <v>27611.75300729067</v>
      </c>
      <c r="F1402">
        <v>10988.24699270933</v>
      </c>
    </row>
    <row r="1403" spans="1:6">
      <c r="A1403">
        <v>229</v>
      </c>
      <c r="B1403">
        <v>1402</v>
      </c>
      <c r="C1403">
        <v>1402</v>
      </c>
      <c r="D1403">
        <v>11235</v>
      </c>
      <c r="E1403">
        <v>7526.3791405145557</v>
      </c>
      <c r="F1403">
        <v>3708.6208594854438</v>
      </c>
    </row>
    <row r="1404" spans="1:6">
      <c r="A1404">
        <v>965</v>
      </c>
      <c r="B1404">
        <v>1403</v>
      </c>
      <c r="C1404">
        <v>1403</v>
      </c>
      <c r="D1404">
        <v>13049</v>
      </c>
      <c r="E1404">
        <v>10757.9092107246</v>
      </c>
      <c r="F1404">
        <v>2291.0907892754021</v>
      </c>
    </row>
    <row r="1405" spans="1:6">
      <c r="A1405">
        <v>923</v>
      </c>
      <c r="B1405">
        <v>1404</v>
      </c>
      <c r="C1405">
        <v>1404</v>
      </c>
      <c r="D1405">
        <v>41891</v>
      </c>
      <c r="E1405">
        <v>33426.170197414584</v>
      </c>
      <c r="F1405">
        <v>8464.8298025854165</v>
      </c>
    </row>
    <row r="1406" spans="1:6">
      <c r="A1406">
        <v>675</v>
      </c>
      <c r="B1406">
        <v>1405</v>
      </c>
      <c r="C1406">
        <v>1405</v>
      </c>
      <c r="D1406">
        <v>33652</v>
      </c>
      <c r="E1406">
        <v>19097.285063709569</v>
      </c>
      <c r="F1406">
        <v>14554.714936290429</v>
      </c>
    </row>
    <row r="1407" spans="1:6">
      <c r="A1407">
        <v>636</v>
      </c>
      <c r="B1407">
        <v>1406</v>
      </c>
      <c r="C1407">
        <v>1406</v>
      </c>
      <c r="D1407">
        <v>13696</v>
      </c>
      <c r="E1407">
        <v>12162.775580352079</v>
      </c>
      <c r="F1407">
        <v>1533.2244196479189</v>
      </c>
    </row>
    <row r="1408" spans="1:6">
      <c r="A1408">
        <v>213</v>
      </c>
      <c r="B1408">
        <v>1407</v>
      </c>
      <c r="C1408">
        <v>1407</v>
      </c>
      <c r="D1408">
        <v>5859</v>
      </c>
      <c r="E1408">
        <v>4533.5445311442709</v>
      </c>
      <c r="F1408">
        <v>1325.4554688557289</v>
      </c>
    </row>
    <row r="1409" spans="1:6">
      <c r="A1409">
        <v>602</v>
      </c>
      <c r="B1409">
        <v>1408</v>
      </c>
      <c r="C1409">
        <v>1408</v>
      </c>
      <c r="D1409">
        <v>5665</v>
      </c>
      <c r="E1409">
        <v>3639.9911376330219</v>
      </c>
      <c r="F1409">
        <v>2025.0088623669781</v>
      </c>
    </row>
    <row r="1410" spans="1:6">
      <c r="A1410">
        <v>876</v>
      </c>
      <c r="B1410">
        <v>1409</v>
      </c>
      <c r="C1410">
        <v>1409</v>
      </c>
      <c r="D1410">
        <v>22396</v>
      </c>
      <c r="E1410">
        <v>14321.965898775161</v>
      </c>
      <c r="F1410">
        <v>8074.0341012248373</v>
      </c>
    </row>
    <row r="1411" spans="1:6">
      <c r="A1411">
        <v>331</v>
      </c>
      <c r="B1411">
        <v>1410</v>
      </c>
      <c r="C1411">
        <v>1410</v>
      </c>
      <c r="D1411">
        <v>8915</v>
      </c>
      <c r="E1411">
        <v>5627.7470825498076</v>
      </c>
      <c r="F1411">
        <v>3287.2529174501919</v>
      </c>
    </row>
    <row r="1412" spans="1:6">
      <c r="A1412">
        <v>996</v>
      </c>
      <c r="B1412">
        <v>1411</v>
      </c>
      <c r="C1412">
        <v>1411</v>
      </c>
      <c r="D1412">
        <v>20248</v>
      </c>
      <c r="E1412">
        <v>11229.266541416269</v>
      </c>
      <c r="F1412">
        <v>9018.7334585837252</v>
      </c>
    </row>
    <row r="1413" spans="1:6">
      <c r="A1413">
        <v>818</v>
      </c>
      <c r="B1413">
        <v>1412</v>
      </c>
      <c r="C1413">
        <v>1412</v>
      </c>
      <c r="D1413">
        <v>41234</v>
      </c>
      <c r="E1413">
        <v>22694.36018812584</v>
      </c>
      <c r="F1413">
        <v>18539.63981187416</v>
      </c>
    </row>
    <row r="1414" spans="1:6">
      <c r="A1414">
        <v>149</v>
      </c>
      <c r="B1414">
        <v>1413</v>
      </c>
      <c r="C1414">
        <v>1413</v>
      </c>
      <c r="D1414">
        <v>9880</v>
      </c>
      <c r="E1414">
        <v>5842.5967227148867</v>
      </c>
      <c r="F1414">
        <v>4037.4032772851128</v>
      </c>
    </row>
    <row r="1415" spans="1:6">
      <c r="A1415">
        <v>859</v>
      </c>
      <c r="B1415">
        <v>1414</v>
      </c>
      <c r="C1415">
        <v>1414</v>
      </c>
      <c r="D1415">
        <v>34305</v>
      </c>
      <c r="E1415">
        <v>25747.21062638273</v>
      </c>
      <c r="F1415">
        <v>8557.7893736172737</v>
      </c>
    </row>
    <row r="1416" spans="1:6">
      <c r="A1416">
        <v>806</v>
      </c>
      <c r="B1416">
        <v>1415</v>
      </c>
      <c r="C1416">
        <v>1415</v>
      </c>
      <c r="D1416">
        <v>12650</v>
      </c>
      <c r="E1416">
        <v>7413.1474149649684</v>
      </c>
      <c r="F1416">
        <v>5236.8525850350316</v>
      </c>
    </row>
    <row r="1417" spans="1:6">
      <c r="A1417">
        <v>314</v>
      </c>
      <c r="B1417">
        <v>1416</v>
      </c>
      <c r="C1417">
        <v>1416</v>
      </c>
      <c r="D1417">
        <v>10662</v>
      </c>
      <c r="E1417">
        <v>7852.5277819201001</v>
      </c>
      <c r="F1417">
        <v>2809.4722180798999</v>
      </c>
    </row>
    <row r="1418" spans="1:6">
      <c r="A1418">
        <v>829</v>
      </c>
      <c r="B1418">
        <v>1417</v>
      </c>
      <c r="C1418">
        <v>1417</v>
      </c>
      <c r="D1418">
        <v>25658</v>
      </c>
      <c r="E1418">
        <v>20745.152641533859</v>
      </c>
      <c r="F1418">
        <v>4912.8473584661406</v>
      </c>
    </row>
    <row r="1419" spans="1:6">
      <c r="A1419">
        <v>169</v>
      </c>
      <c r="B1419">
        <v>1418</v>
      </c>
      <c r="C1419">
        <v>1418</v>
      </c>
      <c r="D1419">
        <v>22001</v>
      </c>
      <c r="E1419">
        <v>17329.094237614281</v>
      </c>
      <c r="F1419">
        <v>4671.9057623857188</v>
      </c>
    </row>
    <row r="1420" spans="1:6">
      <c r="A1420">
        <v>641</v>
      </c>
      <c r="B1420">
        <v>1419</v>
      </c>
      <c r="C1420">
        <v>1419</v>
      </c>
      <c r="D1420">
        <v>18882</v>
      </c>
      <c r="E1420">
        <v>15416.794888101371</v>
      </c>
      <c r="F1420">
        <v>3465.2051118986292</v>
      </c>
    </row>
    <row r="1421" spans="1:6">
      <c r="A1421">
        <v>338</v>
      </c>
      <c r="B1421">
        <v>1420</v>
      </c>
      <c r="C1421">
        <v>1420</v>
      </c>
      <c r="D1421">
        <v>33416</v>
      </c>
      <c r="E1421">
        <v>24575.683429267781</v>
      </c>
      <c r="F1421">
        <v>8840.3165707322187</v>
      </c>
    </row>
    <row r="1422" spans="1:6">
      <c r="A1422">
        <v>14</v>
      </c>
      <c r="B1422">
        <v>1421</v>
      </c>
      <c r="C1422">
        <v>1421</v>
      </c>
      <c r="D1422">
        <v>47383</v>
      </c>
      <c r="E1422">
        <v>26454.32902581133</v>
      </c>
      <c r="F1422">
        <v>20928.67097418867</v>
      </c>
    </row>
    <row r="1423" spans="1:6">
      <c r="A1423">
        <v>362</v>
      </c>
      <c r="B1423">
        <v>1422</v>
      </c>
      <c r="C1423">
        <v>1422</v>
      </c>
      <c r="D1423">
        <v>6968</v>
      </c>
      <c r="E1423">
        <v>5248.3142986617904</v>
      </c>
      <c r="F1423">
        <v>1719.68570133821</v>
      </c>
    </row>
    <row r="1424" spans="1:6">
      <c r="A1424">
        <v>261</v>
      </c>
      <c r="B1424">
        <v>1423</v>
      </c>
      <c r="C1424">
        <v>1423</v>
      </c>
      <c r="D1424">
        <v>18268</v>
      </c>
      <c r="E1424">
        <v>11924.74041561117</v>
      </c>
      <c r="F1424">
        <v>6343.2595843888266</v>
      </c>
    </row>
    <row r="1425" spans="1:6">
      <c r="A1425">
        <v>974</v>
      </c>
      <c r="B1425">
        <v>1424</v>
      </c>
      <c r="C1425">
        <v>1424</v>
      </c>
      <c r="D1425">
        <v>22809</v>
      </c>
      <c r="E1425">
        <v>11529.024892209471</v>
      </c>
      <c r="F1425">
        <v>11279.975107790529</v>
      </c>
    </row>
    <row r="1426" spans="1:6">
      <c r="A1426">
        <v>214</v>
      </c>
      <c r="B1426">
        <v>1425</v>
      </c>
      <c r="C1426">
        <v>1425</v>
      </c>
      <c r="D1426">
        <v>9681</v>
      </c>
      <c r="E1426">
        <v>4979.7399240063332</v>
      </c>
      <c r="F1426">
        <v>4701.2600759936668</v>
      </c>
    </row>
    <row r="1427" spans="1:6">
      <c r="A1427">
        <v>382</v>
      </c>
      <c r="B1427">
        <v>1426</v>
      </c>
      <c r="C1427">
        <v>1426</v>
      </c>
      <c r="D1427">
        <v>16297</v>
      </c>
      <c r="E1427">
        <v>14292.7143889854</v>
      </c>
      <c r="F1427">
        <v>2004.2856110145999</v>
      </c>
    </row>
    <row r="1428" spans="1:6">
      <c r="A1428">
        <v>246</v>
      </c>
      <c r="B1428">
        <v>1427</v>
      </c>
      <c r="C1428">
        <v>1427</v>
      </c>
      <c r="D1428">
        <v>25794</v>
      </c>
      <c r="E1428">
        <v>15484.79938019084</v>
      </c>
      <c r="F1428">
        <v>10309.20061980916</v>
      </c>
    </row>
    <row r="1429" spans="1:6">
      <c r="A1429">
        <v>894</v>
      </c>
      <c r="B1429">
        <v>1428</v>
      </c>
      <c r="C1429">
        <v>1428</v>
      </c>
      <c r="D1429">
        <v>13807</v>
      </c>
      <c r="E1429">
        <v>10068.207392660241</v>
      </c>
      <c r="F1429">
        <v>3738.792607339758</v>
      </c>
    </row>
    <row r="1430" spans="1:6">
      <c r="A1430">
        <v>708</v>
      </c>
      <c r="B1430">
        <v>1429</v>
      </c>
      <c r="C1430">
        <v>1429</v>
      </c>
      <c r="D1430">
        <v>7989</v>
      </c>
      <c r="E1430">
        <v>4859.7858035316804</v>
      </c>
      <c r="F1430">
        <v>3129.2141964683201</v>
      </c>
    </row>
    <row r="1431" spans="1:6">
      <c r="A1431">
        <v>898</v>
      </c>
      <c r="B1431">
        <v>1430</v>
      </c>
      <c r="C1431">
        <v>1430</v>
      </c>
      <c r="D1431">
        <v>14406</v>
      </c>
      <c r="E1431">
        <v>10556.726051694681</v>
      </c>
      <c r="F1431">
        <v>3849.2739483053169</v>
      </c>
    </row>
    <row r="1432" spans="1:6">
      <c r="A1432">
        <v>748</v>
      </c>
      <c r="B1432">
        <v>1431</v>
      </c>
      <c r="C1432">
        <v>1431</v>
      </c>
      <c r="D1432">
        <v>5511</v>
      </c>
      <c r="E1432">
        <v>3391.0673872238872</v>
      </c>
      <c r="F1432">
        <v>2119.9326127761128</v>
      </c>
    </row>
    <row r="1433" spans="1:6">
      <c r="A1433">
        <v>700</v>
      </c>
      <c r="B1433">
        <v>1432</v>
      </c>
      <c r="C1433">
        <v>1432</v>
      </c>
      <c r="D1433">
        <v>34950</v>
      </c>
      <c r="E1433">
        <v>20497.585976471739</v>
      </c>
      <c r="F1433">
        <v>14452.414023528259</v>
      </c>
    </row>
    <row r="1434" spans="1:6">
      <c r="A1434">
        <v>946</v>
      </c>
      <c r="B1434">
        <v>1433</v>
      </c>
      <c r="C1434">
        <v>1433</v>
      </c>
      <c r="D1434">
        <v>15279</v>
      </c>
      <c r="E1434">
        <v>11414.16620935731</v>
      </c>
      <c r="F1434">
        <v>3864.8337906426882</v>
      </c>
    </row>
    <row r="1435" spans="1:6">
      <c r="A1435">
        <v>172</v>
      </c>
      <c r="B1435">
        <v>1434</v>
      </c>
      <c r="C1435">
        <v>1434</v>
      </c>
      <c r="D1435">
        <v>11948</v>
      </c>
      <c r="E1435">
        <v>9504.6935071200878</v>
      </c>
      <c r="F1435">
        <v>2443.3064928799122</v>
      </c>
    </row>
    <row r="1436" spans="1:6">
      <c r="A1436">
        <v>20</v>
      </c>
      <c r="B1436">
        <v>1435</v>
      </c>
      <c r="C1436">
        <v>1435</v>
      </c>
      <c r="D1436">
        <v>12647</v>
      </c>
      <c r="E1436">
        <v>11175.635206628611</v>
      </c>
      <c r="F1436">
        <v>1471.364793371391</v>
      </c>
    </row>
    <row r="1437" spans="1:6">
      <c r="A1437">
        <v>362</v>
      </c>
      <c r="B1437">
        <v>1436</v>
      </c>
      <c r="C1437">
        <v>1436</v>
      </c>
      <c r="D1437">
        <v>10406</v>
      </c>
      <c r="E1437">
        <v>8337.9381526029811</v>
      </c>
      <c r="F1437">
        <v>2068.0618473970189</v>
      </c>
    </row>
    <row r="1438" spans="1:6">
      <c r="A1438">
        <v>303</v>
      </c>
      <c r="B1438">
        <v>1437</v>
      </c>
      <c r="C1438">
        <v>1437</v>
      </c>
      <c r="D1438">
        <v>3173</v>
      </c>
      <c r="E1438">
        <v>1766.260365251818</v>
      </c>
      <c r="F1438">
        <v>1406.739634748182</v>
      </c>
    </row>
    <row r="1439" spans="1:6">
      <c r="A1439">
        <v>916</v>
      </c>
      <c r="B1439">
        <v>1438</v>
      </c>
      <c r="C1439">
        <v>1438</v>
      </c>
      <c r="D1439">
        <v>10497</v>
      </c>
      <c r="E1439">
        <v>7723.0684287380664</v>
      </c>
      <c r="F1439">
        <v>2773.9315712619341</v>
      </c>
    </row>
    <row r="1440" spans="1:6">
      <c r="A1440">
        <v>761</v>
      </c>
      <c r="B1440">
        <v>1439</v>
      </c>
      <c r="C1440">
        <v>1439</v>
      </c>
      <c r="D1440">
        <v>10447</v>
      </c>
      <c r="E1440">
        <v>6422.2876314976966</v>
      </c>
      <c r="F1440">
        <v>4024.712368502303</v>
      </c>
    </row>
    <row r="1441" spans="1:6">
      <c r="A1441">
        <v>986</v>
      </c>
      <c r="B1441">
        <v>1440</v>
      </c>
      <c r="C1441">
        <v>1440</v>
      </c>
      <c r="D1441">
        <v>27202</v>
      </c>
      <c r="E1441">
        <v>22977.438085685451</v>
      </c>
      <c r="F1441">
        <v>4224.5619143145523</v>
      </c>
    </row>
    <row r="1442" spans="1:6">
      <c r="A1442">
        <v>442</v>
      </c>
      <c r="B1442">
        <v>1441</v>
      </c>
      <c r="C1442">
        <v>1441</v>
      </c>
      <c r="D1442">
        <v>10747</v>
      </c>
      <c r="E1442">
        <v>9532.6263874869437</v>
      </c>
      <c r="F1442">
        <v>1214.3736125130561</v>
      </c>
    </row>
    <row r="1443" spans="1:6">
      <c r="A1443">
        <v>189</v>
      </c>
      <c r="B1443">
        <v>1442</v>
      </c>
      <c r="C1443">
        <v>1442</v>
      </c>
      <c r="D1443">
        <v>7632</v>
      </c>
      <c r="E1443">
        <v>6580.2884723436364</v>
      </c>
      <c r="F1443">
        <v>1051.7115276563641</v>
      </c>
    </row>
    <row r="1444" spans="1:6">
      <c r="A1444">
        <v>264</v>
      </c>
      <c r="B1444">
        <v>1443</v>
      </c>
      <c r="C1444">
        <v>1443</v>
      </c>
      <c r="D1444">
        <v>13243</v>
      </c>
      <c r="E1444">
        <v>8665.9714956372936</v>
      </c>
      <c r="F1444">
        <v>4577.0285043627064</v>
      </c>
    </row>
    <row r="1445" spans="1:6">
      <c r="A1445">
        <v>188</v>
      </c>
      <c r="B1445">
        <v>1444</v>
      </c>
      <c r="C1445">
        <v>1444</v>
      </c>
      <c r="D1445">
        <v>15768</v>
      </c>
      <c r="E1445">
        <v>8325.2359105857995</v>
      </c>
      <c r="F1445">
        <v>7442.7640894141996</v>
      </c>
    </row>
    <row r="1446" spans="1:6">
      <c r="A1446">
        <v>4</v>
      </c>
      <c r="B1446">
        <v>1445</v>
      </c>
      <c r="C1446">
        <v>1445</v>
      </c>
      <c r="D1446">
        <v>6419</v>
      </c>
      <c r="E1446">
        <v>4874.0772584971792</v>
      </c>
      <c r="F1446">
        <v>1544.9227415028211</v>
      </c>
    </row>
    <row r="1447" spans="1:6">
      <c r="A1447">
        <v>53</v>
      </c>
      <c r="B1447">
        <v>1446</v>
      </c>
      <c r="C1447">
        <v>1446</v>
      </c>
      <c r="D1447">
        <v>24964</v>
      </c>
      <c r="E1447">
        <v>13724.13759747435</v>
      </c>
      <c r="F1447">
        <v>11239.86240252565</v>
      </c>
    </row>
    <row r="1448" spans="1:6">
      <c r="A1448">
        <v>460</v>
      </c>
      <c r="B1448">
        <v>1447</v>
      </c>
      <c r="C1448">
        <v>1447</v>
      </c>
      <c r="D1448">
        <v>42657</v>
      </c>
      <c r="E1448">
        <v>35748.263278517537</v>
      </c>
      <c r="F1448">
        <v>6908.7367214824626</v>
      </c>
    </row>
    <row r="1449" spans="1:6">
      <c r="A1449">
        <v>318</v>
      </c>
      <c r="B1449">
        <v>1448</v>
      </c>
      <c r="C1449">
        <v>1448</v>
      </c>
      <c r="D1449">
        <v>23129</v>
      </c>
      <c r="E1449">
        <v>18050.859414270009</v>
      </c>
      <c r="F1449">
        <v>5078.1405857299906</v>
      </c>
    </row>
    <row r="1450" spans="1:6">
      <c r="A1450">
        <v>307</v>
      </c>
      <c r="B1450">
        <v>1449</v>
      </c>
      <c r="C1450">
        <v>1449</v>
      </c>
      <c r="D1450">
        <v>4022</v>
      </c>
      <c r="E1450">
        <v>3300.2828924136038</v>
      </c>
      <c r="F1450">
        <v>721.7171075863962</v>
      </c>
    </row>
    <row r="1451" spans="1:6">
      <c r="A1451">
        <v>119</v>
      </c>
      <c r="B1451">
        <v>1450</v>
      </c>
      <c r="C1451">
        <v>1450</v>
      </c>
      <c r="D1451">
        <v>21925</v>
      </c>
      <c r="E1451">
        <v>13954.70058234606</v>
      </c>
      <c r="F1451">
        <v>7970.2994176539432</v>
      </c>
    </row>
    <row r="1452" spans="1:6">
      <c r="A1452">
        <v>825</v>
      </c>
      <c r="B1452">
        <v>1451</v>
      </c>
      <c r="C1452">
        <v>1451</v>
      </c>
      <c r="D1452">
        <v>11301</v>
      </c>
      <c r="E1452">
        <v>9385.9485984957028</v>
      </c>
      <c r="F1452">
        <v>1915.051401504297</v>
      </c>
    </row>
    <row r="1453" spans="1:6">
      <c r="A1453">
        <v>955</v>
      </c>
      <c r="B1453">
        <v>1452</v>
      </c>
      <c r="C1453">
        <v>1452</v>
      </c>
      <c r="D1453">
        <v>18895</v>
      </c>
      <c r="E1453">
        <v>10510.6452730685</v>
      </c>
      <c r="F1453">
        <v>8384.3547269315004</v>
      </c>
    </row>
    <row r="1454" spans="1:6">
      <c r="A1454">
        <v>170</v>
      </c>
      <c r="B1454">
        <v>1453</v>
      </c>
      <c r="C1454">
        <v>1453</v>
      </c>
      <c r="D1454">
        <v>30444</v>
      </c>
      <c r="E1454">
        <v>22896.169101297972</v>
      </c>
      <c r="F1454">
        <v>7547.8308987020318</v>
      </c>
    </row>
    <row r="1455" spans="1:6">
      <c r="A1455">
        <v>782</v>
      </c>
      <c r="B1455">
        <v>1454</v>
      </c>
      <c r="C1455">
        <v>1454</v>
      </c>
      <c r="D1455">
        <v>20771</v>
      </c>
      <c r="E1455">
        <v>16068.474623529421</v>
      </c>
      <c r="F1455">
        <v>4702.5253764705849</v>
      </c>
    </row>
    <row r="1456" spans="1:6">
      <c r="A1456">
        <v>836</v>
      </c>
      <c r="B1456">
        <v>1455</v>
      </c>
      <c r="C1456">
        <v>1455</v>
      </c>
      <c r="D1456">
        <v>20659</v>
      </c>
      <c r="E1456">
        <v>14161.457003567841</v>
      </c>
      <c r="F1456">
        <v>6497.5429964321556</v>
      </c>
    </row>
    <row r="1457" spans="1:6">
      <c r="A1457">
        <v>475</v>
      </c>
      <c r="B1457">
        <v>1456</v>
      </c>
      <c r="C1457">
        <v>1456</v>
      </c>
      <c r="D1457">
        <v>43547</v>
      </c>
      <c r="E1457">
        <v>22682.28719716319</v>
      </c>
      <c r="F1457">
        <v>20864.71280283681</v>
      </c>
    </row>
    <row r="1458" spans="1:6">
      <c r="A1458">
        <v>634</v>
      </c>
      <c r="B1458">
        <v>1457</v>
      </c>
      <c r="C1458">
        <v>1457</v>
      </c>
      <c r="D1458">
        <v>6894</v>
      </c>
      <c r="E1458">
        <v>6174.5879019395152</v>
      </c>
      <c r="F1458">
        <v>719.41209806048482</v>
      </c>
    </row>
    <row r="1459" spans="1:6">
      <c r="A1459">
        <v>440</v>
      </c>
      <c r="B1459">
        <v>1458</v>
      </c>
      <c r="C1459">
        <v>1458</v>
      </c>
      <c r="D1459">
        <v>17132</v>
      </c>
      <c r="E1459">
        <v>8760.5441186126045</v>
      </c>
      <c r="F1459">
        <v>8371.4558813873955</v>
      </c>
    </row>
    <row r="1460" spans="1:6">
      <c r="A1460">
        <v>374</v>
      </c>
      <c r="B1460">
        <v>1459</v>
      </c>
      <c r="C1460">
        <v>1459</v>
      </c>
      <c r="D1460">
        <v>22633</v>
      </c>
      <c r="E1460">
        <v>17426.34722378512</v>
      </c>
      <c r="F1460">
        <v>5206.6527762148826</v>
      </c>
    </row>
    <row r="1461" spans="1:6">
      <c r="A1461">
        <v>483</v>
      </c>
      <c r="B1461">
        <v>1460</v>
      </c>
      <c r="C1461">
        <v>1460</v>
      </c>
      <c r="D1461">
        <v>8306</v>
      </c>
      <c r="E1461">
        <v>5831.8898535266571</v>
      </c>
      <c r="F1461">
        <v>2474.1101464733429</v>
      </c>
    </row>
    <row r="1462" spans="1:6">
      <c r="A1462">
        <v>132</v>
      </c>
      <c r="B1462">
        <v>1461</v>
      </c>
      <c r="C1462">
        <v>1461</v>
      </c>
      <c r="D1462">
        <v>29002</v>
      </c>
      <c r="E1462">
        <v>22262.55786874492</v>
      </c>
      <c r="F1462">
        <v>6739.442131255084</v>
      </c>
    </row>
    <row r="1463" spans="1:6">
      <c r="A1463">
        <v>207</v>
      </c>
      <c r="B1463">
        <v>1462</v>
      </c>
      <c r="C1463">
        <v>1462</v>
      </c>
      <c r="D1463">
        <v>25129</v>
      </c>
      <c r="E1463">
        <v>15416.471238787841</v>
      </c>
      <c r="F1463">
        <v>9712.5287612121556</v>
      </c>
    </row>
    <row r="1464" spans="1:6">
      <c r="A1464">
        <v>926</v>
      </c>
      <c r="B1464">
        <v>1463</v>
      </c>
      <c r="C1464">
        <v>1463</v>
      </c>
      <c r="D1464">
        <v>29444</v>
      </c>
      <c r="E1464">
        <v>25565.196902431398</v>
      </c>
      <c r="F1464">
        <v>3878.803097568602</v>
      </c>
    </row>
    <row r="1465" spans="1:6">
      <c r="A1465">
        <v>217</v>
      </c>
      <c r="B1465">
        <v>1464</v>
      </c>
      <c r="C1465">
        <v>1464</v>
      </c>
      <c r="D1465">
        <v>33531</v>
      </c>
      <c r="E1465">
        <v>25829.86408167769</v>
      </c>
      <c r="F1465">
        <v>7701.135918322314</v>
      </c>
    </row>
    <row r="1466" spans="1:6">
      <c r="A1466">
        <v>625</v>
      </c>
      <c r="B1466">
        <v>1465</v>
      </c>
      <c r="C1466">
        <v>1465</v>
      </c>
      <c r="D1466">
        <v>14616</v>
      </c>
      <c r="E1466">
        <v>9096.596023883576</v>
      </c>
      <c r="F1466">
        <v>5519.403976116424</v>
      </c>
    </row>
    <row r="1467" spans="1:6">
      <c r="A1467">
        <v>872</v>
      </c>
      <c r="B1467">
        <v>1466</v>
      </c>
      <c r="C1467">
        <v>1466</v>
      </c>
      <c r="D1467">
        <v>11484</v>
      </c>
      <c r="E1467">
        <v>8085.0016981340796</v>
      </c>
      <c r="F1467">
        <v>3398.99830186592</v>
      </c>
    </row>
    <row r="1468" spans="1:6">
      <c r="A1468">
        <v>179</v>
      </c>
      <c r="B1468">
        <v>1467</v>
      </c>
      <c r="C1468">
        <v>1467</v>
      </c>
      <c r="D1468">
        <v>23057</v>
      </c>
      <c r="E1468">
        <v>19270.7005121252</v>
      </c>
      <c r="F1468">
        <v>3786.2994878748032</v>
      </c>
    </row>
    <row r="1469" spans="1:6">
      <c r="A1469">
        <v>504</v>
      </c>
      <c r="B1469">
        <v>1468</v>
      </c>
      <c r="C1469">
        <v>1468</v>
      </c>
      <c r="D1469">
        <v>12480</v>
      </c>
      <c r="E1469">
        <v>9016.7491526185968</v>
      </c>
      <c r="F1469">
        <v>3463.2508473814032</v>
      </c>
    </row>
    <row r="1470" spans="1:6">
      <c r="A1470">
        <v>597</v>
      </c>
      <c r="B1470">
        <v>1469</v>
      </c>
      <c r="C1470">
        <v>1469</v>
      </c>
      <c r="D1470">
        <v>10834</v>
      </c>
      <c r="E1470">
        <v>9370.0307836190223</v>
      </c>
      <c r="F1470">
        <v>1463.969216380978</v>
      </c>
    </row>
    <row r="1471" spans="1:6">
      <c r="A1471">
        <v>858</v>
      </c>
      <c r="B1471">
        <v>1470</v>
      </c>
      <c r="C1471">
        <v>1470</v>
      </c>
      <c r="D1471">
        <v>28186</v>
      </c>
      <c r="E1471">
        <v>15575.929060761669</v>
      </c>
      <c r="F1471">
        <v>12610.070939238331</v>
      </c>
    </row>
    <row r="1472" spans="1:6">
      <c r="A1472">
        <v>725</v>
      </c>
      <c r="B1472">
        <v>1471</v>
      </c>
      <c r="C1472">
        <v>1471</v>
      </c>
      <c r="D1472">
        <v>38189</v>
      </c>
      <c r="E1472">
        <v>23941.672909008739</v>
      </c>
      <c r="F1472">
        <v>14247.327090991261</v>
      </c>
    </row>
    <row r="1473" spans="1:6">
      <c r="A1473">
        <v>771</v>
      </c>
      <c r="B1473">
        <v>1472</v>
      </c>
      <c r="C1473">
        <v>1472</v>
      </c>
      <c r="D1473">
        <v>13636</v>
      </c>
      <c r="E1473">
        <v>7944.6933527962756</v>
      </c>
      <c r="F1473">
        <v>5691.3066472037244</v>
      </c>
    </row>
    <row r="1474" spans="1:6">
      <c r="A1474">
        <v>980</v>
      </c>
      <c r="B1474">
        <v>1473</v>
      </c>
      <c r="C1474">
        <v>1473</v>
      </c>
      <c r="D1474">
        <v>33997</v>
      </c>
      <c r="E1474">
        <v>22456.66235202258</v>
      </c>
      <c r="F1474">
        <v>11540.33764797742</v>
      </c>
    </row>
    <row r="1475" spans="1:6">
      <c r="A1475">
        <v>203</v>
      </c>
      <c r="B1475">
        <v>1474</v>
      </c>
      <c r="C1475">
        <v>1474</v>
      </c>
      <c r="D1475">
        <v>14420</v>
      </c>
      <c r="E1475">
        <v>9960.250230034686</v>
      </c>
      <c r="F1475">
        <v>4459.749769965314</v>
      </c>
    </row>
    <row r="1476" spans="1:6">
      <c r="A1476">
        <v>40</v>
      </c>
      <c r="B1476">
        <v>1475</v>
      </c>
      <c r="C1476">
        <v>1475</v>
      </c>
      <c r="D1476">
        <v>11006</v>
      </c>
      <c r="E1476">
        <v>8829.7229744264005</v>
      </c>
      <c r="F1476">
        <v>2176.2770255736</v>
      </c>
    </row>
    <row r="1477" spans="1:6">
      <c r="A1477">
        <v>924</v>
      </c>
      <c r="B1477">
        <v>1476</v>
      </c>
      <c r="C1477">
        <v>1476</v>
      </c>
      <c r="D1477">
        <v>11357</v>
      </c>
      <c r="E1477">
        <v>6984.6870836562493</v>
      </c>
      <c r="F1477">
        <v>4372.3129163437507</v>
      </c>
    </row>
    <row r="1478" spans="1:6">
      <c r="A1478">
        <v>809</v>
      </c>
      <c r="B1478">
        <v>1477</v>
      </c>
      <c r="C1478">
        <v>1477</v>
      </c>
      <c r="D1478">
        <v>13008</v>
      </c>
      <c r="E1478">
        <v>9318.6297648360451</v>
      </c>
      <c r="F1478">
        <v>3689.3702351639549</v>
      </c>
    </row>
    <row r="1479" spans="1:6">
      <c r="A1479">
        <v>976</v>
      </c>
      <c r="B1479">
        <v>1478</v>
      </c>
      <c r="C1479">
        <v>1478</v>
      </c>
      <c r="D1479">
        <v>29408</v>
      </c>
      <c r="E1479">
        <v>22984.51804094097</v>
      </c>
      <c r="F1479">
        <v>6423.4819590590341</v>
      </c>
    </row>
    <row r="1480" spans="1:6">
      <c r="A1480">
        <v>479</v>
      </c>
      <c r="B1480">
        <v>1479</v>
      </c>
      <c r="C1480">
        <v>1479</v>
      </c>
      <c r="D1480">
        <v>23567</v>
      </c>
      <c r="E1480">
        <v>15430.044115438281</v>
      </c>
      <c r="F1480">
        <v>8136.9558845617184</v>
      </c>
    </row>
    <row r="1481" spans="1:6">
      <c r="A1481">
        <v>872</v>
      </c>
      <c r="B1481">
        <v>1480</v>
      </c>
      <c r="C1481">
        <v>1480</v>
      </c>
      <c r="D1481">
        <v>10456</v>
      </c>
      <c r="E1481">
        <v>8520.2311652225235</v>
      </c>
      <c r="F1481">
        <v>1935.768834777477</v>
      </c>
    </row>
    <row r="1482" spans="1:6">
      <c r="A1482">
        <v>875</v>
      </c>
      <c r="B1482">
        <v>1481</v>
      </c>
      <c r="C1482">
        <v>1481</v>
      </c>
      <c r="D1482">
        <v>18887</v>
      </c>
      <c r="E1482">
        <v>9570.2989121734499</v>
      </c>
      <c r="F1482">
        <v>9316.7010878265501</v>
      </c>
    </row>
    <row r="1483" spans="1:6">
      <c r="A1483">
        <v>419</v>
      </c>
      <c r="B1483">
        <v>1482</v>
      </c>
      <c r="C1483">
        <v>1482</v>
      </c>
      <c r="D1483">
        <v>19521</v>
      </c>
      <c r="E1483">
        <v>12080.48618619584</v>
      </c>
      <c r="F1483">
        <v>7440.5138138041602</v>
      </c>
    </row>
    <row r="1484" spans="1:6">
      <c r="A1484">
        <v>595</v>
      </c>
      <c r="B1484">
        <v>1483</v>
      </c>
      <c r="C1484">
        <v>1483</v>
      </c>
      <c r="D1484">
        <v>14777</v>
      </c>
      <c r="E1484">
        <v>11336.8225498133</v>
      </c>
      <c r="F1484">
        <v>3440.1774501867039</v>
      </c>
    </row>
    <row r="1485" spans="1:6">
      <c r="A1485">
        <v>147</v>
      </c>
      <c r="B1485">
        <v>1484</v>
      </c>
      <c r="C1485">
        <v>1484</v>
      </c>
      <c r="D1485">
        <v>7263</v>
      </c>
      <c r="E1485">
        <v>4796.9664476522757</v>
      </c>
      <c r="F1485">
        <v>2466.0335523477238</v>
      </c>
    </row>
    <row r="1486" spans="1:6">
      <c r="A1486">
        <v>102</v>
      </c>
      <c r="B1486">
        <v>1485</v>
      </c>
      <c r="C1486">
        <v>1485</v>
      </c>
      <c r="D1486">
        <v>27475</v>
      </c>
      <c r="E1486">
        <v>14715.053116880021</v>
      </c>
      <c r="F1486">
        <v>12759.946883119979</v>
      </c>
    </row>
    <row r="1487" spans="1:6">
      <c r="A1487">
        <v>354</v>
      </c>
      <c r="B1487">
        <v>1486</v>
      </c>
      <c r="C1487">
        <v>1486</v>
      </c>
      <c r="D1487">
        <v>22611</v>
      </c>
      <c r="E1487">
        <v>19529.14190626852</v>
      </c>
      <c r="F1487">
        <v>3081.8580937314841</v>
      </c>
    </row>
    <row r="1488" spans="1:6">
      <c r="A1488">
        <v>184</v>
      </c>
      <c r="B1488">
        <v>1487</v>
      </c>
      <c r="C1488">
        <v>1487</v>
      </c>
      <c r="D1488">
        <v>22121</v>
      </c>
      <c r="E1488">
        <v>15416.527715574541</v>
      </c>
      <c r="F1488">
        <v>6704.4722844254647</v>
      </c>
    </row>
    <row r="1489" spans="1:6">
      <c r="A1489">
        <v>305</v>
      </c>
      <c r="B1489">
        <v>1488</v>
      </c>
      <c r="C1489">
        <v>1488</v>
      </c>
      <c r="D1489">
        <v>47248</v>
      </c>
      <c r="E1489">
        <v>31646.70587048963</v>
      </c>
      <c r="F1489">
        <v>15601.29412951037</v>
      </c>
    </row>
    <row r="1490" spans="1:6">
      <c r="A1490">
        <v>516</v>
      </c>
      <c r="B1490">
        <v>1489</v>
      </c>
      <c r="C1490">
        <v>1489</v>
      </c>
      <c r="D1490">
        <v>21230</v>
      </c>
      <c r="E1490">
        <v>13366.529976623189</v>
      </c>
      <c r="F1490">
        <v>7863.4700233768144</v>
      </c>
    </row>
    <row r="1491" spans="1:6">
      <c r="A1491">
        <v>235</v>
      </c>
      <c r="B1491">
        <v>1490</v>
      </c>
      <c r="C1491">
        <v>1490</v>
      </c>
      <c r="D1491">
        <v>12799</v>
      </c>
      <c r="E1491">
        <v>9651.4230633079933</v>
      </c>
      <c r="F1491">
        <v>3147.5769366920072</v>
      </c>
    </row>
    <row r="1492" spans="1:6">
      <c r="A1492">
        <v>911</v>
      </c>
      <c r="B1492">
        <v>1491</v>
      </c>
      <c r="C1492">
        <v>1491</v>
      </c>
      <c r="D1492">
        <v>6181</v>
      </c>
      <c r="E1492">
        <v>3448.9458687159372</v>
      </c>
      <c r="F1492">
        <v>2732.0541312840628</v>
      </c>
    </row>
    <row r="1493" spans="1:6">
      <c r="A1493">
        <v>595</v>
      </c>
      <c r="B1493">
        <v>1492</v>
      </c>
      <c r="C1493">
        <v>1492</v>
      </c>
      <c r="D1493">
        <v>11751</v>
      </c>
      <c r="E1493">
        <v>7328.3871490118017</v>
      </c>
      <c r="F1493">
        <v>4422.6128509881983</v>
      </c>
    </row>
    <row r="1494" spans="1:6">
      <c r="A1494">
        <v>813</v>
      </c>
      <c r="B1494">
        <v>1493</v>
      </c>
      <c r="C1494">
        <v>1493</v>
      </c>
      <c r="D1494">
        <v>33717</v>
      </c>
      <c r="E1494">
        <v>18844.020250457619</v>
      </c>
      <c r="F1494">
        <v>14872.979749542381</v>
      </c>
    </row>
    <row r="1495" spans="1:6">
      <c r="A1495">
        <v>213</v>
      </c>
      <c r="B1495">
        <v>1494</v>
      </c>
      <c r="C1495">
        <v>1494</v>
      </c>
      <c r="D1495">
        <v>25370</v>
      </c>
      <c r="E1495">
        <v>15180.123463997559</v>
      </c>
      <c r="F1495">
        <v>10189.876536002441</v>
      </c>
    </row>
    <row r="1496" spans="1:6">
      <c r="A1496">
        <v>334</v>
      </c>
      <c r="B1496">
        <v>1495</v>
      </c>
      <c r="C1496">
        <v>1495</v>
      </c>
      <c r="D1496">
        <v>9593</v>
      </c>
      <c r="E1496">
        <v>7849.6971259382726</v>
      </c>
      <c r="F1496">
        <v>1743.3028740617269</v>
      </c>
    </row>
    <row r="1497" spans="1:6">
      <c r="A1497">
        <v>305</v>
      </c>
      <c r="B1497">
        <v>1496</v>
      </c>
      <c r="C1497">
        <v>1496</v>
      </c>
      <c r="D1497">
        <v>25415</v>
      </c>
      <c r="E1497">
        <v>14498.622274358469</v>
      </c>
      <c r="F1497">
        <v>10916.377725641531</v>
      </c>
    </row>
    <row r="1498" spans="1:6">
      <c r="A1498">
        <v>150</v>
      </c>
      <c r="B1498">
        <v>1497</v>
      </c>
      <c r="C1498">
        <v>1497</v>
      </c>
      <c r="D1498">
        <v>14638</v>
      </c>
      <c r="E1498">
        <v>9338.7471696555276</v>
      </c>
      <c r="F1498">
        <v>5299.2528303444724</v>
      </c>
    </row>
    <row r="1499" spans="1:6">
      <c r="A1499">
        <v>483</v>
      </c>
      <c r="B1499">
        <v>1498</v>
      </c>
      <c r="C1499">
        <v>1498</v>
      </c>
      <c r="D1499">
        <v>6010</v>
      </c>
      <c r="E1499">
        <v>3402.592953135656</v>
      </c>
      <c r="F1499">
        <v>2607.407046864344</v>
      </c>
    </row>
    <row r="1500" spans="1:6">
      <c r="A1500">
        <v>888</v>
      </c>
      <c r="B1500">
        <v>1499</v>
      </c>
      <c r="C1500">
        <v>1499</v>
      </c>
      <c r="D1500">
        <v>11448</v>
      </c>
      <c r="E1500">
        <v>9325.0484075202876</v>
      </c>
      <c r="F1500">
        <v>2122.951592479712</v>
      </c>
    </row>
    <row r="1501" spans="1:6">
      <c r="A1501">
        <v>720</v>
      </c>
      <c r="B1501">
        <v>1500</v>
      </c>
      <c r="C1501">
        <v>1500</v>
      </c>
      <c r="D1501">
        <v>10231</v>
      </c>
      <c r="E1501">
        <v>6951.3118718589394</v>
      </c>
      <c r="F1501">
        <v>3279.688128141061</v>
      </c>
    </row>
    <row r="1502" spans="1:6">
      <c r="A1502">
        <v>894</v>
      </c>
      <c r="B1502">
        <v>1501</v>
      </c>
      <c r="C1502">
        <v>1501</v>
      </c>
      <c r="D1502">
        <v>8050</v>
      </c>
      <c r="E1502">
        <v>4418.6188202375743</v>
      </c>
      <c r="F1502">
        <v>3631.3811797624262</v>
      </c>
    </row>
    <row r="1503" spans="1:6">
      <c r="A1503">
        <v>426</v>
      </c>
      <c r="B1503">
        <v>1502</v>
      </c>
      <c r="C1503">
        <v>1502</v>
      </c>
      <c r="D1503">
        <v>10944</v>
      </c>
      <c r="E1503">
        <v>6525.9804750701469</v>
      </c>
      <c r="F1503">
        <v>4418.0195249298531</v>
      </c>
    </row>
    <row r="1504" spans="1:6">
      <c r="A1504">
        <v>757</v>
      </c>
      <c r="B1504">
        <v>1503</v>
      </c>
      <c r="C1504">
        <v>1503</v>
      </c>
      <c r="D1504">
        <v>30055</v>
      </c>
      <c r="E1504">
        <v>19835.849164203832</v>
      </c>
      <c r="F1504">
        <v>10219.15083579617</v>
      </c>
    </row>
    <row r="1505" spans="1:6">
      <c r="A1505">
        <v>34</v>
      </c>
      <c r="B1505">
        <v>1504</v>
      </c>
      <c r="C1505">
        <v>1504</v>
      </c>
      <c r="D1505">
        <v>18773</v>
      </c>
      <c r="E1505">
        <v>9761.3806952817195</v>
      </c>
      <c r="F1505">
        <v>9011.6193047182805</v>
      </c>
    </row>
    <row r="1506" spans="1:6">
      <c r="A1506">
        <v>969</v>
      </c>
      <c r="B1506">
        <v>1505</v>
      </c>
      <c r="C1506">
        <v>1505</v>
      </c>
      <c r="D1506">
        <v>17734</v>
      </c>
      <c r="E1506">
        <v>10128.615640171</v>
      </c>
      <c r="F1506">
        <v>7605.3843598289986</v>
      </c>
    </row>
    <row r="1507" spans="1:6">
      <c r="A1507">
        <v>376</v>
      </c>
      <c r="B1507">
        <v>1506</v>
      </c>
      <c r="C1507">
        <v>1506</v>
      </c>
      <c r="D1507">
        <v>22829</v>
      </c>
      <c r="E1507">
        <v>14541.126807578339</v>
      </c>
      <c r="F1507">
        <v>8287.8731924216554</v>
      </c>
    </row>
    <row r="1508" spans="1:6">
      <c r="A1508">
        <v>543</v>
      </c>
      <c r="B1508">
        <v>1507</v>
      </c>
      <c r="C1508">
        <v>1507</v>
      </c>
      <c r="D1508">
        <v>25040</v>
      </c>
      <c r="E1508">
        <v>21025.350703472621</v>
      </c>
      <c r="F1508">
        <v>4014.649296527376</v>
      </c>
    </row>
    <row r="1509" spans="1:6">
      <c r="A1509">
        <v>988</v>
      </c>
      <c r="B1509">
        <v>1508</v>
      </c>
      <c r="C1509">
        <v>1508</v>
      </c>
      <c r="D1509">
        <v>20826</v>
      </c>
      <c r="E1509">
        <v>14454.058489289189</v>
      </c>
      <c r="F1509">
        <v>6371.9415107108143</v>
      </c>
    </row>
    <row r="1510" spans="1:6">
      <c r="A1510">
        <v>108</v>
      </c>
      <c r="B1510">
        <v>1509</v>
      </c>
      <c r="C1510">
        <v>1509</v>
      </c>
      <c r="D1510">
        <v>10773</v>
      </c>
      <c r="E1510">
        <v>5485.265475517931</v>
      </c>
      <c r="F1510">
        <v>5287.734524482069</v>
      </c>
    </row>
    <row r="1511" spans="1:6">
      <c r="A1511">
        <v>615</v>
      </c>
      <c r="B1511">
        <v>1510</v>
      </c>
      <c r="C1511">
        <v>1510</v>
      </c>
      <c r="D1511">
        <v>19619</v>
      </c>
      <c r="E1511">
        <v>13175.9052113376</v>
      </c>
      <c r="F1511">
        <v>6443.0947886623999</v>
      </c>
    </row>
    <row r="1512" spans="1:6">
      <c r="A1512">
        <v>681</v>
      </c>
      <c r="B1512">
        <v>1511</v>
      </c>
      <c r="C1512">
        <v>1511</v>
      </c>
      <c r="D1512">
        <v>10683</v>
      </c>
      <c r="E1512">
        <v>9204.1775704673273</v>
      </c>
      <c r="F1512">
        <v>1478.8224295326729</v>
      </c>
    </row>
    <row r="1513" spans="1:6">
      <c r="A1513">
        <v>637</v>
      </c>
      <c r="B1513">
        <v>1512</v>
      </c>
      <c r="C1513">
        <v>1512</v>
      </c>
      <c r="D1513">
        <v>16141</v>
      </c>
      <c r="E1513">
        <v>9988.8034975857463</v>
      </c>
      <c r="F1513">
        <v>6152.1965024142537</v>
      </c>
    </row>
    <row r="1514" spans="1:6">
      <c r="A1514">
        <v>670</v>
      </c>
      <c r="B1514">
        <v>1513</v>
      </c>
      <c r="C1514">
        <v>1513</v>
      </c>
      <c r="D1514">
        <v>5367</v>
      </c>
      <c r="E1514">
        <v>2918.3966444148732</v>
      </c>
      <c r="F1514">
        <v>2448.6033555851268</v>
      </c>
    </row>
    <row r="1515" spans="1:6">
      <c r="A1515">
        <v>771</v>
      </c>
      <c r="B1515">
        <v>1514</v>
      </c>
      <c r="C1515">
        <v>1514</v>
      </c>
      <c r="D1515">
        <v>30693</v>
      </c>
      <c r="E1515">
        <v>21097.401670109299</v>
      </c>
      <c r="F1515">
        <v>9595.5983298906976</v>
      </c>
    </row>
    <row r="1516" spans="1:6">
      <c r="A1516">
        <v>506</v>
      </c>
      <c r="B1516">
        <v>1515</v>
      </c>
      <c r="C1516">
        <v>1515</v>
      </c>
      <c r="D1516">
        <v>19973</v>
      </c>
      <c r="E1516">
        <v>16231.66045362757</v>
      </c>
      <c r="F1516">
        <v>3741.3395463724341</v>
      </c>
    </row>
    <row r="1517" spans="1:6">
      <c r="A1517">
        <v>485</v>
      </c>
      <c r="B1517">
        <v>1516</v>
      </c>
      <c r="C1517">
        <v>1516</v>
      </c>
      <c r="D1517">
        <v>18880</v>
      </c>
      <c r="E1517">
        <v>13807.1637707645</v>
      </c>
      <c r="F1517">
        <v>5072.8362292354959</v>
      </c>
    </row>
    <row r="1518" spans="1:6">
      <c r="A1518">
        <v>69</v>
      </c>
      <c r="B1518">
        <v>1517</v>
      </c>
      <c r="C1518">
        <v>1517</v>
      </c>
      <c r="D1518">
        <v>41001</v>
      </c>
      <c r="E1518">
        <v>28365.462866252441</v>
      </c>
      <c r="F1518">
        <v>12635.537133747561</v>
      </c>
    </row>
    <row r="1519" spans="1:6">
      <c r="A1519">
        <v>215</v>
      </c>
      <c r="B1519">
        <v>1518</v>
      </c>
      <c r="C1519">
        <v>1518</v>
      </c>
      <c r="D1519">
        <v>22837</v>
      </c>
      <c r="E1519">
        <v>16558.159608754999</v>
      </c>
      <c r="F1519">
        <v>6278.8403912450049</v>
      </c>
    </row>
    <row r="1520" spans="1:6">
      <c r="A1520">
        <v>617</v>
      </c>
      <c r="B1520">
        <v>1519</v>
      </c>
      <c r="C1520">
        <v>1519</v>
      </c>
      <c r="D1520">
        <v>12110</v>
      </c>
      <c r="E1520">
        <v>7915.0514190479471</v>
      </c>
      <c r="F1520">
        <v>4194.9485809520529</v>
      </c>
    </row>
    <row r="1521" spans="1:6">
      <c r="A1521">
        <v>834</v>
      </c>
      <c r="B1521">
        <v>1520</v>
      </c>
      <c r="C1521">
        <v>1520</v>
      </c>
      <c r="D1521">
        <v>9125</v>
      </c>
      <c r="E1521">
        <v>4960.1159433546609</v>
      </c>
      <c r="F1521">
        <v>4164.8840566453391</v>
      </c>
    </row>
    <row r="1522" spans="1:6">
      <c r="A1522">
        <v>904</v>
      </c>
      <c r="B1522">
        <v>1521</v>
      </c>
      <c r="C1522">
        <v>1521</v>
      </c>
      <c r="D1522">
        <v>10975</v>
      </c>
      <c r="E1522">
        <v>8626.3599021245154</v>
      </c>
      <c r="F1522">
        <v>2348.640097875485</v>
      </c>
    </row>
    <row r="1523" spans="1:6">
      <c r="A1523">
        <v>192</v>
      </c>
      <c r="B1523">
        <v>1522</v>
      </c>
      <c r="C1523">
        <v>1522</v>
      </c>
      <c r="D1523">
        <v>16660</v>
      </c>
      <c r="E1523">
        <v>12993.510086876629</v>
      </c>
      <c r="F1523">
        <v>3666.4899131233719</v>
      </c>
    </row>
    <row r="1524" spans="1:6">
      <c r="A1524">
        <v>66</v>
      </c>
      <c r="B1524">
        <v>1523</v>
      </c>
      <c r="C1524">
        <v>1523</v>
      </c>
      <c r="D1524">
        <v>11517</v>
      </c>
      <c r="E1524">
        <v>9481.9162455291571</v>
      </c>
      <c r="F1524">
        <v>2035.0837544708429</v>
      </c>
    </row>
    <row r="1525" spans="1:6">
      <c r="A1525">
        <v>682</v>
      </c>
      <c r="B1525">
        <v>1524</v>
      </c>
      <c r="C1525">
        <v>1524</v>
      </c>
      <c r="D1525">
        <v>16972</v>
      </c>
      <c r="E1525">
        <v>11234.952973508231</v>
      </c>
      <c r="F1525">
        <v>5737.0470264917694</v>
      </c>
    </row>
    <row r="1526" spans="1:6">
      <c r="A1526">
        <v>607</v>
      </c>
      <c r="B1526">
        <v>1525</v>
      </c>
      <c r="C1526">
        <v>1525</v>
      </c>
      <c r="D1526">
        <v>13487</v>
      </c>
      <c r="E1526">
        <v>7589.0696142396009</v>
      </c>
      <c r="F1526">
        <v>5897.9303857603991</v>
      </c>
    </row>
    <row r="1527" spans="1:6">
      <c r="A1527">
        <v>841</v>
      </c>
      <c r="B1527">
        <v>1526</v>
      </c>
      <c r="C1527">
        <v>1526</v>
      </c>
      <c r="D1527">
        <v>7796</v>
      </c>
      <c r="E1527">
        <v>4558.4080493422152</v>
      </c>
      <c r="F1527">
        <v>3237.5919506577852</v>
      </c>
    </row>
    <row r="1528" spans="1:6">
      <c r="A1528">
        <v>17</v>
      </c>
      <c r="B1528">
        <v>1527</v>
      </c>
      <c r="C1528">
        <v>1527</v>
      </c>
      <c r="D1528">
        <v>8887</v>
      </c>
      <c r="E1528">
        <v>6733.2898619412072</v>
      </c>
      <c r="F1528">
        <v>2153.7101380587928</v>
      </c>
    </row>
    <row r="1529" spans="1:6">
      <c r="A1529">
        <v>396</v>
      </c>
      <c r="B1529">
        <v>1528</v>
      </c>
      <c r="C1529">
        <v>1528</v>
      </c>
      <c r="D1529">
        <v>7772</v>
      </c>
      <c r="E1529">
        <v>4181.8789732369196</v>
      </c>
      <c r="F1529">
        <v>3590.12102676308</v>
      </c>
    </row>
    <row r="1530" spans="1:6">
      <c r="A1530">
        <v>813</v>
      </c>
      <c r="B1530">
        <v>1529</v>
      </c>
      <c r="C1530">
        <v>1529</v>
      </c>
      <c r="D1530">
        <v>14407</v>
      </c>
      <c r="E1530">
        <v>7705.4739694739228</v>
      </c>
      <c r="F1530">
        <v>6701.5260305260772</v>
      </c>
    </row>
    <row r="1531" spans="1:6">
      <c r="A1531">
        <v>459</v>
      </c>
      <c r="B1531">
        <v>1530</v>
      </c>
      <c r="C1531">
        <v>1530</v>
      </c>
      <c r="D1531">
        <v>5430</v>
      </c>
      <c r="E1531">
        <v>2841.767486156346</v>
      </c>
      <c r="F1531">
        <v>2588.232513843654</v>
      </c>
    </row>
    <row r="1532" spans="1:6">
      <c r="A1532">
        <v>970</v>
      </c>
      <c r="B1532">
        <v>1531</v>
      </c>
      <c r="C1532">
        <v>1531</v>
      </c>
      <c r="D1532">
        <v>8842</v>
      </c>
      <c r="E1532">
        <v>7401.4194919683359</v>
      </c>
      <c r="F1532">
        <v>1440.5805080316641</v>
      </c>
    </row>
    <row r="1533" spans="1:6">
      <c r="A1533">
        <v>730</v>
      </c>
      <c r="B1533">
        <v>1532</v>
      </c>
      <c r="C1533">
        <v>1532</v>
      </c>
      <c r="D1533">
        <v>5926</v>
      </c>
      <c r="E1533">
        <v>4623.2953303446984</v>
      </c>
      <c r="F1533">
        <v>1302.704669655302</v>
      </c>
    </row>
    <row r="1534" spans="1:6">
      <c r="A1534">
        <v>211</v>
      </c>
      <c r="B1534">
        <v>1533</v>
      </c>
      <c r="C1534">
        <v>1533</v>
      </c>
      <c r="D1534">
        <v>9282</v>
      </c>
      <c r="E1534">
        <v>5467.5929814316996</v>
      </c>
      <c r="F1534">
        <v>3814.4070185682999</v>
      </c>
    </row>
    <row r="1535" spans="1:6">
      <c r="A1535">
        <v>16</v>
      </c>
      <c r="B1535">
        <v>1534</v>
      </c>
      <c r="C1535">
        <v>1534</v>
      </c>
      <c r="D1535">
        <v>8243</v>
      </c>
      <c r="E1535">
        <v>6382.8506159402577</v>
      </c>
      <c r="F1535">
        <v>1860.149384059742</v>
      </c>
    </row>
    <row r="1536" spans="1:6">
      <c r="A1536">
        <v>286</v>
      </c>
      <c r="B1536">
        <v>1535</v>
      </c>
      <c r="C1536">
        <v>1535</v>
      </c>
      <c r="D1536">
        <v>16794</v>
      </c>
      <c r="E1536">
        <v>11264.756172517091</v>
      </c>
      <c r="F1536">
        <v>5529.2438274829092</v>
      </c>
    </row>
    <row r="1537" spans="1:6">
      <c r="A1537">
        <v>406</v>
      </c>
      <c r="B1537">
        <v>1536</v>
      </c>
      <c r="C1537">
        <v>1536</v>
      </c>
      <c r="D1537">
        <v>23385</v>
      </c>
      <c r="E1537">
        <v>17372.90447786557</v>
      </c>
      <c r="F1537">
        <v>6012.0955221344338</v>
      </c>
    </row>
    <row r="1538" spans="1:6">
      <c r="A1538">
        <v>186</v>
      </c>
      <c r="B1538">
        <v>1537</v>
      </c>
      <c r="C1538">
        <v>1537</v>
      </c>
      <c r="D1538">
        <v>22682</v>
      </c>
      <c r="E1538">
        <v>16260.53831254766</v>
      </c>
      <c r="F1538">
        <v>6421.4616874523363</v>
      </c>
    </row>
    <row r="1539" spans="1:6">
      <c r="A1539">
        <v>527</v>
      </c>
      <c r="B1539">
        <v>1538</v>
      </c>
      <c r="C1539">
        <v>1538</v>
      </c>
      <c r="D1539">
        <v>20489</v>
      </c>
      <c r="E1539">
        <v>10296.4039599688</v>
      </c>
      <c r="F1539">
        <v>10192.5960400312</v>
      </c>
    </row>
    <row r="1540" spans="1:6">
      <c r="A1540">
        <v>884</v>
      </c>
      <c r="B1540">
        <v>1539</v>
      </c>
      <c r="C1540">
        <v>1539</v>
      </c>
      <c r="D1540">
        <v>26027</v>
      </c>
      <c r="E1540">
        <v>22101.090046686339</v>
      </c>
      <c r="F1540">
        <v>3925.9099533136582</v>
      </c>
    </row>
    <row r="1541" spans="1:6">
      <c r="A1541">
        <v>531</v>
      </c>
      <c r="B1541">
        <v>1540</v>
      </c>
      <c r="C1541">
        <v>1540</v>
      </c>
      <c r="D1541">
        <v>13898</v>
      </c>
      <c r="E1541">
        <v>10503.974761390091</v>
      </c>
      <c r="F1541">
        <v>3394.025238609915</v>
      </c>
    </row>
    <row r="1542" spans="1:6">
      <c r="A1542">
        <v>783</v>
      </c>
      <c r="B1542">
        <v>1541</v>
      </c>
      <c r="C1542">
        <v>1541</v>
      </c>
      <c r="D1542">
        <v>19023</v>
      </c>
      <c r="E1542">
        <v>10032.061412160459</v>
      </c>
      <c r="F1542">
        <v>8990.9385878395387</v>
      </c>
    </row>
    <row r="1543" spans="1:6">
      <c r="A1543">
        <v>971</v>
      </c>
      <c r="B1543">
        <v>1542</v>
      </c>
      <c r="C1543">
        <v>1542</v>
      </c>
      <c r="D1543">
        <v>20991</v>
      </c>
      <c r="E1543">
        <v>11666.11779701922</v>
      </c>
      <c r="F1543">
        <v>9324.8822029807798</v>
      </c>
    </row>
    <row r="1544" spans="1:6">
      <c r="A1544">
        <v>319</v>
      </c>
      <c r="B1544">
        <v>1543</v>
      </c>
      <c r="C1544">
        <v>1543</v>
      </c>
      <c r="D1544">
        <v>9154</v>
      </c>
      <c r="E1544">
        <v>4605.8849875673204</v>
      </c>
      <c r="F1544">
        <v>4548.1150124326796</v>
      </c>
    </row>
    <row r="1545" spans="1:6">
      <c r="A1545">
        <v>902</v>
      </c>
      <c r="B1545">
        <v>1544</v>
      </c>
      <c r="C1545">
        <v>1544</v>
      </c>
      <c r="D1545">
        <v>28044</v>
      </c>
      <c r="E1545">
        <v>14263.484291350291</v>
      </c>
      <c r="F1545">
        <v>13780.515708649709</v>
      </c>
    </row>
    <row r="1546" spans="1:6">
      <c r="A1546">
        <v>346</v>
      </c>
      <c r="B1546">
        <v>1545</v>
      </c>
      <c r="C1546">
        <v>1545</v>
      </c>
      <c r="D1546">
        <v>3511</v>
      </c>
      <c r="E1546">
        <v>2830.699385390878</v>
      </c>
      <c r="F1546">
        <v>680.30061460912157</v>
      </c>
    </row>
    <row r="1547" spans="1:6">
      <c r="A1547">
        <v>199</v>
      </c>
      <c r="B1547">
        <v>1546</v>
      </c>
      <c r="C1547">
        <v>1546</v>
      </c>
      <c r="D1547">
        <v>31878</v>
      </c>
      <c r="E1547">
        <v>28253.326242508479</v>
      </c>
      <c r="F1547">
        <v>3624.6737574915242</v>
      </c>
    </row>
    <row r="1548" spans="1:6">
      <c r="A1548">
        <v>184</v>
      </c>
      <c r="B1548">
        <v>1547</v>
      </c>
      <c r="C1548">
        <v>1547</v>
      </c>
      <c r="D1548">
        <v>11507</v>
      </c>
      <c r="E1548">
        <v>10329.302527962411</v>
      </c>
      <c r="F1548">
        <v>1177.6974720375861</v>
      </c>
    </row>
    <row r="1549" spans="1:6">
      <c r="A1549">
        <v>429</v>
      </c>
      <c r="B1549">
        <v>1548</v>
      </c>
      <c r="C1549">
        <v>1548</v>
      </c>
      <c r="D1549">
        <v>45495</v>
      </c>
      <c r="E1549">
        <v>26050.345816509271</v>
      </c>
      <c r="F1549">
        <v>19444.654183490729</v>
      </c>
    </row>
    <row r="1550" spans="1:6">
      <c r="A1550">
        <v>544</v>
      </c>
      <c r="B1550">
        <v>1549</v>
      </c>
      <c r="C1550">
        <v>1549</v>
      </c>
      <c r="D1550">
        <v>26624</v>
      </c>
      <c r="E1550">
        <v>19293.506802202981</v>
      </c>
      <c r="F1550">
        <v>7330.4931977970145</v>
      </c>
    </row>
    <row r="1551" spans="1:6">
      <c r="A1551">
        <v>970</v>
      </c>
      <c r="B1551">
        <v>1550</v>
      </c>
      <c r="C1551">
        <v>1550</v>
      </c>
      <c r="D1551">
        <v>33632</v>
      </c>
      <c r="E1551">
        <v>19158.0996383946</v>
      </c>
      <c r="F1551">
        <v>14473.9003616054</v>
      </c>
    </row>
    <row r="1552" spans="1:6">
      <c r="A1552">
        <v>790</v>
      </c>
      <c r="B1552">
        <v>1551</v>
      </c>
      <c r="C1552">
        <v>1551</v>
      </c>
      <c r="D1552">
        <v>27395</v>
      </c>
      <c r="E1552">
        <v>24542.234475818452</v>
      </c>
      <c r="F1552">
        <v>2852.7655241815478</v>
      </c>
    </row>
    <row r="1553" spans="1:6">
      <c r="A1553">
        <v>354</v>
      </c>
      <c r="B1553">
        <v>1552</v>
      </c>
      <c r="C1553">
        <v>1552</v>
      </c>
      <c r="D1553">
        <v>34295</v>
      </c>
      <c r="E1553">
        <v>17533.287536845481</v>
      </c>
      <c r="F1553">
        <v>16761.712463154519</v>
      </c>
    </row>
    <row r="1554" spans="1:6">
      <c r="A1554">
        <v>934</v>
      </c>
      <c r="B1554">
        <v>1553</v>
      </c>
      <c r="C1554">
        <v>1553</v>
      </c>
      <c r="D1554">
        <v>46251</v>
      </c>
      <c r="E1554">
        <v>32436.716512524261</v>
      </c>
      <c r="F1554">
        <v>13814.283487475739</v>
      </c>
    </row>
    <row r="1555" spans="1:6">
      <c r="A1555">
        <v>306</v>
      </c>
      <c r="B1555">
        <v>1554</v>
      </c>
      <c r="C1555">
        <v>1554</v>
      </c>
      <c r="D1555">
        <v>9761</v>
      </c>
      <c r="E1555">
        <v>6699.7258817292031</v>
      </c>
      <c r="F1555">
        <v>3061.2741182707969</v>
      </c>
    </row>
    <row r="1556" spans="1:6">
      <c r="A1556">
        <v>998</v>
      </c>
      <c r="B1556">
        <v>1555</v>
      </c>
      <c r="C1556">
        <v>1555</v>
      </c>
      <c r="D1556">
        <v>8838</v>
      </c>
      <c r="E1556">
        <v>7080.49913573086</v>
      </c>
      <c r="F1556">
        <v>1757.50086426914</v>
      </c>
    </row>
    <row r="1557" spans="1:6">
      <c r="A1557">
        <v>675</v>
      </c>
      <c r="B1557">
        <v>1556</v>
      </c>
      <c r="C1557">
        <v>1556</v>
      </c>
      <c r="D1557">
        <v>10228</v>
      </c>
      <c r="E1557">
        <v>8583.2335098914955</v>
      </c>
      <c r="F1557">
        <v>1644.766490108505</v>
      </c>
    </row>
    <row r="1558" spans="1:6">
      <c r="A1558">
        <v>643</v>
      </c>
      <c r="B1558">
        <v>1557</v>
      </c>
      <c r="C1558">
        <v>1557</v>
      </c>
      <c r="D1558">
        <v>14688</v>
      </c>
      <c r="E1558">
        <v>10868.47528121524</v>
      </c>
      <c r="F1558">
        <v>3819.5247187847558</v>
      </c>
    </row>
    <row r="1559" spans="1:6">
      <c r="A1559">
        <v>226</v>
      </c>
      <c r="B1559">
        <v>1558</v>
      </c>
      <c r="C1559">
        <v>1558</v>
      </c>
      <c r="D1559">
        <v>11387</v>
      </c>
      <c r="E1559">
        <v>9688.6560828954625</v>
      </c>
      <c r="F1559">
        <v>1698.343917104537</v>
      </c>
    </row>
    <row r="1560" spans="1:6">
      <c r="A1560">
        <v>161</v>
      </c>
      <c r="B1560">
        <v>1559</v>
      </c>
      <c r="C1560">
        <v>1559</v>
      </c>
      <c r="D1560">
        <v>22252</v>
      </c>
      <c r="E1560">
        <v>17331.013720546569</v>
      </c>
      <c r="F1560">
        <v>4920.9862794534347</v>
      </c>
    </row>
    <row r="1561" spans="1:6">
      <c r="A1561">
        <v>152</v>
      </c>
      <c r="B1561">
        <v>1560</v>
      </c>
      <c r="C1561">
        <v>1560</v>
      </c>
      <c r="D1561">
        <v>12581</v>
      </c>
      <c r="E1561">
        <v>8363.332691377087</v>
      </c>
      <c r="F1561">
        <v>4217.667308622913</v>
      </c>
    </row>
    <row r="1562" spans="1:6">
      <c r="A1562">
        <v>847</v>
      </c>
      <c r="B1562">
        <v>1561</v>
      </c>
      <c r="C1562">
        <v>1561</v>
      </c>
      <c r="D1562">
        <v>37411</v>
      </c>
      <c r="E1562">
        <v>25035.813392501768</v>
      </c>
      <c r="F1562">
        <v>12375.18660749823</v>
      </c>
    </row>
    <row r="1563" spans="1:6">
      <c r="A1563">
        <v>883</v>
      </c>
      <c r="B1563">
        <v>1562</v>
      </c>
      <c r="C1563">
        <v>1562</v>
      </c>
      <c r="D1563">
        <v>31352</v>
      </c>
      <c r="E1563">
        <v>26230.011700270359</v>
      </c>
      <c r="F1563">
        <v>5121.9882997296409</v>
      </c>
    </row>
    <row r="1564" spans="1:6">
      <c r="A1564">
        <v>620</v>
      </c>
      <c r="B1564">
        <v>1563</v>
      </c>
      <c r="C1564">
        <v>1563</v>
      </c>
      <c r="D1564">
        <v>19427</v>
      </c>
      <c r="E1564">
        <v>16904.832947703129</v>
      </c>
      <c r="F1564">
        <v>2522.1670522968711</v>
      </c>
    </row>
    <row r="1565" spans="1:6">
      <c r="A1565">
        <v>47</v>
      </c>
      <c r="B1565">
        <v>1564</v>
      </c>
      <c r="C1565">
        <v>1564</v>
      </c>
      <c r="D1565">
        <v>5527</v>
      </c>
      <c r="E1565">
        <v>4315.3279169526522</v>
      </c>
      <c r="F1565">
        <v>1211.672083047348</v>
      </c>
    </row>
    <row r="1566" spans="1:6">
      <c r="A1566">
        <v>965</v>
      </c>
      <c r="B1566">
        <v>1565</v>
      </c>
      <c r="C1566">
        <v>1565</v>
      </c>
      <c r="D1566">
        <v>14166</v>
      </c>
      <c r="E1566">
        <v>11727.244160537601</v>
      </c>
      <c r="F1566">
        <v>2438.7558394623989</v>
      </c>
    </row>
    <row r="1567" spans="1:6">
      <c r="A1567">
        <v>768</v>
      </c>
      <c r="B1567">
        <v>1566</v>
      </c>
      <c r="C1567">
        <v>1566</v>
      </c>
      <c r="D1567">
        <v>31482</v>
      </c>
      <c r="E1567">
        <v>21116.95786489431</v>
      </c>
      <c r="F1567">
        <v>10365.04213510569</v>
      </c>
    </row>
    <row r="1568" spans="1:6">
      <c r="A1568">
        <v>383</v>
      </c>
      <c r="B1568">
        <v>1567</v>
      </c>
      <c r="C1568">
        <v>1567</v>
      </c>
      <c r="D1568">
        <v>17635</v>
      </c>
      <c r="E1568">
        <v>15783.4129216613</v>
      </c>
      <c r="F1568">
        <v>1851.587078338704</v>
      </c>
    </row>
    <row r="1569" spans="1:6">
      <c r="A1569">
        <v>259</v>
      </c>
      <c r="B1569">
        <v>1568</v>
      </c>
      <c r="C1569">
        <v>1568</v>
      </c>
      <c r="D1569">
        <v>25754</v>
      </c>
      <c r="E1569">
        <v>14649.179518589021</v>
      </c>
      <c r="F1569">
        <v>11104.820481410979</v>
      </c>
    </row>
    <row r="1570" spans="1:6">
      <c r="A1570">
        <v>217</v>
      </c>
      <c r="B1570">
        <v>1569</v>
      </c>
      <c r="C1570">
        <v>1569</v>
      </c>
      <c r="D1570">
        <v>39929</v>
      </c>
      <c r="E1570">
        <v>24264.423162494491</v>
      </c>
      <c r="F1570">
        <v>15664.57683750551</v>
      </c>
    </row>
    <row r="1571" spans="1:6">
      <c r="A1571">
        <v>930</v>
      </c>
      <c r="B1571">
        <v>1570</v>
      </c>
      <c r="C1571">
        <v>1570</v>
      </c>
      <c r="D1571">
        <v>10108</v>
      </c>
      <c r="E1571">
        <v>6626.7275150654286</v>
      </c>
      <c r="F1571">
        <v>3481.2724849345709</v>
      </c>
    </row>
    <row r="1572" spans="1:6">
      <c r="A1572">
        <v>211</v>
      </c>
      <c r="B1572">
        <v>1571</v>
      </c>
      <c r="C1572">
        <v>1571</v>
      </c>
      <c r="D1572">
        <v>16935</v>
      </c>
      <c r="E1572">
        <v>11532.50991461426</v>
      </c>
      <c r="F1572">
        <v>5402.4900853857362</v>
      </c>
    </row>
    <row r="1573" spans="1:6">
      <c r="A1573">
        <v>609</v>
      </c>
      <c r="B1573">
        <v>1572</v>
      </c>
      <c r="C1573">
        <v>1572</v>
      </c>
      <c r="D1573">
        <v>23360</v>
      </c>
      <c r="E1573">
        <v>12168.384602978351</v>
      </c>
      <c r="F1573">
        <v>11191.615397021649</v>
      </c>
    </row>
    <row r="1574" spans="1:6">
      <c r="A1574">
        <v>447</v>
      </c>
      <c r="B1574">
        <v>1573</v>
      </c>
      <c r="C1574">
        <v>1573</v>
      </c>
      <c r="D1574">
        <v>47417</v>
      </c>
      <c r="E1574">
        <v>24837.657241095782</v>
      </c>
      <c r="F1574">
        <v>22579.342758904218</v>
      </c>
    </row>
    <row r="1575" spans="1:6">
      <c r="A1575">
        <v>390</v>
      </c>
      <c r="B1575">
        <v>1574</v>
      </c>
      <c r="C1575">
        <v>1574</v>
      </c>
      <c r="D1575">
        <v>16022</v>
      </c>
      <c r="E1575">
        <v>12975.74565072091</v>
      </c>
      <c r="F1575">
        <v>3046.2543492790901</v>
      </c>
    </row>
    <row r="1576" spans="1:6">
      <c r="A1576">
        <v>195</v>
      </c>
      <c r="B1576">
        <v>1575</v>
      </c>
      <c r="C1576">
        <v>1575</v>
      </c>
      <c r="D1576">
        <v>28692</v>
      </c>
      <c r="E1576">
        <v>20605.737033756759</v>
      </c>
      <c r="F1576">
        <v>8086.262966243241</v>
      </c>
    </row>
    <row r="1577" spans="1:6">
      <c r="A1577">
        <v>589</v>
      </c>
      <c r="B1577">
        <v>1576</v>
      </c>
      <c r="C1577">
        <v>1576</v>
      </c>
      <c r="D1577">
        <v>4598</v>
      </c>
      <c r="E1577">
        <v>2819.3215887752381</v>
      </c>
      <c r="F1577">
        <v>1778.6784112247619</v>
      </c>
    </row>
    <row r="1578" spans="1:6">
      <c r="A1578">
        <v>407</v>
      </c>
      <c r="B1578">
        <v>1577</v>
      </c>
      <c r="C1578">
        <v>1577</v>
      </c>
      <c r="D1578">
        <v>26584</v>
      </c>
      <c r="E1578">
        <v>19829.446563573161</v>
      </c>
      <c r="F1578">
        <v>6754.5534364268387</v>
      </c>
    </row>
    <row r="1579" spans="1:6">
      <c r="A1579">
        <v>406</v>
      </c>
      <c r="B1579">
        <v>1578</v>
      </c>
      <c r="C1579">
        <v>1578</v>
      </c>
      <c r="D1579">
        <v>17006</v>
      </c>
      <c r="E1579">
        <v>13287.04762335449</v>
      </c>
      <c r="F1579">
        <v>3718.9523766455059</v>
      </c>
    </row>
    <row r="1580" spans="1:6">
      <c r="A1580">
        <v>282</v>
      </c>
      <c r="B1580">
        <v>1579</v>
      </c>
      <c r="C1580">
        <v>1579</v>
      </c>
      <c r="D1580">
        <v>20327</v>
      </c>
      <c r="E1580">
        <v>17271.675095824801</v>
      </c>
      <c r="F1580">
        <v>3055.3249041751992</v>
      </c>
    </row>
    <row r="1581" spans="1:6">
      <c r="A1581">
        <v>981</v>
      </c>
      <c r="B1581">
        <v>1580</v>
      </c>
      <c r="C1581">
        <v>1580</v>
      </c>
      <c r="D1581">
        <v>29587</v>
      </c>
      <c r="E1581">
        <v>25544.99603741377</v>
      </c>
      <c r="F1581">
        <v>4042.003962586226</v>
      </c>
    </row>
    <row r="1582" spans="1:6">
      <c r="A1582">
        <v>675</v>
      </c>
      <c r="B1582">
        <v>1581</v>
      </c>
      <c r="C1582">
        <v>1581</v>
      </c>
      <c r="D1582">
        <v>9682</v>
      </c>
      <c r="E1582">
        <v>7617.9821643244804</v>
      </c>
      <c r="F1582">
        <v>2064.01783567552</v>
      </c>
    </row>
    <row r="1583" spans="1:6">
      <c r="A1583">
        <v>368</v>
      </c>
      <c r="B1583">
        <v>1582</v>
      </c>
      <c r="C1583">
        <v>1582</v>
      </c>
      <c r="D1583">
        <v>7099</v>
      </c>
      <c r="E1583">
        <v>6098.771446138383</v>
      </c>
      <c r="F1583">
        <v>1000.228553861617</v>
      </c>
    </row>
    <row r="1584" spans="1:6">
      <c r="A1584">
        <v>397</v>
      </c>
      <c r="B1584">
        <v>1583</v>
      </c>
      <c r="C1584">
        <v>1583</v>
      </c>
      <c r="D1584">
        <v>40657</v>
      </c>
      <c r="E1584">
        <v>34245.926386910964</v>
      </c>
      <c r="F1584">
        <v>6411.0736130890436</v>
      </c>
    </row>
    <row r="1585" spans="1:6">
      <c r="A1585">
        <v>710</v>
      </c>
      <c r="B1585">
        <v>1584</v>
      </c>
      <c r="C1585">
        <v>1584</v>
      </c>
      <c r="D1585">
        <v>29521</v>
      </c>
      <c r="E1585">
        <v>20644.324258981491</v>
      </c>
      <c r="F1585">
        <v>8876.6757410185055</v>
      </c>
    </row>
    <row r="1586" spans="1:6">
      <c r="A1586">
        <v>430</v>
      </c>
      <c r="B1586">
        <v>1585</v>
      </c>
      <c r="C1586">
        <v>1585</v>
      </c>
      <c r="D1586">
        <v>13756</v>
      </c>
      <c r="E1586">
        <v>10951.93302057933</v>
      </c>
      <c r="F1586">
        <v>2804.0669794206678</v>
      </c>
    </row>
    <row r="1587" spans="1:6">
      <c r="A1587">
        <v>446</v>
      </c>
      <c r="B1587">
        <v>1586</v>
      </c>
      <c r="C1587">
        <v>1586</v>
      </c>
      <c r="D1587">
        <v>31257</v>
      </c>
      <c r="E1587">
        <v>17446.345409500798</v>
      </c>
      <c r="F1587">
        <v>13810.6545904992</v>
      </c>
    </row>
    <row r="1588" spans="1:6">
      <c r="A1588">
        <v>442</v>
      </c>
      <c r="B1588">
        <v>1587</v>
      </c>
      <c r="C1588">
        <v>1587</v>
      </c>
      <c r="D1588">
        <v>17506</v>
      </c>
      <c r="E1588">
        <v>15484.860078694081</v>
      </c>
      <c r="F1588">
        <v>2021.1399213059251</v>
      </c>
    </row>
    <row r="1589" spans="1:6">
      <c r="A1589">
        <v>659</v>
      </c>
      <c r="B1589">
        <v>1588</v>
      </c>
      <c r="C1589">
        <v>1588</v>
      </c>
      <c r="D1589">
        <v>3191</v>
      </c>
      <c r="E1589">
        <v>2584.1817884264719</v>
      </c>
      <c r="F1589">
        <v>606.81821157352761</v>
      </c>
    </row>
    <row r="1590" spans="1:6">
      <c r="A1590">
        <v>653</v>
      </c>
      <c r="B1590">
        <v>1589</v>
      </c>
      <c r="C1590">
        <v>1589</v>
      </c>
      <c r="D1590">
        <v>3569</v>
      </c>
      <c r="E1590">
        <v>2082.8285764981351</v>
      </c>
      <c r="F1590">
        <v>1486.1714235018651</v>
      </c>
    </row>
    <row r="1591" spans="1:6">
      <c r="A1591">
        <v>747</v>
      </c>
      <c r="B1591">
        <v>1590</v>
      </c>
      <c r="C1591">
        <v>1590</v>
      </c>
      <c r="D1591">
        <v>33923</v>
      </c>
      <c r="E1591">
        <v>20094.754221913488</v>
      </c>
      <c r="F1591">
        <v>13828.24577808651</v>
      </c>
    </row>
    <row r="1592" spans="1:6">
      <c r="A1592">
        <v>518</v>
      </c>
      <c r="B1592">
        <v>1591</v>
      </c>
      <c r="C1592">
        <v>1591</v>
      </c>
      <c r="D1592">
        <v>27949</v>
      </c>
      <c r="E1592">
        <v>22752.615993343548</v>
      </c>
      <c r="F1592">
        <v>5196.3840066564517</v>
      </c>
    </row>
    <row r="1593" spans="1:6">
      <c r="A1593">
        <v>963</v>
      </c>
      <c r="B1593">
        <v>1592</v>
      </c>
      <c r="C1593">
        <v>1592</v>
      </c>
      <c r="D1593">
        <v>25535</v>
      </c>
      <c r="E1593">
        <v>20184.56625847605</v>
      </c>
      <c r="F1593">
        <v>5350.4337415239497</v>
      </c>
    </row>
    <row r="1594" spans="1:6">
      <c r="A1594">
        <v>857</v>
      </c>
      <c r="B1594">
        <v>1593</v>
      </c>
      <c r="C1594">
        <v>1593</v>
      </c>
      <c r="D1594">
        <v>9961</v>
      </c>
      <c r="E1594">
        <v>8395.2028111602267</v>
      </c>
      <c r="F1594">
        <v>1565.7971888397731</v>
      </c>
    </row>
    <row r="1595" spans="1:6">
      <c r="A1595">
        <v>303</v>
      </c>
      <c r="B1595">
        <v>1594</v>
      </c>
      <c r="C1595">
        <v>1594</v>
      </c>
      <c r="D1595">
        <v>5131</v>
      </c>
      <c r="E1595">
        <v>4042.25177588415</v>
      </c>
      <c r="F1595">
        <v>1088.74822411585</v>
      </c>
    </row>
    <row r="1596" spans="1:6">
      <c r="A1596">
        <v>787</v>
      </c>
      <c r="B1596">
        <v>1595</v>
      </c>
      <c r="C1596">
        <v>1595</v>
      </c>
      <c r="D1596">
        <v>29593</v>
      </c>
      <c r="E1596">
        <v>18900.615019701469</v>
      </c>
      <c r="F1596">
        <v>10692.38498029853</v>
      </c>
    </row>
    <row r="1597" spans="1:6">
      <c r="A1597">
        <v>815</v>
      </c>
      <c r="B1597">
        <v>1596</v>
      </c>
      <c r="C1597">
        <v>1596</v>
      </c>
      <c r="D1597">
        <v>43768</v>
      </c>
      <c r="E1597">
        <v>34452.592160978893</v>
      </c>
      <c r="F1597">
        <v>9315.4078390211071</v>
      </c>
    </row>
    <row r="1598" spans="1:6">
      <c r="A1598">
        <v>259</v>
      </c>
      <c r="B1598">
        <v>1597</v>
      </c>
      <c r="C1598">
        <v>1597</v>
      </c>
      <c r="D1598">
        <v>14179</v>
      </c>
      <c r="E1598">
        <v>8419.2249894841661</v>
      </c>
      <c r="F1598">
        <v>5759.7750105158339</v>
      </c>
    </row>
    <row r="1599" spans="1:6">
      <c r="A1599">
        <v>584</v>
      </c>
      <c r="B1599">
        <v>1598</v>
      </c>
      <c r="C1599">
        <v>1598</v>
      </c>
      <c r="D1599">
        <v>15318</v>
      </c>
      <c r="E1599">
        <v>12570.361745774569</v>
      </c>
      <c r="F1599">
        <v>2747.6382542254341</v>
      </c>
    </row>
    <row r="1600" spans="1:6">
      <c r="A1600">
        <v>289</v>
      </c>
      <c r="B1600">
        <v>1599</v>
      </c>
      <c r="C1600">
        <v>1599</v>
      </c>
      <c r="D1600">
        <v>7895</v>
      </c>
      <c r="E1600">
        <v>5581.6982377098002</v>
      </c>
      <c r="F1600">
        <v>2313.3017622901998</v>
      </c>
    </row>
    <row r="1601" spans="1:6">
      <c r="A1601">
        <v>510</v>
      </c>
      <c r="B1601">
        <v>1600</v>
      </c>
      <c r="C1601">
        <v>1600</v>
      </c>
      <c r="D1601">
        <v>4426</v>
      </c>
      <c r="E1601">
        <v>3512.3053539136308</v>
      </c>
      <c r="F1601">
        <v>913.69464608636918</v>
      </c>
    </row>
    <row r="1602" spans="1:6">
      <c r="A1602">
        <v>994</v>
      </c>
      <c r="B1602">
        <v>1601</v>
      </c>
      <c r="C1602">
        <v>1601</v>
      </c>
      <c r="D1602">
        <v>15215</v>
      </c>
      <c r="E1602">
        <v>10265.998555593689</v>
      </c>
      <c r="F1602">
        <v>4949.001444406309</v>
      </c>
    </row>
    <row r="1603" spans="1:6">
      <c r="A1603">
        <v>762</v>
      </c>
      <c r="B1603">
        <v>1602</v>
      </c>
      <c r="C1603">
        <v>1602</v>
      </c>
      <c r="D1603">
        <v>6526</v>
      </c>
      <c r="E1603">
        <v>4584.4751321748618</v>
      </c>
      <c r="F1603">
        <v>1941.524867825138</v>
      </c>
    </row>
    <row r="1604" spans="1:6">
      <c r="A1604">
        <v>79</v>
      </c>
      <c r="B1604">
        <v>1603</v>
      </c>
      <c r="C1604">
        <v>1603</v>
      </c>
      <c r="D1604">
        <v>4178</v>
      </c>
      <c r="E1604">
        <v>2640.3621832537151</v>
      </c>
      <c r="F1604">
        <v>1537.6378167462849</v>
      </c>
    </row>
    <row r="1605" spans="1:6">
      <c r="A1605">
        <v>953</v>
      </c>
      <c r="B1605">
        <v>1604</v>
      </c>
      <c r="C1605">
        <v>1604</v>
      </c>
      <c r="D1605">
        <v>25889</v>
      </c>
      <c r="E1605">
        <v>22565.18041990733</v>
      </c>
      <c r="F1605">
        <v>3323.819580092666</v>
      </c>
    </row>
    <row r="1606" spans="1:6">
      <c r="A1606">
        <v>402</v>
      </c>
      <c r="B1606">
        <v>1605</v>
      </c>
      <c r="C1606">
        <v>1605</v>
      </c>
      <c r="D1606">
        <v>33265</v>
      </c>
      <c r="E1606">
        <v>22022.79194631497</v>
      </c>
      <c r="F1606">
        <v>11242.20805368503</v>
      </c>
    </row>
    <row r="1607" spans="1:6">
      <c r="A1607">
        <v>477</v>
      </c>
      <c r="B1607">
        <v>1606</v>
      </c>
      <c r="C1607">
        <v>1606</v>
      </c>
      <c r="D1607">
        <v>29020</v>
      </c>
      <c r="E1607">
        <v>20354.10873757334</v>
      </c>
      <c r="F1607">
        <v>8665.8912624266559</v>
      </c>
    </row>
    <row r="1608" spans="1:6">
      <c r="A1608">
        <v>709</v>
      </c>
      <c r="B1608">
        <v>1607</v>
      </c>
      <c r="C1608">
        <v>1607</v>
      </c>
      <c r="D1608">
        <v>27178</v>
      </c>
      <c r="E1608">
        <v>21317.624348513709</v>
      </c>
      <c r="F1608">
        <v>5860.3756514862944</v>
      </c>
    </row>
    <row r="1609" spans="1:6">
      <c r="A1609">
        <v>241</v>
      </c>
      <c r="B1609">
        <v>1608</v>
      </c>
      <c r="C1609">
        <v>1608</v>
      </c>
      <c r="D1609">
        <v>5706</v>
      </c>
      <c r="E1609">
        <v>5065.5822258208646</v>
      </c>
      <c r="F1609">
        <v>640.41777417913545</v>
      </c>
    </row>
    <row r="1610" spans="1:6">
      <c r="A1610">
        <v>327</v>
      </c>
      <c r="B1610">
        <v>1609</v>
      </c>
      <c r="C1610">
        <v>1609</v>
      </c>
      <c r="D1610">
        <v>19647</v>
      </c>
      <c r="E1610">
        <v>15417.40801848342</v>
      </c>
      <c r="F1610">
        <v>4229.5919815165798</v>
      </c>
    </row>
    <row r="1611" spans="1:6">
      <c r="A1611">
        <v>594</v>
      </c>
      <c r="B1611">
        <v>1610</v>
      </c>
      <c r="C1611">
        <v>1610</v>
      </c>
      <c r="D1611">
        <v>8538</v>
      </c>
      <c r="E1611">
        <v>4845.6326245255277</v>
      </c>
      <c r="F1611">
        <v>3692.3673754744718</v>
      </c>
    </row>
    <row r="1612" spans="1:6">
      <c r="A1612">
        <v>956</v>
      </c>
      <c r="B1612">
        <v>1611</v>
      </c>
      <c r="C1612">
        <v>1611</v>
      </c>
      <c r="D1612">
        <v>4911</v>
      </c>
      <c r="E1612">
        <v>2650.1669771356978</v>
      </c>
      <c r="F1612">
        <v>2260.8330228643022</v>
      </c>
    </row>
    <row r="1613" spans="1:6">
      <c r="A1613">
        <v>447</v>
      </c>
      <c r="B1613">
        <v>1612</v>
      </c>
      <c r="C1613">
        <v>1612</v>
      </c>
      <c r="D1613">
        <v>3132</v>
      </c>
      <c r="E1613">
        <v>2567.996618307885</v>
      </c>
      <c r="F1613">
        <v>564.003381692115</v>
      </c>
    </row>
    <row r="1614" spans="1:6">
      <c r="A1614">
        <v>156</v>
      </c>
      <c r="B1614">
        <v>1613</v>
      </c>
      <c r="C1614">
        <v>1613</v>
      </c>
      <c r="D1614">
        <v>31994</v>
      </c>
      <c r="E1614">
        <v>28069.66918025236</v>
      </c>
      <c r="F1614">
        <v>3924.3308197476399</v>
      </c>
    </row>
    <row r="1615" spans="1:6">
      <c r="A1615">
        <v>992</v>
      </c>
      <c r="B1615">
        <v>1614</v>
      </c>
      <c r="C1615">
        <v>1614</v>
      </c>
      <c r="D1615">
        <v>5688</v>
      </c>
      <c r="E1615">
        <v>3793.2772148988511</v>
      </c>
      <c r="F1615">
        <v>1894.7227851011489</v>
      </c>
    </row>
    <row r="1616" spans="1:6">
      <c r="A1616">
        <v>3</v>
      </c>
      <c r="B1616">
        <v>1615</v>
      </c>
      <c r="C1616">
        <v>1615</v>
      </c>
      <c r="D1616">
        <v>6832</v>
      </c>
      <c r="E1616">
        <v>5786.5797565490784</v>
      </c>
      <c r="F1616">
        <v>1045.420243450922</v>
      </c>
    </row>
    <row r="1617" spans="1:6">
      <c r="A1617">
        <v>580</v>
      </c>
      <c r="B1617">
        <v>1616</v>
      </c>
      <c r="C1617">
        <v>1616</v>
      </c>
      <c r="D1617">
        <v>27632</v>
      </c>
      <c r="E1617">
        <v>17489.728811466139</v>
      </c>
      <c r="F1617">
        <v>10142.271188533859</v>
      </c>
    </row>
    <row r="1618" spans="1:6">
      <c r="A1618">
        <v>17</v>
      </c>
      <c r="B1618">
        <v>1617</v>
      </c>
      <c r="C1618">
        <v>1617</v>
      </c>
      <c r="D1618">
        <v>26100</v>
      </c>
      <c r="E1618">
        <v>13129.88012918564</v>
      </c>
      <c r="F1618">
        <v>12970.11987081436</v>
      </c>
    </row>
    <row r="1619" spans="1:6">
      <c r="A1619">
        <v>152</v>
      </c>
      <c r="B1619">
        <v>1618</v>
      </c>
      <c r="C1619">
        <v>1618</v>
      </c>
      <c r="D1619">
        <v>9126</v>
      </c>
      <c r="E1619">
        <v>4621.1480949443803</v>
      </c>
      <c r="F1619">
        <v>4504.8519050556197</v>
      </c>
    </row>
    <row r="1620" spans="1:6">
      <c r="A1620">
        <v>661</v>
      </c>
      <c r="B1620">
        <v>1619</v>
      </c>
      <c r="C1620">
        <v>1619</v>
      </c>
      <c r="D1620">
        <v>14427</v>
      </c>
      <c r="E1620">
        <v>8492.168302888369</v>
      </c>
      <c r="F1620">
        <v>5934.831697111631</v>
      </c>
    </row>
    <row r="1621" spans="1:6">
      <c r="A1621">
        <v>330</v>
      </c>
      <c r="B1621">
        <v>1620</v>
      </c>
      <c r="C1621">
        <v>1620</v>
      </c>
      <c r="D1621">
        <v>27785</v>
      </c>
      <c r="E1621">
        <v>19453.048227400828</v>
      </c>
      <c r="F1621">
        <v>8331.9517725991718</v>
      </c>
    </row>
    <row r="1622" spans="1:6">
      <c r="A1622">
        <v>587</v>
      </c>
      <c r="B1622">
        <v>1621</v>
      </c>
      <c r="C1622">
        <v>1621</v>
      </c>
      <c r="D1622">
        <v>9583</v>
      </c>
      <c r="E1622">
        <v>7778.1713625906132</v>
      </c>
      <c r="F1622">
        <v>1804.8286374093871</v>
      </c>
    </row>
    <row r="1623" spans="1:6">
      <c r="A1623">
        <v>117</v>
      </c>
      <c r="B1623">
        <v>1622</v>
      </c>
      <c r="C1623">
        <v>1622</v>
      </c>
      <c r="D1623">
        <v>6895</v>
      </c>
      <c r="E1623">
        <v>4137.5722426374996</v>
      </c>
      <c r="F1623">
        <v>2757.4277573625</v>
      </c>
    </row>
    <row r="1624" spans="1:6">
      <c r="A1624">
        <v>610</v>
      </c>
      <c r="B1624">
        <v>1623</v>
      </c>
      <c r="C1624">
        <v>1623</v>
      </c>
      <c r="D1624">
        <v>16271</v>
      </c>
      <c r="E1624">
        <v>14249.98342825187</v>
      </c>
      <c r="F1624">
        <v>2021.0165717481341</v>
      </c>
    </row>
    <row r="1625" spans="1:6">
      <c r="A1625">
        <v>501</v>
      </c>
      <c r="B1625">
        <v>1624</v>
      </c>
      <c r="C1625">
        <v>1624</v>
      </c>
      <c r="D1625">
        <v>17172</v>
      </c>
      <c r="E1625">
        <v>14776.60655967944</v>
      </c>
      <c r="F1625">
        <v>2395.393440320564</v>
      </c>
    </row>
    <row r="1626" spans="1:6">
      <c r="A1626">
        <v>711</v>
      </c>
      <c r="B1626">
        <v>1625</v>
      </c>
      <c r="C1626">
        <v>1625</v>
      </c>
      <c r="D1626">
        <v>21827</v>
      </c>
      <c r="E1626">
        <v>15960.703459165459</v>
      </c>
      <c r="F1626">
        <v>5866.2965408345426</v>
      </c>
    </row>
    <row r="1627" spans="1:6">
      <c r="A1627">
        <v>938</v>
      </c>
      <c r="B1627">
        <v>1626</v>
      </c>
      <c r="C1627">
        <v>1626</v>
      </c>
      <c r="D1627">
        <v>29190</v>
      </c>
      <c r="E1627">
        <v>17199.431686269159</v>
      </c>
      <c r="F1627">
        <v>11990.568313730841</v>
      </c>
    </row>
    <row r="1628" spans="1:6">
      <c r="A1628">
        <v>554</v>
      </c>
      <c r="B1628">
        <v>1627</v>
      </c>
      <c r="C1628">
        <v>1627</v>
      </c>
      <c r="D1628">
        <v>4844</v>
      </c>
      <c r="E1628">
        <v>3160.981645333427</v>
      </c>
      <c r="F1628">
        <v>1683.018354666573</v>
      </c>
    </row>
    <row r="1629" spans="1:6">
      <c r="A1629">
        <v>898</v>
      </c>
      <c r="B1629">
        <v>1628</v>
      </c>
      <c r="C1629">
        <v>1628</v>
      </c>
      <c r="D1629">
        <v>11443</v>
      </c>
      <c r="E1629">
        <v>7515.9137077510177</v>
      </c>
      <c r="F1629">
        <v>3927.0862922489819</v>
      </c>
    </row>
    <row r="1630" spans="1:6">
      <c r="A1630">
        <v>505</v>
      </c>
      <c r="B1630">
        <v>1629</v>
      </c>
      <c r="C1630">
        <v>1629</v>
      </c>
      <c r="D1630">
        <v>23121</v>
      </c>
      <c r="E1630">
        <v>17456.442376199419</v>
      </c>
      <c r="F1630">
        <v>5664.5576238005806</v>
      </c>
    </row>
    <row r="1631" spans="1:6">
      <c r="A1631">
        <v>443</v>
      </c>
      <c r="B1631">
        <v>1630</v>
      </c>
      <c r="C1631">
        <v>1630</v>
      </c>
      <c r="D1631">
        <v>20514</v>
      </c>
      <c r="E1631">
        <v>16554.61147738796</v>
      </c>
      <c r="F1631">
        <v>3959.3885226120442</v>
      </c>
    </row>
    <row r="1632" spans="1:6">
      <c r="A1632">
        <v>964</v>
      </c>
      <c r="B1632">
        <v>1631</v>
      </c>
      <c r="C1632">
        <v>1631</v>
      </c>
      <c r="D1632">
        <v>23478</v>
      </c>
      <c r="E1632">
        <v>16373.92080663283</v>
      </c>
      <c r="F1632">
        <v>7104.0791933671699</v>
      </c>
    </row>
    <row r="1633" spans="1:6">
      <c r="A1633">
        <v>16</v>
      </c>
      <c r="B1633">
        <v>1632</v>
      </c>
      <c r="C1633">
        <v>1632</v>
      </c>
      <c r="D1633">
        <v>18936</v>
      </c>
      <c r="E1633">
        <v>14989.42952810594</v>
      </c>
      <c r="F1633">
        <v>3946.5704718940628</v>
      </c>
    </row>
    <row r="1634" spans="1:6">
      <c r="A1634">
        <v>171</v>
      </c>
      <c r="B1634">
        <v>1633</v>
      </c>
      <c r="C1634">
        <v>1633</v>
      </c>
      <c r="D1634">
        <v>47147</v>
      </c>
      <c r="E1634">
        <v>24638.330493065401</v>
      </c>
      <c r="F1634">
        <v>22508.669506934599</v>
      </c>
    </row>
    <row r="1635" spans="1:6">
      <c r="A1635">
        <v>13</v>
      </c>
      <c r="B1635">
        <v>1634</v>
      </c>
      <c r="C1635">
        <v>1634</v>
      </c>
      <c r="D1635">
        <v>20516</v>
      </c>
      <c r="E1635">
        <v>13753.979436336689</v>
      </c>
      <c r="F1635">
        <v>6762.0205636633127</v>
      </c>
    </row>
    <row r="1636" spans="1:6">
      <c r="A1636">
        <v>150</v>
      </c>
      <c r="B1636">
        <v>1635</v>
      </c>
      <c r="C1636">
        <v>1635</v>
      </c>
      <c r="D1636">
        <v>4841</v>
      </c>
      <c r="E1636">
        <v>2910.7598592160989</v>
      </c>
      <c r="F1636">
        <v>1930.2401407839011</v>
      </c>
    </row>
    <row r="1637" spans="1:6">
      <c r="A1637">
        <v>770</v>
      </c>
      <c r="B1637">
        <v>1636</v>
      </c>
      <c r="C1637">
        <v>1636</v>
      </c>
      <c r="D1637">
        <v>28365</v>
      </c>
      <c r="E1637">
        <v>20209.576453302041</v>
      </c>
      <c r="F1637">
        <v>8155.4235466979553</v>
      </c>
    </row>
    <row r="1638" spans="1:6">
      <c r="A1638">
        <v>709</v>
      </c>
      <c r="B1638">
        <v>1637</v>
      </c>
      <c r="C1638">
        <v>1637</v>
      </c>
      <c r="D1638">
        <v>9237</v>
      </c>
      <c r="E1638">
        <v>8174.0833543888248</v>
      </c>
      <c r="F1638">
        <v>1062.916645611175</v>
      </c>
    </row>
    <row r="1639" spans="1:6">
      <c r="A1639">
        <v>724</v>
      </c>
      <c r="B1639">
        <v>1638</v>
      </c>
      <c r="C1639">
        <v>1638</v>
      </c>
      <c r="D1639">
        <v>10866</v>
      </c>
      <c r="E1639">
        <v>7976.2154594903614</v>
      </c>
      <c r="F1639">
        <v>2889.7845405096391</v>
      </c>
    </row>
    <row r="1640" spans="1:6">
      <c r="A1640">
        <v>745</v>
      </c>
      <c r="B1640">
        <v>1639</v>
      </c>
      <c r="C1640">
        <v>1639</v>
      </c>
      <c r="D1640">
        <v>26288</v>
      </c>
      <c r="E1640">
        <v>22592.514179955739</v>
      </c>
      <c r="F1640">
        <v>3695.4858200442582</v>
      </c>
    </row>
    <row r="1641" spans="1:6">
      <c r="A1641">
        <v>317</v>
      </c>
      <c r="B1641">
        <v>1640</v>
      </c>
      <c r="C1641">
        <v>1640</v>
      </c>
      <c r="D1641">
        <v>8610</v>
      </c>
      <c r="E1641">
        <v>6139.4367862452209</v>
      </c>
      <c r="F1641">
        <v>2470.5632137547791</v>
      </c>
    </row>
    <row r="1642" spans="1:6">
      <c r="A1642">
        <v>702</v>
      </c>
      <c r="B1642">
        <v>1641</v>
      </c>
      <c r="C1642">
        <v>1641</v>
      </c>
      <c r="D1642">
        <v>23363</v>
      </c>
      <c r="E1642">
        <v>12113.451792391979</v>
      </c>
      <c r="F1642">
        <v>11249.548207608021</v>
      </c>
    </row>
    <row r="1643" spans="1:6">
      <c r="A1643">
        <v>312</v>
      </c>
      <c r="B1643">
        <v>1642</v>
      </c>
      <c r="C1643">
        <v>1642</v>
      </c>
      <c r="D1643">
        <v>26108</v>
      </c>
      <c r="E1643">
        <v>21573.60375629277</v>
      </c>
      <c r="F1643">
        <v>4534.3962437072332</v>
      </c>
    </row>
    <row r="1644" spans="1:6">
      <c r="A1644">
        <v>709</v>
      </c>
      <c r="B1644">
        <v>1643</v>
      </c>
      <c r="C1644">
        <v>1643</v>
      </c>
      <c r="D1644">
        <v>25581</v>
      </c>
      <c r="E1644">
        <v>17654.44196717595</v>
      </c>
      <c r="F1644">
        <v>7926.5580328240467</v>
      </c>
    </row>
    <row r="1645" spans="1:6">
      <c r="A1645">
        <v>226</v>
      </c>
      <c r="B1645">
        <v>1644</v>
      </c>
      <c r="C1645">
        <v>1644</v>
      </c>
      <c r="D1645">
        <v>25076</v>
      </c>
      <c r="E1645">
        <v>14176.24948764625</v>
      </c>
      <c r="F1645">
        <v>10899.75051235375</v>
      </c>
    </row>
    <row r="1646" spans="1:6">
      <c r="A1646">
        <v>305</v>
      </c>
      <c r="B1646">
        <v>1645</v>
      </c>
      <c r="C1646">
        <v>1645</v>
      </c>
      <c r="D1646">
        <v>34734</v>
      </c>
      <c r="E1646">
        <v>24598.23704118071</v>
      </c>
      <c r="F1646">
        <v>10135.76295881929</v>
      </c>
    </row>
    <row r="1647" spans="1:6">
      <c r="A1647">
        <v>862</v>
      </c>
      <c r="B1647">
        <v>1646</v>
      </c>
      <c r="C1647">
        <v>1646</v>
      </c>
      <c r="D1647">
        <v>7534</v>
      </c>
      <c r="E1647">
        <v>3890.282718848845</v>
      </c>
      <c r="F1647">
        <v>3643.717281151155</v>
      </c>
    </row>
    <row r="1648" spans="1:6">
      <c r="A1648">
        <v>339</v>
      </c>
      <c r="B1648">
        <v>1647</v>
      </c>
      <c r="C1648">
        <v>1647</v>
      </c>
      <c r="D1648">
        <v>30900</v>
      </c>
      <c r="E1648">
        <v>21840.972964756809</v>
      </c>
      <c r="F1648">
        <v>9059.0270352431944</v>
      </c>
    </row>
    <row r="1649" spans="1:6">
      <c r="A1649">
        <v>755</v>
      </c>
      <c r="B1649">
        <v>1648</v>
      </c>
      <c r="C1649">
        <v>1648</v>
      </c>
      <c r="D1649">
        <v>15974</v>
      </c>
      <c r="E1649">
        <v>8944.2880382229341</v>
      </c>
      <c r="F1649">
        <v>7029.7119617770659</v>
      </c>
    </row>
    <row r="1650" spans="1:6">
      <c r="A1650">
        <v>306</v>
      </c>
      <c r="B1650">
        <v>1649</v>
      </c>
      <c r="C1650">
        <v>1649</v>
      </c>
      <c r="D1650">
        <v>24787</v>
      </c>
      <c r="E1650">
        <v>17878.042285256921</v>
      </c>
      <c r="F1650">
        <v>6908.9577147430791</v>
      </c>
    </row>
    <row r="1651" spans="1:6">
      <c r="A1651">
        <v>840</v>
      </c>
      <c r="B1651">
        <v>1650</v>
      </c>
      <c r="C1651">
        <v>1650</v>
      </c>
      <c r="D1651">
        <v>25870</v>
      </c>
      <c r="E1651">
        <v>19186.523878231579</v>
      </c>
      <c r="F1651">
        <v>6683.4761217684172</v>
      </c>
    </row>
    <row r="1652" spans="1:6">
      <c r="A1652">
        <v>879</v>
      </c>
      <c r="B1652">
        <v>1651</v>
      </c>
      <c r="C1652">
        <v>1651</v>
      </c>
      <c r="D1652">
        <v>5144</v>
      </c>
      <c r="E1652">
        <v>3169.8406643523481</v>
      </c>
      <c r="F1652">
        <v>1974.1593356476519</v>
      </c>
    </row>
    <row r="1653" spans="1:6">
      <c r="A1653">
        <v>76</v>
      </c>
      <c r="B1653">
        <v>1652</v>
      </c>
      <c r="C1653">
        <v>1652</v>
      </c>
      <c r="D1653">
        <v>7341</v>
      </c>
      <c r="E1653">
        <v>4026.5731545271142</v>
      </c>
      <c r="F1653">
        <v>3314.4268454728858</v>
      </c>
    </row>
    <row r="1654" spans="1:6">
      <c r="A1654">
        <v>956</v>
      </c>
      <c r="B1654">
        <v>1653</v>
      </c>
      <c r="C1654">
        <v>1653</v>
      </c>
      <c r="D1654">
        <v>16564</v>
      </c>
      <c r="E1654">
        <v>14165.228108086359</v>
      </c>
      <c r="F1654">
        <v>2398.771891913635</v>
      </c>
    </row>
    <row r="1655" spans="1:6">
      <c r="A1655">
        <v>361</v>
      </c>
      <c r="B1655">
        <v>1654</v>
      </c>
      <c r="C1655">
        <v>1654</v>
      </c>
      <c r="D1655">
        <v>16542</v>
      </c>
      <c r="E1655">
        <v>11784.112155491581</v>
      </c>
      <c r="F1655">
        <v>4757.887844508421</v>
      </c>
    </row>
    <row r="1656" spans="1:6">
      <c r="A1656">
        <v>52</v>
      </c>
      <c r="B1656">
        <v>1655</v>
      </c>
      <c r="C1656">
        <v>1655</v>
      </c>
      <c r="D1656">
        <v>8034</v>
      </c>
      <c r="E1656">
        <v>6884.9264711393707</v>
      </c>
      <c r="F1656">
        <v>1149.073528860629</v>
      </c>
    </row>
    <row r="1657" spans="1:6">
      <c r="A1657">
        <v>913</v>
      </c>
      <c r="B1657">
        <v>1656</v>
      </c>
      <c r="C1657">
        <v>1656</v>
      </c>
      <c r="D1657">
        <v>18329</v>
      </c>
      <c r="E1657">
        <v>12202.02641752224</v>
      </c>
      <c r="F1657">
        <v>6126.9735824777617</v>
      </c>
    </row>
    <row r="1658" spans="1:6">
      <c r="A1658">
        <v>337</v>
      </c>
      <c r="B1658">
        <v>1657</v>
      </c>
      <c r="C1658">
        <v>1657</v>
      </c>
      <c r="D1658">
        <v>28788</v>
      </c>
      <c r="E1658">
        <v>17040.63780029221</v>
      </c>
      <c r="F1658">
        <v>11747.36219970779</v>
      </c>
    </row>
    <row r="1659" spans="1:6">
      <c r="A1659">
        <v>346</v>
      </c>
      <c r="B1659">
        <v>1658</v>
      </c>
      <c r="C1659">
        <v>1658</v>
      </c>
      <c r="D1659">
        <v>8782</v>
      </c>
      <c r="E1659">
        <v>5955.2564723469668</v>
      </c>
      <c r="F1659">
        <v>2826.7435276530332</v>
      </c>
    </row>
    <row r="1660" spans="1:6">
      <c r="A1660">
        <v>511</v>
      </c>
      <c r="B1660">
        <v>1659</v>
      </c>
      <c r="C1660">
        <v>1659</v>
      </c>
      <c r="D1660">
        <v>10525</v>
      </c>
      <c r="E1660">
        <v>6263.592948290081</v>
      </c>
      <c r="F1660">
        <v>4261.407051709919</v>
      </c>
    </row>
    <row r="1661" spans="1:6">
      <c r="A1661">
        <v>724</v>
      </c>
      <c r="B1661">
        <v>1660</v>
      </c>
      <c r="C1661">
        <v>1660</v>
      </c>
      <c r="D1661">
        <v>26397</v>
      </c>
      <c r="E1661">
        <v>14437.55173613123</v>
      </c>
      <c r="F1661">
        <v>11959.44826386877</v>
      </c>
    </row>
    <row r="1662" spans="1:6">
      <c r="A1662">
        <v>911</v>
      </c>
      <c r="B1662">
        <v>1661</v>
      </c>
      <c r="C1662">
        <v>1661</v>
      </c>
      <c r="D1662">
        <v>17034</v>
      </c>
      <c r="E1662">
        <v>10758.841753942521</v>
      </c>
      <c r="F1662">
        <v>6275.1582460574773</v>
      </c>
    </row>
    <row r="1663" spans="1:6">
      <c r="A1663">
        <v>740</v>
      </c>
      <c r="B1663">
        <v>1662</v>
      </c>
      <c r="C1663">
        <v>1662</v>
      </c>
      <c r="D1663">
        <v>14744</v>
      </c>
      <c r="E1663">
        <v>9491.1732604500794</v>
      </c>
      <c r="F1663">
        <v>5252.8267395499206</v>
      </c>
    </row>
    <row r="1664" spans="1:6">
      <c r="A1664">
        <v>700</v>
      </c>
      <c r="B1664">
        <v>1663</v>
      </c>
      <c r="C1664">
        <v>1663</v>
      </c>
      <c r="D1664">
        <v>12112</v>
      </c>
      <c r="E1664">
        <v>10613.506599926221</v>
      </c>
      <c r="F1664">
        <v>1498.493400073778</v>
      </c>
    </row>
    <row r="1665" spans="1:6">
      <c r="A1665">
        <v>150</v>
      </c>
      <c r="B1665">
        <v>1664</v>
      </c>
      <c r="C1665">
        <v>1664</v>
      </c>
      <c r="D1665">
        <v>15599</v>
      </c>
      <c r="E1665">
        <v>7811.9115771137494</v>
      </c>
      <c r="F1665">
        <v>7787.0884228862506</v>
      </c>
    </row>
    <row r="1666" spans="1:6">
      <c r="A1666">
        <v>745</v>
      </c>
      <c r="B1666">
        <v>1665</v>
      </c>
      <c r="C1666">
        <v>1665</v>
      </c>
      <c r="D1666">
        <v>29126</v>
      </c>
      <c r="E1666">
        <v>25985.77580392683</v>
      </c>
      <c r="F1666">
        <v>3140.2241960731699</v>
      </c>
    </row>
    <row r="1667" spans="1:6">
      <c r="A1667">
        <v>334</v>
      </c>
      <c r="B1667">
        <v>1666</v>
      </c>
      <c r="C1667">
        <v>1666</v>
      </c>
      <c r="D1667">
        <v>38022</v>
      </c>
      <c r="E1667">
        <v>21091.577021757039</v>
      </c>
      <c r="F1667">
        <v>16930.422978242961</v>
      </c>
    </row>
    <row r="1668" spans="1:6">
      <c r="A1668">
        <v>99</v>
      </c>
      <c r="B1668">
        <v>1667</v>
      </c>
      <c r="C1668">
        <v>1667</v>
      </c>
      <c r="D1668">
        <v>21114</v>
      </c>
      <c r="E1668">
        <v>15493.49125152851</v>
      </c>
      <c r="F1668">
        <v>5620.5087484714859</v>
      </c>
    </row>
    <row r="1669" spans="1:6">
      <c r="A1669">
        <v>18</v>
      </c>
      <c r="B1669">
        <v>1668</v>
      </c>
      <c r="C1669">
        <v>1668</v>
      </c>
      <c r="D1669">
        <v>30360</v>
      </c>
      <c r="E1669">
        <v>23949.736053740791</v>
      </c>
      <c r="F1669">
        <v>6410.2639462592051</v>
      </c>
    </row>
    <row r="1670" spans="1:6">
      <c r="A1670">
        <v>575</v>
      </c>
      <c r="B1670">
        <v>1669</v>
      </c>
      <c r="C1670">
        <v>1669</v>
      </c>
      <c r="D1670">
        <v>23351</v>
      </c>
      <c r="E1670">
        <v>15425.535367843389</v>
      </c>
      <c r="F1670">
        <v>7925.4646321566051</v>
      </c>
    </row>
    <row r="1671" spans="1:6">
      <c r="A1671">
        <v>10</v>
      </c>
      <c r="B1671">
        <v>1670</v>
      </c>
      <c r="C1671">
        <v>1670</v>
      </c>
      <c r="D1671">
        <v>40885</v>
      </c>
      <c r="E1671">
        <v>29197.59375264874</v>
      </c>
      <c r="F1671">
        <v>11687.40624735126</v>
      </c>
    </row>
    <row r="1672" spans="1:6">
      <c r="A1672">
        <v>703</v>
      </c>
      <c r="B1672">
        <v>1671</v>
      </c>
      <c r="C1672">
        <v>1671</v>
      </c>
      <c r="D1672">
        <v>45107</v>
      </c>
      <c r="E1672">
        <v>29227.318129538729</v>
      </c>
      <c r="F1672">
        <v>15879.681870461271</v>
      </c>
    </row>
    <row r="1673" spans="1:6">
      <c r="A1673">
        <v>969</v>
      </c>
      <c r="B1673">
        <v>1672</v>
      </c>
      <c r="C1673">
        <v>1672</v>
      </c>
      <c r="D1673">
        <v>10858</v>
      </c>
      <c r="E1673">
        <v>6775.3479855973646</v>
      </c>
      <c r="F1673">
        <v>4082.6520144026349</v>
      </c>
    </row>
    <row r="1674" spans="1:6">
      <c r="A1674">
        <v>584</v>
      </c>
      <c r="B1674">
        <v>1673</v>
      </c>
      <c r="C1674">
        <v>1673</v>
      </c>
      <c r="D1674">
        <v>15480</v>
      </c>
      <c r="E1674">
        <v>11448.161473219139</v>
      </c>
      <c r="F1674">
        <v>4031.838526780859</v>
      </c>
    </row>
    <row r="1675" spans="1:6">
      <c r="A1675">
        <v>662</v>
      </c>
      <c r="B1675">
        <v>1674</v>
      </c>
      <c r="C1675">
        <v>1674</v>
      </c>
      <c r="D1675">
        <v>4434</v>
      </c>
      <c r="E1675">
        <v>2978.8536406191779</v>
      </c>
      <c r="F1675">
        <v>1455.1463593808221</v>
      </c>
    </row>
    <row r="1676" spans="1:6">
      <c r="A1676">
        <v>772</v>
      </c>
      <c r="B1676">
        <v>1675</v>
      </c>
      <c r="C1676">
        <v>1675</v>
      </c>
      <c r="D1676">
        <v>17200</v>
      </c>
      <c r="E1676">
        <v>11100.771891654609</v>
      </c>
      <c r="F1676">
        <v>6099.2281083453954</v>
      </c>
    </row>
    <row r="1677" spans="1:6">
      <c r="A1677">
        <v>312</v>
      </c>
      <c r="B1677">
        <v>1676</v>
      </c>
      <c r="C1677">
        <v>1676</v>
      </c>
      <c r="D1677">
        <v>15425</v>
      </c>
      <c r="E1677">
        <v>10247.750056577281</v>
      </c>
      <c r="F1677">
        <v>5177.2499434227211</v>
      </c>
    </row>
    <row r="1678" spans="1:6">
      <c r="A1678">
        <v>874</v>
      </c>
      <c r="B1678">
        <v>1677</v>
      </c>
      <c r="C1678">
        <v>1677</v>
      </c>
      <c r="D1678">
        <v>8011</v>
      </c>
      <c r="E1678">
        <v>7202.94781744385</v>
      </c>
      <c r="F1678">
        <v>808.05218255615</v>
      </c>
    </row>
    <row r="1679" spans="1:6">
      <c r="A1679">
        <v>593</v>
      </c>
      <c r="B1679">
        <v>1678</v>
      </c>
      <c r="C1679">
        <v>1678</v>
      </c>
      <c r="D1679">
        <v>10071</v>
      </c>
      <c r="E1679">
        <v>8067.2605248058426</v>
      </c>
      <c r="F1679">
        <v>2003.739475194157</v>
      </c>
    </row>
    <row r="1680" spans="1:6">
      <c r="A1680">
        <v>664</v>
      </c>
      <c r="B1680">
        <v>1679</v>
      </c>
      <c r="C1680">
        <v>1679</v>
      </c>
      <c r="D1680">
        <v>47485</v>
      </c>
      <c r="E1680">
        <v>33474.123488144483</v>
      </c>
      <c r="F1680">
        <v>14010.87651185552</v>
      </c>
    </row>
    <row r="1681" spans="1:6">
      <c r="A1681">
        <v>767</v>
      </c>
      <c r="B1681">
        <v>1680</v>
      </c>
      <c r="C1681">
        <v>1680</v>
      </c>
      <c r="D1681">
        <v>16079</v>
      </c>
      <c r="E1681">
        <v>8041.0102511614468</v>
      </c>
      <c r="F1681">
        <v>8037.9897488385532</v>
      </c>
    </row>
    <row r="1682" spans="1:6">
      <c r="A1682">
        <v>387</v>
      </c>
      <c r="B1682">
        <v>1681</v>
      </c>
      <c r="C1682">
        <v>1681</v>
      </c>
      <c r="D1682">
        <v>12329</v>
      </c>
      <c r="E1682">
        <v>8805.4493882770275</v>
      </c>
      <c r="F1682">
        <v>3523.550611722972</v>
      </c>
    </row>
    <row r="1683" spans="1:6">
      <c r="A1683">
        <v>590</v>
      </c>
      <c r="B1683">
        <v>1682</v>
      </c>
      <c r="C1683">
        <v>1682</v>
      </c>
      <c r="D1683">
        <v>14123</v>
      </c>
      <c r="E1683">
        <v>9370.0855553997681</v>
      </c>
      <c r="F1683">
        <v>4752.9144446002319</v>
      </c>
    </row>
    <row r="1684" spans="1:6">
      <c r="A1684">
        <v>460</v>
      </c>
      <c r="B1684">
        <v>1683</v>
      </c>
      <c r="C1684">
        <v>1683</v>
      </c>
      <c r="D1684">
        <v>19998</v>
      </c>
      <c r="E1684">
        <v>17553.604176923869</v>
      </c>
      <c r="F1684">
        <v>2444.395823076135</v>
      </c>
    </row>
    <row r="1685" spans="1:6">
      <c r="A1685">
        <v>24</v>
      </c>
      <c r="B1685">
        <v>1684</v>
      </c>
      <c r="C1685">
        <v>1684</v>
      </c>
      <c r="D1685">
        <v>27150</v>
      </c>
      <c r="E1685">
        <v>21494.52334982339</v>
      </c>
      <c r="F1685">
        <v>5655.4766501766062</v>
      </c>
    </row>
    <row r="1686" spans="1:6">
      <c r="A1686">
        <v>877</v>
      </c>
      <c r="B1686">
        <v>1685</v>
      </c>
      <c r="C1686">
        <v>1685</v>
      </c>
      <c r="D1686">
        <v>10562</v>
      </c>
      <c r="E1686">
        <v>7682.1485069767723</v>
      </c>
      <c r="F1686">
        <v>2879.8514930232282</v>
      </c>
    </row>
    <row r="1687" spans="1:6">
      <c r="A1687">
        <v>62</v>
      </c>
      <c r="B1687">
        <v>1686</v>
      </c>
      <c r="C1687">
        <v>1686</v>
      </c>
      <c r="D1687">
        <v>4941</v>
      </c>
      <c r="E1687">
        <v>4378.9653764714722</v>
      </c>
      <c r="F1687">
        <v>562.03462352852785</v>
      </c>
    </row>
    <row r="1688" spans="1:6">
      <c r="A1688">
        <v>453</v>
      </c>
      <c r="B1688">
        <v>1687</v>
      </c>
      <c r="C1688">
        <v>1687</v>
      </c>
      <c r="D1688">
        <v>41408</v>
      </c>
      <c r="E1688">
        <v>36040.329271471834</v>
      </c>
      <c r="F1688">
        <v>5367.6707285281664</v>
      </c>
    </row>
    <row r="1689" spans="1:6">
      <c r="A1689">
        <v>940</v>
      </c>
      <c r="B1689">
        <v>1688</v>
      </c>
      <c r="C1689">
        <v>1688</v>
      </c>
      <c r="D1689">
        <v>9829</v>
      </c>
      <c r="E1689">
        <v>7146.6531487969378</v>
      </c>
      <c r="F1689">
        <v>2682.3468512030622</v>
      </c>
    </row>
    <row r="1690" spans="1:6">
      <c r="A1690">
        <v>56</v>
      </c>
      <c r="B1690">
        <v>1689</v>
      </c>
      <c r="C1690">
        <v>1689</v>
      </c>
      <c r="D1690">
        <v>10139</v>
      </c>
      <c r="E1690">
        <v>8787.0837883165277</v>
      </c>
      <c r="F1690">
        <v>1351.9162116834721</v>
      </c>
    </row>
    <row r="1691" spans="1:6">
      <c r="A1691">
        <v>457</v>
      </c>
      <c r="B1691">
        <v>1690</v>
      </c>
      <c r="C1691">
        <v>1690</v>
      </c>
      <c r="D1691">
        <v>13886</v>
      </c>
      <c r="E1691">
        <v>8655.8500781318508</v>
      </c>
      <c r="F1691">
        <v>5230.1499218681492</v>
      </c>
    </row>
    <row r="1692" spans="1:6">
      <c r="A1692">
        <v>34</v>
      </c>
      <c r="B1692">
        <v>1691</v>
      </c>
      <c r="C1692">
        <v>1691</v>
      </c>
      <c r="D1692">
        <v>18785</v>
      </c>
      <c r="E1692">
        <v>16434.459039490321</v>
      </c>
      <c r="F1692">
        <v>2350.5409605096829</v>
      </c>
    </row>
    <row r="1693" spans="1:6">
      <c r="A1693">
        <v>733</v>
      </c>
      <c r="B1693">
        <v>1692</v>
      </c>
      <c r="C1693">
        <v>1692</v>
      </c>
      <c r="D1693">
        <v>9514</v>
      </c>
      <c r="E1693">
        <v>7174.6156119009793</v>
      </c>
      <c r="F1693">
        <v>2339.3843880990212</v>
      </c>
    </row>
    <row r="1694" spans="1:6">
      <c r="A1694">
        <v>656</v>
      </c>
      <c r="B1694">
        <v>1693</v>
      </c>
      <c r="C1694">
        <v>1693</v>
      </c>
      <c r="D1694">
        <v>8027</v>
      </c>
      <c r="E1694">
        <v>6189.8789367980326</v>
      </c>
      <c r="F1694">
        <v>1837.121063201967</v>
      </c>
    </row>
    <row r="1695" spans="1:6">
      <c r="A1695">
        <v>339</v>
      </c>
      <c r="B1695">
        <v>1694</v>
      </c>
      <c r="C1695">
        <v>1694</v>
      </c>
      <c r="D1695">
        <v>21257</v>
      </c>
      <c r="E1695">
        <v>13438.4959330319</v>
      </c>
      <c r="F1695">
        <v>7818.5040669680984</v>
      </c>
    </row>
    <row r="1696" spans="1:6">
      <c r="A1696">
        <v>103</v>
      </c>
      <c r="B1696">
        <v>1695</v>
      </c>
      <c r="C1696">
        <v>1695</v>
      </c>
      <c r="D1696">
        <v>17012</v>
      </c>
      <c r="E1696">
        <v>11024.85773524184</v>
      </c>
      <c r="F1696">
        <v>5987.1422647581576</v>
      </c>
    </row>
    <row r="1697" spans="1:6">
      <c r="A1697">
        <v>54</v>
      </c>
      <c r="B1697">
        <v>1696</v>
      </c>
      <c r="C1697">
        <v>1696</v>
      </c>
      <c r="D1697">
        <v>14822</v>
      </c>
      <c r="E1697">
        <v>13067.5583646549</v>
      </c>
      <c r="F1697">
        <v>1754.4416353450961</v>
      </c>
    </row>
    <row r="1698" spans="1:6">
      <c r="A1698">
        <v>308</v>
      </c>
      <c r="B1698">
        <v>1697</v>
      </c>
      <c r="C1698">
        <v>1697</v>
      </c>
      <c r="D1698">
        <v>9010</v>
      </c>
      <c r="E1698">
        <v>7011.1872811455441</v>
      </c>
      <c r="F1698">
        <v>1998.8127188544561</v>
      </c>
    </row>
    <row r="1699" spans="1:6">
      <c r="A1699">
        <v>815</v>
      </c>
      <c r="B1699">
        <v>1698</v>
      </c>
      <c r="C1699">
        <v>1698</v>
      </c>
      <c r="D1699">
        <v>23319</v>
      </c>
      <c r="E1699">
        <v>15761.162742536701</v>
      </c>
      <c r="F1699">
        <v>7557.8372574633031</v>
      </c>
    </row>
    <row r="1700" spans="1:6">
      <c r="A1700">
        <v>56</v>
      </c>
      <c r="B1700">
        <v>1699</v>
      </c>
      <c r="C1700">
        <v>1699</v>
      </c>
      <c r="D1700">
        <v>5723</v>
      </c>
      <c r="E1700">
        <v>3274.4621555622771</v>
      </c>
      <c r="F1700">
        <v>2448.5378444377229</v>
      </c>
    </row>
    <row r="1701" spans="1:6">
      <c r="A1701">
        <v>406</v>
      </c>
      <c r="B1701">
        <v>1700</v>
      </c>
      <c r="C1701">
        <v>1700</v>
      </c>
      <c r="D1701">
        <v>15148</v>
      </c>
      <c r="E1701">
        <v>9150.218851636826</v>
      </c>
      <c r="F1701">
        <v>5997.781148363174</v>
      </c>
    </row>
    <row r="1702" spans="1:6">
      <c r="A1702">
        <v>712</v>
      </c>
      <c r="B1702">
        <v>1701</v>
      </c>
      <c r="C1702">
        <v>1701</v>
      </c>
      <c r="D1702">
        <v>24259</v>
      </c>
      <c r="E1702">
        <v>14656.87005286452</v>
      </c>
      <c r="F1702">
        <v>9602.129947135476</v>
      </c>
    </row>
    <row r="1703" spans="1:6">
      <c r="A1703">
        <v>436</v>
      </c>
      <c r="B1703">
        <v>1702</v>
      </c>
      <c r="C1703">
        <v>1702</v>
      </c>
      <c r="D1703">
        <v>24249</v>
      </c>
      <c r="E1703">
        <v>18842.67000333302</v>
      </c>
      <c r="F1703">
        <v>5406.3299966669802</v>
      </c>
    </row>
    <row r="1704" spans="1:6">
      <c r="A1704">
        <v>97</v>
      </c>
      <c r="B1704">
        <v>1703</v>
      </c>
      <c r="C1704">
        <v>1703</v>
      </c>
      <c r="D1704">
        <v>25621</v>
      </c>
      <c r="E1704">
        <v>22934.894270946839</v>
      </c>
      <c r="F1704">
        <v>2686.1057290531571</v>
      </c>
    </row>
    <row r="1705" spans="1:6">
      <c r="A1705">
        <v>336</v>
      </c>
      <c r="B1705">
        <v>1704</v>
      </c>
      <c r="C1705">
        <v>1704</v>
      </c>
      <c r="D1705">
        <v>26669</v>
      </c>
      <c r="E1705">
        <v>20643.155336511041</v>
      </c>
      <c r="F1705">
        <v>6025.8446634889551</v>
      </c>
    </row>
    <row r="1706" spans="1:6">
      <c r="A1706">
        <v>932</v>
      </c>
      <c r="B1706">
        <v>1705</v>
      </c>
      <c r="C1706">
        <v>1705</v>
      </c>
      <c r="D1706">
        <v>27704</v>
      </c>
      <c r="E1706">
        <v>19245.332507233219</v>
      </c>
      <c r="F1706">
        <v>8458.6674927667809</v>
      </c>
    </row>
    <row r="1707" spans="1:6">
      <c r="A1707">
        <v>311</v>
      </c>
      <c r="B1707">
        <v>1706</v>
      </c>
      <c r="C1707">
        <v>1706</v>
      </c>
      <c r="D1707">
        <v>10624</v>
      </c>
      <c r="E1707">
        <v>5921.439929065964</v>
      </c>
      <c r="F1707">
        <v>4702.560070934036</v>
      </c>
    </row>
    <row r="1708" spans="1:6">
      <c r="A1708">
        <v>361</v>
      </c>
      <c r="B1708">
        <v>1707</v>
      </c>
      <c r="C1708">
        <v>1707</v>
      </c>
      <c r="D1708">
        <v>27896</v>
      </c>
      <c r="E1708">
        <v>23934.89193007155</v>
      </c>
      <c r="F1708">
        <v>3961.1080699284471</v>
      </c>
    </row>
    <row r="1709" spans="1:6">
      <c r="A1709">
        <v>652</v>
      </c>
      <c r="B1709">
        <v>1708</v>
      </c>
      <c r="C1709">
        <v>1708</v>
      </c>
      <c r="D1709">
        <v>11075</v>
      </c>
      <c r="E1709">
        <v>5537.8942942441636</v>
      </c>
      <c r="F1709">
        <v>5537.1057057558364</v>
      </c>
    </row>
    <row r="1710" spans="1:6">
      <c r="A1710">
        <v>292</v>
      </c>
      <c r="B1710">
        <v>1709</v>
      </c>
      <c r="C1710">
        <v>1709</v>
      </c>
      <c r="D1710">
        <v>11184</v>
      </c>
      <c r="E1710">
        <v>7509.1999375210662</v>
      </c>
      <c r="F1710">
        <v>3674.8000624789338</v>
      </c>
    </row>
    <row r="1711" spans="1:6">
      <c r="A1711">
        <v>563</v>
      </c>
      <c r="B1711">
        <v>1710</v>
      </c>
      <c r="C1711">
        <v>1710</v>
      </c>
      <c r="D1711">
        <v>27427</v>
      </c>
      <c r="E1711">
        <v>14735.46747525924</v>
      </c>
      <c r="F1711">
        <v>12691.53252474076</v>
      </c>
    </row>
    <row r="1712" spans="1:6">
      <c r="A1712">
        <v>277</v>
      </c>
      <c r="B1712">
        <v>1711</v>
      </c>
      <c r="C1712">
        <v>1711</v>
      </c>
      <c r="D1712">
        <v>22040</v>
      </c>
      <c r="E1712">
        <v>16623.965003657369</v>
      </c>
      <c r="F1712">
        <v>5416.0349963426343</v>
      </c>
    </row>
    <row r="1713" spans="1:6">
      <c r="A1713">
        <v>114</v>
      </c>
      <c r="B1713">
        <v>1712</v>
      </c>
      <c r="C1713">
        <v>1712</v>
      </c>
      <c r="D1713">
        <v>4945</v>
      </c>
      <c r="E1713">
        <v>4248.8978978306022</v>
      </c>
      <c r="F1713">
        <v>696.10210216939777</v>
      </c>
    </row>
    <row r="1714" spans="1:6">
      <c r="A1714">
        <v>597</v>
      </c>
      <c r="B1714">
        <v>1713</v>
      </c>
      <c r="C1714">
        <v>1713</v>
      </c>
      <c r="D1714">
        <v>24825</v>
      </c>
      <c r="E1714">
        <v>14569.24491696959</v>
      </c>
      <c r="F1714">
        <v>10255.75508303041</v>
      </c>
    </row>
    <row r="1715" spans="1:6">
      <c r="A1715">
        <v>767</v>
      </c>
      <c r="B1715">
        <v>1714</v>
      </c>
      <c r="C1715">
        <v>1714</v>
      </c>
      <c r="D1715">
        <v>10767</v>
      </c>
      <c r="E1715">
        <v>5651.2217718098364</v>
      </c>
      <c r="F1715">
        <v>5115.7782281901636</v>
      </c>
    </row>
    <row r="1716" spans="1:6">
      <c r="A1716">
        <v>659</v>
      </c>
      <c r="B1716">
        <v>1715</v>
      </c>
      <c r="C1716">
        <v>1715</v>
      </c>
      <c r="D1716">
        <v>17988</v>
      </c>
      <c r="E1716">
        <v>14881.156034823611</v>
      </c>
      <c r="F1716">
        <v>3106.843965176387</v>
      </c>
    </row>
    <row r="1717" spans="1:6">
      <c r="A1717">
        <v>341</v>
      </c>
      <c r="B1717">
        <v>1716</v>
      </c>
      <c r="C1717">
        <v>1716</v>
      </c>
      <c r="D1717">
        <v>12699</v>
      </c>
      <c r="E1717">
        <v>10296.82901871361</v>
      </c>
      <c r="F1717">
        <v>2402.170981286386</v>
      </c>
    </row>
    <row r="1718" spans="1:6">
      <c r="A1718">
        <v>455</v>
      </c>
      <c r="B1718">
        <v>1717</v>
      </c>
      <c r="C1718">
        <v>1717</v>
      </c>
      <c r="D1718">
        <v>18230</v>
      </c>
      <c r="E1718">
        <v>12337.544478182301</v>
      </c>
      <c r="F1718">
        <v>5892.4555218177047</v>
      </c>
    </row>
    <row r="1719" spans="1:6">
      <c r="A1719">
        <v>631</v>
      </c>
      <c r="B1719">
        <v>1718</v>
      </c>
      <c r="C1719">
        <v>1718</v>
      </c>
      <c r="D1719">
        <v>10065</v>
      </c>
      <c r="E1719">
        <v>6329.5171912745418</v>
      </c>
      <c r="F1719">
        <v>3735.4828087254582</v>
      </c>
    </row>
    <row r="1720" spans="1:6">
      <c r="A1720">
        <v>86</v>
      </c>
      <c r="B1720">
        <v>1719</v>
      </c>
      <c r="C1720">
        <v>1719</v>
      </c>
      <c r="D1720">
        <v>5925</v>
      </c>
      <c r="E1720">
        <v>5307.8961330842831</v>
      </c>
      <c r="F1720">
        <v>617.10386691571694</v>
      </c>
    </row>
    <row r="1721" spans="1:6">
      <c r="A1721">
        <v>382</v>
      </c>
      <c r="B1721">
        <v>1720</v>
      </c>
      <c r="C1721">
        <v>1720</v>
      </c>
      <c r="D1721">
        <v>27700</v>
      </c>
      <c r="E1721">
        <v>21463.433914089219</v>
      </c>
      <c r="F1721">
        <v>6236.5660859107811</v>
      </c>
    </row>
    <row r="1722" spans="1:6">
      <c r="A1722">
        <v>334</v>
      </c>
      <c r="B1722">
        <v>1721</v>
      </c>
      <c r="C1722">
        <v>1721</v>
      </c>
      <c r="D1722">
        <v>5030</v>
      </c>
      <c r="E1722">
        <v>3203.9388275131842</v>
      </c>
      <c r="F1722">
        <v>1826.0611724868161</v>
      </c>
    </row>
    <row r="1723" spans="1:6">
      <c r="A1723">
        <v>606</v>
      </c>
      <c r="B1723">
        <v>1722</v>
      </c>
      <c r="C1723">
        <v>1722</v>
      </c>
      <c r="D1723">
        <v>25050</v>
      </c>
      <c r="E1723">
        <v>14116.91477176485</v>
      </c>
      <c r="F1723">
        <v>10933.08522823515</v>
      </c>
    </row>
    <row r="1724" spans="1:6">
      <c r="A1724">
        <v>266</v>
      </c>
      <c r="B1724">
        <v>1723</v>
      </c>
      <c r="C1724">
        <v>1723</v>
      </c>
      <c r="D1724">
        <v>7510</v>
      </c>
      <c r="E1724">
        <v>3796.467382358358</v>
      </c>
      <c r="F1724">
        <v>3713.532617641642</v>
      </c>
    </row>
    <row r="1725" spans="1:6">
      <c r="A1725">
        <v>489</v>
      </c>
      <c r="B1725">
        <v>1724</v>
      </c>
      <c r="C1725">
        <v>1724</v>
      </c>
      <c r="D1725">
        <v>20393</v>
      </c>
      <c r="E1725">
        <v>17327.34693838712</v>
      </c>
      <c r="F1725">
        <v>3065.6530616128771</v>
      </c>
    </row>
    <row r="1726" spans="1:6">
      <c r="A1726">
        <v>484</v>
      </c>
      <c r="B1726">
        <v>1725</v>
      </c>
      <c r="C1726">
        <v>1725</v>
      </c>
      <c r="D1726">
        <v>9126</v>
      </c>
      <c r="E1726">
        <v>7655.3964421537676</v>
      </c>
      <c r="F1726">
        <v>1470.603557846232</v>
      </c>
    </row>
    <row r="1727" spans="1:6">
      <c r="A1727">
        <v>844</v>
      </c>
      <c r="B1727">
        <v>1726</v>
      </c>
      <c r="C1727">
        <v>1726</v>
      </c>
      <c r="D1727">
        <v>19336</v>
      </c>
      <c r="E1727">
        <v>16330.97126536319</v>
      </c>
      <c r="F1727">
        <v>3005.0287346368132</v>
      </c>
    </row>
    <row r="1728" spans="1:6">
      <c r="A1728">
        <v>772</v>
      </c>
      <c r="B1728">
        <v>1727</v>
      </c>
      <c r="C1728">
        <v>1727</v>
      </c>
      <c r="D1728">
        <v>5009</v>
      </c>
      <c r="E1728">
        <v>3739.7703334548651</v>
      </c>
      <c r="F1728">
        <v>1269.2296665451349</v>
      </c>
    </row>
    <row r="1729" spans="1:6">
      <c r="A1729">
        <v>560</v>
      </c>
      <c r="B1729">
        <v>1728</v>
      </c>
      <c r="C1729">
        <v>1728</v>
      </c>
      <c r="D1729">
        <v>17223</v>
      </c>
      <c r="E1729">
        <v>11727.42388856489</v>
      </c>
      <c r="F1729">
        <v>5495.5761114351062</v>
      </c>
    </row>
    <row r="1730" spans="1:6">
      <c r="A1730">
        <v>733</v>
      </c>
      <c r="B1730">
        <v>1729</v>
      </c>
      <c r="C1730">
        <v>1729</v>
      </c>
      <c r="D1730">
        <v>23063</v>
      </c>
      <c r="E1730">
        <v>19754.13968454866</v>
      </c>
      <c r="F1730">
        <v>3308.8603154513371</v>
      </c>
    </row>
    <row r="1731" spans="1:6">
      <c r="A1731">
        <v>655</v>
      </c>
      <c r="B1731">
        <v>1730</v>
      </c>
      <c r="C1731">
        <v>1730</v>
      </c>
      <c r="D1731">
        <v>14818</v>
      </c>
      <c r="E1731">
        <v>12095.542146063561</v>
      </c>
      <c r="F1731">
        <v>2722.4578539364388</v>
      </c>
    </row>
    <row r="1732" spans="1:6">
      <c r="A1732">
        <v>793</v>
      </c>
      <c r="B1732">
        <v>1731</v>
      </c>
      <c r="C1732">
        <v>1731</v>
      </c>
      <c r="D1732">
        <v>44511</v>
      </c>
      <c r="E1732">
        <v>33745.010409419607</v>
      </c>
      <c r="F1732">
        <v>10765.98959058039</v>
      </c>
    </row>
    <row r="1733" spans="1:6">
      <c r="A1733">
        <v>233</v>
      </c>
      <c r="B1733">
        <v>1732</v>
      </c>
      <c r="C1733">
        <v>1732</v>
      </c>
      <c r="D1733">
        <v>15885</v>
      </c>
      <c r="E1733">
        <v>9515.9389886226909</v>
      </c>
      <c r="F1733">
        <v>6369.0610113773091</v>
      </c>
    </row>
    <row r="1734" spans="1:6">
      <c r="A1734">
        <v>24</v>
      </c>
      <c r="B1734">
        <v>1733</v>
      </c>
      <c r="C1734">
        <v>1733</v>
      </c>
      <c r="D1734">
        <v>34096</v>
      </c>
      <c r="E1734">
        <v>17923.563015998629</v>
      </c>
      <c r="F1734">
        <v>16172.43698400137</v>
      </c>
    </row>
    <row r="1735" spans="1:6">
      <c r="A1735">
        <v>773</v>
      </c>
      <c r="B1735">
        <v>1734</v>
      </c>
      <c r="C1735">
        <v>1734</v>
      </c>
      <c r="D1735">
        <v>19150</v>
      </c>
      <c r="E1735">
        <v>15730.938512277529</v>
      </c>
      <c r="F1735">
        <v>3419.0614877224689</v>
      </c>
    </row>
    <row r="1736" spans="1:6">
      <c r="A1736">
        <v>660</v>
      </c>
      <c r="B1736">
        <v>1735</v>
      </c>
      <c r="C1736">
        <v>1735</v>
      </c>
      <c r="D1736">
        <v>34502</v>
      </c>
      <c r="E1736">
        <v>28264.992414935161</v>
      </c>
      <c r="F1736">
        <v>6237.0075850648354</v>
      </c>
    </row>
    <row r="1737" spans="1:6">
      <c r="A1737">
        <v>123</v>
      </c>
      <c r="B1737">
        <v>1736</v>
      </c>
      <c r="C1737">
        <v>1736</v>
      </c>
      <c r="D1737">
        <v>5227</v>
      </c>
      <c r="E1737">
        <v>4291.3620803887352</v>
      </c>
      <c r="F1737">
        <v>935.63791961126481</v>
      </c>
    </row>
    <row r="1738" spans="1:6">
      <c r="A1738">
        <v>172</v>
      </c>
      <c r="B1738">
        <v>1737</v>
      </c>
      <c r="C1738">
        <v>1737</v>
      </c>
      <c r="D1738">
        <v>12930</v>
      </c>
      <c r="E1738">
        <v>9810.919460455003</v>
      </c>
      <c r="F1738">
        <v>3119.080539544997</v>
      </c>
    </row>
    <row r="1739" spans="1:6">
      <c r="A1739">
        <v>170</v>
      </c>
      <c r="B1739">
        <v>1738</v>
      </c>
      <c r="C1739">
        <v>1738</v>
      </c>
      <c r="D1739">
        <v>9587</v>
      </c>
      <c r="E1739">
        <v>7047.000174233558</v>
      </c>
      <c r="F1739">
        <v>2539.999825766442</v>
      </c>
    </row>
    <row r="1740" spans="1:6">
      <c r="A1740">
        <v>697</v>
      </c>
      <c r="B1740">
        <v>1739</v>
      </c>
      <c r="C1740">
        <v>1739</v>
      </c>
      <c r="D1740">
        <v>16498</v>
      </c>
      <c r="E1740">
        <v>10570.13266471657</v>
      </c>
      <c r="F1740">
        <v>5927.8673352834303</v>
      </c>
    </row>
    <row r="1741" spans="1:6">
      <c r="A1741">
        <v>219</v>
      </c>
      <c r="B1741">
        <v>1740</v>
      </c>
      <c r="C1741">
        <v>1740</v>
      </c>
      <c r="D1741">
        <v>8914</v>
      </c>
      <c r="E1741">
        <v>5699.2897942829413</v>
      </c>
      <c r="F1741">
        <v>3214.7102057170591</v>
      </c>
    </row>
    <row r="1742" spans="1:6">
      <c r="A1742">
        <v>292</v>
      </c>
      <c r="B1742">
        <v>1741</v>
      </c>
      <c r="C1742">
        <v>1741</v>
      </c>
      <c r="D1742">
        <v>14895</v>
      </c>
      <c r="E1742">
        <v>8241.3909199680456</v>
      </c>
      <c r="F1742">
        <v>6653.6090800319544</v>
      </c>
    </row>
    <row r="1743" spans="1:6">
      <c r="A1743">
        <v>255</v>
      </c>
      <c r="B1743">
        <v>1742</v>
      </c>
      <c r="C1743">
        <v>1742</v>
      </c>
      <c r="D1743">
        <v>25630</v>
      </c>
      <c r="E1743">
        <v>19727.5804558481</v>
      </c>
      <c r="F1743">
        <v>5902.4195441518996</v>
      </c>
    </row>
    <row r="1744" spans="1:6">
      <c r="A1744">
        <v>3</v>
      </c>
      <c r="B1744">
        <v>1743</v>
      </c>
      <c r="C1744">
        <v>1743</v>
      </c>
      <c r="D1744">
        <v>19934</v>
      </c>
      <c r="E1744">
        <v>10264.244180160291</v>
      </c>
      <c r="F1744">
        <v>9669.7558198397055</v>
      </c>
    </row>
    <row r="1745" spans="1:6">
      <c r="A1745">
        <v>217</v>
      </c>
      <c r="B1745">
        <v>1744</v>
      </c>
      <c r="C1745">
        <v>1744</v>
      </c>
      <c r="D1745">
        <v>9033</v>
      </c>
      <c r="E1745">
        <v>6854.46869721444</v>
      </c>
      <c r="F1745">
        <v>2178.53130278556</v>
      </c>
    </row>
    <row r="1746" spans="1:6">
      <c r="A1746">
        <v>760</v>
      </c>
      <c r="B1746">
        <v>1745</v>
      </c>
      <c r="C1746">
        <v>1745</v>
      </c>
      <c r="D1746">
        <v>37737</v>
      </c>
      <c r="E1746">
        <v>22293.538624718822</v>
      </c>
      <c r="F1746">
        <v>15443.46137528118</v>
      </c>
    </row>
    <row r="1747" spans="1:6">
      <c r="A1747">
        <v>639</v>
      </c>
      <c r="B1747">
        <v>1746</v>
      </c>
      <c r="C1747">
        <v>1746</v>
      </c>
      <c r="D1747">
        <v>15598</v>
      </c>
      <c r="E1747">
        <v>12632.13122524589</v>
      </c>
      <c r="F1747">
        <v>2965.8687747541062</v>
      </c>
    </row>
    <row r="1748" spans="1:6">
      <c r="A1748">
        <v>726</v>
      </c>
      <c r="B1748">
        <v>1747</v>
      </c>
      <c r="C1748">
        <v>1747</v>
      </c>
      <c r="D1748">
        <v>10705</v>
      </c>
      <c r="E1748">
        <v>6410.5488577297438</v>
      </c>
      <c r="F1748">
        <v>4294.4511422702562</v>
      </c>
    </row>
    <row r="1749" spans="1:6">
      <c r="A1749">
        <v>570</v>
      </c>
      <c r="B1749">
        <v>1748</v>
      </c>
      <c r="C1749">
        <v>1748</v>
      </c>
      <c r="D1749">
        <v>9382</v>
      </c>
      <c r="E1749">
        <v>6895.3721943543678</v>
      </c>
      <c r="F1749">
        <v>2486.6278056456322</v>
      </c>
    </row>
    <row r="1750" spans="1:6">
      <c r="A1750">
        <v>506</v>
      </c>
      <c r="B1750">
        <v>1749</v>
      </c>
      <c r="C1750">
        <v>1749</v>
      </c>
      <c r="D1750">
        <v>28532</v>
      </c>
      <c r="E1750">
        <v>22669.718067817808</v>
      </c>
      <c r="F1750">
        <v>5862.281932182188</v>
      </c>
    </row>
    <row r="1751" spans="1:6">
      <c r="A1751">
        <v>789</v>
      </c>
      <c r="B1751">
        <v>1750</v>
      </c>
      <c r="C1751">
        <v>1750</v>
      </c>
      <c r="D1751">
        <v>17067</v>
      </c>
      <c r="E1751">
        <v>11007.32128362221</v>
      </c>
      <c r="F1751">
        <v>6059.6787163777899</v>
      </c>
    </row>
    <row r="1752" spans="1:6">
      <c r="A1752">
        <v>767</v>
      </c>
      <c r="B1752">
        <v>1751</v>
      </c>
      <c r="C1752">
        <v>1751</v>
      </c>
      <c r="D1752">
        <v>20732</v>
      </c>
      <c r="E1752">
        <v>13862.91589709899</v>
      </c>
      <c r="F1752">
        <v>6869.0841029010098</v>
      </c>
    </row>
    <row r="1753" spans="1:6">
      <c r="A1753">
        <v>478</v>
      </c>
      <c r="B1753">
        <v>1752</v>
      </c>
      <c r="C1753">
        <v>1752</v>
      </c>
      <c r="D1753">
        <v>22275</v>
      </c>
      <c r="E1753">
        <v>13270.274117355</v>
      </c>
      <c r="F1753">
        <v>9004.7258826449997</v>
      </c>
    </row>
    <row r="1754" spans="1:6">
      <c r="A1754">
        <v>555</v>
      </c>
      <c r="B1754">
        <v>1753</v>
      </c>
      <c r="C1754">
        <v>1753</v>
      </c>
      <c r="D1754">
        <v>15198</v>
      </c>
      <c r="E1754">
        <v>11499.66684271566</v>
      </c>
      <c r="F1754">
        <v>3698.3331572843399</v>
      </c>
    </row>
    <row r="1755" spans="1:6">
      <c r="A1755">
        <v>420</v>
      </c>
      <c r="B1755">
        <v>1754</v>
      </c>
      <c r="C1755">
        <v>1754</v>
      </c>
      <c r="D1755">
        <v>8231</v>
      </c>
      <c r="E1755">
        <v>5786.3859214175782</v>
      </c>
      <c r="F1755">
        <v>2444.6140785824218</v>
      </c>
    </row>
    <row r="1756" spans="1:6">
      <c r="A1756">
        <v>559</v>
      </c>
      <c r="B1756">
        <v>1755</v>
      </c>
      <c r="C1756">
        <v>1755</v>
      </c>
      <c r="D1756">
        <v>14438</v>
      </c>
      <c r="E1756">
        <v>8514.2806697454489</v>
      </c>
      <c r="F1756">
        <v>5923.7193302545511</v>
      </c>
    </row>
    <row r="1757" spans="1:6">
      <c r="A1757">
        <v>369</v>
      </c>
      <c r="B1757">
        <v>1756</v>
      </c>
      <c r="C1757">
        <v>1756</v>
      </c>
      <c r="D1757">
        <v>10285</v>
      </c>
      <c r="E1757">
        <v>8983.9916712254344</v>
      </c>
      <c r="F1757">
        <v>1301.0083287745661</v>
      </c>
    </row>
    <row r="1758" spans="1:6">
      <c r="A1758">
        <v>753</v>
      </c>
      <c r="B1758">
        <v>1757</v>
      </c>
      <c r="C1758">
        <v>1757</v>
      </c>
      <c r="D1758">
        <v>41979</v>
      </c>
      <c r="E1758">
        <v>34259.133791254499</v>
      </c>
      <c r="F1758">
        <v>7719.8662087455014</v>
      </c>
    </row>
    <row r="1759" spans="1:6">
      <c r="A1759">
        <v>520</v>
      </c>
      <c r="B1759">
        <v>1758</v>
      </c>
      <c r="C1759">
        <v>1758</v>
      </c>
      <c r="D1759">
        <v>25671</v>
      </c>
      <c r="E1759">
        <v>14142.297559224649</v>
      </c>
      <c r="F1759">
        <v>11528.702440775351</v>
      </c>
    </row>
    <row r="1760" spans="1:6">
      <c r="A1760">
        <v>695</v>
      </c>
      <c r="B1760">
        <v>1759</v>
      </c>
      <c r="C1760">
        <v>1759</v>
      </c>
      <c r="D1760">
        <v>25646</v>
      </c>
      <c r="E1760">
        <v>14992.94898814603</v>
      </c>
      <c r="F1760">
        <v>10653.05101185397</v>
      </c>
    </row>
    <row r="1761" spans="1:6">
      <c r="A1761">
        <v>388</v>
      </c>
      <c r="B1761">
        <v>1760</v>
      </c>
      <c r="C1761">
        <v>1760</v>
      </c>
      <c r="D1761">
        <v>14124</v>
      </c>
      <c r="E1761">
        <v>12187.62274587402</v>
      </c>
      <c r="F1761">
        <v>1936.377254125975</v>
      </c>
    </row>
    <row r="1762" spans="1:6">
      <c r="A1762">
        <v>523</v>
      </c>
      <c r="B1762">
        <v>1761</v>
      </c>
      <c r="C1762">
        <v>1761</v>
      </c>
      <c r="D1762">
        <v>28901</v>
      </c>
      <c r="E1762">
        <v>16760.680425043811</v>
      </c>
      <c r="F1762">
        <v>12140.319574956189</v>
      </c>
    </row>
    <row r="1763" spans="1:6">
      <c r="A1763">
        <v>756</v>
      </c>
      <c r="B1763">
        <v>1762</v>
      </c>
      <c r="C1763">
        <v>1762</v>
      </c>
      <c r="D1763">
        <v>18298</v>
      </c>
      <c r="E1763">
        <v>12993.277632452749</v>
      </c>
      <c r="F1763">
        <v>5304.7223675472515</v>
      </c>
    </row>
    <row r="1764" spans="1:6">
      <c r="A1764">
        <v>283</v>
      </c>
      <c r="B1764">
        <v>1763</v>
      </c>
      <c r="C1764">
        <v>1763</v>
      </c>
      <c r="D1764">
        <v>21299</v>
      </c>
      <c r="E1764">
        <v>13063.605773596129</v>
      </c>
      <c r="F1764">
        <v>8235.3942264038669</v>
      </c>
    </row>
    <row r="1765" spans="1:6">
      <c r="A1765">
        <v>258</v>
      </c>
      <c r="B1765">
        <v>1764</v>
      </c>
      <c r="C1765">
        <v>1764</v>
      </c>
      <c r="D1765">
        <v>19170</v>
      </c>
      <c r="E1765">
        <v>11991.551396611831</v>
      </c>
      <c r="F1765">
        <v>7178.4486033881694</v>
      </c>
    </row>
    <row r="1766" spans="1:6">
      <c r="A1766">
        <v>627</v>
      </c>
      <c r="B1766">
        <v>1765</v>
      </c>
      <c r="C1766">
        <v>1765</v>
      </c>
      <c r="D1766">
        <v>24008</v>
      </c>
      <c r="E1766">
        <v>21112.745730814921</v>
      </c>
      <c r="F1766">
        <v>2895.2542691850831</v>
      </c>
    </row>
    <row r="1767" spans="1:6">
      <c r="A1767">
        <v>70</v>
      </c>
      <c r="B1767">
        <v>1766</v>
      </c>
      <c r="C1767">
        <v>1766</v>
      </c>
      <c r="D1767">
        <v>27938</v>
      </c>
      <c r="E1767">
        <v>24345.707854676471</v>
      </c>
      <c r="F1767">
        <v>3592.292145323529</v>
      </c>
    </row>
    <row r="1768" spans="1:6">
      <c r="A1768">
        <v>933</v>
      </c>
      <c r="B1768">
        <v>1767</v>
      </c>
      <c r="C1768">
        <v>1767</v>
      </c>
      <c r="D1768">
        <v>21587</v>
      </c>
      <c r="E1768">
        <v>16463.026139154121</v>
      </c>
      <c r="F1768">
        <v>5123.9738608458756</v>
      </c>
    </row>
    <row r="1769" spans="1:6">
      <c r="A1769">
        <v>535</v>
      </c>
      <c r="B1769">
        <v>1768</v>
      </c>
      <c r="C1769">
        <v>1768</v>
      </c>
      <c r="D1769">
        <v>24805</v>
      </c>
      <c r="E1769">
        <v>15276.87683917934</v>
      </c>
      <c r="F1769">
        <v>9528.1231608206617</v>
      </c>
    </row>
    <row r="1770" spans="1:6">
      <c r="A1770">
        <v>465</v>
      </c>
      <c r="B1770">
        <v>1769</v>
      </c>
      <c r="C1770">
        <v>1769</v>
      </c>
      <c r="D1770">
        <v>24018</v>
      </c>
      <c r="E1770">
        <v>20888.093096387471</v>
      </c>
      <c r="F1770">
        <v>3129.9069036125288</v>
      </c>
    </row>
    <row r="1771" spans="1:6">
      <c r="A1771">
        <v>974</v>
      </c>
      <c r="B1771">
        <v>1770</v>
      </c>
      <c r="C1771">
        <v>1770</v>
      </c>
      <c r="D1771">
        <v>8358</v>
      </c>
      <c r="E1771">
        <v>6062.5700867063078</v>
      </c>
      <c r="F1771">
        <v>2295.4299132936922</v>
      </c>
    </row>
    <row r="1772" spans="1:6">
      <c r="A1772">
        <v>931</v>
      </c>
      <c r="B1772">
        <v>1771</v>
      </c>
      <c r="C1772">
        <v>1771</v>
      </c>
      <c r="D1772">
        <v>27388</v>
      </c>
      <c r="E1772">
        <v>23096.970783992099</v>
      </c>
      <c r="F1772">
        <v>4291.0292160079043</v>
      </c>
    </row>
    <row r="1773" spans="1:6">
      <c r="A1773">
        <v>590</v>
      </c>
      <c r="B1773">
        <v>1772</v>
      </c>
      <c r="C1773">
        <v>1772</v>
      </c>
      <c r="D1773">
        <v>20049</v>
      </c>
      <c r="E1773">
        <v>11030.6868062085</v>
      </c>
      <c r="F1773">
        <v>9018.3131937915005</v>
      </c>
    </row>
    <row r="1774" spans="1:6">
      <c r="A1774">
        <v>501</v>
      </c>
      <c r="B1774">
        <v>1773</v>
      </c>
      <c r="C1774">
        <v>1773</v>
      </c>
      <c r="D1774">
        <v>6136</v>
      </c>
      <c r="E1774">
        <v>5451.3931061609974</v>
      </c>
      <c r="F1774">
        <v>684.60689383900262</v>
      </c>
    </row>
    <row r="1775" spans="1:6">
      <c r="A1775">
        <v>802</v>
      </c>
      <c r="B1775">
        <v>1774</v>
      </c>
      <c r="C1775">
        <v>1774</v>
      </c>
      <c r="D1775">
        <v>7019</v>
      </c>
      <c r="E1775">
        <v>4585.8983749912568</v>
      </c>
      <c r="F1775">
        <v>2433.1016250087432</v>
      </c>
    </row>
    <row r="1776" spans="1:6">
      <c r="A1776">
        <v>700</v>
      </c>
      <c r="B1776">
        <v>1775</v>
      </c>
      <c r="C1776">
        <v>1775</v>
      </c>
      <c r="D1776">
        <v>32426</v>
      </c>
      <c r="E1776">
        <v>22513.136315429059</v>
      </c>
      <c r="F1776">
        <v>9912.863684570937</v>
      </c>
    </row>
    <row r="1777" spans="1:6">
      <c r="A1777">
        <v>290</v>
      </c>
      <c r="B1777">
        <v>1776</v>
      </c>
      <c r="C1777">
        <v>1776</v>
      </c>
      <c r="D1777">
        <v>14269</v>
      </c>
      <c r="E1777">
        <v>8935.3450118378987</v>
      </c>
      <c r="F1777">
        <v>5333.6549881621013</v>
      </c>
    </row>
    <row r="1778" spans="1:6">
      <c r="A1778">
        <v>898</v>
      </c>
      <c r="B1778">
        <v>1777</v>
      </c>
      <c r="C1778">
        <v>1777</v>
      </c>
      <c r="D1778">
        <v>9973</v>
      </c>
      <c r="E1778">
        <v>7324.966254550226</v>
      </c>
      <c r="F1778">
        <v>2648.033745449774</v>
      </c>
    </row>
    <row r="1779" spans="1:6">
      <c r="A1779">
        <v>691</v>
      </c>
      <c r="B1779">
        <v>1778</v>
      </c>
      <c r="C1779">
        <v>1778</v>
      </c>
      <c r="D1779">
        <v>7625</v>
      </c>
      <c r="E1779">
        <v>4326.3165878029686</v>
      </c>
      <c r="F1779">
        <v>3298.683412197031</v>
      </c>
    </row>
    <row r="1780" spans="1:6">
      <c r="A1780">
        <v>518</v>
      </c>
      <c r="B1780">
        <v>1779</v>
      </c>
      <c r="C1780">
        <v>1779</v>
      </c>
      <c r="D1780">
        <v>27185</v>
      </c>
      <c r="E1780">
        <v>19126.977161035611</v>
      </c>
      <c r="F1780">
        <v>8058.0228389643889</v>
      </c>
    </row>
    <row r="1781" spans="1:6">
      <c r="A1781">
        <v>940</v>
      </c>
      <c r="B1781">
        <v>1780</v>
      </c>
      <c r="C1781">
        <v>1780</v>
      </c>
      <c r="D1781">
        <v>16434</v>
      </c>
      <c r="E1781">
        <v>13863.14886452164</v>
      </c>
      <c r="F1781">
        <v>2570.85113547836</v>
      </c>
    </row>
    <row r="1782" spans="1:6">
      <c r="A1782">
        <v>604</v>
      </c>
      <c r="B1782">
        <v>1781</v>
      </c>
      <c r="C1782">
        <v>1781</v>
      </c>
      <c r="D1782">
        <v>11764</v>
      </c>
      <c r="E1782">
        <v>7769.9735898036124</v>
      </c>
      <c r="F1782">
        <v>3994.026410196388</v>
      </c>
    </row>
    <row r="1783" spans="1:6">
      <c r="A1783">
        <v>389</v>
      </c>
      <c r="B1783">
        <v>1782</v>
      </c>
      <c r="C1783">
        <v>1782</v>
      </c>
      <c r="D1783">
        <v>18562</v>
      </c>
      <c r="E1783">
        <v>14582.09237132558</v>
      </c>
      <c r="F1783">
        <v>3979.9076286744221</v>
      </c>
    </row>
    <row r="1784" spans="1:6">
      <c r="A1784">
        <v>190</v>
      </c>
      <c r="B1784">
        <v>1783</v>
      </c>
      <c r="C1784">
        <v>1783</v>
      </c>
      <c r="D1784">
        <v>18270</v>
      </c>
      <c r="E1784">
        <v>12229.83925944699</v>
      </c>
      <c r="F1784">
        <v>6040.1607405530094</v>
      </c>
    </row>
    <row r="1785" spans="1:6">
      <c r="A1785">
        <v>879</v>
      </c>
      <c r="B1785">
        <v>1784</v>
      </c>
      <c r="C1785">
        <v>1784</v>
      </c>
      <c r="D1785">
        <v>38186</v>
      </c>
      <c r="E1785">
        <v>19962.080191883219</v>
      </c>
      <c r="F1785">
        <v>18223.919808116781</v>
      </c>
    </row>
    <row r="1786" spans="1:6">
      <c r="A1786">
        <v>80</v>
      </c>
      <c r="B1786">
        <v>1785</v>
      </c>
      <c r="C1786">
        <v>1785</v>
      </c>
      <c r="D1786">
        <v>20900</v>
      </c>
      <c r="E1786">
        <v>14118.255372177349</v>
      </c>
      <c r="F1786">
        <v>6781.7446278226453</v>
      </c>
    </row>
    <row r="1787" spans="1:6">
      <c r="A1787">
        <v>892</v>
      </c>
      <c r="B1787">
        <v>1786</v>
      </c>
      <c r="C1787">
        <v>1786</v>
      </c>
      <c r="D1787">
        <v>22932</v>
      </c>
      <c r="E1787">
        <v>16628.29510961927</v>
      </c>
      <c r="F1787">
        <v>6303.7048903807263</v>
      </c>
    </row>
    <row r="1788" spans="1:6">
      <c r="A1788">
        <v>637</v>
      </c>
      <c r="B1788">
        <v>1787</v>
      </c>
      <c r="C1788">
        <v>1787</v>
      </c>
      <c r="D1788">
        <v>17971</v>
      </c>
      <c r="E1788">
        <v>9571.7196816034084</v>
      </c>
      <c r="F1788">
        <v>8399.2803183965916</v>
      </c>
    </row>
    <row r="1789" spans="1:6">
      <c r="A1789">
        <v>705</v>
      </c>
      <c r="B1789">
        <v>1788</v>
      </c>
      <c r="C1789">
        <v>1788</v>
      </c>
      <c r="D1789">
        <v>5012</v>
      </c>
      <c r="E1789">
        <v>3163.5624715610911</v>
      </c>
      <c r="F1789">
        <v>1848.4375284389091</v>
      </c>
    </row>
    <row r="1790" spans="1:6">
      <c r="A1790">
        <v>590</v>
      </c>
      <c r="B1790">
        <v>1789</v>
      </c>
      <c r="C1790">
        <v>1789</v>
      </c>
      <c r="D1790">
        <v>20988</v>
      </c>
      <c r="E1790">
        <v>12818.98208940762</v>
      </c>
      <c r="F1790">
        <v>8169.0179105923826</v>
      </c>
    </row>
    <row r="1791" spans="1:6">
      <c r="A1791">
        <v>614</v>
      </c>
      <c r="B1791">
        <v>1790</v>
      </c>
      <c r="C1791">
        <v>1790</v>
      </c>
      <c r="D1791">
        <v>18005</v>
      </c>
      <c r="E1791">
        <v>12801.11099636928</v>
      </c>
      <c r="F1791">
        <v>5203.8890036307221</v>
      </c>
    </row>
    <row r="1792" spans="1:6">
      <c r="A1792">
        <v>644</v>
      </c>
      <c r="B1792">
        <v>1791</v>
      </c>
      <c r="C1792">
        <v>1791</v>
      </c>
      <c r="D1792">
        <v>13736</v>
      </c>
      <c r="E1792">
        <v>10819.57738476697</v>
      </c>
      <c r="F1792">
        <v>2916.4226152330298</v>
      </c>
    </row>
    <row r="1793" spans="1:6">
      <c r="A1793">
        <v>690</v>
      </c>
      <c r="B1793">
        <v>1792</v>
      </c>
      <c r="C1793">
        <v>1792</v>
      </c>
      <c r="D1793">
        <v>14826</v>
      </c>
      <c r="E1793">
        <v>7467.6725277453816</v>
      </c>
      <c r="F1793">
        <v>7358.3274722546184</v>
      </c>
    </row>
    <row r="1794" spans="1:6">
      <c r="A1794">
        <v>367</v>
      </c>
      <c r="B1794">
        <v>1793</v>
      </c>
      <c r="C1794">
        <v>1793</v>
      </c>
      <c r="D1794">
        <v>26466</v>
      </c>
      <c r="E1794">
        <v>21280.990802273111</v>
      </c>
      <c r="F1794">
        <v>5185.0091977268894</v>
      </c>
    </row>
    <row r="1795" spans="1:6">
      <c r="A1795">
        <v>95</v>
      </c>
      <c r="B1795">
        <v>1794</v>
      </c>
      <c r="C1795">
        <v>1794</v>
      </c>
      <c r="D1795">
        <v>16470</v>
      </c>
      <c r="E1795">
        <v>9241.5782840175743</v>
      </c>
      <c r="F1795">
        <v>7228.4217159824257</v>
      </c>
    </row>
    <row r="1796" spans="1:6">
      <c r="A1796">
        <v>243</v>
      </c>
      <c r="B1796">
        <v>1795</v>
      </c>
      <c r="C1796">
        <v>1795</v>
      </c>
      <c r="D1796">
        <v>23054</v>
      </c>
      <c r="E1796">
        <v>19923.510634545761</v>
      </c>
      <c r="F1796">
        <v>3130.4893654542429</v>
      </c>
    </row>
    <row r="1797" spans="1:6">
      <c r="A1797">
        <v>901</v>
      </c>
      <c r="B1797">
        <v>1796</v>
      </c>
      <c r="C1797">
        <v>1796</v>
      </c>
      <c r="D1797">
        <v>14827</v>
      </c>
      <c r="E1797">
        <v>10700.25285638358</v>
      </c>
      <c r="F1797">
        <v>4126.7471436164215</v>
      </c>
    </row>
    <row r="1798" spans="1:6">
      <c r="A1798">
        <v>330</v>
      </c>
      <c r="B1798">
        <v>1797</v>
      </c>
      <c r="C1798">
        <v>1797</v>
      </c>
      <c r="D1798">
        <v>26326</v>
      </c>
      <c r="E1798">
        <v>20844.016344479569</v>
      </c>
      <c r="F1798">
        <v>5481.9836555204347</v>
      </c>
    </row>
    <row r="1799" spans="1:6">
      <c r="A1799">
        <v>143</v>
      </c>
      <c r="B1799">
        <v>1798</v>
      </c>
      <c r="C1799">
        <v>1798</v>
      </c>
      <c r="D1799">
        <v>8125</v>
      </c>
      <c r="E1799">
        <v>4226.1970458913647</v>
      </c>
      <c r="F1799">
        <v>3898.8029541086348</v>
      </c>
    </row>
    <row r="1800" spans="1:6">
      <c r="A1800">
        <v>920</v>
      </c>
      <c r="B1800">
        <v>1799</v>
      </c>
      <c r="C1800">
        <v>1799</v>
      </c>
      <c r="D1800">
        <v>8230</v>
      </c>
      <c r="E1800">
        <v>6591.156126370578</v>
      </c>
      <c r="F1800">
        <v>1638.843873629422</v>
      </c>
    </row>
    <row r="1801" spans="1:6">
      <c r="A1801">
        <v>858</v>
      </c>
      <c r="B1801">
        <v>1800</v>
      </c>
      <c r="C1801">
        <v>1800</v>
      </c>
      <c r="D1801">
        <v>41750</v>
      </c>
      <c r="E1801">
        <v>35296.41336571359</v>
      </c>
      <c r="F1801">
        <v>6453.5866342864101</v>
      </c>
    </row>
    <row r="1802" spans="1:6">
      <c r="A1802">
        <v>952</v>
      </c>
      <c r="B1802">
        <v>1801</v>
      </c>
      <c r="C1802">
        <v>1801</v>
      </c>
      <c r="D1802">
        <v>10500</v>
      </c>
      <c r="E1802">
        <v>5431.574382497095</v>
      </c>
      <c r="F1802">
        <v>5068.425617502905</v>
      </c>
    </row>
    <row r="1803" spans="1:6">
      <c r="A1803">
        <v>692</v>
      </c>
      <c r="B1803">
        <v>1802</v>
      </c>
      <c r="C1803">
        <v>1802</v>
      </c>
      <c r="D1803">
        <v>12382</v>
      </c>
      <c r="E1803">
        <v>6575.55606311259</v>
      </c>
      <c r="F1803">
        <v>5806.44393688741</v>
      </c>
    </row>
    <row r="1804" spans="1:6">
      <c r="A1804">
        <v>804</v>
      </c>
      <c r="B1804">
        <v>1803</v>
      </c>
      <c r="C1804">
        <v>1803</v>
      </c>
      <c r="D1804">
        <v>26161</v>
      </c>
      <c r="E1804">
        <v>21020.613941278159</v>
      </c>
      <c r="F1804">
        <v>5140.3860587218414</v>
      </c>
    </row>
    <row r="1805" spans="1:6">
      <c r="A1805">
        <v>398</v>
      </c>
      <c r="B1805">
        <v>1804</v>
      </c>
      <c r="C1805">
        <v>1804</v>
      </c>
      <c r="D1805">
        <v>17593</v>
      </c>
      <c r="E1805">
        <v>12854.78108914503</v>
      </c>
      <c r="F1805">
        <v>4738.2189108549737</v>
      </c>
    </row>
    <row r="1806" spans="1:6">
      <c r="A1806">
        <v>921</v>
      </c>
      <c r="B1806">
        <v>1805</v>
      </c>
      <c r="C1806">
        <v>1805</v>
      </c>
      <c r="D1806">
        <v>27391</v>
      </c>
      <c r="E1806">
        <v>13880.57406565925</v>
      </c>
      <c r="F1806">
        <v>13510.42593434075</v>
      </c>
    </row>
    <row r="1807" spans="1:6">
      <c r="A1807">
        <v>420</v>
      </c>
      <c r="B1807">
        <v>1806</v>
      </c>
      <c r="C1807">
        <v>1806</v>
      </c>
      <c r="D1807">
        <v>26013</v>
      </c>
      <c r="E1807">
        <v>14453.68670941547</v>
      </c>
      <c r="F1807">
        <v>11559.31329058453</v>
      </c>
    </row>
    <row r="1808" spans="1:6">
      <c r="A1808">
        <v>22</v>
      </c>
      <c r="B1808">
        <v>1807</v>
      </c>
      <c r="C1808">
        <v>1807</v>
      </c>
      <c r="D1808">
        <v>6635</v>
      </c>
      <c r="E1808">
        <v>4206.4630086830612</v>
      </c>
      <c r="F1808">
        <v>2428.5369913169388</v>
      </c>
    </row>
    <row r="1809" spans="1:6">
      <c r="A1809">
        <v>348</v>
      </c>
      <c r="B1809">
        <v>1808</v>
      </c>
      <c r="C1809">
        <v>1808</v>
      </c>
      <c r="D1809">
        <v>11840</v>
      </c>
      <c r="E1809">
        <v>7056.7231100454974</v>
      </c>
      <c r="F1809">
        <v>4783.2768899545026</v>
      </c>
    </row>
    <row r="1810" spans="1:6">
      <c r="A1810">
        <v>955</v>
      </c>
      <c r="B1810">
        <v>1809</v>
      </c>
      <c r="C1810">
        <v>1809</v>
      </c>
      <c r="D1810">
        <v>40357</v>
      </c>
      <c r="E1810">
        <v>25634.408892827862</v>
      </c>
      <c r="F1810">
        <v>14722.59110717214</v>
      </c>
    </row>
    <row r="1811" spans="1:6">
      <c r="A1811">
        <v>130</v>
      </c>
      <c r="B1811">
        <v>1810</v>
      </c>
      <c r="C1811">
        <v>1810</v>
      </c>
      <c r="D1811">
        <v>11373</v>
      </c>
      <c r="E1811">
        <v>6507.5191557257494</v>
      </c>
      <c r="F1811">
        <v>4865.4808442742506</v>
      </c>
    </row>
    <row r="1812" spans="1:6">
      <c r="A1812">
        <v>120</v>
      </c>
      <c r="B1812">
        <v>1811</v>
      </c>
      <c r="C1812">
        <v>1811</v>
      </c>
      <c r="D1812">
        <v>19429</v>
      </c>
      <c r="E1812">
        <v>11038.274695833719</v>
      </c>
      <c r="F1812">
        <v>8390.7253041662789</v>
      </c>
    </row>
    <row r="1813" spans="1:6">
      <c r="A1813">
        <v>128</v>
      </c>
      <c r="B1813">
        <v>1812</v>
      </c>
      <c r="C1813">
        <v>1812</v>
      </c>
      <c r="D1813">
        <v>30834</v>
      </c>
      <c r="E1813">
        <v>15866.43682431388</v>
      </c>
      <c r="F1813">
        <v>14967.56317568612</v>
      </c>
    </row>
    <row r="1814" spans="1:6">
      <c r="A1814">
        <v>818</v>
      </c>
      <c r="B1814">
        <v>1813</v>
      </c>
      <c r="C1814">
        <v>1813</v>
      </c>
      <c r="D1814">
        <v>11280</v>
      </c>
      <c r="E1814">
        <v>9302.5212850959688</v>
      </c>
      <c r="F1814">
        <v>1977.478714904031</v>
      </c>
    </row>
    <row r="1815" spans="1:6">
      <c r="A1815">
        <v>375</v>
      </c>
      <c r="B1815">
        <v>1814</v>
      </c>
      <c r="C1815">
        <v>1814</v>
      </c>
      <c r="D1815">
        <v>11743</v>
      </c>
      <c r="E1815">
        <v>10182.98351326661</v>
      </c>
      <c r="F1815">
        <v>1560.0164867333899</v>
      </c>
    </row>
    <row r="1816" spans="1:6">
      <c r="A1816">
        <v>349</v>
      </c>
      <c r="B1816">
        <v>1815</v>
      </c>
      <c r="C1816">
        <v>1815</v>
      </c>
      <c r="D1816">
        <v>11650</v>
      </c>
      <c r="E1816">
        <v>8825.0756301855017</v>
      </c>
      <c r="F1816">
        <v>2824.9243698144978</v>
      </c>
    </row>
    <row r="1817" spans="1:6">
      <c r="A1817">
        <v>264</v>
      </c>
      <c r="B1817">
        <v>1816</v>
      </c>
      <c r="C1817">
        <v>1816</v>
      </c>
      <c r="D1817">
        <v>5372</v>
      </c>
      <c r="E1817">
        <v>3736.9059463226122</v>
      </c>
      <c r="F1817">
        <v>1635.094053677388</v>
      </c>
    </row>
    <row r="1818" spans="1:6">
      <c r="A1818">
        <v>201</v>
      </c>
      <c r="B1818">
        <v>1817</v>
      </c>
      <c r="C1818">
        <v>1817</v>
      </c>
      <c r="D1818">
        <v>12639</v>
      </c>
      <c r="E1818">
        <v>7777.8241023901792</v>
      </c>
      <c r="F1818">
        <v>4861.1758976098208</v>
      </c>
    </row>
    <row r="1819" spans="1:6">
      <c r="A1819">
        <v>193</v>
      </c>
      <c r="B1819">
        <v>1818</v>
      </c>
      <c r="C1819">
        <v>1818</v>
      </c>
      <c r="D1819">
        <v>48402</v>
      </c>
      <c r="E1819">
        <v>38463.015215617801</v>
      </c>
      <c r="F1819">
        <v>9938.984784382199</v>
      </c>
    </row>
    <row r="1820" spans="1:6">
      <c r="A1820">
        <v>877</v>
      </c>
      <c r="B1820">
        <v>1819</v>
      </c>
      <c r="C1820">
        <v>1819</v>
      </c>
      <c r="D1820">
        <v>19021</v>
      </c>
      <c r="E1820">
        <v>11117.412352140471</v>
      </c>
      <c r="F1820">
        <v>7903.5876478595346</v>
      </c>
    </row>
    <row r="1821" spans="1:6">
      <c r="A1821">
        <v>979</v>
      </c>
      <c r="B1821">
        <v>1820</v>
      </c>
      <c r="C1821">
        <v>1820</v>
      </c>
      <c r="D1821">
        <v>42702</v>
      </c>
      <c r="E1821">
        <v>25133.72774571387</v>
      </c>
      <c r="F1821">
        <v>17568.27225428613</v>
      </c>
    </row>
    <row r="1822" spans="1:6">
      <c r="A1822">
        <v>538</v>
      </c>
      <c r="B1822">
        <v>1821</v>
      </c>
      <c r="C1822">
        <v>1821</v>
      </c>
      <c r="D1822">
        <v>20602</v>
      </c>
      <c r="E1822">
        <v>17037.857810220339</v>
      </c>
      <c r="F1822">
        <v>3564.1421897796608</v>
      </c>
    </row>
    <row r="1823" spans="1:6">
      <c r="A1823">
        <v>817</v>
      </c>
      <c r="B1823">
        <v>1822</v>
      </c>
      <c r="C1823">
        <v>1822</v>
      </c>
      <c r="D1823">
        <v>28143</v>
      </c>
      <c r="E1823">
        <v>16765.961992388569</v>
      </c>
      <c r="F1823">
        <v>11377.038007611431</v>
      </c>
    </row>
    <row r="1824" spans="1:6">
      <c r="A1824">
        <v>894</v>
      </c>
      <c r="B1824">
        <v>1823</v>
      </c>
      <c r="C1824">
        <v>1823</v>
      </c>
      <c r="D1824">
        <v>17619</v>
      </c>
      <c r="E1824">
        <v>12762.75413057398</v>
      </c>
      <c r="F1824">
        <v>4856.245869426024</v>
      </c>
    </row>
    <row r="1825" spans="1:6">
      <c r="A1825">
        <v>963</v>
      </c>
      <c r="B1825">
        <v>1824</v>
      </c>
      <c r="C1825">
        <v>1824</v>
      </c>
      <c r="D1825">
        <v>10580</v>
      </c>
      <c r="E1825">
        <v>7638.3028268371691</v>
      </c>
      <c r="F1825">
        <v>2941.6971731628309</v>
      </c>
    </row>
    <row r="1826" spans="1:6">
      <c r="A1826">
        <v>78</v>
      </c>
      <c r="B1826">
        <v>1825</v>
      </c>
      <c r="C1826">
        <v>1825</v>
      </c>
      <c r="D1826">
        <v>43917</v>
      </c>
      <c r="E1826">
        <v>27880.956937765859</v>
      </c>
      <c r="F1826">
        <v>16036.043062234139</v>
      </c>
    </row>
    <row r="1827" spans="1:6">
      <c r="A1827">
        <v>888</v>
      </c>
      <c r="B1827">
        <v>1826</v>
      </c>
      <c r="C1827">
        <v>1826</v>
      </c>
      <c r="D1827">
        <v>11906</v>
      </c>
      <c r="E1827">
        <v>8773.4354134913283</v>
      </c>
      <c r="F1827">
        <v>3132.5645865086722</v>
      </c>
    </row>
    <row r="1828" spans="1:6">
      <c r="A1828">
        <v>536</v>
      </c>
      <c r="B1828">
        <v>1827</v>
      </c>
      <c r="C1828">
        <v>1827</v>
      </c>
      <c r="D1828">
        <v>11490</v>
      </c>
      <c r="E1828">
        <v>7973.78338004754</v>
      </c>
      <c r="F1828">
        <v>3516.21661995246</v>
      </c>
    </row>
    <row r="1829" spans="1:6">
      <c r="A1829">
        <v>439</v>
      </c>
      <c r="B1829">
        <v>1828</v>
      </c>
      <c r="C1829">
        <v>1828</v>
      </c>
      <c r="D1829">
        <v>29451</v>
      </c>
      <c r="E1829">
        <v>19119.615606095562</v>
      </c>
      <c r="F1829">
        <v>10331.38439390444</v>
      </c>
    </row>
    <row r="1830" spans="1:6">
      <c r="A1830">
        <v>182</v>
      </c>
      <c r="B1830">
        <v>1829</v>
      </c>
      <c r="C1830">
        <v>1829</v>
      </c>
      <c r="D1830">
        <v>48355</v>
      </c>
      <c r="E1830">
        <v>28972.372584540171</v>
      </c>
      <c r="F1830">
        <v>19382.627415459829</v>
      </c>
    </row>
    <row r="1831" spans="1:6">
      <c r="A1831">
        <v>74</v>
      </c>
      <c r="B1831">
        <v>1830</v>
      </c>
      <c r="C1831">
        <v>1830</v>
      </c>
      <c r="D1831">
        <v>7947</v>
      </c>
      <c r="E1831">
        <v>6675.9696578180283</v>
      </c>
      <c r="F1831">
        <v>1271.0303421819719</v>
      </c>
    </row>
    <row r="1832" spans="1:6">
      <c r="A1832">
        <v>164</v>
      </c>
      <c r="B1832">
        <v>1831</v>
      </c>
      <c r="C1832">
        <v>1831</v>
      </c>
      <c r="D1832">
        <v>20558</v>
      </c>
      <c r="E1832">
        <v>17086.514906738808</v>
      </c>
      <c r="F1832">
        <v>3471.4850932611921</v>
      </c>
    </row>
    <row r="1833" spans="1:6">
      <c r="A1833">
        <v>759</v>
      </c>
      <c r="B1833">
        <v>1832</v>
      </c>
      <c r="C1833">
        <v>1832</v>
      </c>
      <c r="D1833">
        <v>16483</v>
      </c>
      <c r="E1833">
        <v>13948.49101012461</v>
      </c>
      <c r="F1833">
        <v>2534.5089898753872</v>
      </c>
    </row>
    <row r="1834" spans="1:6">
      <c r="A1834">
        <v>179</v>
      </c>
      <c r="B1834">
        <v>1833</v>
      </c>
      <c r="C1834">
        <v>1833</v>
      </c>
      <c r="D1834">
        <v>19416</v>
      </c>
      <c r="E1834">
        <v>13309.38574917462</v>
      </c>
      <c r="F1834">
        <v>6106.6142508253797</v>
      </c>
    </row>
    <row r="1835" spans="1:6">
      <c r="A1835">
        <v>694</v>
      </c>
      <c r="B1835">
        <v>1834</v>
      </c>
      <c r="C1835">
        <v>1834</v>
      </c>
      <c r="D1835">
        <v>17845</v>
      </c>
      <c r="E1835">
        <v>12671.21306637389</v>
      </c>
      <c r="F1835">
        <v>5173.7869336261101</v>
      </c>
    </row>
    <row r="1836" spans="1:6">
      <c r="A1836">
        <v>843</v>
      </c>
      <c r="B1836">
        <v>1835</v>
      </c>
      <c r="C1836">
        <v>1835</v>
      </c>
      <c r="D1836">
        <v>7193</v>
      </c>
      <c r="E1836">
        <v>6421.5552718583094</v>
      </c>
      <c r="F1836">
        <v>771.44472814169148</v>
      </c>
    </row>
    <row r="1837" spans="1:6">
      <c r="A1837">
        <v>313</v>
      </c>
      <c r="B1837">
        <v>1836</v>
      </c>
      <c r="C1837">
        <v>1836</v>
      </c>
      <c r="D1837">
        <v>5826</v>
      </c>
      <c r="E1837">
        <v>2973.2721553343872</v>
      </c>
      <c r="F1837">
        <v>2852.7278446656128</v>
      </c>
    </row>
    <row r="1838" spans="1:6">
      <c r="A1838">
        <v>766</v>
      </c>
      <c r="B1838">
        <v>1837</v>
      </c>
      <c r="C1838">
        <v>1837</v>
      </c>
      <c r="D1838">
        <v>22759</v>
      </c>
      <c r="E1838">
        <v>15472.643918920679</v>
      </c>
      <c r="F1838">
        <v>7286.3560810793169</v>
      </c>
    </row>
    <row r="1839" spans="1:6">
      <c r="A1839">
        <v>245</v>
      </c>
      <c r="B1839">
        <v>1838</v>
      </c>
      <c r="C1839">
        <v>1838</v>
      </c>
      <c r="D1839">
        <v>3050</v>
      </c>
      <c r="E1839">
        <v>2432.3302961947379</v>
      </c>
      <c r="F1839">
        <v>617.66970380526209</v>
      </c>
    </row>
    <row r="1840" spans="1:6">
      <c r="A1840">
        <v>810</v>
      </c>
      <c r="B1840">
        <v>1839</v>
      </c>
      <c r="C1840">
        <v>1839</v>
      </c>
      <c r="D1840">
        <v>16691</v>
      </c>
      <c r="E1840">
        <v>12210.94450339069</v>
      </c>
      <c r="F1840">
        <v>4480.0554966093132</v>
      </c>
    </row>
    <row r="1841" spans="1:6">
      <c r="A1841">
        <v>33</v>
      </c>
      <c r="B1841">
        <v>1840</v>
      </c>
      <c r="C1841">
        <v>1840</v>
      </c>
      <c r="D1841">
        <v>44959</v>
      </c>
      <c r="E1841">
        <v>33543.905784894931</v>
      </c>
      <c r="F1841">
        <v>11415.094215105069</v>
      </c>
    </row>
    <row r="1842" spans="1:6">
      <c r="A1842">
        <v>51</v>
      </c>
      <c r="B1842">
        <v>1841</v>
      </c>
      <c r="C1842">
        <v>1841</v>
      </c>
      <c r="D1842">
        <v>15045</v>
      </c>
      <c r="E1842">
        <v>10372.869682939579</v>
      </c>
      <c r="F1842">
        <v>4672.1303170604224</v>
      </c>
    </row>
    <row r="1843" spans="1:6">
      <c r="A1843">
        <v>866</v>
      </c>
      <c r="B1843">
        <v>1842</v>
      </c>
      <c r="C1843">
        <v>1842</v>
      </c>
      <c r="D1843">
        <v>27474</v>
      </c>
      <c r="E1843">
        <v>24673.53741999617</v>
      </c>
      <c r="F1843">
        <v>2800.462580003827</v>
      </c>
    </row>
    <row r="1844" spans="1:6">
      <c r="A1844">
        <v>223</v>
      </c>
      <c r="B1844">
        <v>1843</v>
      </c>
      <c r="C1844">
        <v>1843</v>
      </c>
      <c r="D1844">
        <v>36245</v>
      </c>
      <c r="E1844">
        <v>20625.904180832451</v>
      </c>
      <c r="F1844">
        <v>15619.095819167551</v>
      </c>
    </row>
    <row r="1845" spans="1:6">
      <c r="A1845">
        <v>461</v>
      </c>
      <c r="B1845">
        <v>1844</v>
      </c>
      <c r="C1845">
        <v>1844</v>
      </c>
      <c r="D1845">
        <v>25117</v>
      </c>
      <c r="E1845">
        <v>17120.363144998759</v>
      </c>
      <c r="F1845">
        <v>7996.6368550012448</v>
      </c>
    </row>
    <row r="1846" spans="1:6">
      <c r="A1846">
        <v>245</v>
      </c>
      <c r="B1846">
        <v>1845</v>
      </c>
      <c r="C1846">
        <v>1845</v>
      </c>
      <c r="D1846">
        <v>23825</v>
      </c>
      <c r="E1846">
        <v>18685.570264390881</v>
      </c>
      <c r="F1846">
        <v>5139.4297356091229</v>
      </c>
    </row>
    <row r="1847" spans="1:6">
      <c r="A1847">
        <v>236</v>
      </c>
      <c r="B1847">
        <v>1846</v>
      </c>
      <c r="C1847">
        <v>1846</v>
      </c>
      <c r="D1847">
        <v>14348</v>
      </c>
      <c r="E1847">
        <v>11916.19669186604</v>
      </c>
      <c r="F1847">
        <v>2431.8033081339622</v>
      </c>
    </row>
    <row r="1848" spans="1:6">
      <c r="A1848">
        <v>32</v>
      </c>
      <c r="B1848">
        <v>1847</v>
      </c>
      <c r="C1848">
        <v>1847</v>
      </c>
      <c r="D1848">
        <v>10027</v>
      </c>
      <c r="E1848">
        <v>8858.5815890355043</v>
      </c>
      <c r="F1848">
        <v>1168.4184109644959</v>
      </c>
    </row>
    <row r="1849" spans="1:6">
      <c r="A1849">
        <v>762</v>
      </c>
      <c r="B1849">
        <v>1848</v>
      </c>
      <c r="C1849">
        <v>1848</v>
      </c>
      <c r="D1849">
        <v>3559</v>
      </c>
      <c r="E1849">
        <v>2941.8043449860429</v>
      </c>
      <c r="F1849">
        <v>617.19565501395709</v>
      </c>
    </row>
    <row r="1850" spans="1:6">
      <c r="A1850">
        <v>859</v>
      </c>
      <c r="B1850">
        <v>1849</v>
      </c>
      <c r="C1850">
        <v>1849</v>
      </c>
      <c r="D1850">
        <v>5521</v>
      </c>
      <c r="E1850">
        <v>3436.6035288667431</v>
      </c>
      <c r="F1850">
        <v>2084.3964711332569</v>
      </c>
    </row>
    <row r="1851" spans="1:6">
      <c r="A1851">
        <v>967</v>
      </c>
      <c r="B1851">
        <v>1850</v>
      </c>
      <c r="C1851">
        <v>1850</v>
      </c>
      <c r="D1851">
        <v>19798</v>
      </c>
      <c r="E1851">
        <v>13209.725356844099</v>
      </c>
      <c r="F1851">
        <v>6588.2746431559026</v>
      </c>
    </row>
    <row r="1852" spans="1:6">
      <c r="A1852">
        <v>665</v>
      </c>
      <c r="B1852">
        <v>1851</v>
      </c>
      <c r="C1852">
        <v>1851</v>
      </c>
      <c r="D1852">
        <v>13118</v>
      </c>
      <c r="E1852">
        <v>9642.6975294131571</v>
      </c>
      <c r="F1852">
        <v>3475.3024705868429</v>
      </c>
    </row>
    <row r="1853" spans="1:6">
      <c r="A1853">
        <v>701</v>
      </c>
      <c r="B1853">
        <v>1852</v>
      </c>
      <c r="C1853">
        <v>1852</v>
      </c>
      <c r="D1853">
        <v>22006</v>
      </c>
      <c r="E1853">
        <v>11725.970111584809</v>
      </c>
      <c r="F1853">
        <v>10280.029888415191</v>
      </c>
    </row>
    <row r="1854" spans="1:6">
      <c r="A1854">
        <v>901</v>
      </c>
      <c r="B1854">
        <v>1853</v>
      </c>
      <c r="C1854">
        <v>1853</v>
      </c>
      <c r="D1854">
        <v>24034</v>
      </c>
      <c r="E1854">
        <v>12444.93251680795</v>
      </c>
      <c r="F1854">
        <v>11589.06748319205</v>
      </c>
    </row>
    <row r="1855" spans="1:6">
      <c r="A1855">
        <v>647</v>
      </c>
      <c r="B1855">
        <v>1854</v>
      </c>
      <c r="C1855">
        <v>1854</v>
      </c>
      <c r="D1855">
        <v>28677</v>
      </c>
      <c r="E1855">
        <v>19242.66203511276</v>
      </c>
      <c r="F1855">
        <v>9434.3379648872433</v>
      </c>
    </row>
    <row r="1856" spans="1:6">
      <c r="A1856">
        <v>909</v>
      </c>
      <c r="B1856">
        <v>1855</v>
      </c>
      <c r="C1856">
        <v>1855</v>
      </c>
      <c r="D1856">
        <v>9906</v>
      </c>
      <c r="E1856">
        <v>5209.4209185986801</v>
      </c>
      <c r="F1856">
        <v>4696.5790814013199</v>
      </c>
    </row>
    <row r="1857" spans="1:6">
      <c r="A1857">
        <v>443</v>
      </c>
      <c r="B1857">
        <v>1856</v>
      </c>
      <c r="C1857">
        <v>1856</v>
      </c>
      <c r="D1857">
        <v>47926</v>
      </c>
      <c r="E1857">
        <v>43000.089470691601</v>
      </c>
      <c r="F1857">
        <v>4925.9105293083994</v>
      </c>
    </row>
    <row r="1858" spans="1:6">
      <c r="A1858">
        <v>65</v>
      </c>
      <c r="B1858">
        <v>1857</v>
      </c>
      <c r="C1858">
        <v>1857</v>
      </c>
      <c r="D1858">
        <v>7609</v>
      </c>
      <c r="E1858">
        <v>6121.3993171419452</v>
      </c>
      <c r="F1858">
        <v>1487.6006828580551</v>
      </c>
    </row>
    <row r="1859" spans="1:6">
      <c r="A1859">
        <v>659</v>
      </c>
      <c r="B1859">
        <v>1858</v>
      </c>
      <c r="C1859">
        <v>1858</v>
      </c>
      <c r="D1859">
        <v>22416</v>
      </c>
      <c r="E1859">
        <v>20153.24988112814</v>
      </c>
      <c r="F1859">
        <v>2262.7501188718602</v>
      </c>
    </row>
    <row r="1860" spans="1:6">
      <c r="A1860">
        <v>660</v>
      </c>
      <c r="B1860">
        <v>1859</v>
      </c>
      <c r="C1860">
        <v>1859</v>
      </c>
      <c r="D1860">
        <v>44453</v>
      </c>
      <c r="E1860">
        <v>29431.827188636002</v>
      </c>
      <c r="F1860">
        <v>15021.172811364</v>
      </c>
    </row>
    <row r="1861" spans="1:6">
      <c r="A1861">
        <v>553</v>
      </c>
      <c r="B1861">
        <v>1860</v>
      </c>
      <c r="C1861">
        <v>1860</v>
      </c>
      <c r="D1861">
        <v>22422</v>
      </c>
      <c r="E1861">
        <v>13108.1378467624</v>
      </c>
      <c r="F1861">
        <v>9313.8621532376037</v>
      </c>
    </row>
    <row r="1862" spans="1:6">
      <c r="A1862">
        <v>480</v>
      </c>
      <c r="B1862">
        <v>1861</v>
      </c>
      <c r="C1862">
        <v>1861</v>
      </c>
      <c r="D1862">
        <v>19189</v>
      </c>
      <c r="E1862">
        <v>14072.6867243948</v>
      </c>
      <c r="F1862">
        <v>5116.3132756052</v>
      </c>
    </row>
    <row r="1863" spans="1:6">
      <c r="A1863">
        <v>656</v>
      </c>
      <c r="B1863">
        <v>1862</v>
      </c>
      <c r="C1863">
        <v>1862</v>
      </c>
      <c r="D1863">
        <v>46621</v>
      </c>
      <c r="E1863">
        <v>34529.40077384904</v>
      </c>
      <c r="F1863">
        <v>12091.59922615096</v>
      </c>
    </row>
    <row r="1864" spans="1:6">
      <c r="A1864">
        <v>52</v>
      </c>
      <c r="B1864">
        <v>1863</v>
      </c>
      <c r="C1864">
        <v>1863</v>
      </c>
      <c r="D1864">
        <v>8400</v>
      </c>
      <c r="E1864">
        <v>5289.7316550957767</v>
      </c>
      <c r="F1864">
        <v>3110.2683449042229</v>
      </c>
    </row>
    <row r="1865" spans="1:6">
      <c r="A1865">
        <v>720</v>
      </c>
      <c r="B1865">
        <v>1864</v>
      </c>
      <c r="C1865">
        <v>1864</v>
      </c>
      <c r="D1865">
        <v>31758</v>
      </c>
      <c r="E1865">
        <v>23551.238514477081</v>
      </c>
      <c r="F1865">
        <v>8206.7614855229185</v>
      </c>
    </row>
    <row r="1866" spans="1:6">
      <c r="A1866">
        <v>657</v>
      </c>
      <c r="B1866">
        <v>1865</v>
      </c>
      <c r="C1866">
        <v>1865</v>
      </c>
      <c r="D1866">
        <v>5710</v>
      </c>
      <c r="E1866">
        <v>3604.6508357554462</v>
      </c>
      <c r="F1866">
        <v>2105.3491642445538</v>
      </c>
    </row>
    <row r="1867" spans="1:6">
      <c r="A1867">
        <v>26</v>
      </c>
      <c r="B1867">
        <v>1866</v>
      </c>
      <c r="C1867">
        <v>1866</v>
      </c>
      <c r="D1867">
        <v>30229</v>
      </c>
      <c r="E1867">
        <v>16325.569002997439</v>
      </c>
      <c r="F1867">
        <v>13903.430997002561</v>
      </c>
    </row>
    <row r="1868" spans="1:6">
      <c r="A1868">
        <v>905</v>
      </c>
      <c r="B1868">
        <v>1867</v>
      </c>
      <c r="C1868">
        <v>1867</v>
      </c>
      <c r="D1868">
        <v>9262</v>
      </c>
      <c r="E1868">
        <v>5109.116572420131</v>
      </c>
      <c r="F1868">
        <v>4152.883427579869</v>
      </c>
    </row>
    <row r="1869" spans="1:6">
      <c r="A1869">
        <v>639</v>
      </c>
      <c r="B1869">
        <v>1868</v>
      </c>
      <c r="C1869">
        <v>1868</v>
      </c>
      <c r="D1869">
        <v>15616</v>
      </c>
      <c r="E1869">
        <v>10752.320004835359</v>
      </c>
      <c r="F1869">
        <v>4863.6799951646371</v>
      </c>
    </row>
    <row r="1870" spans="1:6">
      <c r="A1870">
        <v>627</v>
      </c>
      <c r="B1870">
        <v>1869</v>
      </c>
      <c r="C1870">
        <v>1869</v>
      </c>
      <c r="D1870">
        <v>4414</v>
      </c>
      <c r="E1870">
        <v>2263.8847122260731</v>
      </c>
      <c r="F1870">
        <v>2150.1152877739269</v>
      </c>
    </row>
    <row r="1871" spans="1:6">
      <c r="A1871">
        <v>401</v>
      </c>
      <c r="B1871">
        <v>1870</v>
      </c>
      <c r="C1871">
        <v>1870</v>
      </c>
      <c r="D1871">
        <v>32242</v>
      </c>
      <c r="E1871">
        <v>24268.280143501241</v>
      </c>
      <c r="F1871">
        <v>7973.7198564987557</v>
      </c>
    </row>
    <row r="1872" spans="1:6">
      <c r="A1872">
        <v>48</v>
      </c>
      <c r="B1872">
        <v>1871</v>
      </c>
      <c r="C1872">
        <v>1871</v>
      </c>
      <c r="D1872">
        <v>11647</v>
      </c>
      <c r="E1872">
        <v>7442.0559866628219</v>
      </c>
      <c r="F1872">
        <v>4204.9440133371781</v>
      </c>
    </row>
    <row r="1873" spans="1:6">
      <c r="A1873">
        <v>96</v>
      </c>
      <c r="B1873">
        <v>1872</v>
      </c>
      <c r="C1873">
        <v>1872</v>
      </c>
      <c r="D1873">
        <v>4356</v>
      </c>
      <c r="E1873">
        <v>2970.185792211174</v>
      </c>
      <c r="F1873">
        <v>1385.814207788826</v>
      </c>
    </row>
    <row r="1874" spans="1:6">
      <c r="A1874">
        <v>726</v>
      </c>
      <c r="B1874">
        <v>1873</v>
      </c>
      <c r="C1874">
        <v>1873</v>
      </c>
      <c r="D1874">
        <v>29026</v>
      </c>
      <c r="E1874">
        <v>17149.79857421296</v>
      </c>
      <c r="F1874">
        <v>11876.20142578704</v>
      </c>
    </row>
    <row r="1875" spans="1:6">
      <c r="A1875">
        <v>851</v>
      </c>
      <c r="B1875">
        <v>1874</v>
      </c>
      <c r="C1875">
        <v>1874</v>
      </c>
      <c r="D1875">
        <v>9134</v>
      </c>
      <c r="E1875">
        <v>6369.9726137605066</v>
      </c>
      <c r="F1875">
        <v>2764.0273862394929</v>
      </c>
    </row>
    <row r="1876" spans="1:6">
      <c r="A1876">
        <v>927</v>
      </c>
      <c r="B1876">
        <v>1875</v>
      </c>
      <c r="C1876">
        <v>1875</v>
      </c>
      <c r="D1876">
        <v>14424</v>
      </c>
      <c r="E1876">
        <v>11909.14851661182</v>
      </c>
      <c r="F1876">
        <v>2514.85148338818</v>
      </c>
    </row>
    <row r="1877" spans="1:6">
      <c r="A1877">
        <v>49</v>
      </c>
      <c r="B1877">
        <v>1876</v>
      </c>
      <c r="C1877">
        <v>1876</v>
      </c>
      <c r="D1877">
        <v>36989</v>
      </c>
      <c r="E1877">
        <v>27491.71032515862</v>
      </c>
      <c r="F1877">
        <v>9497.2896748413841</v>
      </c>
    </row>
    <row r="1878" spans="1:6">
      <c r="A1878">
        <v>754</v>
      </c>
      <c r="B1878">
        <v>1877</v>
      </c>
      <c r="C1878">
        <v>1877</v>
      </c>
      <c r="D1878">
        <v>6784</v>
      </c>
      <c r="E1878">
        <v>4216.5459734915776</v>
      </c>
      <c r="F1878">
        <v>2567.454026508422</v>
      </c>
    </row>
    <row r="1879" spans="1:6">
      <c r="A1879">
        <v>398</v>
      </c>
      <c r="B1879">
        <v>1878</v>
      </c>
      <c r="C1879">
        <v>1878</v>
      </c>
      <c r="D1879">
        <v>10730</v>
      </c>
      <c r="E1879">
        <v>6605.6039872428182</v>
      </c>
      <c r="F1879">
        <v>4124.3960127571818</v>
      </c>
    </row>
    <row r="1880" spans="1:6">
      <c r="A1880">
        <v>660</v>
      </c>
      <c r="B1880">
        <v>1879</v>
      </c>
      <c r="C1880">
        <v>1879</v>
      </c>
      <c r="D1880">
        <v>15108</v>
      </c>
      <c r="E1880">
        <v>8833.6827174679765</v>
      </c>
      <c r="F1880">
        <v>6274.3172825320225</v>
      </c>
    </row>
    <row r="1881" spans="1:6">
      <c r="A1881">
        <v>699</v>
      </c>
      <c r="B1881">
        <v>1880</v>
      </c>
      <c r="C1881">
        <v>1880</v>
      </c>
      <c r="D1881">
        <v>22711</v>
      </c>
      <c r="E1881">
        <v>16952.099747391519</v>
      </c>
      <c r="F1881">
        <v>5758.9002526084769</v>
      </c>
    </row>
    <row r="1882" spans="1:6">
      <c r="A1882">
        <v>208</v>
      </c>
      <c r="B1882">
        <v>1881</v>
      </c>
      <c r="C1882">
        <v>1881</v>
      </c>
      <c r="D1882">
        <v>13194</v>
      </c>
      <c r="E1882">
        <v>6959.0195627743751</v>
      </c>
      <c r="F1882">
        <v>6234.9804372256249</v>
      </c>
    </row>
    <row r="1883" spans="1:6">
      <c r="A1883">
        <v>816</v>
      </c>
      <c r="B1883">
        <v>1882</v>
      </c>
      <c r="C1883">
        <v>1882</v>
      </c>
      <c r="D1883">
        <v>17285</v>
      </c>
      <c r="E1883">
        <v>8930.9975974550089</v>
      </c>
      <c r="F1883">
        <v>8354.0024025449911</v>
      </c>
    </row>
    <row r="1884" spans="1:6">
      <c r="A1884">
        <v>337</v>
      </c>
      <c r="B1884">
        <v>1883</v>
      </c>
      <c r="C1884">
        <v>1883</v>
      </c>
      <c r="D1884">
        <v>23173</v>
      </c>
      <c r="E1884">
        <v>18379.941283995558</v>
      </c>
      <c r="F1884">
        <v>4793.0587160044424</v>
      </c>
    </row>
    <row r="1885" spans="1:6">
      <c r="A1885">
        <v>244</v>
      </c>
      <c r="B1885">
        <v>1884</v>
      </c>
      <c r="C1885">
        <v>1884</v>
      </c>
      <c r="D1885">
        <v>23719</v>
      </c>
      <c r="E1885">
        <v>19516.980991360109</v>
      </c>
      <c r="F1885">
        <v>4202.019008639887</v>
      </c>
    </row>
    <row r="1886" spans="1:6">
      <c r="A1886">
        <v>46</v>
      </c>
      <c r="B1886">
        <v>1885</v>
      </c>
      <c r="C1886">
        <v>1885</v>
      </c>
      <c r="D1886">
        <v>13351</v>
      </c>
      <c r="E1886">
        <v>8415.8190882322888</v>
      </c>
      <c r="F1886">
        <v>4935.1809117677112</v>
      </c>
    </row>
    <row r="1887" spans="1:6">
      <c r="A1887">
        <v>775</v>
      </c>
      <c r="B1887">
        <v>1886</v>
      </c>
      <c r="C1887">
        <v>1886</v>
      </c>
      <c r="D1887">
        <v>32100</v>
      </c>
      <c r="E1887">
        <v>25718.243903941049</v>
      </c>
      <c r="F1887">
        <v>6381.7560960589472</v>
      </c>
    </row>
    <row r="1888" spans="1:6">
      <c r="A1888">
        <v>987</v>
      </c>
      <c r="B1888">
        <v>1887</v>
      </c>
      <c r="C1888">
        <v>1887</v>
      </c>
      <c r="D1888">
        <v>12734</v>
      </c>
      <c r="E1888">
        <v>8458.440448148147</v>
      </c>
      <c r="F1888">
        <v>4275.559551851853</v>
      </c>
    </row>
    <row r="1889" spans="1:6">
      <c r="A1889">
        <v>345</v>
      </c>
      <c r="B1889">
        <v>1888</v>
      </c>
      <c r="C1889">
        <v>1888</v>
      </c>
      <c r="D1889">
        <v>23064</v>
      </c>
      <c r="E1889">
        <v>14399.69933761416</v>
      </c>
      <c r="F1889">
        <v>8664.3006623858382</v>
      </c>
    </row>
    <row r="1890" spans="1:6">
      <c r="A1890">
        <v>530</v>
      </c>
      <c r="B1890">
        <v>1889</v>
      </c>
      <c r="C1890">
        <v>1889</v>
      </c>
      <c r="D1890">
        <v>19043</v>
      </c>
      <c r="E1890">
        <v>14895.45326865443</v>
      </c>
      <c r="F1890">
        <v>4147.5467313455674</v>
      </c>
    </row>
    <row r="1891" spans="1:6">
      <c r="A1891">
        <v>172</v>
      </c>
      <c r="B1891">
        <v>1890</v>
      </c>
      <c r="C1891">
        <v>1890</v>
      </c>
      <c r="D1891">
        <v>9518</v>
      </c>
      <c r="E1891">
        <v>7552.018847374191</v>
      </c>
      <c r="F1891">
        <v>1965.981152625809</v>
      </c>
    </row>
    <row r="1892" spans="1:6">
      <c r="A1892">
        <v>198</v>
      </c>
      <c r="B1892">
        <v>1891</v>
      </c>
      <c r="C1892">
        <v>1891</v>
      </c>
      <c r="D1892">
        <v>45682</v>
      </c>
      <c r="E1892">
        <v>30623.796531426509</v>
      </c>
      <c r="F1892">
        <v>15058.203468573491</v>
      </c>
    </row>
    <row r="1893" spans="1:6">
      <c r="A1893">
        <v>349</v>
      </c>
      <c r="B1893">
        <v>1892</v>
      </c>
      <c r="C1893">
        <v>1892</v>
      </c>
      <c r="D1893">
        <v>3229</v>
      </c>
      <c r="E1893">
        <v>2610.540042548419</v>
      </c>
      <c r="F1893">
        <v>618.45995745158143</v>
      </c>
    </row>
    <row r="1894" spans="1:6">
      <c r="A1894">
        <v>171</v>
      </c>
      <c r="B1894">
        <v>1893</v>
      </c>
      <c r="C1894">
        <v>1893</v>
      </c>
      <c r="D1894">
        <v>23324</v>
      </c>
      <c r="E1894">
        <v>20978.603085268041</v>
      </c>
      <c r="F1894">
        <v>2345.3969147319622</v>
      </c>
    </row>
    <row r="1895" spans="1:6">
      <c r="A1895">
        <v>444</v>
      </c>
      <c r="B1895">
        <v>1894</v>
      </c>
      <c r="C1895">
        <v>1894</v>
      </c>
      <c r="D1895">
        <v>9874</v>
      </c>
      <c r="E1895">
        <v>4950.0613813384243</v>
      </c>
      <c r="F1895">
        <v>4923.9386186615757</v>
      </c>
    </row>
    <row r="1896" spans="1:6">
      <c r="A1896">
        <v>846</v>
      </c>
      <c r="B1896">
        <v>1895</v>
      </c>
      <c r="C1896">
        <v>1895</v>
      </c>
      <c r="D1896">
        <v>19511</v>
      </c>
      <c r="E1896">
        <v>14134.43968731032</v>
      </c>
      <c r="F1896">
        <v>5376.5603126896767</v>
      </c>
    </row>
    <row r="1897" spans="1:6">
      <c r="A1897">
        <v>329</v>
      </c>
      <c r="B1897">
        <v>1896</v>
      </c>
      <c r="C1897">
        <v>1896</v>
      </c>
      <c r="D1897">
        <v>11227</v>
      </c>
      <c r="E1897">
        <v>9894.2629045237427</v>
      </c>
      <c r="F1897">
        <v>1332.7370954762571</v>
      </c>
    </row>
    <row r="1898" spans="1:6">
      <c r="A1898">
        <v>650</v>
      </c>
      <c r="B1898">
        <v>1897</v>
      </c>
      <c r="C1898">
        <v>1897</v>
      </c>
      <c r="D1898">
        <v>15930</v>
      </c>
      <c r="E1898">
        <v>11490.61891115083</v>
      </c>
      <c r="F1898">
        <v>4439.3810888491662</v>
      </c>
    </row>
    <row r="1899" spans="1:6">
      <c r="A1899">
        <v>979</v>
      </c>
      <c r="B1899">
        <v>1898</v>
      </c>
      <c r="C1899">
        <v>1898</v>
      </c>
      <c r="D1899">
        <v>7779</v>
      </c>
      <c r="E1899">
        <v>5306.8230173931197</v>
      </c>
      <c r="F1899">
        <v>2472.1769826068798</v>
      </c>
    </row>
    <row r="1900" spans="1:6">
      <c r="A1900">
        <v>461</v>
      </c>
      <c r="B1900">
        <v>1899</v>
      </c>
      <c r="C1900">
        <v>1899</v>
      </c>
      <c r="D1900">
        <v>14620</v>
      </c>
      <c r="E1900">
        <v>12521.39215782702</v>
      </c>
      <c r="F1900">
        <v>2098.6078421729781</v>
      </c>
    </row>
    <row r="1901" spans="1:6">
      <c r="A1901">
        <v>346</v>
      </c>
      <c r="B1901">
        <v>1900</v>
      </c>
      <c r="C1901">
        <v>1900</v>
      </c>
      <c r="D1901">
        <v>15752</v>
      </c>
      <c r="E1901">
        <v>12630.129412788279</v>
      </c>
      <c r="F1901">
        <v>3121.8705872117171</v>
      </c>
    </row>
    <row r="1902" spans="1:6">
      <c r="A1902">
        <v>616</v>
      </c>
      <c r="B1902">
        <v>1901</v>
      </c>
      <c r="C1902">
        <v>1901</v>
      </c>
      <c r="D1902">
        <v>4577</v>
      </c>
      <c r="E1902">
        <v>2722.2058819166718</v>
      </c>
      <c r="F1902">
        <v>1854.7941180833279</v>
      </c>
    </row>
    <row r="1903" spans="1:6">
      <c r="A1903">
        <v>975</v>
      </c>
      <c r="B1903">
        <v>1902</v>
      </c>
      <c r="C1903">
        <v>1902</v>
      </c>
      <c r="D1903">
        <v>8002</v>
      </c>
      <c r="E1903">
        <v>4172.2978226195164</v>
      </c>
      <c r="F1903">
        <v>3829.702177380484</v>
      </c>
    </row>
    <row r="1904" spans="1:6">
      <c r="A1904">
        <v>440</v>
      </c>
      <c r="B1904">
        <v>1903</v>
      </c>
      <c r="C1904">
        <v>1903</v>
      </c>
      <c r="D1904">
        <v>30725</v>
      </c>
      <c r="E1904">
        <v>23852.12724280385</v>
      </c>
      <c r="F1904">
        <v>6872.8727571961499</v>
      </c>
    </row>
    <row r="1905" spans="1:6">
      <c r="A1905">
        <v>735</v>
      </c>
      <c r="B1905">
        <v>1904</v>
      </c>
      <c r="C1905">
        <v>1904</v>
      </c>
      <c r="D1905">
        <v>16431</v>
      </c>
      <c r="E1905">
        <v>10159.17323398177</v>
      </c>
      <c r="F1905">
        <v>6271.82676601823</v>
      </c>
    </row>
    <row r="1906" spans="1:6">
      <c r="A1906">
        <v>808</v>
      </c>
      <c r="B1906">
        <v>1905</v>
      </c>
      <c r="C1906">
        <v>1905</v>
      </c>
      <c r="D1906">
        <v>21779</v>
      </c>
      <c r="E1906">
        <v>11616.50312821861</v>
      </c>
      <c r="F1906">
        <v>10162.49687178139</v>
      </c>
    </row>
    <row r="1907" spans="1:6">
      <c r="A1907">
        <v>467</v>
      </c>
      <c r="B1907">
        <v>1906</v>
      </c>
      <c r="C1907">
        <v>1906</v>
      </c>
      <c r="D1907">
        <v>20581</v>
      </c>
      <c r="E1907">
        <v>13105.45242618661</v>
      </c>
      <c r="F1907">
        <v>7475.5475738133937</v>
      </c>
    </row>
    <row r="1908" spans="1:6">
      <c r="A1908">
        <v>118</v>
      </c>
      <c r="B1908">
        <v>1907</v>
      </c>
      <c r="C1908">
        <v>1907</v>
      </c>
      <c r="D1908">
        <v>11713</v>
      </c>
      <c r="E1908">
        <v>6630.7683170513274</v>
      </c>
      <c r="F1908">
        <v>5082.2316829486726</v>
      </c>
    </row>
    <row r="1909" spans="1:6">
      <c r="A1909">
        <v>65</v>
      </c>
      <c r="B1909">
        <v>1908</v>
      </c>
      <c r="C1909">
        <v>1908</v>
      </c>
      <c r="D1909">
        <v>5042</v>
      </c>
      <c r="E1909">
        <v>4300.8193882454798</v>
      </c>
      <c r="F1909">
        <v>741.18061175452021</v>
      </c>
    </row>
    <row r="1910" spans="1:6">
      <c r="A1910">
        <v>200</v>
      </c>
      <c r="B1910">
        <v>1909</v>
      </c>
      <c r="C1910">
        <v>1909</v>
      </c>
      <c r="D1910">
        <v>8194</v>
      </c>
      <c r="E1910">
        <v>7297.512835788777</v>
      </c>
      <c r="F1910">
        <v>896.48716421122299</v>
      </c>
    </row>
    <row r="1911" spans="1:6">
      <c r="A1911">
        <v>921</v>
      </c>
      <c r="B1911">
        <v>1910</v>
      </c>
      <c r="C1911">
        <v>1910</v>
      </c>
      <c r="D1911">
        <v>4981</v>
      </c>
      <c r="E1911">
        <v>3246.5460254518948</v>
      </c>
      <c r="F1911">
        <v>1734.453974548105</v>
      </c>
    </row>
    <row r="1912" spans="1:6">
      <c r="A1912">
        <v>776</v>
      </c>
      <c r="B1912">
        <v>1911</v>
      </c>
      <c r="C1912">
        <v>1911</v>
      </c>
      <c r="D1912">
        <v>7494</v>
      </c>
      <c r="E1912">
        <v>5988.3426490929451</v>
      </c>
      <c r="F1912">
        <v>1505.6573509070549</v>
      </c>
    </row>
    <row r="1913" spans="1:6">
      <c r="A1913">
        <v>58</v>
      </c>
      <c r="B1913">
        <v>1912</v>
      </c>
      <c r="C1913">
        <v>1912</v>
      </c>
      <c r="D1913">
        <v>23254</v>
      </c>
      <c r="E1913">
        <v>20158.238571482649</v>
      </c>
      <c r="F1913">
        <v>3095.7614285173509</v>
      </c>
    </row>
    <row r="1914" spans="1:6">
      <c r="A1914">
        <v>889</v>
      </c>
      <c r="B1914">
        <v>1913</v>
      </c>
      <c r="C1914">
        <v>1913</v>
      </c>
      <c r="D1914">
        <v>17256</v>
      </c>
      <c r="E1914">
        <v>10421.787356980371</v>
      </c>
      <c r="F1914">
        <v>6834.2126430196286</v>
      </c>
    </row>
    <row r="1915" spans="1:6">
      <c r="A1915">
        <v>145</v>
      </c>
      <c r="B1915">
        <v>1914</v>
      </c>
      <c r="C1915">
        <v>1914</v>
      </c>
      <c r="D1915">
        <v>11954</v>
      </c>
      <c r="E1915">
        <v>6162.762390445434</v>
      </c>
      <c r="F1915">
        <v>5791.237609554566</v>
      </c>
    </row>
    <row r="1916" spans="1:6">
      <c r="A1916">
        <v>441</v>
      </c>
      <c r="B1916">
        <v>1915</v>
      </c>
      <c r="C1916">
        <v>1915</v>
      </c>
      <c r="D1916">
        <v>15976</v>
      </c>
      <c r="E1916">
        <v>9831.0612383295993</v>
      </c>
      <c r="F1916">
        <v>6144.9387616704007</v>
      </c>
    </row>
    <row r="1917" spans="1:6">
      <c r="A1917">
        <v>730</v>
      </c>
      <c r="B1917">
        <v>1916</v>
      </c>
      <c r="C1917">
        <v>1916</v>
      </c>
      <c r="D1917">
        <v>10253</v>
      </c>
      <c r="E1917">
        <v>7347.0808499363184</v>
      </c>
      <c r="F1917">
        <v>2905.9191500636821</v>
      </c>
    </row>
    <row r="1918" spans="1:6">
      <c r="A1918">
        <v>504</v>
      </c>
      <c r="B1918">
        <v>1917</v>
      </c>
      <c r="C1918">
        <v>1917</v>
      </c>
      <c r="D1918">
        <v>22656</v>
      </c>
      <c r="E1918">
        <v>14096.6685014262</v>
      </c>
      <c r="F1918">
        <v>8559.3314985738034</v>
      </c>
    </row>
    <row r="1919" spans="1:6">
      <c r="A1919">
        <v>557</v>
      </c>
      <c r="B1919">
        <v>1918</v>
      </c>
      <c r="C1919">
        <v>1918</v>
      </c>
      <c r="D1919">
        <v>15823</v>
      </c>
      <c r="E1919">
        <v>8505.8234106785221</v>
      </c>
      <c r="F1919">
        <v>7317.1765893214779</v>
      </c>
    </row>
    <row r="1920" spans="1:6">
      <c r="A1920">
        <v>273</v>
      </c>
      <c r="B1920">
        <v>1919</v>
      </c>
      <c r="C1920">
        <v>1919</v>
      </c>
      <c r="D1920">
        <v>9954</v>
      </c>
      <c r="E1920">
        <v>7261.76443804459</v>
      </c>
      <c r="F1920">
        <v>2692.23556195541</v>
      </c>
    </row>
    <row r="1921" spans="1:6">
      <c r="A1921">
        <v>808</v>
      </c>
      <c r="B1921">
        <v>1920</v>
      </c>
      <c r="C1921">
        <v>1920</v>
      </c>
      <c r="D1921">
        <v>14896</v>
      </c>
      <c r="E1921">
        <v>12246.504618344379</v>
      </c>
      <c r="F1921">
        <v>2649.4953816556231</v>
      </c>
    </row>
    <row r="1922" spans="1:6">
      <c r="A1922">
        <v>395</v>
      </c>
      <c r="B1922">
        <v>1921</v>
      </c>
      <c r="C1922">
        <v>1921</v>
      </c>
      <c r="D1922">
        <v>17846</v>
      </c>
      <c r="E1922">
        <v>9431.0822104251456</v>
      </c>
      <c r="F1922">
        <v>8414.9177895748544</v>
      </c>
    </row>
    <row r="1923" spans="1:6">
      <c r="A1923">
        <v>345</v>
      </c>
      <c r="B1923">
        <v>1922</v>
      </c>
      <c r="C1923">
        <v>1922</v>
      </c>
      <c r="D1923">
        <v>19887</v>
      </c>
      <c r="E1923">
        <v>15248.56180072737</v>
      </c>
      <c r="F1923">
        <v>4638.4381992726303</v>
      </c>
    </row>
    <row r="1924" spans="1:6">
      <c r="A1924">
        <v>672</v>
      </c>
      <c r="B1924">
        <v>1923</v>
      </c>
      <c r="C1924">
        <v>1923</v>
      </c>
      <c r="D1924">
        <v>26792</v>
      </c>
      <c r="E1924">
        <v>19491.79833806555</v>
      </c>
      <c r="F1924">
        <v>7300.201661934454</v>
      </c>
    </row>
    <row r="1925" spans="1:6">
      <c r="A1925">
        <v>772</v>
      </c>
      <c r="B1925">
        <v>1924</v>
      </c>
      <c r="C1925">
        <v>1924</v>
      </c>
      <c r="D1925">
        <v>29160</v>
      </c>
      <c r="E1925">
        <v>23807.531142475611</v>
      </c>
      <c r="F1925">
        <v>5352.4688575243854</v>
      </c>
    </row>
    <row r="1926" spans="1:6">
      <c r="A1926">
        <v>895</v>
      </c>
      <c r="B1926">
        <v>1925</v>
      </c>
      <c r="C1926">
        <v>1925</v>
      </c>
      <c r="D1926">
        <v>9529</v>
      </c>
      <c r="E1926">
        <v>8179.8439915230092</v>
      </c>
      <c r="F1926">
        <v>1349.156008476991</v>
      </c>
    </row>
    <row r="1927" spans="1:6">
      <c r="A1927">
        <v>527</v>
      </c>
      <c r="B1927">
        <v>1926</v>
      </c>
      <c r="C1927">
        <v>1926</v>
      </c>
      <c r="D1927">
        <v>23067</v>
      </c>
      <c r="E1927">
        <v>20691.169516412469</v>
      </c>
      <c r="F1927">
        <v>2375.8304835875279</v>
      </c>
    </row>
    <row r="1928" spans="1:6">
      <c r="A1928">
        <v>387</v>
      </c>
      <c r="B1928">
        <v>1927</v>
      </c>
      <c r="C1928">
        <v>1927</v>
      </c>
      <c r="D1928">
        <v>7869</v>
      </c>
      <c r="E1928">
        <v>4966.4009529784953</v>
      </c>
      <c r="F1928">
        <v>2902.5990470215052</v>
      </c>
    </row>
    <row r="1929" spans="1:6">
      <c r="A1929">
        <v>294</v>
      </c>
      <c r="B1929">
        <v>1928</v>
      </c>
      <c r="C1929">
        <v>1928</v>
      </c>
      <c r="D1929">
        <v>17280</v>
      </c>
      <c r="E1929">
        <v>13671.428670535401</v>
      </c>
      <c r="F1929">
        <v>3608.5713294646048</v>
      </c>
    </row>
    <row r="1930" spans="1:6">
      <c r="A1930">
        <v>1</v>
      </c>
      <c r="B1930">
        <v>1929</v>
      </c>
      <c r="C1930">
        <v>1929</v>
      </c>
      <c r="D1930">
        <v>6834</v>
      </c>
      <c r="E1930">
        <v>4896.8293173089796</v>
      </c>
      <c r="F1930">
        <v>1937.1706826910199</v>
      </c>
    </row>
    <row r="1931" spans="1:6">
      <c r="A1931">
        <v>43</v>
      </c>
      <c r="B1931">
        <v>1930</v>
      </c>
      <c r="C1931">
        <v>1930</v>
      </c>
      <c r="D1931">
        <v>4063</v>
      </c>
      <c r="E1931">
        <v>3597.0065776909728</v>
      </c>
      <c r="F1931">
        <v>465.99342230902681</v>
      </c>
    </row>
    <row r="1932" spans="1:6">
      <c r="A1932">
        <v>535</v>
      </c>
      <c r="B1932">
        <v>1931</v>
      </c>
      <c r="C1932">
        <v>1931</v>
      </c>
      <c r="D1932">
        <v>4987</v>
      </c>
      <c r="E1932">
        <v>4319.4324222754003</v>
      </c>
      <c r="F1932">
        <v>667.56757772459969</v>
      </c>
    </row>
    <row r="1933" spans="1:6">
      <c r="A1933">
        <v>604</v>
      </c>
      <c r="B1933">
        <v>1932</v>
      </c>
      <c r="C1933">
        <v>1932</v>
      </c>
      <c r="D1933">
        <v>17732</v>
      </c>
      <c r="E1933">
        <v>10121.36270961988</v>
      </c>
      <c r="F1933">
        <v>7610.6372903801184</v>
      </c>
    </row>
    <row r="1934" spans="1:6">
      <c r="A1934">
        <v>707</v>
      </c>
      <c r="B1934">
        <v>1933</v>
      </c>
      <c r="C1934">
        <v>1933</v>
      </c>
      <c r="D1934">
        <v>7608</v>
      </c>
      <c r="E1934">
        <v>5315.175531758171</v>
      </c>
      <c r="F1934">
        <v>2292.824468241829</v>
      </c>
    </row>
    <row r="1935" spans="1:6">
      <c r="A1935">
        <v>887</v>
      </c>
      <c r="B1935">
        <v>1934</v>
      </c>
      <c r="C1935">
        <v>1934</v>
      </c>
      <c r="D1935">
        <v>16503</v>
      </c>
      <c r="E1935">
        <v>14644.63360538907</v>
      </c>
      <c r="F1935">
        <v>1858.3663946109341</v>
      </c>
    </row>
    <row r="1936" spans="1:6">
      <c r="A1936">
        <v>917</v>
      </c>
      <c r="B1936">
        <v>1935</v>
      </c>
      <c r="C1936">
        <v>1935</v>
      </c>
      <c r="D1936">
        <v>30189</v>
      </c>
      <c r="E1936">
        <v>16697.215319025559</v>
      </c>
      <c r="F1936">
        <v>13491.784680974441</v>
      </c>
    </row>
    <row r="1937" spans="1:6">
      <c r="A1937">
        <v>669</v>
      </c>
      <c r="B1937">
        <v>1936</v>
      </c>
      <c r="C1937">
        <v>1936</v>
      </c>
      <c r="D1937">
        <v>46802</v>
      </c>
      <c r="E1937">
        <v>35820.024850652568</v>
      </c>
      <c r="F1937">
        <v>10981.97514934743</v>
      </c>
    </row>
    <row r="1938" spans="1:6">
      <c r="A1938">
        <v>990</v>
      </c>
      <c r="B1938">
        <v>1937</v>
      </c>
      <c r="C1938">
        <v>1937</v>
      </c>
      <c r="D1938">
        <v>12742</v>
      </c>
      <c r="E1938">
        <v>9776.0294591253642</v>
      </c>
      <c r="F1938">
        <v>2965.9705408746358</v>
      </c>
    </row>
    <row r="1939" spans="1:6">
      <c r="A1939">
        <v>951</v>
      </c>
      <c r="B1939">
        <v>1938</v>
      </c>
      <c r="C1939">
        <v>1938</v>
      </c>
      <c r="D1939">
        <v>15412</v>
      </c>
      <c r="E1939">
        <v>8194.1681184724548</v>
      </c>
      <c r="F1939">
        <v>7217.8318815275452</v>
      </c>
    </row>
    <row r="1940" spans="1:6">
      <c r="A1940">
        <v>193</v>
      </c>
      <c r="B1940">
        <v>1939</v>
      </c>
      <c r="C1940">
        <v>1939</v>
      </c>
      <c r="D1940">
        <v>13471</v>
      </c>
      <c r="E1940">
        <v>7653.6617298606579</v>
      </c>
      <c r="F1940">
        <v>5817.3382701393421</v>
      </c>
    </row>
    <row r="1941" spans="1:6">
      <c r="A1941">
        <v>724</v>
      </c>
      <c r="B1941">
        <v>1940</v>
      </c>
      <c r="C1941">
        <v>1940</v>
      </c>
      <c r="D1941">
        <v>28216</v>
      </c>
      <c r="E1941">
        <v>19818.092186110091</v>
      </c>
      <c r="F1941">
        <v>8397.9078138899058</v>
      </c>
    </row>
    <row r="1942" spans="1:6">
      <c r="A1942">
        <v>963</v>
      </c>
      <c r="B1942">
        <v>1941</v>
      </c>
      <c r="C1942">
        <v>1941</v>
      </c>
      <c r="D1942">
        <v>20862</v>
      </c>
      <c r="E1942">
        <v>14522.979392757579</v>
      </c>
      <c r="F1942">
        <v>6339.0206072424189</v>
      </c>
    </row>
    <row r="1943" spans="1:6">
      <c r="A1943">
        <v>813</v>
      </c>
      <c r="B1943">
        <v>1942</v>
      </c>
      <c r="C1943">
        <v>1942</v>
      </c>
      <c r="D1943">
        <v>15998</v>
      </c>
      <c r="E1943">
        <v>11395.649465584131</v>
      </c>
      <c r="F1943">
        <v>4602.3505344158657</v>
      </c>
    </row>
    <row r="1944" spans="1:6">
      <c r="A1944">
        <v>882</v>
      </c>
      <c r="B1944">
        <v>1943</v>
      </c>
      <c r="C1944">
        <v>1943</v>
      </c>
      <c r="D1944">
        <v>36011</v>
      </c>
      <c r="E1944">
        <v>23643.23143515845</v>
      </c>
      <c r="F1944">
        <v>12367.76856484155</v>
      </c>
    </row>
    <row r="1945" spans="1:6">
      <c r="A1945">
        <v>806</v>
      </c>
      <c r="B1945">
        <v>1944</v>
      </c>
      <c r="C1945">
        <v>1944</v>
      </c>
      <c r="D1945">
        <v>18646</v>
      </c>
      <c r="E1945">
        <v>15109.050863142569</v>
      </c>
      <c r="F1945">
        <v>3536.949136857434</v>
      </c>
    </row>
    <row r="1946" spans="1:6">
      <c r="A1946">
        <v>216</v>
      </c>
      <c r="B1946">
        <v>1945</v>
      </c>
      <c r="C1946">
        <v>1945</v>
      </c>
      <c r="D1946">
        <v>28174</v>
      </c>
      <c r="E1946">
        <v>19545.967631706189</v>
      </c>
      <c r="F1946">
        <v>8628.0323682938142</v>
      </c>
    </row>
    <row r="1947" spans="1:6">
      <c r="A1947">
        <v>835</v>
      </c>
      <c r="B1947">
        <v>1946</v>
      </c>
      <c r="C1947">
        <v>1946</v>
      </c>
      <c r="D1947">
        <v>19204</v>
      </c>
      <c r="E1947">
        <v>16252.26991111588</v>
      </c>
      <c r="F1947">
        <v>2951.7300888841241</v>
      </c>
    </row>
    <row r="1948" spans="1:6">
      <c r="A1948">
        <v>375</v>
      </c>
      <c r="B1948">
        <v>1947</v>
      </c>
      <c r="C1948">
        <v>1947</v>
      </c>
      <c r="D1948">
        <v>18887</v>
      </c>
      <c r="E1948">
        <v>10176.870260256799</v>
      </c>
      <c r="F1948">
        <v>8710.1297397431972</v>
      </c>
    </row>
    <row r="1949" spans="1:6">
      <c r="A1949">
        <v>944</v>
      </c>
      <c r="B1949">
        <v>1948</v>
      </c>
      <c r="C1949">
        <v>1948</v>
      </c>
      <c r="D1949">
        <v>16765</v>
      </c>
      <c r="E1949">
        <v>12821.61112397</v>
      </c>
      <c r="F1949">
        <v>3943.3888760299978</v>
      </c>
    </row>
    <row r="1950" spans="1:6">
      <c r="A1950">
        <v>924</v>
      </c>
      <c r="B1950">
        <v>1949</v>
      </c>
      <c r="C1950">
        <v>1949</v>
      </c>
      <c r="D1950">
        <v>31584</v>
      </c>
      <c r="E1950">
        <v>22742.482866015409</v>
      </c>
      <c r="F1950">
        <v>8841.5171339845947</v>
      </c>
    </row>
    <row r="1951" spans="1:6">
      <c r="A1951">
        <v>472</v>
      </c>
      <c r="B1951">
        <v>1950</v>
      </c>
      <c r="C1951">
        <v>1950</v>
      </c>
      <c r="D1951">
        <v>36533</v>
      </c>
      <c r="E1951">
        <v>25194.12188718707</v>
      </c>
      <c r="F1951">
        <v>11338.87811281293</v>
      </c>
    </row>
    <row r="1952" spans="1:6">
      <c r="A1952">
        <v>464</v>
      </c>
      <c r="B1952">
        <v>1951</v>
      </c>
      <c r="C1952">
        <v>1951</v>
      </c>
      <c r="D1952">
        <v>14408</v>
      </c>
      <c r="E1952">
        <v>11057.3964044778</v>
      </c>
      <c r="F1952">
        <v>3350.603595522196</v>
      </c>
    </row>
    <row r="1953" spans="1:6">
      <c r="A1953">
        <v>69</v>
      </c>
      <c r="B1953">
        <v>1952</v>
      </c>
      <c r="C1953">
        <v>1952</v>
      </c>
      <c r="D1953">
        <v>14940</v>
      </c>
      <c r="E1953">
        <v>11951.427761339461</v>
      </c>
      <c r="F1953">
        <v>2988.5722386605448</v>
      </c>
    </row>
    <row r="1954" spans="1:6">
      <c r="A1954">
        <v>827</v>
      </c>
      <c r="B1954">
        <v>1953</v>
      </c>
      <c r="C1954">
        <v>1953</v>
      </c>
      <c r="D1954">
        <v>5751</v>
      </c>
      <c r="E1954">
        <v>3938.6109247260142</v>
      </c>
      <c r="F1954">
        <v>1812.389075273986</v>
      </c>
    </row>
    <row r="1955" spans="1:6">
      <c r="A1955">
        <v>494</v>
      </c>
      <c r="B1955">
        <v>1954</v>
      </c>
      <c r="C1955">
        <v>1954</v>
      </c>
      <c r="D1955">
        <v>31954</v>
      </c>
      <c r="E1955">
        <v>27971.95382170684</v>
      </c>
      <c r="F1955">
        <v>3982.0461782931561</v>
      </c>
    </row>
    <row r="1956" spans="1:6">
      <c r="A1956">
        <v>309</v>
      </c>
      <c r="B1956">
        <v>1955</v>
      </c>
      <c r="C1956">
        <v>1955</v>
      </c>
      <c r="D1956">
        <v>26395</v>
      </c>
      <c r="E1956">
        <v>20972.951884806331</v>
      </c>
      <c r="F1956">
        <v>5422.0481151936692</v>
      </c>
    </row>
    <row r="1957" spans="1:6">
      <c r="A1957">
        <v>598</v>
      </c>
      <c r="B1957">
        <v>1956</v>
      </c>
      <c r="C1957">
        <v>1956</v>
      </c>
      <c r="D1957">
        <v>29085</v>
      </c>
      <c r="E1957">
        <v>18284.280923236529</v>
      </c>
      <c r="F1957">
        <v>10800.719076763469</v>
      </c>
    </row>
    <row r="1958" spans="1:6">
      <c r="A1958">
        <v>738</v>
      </c>
      <c r="B1958">
        <v>1957</v>
      </c>
      <c r="C1958">
        <v>1957</v>
      </c>
      <c r="D1958">
        <v>10682</v>
      </c>
      <c r="E1958">
        <v>7320.379034267572</v>
      </c>
      <c r="F1958">
        <v>3361.620965732428</v>
      </c>
    </row>
    <row r="1959" spans="1:6">
      <c r="A1959">
        <v>899</v>
      </c>
      <c r="B1959">
        <v>1958</v>
      </c>
      <c r="C1959">
        <v>1958</v>
      </c>
      <c r="D1959">
        <v>5644</v>
      </c>
      <c r="E1959">
        <v>4177.4766930935584</v>
      </c>
      <c r="F1959">
        <v>1466.523306906442</v>
      </c>
    </row>
    <row r="1960" spans="1:6">
      <c r="A1960">
        <v>818</v>
      </c>
      <c r="B1960">
        <v>1959</v>
      </c>
      <c r="C1960">
        <v>1959</v>
      </c>
      <c r="D1960">
        <v>23622</v>
      </c>
      <c r="E1960">
        <v>14390.56768713125</v>
      </c>
      <c r="F1960">
        <v>9231.4323128687502</v>
      </c>
    </row>
    <row r="1961" spans="1:6">
      <c r="A1961">
        <v>822</v>
      </c>
      <c r="B1961">
        <v>1960</v>
      </c>
      <c r="C1961">
        <v>1960</v>
      </c>
      <c r="D1961">
        <v>45106</v>
      </c>
      <c r="E1961">
        <v>24103.362466992319</v>
      </c>
      <c r="F1961">
        <v>21002.637533007681</v>
      </c>
    </row>
    <row r="1962" spans="1:6">
      <c r="A1962">
        <v>454</v>
      </c>
      <c r="B1962">
        <v>1961</v>
      </c>
      <c r="C1962">
        <v>1961</v>
      </c>
      <c r="D1962">
        <v>18606</v>
      </c>
      <c r="E1962">
        <v>11028.0609943329</v>
      </c>
      <c r="F1962">
        <v>7577.9390056671018</v>
      </c>
    </row>
    <row r="1963" spans="1:6">
      <c r="A1963">
        <v>267</v>
      </c>
      <c r="B1963">
        <v>1962</v>
      </c>
      <c r="C1963">
        <v>1962</v>
      </c>
      <c r="D1963">
        <v>19303</v>
      </c>
      <c r="E1963">
        <v>12154.411768355951</v>
      </c>
      <c r="F1963">
        <v>7148.5882316440466</v>
      </c>
    </row>
    <row r="1964" spans="1:6">
      <c r="A1964">
        <v>55</v>
      </c>
      <c r="B1964">
        <v>1963</v>
      </c>
      <c r="C1964">
        <v>1963</v>
      </c>
      <c r="D1964">
        <v>17330</v>
      </c>
      <c r="E1964">
        <v>14400.07682032212</v>
      </c>
      <c r="F1964">
        <v>2929.9231796778799</v>
      </c>
    </row>
    <row r="1965" spans="1:6">
      <c r="A1965">
        <v>558</v>
      </c>
      <c r="B1965">
        <v>1964</v>
      </c>
      <c r="C1965">
        <v>1964</v>
      </c>
      <c r="D1965">
        <v>24182</v>
      </c>
      <c r="E1965">
        <v>18102.090879899341</v>
      </c>
      <c r="F1965">
        <v>6079.9091201006631</v>
      </c>
    </row>
    <row r="1966" spans="1:6">
      <c r="A1966">
        <v>873</v>
      </c>
      <c r="B1966">
        <v>1965</v>
      </c>
      <c r="C1966">
        <v>1965</v>
      </c>
      <c r="D1966">
        <v>23411</v>
      </c>
      <c r="E1966">
        <v>20157.316329253899</v>
      </c>
      <c r="F1966">
        <v>3253.6836707461011</v>
      </c>
    </row>
    <row r="1967" spans="1:6">
      <c r="A1967">
        <v>275</v>
      </c>
      <c r="B1967">
        <v>1966</v>
      </c>
      <c r="C1967">
        <v>1966</v>
      </c>
      <c r="D1967">
        <v>15093</v>
      </c>
      <c r="E1967">
        <v>11221.694814145099</v>
      </c>
      <c r="F1967">
        <v>3871.3051858548988</v>
      </c>
    </row>
    <row r="1968" spans="1:6">
      <c r="A1968">
        <v>579</v>
      </c>
      <c r="B1968">
        <v>1967</v>
      </c>
      <c r="C1968">
        <v>1967</v>
      </c>
      <c r="D1968">
        <v>19760</v>
      </c>
      <c r="E1968">
        <v>11334.303031248921</v>
      </c>
      <c r="F1968">
        <v>8425.6969687510809</v>
      </c>
    </row>
    <row r="1969" spans="1:6">
      <c r="A1969">
        <v>619</v>
      </c>
      <c r="B1969">
        <v>1968</v>
      </c>
      <c r="C1969">
        <v>1968</v>
      </c>
      <c r="D1969">
        <v>7943</v>
      </c>
      <c r="E1969">
        <v>6215.1204778876454</v>
      </c>
      <c r="F1969">
        <v>1727.8795221123551</v>
      </c>
    </row>
    <row r="1970" spans="1:6">
      <c r="A1970">
        <v>733</v>
      </c>
      <c r="B1970">
        <v>1969</v>
      </c>
      <c r="C1970">
        <v>1969</v>
      </c>
      <c r="D1970">
        <v>24995</v>
      </c>
      <c r="E1970">
        <v>12930.389620441059</v>
      </c>
      <c r="F1970">
        <v>12064.610379558941</v>
      </c>
    </row>
    <row r="1971" spans="1:6">
      <c r="A1971">
        <v>999</v>
      </c>
      <c r="B1971">
        <v>1970</v>
      </c>
      <c r="C1971">
        <v>1970</v>
      </c>
      <c r="D1971">
        <v>5855</v>
      </c>
      <c r="E1971">
        <v>3863.3774115331862</v>
      </c>
      <c r="F1971">
        <v>1991.622588466814</v>
      </c>
    </row>
    <row r="1972" spans="1:6">
      <c r="A1972">
        <v>465</v>
      </c>
      <c r="B1972">
        <v>1971</v>
      </c>
      <c r="C1972">
        <v>1971</v>
      </c>
      <c r="D1972">
        <v>15932</v>
      </c>
      <c r="E1972">
        <v>13897.49620366711</v>
      </c>
      <c r="F1972">
        <v>2034.5037963328939</v>
      </c>
    </row>
    <row r="1973" spans="1:6">
      <c r="A1973">
        <v>246</v>
      </c>
      <c r="B1973">
        <v>1972</v>
      </c>
      <c r="C1973">
        <v>1972</v>
      </c>
      <c r="D1973">
        <v>19272</v>
      </c>
      <c r="E1973">
        <v>12616.38891789013</v>
      </c>
      <c r="F1973">
        <v>6655.61108210987</v>
      </c>
    </row>
    <row r="1974" spans="1:6">
      <c r="A1974">
        <v>242</v>
      </c>
      <c r="B1974">
        <v>1973</v>
      </c>
      <c r="C1974">
        <v>1973</v>
      </c>
      <c r="D1974">
        <v>18217</v>
      </c>
      <c r="E1974">
        <v>10555.70242176556</v>
      </c>
      <c r="F1974">
        <v>7661.297578234442</v>
      </c>
    </row>
    <row r="1975" spans="1:6">
      <c r="A1975">
        <v>92</v>
      </c>
      <c r="B1975">
        <v>1974</v>
      </c>
      <c r="C1975">
        <v>1974</v>
      </c>
      <c r="D1975">
        <v>17015</v>
      </c>
      <c r="E1975">
        <v>14495.08904903099</v>
      </c>
      <c r="F1975">
        <v>2519.9109509690129</v>
      </c>
    </row>
    <row r="1976" spans="1:6">
      <c r="A1976">
        <v>771</v>
      </c>
      <c r="B1976">
        <v>1975</v>
      </c>
      <c r="C1976">
        <v>1975</v>
      </c>
      <c r="D1976">
        <v>5667</v>
      </c>
      <c r="E1976">
        <v>4628.0592831037729</v>
      </c>
      <c r="F1976">
        <v>1038.9407168962271</v>
      </c>
    </row>
    <row r="1977" spans="1:6">
      <c r="A1977">
        <v>992</v>
      </c>
      <c r="B1977">
        <v>1976</v>
      </c>
      <c r="C1977">
        <v>1976</v>
      </c>
      <c r="D1977">
        <v>7764</v>
      </c>
      <c r="E1977">
        <v>6044.4135956604214</v>
      </c>
      <c r="F1977">
        <v>1719.5864043395791</v>
      </c>
    </row>
    <row r="1978" spans="1:6">
      <c r="A1978">
        <v>525</v>
      </c>
      <c r="B1978">
        <v>1977</v>
      </c>
      <c r="C1978">
        <v>1977</v>
      </c>
      <c r="D1978">
        <v>8231</v>
      </c>
      <c r="E1978">
        <v>6993.7391992796383</v>
      </c>
      <c r="F1978">
        <v>1237.2608007203621</v>
      </c>
    </row>
    <row r="1979" spans="1:6">
      <c r="A1979">
        <v>639</v>
      </c>
      <c r="B1979">
        <v>1978</v>
      </c>
      <c r="C1979">
        <v>1978</v>
      </c>
      <c r="D1979">
        <v>15548</v>
      </c>
      <c r="E1979">
        <v>11016.45085829856</v>
      </c>
      <c r="F1979">
        <v>4531.5491417014437</v>
      </c>
    </row>
    <row r="1980" spans="1:6">
      <c r="A1980">
        <v>93</v>
      </c>
      <c r="B1980">
        <v>1979</v>
      </c>
      <c r="C1980">
        <v>1979</v>
      </c>
      <c r="D1980">
        <v>17027</v>
      </c>
      <c r="E1980">
        <v>10122.53619528058</v>
      </c>
      <c r="F1980">
        <v>6904.4638047194203</v>
      </c>
    </row>
    <row r="1981" spans="1:6">
      <c r="A1981">
        <v>456</v>
      </c>
      <c r="B1981">
        <v>1980</v>
      </c>
      <c r="C1981">
        <v>1980</v>
      </c>
      <c r="D1981">
        <v>8221</v>
      </c>
      <c r="E1981">
        <v>5646.8725727994324</v>
      </c>
      <c r="F1981">
        <v>2574.127427200568</v>
      </c>
    </row>
    <row r="1982" spans="1:6">
      <c r="A1982">
        <v>724</v>
      </c>
      <c r="B1982">
        <v>1981</v>
      </c>
      <c r="C1982">
        <v>1981</v>
      </c>
      <c r="D1982">
        <v>44546</v>
      </c>
      <c r="E1982">
        <v>37962.212886785281</v>
      </c>
      <c r="F1982">
        <v>6583.7871132147193</v>
      </c>
    </row>
    <row r="1983" spans="1:6">
      <c r="A1983">
        <v>987</v>
      </c>
      <c r="B1983">
        <v>1982</v>
      </c>
      <c r="C1983">
        <v>1982</v>
      </c>
      <c r="D1983">
        <v>12644</v>
      </c>
      <c r="E1983">
        <v>10996.51864783734</v>
      </c>
      <c r="F1983">
        <v>1647.4813521626579</v>
      </c>
    </row>
    <row r="1984" spans="1:6">
      <c r="A1984">
        <v>540</v>
      </c>
      <c r="B1984">
        <v>1983</v>
      </c>
      <c r="C1984">
        <v>1983</v>
      </c>
      <c r="D1984">
        <v>28181</v>
      </c>
      <c r="E1984">
        <v>18583.309981399729</v>
      </c>
      <c r="F1984">
        <v>9597.6900186002713</v>
      </c>
    </row>
    <row r="1985" spans="1:6">
      <c r="A1985">
        <v>70</v>
      </c>
      <c r="B1985">
        <v>1984</v>
      </c>
      <c r="C1985">
        <v>1984</v>
      </c>
      <c r="D1985">
        <v>29675</v>
      </c>
      <c r="E1985">
        <v>22519.30645656331</v>
      </c>
      <c r="F1985">
        <v>7155.6935434366933</v>
      </c>
    </row>
    <row r="1986" spans="1:6">
      <c r="A1986">
        <v>772</v>
      </c>
      <c r="B1986">
        <v>1985</v>
      </c>
      <c r="C1986">
        <v>1985</v>
      </c>
      <c r="D1986">
        <v>12622</v>
      </c>
      <c r="E1986">
        <v>9167.8202534468655</v>
      </c>
      <c r="F1986">
        <v>3454.179746553134</v>
      </c>
    </row>
    <row r="1987" spans="1:6">
      <c r="A1987">
        <v>131</v>
      </c>
      <c r="B1987">
        <v>1986</v>
      </c>
      <c r="C1987">
        <v>1986</v>
      </c>
      <c r="D1987">
        <v>24614</v>
      </c>
      <c r="E1987">
        <v>19946.17017462261</v>
      </c>
      <c r="F1987">
        <v>4667.8298253773864</v>
      </c>
    </row>
    <row r="1988" spans="1:6">
      <c r="A1988">
        <v>901</v>
      </c>
      <c r="B1988">
        <v>1987</v>
      </c>
      <c r="C1988">
        <v>1987</v>
      </c>
      <c r="D1988">
        <v>19236</v>
      </c>
      <c r="E1988">
        <v>16796.045774843169</v>
      </c>
      <c r="F1988">
        <v>2439.954225156835</v>
      </c>
    </row>
    <row r="1989" spans="1:6">
      <c r="A1989">
        <v>250</v>
      </c>
      <c r="B1989">
        <v>1988</v>
      </c>
      <c r="C1989">
        <v>1988</v>
      </c>
      <c r="D1989">
        <v>11766</v>
      </c>
      <c r="E1989">
        <v>8089.9811920402381</v>
      </c>
      <c r="F1989">
        <v>3676.0188079597619</v>
      </c>
    </row>
    <row r="1990" spans="1:6">
      <c r="A1990">
        <v>471</v>
      </c>
      <c r="B1990">
        <v>1989</v>
      </c>
      <c r="C1990">
        <v>1989</v>
      </c>
      <c r="D1990">
        <v>14608</v>
      </c>
      <c r="E1990">
        <v>8227.1084729063095</v>
      </c>
      <c r="F1990">
        <v>6380.8915270936895</v>
      </c>
    </row>
    <row r="1991" spans="1:6">
      <c r="A1991">
        <v>317</v>
      </c>
      <c r="B1991">
        <v>1990</v>
      </c>
      <c r="C1991">
        <v>1990</v>
      </c>
      <c r="D1991">
        <v>3883</v>
      </c>
      <c r="E1991">
        <v>3242.8898412782141</v>
      </c>
      <c r="F1991">
        <v>640.11015872178632</v>
      </c>
    </row>
    <row r="1992" spans="1:6">
      <c r="A1992">
        <v>116</v>
      </c>
      <c r="B1992">
        <v>1991</v>
      </c>
      <c r="C1992">
        <v>1991</v>
      </c>
      <c r="D1992">
        <v>7250</v>
      </c>
      <c r="E1992">
        <v>5588.3154004165899</v>
      </c>
      <c r="F1992">
        <v>1661.6845995834101</v>
      </c>
    </row>
    <row r="1993" spans="1:6">
      <c r="A1993">
        <v>22</v>
      </c>
      <c r="B1993">
        <v>1992</v>
      </c>
      <c r="C1993">
        <v>1992</v>
      </c>
      <c r="D1993">
        <v>32052</v>
      </c>
      <c r="E1993">
        <v>25196.140205971609</v>
      </c>
      <c r="F1993">
        <v>6855.8597940283944</v>
      </c>
    </row>
    <row r="1994" spans="1:6">
      <c r="A1994">
        <v>556</v>
      </c>
      <c r="B1994">
        <v>1993</v>
      </c>
      <c r="C1994">
        <v>1993</v>
      </c>
      <c r="D1994">
        <v>28024</v>
      </c>
      <c r="E1994">
        <v>20864.496334203312</v>
      </c>
      <c r="F1994">
        <v>7159.5036657966884</v>
      </c>
    </row>
    <row r="1995" spans="1:6">
      <c r="A1995">
        <v>246</v>
      </c>
      <c r="B1995">
        <v>1994</v>
      </c>
      <c r="C1995">
        <v>1994</v>
      </c>
      <c r="D1995">
        <v>12709</v>
      </c>
      <c r="E1995">
        <v>6664.0947927807738</v>
      </c>
      <c r="F1995">
        <v>6044.9052072192262</v>
      </c>
    </row>
    <row r="1996" spans="1:6">
      <c r="A1996">
        <v>254</v>
      </c>
      <c r="B1996">
        <v>1995</v>
      </c>
      <c r="C1996">
        <v>1995</v>
      </c>
      <c r="D1996">
        <v>10670</v>
      </c>
      <c r="E1996">
        <v>6648.6343243638084</v>
      </c>
      <c r="F1996">
        <v>4021.365675636192</v>
      </c>
    </row>
    <row r="1997" spans="1:6">
      <c r="A1997">
        <v>460</v>
      </c>
      <c r="B1997">
        <v>1996</v>
      </c>
      <c r="C1997">
        <v>1996</v>
      </c>
      <c r="D1997">
        <v>12263</v>
      </c>
      <c r="E1997">
        <v>8517.5818034489639</v>
      </c>
      <c r="F1997">
        <v>3745.4181965510361</v>
      </c>
    </row>
    <row r="1998" spans="1:6">
      <c r="A1998">
        <v>634</v>
      </c>
      <c r="B1998">
        <v>1997</v>
      </c>
      <c r="C1998">
        <v>1997</v>
      </c>
      <c r="D1998">
        <v>11204</v>
      </c>
      <c r="E1998">
        <v>9706.6013718921677</v>
      </c>
      <c r="F1998">
        <v>1497.3986281078321</v>
      </c>
    </row>
    <row r="1999" spans="1:6">
      <c r="A1999">
        <v>109</v>
      </c>
      <c r="B1999">
        <v>1998</v>
      </c>
      <c r="C1999">
        <v>1998</v>
      </c>
      <c r="D1999">
        <v>15134</v>
      </c>
      <c r="E1999">
        <v>11700.23230203106</v>
      </c>
      <c r="F1999">
        <v>3433.7676979689418</v>
      </c>
    </row>
    <row r="2000" spans="1:6">
      <c r="A2000">
        <v>157</v>
      </c>
      <c r="B2000">
        <v>1999</v>
      </c>
      <c r="C2000">
        <v>1999</v>
      </c>
      <c r="D2000">
        <v>28711</v>
      </c>
      <c r="E2000">
        <v>18866.849960333919</v>
      </c>
      <c r="F2000">
        <v>9844.1500396660849</v>
      </c>
    </row>
    <row r="2001" spans="1:6">
      <c r="A2001">
        <v>864</v>
      </c>
      <c r="B2001">
        <v>2000</v>
      </c>
      <c r="C2001">
        <v>2000</v>
      </c>
      <c r="D2001">
        <v>19333</v>
      </c>
      <c r="E2001">
        <v>11787.90146386674</v>
      </c>
      <c r="F2001">
        <v>7545.0985361332641</v>
      </c>
    </row>
    <row r="2002" spans="1:6">
      <c r="A2002">
        <v>55</v>
      </c>
      <c r="B2002">
        <v>2001</v>
      </c>
      <c r="C2002">
        <v>2001</v>
      </c>
      <c r="D2002">
        <v>9777</v>
      </c>
      <c r="E2002">
        <v>5533.7702368634518</v>
      </c>
      <c r="F2002">
        <v>4243.2297631365482</v>
      </c>
    </row>
    <row r="2003" spans="1:6">
      <c r="A2003">
        <v>409</v>
      </c>
      <c r="B2003">
        <v>2002</v>
      </c>
      <c r="C2003">
        <v>2002</v>
      </c>
      <c r="D2003">
        <v>10174</v>
      </c>
      <c r="E2003">
        <v>7114.062757746472</v>
      </c>
      <c r="F2003">
        <v>3059.937242253528</v>
      </c>
    </row>
    <row r="2004" spans="1:6">
      <c r="A2004">
        <v>305</v>
      </c>
      <c r="B2004">
        <v>2003</v>
      </c>
      <c r="C2004">
        <v>2003</v>
      </c>
      <c r="D2004">
        <v>9942</v>
      </c>
      <c r="E2004">
        <v>7562.7824837970647</v>
      </c>
      <c r="F2004">
        <v>2379.2175162029348</v>
      </c>
    </row>
    <row r="2005" spans="1:6">
      <c r="A2005">
        <v>168</v>
      </c>
      <c r="B2005">
        <v>2004</v>
      </c>
      <c r="C2005">
        <v>2004</v>
      </c>
      <c r="D2005">
        <v>7930</v>
      </c>
      <c r="E2005">
        <v>6834.6126437434059</v>
      </c>
      <c r="F2005">
        <v>1095.3873562565941</v>
      </c>
    </row>
    <row r="2006" spans="1:6">
      <c r="A2006">
        <v>704</v>
      </c>
      <c r="B2006">
        <v>2005</v>
      </c>
      <c r="C2006">
        <v>2005</v>
      </c>
      <c r="D2006">
        <v>7664</v>
      </c>
      <c r="E2006">
        <v>5847.3611420721718</v>
      </c>
      <c r="F2006">
        <v>1816.638857927828</v>
      </c>
    </row>
    <row r="2007" spans="1:6">
      <c r="A2007">
        <v>51</v>
      </c>
      <c r="B2007">
        <v>2006</v>
      </c>
      <c r="C2007">
        <v>2006</v>
      </c>
      <c r="D2007">
        <v>42181</v>
      </c>
      <c r="E2007">
        <v>24318.71822381005</v>
      </c>
      <c r="F2007">
        <v>17862.28177618995</v>
      </c>
    </row>
    <row r="2008" spans="1:6">
      <c r="A2008">
        <v>563</v>
      </c>
      <c r="B2008">
        <v>2007</v>
      </c>
      <c r="C2008">
        <v>2007</v>
      </c>
      <c r="D2008">
        <v>21589</v>
      </c>
      <c r="E2008">
        <v>15716.41136573053</v>
      </c>
      <c r="F2008">
        <v>5872.5886342694721</v>
      </c>
    </row>
    <row r="2009" spans="1:6">
      <c r="A2009">
        <v>240</v>
      </c>
      <c r="B2009">
        <v>2008</v>
      </c>
      <c r="C2009">
        <v>2008</v>
      </c>
      <c r="D2009">
        <v>49909</v>
      </c>
      <c r="E2009">
        <v>33693.883797741793</v>
      </c>
      <c r="F2009">
        <v>16215.11620225821</v>
      </c>
    </row>
    <row r="2010" spans="1:6">
      <c r="A2010">
        <v>449</v>
      </c>
      <c r="B2010">
        <v>2009</v>
      </c>
      <c r="C2010">
        <v>2009</v>
      </c>
      <c r="D2010">
        <v>9302</v>
      </c>
      <c r="E2010">
        <v>5108.1936471722956</v>
      </c>
      <c r="F2010">
        <v>4193.8063528277044</v>
      </c>
    </row>
    <row r="2011" spans="1:6">
      <c r="A2011">
        <v>251</v>
      </c>
      <c r="B2011">
        <v>2010</v>
      </c>
      <c r="C2011">
        <v>2010</v>
      </c>
      <c r="D2011">
        <v>27736</v>
      </c>
      <c r="E2011">
        <v>24742.559660211999</v>
      </c>
      <c r="F2011">
        <v>2993.440339788001</v>
      </c>
    </row>
    <row r="2012" spans="1:6">
      <c r="A2012">
        <v>870</v>
      </c>
      <c r="B2012">
        <v>2011</v>
      </c>
      <c r="C2012">
        <v>2011</v>
      </c>
      <c r="D2012">
        <v>5048</v>
      </c>
      <c r="E2012">
        <v>3456.7583770999158</v>
      </c>
      <c r="F2012">
        <v>1591.2416229000839</v>
      </c>
    </row>
    <row r="2013" spans="1:6">
      <c r="A2013">
        <v>117</v>
      </c>
      <c r="B2013">
        <v>2012</v>
      </c>
      <c r="C2013">
        <v>2012</v>
      </c>
      <c r="D2013">
        <v>10084</v>
      </c>
      <c r="E2013">
        <v>6586.4123938141774</v>
      </c>
      <c r="F2013">
        <v>3497.587606185823</v>
      </c>
    </row>
    <row r="2014" spans="1:6">
      <c r="A2014">
        <v>768</v>
      </c>
      <c r="B2014">
        <v>2013</v>
      </c>
      <c r="C2014">
        <v>2013</v>
      </c>
      <c r="D2014">
        <v>12275</v>
      </c>
      <c r="E2014">
        <v>6631.3486904852343</v>
      </c>
      <c r="F2014">
        <v>5643.6513095147657</v>
      </c>
    </row>
    <row r="2015" spans="1:6">
      <c r="A2015">
        <v>629</v>
      </c>
      <c r="B2015">
        <v>2014</v>
      </c>
      <c r="C2015">
        <v>2014</v>
      </c>
      <c r="D2015">
        <v>35395</v>
      </c>
      <c r="E2015">
        <v>29236.973958309209</v>
      </c>
      <c r="F2015">
        <v>6158.0260416907913</v>
      </c>
    </row>
    <row r="2016" spans="1:6">
      <c r="A2016">
        <v>9</v>
      </c>
      <c r="B2016">
        <v>2015</v>
      </c>
      <c r="C2016">
        <v>2015</v>
      </c>
      <c r="D2016">
        <v>21766</v>
      </c>
      <c r="E2016">
        <v>17616.146246600121</v>
      </c>
      <c r="F2016">
        <v>4149.8537533998788</v>
      </c>
    </row>
    <row r="2017" spans="1:6">
      <c r="A2017">
        <v>963</v>
      </c>
      <c r="B2017">
        <v>2016</v>
      </c>
      <c r="C2017">
        <v>2016</v>
      </c>
      <c r="D2017">
        <v>17650</v>
      </c>
      <c r="E2017">
        <v>10235.983766101241</v>
      </c>
      <c r="F2017">
        <v>7414.0162338987648</v>
      </c>
    </row>
    <row r="2018" spans="1:6">
      <c r="A2018">
        <v>877</v>
      </c>
      <c r="B2018">
        <v>2017</v>
      </c>
      <c r="C2018">
        <v>2017</v>
      </c>
      <c r="D2018">
        <v>22618</v>
      </c>
      <c r="E2018">
        <v>18293.40640261252</v>
      </c>
      <c r="F2018">
        <v>4324.5935973874839</v>
      </c>
    </row>
    <row r="2019" spans="1:6">
      <c r="A2019">
        <v>913</v>
      </c>
      <c r="B2019">
        <v>2018</v>
      </c>
      <c r="C2019">
        <v>2018</v>
      </c>
      <c r="D2019">
        <v>48978</v>
      </c>
      <c r="E2019">
        <v>40584.932584488677</v>
      </c>
      <c r="F2019">
        <v>8393.0674155113156</v>
      </c>
    </row>
    <row r="2020" spans="1:6">
      <c r="A2020">
        <v>854</v>
      </c>
      <c r="B2020">
        <v>2019</v>
      </c>
      <c r="C2020">
        <v>2019</v>
      </c>
      <c r="D2020">
        <v>9662</v>
      </c>
      <c r="E2020">
        <v>6229.0360637294079</v>
      </c>
      <c r="F2020">
        <v>3432.9639362705921</v>
      </c>
    </row>
    <row r="2021" spans="1:6">
      <c r="A2021">
        <v>638</v>
      </c>
      <c r="B2021">
        <v>2020</v>
      </c>
      <c r="C2021">
        <v>2020</v>
      </c>
      <c r="D2021">
        <v>12265</v>
      </c>
      <c r="E2021">
        <v>9770.6731374673764</v>
      </c>
      <c r="F2021">
        <v>2494.3268625326241</v>
      </c>
    </row>
    <row r="2022" spans="1:6">
      <c r="A2022">
        <v>257</v>
      </c>
      <c r="B2022">
        <v>2021</v>
      </c>
      <c r="C2022">
        <v>2021</v>
      </c>
      <c r="D2022">
        <v>8121</v>
      </c>
      <c r="E2022">
        <v>5937.0123625036904</v>
      </c>
      <c r="F2022">
        <v>2183.9876374963101</v>
      </c>
    </row>
    <row r="2023" spans="1:6">
      <c r="A2023">
        <v>761</v>
      </c>
      <c r="B2023">
        <v>2022</v>
      </c>
      <c r="C2023">
        <v>2022</v>
      </c>
      <c r="D2023">
        <v>19609</v>
      </c>
      <c r="E2023">
        <v>9844.4837221818398</v>
      </c>
      <c r="F2023">
        <v>9764.5162778181602</v>
      </c>
    </row>
    <row r="2024" spans="1:6">
      <c r="A2024">
        <v>381</v>
      </c>
      <c r="B2024">
        <v>2023</v>
      </c>
      <c r="C2024">
        <v>2023</v>
      </c>
      <c r="D2024">
        <v>17007</v>
      </c>
      <c r="E2024">
        <v>8998.6173366042422</v>
      </c>
      <c r="F2024">
        <v>8008.3826633957578</v>
      </c>
    </row>
    <row r="2025" spans="1:6">
      <c r="A2025">
        <v>97</v>
      </c>
      <c r="B2025">
        <v>2024</v>
      </c>
      <c r="C2025">
        <v>2024</v>
      </c>
      <c r="D2025">
        <v>23397</v>
      </c>
      <c r="E2025">
        <v>15597.50297342416</v>
      </c>
      <c r="F2025">
        <v>7799.4970265758366</v>
      </c>
    </row>
    <row r="2026" spans="1:6">
      <c r="A2026">
        <v>958</v>
      </c>
      <c r="B2026">
        <v>2025</v>
      </c>
      <c r="C2026">
        <v>2025</v>
      </c>
      <c r="D2026">
        <v>11747</v>
      </c>
      <c r="E2026">
        <v>9708.9397511097432</v>
      </c>
      <c r="F2026">
        <v>2038.0602488902571</v>
      </c>
    </row>
    <row r="2027" spans="1:6">
      <c r="A2027">
        <v>980</v>
      </c>
      <c r="B2027">
        <v>2026</v>
      </c>
      <c r="C2027">
        <v>2026</v>
      </c>
      <c r="D2027">
        <v>7881</v>
      </c>
      <c r="E2027">
        <v>5616.1191188732873</v>
      </c>
      <c r="F2027">
        <v>2264.8808811267131</v>
      </c>
    </row>
    <row r="2028" spans="1:6">
      <c r="A2028">
        <v>502</v>
      </c>
      <c r="B2028">
        <v>2027</v>
      </c>
      <c r="C2028">
        <v>2027</v>
      </c>
      <c r="D2028">
        <v>5302</v>
      </c>
      <c r="E2028">
        <v>4440.8057743327718</v>
      </c>
      <c r="F2028">
        <v>861.19422566722824</v>
      </c>
    </row>
    <row r="2029" spans="1:6">
      <c r="A2029">
        <v>403</v>
      </c>
      <c r="B2029">
        <v>2028</v>
      </c>
      <c r="C2029">
        <v>2028</v>
      </c>
      <c r="D2029">
        <v>9765</v>
      </c>
      <c r="E2029">
        <v>5581.4993090231428</v>
      </c>
      <c r="F2029">
        <v>4183.5006909768572</v>
      </c>
    </row>
    <row r="2030" spans="1:6">
      <c r="A2030">
        <v>276</v>
      </c>
      <c r="B2030">
        <v>2029</v>
      </c>
      <c r="C2030">
        <v>2029</v>
      </c>
      <c r="D2030">
        <v>11354</v>
      </c>
      <c r="E2030">
        <v>9335.852728387119</v>
      </c>
      <c r="F2030">
        <v>2018.147271612881</v>
      </c>
    </row>
    <row r="2031" spans="1:6">
      <c r="A2031">
        <v>741</v>
      </c>
      <c r="B2031">
        <v>2030</v>
      </c>
      <c r="C2031">
        <v>2030</v>
      </c>
      <c r="D2031">
        <v>10969</v>
      </c>
      <c r="E2031">
        <v>9267.8828724361701</v>
      </c>
      <c r="F2031">
        <v>1701.1171275638301</v>
      </c>
    </row>
    <row r="2032" spans="1:6">
      <c r="A2032">
        <v>457</v>
      </c>
      <c r="B2032">
        <v>2031</v>
      </c>
      <c r="C2032">
        <v>2031</v>
      </c>
      <c r="D2032">
        <v>10410</v>
      </c>
      <c r="E2032">
        <v>8983.0329223500539</v>
      </c>
      <c r="F2032">
        <v>1426.9670776499461</v>
      </c>
    </row>
    <row r="2033" spans="1:6">
      <c r="A2033">
        <v>372</v>
      </c>
      <c r="B2033">
        <v>2032</v>
      </c>
      <c r="C2033">
        <v>2032</v>
      </c>
      <c r="D2033">
        <v>15201</v>
      </c>
      <c r="E2033">
        <v>10857.57505762694</v>
      </c>
      <c r="F2033">
        <v>4343.4249423730598</v>
      </c>
    </row>
    <row r="2034" spans="1:6">
      <c r="A2034">
        <v>740</v>
      </c>
      <c r="B2034">
        <v>2033</v>
      </c>
      <c r="C2034">
        <v>2033</v>
      </c>
      <c r="D2034">
        <v>7587</v>
      </c>
      <c r="E2034">
        <v>4028.4885725411091</v>
      </c>
      <c r="F2034">
        <v>3558.5114274588909</v>
      </c>
    </row>
    <row r="2035" spans="1:6">
      <c r="A2035">
        <v>460</v>
      </c>
      <c r="B2035">
        <v>2034</v>
      </c>
      <c r="C2035">
        <v>2034</v>
      </c>
      <c r="D2035">
        <v>24881</v>
      </c>
      <c r="E2035">
        <v>18827.72417708526</v>
      </c>
      <c r="F2035">
        <v>6053.2758229147403</v>
      </c>
    </row>
    <row r="2036" spans="1:6">
      <c r="A2036">
        <v>191</v>
      </c>
      <c r="B2036">
        <v>2035</v>
      </c>
      <c r="C2036">
        <v>2035</v>
      </c>
      <c r="D2036">
        <v>10557</v>
      </c>
      <c r="E2036">
        <v>8878.4516467531594</v>
      </c>
      <c r="F2036">
        <v>1678.5483532468411</v>
      </c>
    </row>
    <row r="2037" spans="1:6">
      <c r="A2037">
        <v>988</v>
      </c>
      <c r="B2037">
        <v>2036</v>
      </c>
      <c r="C2037">
        <v>2036</v>
      </c>
      <c r="D2037">
        <v>5695</v>
      </c>
      <c r="E2037">
        <v>3669.122527240007</v>
      </c>
      <c r="F2037">
        <v>2025.877472759993</v>
      </c>
    </row>
    <row r="2038" spans="1:6">
      <c r="A2038">
        <v>37</v>
      </c>
      <c r="B2038">
        <v>2037</v>
      </c>
      <c r="C2038">
        <v>2037</v>
      </c>
      <c r="D2038">
        <v>33287</v>
      </c>
      <c r="E2038">
        <v>22656.66512247032</v>
      </c>
      <c r="F2038">
        <v>10630.33487752968</v>
      </c>
    </row>
    <row r="2039" spans="1:6">
      <c r="A2039">
        <v>549</v>
      </c>
      <c r="B2039">
        <v>2038</v>
      </c>
      <c r="C2039">
        <v>2038</v>
      </c>
      <c r="D2039">
        <v>25524</v>
      </c>
      <c r="E2039">
        <v>20598.475848408169</v>
      </c>
      <c r="F2039">
        <v>4925.5241515918306</v>
      </c>
    </row>
    <row r="2040" spans="1:6">
      <c r="A2040">
        <v>838</v>
      </c>
      <c r="B2040">
        <v>2039</v>
      </c>
      <c r="C2040">
        <v>2039</v>
      </c>
      <c r="D2040">
        <v>8811</v>
      </c>
      <c r="E2040">
        <v>7580.8254525512166</v>
      </c>
      <c r="F2040">
        <v>1230.174547448783</v>
      </c>
    </row>
    <row r="2041" spans="1:6">
      <c r="A2041">
        <v>118</v>
      </c>
      <c r="B2041">
        <v>2040</v>
      </c>
      <c r="C2041">
        <v>2040</v>
      </c>
      <c r="D2041">
        <v>11179</v>
      </c>
      <c r="E2041">
        <v>9865.1430478348957</v>
      </c>
      <c r="F2041">
        <v>1313.8569521651041</v>
      </c>
    </row>
    <row r="2042" spans="1:6">
      <c r="A2042">
        <v>111</v>
      </c>
      <c r="B2042">
        <v>2041</v>
      </c>
      <c r="C2042">
        <v>2041</v>
      </c>
      <c r="D2042">
        <v>17417</v>
      </c>
      <c r="E2042">
        <v>15397.76894049162</v>
      </c>
      <c r="F2042">
        <v>2019.23105950838</v>
      </c>
    </row>
    <row r="2043" spans="1:6">
      <c r="A2043">
        <v>948</v>
      </c>
      <c r="B2043">
        <v>2042</v>
      </c>
      <c r="C2043">
        <v>2042</v>
      </c>
      <c r="D2043">
        <v>8631</v>
      </c>
      <c r="E2043">
        <v>4628.0720505972749</v>
      </c>
      <c r="F2043">
        <v>4002.9279494027251</v>
      </c>
    </row>
    <row r="2044" spans="1:6">
      <c r="A2044">
        <v>623</v>
      </c>
      <c r="B2044">
        <v>2043</v>
      </c>
      <c r="C2044">
        <v>2043</v>
      </c>
      <c r="D2044">
        <v>38381</v>
      </c>
      <c r="E2044">
        <v>33900.499560045893</v>
      </c>
      <c r="F2044">
        <v>4480.5004399541067</v>
      </c>
    </row>
    <row r="2045" spans="1:6">
      <c r="A2045">
        <v>331</v>
      </c>
      <c r="B2045">
        <v>2044</v>
      </c>
      <c r="C2045">
        <v>2044</v>
      </c>
      <c r="D2045">
        <v>26119</v>
      </c>
      <c r="E2045">
        <v>20090.443837249379</v>
      </c>
      <c r="F2045">
        <v>6028.5561627506213</v>
      </c>
    </row>
    <row r="2046" spans="1:6">
      <c r="A2046">
        <v>965</v>
      </c>
      <c r="B2046">
        <v>2045</v>
      </c>
      <c r="C2046">
        <v>2045</v>
      </c>
      <c r="D2046">
        <v>20737</v>
      </c>
      <c r="E2046">
        <v>11396.15367172237</v>
      </c>
      <c r="F2046">
        <v>9340.8463282776302</v>
      </c>
    </row>
    <row r="2047" spans="1:6">
      <c r="A2047">
        <v>218</v>
      </c>
      <c r="B2047">
        <v>2046</v>
      </c>
      <c r="C2047">
        <v>2046</v>
      </c>
      <c r="D2047">
        <v>7569</v>
      </c>
      <c r="E2047">
        <v>5239.6200922076432</v>
      </c>
      <c r="F2047">
        <v>2329.3799077923568</v>
      </c>
    </row>
    <row r="2048" spans="1:6">
      <c r="A2048">
        <v>312</v>
      </c>
      <c r="B2048">
        <v>2047</v>
      </c>
      <c r="C2048">
        <v>2047</v>
      </c>
      <c r="D2048">
        <v>22713</v>
      </c>
      <c r="E2048">
        <v>16215.21156335804</v>
      </c>
      <c r="F2048">
        <v>6497.7884366419603</v>
      </c>
    </row>
    <row r="2049" spans="1:6">
      <c r="A2049">
        <v>809</v>
      </c>
      <c r="B2049">
        <v>2048</v>
      </c>
      <c r="C2049">
        <v>2048</v>
      </c>
      <c r="D2049">
        <v>20798</v>
      </c>
      <c r="E2049">
        <v>11400.31452646419</v>
      </c>
      <c r="F2049">
        <v>9397.6854735358138</v>
      </c>
    </row>
    <row r="2050" spans="1:6">
      <c r="A2050">
        <v>978</v>
      </c>
      <c r="B2050">
        <v>2049</v>
      </c>
      <c r="C2050">
        <v>2049</v>
      </c>
      <c r="D2050">
        <v>10222</v>
      </c>
      <c r="E2050">
        <v>8502.4870308693462</v>
      </c>
      <c r="F2050">
        <v>1719.512969130654</v>
      </c>
    </row>
    <row r="2051" spans="1:6">
      <c r="A2051">
        <v>880</v>
      </c>
      <c r="B2051">
        <v>2050</v>
      </c>
      <c r="C2051">
        <v>2050</v>
      </c>
      <c r="D2051">
        <v>5623</v>
      </c>
      <c r="E2051">
        <v>4261.4660331800551</v>
      </c>
      <c r="F2051">
        <v>1361.5339668199449</v>
      </c>
    </row>
    <row r="2052" spans="1:6">
      <c r="A2052">
        <v>517</v>
      </c>
      <c r="B2052">
        <v>2051</v>
      </c>
      <c r="C2052">
        <v>2051</v>
      </c>
      <c r="D2052">
        <v>14355</v>
      </c>
      <c r="E2052">
        <v>11488.37164316813</v>
      </c>
      <c r="F2052">
        <v>2866.6283568318672</v>
      </c>
    </row>
    <row r="2053" spans="1:6">
      <c r="A2053">
        <v>169</v>
      </c>
      <c r="B2053">
        <v>2052</v>
      </c>
      <c r="C2053">
        <v>2052</v>
      </c>
      <c r="D2053">
        <v>18860</v>
      </c>
      <c r="E2053">
        <v>15885.97747342239</v>
      </c>
      <c r="F2053">
        <v>2974.0225265776121</v>
      </c>
    </row>
    <row r="2054" spans="1:6">
      <c r="A2054">
        <v>714</v>
      </c>
      <c r="B2054">
        <v>2053</v>
      </c>
      <c r="C2054">
        <v>2053</v>
      </c>
      <c r="D2054">
        <v>8679</v>
      </c>
      <c r="E2054">
        <v>5553.0127630171892</v>
      </c>
      <c r="F2054">
        <v>3125.9872369828108</v>
      </c>
    </row>
    <row r="2055" spans="1:6">
      <c r="A2055">
        <v>397</v>
      </c>
      <c r="B2055">
        <v>2054</v>
      </c>
      <c r="C2055">
        <v>2054</v>
      </c>
      <c r="D2055">
        <v>12826</v>
      </c>
      <c r="E2055">
        <v>8966.9594746271159</v>
      </c>
      <c r="F2055">
        <v>3859.0405253728841</v>
      </c>
    </row>
    <row r="2056" spans="1:6">
      <c r="A2056">
        <v>447</v>
      </c>
      <c r="B2056">
        <v>2055</v>
      </c>
      <c r="C2056">
        <v>2055</v>
      </c>
      <c r="D2056">
        <v>15574</v>
      </c>
      <c r="E2056">
        <v>8692.8771846503259</v>
      </c>
      <c r="F2056">
        <v>6881.1228153496741</v>
      </c>
    </row>
    <row r="2057" spans="1:6">
      <c r="A2057">
        <v>569</v>
      </c>
      <c r="B2057">
        <v>2056</v>
      </c>
      <c r="C2057">
        <v>2056</v>
      </c>
      <c r="D2057">
        <v>15451</v>
      </c>
      <c r="E2057">
        <v>10219.47756904665</v>
      </c>
      <c r="F2057">
        <v>5231.5224309533533</v>
      </c>
    </row>
    <row r="2058" spans="1:6">
      <c r="A2058">
        <v>104</v>
      </c>
      <c r="B2058">
        <v>2057</v>
      </c>
      <c r="C2058">
        <v>2057</v>
      </c>
      <c r="D2058">
        <v>8583</v>
      </c>
      <c r="E2058">
        <v>7272.5159580214786</v>
      </c>
      <c r="F2058">
        <v>1310.484041978521</v>
      </c>
    </row>
    <row r="2059" spans="1:6">
      <c r="A2059">
        <v>388</v>
      </c>
      <c r="B2059">
        <v>2058</v>
      </c>
      <c r="C2059">
        <v>2058</v>
      </c>
      <c r="D2059">
        <v>6135</v>
      </c>
      <c r="E2059">
        <v>3728.1040627751509</v>
      </c>
      <c r="F2059">
        <v>2406.8959372248491</v>
      </c>
    </row>
    <row r="2060" spans="1:6">
      <c r="A2060">
        <v>62</v>
      </c>
      <c r="B2060">
        <v>2059</v>
      </c>
      <c r="C2060">
        <v>2059</v>
      </c>
      <c r="D2060">
        <v>23029</v>
      </c>
      <c r="E2060">
        <v>14400.52526364394</v>
      </c>
      <c r="F2060">
        <v>8628.4747363560618</v>
      </c>
    </row>
    <row r="2061" spans="1:6">
      <c r="A2061">
        <v>623</v>
      </c>
      <c r="B2061">
        <v>2060</v>
      </c>
      <c r="C2061">
        <v>2060</v>
      </c>
      <c r="D2061">
        <v>33698</v>
      </c>
      <c r="E2061">
        <v>20381.852379577449</v>
      </c>
      <c r="F2061">
        <v>13316.147620422549</v>
      </c>
    </row>
    <row r="2062" spans="1:6">
      <c r="A2062">
        <v>704</v>
      </c>
      <c r="B2062">
        <v>2061</v>
      </c>
      <c r="C2062">
        <v>2061</v>
      </c>
      <c r="D2062">
        <v>28225</v>
      </c>
      <c r="E2062">
        <v>18352.073444559552</v>
      </c>
      <c r="F2062">
        <v>9872.9265554404483</v>
      </c>
    </row>
    <row r="2063" spans="1:6">
      <c r="A2063">
        <v>93</v>
      </c>
      <c r="B2063">
        <v>2062</v>
      </c>
      <c r="C2063">
        <v>2062</v>
      </c>
      <c r="D2063">
        <v>10443</v>
      </c>
      <c r="E2063">
        <v>6465.515145512597</v>
      </c>
      <c r="F2063">
        <v>3977.484854487403</v>
      </c>
    </row>
    <row r="2064" spans="1:6">
      <c r="A2064">
        <v>753</v>
      </c>
      <c r="B2064">
        <v>2063</v>
      </c>
      <c r="C2064">
        <v>2063</v>
      </c>
      <c r="D2064">
        <v>17157</v>
      </c>
      <c r="E2064">
        <v>9704.8503407439694</v>
      </c>
      <c r="F2064">
        <v>7452.1496592560306</v>
      </c>
    </row>
    <row r="2065" spans="1:6">
      <c r="A2065">
        <v>459</v>
      </c>
      <c r="B2065">
        <v>2064</v>
      </c>
      <c r="C2065">
        <v>2064</v>
      </c>
      <c r="D2065">
        <v>20868</v>
      </c>
      <c r="E2065">
        <v>12752.10267012612</v>
      </c>
      <c r="F2065">
        <v>8115.8973298738838</v>
      </c>
    </row>
    <row r="2066" spans="1:6">
      <c r="A2066">
        <v>581</v>
      </c>
      <c r="B2066">
        <v>2065</v>
      </c>
      <c r="C2066">
        <v>2065</v>
      </c>
      <c r="D2066">
        <v>7811</v>
      </c>
      <c r="E2066">
        <v>4045.5949027920929</v>
      </c>
      <c r="F2066">
        <v>3765.4050972079071</v>
      </c>
    </row>
    <row r="2067" spans="1:6">
      <c r="A2067">
        <v>541</v>
      </c>
      <c r="B2067">
        <v>2066</v>
      </c>
      <c r="C2067">
        <v>2066</v>
      </c>
      <c r="D2067">
        <v>16017</v>
      </c>
      <c r="E2067">
        <v>11577.33812192097</v>
      </c>
      <c r="F2067">
        <v>4439.6618780790286</v>
      </c>
    </row>
    <row r="2068" spans="1:6">
      <c r="A2068">
        <v>295</v>
      </c>
      <c r="B2068">
        <v>2067</v>
      </c>
      <c r="C2068">
        <v>2067</v>
      </c>
      <c r="D2068">
        <v>7973</v>
      </c>
      <c r="E2068">
        <v>6771.3663012536481</v>
      </c>
      <c r="F2068">
        <v>1201.6336987463519</v>
      </c>
    </row>
    <row r="2069" spans="1:6">
      <c r="A2069">
        <v>64</v>
      </c>
      <c r="B2069">
        <v>2068</v>
      </c>
      <c r="C2069">
        <v>2068</v>
      </c>
      <c r="D2069">
        <v>19568</v>
      </c>
      <c r="E2069">
        <v>9863.4617067127019</v>
      </c>
      <c r="F2069">
        <v>9704.5382932872981</v>
      </c>
    </row>
    <row r="2070" spans="1:6">
      <c r="A2070">
        <v>368</v>
      </c>
      <c r="B2070">
        <v>2069</v>
      </c>
      <c r="C2070">
        <v>2069</v>
      </c>
      <c r="D2070">
        <v>3213</v>
      </c>
      <c r="E2070">
        <v>1826.2265823924099</v>
      </c>
      <c r="F2070">
        <v>1386.7734176075901</v>
      </c>
    </row>
    <row r="2071" spans="1:6">
      <c r="A2071">
        <v>705</v>
      </c>
      <c r="B2071">
        <v>2070</v>
      </c>
      <c r="C2071">
        <v>2070</v>
      </c>
      <c r="D2071">
        <v>23660</v>
      </c>
      <c r="E2071">
        <v>16237.51189159026</v>
      </c>
      <c r="F2071">
        <v>7422.4881084097406</v>
      </c>
    </row>
    <row r="2072" spans="1:6">
      <c r="A2072">
        <v>772</v>
      </c>
      <c r="B2072">
        <v>2071</v>
      </c>
      <c r="C2072">
        <v>2071</v>
      </c>
      <c r="D2072">
        <v>21960</v>
      </c>
      <c r="E2072">
        <v>15849.54959834721</v>
      </c>
      <c r="F2072">
        <v>6110.4504016527881</v>
      </c>
    </row>
    <row r="2073" spans="1:6">
      <c r="A2073">
        <v>766</v>
      </c>
      <c r="B2073">
        <v>2072</v>
      </c>
      <c r="C2073">
        <v>2072</v>
      </c>
      <c r="D2073">
        <v>13850</v>
      </c>
      <c r="E2073">
        <v>9587.910953426519</v>
      </c>
      <c r="F2073">
        <v>4262.089046573481</v>
      </c>
    </row>
    <row r="2074" spans="1:6">
      <c r="A2074">
        <v>155</v>
      </c>
      <c r="B2074">
        <v>2073</v>
      </c>
      <c r="C2074">
        <v>2073</v>
      </c>
      <c r="D2074">
        <v>14371</v>
      </c>
      <c r="E2074">
        <v>12770.149687747011</v>
      </c>
      <c r="F2074">
        <v>1600.850312252993</v>
      </c>
    </row>
    <row r="2075" spans="1:6">
      <c r="A2075">
        <v>545</v>
      </c>
      <c r="B2075">
        <v>2074</v>
      </c>
      <c r="C2075">
        <v>2074</v>
      </c>
      <c r="D2075">
        <v>8984</v>
      </c>
      <c r="E2075">
        <v>5908.8926601294106</v>
      </c>
      <c r="F2075">
        <v>3075.1073398705889</v>
      </c>
    </row>
    <row r="2076" spans="1:6">
      <c r="A2076">
        <v>697</v>
      </c>
      <c r="B2076">
        <v>2075</v>
      </c>
      <c r="C2076">
        <v>2075</v>
      </c>
      <c r="D2076">
        <v>17845</v>
      </c>
      <c r="E2076">
        <v>8927.0262305024444</v>
      </c>
      <c r="F2076">
        <v>8917.9737694975556</v>
      </c>
    </row>
    <row r="2077" spans="1:6">
      <c r="A2077">
        <v>894</v>
      </c>
      <c r="B2077">
        <v>2076</v>
      </c>
      <c r="C2077">
        <v>2076</v>
      </c>
      <c r="D2077">
        <v>32523</v>
      </c>
      <c r="E2077">
        <v>21207.79258461509</v>
      </c>
      <c r="F2077">
        <v>11315.20741538491</v>
      </c>
    </row>
    <row r="2078" spans="1:6">
      <c r="A2078">
        <v>123</v>
      </c>
      <c r="B2078">
        <v>2077</v>
      </c>
      <c r="C2078">
        <v>2077</v>
      </c>
      <c r="D2078">
        <v>16252</v>
      </c>
      <c r="E2078">
        <v>13912.520349316121</v>
      </c>
      <c r="F2078">
        <v>2339.4796506838788</v>
      </c>
    </row>
    <row r="2079" spans="1:6">
      <c r="A2079">
        <v>677</v>
      </c>
      <c r="B2079">
        <v>2078</v>
      </c>
      <c r="C2079">
        <v>2078</v>
      </c>
      <c r="D2079">
        <v>16948</v>
      </c>
      <c r="E2079">
        <v>9472.6533741096882</v>
      </c>
      <c r="F2079">
        <v>7475.3466258903118</v>
      </c>
    </row>
    <row r="2080" spans="1:6">
      <c r="A2080">
        <v>445</v>
      </c>
      <c r="B2080">
        <v>2079</v>
      </c>
      <c r="C2080">
        <v>2079</v>
      </c>
      <c r="D2080">
        <v>30944</v>
      </c>
      <c r="E2080">
        <v>19796.326355716359</v>
      </c>
      <c r="F2080">
        <v>11147.673644283641</v>
      </c>
    </row>
    <row r="2081" spans="1:6">
      <c r="A2081">
        <v>103</v>
      </c>
      <c r="B2081">
        <v>2080</v>
      </c>
      <c r="C2081">
        <v>2080</v>
      </c>
      <c r="D2081">
        <v>11035</v>
      </c>
      <c r="E2081">
        <v>9590.5157267912218</v>
      </c>
      <c r="F2081">
        <v>1444.4842732087779</v>
      </c>
    </row>
    <row r="2082" spans="1:6">
      <c r="A2082">
        <v>555</v>
      </c>
      <c r="B2082">
        <v>2081</v>
      </c>
      <c r="C2082">
        <v>2081</v>
      </c>
      <c r="D2082">
        <v>14435</v>
      </c>
      <c r="E2082">
        <v>10226.793081995551</v>
      </c>
      <c r="F2082">
        <v>4208.2069180044446</v>
      </c>
    </row>
    <row r="2083" spans="1:6">
      <c r="A2083">
        <v>599</v>
      </c>
      <c r="B2083">
        <v>2082</v>
      </c>
      <c r="C2083">
        <v>2082</v>
      </c>
      <c r="D2083">
        <v>11681</v>
      </c>
      <c r="E2083">
        <v>5904.5517921442733</v>
      </c>
      <c r="F2083">
        <v>5776.4482078557267</v>
      </c>
    </row>
    <row r="2084" spans="1:6">
      <c r="A2084">
        <v>205</v>
      </c>
      <c r="B2084">
        <v>2083</v>
      </c>
      <c r="C2084">
        <v>2083</v>
      </c>
      <c r="D2084">
        <v>23588</v>
      </c>
      <c r="E2084">
        <v>11879.636147076</v>
      </c>
      <c r="F2084">
        <v>11708.363852924</v>
      </c>
    </row>
    <row r="2085" spans="1:6">
      <c r="A2085">
        <v>641</v>
      </c>
      <c r="B2085">
        <v>2084</v>
      </c>
      <c r="C2085">
        <v>2084</v>
      </c>
      <c r="D2085">
        <v>17863</v>
      </c>
      <c r="E2085">
        <v>15985.39103142167</v>
      </c>
      <c r="F2085">
        <v>1877.6089685783261</v>
      </c>
    </row>
    <row r="2086" spans="1:6">
      <c r="A2086">
        <v>78</v>
      </c>
      <c r="B2086">
        <v>2085</v>
      </c>
      <c r="C2086">
        <v>2085</v>
      </c>
      <c r="D2086">
        <v>45880</v>
      </c>
      <c r="E2086">
        <v>34971.181419210778</v>
      </c>
      <c r="F2086">
        <v>10908.818580789221</v>
      </c>
    </row>
    <row r="2087" spans="1:6">
      <c r="A2087">
        <v>907</v>
      </c>
      <c r="B2087">
        <v>2086</v>
      </c>
      <c r="C2087">
        <v>2086</v>
      </c>
      <c r="D2087">
        <v>11086</v>
      </c>
      <c r="E2087">
        <v>5816.432355523254</v>
      </c>
      <c r="F2087">
        <v>5269.567644476746</v>
      </c>
    </row>
    <row r="2088" spans="1:6">
      <c r="A2088">
        <v>473</v>
      </c>
      <c r="B2088">
        <v>2087</v>
      </c>
      <c r="C2088">
        <v>2087</v>
      </c>
      <c r="D2088">
        <v>10491</v>
      </c>
      <c r="E2088">
        <v>6719.7488088947002</v>
      </c>
      <c r="F2088">
        <v>3771.2511911053002</v>
      </c>
    </row>
    <row r="2089" spans="1:6">
      <c r="A2089">
        <v>578</v>
      </c>
      <c r="B2089">
        <v>2088</v>
      </c>
      <c r="C2089">
        <v>2088</v>
      </c>
      <c r="D2089">
        <v>49634</v>
      </c>
      <c r="E2089">
        <v>30567.7110648626</v>
      </c>
      <c r="F2089">
        <v>19066.2889351374</v>
      </c>
    </row>
    <row r="2090" spans="1:6">
      <c r="A2090">
        <v>638</v>
      </c>
      <c r="B2090">
        <v>2089</v>
      </c>
      <c r="C2090">
        <v>2089</v>
      </c>
      <c r="D2090">
        <v>5766</v>
      </c>
      <c r="E2090">
        <v>2980.3186261425049</v>
      </c>
      <c r="F2090">
        <v>2785.6813738574951</v>
      </c>
    </row>
    <row r="2091" spans="1:6">
      <c r="A2091">
        <v>963</v>
      </c>
      <c r="B2091">
        <v>2090</v>
      </c>
      <c r="C2091">
        <v>2090</v>
      </c>
      <c r="D2091">
        <v>10167</v>
      </c>
      <c r="E2091">
        <v>8444.6353124523557</v>
      </c>
      <c r="F2091">
        <v>1722.3646875476441</v>
      </c>
    </row>
    <row r="2092" spans="1:6">
      <c r="A2092">
        <v>827</v>
      </c>
      <c r="B2092">
        <v>2091</v>
      </c>
      <c r="C2092">
        <v>2091</v>
      </c>
      <c r="D2092">
        <v>11588</v>
      </c>
      <c r="E2092">
        <v>7168.1060813797658</v>
      </c>
      <c r="F2092">
        <v>4419.8939186202342</v>
      </c>
    </row>
    <row r="2093" spans="1:6">
      <c r="A2093">
        <v>283</v>
      </c>
      <c r="B2093">
        <v>2092</v>
      </c>
      <c r="C2093">
        <v>2092</v>
      </c>
      <c r="D2093">
        <v>20308</v>
      </c>
      <c r="E2093">
        <v>14477.039443312069</v>
      </c>
      <c r="F2093">
        <v>5830.9605566879291</v>
      </c>
    </row>
    <row r="2094" spans="1:6">
      <c r="A2094">
        <v>91</v>
      </c>
      <c r="B2094">
        <v>2093</v>
      </c>
      <c r="C2094">
        <v>2093</v>
      </c>
      <c r="D2094">
        <v>24597</v>
      </c>
      <c r="E2094">
        <v>21103.903362819299</v>
      </c>
      <c r="F2094">
        <v>3493.096637180704</v>
      </c>
    </row>
    <row r="2095" spans="1:6">
      <c r="A2095">
        <v>627</v>
      </c>
      <c r="B2095">
        <v>2094</v>
      </c>
      <c r="C2095">
        <v>2094</v>
      </c>
      <c r="D2095">
        <v>18210</v>
      </c>
      <c r="E2095">
        <v>9865.9618897546552</v>
      </c>
      <c r="F2095">
        <v>8344.0381102453448</v>
      </c>
    </row>
    <row r="2096" spans="1:6">
      <c r="A2096">
        <v>809</v>
      </c>
      <c r="B2096">
        <v>2095</v>
      </c>
      <c r="C2096">
        <v>2095</v>
      </c>
      <c r="D2096">
        <v>28631</v>
      </c>
      <c r="E2096">
        <v>15360.944005346901</v>
      </c>
      <c r="F2096">
        <v>13270.055994653099</v>
      </c>
    </row>
    <row r="2097" spans="1:6">
      <c r="A2097">
        <v>832</v>
      </c>
      <c r="B2097">
        <v>2096</v>
      </c>
      <c r="C2097">
        <v>2096</v>
      </c>
      <c r="D2097">
        <v>7912</v>
      </c>
      <c r="E2097">
        <v>4400.5583053214968</v>
      </c>
      <c r="F2097">
        <v>3511.4416946785032</v>
      </c>
    </row>
    <row r="2098" spans="1:6">
      <c r="A2098">
        <v>998</v>
      </c>
      <c r="B2098">
        <v>2097</v>
      </c>
      <c r="C2098">
        <v>2097</v>
      </c>
      <c r="D2098">
        <v>15924</v>
      </c>
      <c r="E2098">
        <v>9797.6791428565084</v>
      </c>
      <c r="F2098">
        <v>6126.3208571434916</v>
      </c>
    </row>
    <row r="2099" spans="1:6">
      <c r="A2099">
        <v>463</v>
      </c>
      <c r="B2099">
        <v>2098</v>
      </c>
      <c r="C2099">
        <v>2098</v>
      </c>
      <c r="D2099">
        <v>8493</v>
      </c>
      <c r="E2099">
        <v>5648.8538570909859</v>
      </c>
      <c r="F2099">
        <v>2844.1461429090141</v>
      </c>
    </row>
    <row r="2100" spans="1:6">
      <c r="A2100">
        <v>115</v>
      </c>
      <c r="B2100">
        <v>2099</v>
      </c>
      <c r="C2100">
        <v>2099</v>
      </c>
      <c r="D2100">
        <v>7007</v>
      </c>
      <c r="E2100">
        <v>5294.7326734276148</v>
      </c>
      <c r="F2100">
        <v>1712.2673265723849</v>
      </c>
    </row>
    <row r="2101" spans="1:6">
      <c r="A2101">
        <v>444</v>
      </c>
      <c r="B2101">
        <v>2100</v>
      </c>
      <c r="C2101">
        <v>2100</v>
      </c>
      <c r="D2101">
        <v>20622</v>
      </c>
      <c r="E2101">
        <v>13796.269714100021</v>
      </c>
      <c r="F2101">
        <v>6825.7302858999792</v>
      </c>
    </row>
    <row r="2102" spans="1:6">
      <c r="A2102">
        <v>215</v>
      </c>
      <c r="B2102">
        <v>2101</v>
      </c>
      <c r="C2102">
        <v>2101</v>
      </c>
      <c r="D2102">
        <v>24638</v>
      </c>
      <c r="E2102">
        <v>14705.2471694382</v>
      </c>
      <c r="F2102">
        <v>9932.7528305618016</v>
      </c>
    </row>
    <row r="2103" spans="1:6">
      <c r="A2103">
        <v>535</v>
      </c>
      <c r="B2103">
        <v>2102</v>
      </c>
      <c r="C2103">
        <v>2102</v>
      </c>
      <c r="D2103">
        <v>19497</v>
      </c>
      <c r="E2103">
        <v>12079.802258393631</v>
      </c>
      <c r="F2103">
        <v>7417.197741606371</v>
      </c>
    </row>
    <row r="2104" spans="1:6">
      <c r="A2104">
        <v>176</v>
      </c>
      <c r="B2104">
        <v>2103</v>
      </c>
      <c r="C2104">
        <v>2103</v>
      </c>
      <c r="D2104">
        <v>6888</v>
      </c>
      <c r="E2104">
        <v>4134.7178023793886</v>
      </c>
      <c r="F2104">
        <v>2753.282197620611</v>
      </c>
    </row>
    <row r="2105" spans="1:6">
      <c r="A2105">
        <v>839</v>
      </c>
      <c r="B2105">
        <v>2104</v>
      </c>
      <c r="C2105">
        <v>2104</v>
      </c>
      <c r="D2105">
        <v>24289</v>
      </c>
      <c r="E2105">
        <v>21120.020660732229</v>
      </c>
      <c r="F2105">
        <v>3168.9793392677711</v>
      </c>
    </row>
    <row r="2106" spans="1:6">
      <c r="A2106">
        <v>507</v>
      </c>
      <c r="B2106">
        <v>2105</v>
      </c>
      <c r="C2106">
        <v>2105</v>
      </c>
      <c r="D2106">
        <v>17472</v>
      </c>
      <c r="E2106">
        <v>15039.981995826471</v>
      </c>
      <c r="F2106">
        <v>2432.0180041735262</v>
      </c>
    </row>
    <row r="2107" spans="1:6">
      <c r="A2107">
        <v>510</v>
      </c>
      <c r="B2107">
        <v>2106</v>
      </c>
      <c r="C2107">
        <v>2106</v>
      </c>
      <c r="D2107">
        <v>5213</v>
      </c>
      <c r="E2107">
        <v>2757.4845904892941</v>
      </c>
      <c r="F2107">
        <v>2455.5154095107059</v>
      </c>
    </row>
    <row r="2108" spans="1:6">
      <c r="A2108">
        <v>749</v>
      </c>
      <c r="B2108">
        <v>2107</v>
      </c>
      <c r="C2108">
        <v>2107</v>
      </c>
      <c r="D2108">
        <v>29880</v>
      </c>
      <c r="E2108">
        <v>24025.02570777747</v>
      </c>
      <c r="F2108">
        <v>5854.9742922225269</v>
      </c>
    </row>
    <row r="2109" spans="1:6">
      <c r="A2109">
        <v>71</v>
      </c>
      <c r="B2109">
        <v>2108</v>
      </c>
      <c r="C2109">
        <v>2108</v>
      </c>
      <c r="D2109">
        <v>19947</v>
      </c>
      <c r="E2109">
        <v>13217.521838420011</v>
      </c>
      <c r="F2109">
        <v>6729.4781615799911</v>
      </c>
    </row>
    <row r="2110" spans="1:6">
      <c r="A2110">
        <v>768</v>
      </c>
      <c r="B2110">
        <v>2109</v>
      </c>
      <c r="C2110">
        <v>2109</v>
      </c>
      <c r="D2110">
        <v>29499</v>
      </c>
      <c r="E2110">
        <v>17939.121835030121</v>
      </c>
      <c r="F2110">
        <v>11559.878164969879</v>
      </c>
    </row>
    <row r="2111" spans="1:6">
      <c r="A2111">
        <v>995</v>
      </c>
      <c r="B2111">
        <v>2110</v>
      </c>
      <c r="C2111">
        <v>2110</v>
      </c>
      <c r="D2111">
        <v>14305</v>
      </c>
      <c r="E2111">
        <v>10673.25170806855</v>
      </c>
      <c r="F2111">
        <v>3631.748291931453</v>
      </c>
    </row>
    <row r="2112" spans="1:6">
      <c r="A2112">
        <v>916</v>
      </c>
      <c r="B2112">
        <v>2111</v>
      </c>
      <c r="C2112">
        <v>2111</v>
      </c>
      <c r="D2112">
        <v>29068</v>
      </c>
      <c r="E2112">
        <v>20319.633785481848</v>
      </c>
      <c r="F2112">
        <v>8748.3662145181479</v>
      </c>
    </row>
    <row r="2113" spans="1:6">
      <c r="A2113">
        <v>760</v>
      </c>
      <c r="B2113">
        <v>2112</v>
      </c>
      <c r="C2113">
        <v>2112</v>
      </c>
      <c r="D2113">
        <v>14351</v>
      </c>
      <c r="E2113">
        <v>11571.80215830117</v>
      </c>
      <c r="F2113">
        <v>2779.197841698835</v>
      </c>
    </row>
    <row r="2114" spans="1:6">
      <c r="A2114">
        <v>399</v>
      </c>
      <c r="B2114">
        <v>2113</v>
      </c>
      <c r="C2114">
        <v>2113</v>
      </c>
      <c r="D2114">
        <v>20263</v>
      </c>
      <c r="E2114">
        <v>14742.62132006432</v>
      </c>
      <c r="F2114">
        <v>5520.3786799356794</v>
      </c>
    </row>
    <row r="2115" spans="1:6">
      <c r="A2115">
        <v>1</v>
      </c>
      <c r="B2115">
        <v>2114</v>
      </c>
      <c r="C2115">
        <v>2114</v>
      </c>
      <c r="D2115">
        <v>26021</v>
      </c>
      <c r="E2115">
        <v>19154.270820686761</v>
      </c>
      <c r="F2115">
        <v>6866.7291793132426</v>
      </c>
    </row>
    <row r="2116" spans="1:6">
      <c r="A2116">
        <v>715</v>
      </c>
      <c r="B2116">
        <v>2115</v>
      </c>
      <c r="C2116">
        <v>2115</v>
      </c>
      <c r="D2116">
        <v>21786</v>
      </c>
      <c r="E2116">
        <v>19522.40762034967</v>
      </c>
      <c r="F2116">
        <v>2263.5923796503271</v>
      </c>
    </row>
    <row r="2117" spans="1:6">
      <c r="A2117">
        <v>876</v>
      </c>
      <c r="B2117">
        <v>2116</v>
      </c>
      <c r="C2117">
        <v>2116</v>
      </c>
      <c r="D2117">
        <v>6295</v>
      </c>
      <c r="E2117">
        <v>5372.8651930564893</v>
      </c>
      <c r="F2117">
        <v>922.13480694351074</v>
      </c>
    </row>
    <row r="2118" spans="1:6">
      <c r="A2118">
        <v>931</v>
      </c>
      <c r="B2118">
        <v>2117</v>
      </c>
      <c r="C2118">
        <v>2117</v>
      </c>
      <c r="D2118">
        <v>15290</v>
      </c>
      <c r="E2118">
        <v>8883.9425703494926</v>
      </c>
      <c r="F2118">
        <v>6406.0574296505074</v>
      </c>
    </row>
    <row r="2119" spans="1:6">
      <c r="A2119">
        <v>19</v>
      </c>
      <c r="B2119">
        <v>2118</v>
      </c>
      <c r="C2119">
        <v>2118</v>
      </c>
      <c r="D2119">
        <v>6614</v>
      </c>
      <c r="E2119">
        <v>5529.782749476889</v>
      </c>
      <c r="F2119">
        <v>1084.217250523111</v>
      </c>
    </row>
    <row r="2120" spans="1:6">
      <c r="A2120">
        <v>333</v>
      </c>
      <c r="B2120">
        <v>2119</v>
      </c>
      <c r="C2120">
        <v>2119</v>
      </c>
      <c r="D2120">
        <v>45461</v>
      </c>
      <c r="E2120">
        <v>23294.880299778681</v>
      </c>
      <c r="F2120">
        <v>22166.119700221319</v>
      </c>
    </row>
    <row r="2121" spans="1:6">
      <c r="A2121">
        <v>519</v>
      </c>
      <c r="B2121">
        <v>2120</v>
      </c>
      <c r="C2121">
        <v>2120</v>
      </c>
      <c r="D2121">
        <v>9620</v>
      </c>
      <c r="E2121">
        <v>6883.8583517120624</v>
      </c>
      <c r="F2121">
        <v>2736.1416482879381</v>
      </c>
    </row>
    <row r="2122" spans="1:6">
      <c r="A2122">
        <v>910</v>
      </c>
      <c r="B2122">
        <v>2121</v>
      </c>
      <c r="C2122">
        <v>2121</v>
      </c>
      <c r="D2122">
        <v>43505</v>
      </c>
      <c r="E2122">
        <v>32788.051998037743</v>
      </c>
      <c r="F2122">
        <v>10716.948001962261</v>
      </c>
    </row>
    <row r="2123" spans="1:6">
      <c r="A2123">
        <v>382</v>
      </c>
      <c r="B2123">
        <v>2122</v>
      </c>
      <c r="C2123">
        <v>2122</v>
      </c>
      <c r="D2123">
        <v>16494</v>
      </c>
      <c r="E2123">
        <v>14741.05363643059</v>
      </c>
      <c r="F2123">
        <v>1752.9463635694119</v>
      </c>
    </row>
    <row r="2124" spans="1:6">
      <c r="A2124">
        <v>697</v>
      </c>
      <c r="B2124">
        <v>2123</v>
      </c>
      <c r="C2124">
        <v>2123</v>
      </c>
      <c r="D2124">
        <v>10372</v>
      </c>
      <c r="E2124">
        <v>6286.6497910493927</v>
      </c>
      <c r="F2124">
        <v>4085.3502089506069</v>
      </c>
    </row>
    <row r="2125" spans="1:6">
      <c r="A2125">
        <v>293</v>
      </c>
      <c r="B2125">
        <v>2124</v>
      </c>
      <c r="C2125">
        <v>2124</v>
      </c>
      <c r="D2125">
        <v>15846</v>
      </c>
      <c r="E2125">
        <v>9831.7616351827019</v>
      </c>
      <c r="F2125">
        <v>6014.2383648172981</v>
      </c>
    </row>
    <row r="2126" spans="1:6">
      <c r="A2126">
        <v>33</v>
      </c>
      <c r="B2126">
        <v>2125</v>
      </c>
      <c r="C2126">
        <v>2125</v>
      </c>
      <c r="D2126">
        <v>38113</v>
      </c>
      <c r="E2126">
        <v>25319.092154260019</v>
      </c>
      <c r="F2126">
        <v>12793.907845739979</v>
      </c>
    </row>
    <row r="2127" spans="1:6">
      <c r="A2127">
        <v>417</v>
      </c>
      <c r="B2127">
        <v>2126</v>
      </c>
      <c r="C2127">
        <v>2126</v>
      </c>
      <c r="D2127">
        <v>9323</v>
      </c>
      <c r="E2127">
        <v>6867.5309485886046</v>
      </c>
      <c r="F2127">
        <v>2455.469051411395</v>
      </c>
    </row>
    <row r="2128" spans="1:6">
      <c r="A2128">
        <v>381</v>
      </c>
      <c r="B2128">
        <v>2127</v>
      </c>
      <c r="C2128">
        <v>2127</v>
      </c>
      <c r="D2128">
        <v>10152</v>
      </c>
      <c r="E2128">
        <v>7603.1025820136174</v>
      </c>
      <c r="F2128">
        <v>2548.8974179863831</v>
      </c>
    </row>
    <row r="2129" spans="1:6">
      <c r="A2129">
        <v>19</v>
      </c>
      <c r="B2129">
        <v>2128</v>
      </c>
      <c r="C2129">
        <v>2128</v>
      </c>
      <c r="D2129">
        <v>22204</v>
      </c>
      <c r="E2129">
        <v>15370.437215266429</v>
      </c>
      <c r="F2129">
        <v>6833.5627847335727</v>
      </c>
    </row>
    <row r="2130" spans="1:6">
      <c r="A2130">
        <v>831</v>
      </c>
      <c r="B2130">
        <v>2129</v>
      </c>
      <c r="C2130">
        <v>2129</v>
      </c>
      <c r="D2130">
        <v>10745</v>
      </c>
      <c r="E2130">
        <v>8949.7074813611816</v>
      </c>
      <c r="F2130">
        <v>1795.2925186388179</v>
      </c>
    </row>
    <row r="2131" spans="1:6">
      <c r="A2131">
        <v>749</v>
      </c>
      <c r="B2131">
        <v>2130</v>
      </c>
      <c r="C2131">
        <v>2130</v>
      </c>
      <c r="D2131">
        <v>42926</v>
      </c>
      <c r="E2131">
        <v>23158.97498168661</v>
      </c>
      <c r="F2131">
        <v>19767.02501831339</v>
      </c>
    </row>
    <row r="2132" spans="1:6">
      <c r="A2132">
        <v>807</v>
      </c>
      <c r="B2132">
        <v>2131</v>
      </c>
      <c r="C2132">
        <v>2131</v>
      </c>
      <c r="D2132">
        <v>24410</v>
      </c>
      <c r="E2132">
        <v>13030.25522072551</v>
      </c>
      <c r="F2132">
        <v>11379.74477927449</v>
      </c>
    </row>
    <row r="2133" spans="1:6">
      <c r="A2133">
        <v>300</v>
      </c>
      <c r="B2133">
        <v>2132</v>
      </c>
      <c r="C2133">
        <v>2132</v>
      </c>
      <c r="D2133">
        <v>8220</v>
      </c>
      <c r="E2133">
        <v>7034.0010244206751</v>
      </c>
      <c r="F2133">
        <v>1185.9989755793249</v>
      </c>
    </row>
    <row r="2134" spans="1:6">
      <c r="A2134">
        <v>301</v>
      </c>
      <c r="B2134">
        <v>2133</v>
      </c>
      <c r="C2134">
        <v>2133</v>
      </c>
      <c r="D2134">
        <v>6015</v>
      </c>
      <c r="E2134">
        <v>5267.8269079596921</v>
      </c>
      <c r="F2134">
        <v>747.17309204030789</v>
      </c>
    </row>
    <row r="2135" spans="1:6">
      <c r="A2135">
        <v>939</v>
      </c>
      <c r="B2135">
        <v>2134</v>
      </c>
      <c r="C2135">
        <v>2134</v>
      </c>
      <c r="D2135">
        <v>23353</v>
      </c>
      <c r="E2135">
        <v>19289.956034367529</v>
      </c>
      <c r="F2135">
        <v>4063.0439656324738</v>
      </c>
    </row>
    <row r="2136" spans="1:6">
      <c r="A2136">
        <v>894</v>
      </c>
      <c r="B2136">
        <v>2135</v>
      </c>
      <c r="C2136">
        <v>2135</v>
      </c>
      <c r="D2136">
        <v>23112</v>
      </c>
      <c r="E2136">
        <v>18117.858841388301</v>
      </c>
      <c r="F2136">
        <v>4994.1411586116992</v>
      </c>
    </row>
    <row r="2137" spans="1:6">
      <c r="A2137">
        <v>793</v>
      </c>
      <c r="B2137">
        <v>2136</v>
      </c>
      <c r="C2137">
        <v>2136</v>
      </c>
      <c r="D2137">
        <v>15128</v>
      </c>
      <c r="E2137">
        <v>10121.923998514119</v>
      </c>
      <c r="F2137">
        <v>5006.0760014858824</v>
      </c>
    </row>
    <row r="2138" spans="1:6">
      <c r="A2138">
        <v>823</v>
      </c>
      <c r="B2138">
        <v>2137</v>
      </c>
      <c r="C2138">
        <v>2137</v>
      </c>
      <c r="D2138">
        <v>25143</v>
      </c>
      <c r="E2138">
        <v>15422.37201936774</v>
      </c>
      <c r="F2138">
        <v>9720.62798063226</v>
      </c>
    </row>
    <row r="2139" spans="1:6">
      <c r="A2139">
        <v>922</v>
      </c>
      <c r="B2139">
        <v>2138</v>
      </c>
      <c r="C2139">
        <v>2138</v>
      </c>
      <c r="D2139">
        <v>48324</v>
      </c>
      <c r="E2139">
        <v>31041.181010416389</v>
      </c>
      <c r="F2139">
        <v>17282.818989583611</v>
      </c>
    </row>
    <row r="2140" spans="1:6">
      <c r="A2140">
        <v>900</v>
      </c>
      <c r="B2140">
        <v>2139</v>
      </c>
      <c r="C2140">
        <v>2139</v>
      </c>
      <c r="D2140">
        <v>31878</v>
      </c>
      <c r="E2140">
        <v>24472.82272585289</v>
      </c>
      <c r="F2140">
        <v>7405.1772741471141</v>
      </c>
    </row>
    <row r="2141" spans="1:6">
      <c r="A2141">
        <v>156</v>
      </c>
      <c r="B2141">
        <v>2140</v>
      </c>
      <c r="C2141">
        <v>2140</v>
      </c>
      <c r="D2141">
        <v>8928</v>
      </c>
      <c r="E2141">
        <v>6174.206508088464</v>
      </c>
      <c r="F2141">
        <v>2753.793491911536</v>
      </c>
    </row>
    <row r="2142" spans="1:6">
      <c r="A2142">
        <v>390</v>
      </c>
      <c r="B2142">
        <v>2141</v>
      </c>
      <c r="C2142">
        <v>2141</v>
      </c>
      <c r="D2142">
        <v>7054</v>
      </c>
      <c r="E2142">
        <v>4573.0012948182057</v>
      </c>
      <c r="F2142">
        <v>2480.9987051817939</v>
      </c>
    </row>
    <row r="2143" spans="1:6">
      <c r="A2143">
        <v>510</v>
      </c>
      <c r="B2143">
        <v>2142</v>
      </c>
      <c r="C2143">
        <v>2142</v>
      </c>
      <c r="D2143">
        <v>40845</v>
      </c>
      <c r="E2143">
        <v>29613.78629582977</v>
      </c>
      <c r="F2143">
        <v>11231.21370417023</v>
      </c>
    </row>
    <row r="2144" spans="1:6">
      <c r="A2144">
        <v>435</v>
      </c>
      <c r="B2144">
        <v>2143</v>
      </c>
      <c r="C2144">
        <v>2143</v>
      </c>
      <c r="D2144">
        <v>5701</v>
      </c>
      <c r="E2144">
        <v>3798.707377267182</v>
      </c>
      <c r="F2144">
        <v>1902.292622732818</v>
      </c>
    </row>
    <row r="2145" spans="1:6">
      <c r="A2145">
        <v>928</v>
      </c>
      <c r="B2145">
        <v>2144</v>
      </c>
      <c r="C2145">
        <v>2144</v>
      </c>
      <c r="D2145">
        <v>22681</v>
      </c>
      <c r="E2145">
        <v>18570.81497943915</v>
      </c>
      <c r="F2145">
        <v>4110.1850205608498</v>
      </c>
    </row>
    <row r="2146" spans="1:6">
      <c r="A2146">
        <v>540</v>
      </c>
      <c r="B2146">
        <v>2145</v>
      </c>
      <c r="C2146">
        <v>2145</v>
      </c>
      <c r="D2146">
        <v>27793</v>
      </c>
      <c r="E2146">
        <v>14347.80739008451</v>
      </c>
      <c r="F2146">
        <v>13445.19260991549</v>
      </c>
    </row>
    <row r="2147" spans="1:6">
      <c r="A2147">
        <v>711</v>
      </c>
      <c r="B2147">
        <v>2146</v>
      </c>
      <c r="C2147">
        <v>2146</v>
      </c>
      <c r="D2147">
        <v>17435</v>
      </c>
      <c r="E2147">
        <v>11642.15436268646</v>
      </c>
      <c r="F2147">
        <v>5792.8456373135414</v>
      </c>
    </row>
    <row r="2148" spans="1:6">
      <c r="A2148">
        <v>162</v>
      </c>
      <c r="B2148">
        <v>2147</v>
      </c>
      <c r="C2148">
        <v>2147</v>
      </c>
      <c r="D2148">
        <v>17372</v>
      </c>
      <c r="E2148">
        <v>9715.1369128616388</v>
      </c>
      <c r="F2148">
        <v>7656.8630871383612</v>
      </c>
    </row>
    <row r="2149" spans="1:6">
      <c r="A2149">
        <v>868</v>
      </c>
      <c r="B2149">
        <v>2148</v>
      </c>
      <c r="C2149">
        <v>2148</v>
      </c>
      <c r="D2149">
        <v>21809</v>
      </c>
      <c r="E2149">
        <v>16113.22114804904</v>
      </c>
      <c r="F2149">
        <v>5695.778851950965</v>
      </c>
    </row>
    <row r="2150" spans="1:6">
      <c r="A2150">
        <v>765</v>
      </c>
      <c r="B2150">
        <v>2149</v>
      </c>
      <c r="C2150">
        <v>2149</v>
      </c>
      <c r="D2150">
        <v>12491</v>
      </c>
      <c r="E2150">
        <v>9372.9719352004777</v>
      </c>
      <c r="F2150">
        <v>3118.0280647995219</v>
      </c>
    </row>
    <row r="2151" spans="1:6">
      <c r="A2151">
        <v>480</v>
      </c>
      <c r="B2151">
        <v>2150</v>
      </c>
      <c r="C2151">
        <v>2150</v>
      </c>
      <c r="D2151">
        <v>23368</v>
      </c>
      <c r="E2151">
        <v>18235.271785667661</v>
      </c>
      <c r="F2151">
        <v>5132.7282143323428</v>
      </c>
    </row>
    <row r="2152" spans="1:6">
      <c r="A2152">
        <v>107</v>
      </c>
      <c r="B2152">
        <v>2151</v>
      </c>
      <c r="C2152">
        <v>2151</v>
      </c>
      <c r="D2152">
        <v>24482</v>
      </c>
      <c r="E2152">
        <v>17059.86065285622</v>
      </c>
      <c r="F2152">
        <v>7422.1393471437841</v>
      </c>
    </row>
    <row r="2153" spans="1:6">
      <c r="A2153">
        <v>83</v>
      </c>
      <c r="B2153">
        <v>2152</v>
      </c>
      <c r="C2153">
        <v>2152</v>
      </c>
      <c r="D2153">
        <v>28069</v>
      </c>
      <c r="E2153">
        <v>20577.03045377793</v>
      </c>
      <c r="F2153">
        <v>7491.9695462220734</v>
      </c>
    </row>
    <row r="2154" spans="1:6">
      <c r="A2154">
        <v>876</v>
      </c>
      <c r="B2154">
        <v>2153</v>
      </c>
      <c r="C2154">
        <v>2153</v>
      </c>
      <c r="D2154">
        <v>26912</v>
      </c>
      <c r="E2154">
        <v>17122.903355095379</v>
      </c>
      <c r="F2154">
        <v>9789.0966449046209</v>
      </c>
    </row>
    <row r="2155" spans="1:6">
      <c r="A2155">
        <v>881</v>
      </c>
      <c r="B2155">
        <v>2154</v>
      </c>
      <c r="C2155">
        <v>2154</v>
      </c>
      <c r="D2155">
        <v>26964</v>
      </c>
      <c r="E2155">
        <v>16512.452299412442</v>
      </c>
      <c r="F2155">
        <v>10451.54770058756</v>
      </c>
    </row>
    <row r="2156" spans="1:6">
      <c r="A2156">
        <v>153</v>
      </c>
      <c r="B2156">
        <v>2155</v>
      </c>
      <c r="C2156">
        <v>2155</v>
      </c>
      <c r="D2156">
        <v>17953</v>
      </c>
      <c r="E2156">
        <v>11437.817634508719</v>
      </c>
      <c r="F2156">
        <v>6515.1823654912769</v>
      </c>
    </row>
    <row r="2157" spans="1:6">
      <c r="A2157">
        <v>164</v>
      </c>
      <c r="B2157">
        <v>2156</v>
      </c>
      <c r="C2157">
        <v>2156</v>
      </c>
      <c r="D2157">
        <v>9595</v>
      </c>
      <c r="E2157">
        <v>5323.2875192634301</v>
      </c>
      <c r="F2157">
        <v>4271.7124807365699</v>
      </c>
    </row>
    <row r="2158" spans="1:6">
      <c r="A2158">
        <v>646</v>
      </c>
      <c r="B2158">
        <v>2157</v>
      </c>
      <c r="C2158">
        <v>2157</v>
      </c>
      <c r="D2158">
        <v>11117</v>
      </c>
      <c r="E2158">
        <v>7076.9076378086684</v>
      </c>
      <c r="F2158">
        <v>4040.0923621913321</v>
      </c>
    </row>
    <row r="2159" spans="1:6">
      <c r="A2159">
        <v>258</v>
      </c>
      <c r="B2159">
        <v>2158</v>
      </c>
      <c r="C2159">
        <v>2158</v>
      </c>
      <c r="D2159">
        <v>18853</v>
      </c>
      <c r="E2159">
        <v>13599.832673484379</v>
      </c>
      <c r="F2159">
        <v>5253.1673265156169</v>
      </c>
    </row>
    <row r="2160" spans="1:6">
      <c r="A2160">
        <v>543</v>
      </c>
      <c r="B2160">
        <v>2159</v>
      </c>
      <c r="C2160">
        <v>2159</v>
      </c>
      <c r="D2160">
        <v>34639</v>
      </c>
      <c r="E2160">
        <v>30671.925923270341</v>
      </c>
      <c r="F2160">
        <v>3967.0740767296629</v>
      </c>
    </row>
    <row r="2161" spans="1:6">
      <c r="A2161">
        <v>895</v>
      </c>
      <c r="B2161">
        <v>2160</v>
      </c>
      <c r="C2161">
        <v>2160</v>
      </c>
      <c r="D2161">
        <v>20418</v>
      </c>
      <c r="E2161">
        <v>15400.855199696731</v>
      </c>
      <c r="F2161">
        <v>5017.1448003032656</v>
      </c>
    </row>
    <row r="2162" spans="1:6">
      <c r="A2162">
        <v>321</v>
      </c>
      <c r="B2162">
        <v>2161</v>
      </c>
      <c r="C2162">
        <v>2161</v>
      </c>
      <c r="D2162">
        <v>20190</v>
      </c>
      <c r="E2162">
        <v>16779.957067618849</v>
      </c>
      <c r="F2162">
        <v>3410.042932381155</v>
      </c>
    </row>
    <row r="2163" spans="1:6">
      <c r="A2163">
        <v>203</v>
      </c>
      <c r="B2163">
        <v>2162</v>
      </c>
      <c r="C2163">
        <v>2162</v>
      </c>
      <c r="D2163">
        <v>22967</v>
      </c>
      <c r="E2163">
        <v>16362.070786349441</v>
      </c>
      <c r="F2163">
        <v>6604.9292136505646</v>
      </c>
    </row>
    <row r="2164" spans="1:6">
      <c r="A2164">
        <v>870</v>
      </c>
      <c r="B2164">
        <v>2163</v>
      </c>
      <c r="C2164">
        <v>2163</v>
      </c>
      <c r="D2164">
        <v>15183</v>
      </c>
      <c r="E2164">
        <v>9373.130054394167</v>
      </c>
      <c r="F2164">
        <v>5809.869945605833</v>
      </c>
    </row>
    <row r="2165" spans="1:6">
      <c r="A2165">
        <v>592</v>
      </c>
      <c r="B2165">
        <v>2164</v>
      </c>
      <c r="C2165">
        <v>2164</v>
      </c>
      <c r="D2165">
        <v>10070</v>
      </c>
      <c r="E2165">
        <v>8051.9237821722281</v>
      </c>
      <c r="F2165">
        <v>2018.0762178277721</v>
      </c>
    </row>
    <row r="2166" spans="1:6">
      <c r="A2166">
        <v>392</v>
      </c>
      <c r="B2166">
        <v>2165</v>
      </c>
      <c r="C2166">
        <v>2165</v>
      </c>
      <c r="D2166">
        <v>12228</v>
      </c>
      <c r="E2166">
        <v>9171.677517940856</v>
      </c>
      <c r="F2166">
        <v>3056.322482059144</v>
      </c>
    </row>
    <row r="2167" spans="1:6">
      <c r="A2167">
        <v>430</v>
      </c>
      <c r="B2167">
        <v>2166</v>
      </c>
      <c r="C2167">
        <v>2166</v>
      </c>
      <c r="D2167">
        <v>16129</v>
      </c>
      <c r="E2167">
        <v>9795.5840760549218</v>
      </c>
      <c r="F2167">
        <v>6333.4159239450782</v>
      </c>
    </row>
    <row r="2168" spans="1:6">
      <c r="A2168">
        <v>368</v>
      </c>
      <c r="B2168">
        <v>2167</v>
      </c>
      <c r="C2168">
        <v>2167</v>
      </c>
      <c r="D2168">
        <v>10023</v>
      </c>
      <c r="E2168">
        <v>8440.6645555253599</v>
      </c>
      <c r="F2168">
        <v>1582.3354444746401</v>
      </c>
    </row>
    <row r="2169" spans="1:6">
      <c r="A2169">
        <v>249</v>
      </c>
      <c r="B2169">
        <v>2168</v>
      </c>
      <c r="C2169">
        <v>2168</v>
      </c>
      <c r="D2169">
        <v>30220</v>
      </c>
      <c r="E2169">
        <v>18492.687571162929</v>
      </c>
      <c r="F2169">
        <v>11727.312428837069</v>
      </c>
    </row>
    <row r="2170" spans="1:6">
      <c r="A2170">
        <v>213</v>
      </c>
      <c r="B2170">
        <v>2169</v>
      </c>
      <c r="C2170">
        <v>2169</v>
      </c>
      <c r="D2170">
        <v>3749</v>
      </c>
      <c r="E2170">
        <v>2962.192930644097</v>
      </c>
      <c r="F2170">
        <v>786.80706935590251</v>
      </c>
    </row>
    <row r="2171" spans="1:6">
      <c r="A2171">
        <v>910</v>
      </c>
      <c r="B2171">
        <v>2170</v>
      </c>
      <c r="C2171">
        <v>2170</v>
      </c>
      <c r="D2171">
        <v>20114</v>
      </c>
      <c r="E2171">
        <v>15185.2269356177</v>
      </c>
      <c r="F2171">
        <v>4928.7730643823024</v>
      </c>
    </row>
    <row r="2172" spans="1:6">
      <c r="A2172">
        <v>448</v>
      </c>
      <c r="B2172">
        <v>2171</v>
      </c>
      <c r="C2172">
        <v>2171</v>
      </c>
      <c r="D2172">
        <v>16798</v>
      </c>
      <c r="E2172">
        <v>14285.3022455797</v>
      </c>
      <c r="F2172">
        <v>2512.6977544203</v>
      </c>
    </row>
    <row r="2173" spans="1:6">
      <c r="A2173">
        <v>574</v>
      </c>
      <c r="B2173">
        <v>2172</v>
      </c>
      <c r="C2173">
        <v>2172</v>
      </c>
      <c r="D2173">
        <v>8063</v>
      </c>
      <c r="E2173">
        <v>5280.7679442654371</v>
      </c>
      <c r="F2173">
        <v>2782.2320557345629</v>
      </c>
    </row>
    <row r="2174" spans="1:6">
      <c r="A2174">
        <v>284</v>
      </c>
      <c r="B2174">
        <v>2173</v>
      </c>
      <c r="C2174">
        <v>2173</v>
      </c>
      <c r="D2174">
        <v>9460</v>
      </c>
      <c r="E2174">
        <v>6376.33780957012</v>
      </c>
      <c r="F2174">
        <v>3083.66219042988</v>
      </c>
    </row>
    <row r="2175" spans="1:6">
      <c r="A2175">
        <v>224</v>
      </c>
      <c r="B2175">
        <v>2174</v>
      </c>
      <c r="C2175">
        <v>2174</v>
      </c>
      <c r="D2175">
        <v>33685</v>
      </c>
      <c r="E2175">
        <v>19448.714033318691</v>
      </c>
      <c r="F2175">
        <v>14236.285966681309</v>
      </c>
    </row>
    <row r="2176" spans="1:6">
      <c r="A2176">
        <v>831</v>
      </c>
      <c r="B2176">
        <v>2175</v>
      </c>
      <c r="C2176">
        <v>2175</v>
      </c>
      <c r="D2176">
        <v>18827</v>
      </c>
      <c r="E2176">
        <v>13048.908112374411</v>
      </c>
      <c r="F2176">
        <v>5778.0918876255892</v>
      </c>
    </row>
    <row r="2177" spans="1:6">
      <c r="A2177">
        <v>80</v>
      </c>
      <c r="B2177">
        <v>2176</v>
      </c>
      <c r="C2177">
        <v>2176</v>
      </c>
      <c r="D2177">
        <v>17622</v>
      </c>
      <c r="E2177">
        <v>10022.128829621181</v>
      </c>
      <c r="F2177">
        <v>7599.8711703788249</v>
      </c>
    </row>
    <row r="2178" spans="1:6">
      <c r="A2178">
        <v>630</v>
      </c>
      <c r="B2178">
        <v>2177</v>
      </c>
      <c r="C2178">
        <v>2177</v>
      </c>
      <c r="D2178">
        <v>19068</v>
      </c>
      <c r="E2178">
        <v>9560.2006486416121</v>
      </c>
      <c r="F2178">
        <v>9507.7993513583879</v>
      </c>
    </row>
    <row r="2179" spans="1:6">
      <c r="A2179">
        <v>742</v>
      </c>
      <c r="B2179">
        <v>2178</v>
      </c>
      <c r="C2179">
        <v>2178</v>
      </c>
      <c r="D2179">
        <v>7707</v>
      </c>
      <c r="E2179">
        <v>6611.4865248953247</v>
      </c>
      <c r="F2179">
        <v>1095.5134751046751</v>
      </c>
    </row>
    <row r="2180" spans="1:6">
      <c r="A2180">
        <v>787</v>
      </c>
      <c r="B2180">
        <v>2179</v>
      </c>
      <c r="C2180">
        <v>2179</v>
      </c>
      <c r="D2180">
        <v>6113</v>
      </c>
      <c r="E2180">
        <v>3561.5448241853819</v>
      </c>
      <c r="F2180">
        <v>2551.4551758146181</v>
      </c>
    </row>
    <row r="2181" spans="1:6">
      <c r="A2181">
        <v>675</v>
      </c>
      <c r="B2181">
        <v>2180</v>
      </c>
      <c r="C2181">
        <v>2180</v>
      </c>
      <c r="D2181">
        <v>10002</v>
      </c>
      <c r="E2181">
        <v>8135.2796498837724</v>
      </c>
      <c r="F2181">
        <v>1866.720350116228</v>
      </c>
    </row>
    <row r="2182" spans="1:6">
      <c r="A2182">
        <v>147</v>
      </c>
      <c r="B2182">
        <v>2181</v>
      </c>
      <c r="C2182">
        <v>2181</v>
      </c>
      <c r="D2182">
        <v>8686</v>
      </c>
      <c r="E2182">
        <v>5745.3486437963411</v>
      </c>
      <c r="F2182">
        <v>2940.6513562036589</v>
      </c>
    </row>
    <row r="2183" spans="1:6">
      <c r="A2183">
        <v>187</v>
      </c>
      <c r="B2183">
        <v>2182</v>
      </c>
      <c r="C2183">
        <v>2182</v>
      </c>
      <c r="D2183">
        <v>24684</v>
      </c>
      <c r="E2183">
        <v>21771.710896586101</v>
      </c>
      <c r="F2183">
        <v>2912.2891034138961</v>
      </c>
    </row>
    <row r="2184" spans="1:6">
      <c r="A2184">
        <v>899</v>
      </c>
      <c r="B2184">
        <v>2183</v>
      </c>
      <c r="C2184">
        <v>2183</v>
      </c>
      <c r="D2184">
        <v>16204</v>
      </c>
      <c r="E2184">
        <v>12302.12194204636</v>
      </c>
      <c r="F2184">
        <v>3901.8780579536378</v>
      </c>
    </row>
    <row r="2185" spans="1:6">
      <c r="A2185">
        <v>811</v>
      </c>
      <c r="B2185">
        <v>2184</v>
      </c>
      <c r="C2185">
        <v>2184</v>
      </c>
      <c r="D2185">
        <v>14774</v>
      </c>
      <c r="E2185">
        <v>9615.7444284296889</v>
      </c>
      <c r="F2185">
        <v>5158.2555715703111</v>
      </c>
    </row>
    <row r="2186" spans="1:6">
      <c r="A2186">
        <v>169</v>
      </c>
      <c r="B2186">
        <v>2185</v>
      </c>
      <c r="C2186">
        <v>2185</v>
      </c>
      <c r="D2186">
        <v>8850</v>
      </c>
      <c r="E2186">
        <v>6620.4949641783815</v>
      </c>
      <c r="F2186">
        <v>2229.505035821619</v>
      </c>
    </row>
    <row r="2187" spans="1:6">
      <c r="A2187">
        <v>279</v>
      </c>
      <c r="B2187">
        <v>2186</v>
      </c>
      <c r="C2187">
        <v>2186</v>
      </c>
      <c r="D2187">
        <v>3803</v>
      </c>
      <c r="E2187">
        <v>3316.9411608604169</v>
      </c>
      <c r="F2187">
        <v>486.05883913958269</v>
      </c>
    </row>
    <row r="2188" spans="1:6">
      <c r="A2188">
        <v>817</v>
      </c>
      <c r="B2188">
        <v>2187</v>
      </c>
      <c r="C2188">
        <v>2187</v>
      </c>
      <c r="D2188">
        <v>19419</v>
      </c>
      <c r="E2188">
        <v>9834.5170195568971</v>
      </c>
      <c r="F2188">
        <v>9584.4829804431029</v>
      </c>
    </row>
    <row r="2189" spans="1:6">
      <c r="A2189">
        <v>356</v>
      </c>
      <c r="B2189">
        <v>2188</v>
      </c>
      <c r="C2189">
        <v>2188</v>
      </c>
      <c r="D2189">
        <v>14617</v>
      </c>
      <c r="E2189">
        <v>12536.799488157871</v>
      </c>
      <c r="F2189">
        <v>2080.2005118421348</v>
      </c>
    </row>
    <row r="2190" spans="1:6">
      <c r="A2190">
        <v>735</v>
      </c>
      <c r="B2190">
        <v>2189</v>
      </c>
      <c r="C2190">
        <v>2189</v>
      </c>
      <c r="D2190">
        <v>17126</v>
      </c>
      <c r="E2190">
        <v>13441.95760788229</v>
      </c>
      <c r="F2190">
        <v>3684.0423921177121</v>
      </c>
    </row>
    <row r="2191" spans="1:6">
      <c r="A2191">
        <v>686</v>
      </c>
      <c r="B2191">
        <v>2190</v>
      </c>
      <c r="C2191">
        <v>2190</v>
      </c>
      <c r="D2191">
        <v>11465</v>
      </c>
      <c r="E2191">
        <v>9789.0195309994324</v>
      </c>
      <c r="F2191">
        <v>1675.9804690005681</v>
      </c>
    </row>
    <row r="2192" spans="1:6">
      <c r="A2192">
        <v>330</v>
      </c>
      <c r="B2192">
        <v>2191</v>
      </c>
      <c r="C2192">
        <v>2191</v>
      </c>
      <c r="D2192">
        <v>9737</v>
      </c>
      <c r="E2192">
        <v>4884.2947625911247</v>
      </c>
      <c r="F2192">
        <v>4852.7052374088753</v>
      </c>
    </row>
    <row r="2193" spans="1:6">
      <c r="A2193">
        <v>594</v>
      </c>
      <c r="B2193">
        <v>2192</v>
      </c>
      <c r="C2193">
        <v>2192</v>
      </c>
      <c r="D2193">
        <v>17905</v>
      </c>
      <c r="E2193">
        <v>10422.31746849551</v>
      </c>
      <c r="F2193">
        <v>7482.6825315044916</v>
      </c>
    </row>
    <row r="2194" spans="1:6">
      <c r="A2194">
        <v>317</v>
      </c>
      <c r="B2194">
        <v>2193</v>
      </c>
      <c r="C2194">
        <v>2193</v>
      </c>
      <c r="D2194">
        <v>13561</v>
      </c>
      <c r="E2194">
        <v>9966.4945905747754</v>
      </c>
      <c r="F2194">
        <v>3594.505409425225</v>
      </c>
    </row>
    <row r="2195" spans="1:6">
      <c r="A2195">
        <v>371</v>
      </c>
      <c r="B2195">
        <v>2194</v>
      </c>
      <c r="C2195">
        <v>2194</v>
      </c>
      <c r="D2195">
        <v>3315</v>
      </c>
      <c r="E2195">
        <v>2679.692579225537</v>
      </c>
      <c r="F2195">
        <v>635.30742077446257</v>
      </c>
    </row>
    <row r="2196" spans="1:6">
      <c r="A2196">
        <v>874</v>
      </c>
      <c r="B2196">
        <v>2195</v>
      </c>
      <c r="C2196">
        <v>2195</v>
      </c>
      <c r="D2196">
        <v>10143</v>
      </c>
      <c r="E2196">
        <v>8468.7970063376488</v>
      </c>
      <c r="F2196">
        <v>1674.202993662351</v>
      </c>
    </row>
    <row r="2197" spans="1:6">
      <c r="A2197">
        <v>456</v>
      </c>
      <c r="B2197">
        <v>2196</v>
      </c>
      <c r="C2197">
        <v>2196</v>
      </c>
      <c r="D2197">
        <v>19390</v>
      </c>
      <c r="E2197">
        <v>15809.953375999999</v>
      </c>
      <c r="F2197">
        <v>3580.0466239999951</v>
      </c>
    </row>
    <row r="2198" spans="1:6">
      <c r="A2198">
        <v>938</v>
      </c>
      <c r="B2198">
        <v>2197</v>
      </c>
      <c r="C2198">
        <v>2197</v>
      </c>
      <c r="D2198">
        <v>13683</v>
      </c>
      <c r="E2198">
        <v>6930.910662624814</v>
      </c>
      <c r="F2198">
        <v>6752.089337375186</v>
      </c>
    </row>
    <row r="2199" spans="1:6">
      <c r="A2199">
        <v>681</v>
      </c>
      <c r="B2199">
        <v>2198</v>
      </c>
      <c r="C2199">
        <v>2198</v>
      </c>
      <c r="D2199">
        <v>45029</v>
      </c>
      <c r="E2199">
        <v>32270.00149577433</v>
      </c>
      <c r="F2199">
        <v>12758.99850422567</v>
      </c>
    </row>
    <row r="2200" spans="1:6">
      <c r="A2200">
        <v>4</v>
      </c>
      <c r="B2200">
        <v>2199</v>
      </c>
      <c r="C2200">
        <v>2199</v>
      </c>
      <c r="D2200">
        <v>4246</v>
      </c>
      <c r="E2200">
        <v>2643.5355707260219</v>
      </c>
      <c r="F2200">
        <v>1602.4644292739781</v>
      </c>
    </row>
    <row r="2201" spans="1:6">
      <c r="A2201">
        <v>406</v>
      </c>
      <c r="B2201">
        <v>2200</v>
      </c>
      <c r="C2201">
        <v>2200</v>
      </c>
      <c r="D2201">
        <v>10036</v>
      </c>
      <c r="E2201">
        <v>6309.6562333780757</v>
      </c>
      <c r="F2201">
        <v>3726.3437666219238</v>
      </c>
    </row>
    <row r="2202" spans="1:6">
      <c r="A2202">
        <v>93</v>
      </c>
      <c r="B2202">
        <v>2201</v>
      </c>
      <c r="C2202">
        <v>2201</v>
      </c>
      <c r="D2202">
        <v>31202</v>
      </c>
      <c r="E2202">
        <v>23454.03419805563</v>
      </c>
      <c r="F2202">
        <v>7747.9658019443741</v>
      </c>
    </row>
    <row r="2203" spans="1:6">
      <c r="A2203">
        <v>723</v>
      </c>
      <c r="B2203">
        <v>2202</v>
      </c>
      <c r="C2203">
        <v>2202</v>
      </c>
      <c r="D2203">
        <v>26213</v>
      </c>
      <c r="E2203">
        <v>18578.33182209577</v>
      </c>
      <c r="F2203">
        <v>7634.6681779042301</v>
      </c>
    </row>
    <row r="2204" spans="1:6">
      <c r="A2204">
        <v>188</v>
      </c>
      <c r="B2204">
        <v>2203</v>
      </c>
      <c r="C2204">
        <v>2203</v>
      </c>
      <c r="D2204">
        <v>48364</v>
      </c>
      <c r="E2204">
        <v>40353.982138732019</v>
      </c>
      <c r="F2204">
        <v>8010.0178612679811</v>
      </c>
    </row>
    <row r="2205" spans="1:6">
      <c r="A2205">
        <v>15</v>
      </c>
      <c r="B2205">
        <v>2204</v>
      </c>
      <c r="C2205">
        <v>2204</v>
      </c>
      <c r="D2205">
        <v>9787</v>
      </c>
      <c r="E2205">
        <v>6688.9155010241984</v>
      </c>
      <c r="F2205">
        <v>3098.084498975802</v>
      </c>
    </row>
    <row r="2206" spans="1:6">
      <c r="A2206">
        <v>663</v>
      </c>
      <c r="B2206">
        <v>2205</v>
      </c>
      <c r="C2206">
        <v>2205</v>
      </c>
      <c r="D2206">
        <v>4512</v>
      </c>
      <c r="E2206">
        <v>4036.3869979566548</v>
      </c>
      <c r="F2206">
        <v>475.6130020433452</v>
      </c>
    </row>
    <row r="2207" spans="1:6">
      <c r="A2207">
        <v>580</v>
      </c>
      <c r="B2207">
        <v>2206</v>
      </c>
      <c r="C2207">
        <v>2206</v>
      </c>
      <c r="D2207">
        <v>5901</v>
      </c>
      <c r="E2207">
        <v>3839.5239270217639</v>
      </c>
      <c r="F2207">
        <v>2061.4760729782361</v>
      </c>
    </row>
    <row r="2208" spans="1:6">
      <c r="A2208">
        <v>591</v>
      </c>
      <c r="B2208">
        <v>2207</v>
      </c>
      <c r="C2208">
        <v>2207</v>
      </c>
      <c r="D2208">
        <v>19751</v>
      </c>
      <c r="E2208">
        <v>11757.22026282289</v>
      </c>
      <c r="F2208">
        <v>7993.7797371771139</v>
      </c>
    </row>
    <row r="2209" spans="1:6">
      <c r="A2209">
        <v>270</v>
      </c>
      <c r="B2209">
        <v>2208</v>
      </c>
      <c r="C2209">
        <v>2208</v>
      </c>
      <c r="D2209">
        <v>10152</v>
      </c>
      <c r="E2209">
        <v>5743.4516655287707</v>
      </c>
      <c r="F2209">
        <v>4408.5483344712293</v>
      </c>
    </row>
    <row r="2210" spans="1:6">
      <c r="A2210">
        <v>116</v>
      </c>
      <c r="B2210">
        <v>2209</v>
      </c>
      <c r="C2210">
        <v>2209</v>
      </c>
      <c r="D2210">
        <v>28247</v>
      </c>
      <c r="E2210">
        <v>21257.194699024381</v>
      </c>
      <c r="F2210">
        <v>6989.8053009756222</v>
      </c>
    </row>
    <row r="2211" spans="1:6">
      <c r="A2211">
        <v>146</v>
      </c>
      <c r="B2211">
        <v>2210</v>
      </c>
      <c r="C2211">
        <v>2210</v>
      </c>
      <c r="D2211">
        <v>5450</v>
      </c>
      <c r="E2211">
        <v>2912.7365679462791</v>
      </c>
      <c r="F2211">
        <v>2537.2634320537209</v>
      </c>
    </row>
    <row r="2212" spans="1:6">
      <c r="A2212">
        <v>345</v>
      </c>
      <c r="B2212">
        <v>2211</v>
      </c>
      <c r="C2212">
        <v>2211</v>
      </c>
      <c r="D2212">
        <v>31497</v>
      </c>
      <c r="E2212">
        <v>20933.885920896199</v>
      </c>
      <c r="F2212">
        <v>10563.1140791038</v>
      </c>
    </row>
    <row r="2213" spans="1:6">
      <c r="A2213">
        <v>821</v>
      </c>
      <c r="B2213">
        <v>2212</v>
      </c>
      <c r="C2213">
        <v>2212</v>
      </c>
      <c r="D2213">
        <v>15770</v>
      </c>
      <c r="E2213">
        <v>8658.6984094393956</v>
      </c>
      <c r="F2213">
        <v>7111.3015905606044</v>
      </c>
    </row>
    <row r="2214" spans="1:6">
      <c r="A2214">
        <v>477</v>
      </c>
      <c r="B2214">
        <v>2213</v>
      </c>
      <c r="C2214">
        <v>2213</v>
      </c>
      <c r="D2214">
        <v>12538</v>
      </c>
      <c r="E2214">
        <v>8566.8978448214075</v>
      </c>
      <c r="F2214">
        <v>3971.102155178593</v>
      </c>
    </row>
    <row r="2215" spans="1:6">
      <c r="A2215">
        <v>95</v>
      </c>
      <c r="B2215">
        <v>2214</v>
      </c>
      <c r="C2215">
        <v>2214</v>
      </c>
      <c r="D2215">
        <v>18113</v>
      </c>
      <c r="E2215">
        <v>15219.597067477671</v>
      </c>
      <c r="F2215">
        <v>2893.4029325223291</v>
      </c>
    </row>
    <row r="2216" spans="1:6">
      <c r="A2216">
        <v>486</v>
      </c>
      <c r="B2216">
        <v>2215</v>
      </c>
      <c r="C2216">
        <v>2215</v>
      </c>
      <c r="D2216">
        <v>29449</v>
      </c>
      <c r="E2216">
        <v>15433.42550955128</v>
      </c>
      <c r="F2216">
        <v>14015.57449044872</v>
      </c>
    </row>
    <row r="2217" spans="1:6">
      <c r="A2217">
        <v>197</v>
      </c>
      <c r="B2217">
        <v>2216</v>
      </c>
      <c r="C2217">
        <v>2216</v>
      </c>
      <c r="D2217">
        <v>16244</v>
      </c>
      <c r="E2217">
        <v>13302.614439453961</v>
      </c>
      <c r="F2217">
        <v>2941.3855605460358</v>
      </c>
    </row>
    <row r="2218" spans="1:6">
      <c r="A2218">
        <v>778</v>
      </c>
      <c r="B2218">
        <v>2217</v>
      </c>
      <c r="C2218">
        <v>2217</v>
      </c>
      <c r="D2218">
        <v>9092</v>
      </c>
      <c r="E2218">
        <v>7797.465343678512</v>
      </c>
      <c r="F2218">
        <v>1294.534656321488</v>
      </c>
    </row>
    <row r="2219" spans="1:6">
      <c r="A2219">
        <v>189</v>
      </c>
      <c r="B2219">
        <v>2218</v>
      </c>
      <c r="C2219">
        <v>2218</v>
      </c>
      <c r="D2219">
        <v>15341</v>
      </c>
      <c r="E2219">
        <v>13507.361506820011</v>
      </c>
      <c r="F2219">
        <v>1833.638493179993</v>
      </c>
    </row>
    <row r="2220" spans="1:6">
      <c r="A2220">
        <v>169</v>
      </c>
      <c r="B2220">
        <v>2219</v>
      </c>
      <c r="C2220">
        <v>2219</v>
      </c>
      <c r="D2220">
        <v>21687</v>
      </c>
      <c r="E2220">
        <v>18438.07504821548</v>
      </c>
      <c r="F2220">
        <v>3248.9249517845242</v>
      </c>
    </row>
    <row r="2221" spans="1:6">
      <c r="A2221">
        <v>625</v>
      </c>
      <c r="B2221">
        <v>2220</v>
      </c>
      <c r="C2221">
        <v>2220</v>
      </c>
      <c r="D2221">
        <v>34839</v>
      </c>
      <c r="E2221">
        <v>24506.21978594191</v>
      </c>
      <c r="F2221">
        <v>10332.78021405809</v>
      </c>
    </row>
    <row r="2222" spans="1:6">
      <c r="A2222">
        <v>318</v>
      </c>
      <c r="B2222">
        <v>2221</v>
      </c>
      <c r="C2222">
        <v>2221</v>
      </c>
      <c r="D2222">
        <v>11983</v>
      </c>
      <c r="E2222">
        <v>10781.87054532981</v>
      </c>
      <c r="F2222">
        <v>1201.1294546701899</v>
      </c>
    </row>
    <row r="2223" spans="1:6">
      <c r="A2223">
        <v>594</v>
      </c>
      <c r="B2223">
        <v>2222</v>
      </c>
      <c r="C2223">
        <v>2222</v>
      </c>
      <c r="D2223">
        <v>8504</v>
      </c>
      <c r="E2223">
        <v>7282.6538942875504</v>
      </c>
      <c r="F2223">
        <v>1221.34610571245</v>
      </c>
    </row>
    <row r="2224" spans="1:6">
      <c r="A2224">
        <v>979</v>
      </c>
      <c r="B2224">
        <v>2223</v>
      </c>
      <c r="C2224">
        <v>2223</v>
      </c>
      <c r="D2224">
        <v>10576</v>
      </c>
      <c r="E2224">
        <v>8382.4600116834517</v>
      </c>
      <c r="F2224">
        <v>2193.5399883165478</v>
      </c>
    </row>
    <row r="2225" spans="1:6">
      <c r="A2225">
        <v>681</v>
      </c>
      <c r="B2225">
        <v>2224</v>
      </c>
      <c r="C2225">
        <v>2224</v>
      </c>
      <c r="D2225">
        <v>4843</v>
      </c>
      <c r="E2225">
        <v>3515.3386150930819</v>
      </c>
      <c r="F2225">
        <v>1327.6613849069181</v>
      </c>
    </row>
    <row r="2226" spans="1:6">
      <c r="A2226">
        <v>259</v>
      </c>
      <c r="B2226">
        <v>2225</v>
      </c>
      <c r="C2226">
        <v>2225</v>
      </c>
      <c r="D2226">
        <v>16967</v>
      </c>
      <c r="E2226">
        <v>13363.69769672284</v>
      </c>
      <c r="F2226">
        <v>3603.3023032771621</v>
      </c>
    </row>
    <row r="2227" spans="1:6">
      <c r="A2227">
        <v>489</v>
      </c>
      <c r="B2227">
        <v>2226</v>
      </c>
      <c r="C2227">
        <v>2226</v>
      </c>
      <c r="D2227">
        <v>30259</v>
      </c>
      <c r="E2227">
        <v>23043.948063665212</v>
      </c>
      <c r="F2227">
        <v>7215.0519363347921</v>
      </c>
    </row>
    <row r="2228" spans="1:6">
      <c r="A2228">
        <v>862</v>
      </c>
      <c r="B2228">
        <v>2227</v>
      </c>
      <c r="C2228">
        <v>2227</v>
      </c>
      <c r="D2228">
        <v>19888</v>
      </c>
      <c r="E2228">
        <v>14203.58580919646</v>
      </c>
      <c r="F2228">
        <v>5684.4141908035417</v>
      </c>
    </row>
    <row r="2229" spans="1:6">
      <c r="A2229">
        <v>975</v>
      </c>
      <c r="B2229">
        <v>2228</v>
      </c>
      <c r="C2229">
        <v>2228</v>
      </c>
      <c r="D2229">
        <v>16030</v>
      </c>
      <c r="E2229">
        <v>12543.431193601309</v>
      </c>
      <c r="F2229">
        <v>3486.5688063986909</v>
      </c>
    </row>
    <row r="2230" spans="1:6">
      <c r="A2230">
        <v>280</v>
      </c>
      <c r="B2230">
        <v>2229</v>
      </c>
      <c r="C2230">
        <v>2229</v>
      </c>
      <c r="D2230">
        <v>3670</v>
      </c>
      <c r="E2230">
        <v>2241.8313692275951</v>
      </c>
      <c r="F2230">
        <v>1428.1686307724051</v>
      </c>
    </row>
    <row r="2231" spans="1:6">
      <c r="A2231">
        <v>602</v>
      </c>
      <c r="B2231">
        <v>2230</v>
      </c>
      <c r="C2231">
        <v>2230</v>
      </c>
      <c r="D2231">
        <v>47379</v>
      </c>
      <c r="E2231">
        <v>40422.867744626587</v>
      </c>
      <c r="F2231">
        <v>6956.1322553734126</v>
      </c>
    </row>
    <row r="2232" spans="1:6">
      <c r="A2232">
        <v>375</v>
      </c>
      <c r="B2232">
        <v>2231</v>
      </c>
      <c r="C2232">
        <v>2231</v>
      </c>
      <c r="D2232">
        <v>20443</v>
      </c>
      <c r="E2232">
        <v>13859.723194983009</v>
      </c>
      <c r="F2232">
        <v>6583.2768050169852</v>
      </c>
    </row>
    <row r="2233" spans="1:6">
      <c r="A2233">
        <v>518</v>
      </c>
      <c r="B2233">
        <v>2232</v>
      </c>
      <c r="C2233">
        <v>2232</v>
      </c>
      <c r="D2233">
        <v>37344</v>
      </c>
      <c r="E2233">
        <v>26644.739651609249</v>
      </c>
      <c r="F2233">
        <v>10699.26034839075</v>
      </c>
    </row>
    <row r="2234" spans="1:6">
      <c r="A2234">
        <v>969</v>
      </c>
      <c r="B2234">
        <v>2233</v>
      </c>
      <c r="C2234">
        <v>2233</v>
      </c>
      <c r="D2234">
        <v>18981</v>
      </c>
      <c r="E2234">
        <v>11119.278350633251</v>
      </c>
      <c r="F2234">
        <v>7861.7216493667493</v>
      </c>
    </row>
    <row r="2235" spans="1:6">
      <c r="A2235">
        <v>888</v>
      </c>
      <c r="B2235">
        <v>2234</v>
      </c>
      <c r="C2235">
        <v>2234</v>
      </c>
      <c r="D2235">
        <v>14365</v>
      </c>
      <c r="E2235">
        <v>10501.174512672131</v>
      </c>
      <c r="F2235">
        <v>3863.8254873278688</v>
      </c>
    </row>
    <row r="2236" spans="1:6">
      <c r="A2236">
        <v>653</v>
      </c>
      <c r="B2236">
        <v>2235</v>
      </c>
      <c r="C2236">
        <v>2235</v>
      </c>
      <c r="D2236">
        <v>22789</v>
      </c>
      <c r="E2236">
        <v>18140.292069279531</v>
      </c>
      <c r="F2236">
        <v>4648.7079307204731</v>
      </c>
    </row>
    <row r="2237" spans="1:6">
      <c r="A2237">
        <v>390</v>
      </c>
      <c r="B2237">
        <v>2236</v>
      </c>
      <c r="C2237">
        <v>2236</v>
      </c>
      <c r="D2237">
        <v>28934</v>
      </c>
      <c r="E2237">
        <v>18355.38667021435</v>
      </c>
      <c r="F2237">
        <v>10578.61332978565</v>
      </c>
    </row>
    <row r="2238" spans="1:6">
      <c r="A2238">
        <v>633</v>
      </c>
      <c r="B2238">
        <v>2237</v>
      </c>
      <c r="C2238">
        <v>2237</v>
      </c>
      <c r="D2238">
        <v>16321</v>
      </c>
      <c r="E2238">
        <v>12570.96927332791</v>
      </c>
      <c r="F2238">
        <v>3750.0307266720902</v>
      </c>
    </row>
    <row r="2239" spans="1:6">
      <c r="A2239">
        <v>601</v>
      </c>
      <c r="B2239">
        <v>2238</v>
      </c>
      <c r="C2239">
        <v>2238</v>
      </c>
      <c r="D2239">
        <v>25197</v>
      </c>
      <c r="E2239">
        <v>13567.40208212059</v>
      </c>
      <c r="F2239">
        <v>11629.59791787941</v>
      </c>
    </row>
    <row r="2240" spans="1:6">
      <c r="A2240">
        <v>260</v>
      </c>
      <c r="B2240">
        <v>2239</v>
      </c>
      <c r="C2240">
        <v>2239</v>
      </c>
      <c r="D2240">
        <v>16991</v>
      </c>
      <c r="E2240">
        <v>12675.38854709818</v>
      </c>
      <c r="F2240">
        <v>4315.6114529018214</v>
      </c>
    </row>
    <row r="2241" spans="1:6">
      <c r="A2241">
        <v>697</v>
      </c>
      <c r="B2241">
        <v>2240</v>
      </c>
      <c r="C2241">
        <v>2240</v>
      </c>
      <c r="D2241">
        <v>20862</v>
      </c>
      <c r="E2241">
        <v>10852.945035442441</v>
      </c>
      <c r="F2241">
        <v>10009.054964557559</v>
      </c>
    </row>
    <row r="2242" spans="1:6">
      <c r="A2242">
        <v>336</v>
      </c>
      <c r="B2242">
        <v>2241</v>
      </c>
      <c r="C2242">
        <v>2241</v>
      </c>
      <c r="D2242">
        <v>6611</v>
      </c>
      <c r="E2242">
        <v>5181.4404213889047</v>
      </c>
      <c r="F2242">
        <v>1429.559578611095</v>
      </c>
    </row>
    <row r="2243" spans="1:6">
      <c r="A2243">
        <v>205</v>
      </c>
      <c r="B2243">
        <v>2242</v>
      </c>
      <c r="C2243">
        <v>2242</v>
      </c>
      <c r="D2243">
        <v>10061</v>
      </c>
      <c r="E2243">
        <v>8634.924881059178</v>
      </c>
      <c r="F2243">
        <v>1426.075118940822</v>
      </c>
    </row>
    <row r="2244" spans="1:6">
      <c r="A2244">
        <v>677</v>
      </c>
      <c r="B2244">
        <v>2243</v>
      </c>
      <c r="C2244">
        <v>2243</v>
      </c>
      <c r="D2244">
        <v>6018</v>
      </c>
      <c r="E2244">
        <v>4206.8440430244054</v>
      </c>
      <c r="F2244">
        <v>1811.155956975595</v>
      </c>
    </row>
    <row r="2245" spans="1:6">
      <c r="A2245">
        <v>747</v>
      </c>
      <c r="B2245">
        <v>2244</v>
      </c>
      <c r="C2245">
        <v>2244</v>
      </c>
      <c r="D2245">
        <v>9673</v>
      </c>
      <c r="E2245">
        <v>8175.9676180069182</v>
      </c>
      <c r="F2245">
        <v>1497.032381993082</v>
      </c>
    </row>
    <row r="2246" spans="1:6">
      <c r="A2246">
        <v>112</v>
      </c>
      <c r="B2246">
        <v>2245</v>
      </c>
      <c r="C2246">
        <v>2245</v>
      </c>
      <c r="D2246">
        <v>18650</v>
      </c>
      <c r="E2246">
        <v>12484.1092657913</v>
      </c>
      <c r="F2246">
        <v>6165.8907342087041</v>
      </c>
    </row>
    <row r="2247" spans="1:6">
      <c r="A2247">
        <v>499</v>
      </c>
      <c r="B2247">
        <v>2246</v>
      </c>
      <c r="C2247">
        <v>2246</v>
      </c>
      <c r="D2247">
        <v>4625</v>
      </c>
      <c r="E2247">
        <v>3201.1823833344738</v>
      </c>
      <c r="F2247">
        <v>1423.817616665526</v>
      </c>
    </row>
    <row r="2248" spans="1:6">
      <c r="A2248">
        <v>648</v>
      </c>
      <c r="B2248">
        <v>2247</v>
      </c>
      <c r="C2248">
        <v>2247</v>
      </c>
      <c r="D2248">
        <v>25790</v>
      </c>
      <c r="E2248">
        <v>13691.514704184539</v>
      </c>
      <c r="F2248">
        <v>12098.485295815461</v>
      </c>
    </row>
    <row r="2249" spans="1:6">
      <c r="A2249">
        <v>168</v>
      </c>
      <c r="B2249">
        <v>2248</v>
      </c>
      <c r="C2249">
        <v>2248</v>
      </c>
      <c r="D2249">
        <v>29895</v>
      </c>
      <c r="E2249">
        <v>20971.1427059528</v>
      </c>
      <c r="F2249">
        <v>8923.8572940472004</v>
      </c>
    </row>
    <row r="2250" spans="1:6">
      <c r="A2250">
        <v>223</v>
      </c>
      <c r="B2250">
        <v>2249</v>
      </c>
      <c r="C2250">
        <v>2249</v>
      </c>
      <c r="D2250">
        <v>17516</v>
      </c>
      <c r="E2250">
        <v>9927.5188461347661</v>
      </c>
      <c r="F2250">
        <v>7588.4811538652339</v>
      </c>
    </row>
    <row r="2251" spans="1:6">
      <c r="A2251">
        <v>443</v>
      </c>
      <c r="B2251">
        <v>2250</v>
      </c>
      <c r="C2251">
        <v>2250</v>
      </c>
      <c r="D2251">
        <v>15974</v>
      </c>
      <c r="E2251">
        <v>11557.770210418999</v>
      </c>
      <c r="F2251">
        <v>4416.2297895810007</v>
      </c>
    </row>
    <row r="2252" spans="1:6">
      <c r="A2252">
        <v>825</v>
      </c>
      <c r="B2252">
        <v>2251</v>
      </c>
      <c r="C2252">
        <v>2251</v>
      </c>
      <c r="D2252">
        <v>16360</v>
      </c>
      <c r="E2252">
        <v>9831.6926169858125</v>
      </c>
      <c r="F2252">
        <v>6528.3073830141884</v>
      </c>
    </row>
    <row r="2253" spans="1:6">
      <c r="A2253">
        <v>710</v>
      </c>
      <c r="B2253">
        <v>2252</v>
      </c>
      <c r="C2253">
        <v>2252</v>
      </c>
      <c r="D2253">
        <v>30342</v>
      </c>
      <c r="E2253">
        <v>25709.706681065582</v>
      </c>
      <c r="F2253">
        <v>4632.2933189344176</v>
      </c>
    </row>
    <row r="2254" spans="1:6">
      <c r="A2254">
        <v>66</v>
      </c>
      <c r="B2254">
        <v>2253</v>
      </c>
      <c r="C2254">
        <v>2253</v>
      </c>
      <c r="D2254">
        <v>24985</v>
      </c>
      <c r="E2254">
        <v>15491.1646200004</v>
      </c>
      <c r="F2254">
        <v>9493.8353799995966</v>
      </c>
    </row>
    <row r="2255" spans="1:6">
      <c r="A2255">
        <v>544</v>
      </c>
      <c r="B2255">
        <v>2254</v>
      </c>
      <c r="C2255">
        <v>2254</v>
      </c>
      <c r="D2255">
        <v>37794</v>
      </c>
      <c r="E2255">
        <v>19623.68588397295</v>
      </c>
      <c r="F2255">
        <v>18170.31411602705</v>
      </c>
    </row>
    <row r="2256" spans="1:6">
      <c r="A2256">
        <v>885</v>
      </c>
      <c r="B2256">
        <v>2255</v>
      </c>
      <c r="C2256">
        <v>2255</v>
      </c>
      <c r="D2256">
        <v>49876</v>
      </c>
      <c r="E2256">
        <v>39555.893588539882</v>
      </c>
      <c r="F2256">
        <v>10320.106411460119</v>
      </c>
    </row>
    <row r="2257" spans="1:6">
      <c r="A2257">
        <v>404</v>
      </c>
      <c r="B2257">
        <v>2256</v>
      </c>
      <c r="C2257">
        <v>2256</v>
      </c>
      <c r="D2257">
        <v>8422</v>
      </c>
      <c r="E2257">
        <v>5582.6877827582639</v>
      </c>
      <c r="F2257">
        <v>2839.3122172417361</v>
      </c>
    </row>
    <row r="2258" spans="1:6">
      <c r="A2258">
        <v>187</v>
      </c>
      <c r="B2258">
        <v>2257</v>
      </c>
      <c r="C2258">
        <v>2257</v>
      </c>
      <c r="D2258">
        <v>11564</v>
      </c>
      <c r="E2258">
        <v>9037.9434689684804</v>
      </c>
      <c r="F2258">
        <v>2526.0565310315201</v>
      </c>
    </row>
    <row r="2259" spans="1:6">
      <c r="A2259">
        <v>9</v>
      </c>
      <c r="B2259">
        <v>2258</v>
      </c>
      <c r="C2259">
        <v>2258</v>
      </c>
      <c r="D2259">
        <v>17545</v>
      </c>
      <c r="E2259">
        <v>13347.29280052156</v>
      </c>
      <c r="F2259">
        <v>4197.7071994784419</v>
      </c>
    </row>
    <row r="2260" spans="1:6">
      <c r="A2260">
        <v>6</v>
      </c>
      <c r="B2260">
        <v>2259</v>
      </c>
      <c r="C2260">
        <v>2259</v>
      </c>
      <c r="D2260">
        <v>4046</v>
      </c>
      <c r="E2260">
        <v>2751.2937201853119</v>
      </c>
      <c r="F2260">
        <v>1294.7062798146881</v>
      </c>
    </row>
    <row r="2261" spans="1:6">
      <c r="A2261">
        <v>266</v>
      </c>
      <c r="B2261">
        <v>2260</v>
      </c>
      <c r="C2261">
        <v>2260</v>
      </c>
      <c r="D2261">
        <v>3181</v>
      </c>
      <c r="E2261">
        <v>2064.4950322043428</v>
      </c>
      <c r="F2261">
        <v>1116.504967795657</v>
      </c>
    </row>
    <row r="2262" spans="1:6">
      <c r="A2262">
        <v>549</v>
      </c>
      <c r="B2262">
        <v>2261</v>
      </c>
      <c r="C2262">
        <v>2261</v>
      </c>
      <c r="D2262">
        <v>49131</v>
      </c>
      <c r="E2262">
        <v>27066.727190863428</v>
      </c>
      <c r="F2262">
        <v>22064.272809136572</v>
      </c>
    </row>
    <row r="2263" spans="1:6">
      <c r="A2263">
        <v>968</v>
      </c>
      <c r="B2263">
        <v>2262</v>
      </c>
      <c r="C2263">
        <v>2262</v>
      </c>
      <c r="D2263">
        <v>5590</v>
      </c>
      <c r="E2263">
        <v>2884.973060121672</v>
      </c>
      <c r="F2263">
        <v>2705.026939878328</v>
      </c>
    </row>
    <row r="2264" spans="1:6">
      <c r="A2264">
        <v>379</v>
      </c>
      <c r="B2264">
        <v>2263</v>
      </c>
      <c r="C2264">
        <v>2263</v>
      </c>
      <c r="D2264">
        <v>18075</v>
      </c>
      <c r="E2264">
        <v>13280.190194850729</v>
      </c>
      <c r="F2264">
        <v>4794.809805149267</v>
      </c>
    </row>
    <row r="2265" spans="1:6">
      <c r="A2265">
        <v>247</v>
      </c>
      <c r="B2265">
        <v>2264</v>
      </c>
      <c r="C2265">
        <v>2264</v>
      </c>
      <c r="D2265">
        <v>14539</v>
      </c>
      <c r="E2265">
        <v>8986.0984131499863</v>
      </c>
      <c r="F2265">
        <v>5552.9015868500137</v>
      </c>
    </row>
    <row r="2266" spans="1:6">
      <c r="A2266">
        <v>994</v>
      </c>
      <c r="B2266">
        <v>2265</v>
      </c>
      <c r="C2266">
        <v>2265</v>
      </c>
      <c r="D2266">
        <v>7901</v>
      </c>
      <c r="E2266">
        <v>6589.5187984353543</v>
      </c>
      <c r="F2266">
        <v>1311.481201564646</v>
      </c>
    </row>
    <row r="2267" spans="1:6">
      <c r="A2267">
        <v>960</v>
      </c>
      <c r="B2267">
        <v>2266</v>
      </c>
      <c r="C2267">
        <v>2266</v>
      </c>
      <c r="D2267">
        <v>6100</v>
      </c>
      <c r="E2267">
        <v>3506.1330019053962</v>
      </c>
      <c r="F2267">
        <v>2593.8669980946038</v>
      </c>
    </row>
    <row r="2268" spans="1:6">
      <c r="A2268">
        <v>449</v>
      </c>
      <c r="B2268">
        <v>2267</v>
      </c>
      <c r="C2268">
        <v>2267</v>
      </c>
      <c r="D2268">
        <v>24509</v>
      </c>
      <c r="E2268">
        <v>19462.583785408558</v>
      </c>
      <c r="F2268">
        <v>5046.4162145914379</v>
      </c>
    </row>
    <row r="2269" spans="1:6">
      <c r="A2269">
        <v>736</v>
      </c>
      <c r="B2269">
        <v>2268</v>
      </c>
      <c r="C2269">
        <v>2268</v>
      </c>
      <c r="D2269">
        <v>14910</v>
      </c>
      <c r="E2269">
        <v>12409.34373382712</v>
      </c>
      <c r="F2269">
        <v>2500.6562661728772</v>
      </c>
    </row>
    <row r="2270" spans="1:6">
      <c r="A2270">
        <v>729</v>
      </c>
      <c r="B2270">
        <v>2269</v>
      </c>
      <c r="C2270">
        <v>2269</v>
      </c>
      <c r="D2270">
        <v>11480</v>
      </c>
      <c r="E2270">
        <v>7141.8728753742625</v>
      </c>
      <c r="F2270">
        <v>4338.1271246257375</v>
      </c>
    </row>
    <row r="2271" spans="1:6">
      <c r="A2271">
        <v>142</v>
      </c>
      <c r="B2271">
        <v>2270</v>
      </c>
      <c r="C2271">
        <v>2270</v>
      </c>
      <c r="D2271">
        <v>5607</v>
      </c>
      <c r="E2271">
        <v>3839.7675620486611</v>
      </c>
      <c r="F2271">
        <v>1767.2324379513391</v>
      </c>
    </row>
    <row r="2272" spans="1:6">
      <c r="A2272">
        <v>622</v>
      </c>
      <c r="B2272">
        <v>2271</v>
      </c>
      <c r="C2272">
        <v>2271</v>
      </c>
      <c r="D2272">
        <v>10800</v>
      </c>
      <c r="E2272">
        <v>7136.2510621459269</v>
      </c>
      <c r="F2272">
        <v>3663.7489378540731</v>
      </c>
    </row>
    <row r="2273" spans="1:6">
      <c r="A2273">
        <v>785</v>
      </c>
      <c r="B2273">
        <v>2272</v>
      </c>
      <c r="C2273">
        <v>2272</v>
      </c>
      <c r="D2273">
        <v>8185</v>
      </c>
      <c r="E2273">
        <v>4116.5231543026566</v>
      </c>
      <c r="F2273">
        <v>4068.4768456973429</v>
      </c>
    </row>
    <row r="2274" spans="1:6">
      <c r="A2274">
        <v>662</v>
      </c>
      <c r="B2274">
        <v>2273</v>
      </c>
      <c r="C2274">
        <v>2273</v>
      </c>
      <c r="D2274">
        <v>43017</v>
      </c>
      <c r="E2274">
        <v>35246.515021090258</v>
      </c>
      <c r="F2274">
        <v>7770.4849789097352</v>
      </c>
    </row>
    <row r="2275" spans="1:6">
      <c r="A2275">
        <v>550</v>
      </c>
      <c r="B2275">
        <v>2274</v>
      </c>
      <c r="C2275">
        <v>2274</v>
      </c>
      <c r="D2275">
        <v>8180</v>
      </c>
      <c r="E2275">
        <v>6365.0133762961468</v>
      </c>
      <c r="F2275">
        <v>1814.986623703853</v>
      </c>
    </row>
    <row r="2276" spans="1:6">
      <c r="A2276">
        <v>259</v>
      </c>
      <c r="B2276">
        <v>2275</v>
      </c>
      <c r="C2276">
        <v>2275</v>
      </c>
      <c r="D2276">
        <v>19607</v>
      </c>
      <c r="E2276">
        <v>10592.541475251281</v>
      </c>
      <c r="F2276">
        <v>9014.458524748723</v>
      </c>
    </row>
    <row r="2277" spans="1:6">
      <c r="A2277">
        <v>47</v>
      </c>
      <c r="B2277">
        <v>2276</v>
      </c>
      <c r="C2277">
        <v>2276</v>
      </c>
      <c r="D2277">
        <v>6564</v>
      </c>
      <c r="E2277">
        <v>4459.39550416363</v>
      </c>
      <c r="F2277">
        <v>2104.60449583637</v>
      </c>
    </row>
    <row r="2278" spans="1:6">
      <c r="A2278">
        <v>300</v>
      </c>
      <c r="B2278">
        <v>2277</v>
      </c>
      <c r="C2278">
        <v>2277</v>
      </c>
      <c r="D2278">
        <v>12635</v>
      </c>
      <c r="E2278">
        <v>8026.1999623350703</v>
      </c>
      <c r="F2278">
        <v>4608.8000376649297</v>
      </c>
    </row>
    <row r="2279" spans="1:6">
      <c r="A2279">
        <v>702</v>
      </c>
      <c r="B2279">
        <v>2278</v>
      </c>
      <c r="C2279">
        <v>2278</v>
      </c>
      <c r="D2279">
        <v>22041</v>
      </c>
      <c r="E2279">
        <v>18957.896950081871</v>
      </c>
      <c r="F2279">
        <v>3083.1030499181288</v>
      </c>
    </row>
    <row r="2280" spans="1:6">
      <c r="A2280">
        <v>680</v>
      </c>
      <c r="B2280">
        <v>2279</v>
      </c>
      <c r="C2280">
        <v>2279</v>
      </c>
      <c r="D2280">
        <v>25962</v>
      </c>
      <c r="E2280">
        <v>18529.55347109745</v>
      </c>
      <c r="F2280">
        <v>7432.4465289025466</v>
      </c>
    </row>
    <row r="2281" spans="1:6">
      <c r="A2281">
        <v>473</v>
      </c>
      <c r="B2281">
        <v>2280</v>
      </c>
      <c r="C2281">
        <v>2280</v>
      </c>
      <c r="D2281">
        <v>10779</v>
      </c>
      <c r="E2281">
        <v>7159.8896930279871</v>
      </c>
      <c r="F2281">
        <v>3619.1103069720129</v>
      </c>
    </row>
    <row r="2282" spans="1:6">
      <c r="A2282">
        <v>10</v>
      </c>
      <c r="B2282">
        <v>2281</v>
      </c>
      <c r="C2282">
        <v>2281</v>
      </c>
      <c r="D2282">
        <v>9674</v>
      </c>
      <c r="E2282">
        <v>7129.4012927441318</v>
      </c>
      <c r="F2282">
        <v>2544.5987072558678</v>
      </c>
    </row>
    <row r="2283" spans="1:6">
      <c r="A2283">
        <v>677</v>
      </c>
      <c r="B2283">
        <v>2282</v>
      </c>
      <c r="C2283">
        <v>2282</v>
      </c>
      <c r="D2283">
        <v>19331</v>
      </c>
      <c r="E2283">
        <v>9837.6106665087354</v>
      </c>
      <c r="F2283">
        <v>9493.3893334912646</v>
      </c>
    </row>
    <row r="2284" spans="1:6">
      <c r="A2284">
        <v>295</v>
      </c>
      <c r="B2284">
        <v>2283</v>
      </c>
      <c r="C2284">
        <v>2283</v>
      </c>
      <c r="D2284">
        <v>14691</v>
      </c>
      <c r="E2284">
        <v>10970.435012122651</v>
      </c>
      <c r="F2284">
        <v>3720.5649878773488</v>
      </c>
    </row>
    <row r="2285" spans="1:6">
      <c r="A2285">
        <v>710</v>
      </c>
      <c r="B2285">
        <v>2284</v>
      </c>
      <c r="C2285">
        <v>2284</v>
      </c>
      <c r="D2285">
        <v>15565</v>
      </c>
      <c r="E2285">
        <v>8934.1617517162958</v>
      </c>
      <c r="F2285">
        <v>6630.8382482837042</v>
      </c>
    </row>
    <row r="2286" spans="1:6">
      <c r="A2286">
        <v>472</v>
      </c>
      <c r="B2286">
        <v>2285</v>
      </c>
      <c r="C2286">
        <v>2285</v>
      </c>
      <c r="D2286">
        <v>19837</v>
      </c>
      <c r="E2286">
        <v>16353.47383438999</v>
      </c>
      <c r="F2286">
        <v>3483.526165610007</v>
      </c>
    </row>
    <row r="2287" spans="1:6">
      <c r="A2287">
        <v>412</v>
      </c>
      <c r="B2287">
        <v>2286</v>
      </c>
      <c r="C2287">
        <v>2286</v>
      </c>
      <c r="D2287">
        <v>29387</v>
      </c>
      <c r="E2287">
        <v>15119.743005302749</v>
      </c>
      <c r="F2287">
        <v>14267.256994697251</v>
      </c>
    </row>
    <row r="2288" spans="1:6">
      <c r="A2288">
        <v>128</v>
      </c>
      <c r="B2288">
        <v>2287</v>
      </c>
      <c r="C2288">
        <v>2287</v>
      </c>
      <c r="D2288">
        <v>14271</v>
      </c>
      <c r="E2288">
        <v>12766.470019832121</v>
      </c>
      <c r="F2288">
        <v>1504.529980167878</v>
      </c>
    </row>
    <row r="2289" spans="1:6">
      <c r="A2289">
        <v>142</v>
      </c>
      <c r="B2289">
        <v>2288</v>
      </c>
      <c r="C2289">
        <v>2288</v>
      </c>
      <c r="D2289">
        <v>25121</v>
      </c>
      <c r="E2289">
        <v>13374.543595404461</v>
      </c>
      <c r="F2289">
        <v>11746.456404595539</v>
      </c>
    </row>
    <row r="2290" spans="1:6">
      <c r="A2290">
        <v>237</v>
      </c>
      <c r="B2290">
        <v>2289</v>
      </c>
      <c r="C2290">
        <v>2289</v>
      </c>
      <c r="D2290">
        <v>28833</v>
      </c>
      <c r="E2290">
        <v>17614.534716991991</v>
      </c>
      <c r="F2290">
        <v>11218.46528300801</v>
      </c>
    </row>
    <row r="2291" spans="1:6">
      <c r="A2291">
        <v>969</v>
      </c>
      <c r="B2291">
        <v>2290</v>
      </c>
      <c r="C2291">
        <v>2290</v>
      </c>
      <c r="D2291">
        <v>15494</v>
      </c>
      <c r="E2291">
        <v>10191.83276455988</v>
      </c>
      <c r="F2291">
        <v>5302.1672354401198</v>
      </c>
    </row>
    <row r="2292" spans="1:6">
      <c r="A2292">
        <v>668</v>
      </c>
      <c r="B2292">
        <v>2291</v>
      </c>
      <c r="C2292">
        <v>2291</v>
      </c>
      <c r="D2292">
        <v>7618</v>
      </c>
      <c r="E2292">
        <v>4397.9201512665622</v>
      </c>
      <c r="F2292">
        <v>3220.0798487334382</v>
      </c>
    </row>
    <row r="2293" spans="1:6">
      <c r="A2293">
        <v>878</v>
      </c>
      <c r="B2293">
        <v>2292</v>
      </c>
      <c r="C2293">
        <v>2292</v>
      </c>
      <c r="D2293">
        <v>31172</v>
      </c>
      <c r="E2293">
        <v>16612.659560801949</v>
      </c>
      <c r="F2293">
        <v>14559.340439198049</v>
      </c>
    </row>
    <row r="2294" spans="1:6">
      <c r="A2294">
        <v>287</v>
      </c>
      <c r="B2294">
        <v>2293</v>
      </c>
      <c r="C2294">
        <v>2293</v>
      </c>
      <c r="D2294">
        <v>27066</v>
      </c>
      <c r="E2294">
        <v>22993.636941582088</v>
      </c>
      <c r="F2294">
        <v>4072.3630584179118</v>
      </c>
    </row>
    <row r="2295" spans="1:6">
      <c r="A2295">
        <v>919</v>
      </c>
      <c r="B2295">
        <v>2294</v>
      </c>
      <c r="C2295">
        <v>2294</v>
      </c>
      <c r="D2295">
        <v>13300</v>
      </c>
      <c r="E2295">
        <v>11322.60582794324</v>
      </c>
      <c r="F2295">
        <v>1977.394172056758</v>
      </c>
    </row>
    <row r="2296" spans="1:6">
      <c r="A2296">
        <v>796</v>
      </c>
      <c r="B2296">
        <v>2295</v>
      </c>
      <c r="C2296">
        <v>2295</v>
      </c>
      <c r="D2296">
        <v>42610</v>
      </c>
      <c r="E2296">
        <v>21967.190173290059</v>
      </c>
      <c r="F2296">
        <v>20642.809826709941</v>
      </c>
    </row>
    <row r="2297" spans="1:6">
      <c r="A2297">
        <v>386</v>
      </c>
      <c r="B2297">
        <v>2296</v>
      </c>
      <c r="C2297">
        <v>2296</v>
      </c>
      <c r="D2297">
        <v>4038</v>
      </c>
      <c r="E2297">
        <v>2102.1345805681581</v>
      </c>
      <c r="F2297">
        <v>1935.8654194318419</v>
      </c>
    </row>
    <row r="2298" spans="1:6">
      <c r="A2298">
        <v>656</v>
      </c>
      <c r="B2298">
        <v>2297</v>
      </c>
      <c r="C2298">
        <v>2297</v>
      </c>
      <c r="D2298">
        <v>21130</v>
      </c>
      <c r="E2298">
        <v>12323.107340156001</v>
      </c>
      <c r="F2298">
        <v>8806.892659844003</v>
      </c>
    </row>
    <row r="2299" spans="1:6">
      <c r="A2299">
        <v>56</v>
      </c>
      <c r="B2299">
        <v>2298</v>
      </c>
      <c r="C2299">
        <v>2298</v>
      </c>
      <c r="D2299">
        <v>8182</v>
      </c>
      <c r="E2299">
        <v>6464.1060232816299</v>
      </c>
      <c r="F2299">
        <v>1717.8939767183699</v>
      </c>
    </row>
    <row r="2300" spans="1:6">
      <c r="A2300">
        <v>887</v>
      </c>
      <c r="B2300">
        <v>2299</v>
      </c>
      <c r="C2300">
        <v>2299</v>
      </c>
      <c r="D2300">
        <v>11743</v>
      </c>
      <c r="E2300">
        <v>9923.4895952405168</v>
      </c>
      <c r="F2300">
        <v>1819.510404759483</v>
      </c>
    </row>
    <row r="2301" spans="1:6">
      <c r="A2301">
        <v>884</v>
      </c>
      <c r="B2301">
        <v>2300</v>
      </c>
      <c r="C2301">
        <v>2300</v>
      </c>
      <c r="D2301">
        <v>26711</v>
      </c>
      <c r="E2301">
        <v>20272.382598871671</v>
      </c>
      <c r="F2301">
        <v>6438.6174011283292</v>
      </c>
    </row>
    <row r="2302" spans="1:6">
      <c r="A2302">
        <v>84</v>
      </c>
      <c r="B2302">
        <v>2301</v>
      </c>
      <c r="C2302">
        <v>2301</v>
      </c>
      <c r="D2302">
        <v>22961</v>
      </c>
      <c r="E2302">
        <v>15802.29305665468</v>
      </c>
      <c r="F2302">
        <v>7158.7069433453216</v>
      </c>
    </row>
    <row r="2303" spans="1:6">
      <c r="A2303">
        <v>597</v>
      </c>
      <c r="B2303">
        <v>2302</v>
      </c>
      <c r="C2303">
        <v>2302</v>
      </c>
      <c r="D2303">
        <v>20014</v>
      </c>
      <c r="E2303">
        <v>16039.399097268921</v>
      </c>
      <c r="F2303">
        <v>3974.600902731077</v>
      </c>
    </row>
    <row r="2304" spans="1:6">
      <c r="A2304">
        <v>464</v>
      </c>
      <c r="B2304">
        <v>2303</v>
      </c>
      <c r="C2304">
        <v>2303</v>
      </c>
      <c r="D2304">
        <v>13115</v>
      </c>
      <c r="E2304">
        <v>10203.016453223239</v>
      </c>
      <c r="F2304">
        <v>2911.9835467767548</v>
      </c>
    </row>
    <row r="2305" spans="1:6">
      <c r="A2305">
        <v>638</v>
      </c>
      <c r="B2305">
        <v>2304</v>
      </c>
      <c r="C2305">
        <v>2304</v>
      </c>
      <c r="D2305">
        <v>16447</v>
      </c>
      <c r="E2305">
        <v>9195.2163508981121</v>
      </c>
      <c r="F2305">
        <v>7251.7836491018879</v>
      </c>
    </row>
    <row r="2306" spans="1:6">
      <c r="A2306">
        <v>158</v>
      </c>
      <c r="B2306">
        <v>2305</v>
      </c>
      <c r="C2306">
        <v>2305</v>
      </c>
      <c r="D2306">
        <v>29536</v>
      </c>
      <c r="E2306">
        <v>16344.212416789351</v>
      </c>
      <c r="F2306">
        <v>13191.787583210649</v>
      </c>
    </row>
    <row r="2307" spans="1:6">
      <c r="A2307">
        <v>421</v>
      </c>
      <c r="B2307">
        <v>2306</v>
      </c>
      <c r="C2307">
        <v>2306</v>
      </c>
      <c r="D2307">
        <v>3318</v>
      </c>
      <c r="E2307">
        <v>2356.0036765090772</v>
      </c>
      <c r="F2307">
        <v>961.99632349092326</v>
      </c>
    </row>
    <row r="2308" spans="1:6">
      <c r="A2308">
        <v>645</v>
      </c>
      <c r="B2308">
        <v>2307</v>
      </c>
      <c r="C2308">
        <v>2307</v>
      </c>
      <c r="D2308">
        <v>17560</v>
      </c>
      <c r="E2308">
        <v>15539.27048708549</v>
      </c>
      <c r="F2308">
        <v>2020.729512914513</v>
      </c>
    </row>
    <row r="2309" spans="1:6">
      <c r="A2309">
        <v>800</v>
      </c>
      <c r="B2309">
        <v>2308</v>
      </c>
      <c r="C2309">
        <v>2308</v>
      </c>
      <c r="D2309">
        <v>13779</v>
      </c>
      <c r="E2309">
        <v>8149.0567502388849</v>
      </c>
      <c r="F2309">
        <v>5629.9432497611151</v>
      </c>
    </row>
    <row r="2310" spans="1:6">
      <c r="A2310">
        <v>103</v>
      </c>
      <c r="B2310">
        <v>2309</v>
      </c>
      <c r="C2310">
        <v>2309</v>
      </c>
      <c r="D2310">
        <v>16063</v>
      </c>
      <c r="E2310">
        <v>9985.7344124572119</v>
      </c>
      <c r="F2310">
        <v>6077.2655875427881</v>
      </c>
    </row>
    <row r="2311" spans="1:6">
      <c r="A2311">
        <v>393</v>
      </c>
      <c r="B2311">
        <v>2310</v>
      </c>
      <c r="C2311">
        <v>2310</v>
      </c>
      <c r="D2311">
        <v>29841</v>
      </c>
      <c r="E2311">
        <v>26738.09564771353</v>
      </c>
      <c r="F2311">
        <v>3102.904352286474</v>
      </c>
    </row>
    <row r="2312" spans="1:6">
      <c r="A2312">
        <v>360</v>
      </c>
      <c r="B2312">
        <v>2311</v>
      </c>
      <c r="C2312">
        <v>2311</v>
      </c>
      <c r="D2312">
        <v>6853</v>
      </c>
      <c r="E2312">
        <v>3622.2362783984449</v>
      </c>
      <c r="F2312">
        <v>3230.7637216015551</v>
      </c>
    </row>
    <row r="2313" spans="1:6">
      <c r="A2313">
        <v>762</v>
      </c>
      <c r="B2313">
        <v>2312</v>
      </c>
      <c r="C2313">
        <v>2312</v>
      </c>
      <c r="D2313">
        <v>41378</v>
      </c>
      <c r="E2313">
        <v>24191.19166411586</v>
      </c>
      <c r="F2313">
        <v>17186.80833588414</v>
      </c>
    </row>
    <row r="2314" spans="1:6">
      <c r="A2314">
        <v>574</v>
      </c>
      <c r="B2314">
        <v>2313</v>
      </c>
      <c r="C2314">
        <v>2313</v>
      </c>
      <c r="D2314">
        <v>5633</v>
      </c>
      <c r="E2314">
        <v>2956.9060185866788</v>
      </c>
      <c r="F2314">
        <v>2676.0939814133212</v>
      </c>
    </row>
    <row r="2315" spans="1:6">
      <c r="A2315">
        <v>522</v>
      </c>
      <c r="B2315">
        <v>2314</v>
      </c>
      <c r="C2315">
        <v>2314</v>
      </c>
      <c r="D2315">
        <v>10808</v>
      </c>
      <c r="E2315">
        <v>8845.0454154822546</v>
      </c>
      <c r="F2315">
        <v>1962.9545845177449</v>
      </c>
    </row>
    <row r="2316" spans="1:6">
      <c r="A2316">
        <v>780</v>
      </c>
      <c r="B2316">
        <v>2315</v>
      </c>
      <c r="C2316">
        <v>2315</v>
      </c>
      <c r="D2316">
        <v>12903</v>
      </c>
      <c r="E2316">
        <v>8363.9322136686078</v>
      </c>
      <c r="F2316">
        <v>4539.0677863313922</v>
      </c>
    </row>
    <row r="2317" spans="1:6">
      <c r="A2317">
        <v>590</v>
      </c>
      <c r="B2317">
        <v>2316</v>
      </c>
      <c r="C2317">
        <v>2316</v>
      </c>
      <c r="D2317">
        <v>12921</v>
      </c>
      <c r="E2317">
        <v>6914.9856091559823</v>
      </c>
      <c r="F2317">
        <v>6006.0143908440177</v>
      </c>
    </row>
    <row r="2318" spans="1:6">
      <c r="A2318">
        <v>869</v>
      </c>
      <c r="B2318">
        <v>2317</v>
      </c>
      <c r="C2318">
        <v>2317</v>
      </c>
      <c r="D2318">
        <v>18619</v>
      </c>
      <c r="E2318">
        <v>13618.064986047149</v>
      </c>
      <c r="F2318">
        <v>5000.9350139528506</v>
      </c>
    </row>
    <row r="2319" spans="1:6">
      <c r="A2319">
        <v>659</v>
      </c>
      <c r="B2319">
        <v>2318</v>
      </c>
      <c r="C2319">
        <v>2318</v>
      </c>
      <c r="D2319">
        <v>42272</v>
      </c>
      <c r="E2319">
        <v>25899.10319427912</v>
      </c>
      <c r="F2319">
        <v>16372.89680572088</v>
      </c>
    </row>
    <row r="2320" spans="1:6">
      <c r="A2320">
        <v>58</v>
      </c>
      <c r="B2320">
        <v>2319</v>
      </c>
      <c r="C2320">
        <v>2319</v>
      </c>
      <c r="D2320">
        <v>26866</v>
      </c>
      <c r="E2320">
        <v>15854.520464823139</v>
      </c>
      <c r="F2320">
        <v>11011.479535176861</v>
      </c>
    </row>
    <row r="2321" spans="1:6">
      <c r="A2321">
        <v>370</v>
      </c>
      <c r="B2321">
        <v>2320</v>
      </c>
      <c r="C2321">
        <v>2320</v>
      </c>
      <c r="D2321">
        <v>15396</v>
      </c>
      <c r="E2321">
        <v>12545.67958943815</v>
      </c>
      <c r="F2321">
        <v>2850.3204105618461</v>
      </c>
    </row>
    <row r="2322" spans="1:6">
      <c r="A2322">
        <v>50</v>
      </c>
      <c r="B2322">
        <v>2321</v>
      </c>
      <c r="C2322">
        <v>2321</v>
      </c>
      <c r="D2322">
        <v>18149</v>
      </c>
      <c r="E2322">
        <v>12226.428333707419</v>
      </c>
      <c r="F2322">
        <v>5922.5716662925806</v>
      </c>
    </row>
    <row r="2323" spans="1:6">
      <c r="A2323">
        <v>575</v>
      </c>
      <c r="B2323">
        <v>2322</v>
      </c>
      <c r="C2323">
        <v>2322</v>
      </c>
      <c r="D2323">
        <v>36697</v>
      </c>
      <c r="E2323">
        <v>27899.406779219738</v>
      </c>
      <c r="F2323">
        <v>8797.593220780258</v>
      </c>
    </row>
    <row r="2324" spans="1:6">
      <c r="A2324">
        <v>498</v>
      </c>
      <c r="B2324">
        <v>2323</v>
      </c>
      <c r="C2324">
        <v>2323</v>
      </c>
      <c r="D2324">
        <v>12776</v>
      </c>
      <c r="E2324">
        <v>8652.5725260200561</v>
      </c>
      <c r="F2324">
        <v>4123.4274739799439</v>
      </c>
    </row>
    <row r="2325" spans="1:6">
      <c r="A2325">
        <v>840</v>
      </c>
      <c r="B2325">
        <v>2324</v>
      </c>
      <c r="C2325">
        <v>2324</v>
      </c>
      <c r="D2325">
        <v>16924</v>
      </c>
      <c r="E2325">
        <v>9071.677859508849</v>
      </c>
      <c r="F2325">
        <v>7852.322140491151</v>
      </c>
    </row>
    <row r="2326" spans="1:6">
      <c r="A2326">
        <v>704</v>
      </c>
      <c r="B2326">
        <v>2325</v>
      </c>
      <c r="C2326">
        <v>2325</v>
      </c>
      <c r="D2326">
        <v>3760</v>
      </c>
      <c r="E2326">
        <v>3028.6895112747029</v>
      </c>
      <c r="F2326">
        <v>731.31048872529709</v>
      </c>
    </row>
    <row r="2327" spans="1:6">
      <c r="A2327">
        <v>777</v>
      </c>
      <c r="B2327">
        <v>2326</v>
      </c>
      <c r="C2327">
        <v>2326</v>
      </c>
      <c r="D2327">
        <v>17469</v>
      </c>
      <c r="E2327">
        <v>8737.9840931901836</v>
      </c>
      <c r="F2327">
        <v>8731.0159068098164</v>
      </c>
    </row>
    <row r="2328" spans="1:6">
      <c r="A2328">
        <v>662</v>
      </c>
      <c r="B2328">
        <v>2327</v>
      </c>
      <c r="C2328">
        <v>2327</v>
      </c>
      <c r="D2328">
        <v>11901</v>
      </c>
      <c r="E2328">
        <v>7528.541498494169</v>
      </c>
      <c r="F2328">
        <v>4372.458501505831</v>
      </c>
    </row>
    <row r="2329" spans="1:6">
      <c r="A2329">
        <v>401</v>
      </c>
      <c r="B2329">
        <v>2328</v>
      </c>
      <c r="C2329">
        <v>2328</v>
      </c>
      <c r="D2329">
        <v>48792</v>
      </c>
      <c r="E2329">
        <v>27005.542519571369</v>
      </c>
      <c r="F2329">
        <v>21786.457480428631</v>
      </c>
    </row>
    <row r="2330" spans="1:6">
      <c r="A2330">
        <v>634</v>
      </c>
      <c r="B2330">
        <v>2329</v>
      </c>
      <c r="C2330">
        <v>2329</v>
      </c>
      <c r="D2330">
        <v>19857</v>
      </c>
      <c r="E2330">
        <v>10349.37203953415</v>
      </c>
      <c r="F2330">
        <v>9507.6279604658539</v>
      </c>
    </row>
    <row r="2331" spans="1:6">
      <c r="A2331">
        <v>508</v>
      </c>
      <c r="B2331">
        <v>2330</v>
      </c>
      <c r="C2331">
        <v>2330</v>
      </c>
      <c r="D2331">
        <v>6382</v>
      </c>
      <c r="E2331">
        <v>3541.965459116318</v>
      </c>
      <c r="F2331">
        <v>2840.034540883682</v>
      </c>
    </row>
    <row r="2332" spans="1:6">
      <c r="A2332">
        <v>477</v>
      </c>
      <c r="B2332">
        <v>2331</v>
      </c>
      <c r="C2332">
        <v>2331</v>
      </c>
      <c r="D2332">
        <v>16831</v>
      </c>
      <c r="E2332">
        <v>13945.631592570629</v>
      </c>
      <c r="F2332">
        <v>2885.3684074293742</v>
      </c>
    </row>
    <row r="2333" spans="1:6">
      <c r="A2333">
        <v>903</v>
      </c>
      <c r="B2333">
        <v>2332</v>
      </c>
      <c r="C2333">
        <v>2332</v>
      </c>
      <c r="D2333">
        <v>11757</v>
      </c>
      <c r="E2333">
        <v>8583.8585615359571</v>
      </c>
      <c r="F2333">
        <v>3173.1414384640429</v>
      </c>
    </row>
    <row r="2334" spans="1:6">
      <c r="A2334">
        <v>417</v>
      </c>
      <c r="B2334">
        <v>2333</v>
      </c>
      <c r="C2334">
        <v>2333</v>
      </c>
      <c r="D2334">
        <v>7975</v>
      </c>
      <c r="E2334">
        <v>6923.0797809164269</v>
      </c>
      <c r="F2334">
        <v>1051.9202190835731</v>
      </c>
    </row>
    <row r="2335" spans="1:6">
      <c r="A2335">
        <v>855</v>
      </c>
      <c r="B2335">
        <v>2334</v>
      </c>
      <c r="C2335">
        <v>2334</v>
      </c>
      <c r="D2335">
        <v>29068</v>
      </c>
      <c r="E2335">
        <v>24990.525055008009</v>
      </c>
      <c r="F2335">
        <v>4077.474944991995</v>
      </c>
    </row>
    <row r="2336" spans="1:6">
      <c r="A2336">
        <v>879</v>
      </c>
      <c r="B2336">
        <v>2335</v>
      </c>
      <c r="C2336">
        <v>2335</v>
      </c>
      <c r="D2336">
        <v>14775</v>
      </c>
      <c r="E2336">
        <v>9092.4079942237513</v>
      </c>
      <c r="F2336">
        <v>5682.5920057762487</v>
      </c>
    </row>
    <row r="2337" spans="1:6">
      <c r="A2337">
        <v>377</v>
      </c>
      <c r="B2337">
        <v>2336</v>
      </c>
      <c r="C2337">
        <v>2336</v>
      </c>
      <c r="D2337">
        <v>23207</v>
      </c>
      <c r="E2337">
        <v>12241.805606048791</v>
      </c>
      <c r="F2337">
        <v>10965.194393951209</v>
      </c>
    </row>
    <row r="2338" spans="1:6">
      <c r="A2338">
        <v>582</v>
      </c>
      <c r="B2338">
        <v>2337</v>
      </c>
      <c r="C2338">
        <v>2337</v>
      </c>
      <c r="D2338">
        <v>20442</v>
      </c>
      <c r="E2338">
        <v>11170.564295247301</v>
      </c>
      <c r="F2338">
        <v>9271.4357047526992</v>
      </c>
    </row>
    <row r="2339" spans="1:6">
      <c r="A2339">
        <v>918</v>
      </c>
      <c r="B2339">
        <v>2338</v>
      </c>
      <c r="C2339">
        <v>2338</v>
      </c>
      <c r="D2339">
        <v>39595</v>
      </c>
      <c r="E2339">
        <v>25064.79213692476</v>
      </c>
      <c r="F2339">
        <v>14530.20786307524</v>
      </c>
    </row>
    <row r="2340" spans="1:6">
      <c r="A2340">
        <v>892</v>
      </c>
      <c r="B2340">
        <v>2339</v>
      </c>
      <c r="C2340">
        <v>2339</v>
      </c>
      <c r="D2340">
        <v>28642</v>
      </c>
      <c r="E2340">
        <v>22248.57063155487</v>
      </c>
      <c r="F2340">
        <v>6393.4293684451259</v>
      </c>
    </row>
    <row r="2341" spans="1:6">
      <c r="A2341">
        <v>623</v>
      </c>
      <c r="B2341">
        <v>2340</v>
      </c>
      <c r="C2341">
        <v>2340</v>
      </c>
      <c r="D2341">
        <v>5247</v>
      </c>
      <c r="E2341">
        <v>2868.7344344737039</v>
      </c>
      <c r="F2341">
        <v>2378.2655655262961</v>
      </c>
    </row>
    <row r="2342" spans="1:6">
      <c r="A2342">
        <v>378</v>
      </c>
      <c r="B2342">
        <v>2341</v>
      </c>
      <c r="C2342">
        <v>2341</v>
      </c>
      <c r="D2342">
        <v>8456</v>
      </c>
      <c r="E2342">
        <v>7570.0751855318313</v>
      </c>
      <c r="F2342">
        <v>885.92481446816873</v>
      </c>
    </row>
    <row r="2343" spans="1:6">
      <c r="A2343">
        <v>173</v>
      </c>
      <c r="B2343">
        <v>2342</v>
      </c>
      <c r="C2343">
        <v>2342</v>
      </c>
      <c r="D2343">
        <v>12119</v>
      </c>
      <c r="E2343">
        <v>7847.4781063299106</v>
      </c>
      <c r="F2343">
        <v>4271.5218936700894</v>
      </c>
    </row>
    <row r="2344" spans="1:6">
      <c r="A2344">
        <v>704</v>
      </c>
      <c r="B2344">
        <v>2343</v>
      </c>
      <c r="C2344">
        <v>2343</v>
      </c>
      <c r="D2344">
        <v>29165</v>
      </c>
      <c r="E2344">
        <v>15588.14775156116</v>
      </c>
      <c r="F2344">
        <v>13576.85224843884</v>
      </c>
    </row>
    <row r="2345" spans="1:6">
      <c r="A2345">
        <v>364</v>
      </c>
      <c r="B2345">
        <v>2344</v>
      </c>
      <c r="C2345">
        <v>2344</v>
      </c>
      <c r="D2345">
        <v>23101</v>
      </c>
      <c r="E2345">
        <v>19267.534188076879</v>
      </c>
      <c r="F2345">
        <v>3833.4658119231208</v>
      </c>
    </row>
    <row r="2346" spans="1:6">
      <c r="A2346">
        <v>950</v>
      </c>
      <c r="B2346">
        <v>2345</v>
      </c>
      <c r="C2346">
        <v>2345</v>
      </c>
      <c r="D2346">
        <v>20682</v>
      </c>
      <c r="E2346">
        <v>14232.823384684771</v>
      </c>
      <c r="F2346">
        <v>6449.1766153152348</v>
      </c>
    </row>
    <row r="2347" spans="1:6">
      <c r="A2347">
        <v>842</v>
      </c>
      <c r="B2347">
        <v>2346</v>
      </c>
      <c r="C2347">
        <v>2346</v>
      </c>
      <c r="D2347">
        <v>26876</v>
      </c>
      <c r="E2347">
        <v>21152.25621933482</v>
      </c>
      <c r="F2347">
        <v>5723.743780665176</v>
      </c>
    </row>
    <row r="2348" spans="1:6">
      <c r="A2348">
        <v>941</v>
      </c>
      <c r="B2348">
        <v>2347</v>
      </c>
      <c r="C2348">
        <v>2347</v>
      </c>
      <c r="D2348">
        <v>19517</v>
      </c>
      <c r="E2348">
        <v>11083.87397864109</v>
      </c>
      <c r="F2348">
        <v>8433.1260213589067</v>
      </c>
    </row>
    <row r="2349" spans="1:6">
      <c r="A2349">
        <v>869</v>
      </c>
      <c r="B2349">
        <v>2348</v>
      </c>
      <c r="C2349">
        <v>2348</v>
      </c>
      <c r="D2349">
        <v>8029</v>
      </c>
      <c r="E2349">
        <v>5186.5974508447052</v>
      </c>
      <c r="F2349">
        <v>2842.4025491552952</v>
      </c>
    </row>
    <row r="2350" spans="1:6">
      <c r="A2350">
        <v>75</v>
      </c>
      <c r="B2350">
        <v>2349</v>
      </c>
      <c r="C2350">
        <v>2349</v>
      </c>
      <c r="D2350">
        <v>6956</v>
      </c>
      <c r="E2350">
        <v>5210.2580738194201</v>
      </c>
      <c r="F2350">
        <v>1745.7419261805801</v>
      </c>
    </row>
    <row r="2351" spans="1:6">
      <c r="A2351">
        <v>931</v>
      </c>
      <c r="B2351">
        <v>2350</v>
      </c>
      <c r="C2351">
        <v>2350</v>
      </c>
      <c r="D2351">
        <v>3223</v>
      </c>
      <c r="E2351">
        <v>2445.6292875832469</v>
      </c>
      <c r="F2351">
        <v>777.37071241675312</v>
      </c>
    </row>
    <row r="2352" spans="1:6">
      <c r="A2352">
        <v>10</v>
      </c>
      <c r="B2352">
        <v>2351</v>
      </c>
      <c r="C2352">
        <v>2351</v>
      </c>
      <c r="D2352">
        <v>3769</v>
      </c>
      <c r="E2352">
        <v>2076.1363834735921</v>
      </c>
      <c r="F2352">
        <v>1692.8636165264079</v>
      </c>
    </row>
    <row r="2353" spans="1:6">
      <c r="A2353">
        <v>376</v>
      </c>
      <c r="B2353">
        <v>2352</v>
      </c>
      <c r="C2353">
        <v>2352</v>
      </c>
      <c r="D2353">
        <v>14822</v>
      </c>
      <c r="E2353">
        <v>10497.683079773709</v>
      </c>
      <c r="F2353">
        <v>4324.316920226287</v>
      </c>
    </row>
    <row r="2354" spans="1:6">
      <c r="A2354">
        <v>762</v>
      </c>
      <c r="B2354">
        <v>2353</v>
      </c>
      <c r="C2354">
        <v>2353</v>
      </c>
      <c r="D2354">
        <v>48686</v>
      </c>
      <c r="E2354">
        <v>37130.093644805958</v>
      </c>
      <c r="F2354">
        <v>11555.90635519404</v>
      </c>
    </row>
    <row r="2355" spans="1:6">
      <c r="A2355">
        <v>953</v>
      </c>
      <c r="B2355">
        <v>2354</v>
      </c>
      <c r="C2355">
        <v>2354</v>
      </c>
      <c r="D2355">
        <v>8703</v>
      </c>
      <c r="E2355">
        <v>4461.8643205878943</v>
      </c>
      <c r="F2355">
        <v>4241.1356794121057</v>
      </c>
    </row>
    <row r="2356" spans="1:6">
      <c r="A2356">
        <v>927</v>
      </c>
      <c r="B2356">
        <v>2355</v>
      </c>
      <c r="C2356">
        <v>2355</v>
      </c>
      <c r="D2356">
        <v>32282</v>
      </c>
      <c r="E2356">
        <v>23859.829321555761</v>
      </c>
      <c r="F2356">
        <v>8422.1706784442358</v>
      </c>
    </row>
    <row r="2357" spans="1:6">
      <c r="A2357">
        <v>171</v>
      </c>
      <c r="B2357">
        <v>2356</v>
      </c>
      <c r="C2357">
        <v>2356</v>
      </c>
      <c r="D2357">
        <v>49830</v>
      </c>
      <c r="E2357">
        <v>28452.749844096841</v>
      </c>
      <c r="F2357">
        <v>21377.250155903159</v>
      </c>
    </row>
    <row r="2358" spans="1:6">
      <c r="A2358">
        <v>772</v>
      </c>
      <c r="B2358">
        <v>2357</v>
      </c>
      <c r="C2358">
        <v>2357</v>
      </c>
      <c r="D2358">
        <v>18807</v>
      </c>
      <c r="E2358">
        <v>14017.33114102851</v>
      </c>
      <c r="F2358">
        <v>4789.6688589714904</v>
      </c>
    </row>
    <row r="2359" spans="1:6">
      <c r="A2359">
        <v>296</v>
      </c>
      <c r="B2359">
        <v>2358</v>
      </c>
      <c r="C2359">
        <v>2358</v>
      </c>
      <c r="D2359">
        <v>5609</v>
      </c>
      <c r="E2359">
        <v>4391.0149584796127</v>
      </c>
      <c r="F2359">
        <v>1217.9850415203871</v>
      </c>
    </row>
    <row r="2360" spans="1:6">
      <c r="A2360">
        <v>842</v>
      </c>
      <c r="B2360">
        <v>2359</v>
      </c>
      <c r="C2360">
        <v>2359</v>
      </c>
      <c r="D2360">
        <v>3858</v>
      </c>
      <c r="E2360">
        <v>2934.493757832508</v>
      </c>
      <c r="F2360">
        <v>923.50624216749202</v>
      </c>
    </row>
    <row r="2361" spans="1:6">
      <c r="A2361">
        <v>38</v>
      </c>
      <c r="B2361">
        <v>2360</v>
      </c>
      <c r="C2361">
        <v>2360</v>
      </c>
      <c r="D2361">
        <v>12775</v>
      </c>
      <c r="E2361">
        <v>7603.5356498272022</v>
      </c>
      <c r="F2361">
        <v>5171.4643501727978</v>
      </c>
    </row>
    <row r="2362" spans="1:6">
      <c r="A2362">
        <v>460</v>
      </c>
      <c r="B2362">
        <v>2361</v>
      </c>
      <c r="C2362">
        <v>2361</v>
      </c>
      <c r="D2362">
        <v>5426</v>
      </c>
      <c r="E2362">
        <v>3775.3659081758419</v>
      </c>
      <c r="F2362">
        <v>1650.6340918241581</v>
      </c>
    </row>
    <row r="2363" spans="1:6">
      <c r="A2363">
        <v>368</v>
      </c>
      <c r="B2363">
        <v>2362</v>
      </c>
      <c r="C2363">
        <v>2362</v>
      </c>
      <c r="D2363">
        <v>15293</v>
      </c>
      <c r="E2363">
        <v>7657.8008967982551</v>
      </c>
      <c r="F2363">
        <v>7635.1991032017449</v>
      </c>
    </row>
    <row r="2364" spans="1:6">
      <c r="A2364">
        <v>193</v>
      </c>
      <c r="B2364">
        <v>2363</v>
      </c>
      <c r="C2364">
        <v>2363</v>
      </c>
      <c r="D2364">
        <v>28152</v>
      </c>
      <c r="E2364">
        <v>20103.908162156789</v>
      </c>
      <c r="F2364">
        <v>8048.091837843207</v>
      </c>
    </row>
    <row r="2365" spans="1:6">
      <c r="A2365">
        <v>814</v>
      </c>
      <c r="B2365">
        <v>2364</v>
      </c>
      <c r="C2365">
        <v>2364</v>
      </c>
      <c r="D2365">
        <v>21127</v>
      </c>
      <c r="E2365">
        <v>14383.00707436118</v>
      </c>
      <c r="F2365">
        <v>6743.9929256388223</v>
      </c>
    </row>
    <row r="2366" spans="1:6">
      <c r="A2366">
        <v>604</v>
      </c>
      <c r="B2366">
        <v>2365</v>
      </c>
      <c r="C2366">
        <v>2365</v>
      </c>
      <c r="D2366">
        <v>24447</v>
      </c>
      <c r="E2366">
        <v>12609.78932185345</v>
      </c>
      <c r="F2366">
        <v>11837.21067814655</v>
      </c>
    </row>
    <row r="2367" spans="1:6">
      <c r="A2367">
        <v>27</v>
      </c>
      <c r="B2367">
        <v>2366</v>
      </c>
      <c r="C2367">
        <v>2366</v>
      </c>
      <c r="D2367">
        <v>12293</v>
      </c>
      <c r="E2367">
        <v>7345.8892468643662</v>
      </c>
      <c r="F2367">
        <v>4947.1107531356338</v>
      </c>
    </row>
    <row r="2368" spans="1:6">
      <c r="A2368">
        <v>220</v>
      </c>
      <c r="B2368">
        <v>2367</v>
      </c>
      <c r="C2368">
        <v>2367</v>
      </c>
      <c r="D2368">
        <v>32718</v>
      </c>
      <c r="E2368">
        <v>28667.83495260463</v>
      </c>
      <c r="F2368">
        <v>4050.16504739537</v>
      </c>
    </row>
    <row r="2369" spans="1:6">
      <c r="A2369">
        <v>207</v>
      </c>
      <c r="B2369">
        <v>2368</v>
      </c>
      <c r="C2369">
        <v>2368</v>
      </c>
      <c r="D2369">
        <v>14202</v>
      </c>
      <c r="E2369">
        <v>7695.3643088694134</v>
      </c>
      <c r="F2369">
        <v>6506.6356911305866</v>
      </c>
    </row>
    <row r="2370" spans="1:6">
      <c r="A2370">
        <v>355</v>
      </c>
      <c r="B2370">
        <v>2369</v>
      </c>
      <c r="C2370">
        <v>2369</v>
      </c>
      <c r="D2370">
        <v>34696</v>
      </c>
      <c r="E2370">
        <v>30173.24636649479</v>
      </c>
      <c r="F2370">
        <v>4522.7536335052137</v>
      </c>
    </row>
    <row r="2371" spans="1:6">
      <c r="A2371">
        <v>1000</v>
      </c>
      <c r="B2371">
        <v>2370</v>
      </c>
      <c r="C2371">
        <v>2370</v>
      </c>
      <c r="D2371">
        <v>13600</v>
      </c>
      <c r="E2371">
        <v>8403.4962947301447</v>
      </c>
      <c r="F2371">
        <v>5196.5037052698553</v>
      </c>
    </row>
    <row r="2372" spans="1:6">
      <c r="A2372">
        <v>978</v>
      </c>
      <c r="B2372">
        <v>2371</v>
      </c>
      <c r="C2372">
        <v>2371</v>
      </c>
      <c r="D2372">
        <v>13248</v>
      </c>
      <c r="E2372">
        <v>11498.133758834711</v>
      </c>
      <c r="F2372">
        <v>1749.866241165289</v>
      </c>
    </row>
    <row r="2373" spans="1:6">
      <c r="A2373">
        <v>111</v>
      </c>
      <c r="B2373">
        <v>2372</v>
      </c>
      <c r="C2373">
        <v>2372</v>
      </c>
      <c r="D2373">
        <v>11513</v>
      </c>
      <c r="E2373">
        <v>8456.0585904720192</v>
      </c>
      <c r="F2373">
        <v>3056.9414095279808</v>
      </c>
    </row>
    <row r="2374" spans="1:6">
      <c r="A2374">
        <v>843</v>
      </c>
      <c r="B2374">
        <v>2373</v>
      </c>
      <c r="C2374">
        <v>2373</v>
      </c>
      <c r="D2374">
        <v>16558</v>
      </c>
      <c r="E2374">
        <v>11834.51040132752</v>
      </c>
      <c r="F2374">
        <v>4723.4895986724841</v>
      </c>
    </row>
    <row r="2375" spans="1:6">
      <c r="A2375">
        <v>973</v>
      </c>
      <c r="B2375">
        <v>2374</v>
      </c>
      <c r="C2375">
        <v>2374</v>
      </c>
      <c r="D2375">
        <v>27836</v>
      </c>
      <c r="E2375">
        <v>17066.27971364561</v>
      </c>
      <c r="F2375">
        <v>10769.72028635439</v>
      </c>
    </row>
    <row r="2376" spans="1:6">
      <c r="A2376">
        <v>472</v>
      </c>
      <c r="B2376">
        <v>2375</v>
      </c>
      <c r="C2376">
        <v>2375</v>
      </c>
      <c r="D2376">
        <v>7409</v>
      </c>
      <c r="E2376">
        <v>6415.6333613489296</v>
      </c>
      <c r="F2376">
        <v>993.36663865107039</v>
      </c>
    </row>
    <row r="2377" spans="1:6">
      <c r="A2377">
        <v>546</v>
      </c>
      <c r="B2377">
        <v>2376</v>
      </c>
      <c r="C2377">
        <v>2376</v>
      </c>
      <c r="D2377">
        <v>27627</v>
      </c>
      <c r="E2377">
        <v>24213.01107061989</v>
      </c>
      <c r="F2377">
        <v>3413.9889293801061</v>
      </c>
    </row>
    <row r="2378" spans="1:6">
      <c r="A2378">
        <v>122</v>
      </c>
      <c r="B2378">
        <v>2377</v>
      </c>
      <c r="C2378">
        <v>2377</v>
      </c>
      <c r="D2378">
        <v>10534</v>
      </c>
      <c r="E2378">
        <v>8216.0609229020847</v>
      </c>
      <c r="F2378">
        <v>2317.9390770979148</v>
      </c>
    </row>
    <row r="2379" spans="1:6">
      <c r="A2379">
        <v>101</v>
      </c>
      <c r="B2379">
        <v>2378</v>
      </c>
      <c r="C2379">
        <v>2378</v>
      </c>
      <c r="D2379">
        <v>19584</v>
      </c>
      <c r="E2379">
        <v>12559.590134305679</v>
      </c>
      <c r="F2379">
        <v>7024.4098656943152</v>
      </c>
    </row>
    <row r="2380" spans="1:6">
      <c r="A2380">
        <v>206</v>
      </c>
      <c r="B2380">
        <v>2379</v>
      </c>
      <c r="C2380">
        <v>2379</v>
      </c>
      <c r="D2380">
        <v>27005</v>
      </c>
      <c r="E2380">
        <v>18975.593173604619</v>
      </c>
      <c r="F2380">
        <v>8029.4068263953814</v>
      </c>
    </row>
    <row r="2381" spans="1:6">
      <c r="A2381">
        <v>83</v>
      </c>
      <c r="B2381">
        <v>2380</v>
      </c>
      <c r="C2381">
        <v>2380</v>
      </c>
      <c r="D2381">
        <v>8050</v>
      </c>
      <c r="E2381">
        <v>5059.8529633242597</v>
      </c>
      <c r="F2381">
        <v>2990.1470366757399</v>
      </c>
    </row>
    <row r="2382" spans="1:6">
      <c r="A2382">
        <v>847</v>
      </c>
      <c r="B2382">
        <v>2381</v>
      </c>
      <c r="C2382">
        <v>2381</v>
      </c>
      <c r="D2382">
        <v>10284</v>
      </c>
      <c r="E2382">
        <v>8444.5782198293073</v>
      </c>
      <c r="F2382">
        <v>1839.421780170693</v>
      </c>
    </row>
    <row r="2383" spans="1:6">
      <c r="A2383">
        <v>514</v>
      </c>
      <c r="B2383">
        <v>2382</v>
      </c>
      <c r="C2383">
        <v>2382</v>
      </c>
      <c r="D2383">
        <v>6747</v>
      </c>
      <c r="E2383">
        <v>4811.0772882225092</v>
      </c>
      <c r="F2383">
        <v>1935.922711777491</v>
      </c>
    </row>
    <row r="2384" spans="1:6">
      <c r="A2384">
        <v>962</v>
      </c>
      <c r="B2384">
        <v>2383</v>
      </c>
      <c r="C2384">
        <v>2383</v>
      </c>
      <c r="D2384">
        <v>22520</v>
      </c>
      <c r="E2384">
        <v>19160.54307047516</v>
      </c>
      <c r="F2384">
        <v>3359.4569295248371</v>
      </c>
    </row>
    <row r="2385" spans="1:6">
      <c r="A2385">
        <v>117</v>
      </c>
      <c r="B2385">
        <v>2384</v>
      </c>
      <c r="C2385">
        <v>2384</v>
      </c>
      <c r="D2385">
        <v>25501</v>
      </c>
      <c r="E2385">
        <v>20368.098641141769</v>
      </c>
      <c r="F2385">
        <v>5132.9013588582347</v>
      </c>
    </row>
    <row r="2386" spans="1:6">
      <c r="A2386">
        <v>672</v>
      </c>
      <c r="B2386">
        <v>2385</v>
      </c>
      <c r="C2386">
        <v>2385</v>
      </c>
      <c r="D2386">
        <v>4504</v>
      </c>
      <c r="E2386">
        <v>2768.2999467461468</v>
      </c>
      <c r="F2386">
        <v>1735.700053253853</v>
      </c>
    </row>
    <row r="2387" spans="1:6">
      <c r="A2387">
        <v>604</v>
      </c>
      <c r="B2387">
        <v>2386</v>
      </c>
      <c r="C2387">
        <v>2386</v>
      </c>
      <c r="D2387">
        <v>17211</v>
      </c>
      <c r="E2387">
        <v>14213.950216514149</v>
      </c>
      <c r="F2387">
        <v>2997.0497834858511</v>
      </c>
    </row>
    <row r="2388" spans="1:6">
      <c r="A2388">
        <v>528</v>
      </c>
      <c r="B2388">
        <v>2387</v>
      </c>
      <c r="C2388">
        <v>2387</v>
      </c>
      <c r="D2388">
        <v>9015</v>
      </c>
      <c r="E2388">
        <v>4616.9061582642234</v>
      </c>
      <c r="F2388">
        <v>4398.0938417357766</v>
      </c>
    </row>
    <row r="2389" spans="1:6">
      <c r="A2389">
        <v>474</v>
      </c>
      <c r="B2389">
        <v>2388</v>
      </c>
      <c r="C2389">
        <v>2388</v>
      </c>
      <c r="D2389">
        <v>20188</v>
      </c>
      <c r="E2389">
        <v>16380.477844495679</v>
      </c>
      <c r="F2389">
        <v>3807.5221555043231</v>
      </c>
    </row>
    <row r="2390" spans="1:6">
      <c r="A2390">
        <v>135</v>
      </c>
      <c r="B2390">
        <v>2389</v>
      </c>
      <c r="C2390">
        <v>2389</v>
      </c>
      <c r="D2390">
        <v>27685</v>
      </c>
      <c r="E2390">
        <v>15692.26562861222</v>
      </c>
      <c r="F2390">
        <v>11992.73437138778</v>
      </c>
    </row>
    <row r="2391" spans="1:6">
      <c r="A2391">
        <v>266</v>
      </c>
      <c r="B2391">
        <v>2390</v>
      </c>
      <c r="C2391">
        <v>2390</v>
      </c>
      <c r="D2391">
        <v>8835</v>
      </c>
      <c r="E2391">
        <v>5671.1986636863658</v>
      </c>
      <c r="F2391">
        <v>3163.8013363136338</v>
      </c>
    </row>
    <row r="2392" spans="1:6">
      <c r="A2392">
        <v>456</v>
      </c>
      <c r="B2392">
        <v>2391</v>
      </c>
      <c r="C2392">
        <v>2391</v>
      </c>
      <c r="D2392">
        <v>12611</v>
      </c>
      <c r="E2392">
        <v>6350.781930916487</v>
      </c>
      <c r="F2392">
        <v>6260.218069083513</v>
      </c>
    </row>
    <row r="2393" spans="1:6">
      <c r="A2393">
        <v>709</v>
      </c>
      <c r="B2393">
        <v>2392</v>
      </c>
      <c r="C2393">
        <v>2392</v>
      </c>
      <c r="D2393">
        <v>18361</v>
      </c>
      <c r="E2393">
        <v>9590.0989512901324</v>
      </c>
      <c r="F2393">
        <v>8770.9010487098676</v>
      </c>
    </row>
    <row r="2394" spans="1:6">
      <c r="A2394">
        <v>391</v>
      </c>
      <c r="B2394">
        <v>2393</v>
      </c>
      <c r="C2394">
        <v>2393</v>
      </c>
      <c r="D2394">
        <v>41546</v>
      </c>
      <c r="E2394">
        <v>29755.38596749998</v>
      </c>
      <c r="F2394">
        <v>11790.61403250002</v>
      </c>
    </row>
    <row r="2395" spans="1:6">
      <c r="A2395">
        <v>607</v>
      </c>
      <c r="B2395">
        <v>2394</v>
      </c>
      <c r="C2395">
        <v>2394</v>
      </c>
      <c r="D2395">
        <v>20605</v>
      </c>
      <c r="E2395">
        <v>16656.120077914198</v>
      </c>
      <c r="F2395">
        <v>3948.8799220857982</v>
      </c>
    </row>
    <row r="2396" spans="1:6">
      <c r="A2396">
        <v>359</v>
      </c>
      <c r="B2396">
        <v>2395</v>
      </c>
      <c r="C2396">
        <v>2395</v>
      </c>
      <c r="D2396">
        <v>5348</v>
      </c>
      <c r="E2396">
        <v>3896.0787976637821</v>
      </c>
      <c r="F2396">
        <v>1451.9212023362179</v>
      </c>
    </row>
    <row r="2397" spans="1:6">
      <c r="A2397">
        <v>582</v>
      </c>
      <c r="B2397">
        <v>2396</v>
      </c>
      <c r="C2397">
        <v>2396</v>
      </c>
      <c r="D2397">
        <v>19655</v>
      </c>
      <c r="E2397">
        <v>11058.326876607831</v>
      </c>
      <c r="F2397">
        <v>8596.6731233921673</v>
      </c>
    </row>
    <row r="2398" spans="1:6">
      <c r="A2398">
        <v>931</v>
      </c>
      <c r="B2398">
        <v>2397</v>
      </c>
      <c r="C2398">
        <v>2397</v>
      </c>
      <c r="D2398">
        <v>17163</v>
      </c>
      <c r="E2398">
        <v>13061.855609340881</v>
      </c>
      <c r="F2398">
        <v>4101.1443906591212</v>
      </c>
    </row>
    <row r="2399" spans="1:6">
      <c r="A2399">
        <v>435</v>
      </c>
      <c r="B2399">
        <v>2398</v>
      </c>
      <c r="C2399">
        <v>2398</v>
      </c>
      <c r="D2399">
        <v>25340</v>
      </c>
      <c r="E2399">
        <v>16335.54385270861</v>
      </c>
      <c r="F2399">
        <v>9004.4561472913902</v>
      </c>
    </row>
    <row r="2400" spans="1:6">
      <c r="A2400">
        <v>725</v>
      </c>
      <c r="B2400">
        <v>2399</v>
      </c>
      <c r="C2400">
        <v>2399</v>
      </c>
      <c r="D2400">
        <v>8313</v>
      </c>
      <c r="E2400">
        <v>4161.9330691855257</v>
      </c>
      <c r="F2400">
        <v>4151.0669308144743</v>
      </c>
    </row>
    <row r="2401" spans="1:6">
      <c r="A2401">
        <v>417</v>
      </c>
      <c r="B2401">
        <v>2400</v>
      </c>
      <c r="C2401">
        <v>2400</v>
      </c>
      <c r="D2401">
        <v>11843</v>
      </c>
      <c r="E2401">
        <v>6695.5454928305253</v>
      </c>
      <c r="F2401">
        <v>5147.4545071694747</v>
      </c>
    </row>
    <row r="2402" spans="1:6">
      <c r="A2402">
        <v>651</v>
      </c>
      <c r="B2402">
        <v>2401</v>
      </c>
      <c r="C2402">
        <v>2401</v>
      </c>
      <c r="D2402">
        <v>41649</v>
      </c>
      <c r="E2402">
        <v>34614.470863989081</v>
      </c>
      <c r="F2402">
        <v>7034.5291360109186</v>
      </c>
    </row>
    <row r="2403" spans="1:6">
      <c r="A2403">
        <v>141</v>
      </c>
      <c r="B2403">
        <v>2402</v>
      </c>
      <c r="C2403">
        <v>2402</v>
      </c>
      <c r="D2403">
        <v>21656</v>
      </c>
      <c r="E2403">
        <v>15935.309698137289</v>
      </c>
      <c r="F2403">
        <v>5720.690301862709</v>
      </c>
    </row>
    <row r="2404" spans="1:6">
      <c r="A2404">
        <v>725</v>
      </c>
      <c r="B2404">
        <v>2403</v>
      </c>
      <c r="C2404">
        <v>2403</v>
      </c>
      <c r="D2404">
        <v>15806</v>
      </c>
      <c r="E2404">
        <v>12835.05857297492</v>
      </c>
      <c r="F2404">
        <v>2970.9414270250818</v>
      </c>
    </row>
    <row r="2405" spans="1:6">
      <c r="A2405">
        <v>843</v>
      </c>
      <c r="B2405">
        <v>2404</v>
      </c>
      <c r="C2405">
        <v>2404</v>
      </c>
      <c r="D2405">
        <v>14975</v>
      </c>
      <c r="E2405">
        <v>11267.023407377441</v>
      </c>
      <c r="F2405">
        <v>3707.9765926225591</v>
      </c>
    </row>
    <row r="2406" spans="1:6">
      <c r="A2406">
        <v>606</v>
      </c>
      <c r="B2406">
        <v>2405</v>
      </c>
      <c r="C2406">
        <v>2405</v>
      </c>
      <c r="D2406">
        <v>10361</v>
      </c>
      <c r="E2406">
        <v>6624.9447604680054</v>
      </c>
      <c r="F2406">
        <v>3736.0552395319951</v>
      </c>
    </row>
    <row r="2407" spans="1:6">
      <c r="A2407">
        <v>777</v>
      </c>
      <c r="B2407">
        <v>2406</v>
      </c>
      <c r="C2407">
        <v>2406</v>
      </c>
      <c r="D2407">
        <v>6490</v>
      </c>
      <c r="E2407">
        <v>3910.087822099857</v>
      </c>
      <c r="F2407">
        <v>2579.912177900143</v>
      </c>
    </row>
    <row r="2408" spans="1:6">
      <c r="A2408">
        <v>916</v>
      </c>
      <c r="B2408">
        <v>2407</v>
      </c>
      <c r="C2408">
        <v>2407</v>
      </c>
      <c r="D2408">
        <v>10890</v>
      </c>
      <c r="E2408">
        <v>6401.6446881611719</v>
      </c>
      <c r="F2408">
        <v>4488.3553118388281</v>
      </c>
    </row>
    <row r="2409" spans="1:6">
      <c r="A2409">
        <v>234</v>
      </c>
      <c r="B2409">
        <v>2408</v>
      </c>
      <c r="C2409">
        <v>2408</v>
      </c>
      <c r="D2409">
        <v>20232</v>
      </c>
      <c r="E2409">
        <v>11717.11140213338</v>
      </c>
      <c r="F2409">
        <v>8514.8885978666221</v>
      </c>
    </row>
    <row r="2410" spans="1:6">
      <c r="A2410">
        <v>571</v>
      </c>
      <c r="B2410">
        <v>2409</v>
      </c>
      <c r="C2410">
        <v>2409</v>
      </c>
      <c r="D2410">
        <v>23868</v>
      </c>
      <c r="E2410">
        <v>16589.072222875551</v>
      </c>
      <c r="F2410">
        <v>7278.9277771244524</v>
      </c>
    </row>
    <row r="2411" spans="1:6">
      <c r="A2411">
        <v>788</v>
      </c>
      <c r="B2411">
        <v>2410</v>
      </c>
      <c r="C2411">
        <v>2410</v>
      </c>
      <c r="D2411">
        <v>22359</v>
      </c>
      <c r="E2411">
        <v>18241.786492679261</v>
      </c>
      <c r="F2411">
        <v>4117.2135073207392</v>
      </c>
    </row>
    <row r="2412" spans="1:6">
      <c r="A2412">
        <v>86</v>
      </c>
      <c r="B2412">
        <v>2411</v>
      </c>
      <c r="C2412">
        <v>2411</v>
      </c>
      <c r="D2412">
        <v>31472</v>
      </c>
      <c r="E2412">
        <v>18870.8295859809</v>
      </c>
      <c r="F2412">
        <v>12601.1704140191</v>
      </c>
    </row>
    <row r="2413" spans="1:6">
      <c r="A2413">
        <v>422</v>
      </c>
      <c r="B2413">
        <v>2412</v>
      </c>
      <c r="C2413">
        <v>2412</v>
      </c>
      <c r="D2413">
        <v>6587</v>
      </c>
      <c r="E2413">
        <v>3683.2535003580342</v>
      </c>
      <c r="F2413">
        <v>2903.7464996419658</v>
      </c>
    </row>
    <row r="2414" spans="1:6">
      <c r="A2414">
        <v>701</v>
      </c>
      <c r="B2414">
        <v>2413</v>
      </c>
      <c r="C2414">
        <v>2413</v>
      </c>
      <c r="D2414">
        <v>21605</v>
      </c>
      <c r="E2414">
        <v>15418.3188132914</v>
      </c>
      <c r="F2414">
        <v>6186.6811867085962</v>
      </c>
    </row>
    <row r="2415" spans="1:6">
      <c r="A2415">
        <v>30</v>
      </c>
      <c r="B2415">
        <v>2414</v>
      </c>
      <c r="C2415">
        <v>2414</v>
      </c>
      <c r="D2415">
        <v>14302</v>
      </c>
      <c r="E2415">
        <v>8674.1318470237547</v>
      </c>
      <c r="F2415">
        <v>5627.8681529762453</v>
      </c>
    </row>
    <row r="2416" spans="1:6">
      <c r="A2416">
        <v>143</v>
      </c>
      <c r="B2416">
        <v>2415</v>
      </c>
      <c r="C2416">
        <v>2415</v>
      </c>
      <c r="D2416">
        <v>6549</v>
      </c>
      <c r="E2416">
        <v>3738.8795361355678</v>
      </c>
      <c r="F2416">
        <v>2810.1204638644322</v>
      </c>
    </row>
    <row r="2417" spans="1:6">
      <c r="A2417">
        <v>631</v>
      </c>
      <c r="B2417">
        <v>2416</v>
      </c>
      <c r="C2417">
        <v>2416</v>
      </c>
      <c r="D2417">
        <v>31664</v>
      </c>
      <c r="E2417">
        <v>26134.265581214389</v>
      </c>
      <c r="F2417">
        <v>5529.7344187856106</v>
      </c>
    </row>
    <row r="2418" spans="1:6">
      <c r="A2418">
        <v>590</v>
      </c>
      <c r="B2418">
        <v>2417</v>
      </c>
      <c r="C2418">
        <v>2417</v>
      </c>
      <c r="D2418">
        <v>12383</v>
      </c>
      <c r="E2418">
        <v>7551.7079773628147</v>
      </c>
      <c r="F2418">
        <v>4831.2920226371853</v>
      </c>
    </row>
    <row r="2419" spans="1:6">
      <c r="A2419">
        <v>165</v>
      </c>
      <c r="B2419">
        <v>2418</v>
      </c>
      <c r="C2419">
        <v>2418</v>
      </c>
      <c r="D2419">
        <v>19028</v>
      </c>
      <c r="E2419">
        <v>13655.5223744387</v>
      </c>
      <c r="F2419">
        <v>5372.4776255613033</v>
      </c>
    </row>
    <row r="2420" spans="1:6">
      <c r="A2420">
        <v>816</v>
      </c>
      <c r="B2420">
        <v>2419</v>
      </c>
      <c r="C2420">
        <v>2419</v>
      </c>
      <c r="D2420">
        <v>31377</v>
      </c>
      <c r="E2420">
        <v>15736.567280706309</v>
      </c>
      <c r="F2420">
        <v>15640.432719293691</v>
      </c>
    </row>
    <row r="2421" spans="1:6">
      <c r="A2421">
        <v>615</v>
      </c>
      <c r="B2421">
        <v>2420</v>
      </c>
      <c r="C2421">
        <v>2420</v>
      </c>
      <c r="D2421">
        <v>15941</v>
      </c>
      <c r="E2421">
        <v>11594.21372443879</v>
      </c>
      <c r="F2421">
        <v>4346.7862755612077</v>
      </c>
    </row>
    <row r="2422" spans="1:6">
      <c r="A2422">
        <v>868</v>
      </c>
      <c r="B2422">
        <v>2421</v>
      </c>
      <c r="C2422">
        <v>2421</v>
      </c>
      <c r="D2422">
        <v>23973</v>
      </c>
      <c r="E2422">
        <v>16736.48540351761</v>
      </c>
      <c r="F2422">
        <v>7236.5145964823932</v>
      </c>
    </row>
    <row r="2423" spans="1:6">
      <c r="A2423">
        <v>317</v>
      </c>
      <c r="B2423">
        <v>2422</v>
      </c>
      <c r="C2423">
        <v>2422</v>
      </c>
      <c r="D2423">
        <v>48978</v>
      </c>
      <c r="E2423">
        <v>42629.320301039887</v>
      </c>
      <c r="F2423">
        <v>6348.6796989601125</v>
      </c>
    </row>
    <row r="2424" spans="1:6">
      <c r="A2424">
        <v>910</v>
      </c>
      <c r="B2424">
        <v>2423</v>
      </c>
      <c r="C2424">
        <v>2423</v>
      </c>
      <c r="D2424">
        <v>11915</v>
      </c>
      <c r="E2424">
        <v>7479.2915962740981</v>
      </c>
      <c r="F2424">
        <v>4435.7084037259019</v>
      </c>
    </row>
    <row r="2425" spans="1:6">
      <c r="A2425">
        <v>219</v>
      </c>
      <c r="B2425">
        <v>2424</v>
      </c>
      <c r="C2425">
        <v>2424</v>
      </c>
      <c r="D2425">
        <v>10775</v>
      </c>
      <c r="E2425">
        <v>5846.0861735376557</v>
      </c>
      <c r="F2425">
        <v>4928.9138264623443</v>
      </c>
    </row>
    <row r="2426" spans="1:6">
      <c r="A2426">
        <v>310</v>
      </c>
      <c r="B2426">
        <v>2425</v>
      </c>
      <c r="C2426">
        <v>2425</v>
      </c>
      <c r="D2426">
        <v>22077</v>
      </c>
      <c r="E2426">
        <v>17371.98906190016</v>
      </c>
      <c r="F2426">
        <v>4705.0109380998356</v>
      </c>
    </row>
    <row r="2427" spans="1:6">
      <c r="A2427">
        <v>359</v>
      </c>
      <c r="B2427">
        <v>2426</v>
      </c>
      <c r="C2427">
        <v>2426</v>
      </c>
      <c r="D2427">
        <v>4454</v>
      </c>
      <c r="E2427">
        <v>2946.8311554524098</v>
      </c>
      <c r="F2427">
        <v>1507.16884454759</v>
      </c>
    </row>
    <row r="2428" spans="1:6">
      <c r="A2428">
        <v>67</v>
      </c>
      <c r="B2428">
        <v>2427</v>
      </c>
      <c r="C2428">
        <v>2427</v>
      </c>
      <c r="D2428">
        <v>10193</v>
      </c>
      <c r="E2428">
        <v>8692.3456671909407</v>
      </c>
      <c r="F2428">
        <v>1500.654332809059</v>
      </c>
    </row>
    <row r="2429" spans="1:6">
      <c r="A2429">
        <v>336</v>
      </c>
      <c r="B2429">
        <v>2428</v>
      </c>
      <c r="C2429">
        <v>2428</v>
      </c>
      <c r="D2429">
        <v>16396</v>
      </c>
      <c r="E2429">
        <v>8458.646091180728</v>
      </c>
      <c r="F2429">
        <v>7937.353908819272</v>
      </c>
    </row>
    <row r="2430" spans="1:6">
      <c r="A2430">
        <v>678</v>
      </c>
      <c r="B2430">
        <v>2429</v>
      </c>
      <c r="C2430">
        <v>2429</v>
      </c>
      <c r="D2430">
        <v>34045</v>
      </c>
      <c r="E2430">
        <v>23093.971791201631</v>
      </c>
      <c r="F2430">
        <v>10951.028208798371</v>
      </c>
    </row>
    <row r="2431" spans="1:6">
      <c r="A2431">
        <v>825</v>
      </c>
      <c r="B2431">
        <v>2430</v>
      </c>
      <c r="C2431">
        <v>2430</v>
      </c>
      <c r="D2431">
        <v>7325</v>
      </c>
      <c r="E2431">
        <v>6260.7305921751931</v>
      </c>
      <c r="F2431">
        <v>1064.2694078248071</v>
      </c>
    </row>
    <row r="2432" spans="1:6">
      <c r="A2432">
        <v>312</v>
      </c>
      <c r="B2432">
        <v>2431</v>
      </c>
      <c r="C2432">
        <v>2431</v>
      </c>
      <c r="D2432">
        <v>23265</v>
      </c>
      <c r="E2432">
        <v>13813.052102175639</v>
      </c>
      <c r="F2432">
        <v>9451.9478978243569</v>
      </c>
    </row>
    <row r="2433" spans="1:6">
      <c r="A2433">
        <v>22</v>
      </c>
      <c r="B2433">
        <v>2432</v>
      </c>
      <c r="C2433">
        <v>2432</v>
      </c>
      <c r="D2433">
        <v>14946</v>
      </c>
      <c r="E2433">
        <v>12824.87525552258</v>
      </c>
      <c r="F2433">
        <v>2121.1247444774222</v>
      </c>
    </row>
    <row r="2434" spans="1:6">
      <c r="A2434">
        <v>521</v>
      </c>
      <c r="B2434">
        <v>2433</v>
      </c>
      <c r="C2434">
        <v>2433</v>
      </c>
      <c r="D2434">
        <v>7565</v>
      </c>
      <c r="E2434">
        <v>4262.3829131114553</v>
      </c>
      <c r="F2434">
        <v>3302.6170868885451</v>
      </c>
    </row>
    <row r="2435" spans="1:6">
      <c r="A2435">
        <v>969</v>
      </c>
      <c r="B2435">
        <v>2434</v>
      </c>
      <c r="C2435">
        <v>2434</v>
      </c>
      <c r="D2435">
        <v>6555</v>
      </c>
      <c r="E2435">
        <v>4097.0991807115424</v>
      </c>
      <c r="F2435">
        <v>2457.900819288458</v>
      </c>
    </row>
    <row r="2436" spans="1:6">
      <c r="A2436">
        <v>294</v>
      </c>
      <c r="B2436">
        <v>2435</v>
      </c>
      <c r="C2436">
        <v>2435</v>
      </c>
      <c r="D2436">
        <v>6249</v>
      </c>
      <c r="E2436">
        <v>4370.1054307905661</v>
      </c>
      <c r="F2436">
        <v>1878.8945692094339</v>
      </c>
    </row>
    <row r="2437" spans="1:6">
      <c r="A2437">
        <v>313</v>
      </c>
      <c r="B2437">
        <v>2436</v>
      </c>
      <c r="C2437">
        <v>2436</v>
      </c>
      <c r="D2437">
        <v>16779</v>
      </c>
      <c r="E2437">
        <v>8860.953024682558</v>
      </c>
      <c r="F2437">
        <v>7918.046975317442</v>
      </c>
    </row>
    <row r="2438" spans="1:6">
      <c r="A2438">
        <v>490</v>
      </c>
      <c r="B2438">
        <v>2437</v>
      </c>
      <c r="C2438">
        <v>2437</v>
      </c>
      <c r="D2438">
        <v>12165</v>
      </c>
      <c r="E2438">
        <v>8413.6160869724245</v>
      </c>
      <c r="F2438">
        <v>3751.383913027576</v>
      </c>
    </row>
    <row r="2439" spans="1:6">
      <c r="A2439">
        <v>855</v>
      </c>
      <c r="B2439">
        <v>2438</v>
      </c>
      <c r="C2439">
        <v>2438</v>
      </c>
      <c r="D2439">
        <v>34406</v>
      </c>
      <c r="E2439">
        <v>29119.448338689821</v>
      </c>
      <c r="F2439">
        <v>5286.551661310179</v>
      </c>
    </row>
    <row r="2440" spans="1:6">
      <c r="A2440">
        <v>345</v>
      </c>
      <c r="B2440">
        <v>2439</v>
      </c>
      <c r="C2440">
        <v>2439</v>
      </c>
      <c r="D2440">
        <v>9159</v>
      </c>
      <c r="E2440">
        <v>4865.606553064632</v>
      </c>
      <c r="F2440">
        <v>4293.393446935368</v>
      </c>
    </row>
    <row r="2441" spans="1:6">
      <c r="A2441">
        <v>211</v>
      </c>
      <c r="B2441">
        <v>2440</v>
      </c>
      <c r="C2441">
        <v>2440</v>
      </c>
      <c r="D2441">
        <v>11339</v>
      </c>
      <c r="E2441">
        <v>10020.685166559029</v>
      </c>
      <c r="F2441">
        <v>1318.3148334409691</v>
      </c>
    </row>
    <row r="2442" spans="1:6">
      <c r="A2442">
        <v>170</v>
      </c>
      <c r="B2442">
        <v>2441</v>
      </c>
      <c r="C2442">
        <v>2441</v>
      </c>
      <c r="D2442">
        <v>22596</v>
      </c>
      <c r="E2442">
        <v>15836.327546283939</v>
      </c>
      <c r="F2442">
        <v>6759.6724537160626</v>
      </c>
    </row>
    <row r="2443" spans="1:6">
      <c r="A2443">
        <v>200</v>
      </c>
      <c r="B2443">
        <v>2442</v>
      </c>
      <c r="C2443">
        <v>2442</v>
      </c>
      <c r="D2443">
        <v>8191</v>
      </c>
      <c r="E2443">
        <v>7050.4879649123504</v>
      </c>
      <c r="F2443">
        <v>1140.51203508765</v>
      </c>
    </row>
    <row r="2444" spans="1:6">
      <c r="A2444">
        <v>691</v>
      </c>
      <c r="B2444">
        <v>2443</v>
      </c>
      <c r="C2444">
        <v>2443</v>
      </c>
      <c r="D2444">
        <v>25227</v>
      </c>
      <c r="E2444">
        <v>18813.539121723999</v>
      </c>
      <c r="F2444">
        <v>6413.4608782759969</v>
      </c>
    </row>
    <row r="2445" spans="1:6">
      <c r="A2445">
        <v>944</v>
      </c>
      <c r="B2445">
        <v>2444</v>
      </c>
      <c r="C2445">
        <v>2444</v>
      </c>
      <c r="D2445">
        <v>5719</v>
      </c>
      <c r="E2445">
        <v>4193.7516758213624</v>
      </c>
      <c r="F2445">
        <v>1525.2483241786381</v>
      </c>
    </row>
    <row r="2446" spans="1:6">
      <c r="A2446">
        <v>229</v>
      </c>
      <c r="B2446">
        <v>2445</v>
      </c>
      <c r="C2446">
        <v>2445</v>
      </c>
      <c r="D2446">
        <v>12501</v>
      </c>
      <c r="E2446">
        <v>10847.48406738525</v>
      </c>
      <c r="F2446">
        <v>1653.5159326147509</v>
      </c>
    </row>
    <row r="2447" spans="1:6">
      <c r="A2447">
        <v>331</v>
      </c>
      <c r="B2447">
        <v>2446</v>
      </c>
      <c r="C2447">
        <v>2446</v>
      </c>
      <c r="D2447">
        <v>40863</v>
      </c>
      <c r="E2447">
        <v>27045.892976569121</v>
      </c>
      <c r="F2447">
        <v>13817.107023430881</v>
      </c>
    </row>
    <row r="2448" spans="1:6">
      <c r="A2448">
        <v>321</v>
      </c>
      <c r="B2448">
        <v>2447</v>
      </c>
      <c r="C2448">
        <v>2447</v>
      </c>
      <c r="D2448">
        <v>49714</v>
      </c>
      <c r="E2448">
        <v>38636.813691932883</v>
      </c>
      <c r="F2448">
        <v>11077.186308067119</v>
      </c>
    </row>
    <row r="2449" spans="1:6">
      <c r="A2449">
        <v>144</v>
      </c>
      <c r="B2449">
        <v>2448</v>
      </c>
      <c r="C2449">
        <v>2448</v>
      </c>
      <c r="D2449">
        <v>15588</v>
      </c>
      <c r="E2449">
        <v>8767.6648196548267</v>
      </c>
      <c r="F2449">
        <v>6820.3351803451733</v>
      </c>
    </row>
    <row r="2450" spans="1:6">
      <c r="A2450">
        <v>133</v>
      </c>
      <c r="B2450">
        <v>2449</v>
      </c>
      <c r="C2450">
        <v>2449</v>
      </c>
      <c r="D2450">
        <v>11013</v>
      </c>
      <c r="E2450">
        <v>7481.2469059795276</v>
      </c>
      <c r="F2450">
        <v>3531.753094020472</v>
      </c>
    </row>
    <row r="2451" spans="1:6">
      <c r="A2451">
        <v>952</v>
      </c>
      <c r="B2451">
        <v>2450</v>
      </c>
      <c r="C2451">
        <v>2450</v>
      </c>
      <c r="D2451">
        <v>3149</v>
      </c>
      <c r="E2451">
        <v>2052.1748183596769</v>
      </c>
      <c r="F2451">
        <v>1096.8251816403231</v>
      </c>
    </row>
    <row r="2452" spans="1:6">
      <c r="A2452">
        <v>35</v>
      </c>
      <c r="B2452">
        <v>2451</v>
      </c>
      <c r="C2452">
        <v>2451</v>
      </c>
      <c r="D2452">
        <v>28698</v>
      </c>
      <c r="E2452">
        <v>25575.545927755411</v>
      </c>
      <c r="F2452">
        <v>3122.454072244589</v>
      </c>
    </row>
    <row r="2453" spans="1:6">
      <c r="A2453">
        <v>192</v>
      </c>
      <c r="B2453">
        <v>2452</v>
      </c>
      <c r="C2453">
        <v>2452</v>
      </c>
      <c r="D2453">
        <v>6122</v>
      </c>
      <c r="E2453">
        <v>4425.968345293003</v>
      </c>
      <c r="F2453">
        <v>1696.031654706997</v>
      </c>
    </row>
    <row r="2454" spans="1:6">
      <c r="A2454">
        <v>647</v>
      </c>
      <c r="B2454">
        <v>2453</v>
      </c>
      <c r="C2454">
        <v>2453</v>
      </c>
      <c r="D2454">
        <v>24093</v>
      </c>
      <c r="E2454">
        <v>19900.055405234409</v>
      </c>
      <c r="F2454">
        <v>4192.9445947655877</v>
      </c>
    </row>
    <row r="2455" spans="1:6">
      <c r="A2455">
        <v>305</v>
      </c>
      <c r="B2455">
        <v>2454</v>
      </c>
      <c r="C2455">
        <v>2454</v>
      </c>
      <c r="D2455">
        <v>23019</v>
      </c>
      <c r="E2455">
        <v>17908.1165936285</v>
      </c>
      <c r="F2455">
        <v>5110.883406371504</v>
      </c>
    </row>
    <row r="2456" spans="1:6">
      <c r="A2456">
        <v>469</v>
      </c>
      <c r="B2456">
        <v>2455</v>
      </c>
      <c r="C2456">
        <v>2455</v>
      </c>
      <c r="D2456">
        <v>16117</v>
      </c>
      <c r="E2456">
        <v>14308.6857890517</v>
      </c>
      <c r="F2456">
        <v>1808.3142109482981</v>
      </c>
    </row>
    <row r="2457" spans="1:6">
      <c r="A2457">
        <v>788</v>
      </c>
      <c r="B2457">
        <v>2456</v>
      </c>
      <c r="C2457">
        <v>2456</v>
      </c>
      <c r="D2457">
        <v>15047</v>
      </c>
      <c r="E2457">
        <v>11965.930339750281</v>
      </c>
      <c r="F2457">
        <v>3081.0696602497169</v>
      </c>
    </row>
    <row r="2458" spans="1:6">
      <c r="A2458">
        <v>888</v>
      </c>
      <c r="B2458">
        <v>2457</v>
      </c>
      <c r="C2458">
        <v>2457</v>
      </c>
      <c r="D2458">
        <v>7004</v>
      </c>
      <c r="E2458">
        <v>4688.6536856186631</v>
      </c>
      <c r="F2458">
        <v>2315.3463143813369</v>
      </c>
    </row>
    <row r="2459" spans="1:6">
      <c r="A2459">
        <v>635</v>
      </c>
      <c r="B2459">
        <v>2458</v>
      </c>
      <c r="C2459">
        <v>2458</v>
      </c>
      <c r="D2459">
        <v>23968</v>
      </c>
      <c r="E2459">
        <v>20480.118124126839</v>
      </c>
      <c r="F2459">
        <v>3487.8818758731609</v>
      </c>
    </row>
    <row r="2460" spans="1:6">
      <c r="A2460">
        <v>798</v>
      </c>
      <c r="B2460">
        <v>2459</v>
      </c>
      <c r="C2460">
        <v>2459</v>
      </c>
      <c r="D2460">
        <v>10591</v>
      </c>
      <c r="E2460">
        <v>9502.9236079892762</v>
      </c>
      <c r="F2460">
        <v>1088.076392010724</v>
      </c>
    </row>
    <row r="2461" spans="1:6">
      <c r="A2461">
        <v>932</v>
      </c>
      <c r="B2461">
        <v>2460</v>
      </c>
      <c r="C2461">
        <v>2460</v>
      </c>
      <c r="D2461">
        <v>25747</v>
      </c>
      <c r="E2461">
        <v>19887.2395635678</v>
      </c>
      <c r="F2461">
        <v>5859.760436432196</v>
      </c>
    </row>
    <row r="2462" spans="1:6">
      <c r="A2462">
        <v>616</v>
      </c>
      <c r="B2462">
        <v>2461</v>
      </c>
      <c r="C2462">
        <v>2461</v>
      </c>
      <c r="D2462">
        <v>18736</v>
      </c>
      <c r="E2462">
        <v>15546.716721780869</v>
      </c>
      <c r="F2462">
        <v>3189.2832782191249</v>
      </c>
    </row>
    <row r="2463" spans="1:6">
      <c r="A2463">
        <v>423</v>
      </c>
      <c r="B2463">
        <v>2462</v>
      </c>
      <c r="C2463">
        <v>2462</v>
      </c>
      <c r="D2463">
        <v>3665</v>
      </c>
      <c r="E2463">
        <v>2779.0326281900579</v>
      </c>
      <c r="F2463">
        <v>885.9673718099416</v>
      </c>
    </row>
    <row r="2464" spans="1:6">
      <c r="A2464">
        <v>238</v>
      </c>
      <c r="B2464">
        <v>2463</v>
      </c>
      <c r="C2464">
        <v>2463</v>
      </c>
      <c r="D2464">
        <v>19993</v>
      </c>
      <c r="E2464">
        <v>14602.629605183551</v>
      </c>
      <c r="F2464">
        <v>5390.3703948164457</v>
      </c>
    </row>
    <row r="2465" spans="1:6">
      <c r="A2465">
        <v>59</v>
      </c>
      <c r="B2465">
        <v>2464</v>
      </c>
      <c r="C2465">
        <v>2464</v>
      </c>
      <c r="D2465">
        <v>5515</v>
      </c>
      <c r="E2465">
        <v>4334.0736223853319</v>
      </c>
      <c r="F2465">
        <v>1180.9263776146679</v>
      </c>
    </row>
    <row r="2466" spans="1:6">
      <c r="A2466">
        <v>210</v>
      </c>
      <c r="B2466">
        <v>2465</v>
      </c>
      <c r="C2466">
        <v>2465</v>
      </c>
      <c r="D2466">
        <v>16323</v>
      </c>
      <c r="E2466">
        <v>9300.285092839973</v>
      </c>
      <c r="F2466">
        <v>7022.714907160027</v>
      </c>
    </row>
    <row r="2467" spans="1:6">
      <c r="A2467">
        <v>523</v>
      </c>
      <c r="B2467">
        <v>2466</v>
      </c>
      <c r="C2467">
        <v>2466</v>
      </c>
      <c r="D2467">
        <v>15328</v>
      </c>
      <c r="E2467">
        <v>13282.27106823696</v>
      </c>
      <c r="F2467">
        <v>2045.7289317630371</v>
      </c>
    </row>
    <row r="2468" spans="1:6">
      <c r="A2468">
        <v>8</v>
      </c>
      <c r="B2468">
        <v>2467</v>
      </c>
      <c r="C2468">
        <v>2467</v>
      </c>
      <c r="D2468">
        <v>11163</v>
      </c>
      <c r="E2468">
        <v>9529.7589167494025</v>
      </c>
      <c r="F2468">
        <v>1633.241083250598</v>
      </c>
    </row>
    <row r="2469" spans="1:6">
      <c r="A2469">
        <v>658</v>
      </c>
      <c r="B2469">
        <v>2468</v>
      </c>
      <c r="C2469">
        <v>2468</v>
      </c>
      <c r="D2469">
        <v>28916</v>
      </c>
      <c r="E2469">
        <v>18390.892314828419</v>
      </c>
      <c r="F2469">
        <v>10525.107685171581</v>
      </c>
    </row>
    <row r="2470" spans="1:6">
      <c r="A2470">
        <v>983</v>
      </c>
      <c r="B2470">
        <v>2469</v>
      </c>
      <c r="C2470">
        <v>2469</v>
      </c>
      <c r="D2470">
        <v>7483</v>
      </c>
      <c r="E2470">
        <v>6483.2181415319064</v>
      </c>
      <c r="F2470">
        <v>999.78185846809447</v>
      </c>
    </row>
    <row r="2471" spans="1:6">
      <c r="A2471">
        <v>300</v>
      </c>
      <c r="B2471">
        <v>2470</v>
      </c>
      <c r="C2471">
        <v>2470</v>
      </c>
      <c r="D2471">
        <v>38831</v>
      </c>
      <c r="E2471">
        <v>25145.383566461471</v>
      </c>
      <c r="F2471">
        <v>13685.616433538529</v>
      </c>
    </row>
    <row r="2472" spans="1:6">
      <c r="A2472">
        <v>591</v>
      </c>
      <c r="B2472">
        <v>2471</v>
      </c>
      <c r="C2472">
        <v>2471</v>
      </c>
      <c r="D2472">
        <v>3767</v>
      </c>
      <c r="E2472">
        <v>2966.921275380379</v>
      </c>
      <c r="F2472">
        <v>800.07872461962143</v>
      </c>
    </row>
    <row r="2473" spans="1:6">
      <c r="A2473">
        <v>310</v>
      </c>
      <c r="B2473">
        <v>2472</v>
      </c>
      <c r="C2473">
        <v>2472</v>
      </c>
      <c r="D2473">
        <v>13602</v>
      </c>
      <c r="E2473">
        <v>10610.04666458992</v>
      </c>
      <c r="F2473">
        <v>2991.953335410079</v>
      </c>
    </row>
    <row r="2474" spans="1:6">
      <c r="A2474">
        <v>615</v>
      </c>
      <c r="B2474">
        <v>2473</v>
      </c>
      <c r="C2474">
        <v>2473</v>
      </c>
      <c r="D2474">
        <v>8313</v>
      </c>
      <c r="E2474">
        <v>5687.8799507768863</v>
      </c>
      <c r="F2474">
        <v>2625.1200492231142</v>
      </c>
    </row>
    <row r="2475" spans="1:6">
      <c r="A2475">
        <v>750</v>
      </c>
      <c r="B2475">
        <v>2474</v>
      </c>
      <c r="C2475">
        <v>2474</v>
      </c>
      <c r="D2475">
        <v>7565</v>
      </c>
      <c r="E2475">
        <v>6034.8933089908223</v>
      </c>
      <c r="F2475">
        <v>1530.1066910091779</v>
      </c>
    </row>
    <row r="2476" spans="1:6">
      <c r="A2476">
        <v>75</v>
      </c>
      <c r="B2476">
        <v>2475</v>
      </c>
      <c r="C2476">
        <v>2475</v>
      </c>
      <c r="D2476">
        <v>22586</v>
      </c>
      <c r="E2476">
        <v>12532.071339715339</v>
      </c>
      <c r="F2476">
        <v>10053.928660284661</v>
      </c>
    </row>
    <row r="2477" spans="1:6">
      <c r="A2477">
        <v>178</v>
      </c>
      <c r="B2477">
        <v>2476</v>
      </c>
      <c r="C2477">
        <v>2476</v>
      </c>
      <c r="D2477">
        <v>19713</v>
      </c>
      <c r="E2477">
        <v>10083.597228594021</v>
      </c>
      <c r="F2477">
        <v>9629.4027714059757</v>
      </c>
    </row>
    <row r="2478" spans="1:6">
      <c r="A2478">
        <v>722</v>
      </c>
      <c r="B2478">
        <v>2477</v>
      </c>
      <c r="C2478">
        <v>2477</v>
      </c>
      <c r="D2478">
        <v>11810</v>
      </c>
      <c r="E2478">
        <v>9315.6538568271044</v>
      </c>
      <c r="F2478">
        <v>2494.3461431728961</v>
      </c>
    </row>
    <row r="2479" spans="1:6">
      <c r="A2479">
        <v>509</v>
      </c>
      <c r="B2479">
        <v>2478</v>
      </c>
      <c r="C2479">
        <v>2478</v>
      </c>
      <c r="D2479">
        <v>17042</v>
      </c>
      <c r="E2479">
        <v>15139.3179953541</v>
      </c>
      <c r="F2479">
        <v>1902.6820046458979</v>
      </c>
    </row>
    <row r="2480" spans="1:6">
      <c r="A2480">
        <v>167</v>
      </c>
      <c r="B2480">
        <v>2479</v>
      </c>
      <c r="C2480">
        <v>2479</v>
      </c>
      <c r="D2480">
        <v>17471</v>
      </c>
      <c r="E2480">
        <v>13970.474355549541</v>
      </c>
      <c r="F2480">
        <v>3500.525644450458</v>
      </c>
    </row>
    <row r="2481" spans="1:6">
      <c r="A2481">
        <v>213</v>
      </c>
      <c r="B2481">
        <v>2480</v>
      </c>
      <c r="C2481">
        <v>2480</v>
      </c>
      <c r="D2481">
        <v>7954</v>
      </c>
      <c r="E2481">
        <v>7097.0500293480754</v>
      </c>
      <c r="F2481">
        <v>856.94997065192547</v>
      </c>
    </row>
    <row r="2482" spans="1:6">
      <c r="A2482">
        <v>186</v>
      </c>
      <c r="B2482">
        <v>2481</v>
      </c>
      <c r="C2482">
        <v>2481</v>
      </c>
      <c r="D2482">
        <v>11440</v>
      </c>
      <c r="E2482">
        <v>6872.5470628298708</v>
      </c>
      <c r="F2482">
        <v>4567.4529371701292</v>
      </c>
    </row>
    <row r="2483" spans="1:6">
      <c r="A2483">
        <v>605</v>
      </c>
      <c r="B2483">
        <v>2482</v>
      </c>
      <c r="C2483">
        <v>2482</v>
      </c>
      <c r="D2483">
        <v>24761</v>
      </c>
      <c r="E2483">
        <v>12964.6852585299</v>
      </c>
      <c r="F2483">
        <v>11796.3147414701</v>
      </c>
    </row>
    <row r="2484" spans="1:6">
      <c r="A2484">
        <v>572</v>
      </c>
      <c r="B2484">
        <v>2483</v>
      </c>
      <c r="C2484">
        <v>2483</v>
      </c>
      <c r="D2484">
        <v>16218</v>
      </c>
      <c r="E2484">
        <v>11283.71874787756</v>
      </c>
      <c r="F2484">
        <v>4934.2812521224369</v>
      </c>
    </row>
    <row r="2485" spans="1:6">
      <c r="A2485">
        <v>440</v>
      </c>
      <c r="B2485">
        <v>2484</v>
      </c>
      <c r="C2485">
        <v>2484</v>
      </c>
      <c r="D2485">
        <v>20396</v>
      </c>
      <c r="E2485">
        <v>12131.765450216781</v>
      </c>
      <c r="F2485">
        <v>8264.2345497832212</v>
      </c>
    </row>
    <row r="2486" spans="1:6">
      <c r="A2486">
        <v>344</v>
      </c>
      <c r="B2486">
        <v>2485</v>
      </c>
      <c r="C2486">
        <v>2485</v>
      </c>
      <c r="D2486">
        <v>6834</v>
      </c>
      <c r="E2486">
        <v>4604.9861331679931</v>
      </c>
      <c r="F2486">
        <v>2229.0138668320069</v>
      </c>
    </row>
    <row r="2487" spans="1:6">
      <c r="A2487">
        <v>823</v>
      </c>
      <c r="B2487">
        <v>2486</v>
      </c>
      <c r="C2487">
        <v>2486</v>
      </c>
      <c r="D2487">
        <v>29680</v>
      </c>
      <c r="E2487">
        <v>23677.636094025991</v>
      </c>
      <c r="F2487">
        <v>6002.363905974009</v>
      </c>
    </row>
    <row r="2488" spans="1:6">
      <c r="A2488">
        <v>344</v>
      </c>
      <c r="B2488">
        <v>2487</v>
      </c>
      <c r="C2488">
        <v>2487</v>
      </c>
      <c r="D2488">
        <v>24256</v>
      </c>
      <c r="E2488">
        <v>14249.081168091239</v>
      </c>
      <c r="F2488">
        <v>10006.918831908761</v>
      </c>
    </row>
    <row r="2489" spans="1:6">
      <c r="A2489">
        <v>212</v>
      </c>
      <c r="B2489">
        <v>2488</v>
      </c>
      <c r="C2489">
        <v>2488</v>
      </c>
      <c r="D2489">
        <v>15493</v>
      </c>
      <c r="E2489">
        <v>8566.9439265715246</v>
      </c>
      <c r="F2489">
        <v>6926.0560734284754</v>
      </c>
    </row>
    <row r="2490" spans="1:6">
      <c r="A2490">
        <v>451</v>
      </c>
      <c r="B2490">
        <v>2489</v>
      </c>
      <c r="C2490">
        <v>2489</v>
      </c>
      <c r="D2490">
        <v>9975</v>
      </c>
      <c r="E2490">
        <v>6641.458158151604</v>
      </c>
      <c r="F2490">
        <v>3333.541841848396</v>
      </c>
    </row>
    <row r="2491" spans="1:6">
      <c r="A2491">
        <v>390</v>
      </c>
      <c r="B2491">
        <v>2490</v>
      </c>
      <c r="C2491">
        <v>2490</v>
      </c>
      <c r="D2491">
        <v>19611</v>
      </c>
      <c r="E2491">
        <v>12475.093353531911</v>
      </c>
      <c r="F2491">
        <v>7135.9066464680927</v>
      </c>
    </row>
    <row r="2492" spans="1:6">
      <c r="A2492">
        <v>88</v>
      </c>
      <c r="B2492">
        <v>2491</v>
      </c>
      <c r="C2492">
        <v>2491</v>
      </c>
      <c r="D2492">
        <v>43131</v>
      </c>
      <c r="E2492">
        <v>31222.44350427618</v>
      </c>
      <c r="F2492">
        <v>11908.55649572382</v>
      </c>
    </row>
    <row r="2493" spans="1:6">
      <c r="A2493">
        <v>112</v>
      </c>
      <c r="B2493">
        <v>2492</v>
      </c>
      <c r="C2493">
        <v>2492</v>
      </c>
      <c r="D2493">
        <v>7164</v>
      </c>
      <c r="E2493">
        <v>4238.303039038713</v>
      </c>
      <c r="F2493">
        <v>2925.696960961287</v>
      </c>
    </row>
    <row r="2494" spans="1:6">
      <c r="A2494">
        <v>949</v>
      </c>
      <c r="B2494">
        <v>2493</v>
      </c>
      <c r="C2494">
        <v>2493</v>
      </c>
      <c r="D2494">
        <v>8970</v>
      </c>
      <c r="E2494">
        <v>6901.2036060423234</v>
      </c>
      <c r="F2494">
        <v>2068.7963939576771</v>
      </c>
    </row>
    <row r="2495" spans="1:6">
      <c r="A2495">
        <v>872</v>
      </c>
      <c r="B2495">
        <v>2494</v>
      </c>
      <c r="C2495">
        <v>2494</v>
      </c>
      <c r="D2495">
        <v>7305</v>
      </c>
      <c r="E2495">
        <v>4465.8498795547976</v>
      </c>
      <c r="F2495">
        <v>2839.150120445202</v>
      </c>
    </row>
    <row r="2496" spans="1:6">
      <c r="A2496">
        <v>571</v>
      </c>
      <c r="B2496">
        <v>2495</v>
      </c>
      <c r="C2496">
        <v>2495</v>
      </c>
      <c r="D2496">
        <v>5400</v>
      </c>
      <c r="E2496">
        <v>3687.6803194452159</v>
      </c>
      <c r="F2496">
        <v>1712.3196805547841</v>
      </c>
    </row>
    <row r="2497" spans="1:6">
      <c r="A2497">
        <v>219</v>
      </c>
      <c r="B2497">
        <v>2496</v>
      </c>
      <c r="C2497">
        <v>2496</v>
      </c>
      <c r="D2497">
        <v>7802</v>
      </c>
      <c r="E2497">
        <v>6078.4520494203098</v>
      </c>
      <c r="F2497">
        <v>1723.54795057969</v>
      </c>
    </row>
    <row r="2498" spans="1:6">
      <c r="A2498">
        <v>408</v>
      </c>
      <c r="B2498">
        <v>2497</v>
      </c>
      <c r="C2498">
        <v>2497</v>
      </c>
      <c r="D2498">
        <v>16330</v>
      </c>
      <c r="E2498">
        <v>9678.0802000660042</v>
      </c>
      <c r="F2498">
        <v>6651.9197999339958</v>
      </c>
    </row>
    <row r="2499" spans="1:6">
      <c r="A2499">
        <v>69</v>
      </c>
      <c r="B2499">
        <v>2498</v>
      </c>
      <c r="C2499">
        <v>2498</v>
      </c>
      <c r="D2499">
        <v>13688</v>
      </c>
      <c r="E2499">
        <v>9907.6144798760361</v>
      </c>
      <c r="F2499">
        <v>3780.3855201239639</v>
      </c>
    </row>
    <row r="2500" spans="1:6">
      <c r="A2500">
        <v>536</v>
      </c>
      <c r="B2500">
        <v>2499</v>
      </c>
      <c r="C2500">
        <v>2499</v>
      </c>
      <c r="D2500">
        <v>13572</v>
      </c>
      <c r="E2500">
        <v>10667.528075198619</v>
      </c>
      <c r="F2500">
        <v>2904.4719248013748</v>
      </c>
    </row>
    <row r="2501" spans="1:6">
      <c r="A2501">
        <v>887</v>
      </c>
      <c r="B2501">
        <v>2500</v>
      </c>
      <c r="C2501">
        <v>2500</v>
      </c>
      <c r="D2501">
        <v>42133</v>
      </c>
      <c r="E2501">
        <v>24950.220376817761</v>
      </c>
      <c r="F2501">
        <v>17182.779623182239</v>
      </c>
    </row>
    <row r="2502" spans="1:6">
      <c r="A2502">
        <v>484</v>
      </c>
      <c r="B2502">
        <v>2501</v>
      </c>
      <c r="C2502">
        <v>2501</v>
      </c>
      <c r="D2502">
        <v>20565</v>
      </c>
      <c r="E2502">
        <v>17281.835863057891</v>
      </c>
      <c r="F2502">
        <v>3283.1641369421118</v>
      </c>
    </row>
    <row r="2503" spans="1:6">
      <c r="A2503">
        <v>699</v>
      </c>
      <c r="B2503">
        <v>2502</v>
      </c>
      <c r="C2503">
        <v>2502</v>
      </c>
      <c r="D2503">
        <v>23829</v>
      </c>
      <c r="E2503">
        <v>20112.301259458949</v>
      </c>
      <c r="F2503">
        <v>3716.6987405410509</v>
      </c>
    </row>
    <row r="2504" spans="1:6">
      <c r="A2504">
        <v>626</v>
      </c>
      <c r="B2504">
        <v>2503</v>
      </c>
      <c r="C2504">
        <v>2503</v>
      </c>
      <c r="D2504">
        <v>19488</v>
      </c>
      <c r="E2504">
        <v>17402.040686391341</v>
      </c>
      <c r="F2504">
        <v>2085.9593136086551</v>
      </c>
    </row>
    <row r="2505" spans="1:6">
      <c r="A2505">
        <v>816</v>
      </c>
      <c r="B2505">
        <v>2504</v>
      </c>
      <c r="C2505">
        <v>2504</v>
      </c>
      <c r="D2505">
        <v>24357</v>
      </c>
      <c r="E2505">
        <v>21881.759063087749</v>
      </c>
      <c r="F2505">
        <v>2475.2409369122538</v>
      </c>
    </row>
    <row r="2506" spans="1:6">
      <c r="A2506">
        <v>893</v>
      </c>
      <c r="B2506">
        <v>2505</v>
      </c>
      <c r="C2506">
        <v>2505</v>
      </c>
      <c r="D2506">
        <v>6183</v>
      </c>
      <c r="E2506">
        <v>5372.8476849245117</v>
      </c>
      <c r="F2506">
        <v>810.15231507548833</v>
      </c>
    </row>
    <row r="2507" spans="1:6">
      <c r="A2507">
        <v>318</v>
      </c>
      <c r="B2507">
        <v>2506</v>
      </c>
      <c r="C2507">
        <v>2506</v>
      </c>
      <c r="D2507">
        <v>27645</v>
      </c>
      <c r="E2507">
        <v>23523.56898904133</v>
      </c>
      <c r="F2507">
        <v>4121.4310109586704</v>
      </c>
    </row>
    <row r="2508" spans="1:6">
      <c r="A2508">
        <v>807</v>
      </c>
      <c r="B2508">
        <v>2507</v>
      </c>
      <c r="C2508">
        <v>2507</v>
      </c>
      <c r="D2508">
        <v>48920</v>
      </c>
      <c r="E2508">
        <v>31058.341149224882</v>
      </c>
      <c r="F2508">
        <v>17861.658850775118</v>
      </c>
    </row>
    <row r="2509" spans="1:6">
      <c r="A2509">
        <v>270</v>
      </c>
      <c r="B2509">
        <v>2508</v>
      </c>
      <c r="C2509">
        <v>2508</v>
      </c>
      <c r="D2509">
        <v>5599</v>
      </c>
      <c r="E2509">
        <v>4386.9821052624739</v>
      </c>
      <c r="F2509">
        <v>1212.0178947375259</v>
      </c>
    </row>
    <row r="2510" spans="1:6">
      <c r="A2510">
        <v>779</v>
      </c>
      <c r="B2510">
        <v>2509</v>
      </c>
      <c r="C2510">
        <v>2509</v>
      </c>
      <c r="D2510">
        <v>22372</v>
      </c>
      <c r="E2510">
        <v>12058.96847960708</v>
      </c>
      <c r="F2510">
        <v>10313.03152039292</v>
      </c>
    </row>
    <row r="2511" spans="1:6">
      <c r="A2511">
        <v>424</v>
      </c>
      <c r="B2511">
        <v>2510</v>
      </c>
      <c r="C2511">
        <v>2510</v>
      </c>
      <c r="D2511">
        <v>35844</v>
      </c>
      <c r="E2511">
        <v>23960.26644757322</v>
      </c>
      <c r="F2511">
        <v>11883.73355242678</v>
      </c>
    </row>
    <row r="2512" spans="1:6">
      <c r="A2512">
        <v>438</v>
      </c>
      <c r="B2512">
        <v>2511</v>
      </c>
      <c r="C2512">
        <v>2511</v>
      </c>
      <c r="D2512">
        <v>17092</v>
      </c>
      <c r="E2512">
        <v>14526.79983028497</v>
      </c>
      <c r="F2512">
        <v>2565.2001697150322</v>
      </c>
    </row>
    <row r="2513" spans="1:6">
      <c r="A2513">
        <v>412</v>
      </c>
      <c r="B2513">
        <v>2512</v>
      </c>
      <c r="C2513">
        <v>2512</v>
      </c>
      <c r="D2513">
        <v>48928</v>
      </c>
      <c r="E2513">
        <v>38829.645029660642</v>
      </c>
      <c r="F2513">
        <v>10098.35497033936</v>
      </c>
    </row>
    <row r="2514" spans="1:6">
      <c r="A2514">
        <v>916</v>
      </c>
      <c r="B2514">
        <v>2513</v>
      </c>
      <c r="C2514">
        <v>2513</v>
      </c>
      <c r="D2514">
        <v>19886</v>
      </c>
      <c r="E2514">
        <v>11960.976847397131</v>
      </c>
      <c r="F2514">
        <v>7925.0231526028692</v>
      </c>
    </row>
    <row r="2515" spans="1:6">
      <c r="A2515">
        <v>107</v>
      </c>
      <c r="B2515">
        <v>2514</v>
      </c>
      <c r="C2515">
        <v>2514</v>
      </c>
      <c r="D2515">
        <v>35926</v>
      </c>
      <c r="E2515">
        <v>18372.301216574211</v>
      </c>
      <c r="F2515">
        <v>17553.698783425789</v>
      </c>
    </row>
    <row r="2516" spans="1:6">
      <c r="A2516">
        <v>517</v>
      </c>
      <c r="B2516">
        <v>2515</v>
      </c>
      <c r="C2516">
        <v>2515</v>
      </c>
      <c r="D2516">
        <v>10263</v>
      </c>
      <c r="E2516">
        <v>5901.5645209524546</v>
      </c>
      <c r="F2516">
        <v>4361.4354790475454</v>
      </c>
    </row>
    <row r="2517" spans="1:6">
      <c r="A2517">
        <v>720</v>
      </c>
      <c r="B2517">
        <v>2516</v>
      </c>
      <c r="C2517">
        <v>2516</v>
      </c>
      <c r="D2517">
        <v>15585</v>
      </c>
      <c r="E2517">
        <v>11335.56242503982</v>
      </c>
      <c r="F2517">
        <v>4249.4375749601822</v>
      </c>
    </row>
    <row r="2518" spans="1:6">
      <c r="A2518">
        <v>380</v>
      </c>
      <c r="B2518">
        <v>2517</v>
      </c>
      <c r="C2518">
        <v>2517</v>
      </c>
      <c r="D2518">
        <v>6920</v>
      </c>
      <c r="E2518">
        <v>5971.6632034482536</v>
      </c>
      <c r="F2518">
        <v>948.33679655174637</v>
      </c>
    </row>
    <row r="2519" spans="1:6">
      <c r="A2519">
        <v>770</v>
      </c>
      <c r="B2519">
        <v>2518</v>
      </c>
      <c r="C2519">
        <v>2518</v>
      </c>
      <c r="D2519">
        <v>30359</v>
      </c>
      <c r="E2519">
        <v>25331.578557193101</v>
      </c>
      <c r="F2519">
        <v>5027.4214428069026</v>
      </c>
    </row>
    <row r="2520" spans="1:6">
      <c r="A2520">
        <v>193</v>
      </c>
      <c r="B2520">
        <v>2519</v>
      </c>
      <c r="C2520">
        <v>2519</v>
      </c>
      <c r="D2520">
        <v>21309</v>
      </c>
      <c r="E2520">
        <v>14710.76268665285</v>
      </c>
      <c r="F2520">
        <v>6598.2373133471519</v>
      </c>
    </row>
    <row r="2521" spans="1:6">
      <c r="A2521">
        <v>746</v>
      </c>
      <c r="B2521">
        <v>2520</v>
      </c>
      <c r="C2521">
        <v>2520</v>
      </c>
      <c r="D2521">
        <v>40475</v>
      </c>
      <c r="E2521">
        <v>30433.681008328349</v>
      </c>
      <c r="F2521">
        <v>10041.318991671649</v>
      </c>
    </row>
    <row r="2522" spans="1:6">
      <c r="A2522">
        <v>445</v>
      </c>
      <c r="B2522">
        <v>2521</v>
      </c>
      <c r="C2522">
        <v>2521</v>
      </c>
      <c r="D2522">
        <v>17637</v>
      </c>
      <c r="E2522">
        <v>14690.56744927914</v>
      </c>
      <c r="F2522">
        <v>2946.4325507208559</v>
      </c>
    </row>
    <row r="2523" spans="1:6">
      <c r="A2523">
        <v>94</v>
      </c>
      <c r="B2523">
        <v>2522</v>
      </c>
      <c r="C2523">
        <v>2522</v>
      </c>
      <c r="D2523">
        <v>13020</v>
      </c>
      <c r="E2523">
        <v>11420.665569012261</v>
      </c>
      <c r="F2523">
        <v>1599.3344309877391</v>
      </c>
    </row>
    <row r="2524" spans="1:6">
      <c r="A2524">
        <v>740</v>
      </c>
      <c r="B2524">
        <v>2523</v>
      </c>
      <c r="C2524">
        <v>2523</v>
      </c>
      <c r="D2524">
        <v>8233</v>
      </c>
      <c r="E2524">
        <v>6320.7679740441727</v>
      </c>
      <c r="F2524">
        <v>1912.2320259558271</v>
      </c>
    </row>
    <row r="2525" spans="1:6">
      <c r="A2525">
        <v>277</v>
      </c>
      <c r="B2525">
        <v>2524</v>
      </c>
      <c r="C2525">
        <v>2524</v>
      </c>
      <c r="D2525">
        <v>10714</v>
      </c>
      <c r="E2525">
        <v>6254.2577360595924</v>
      </c>
      <c r="F2525">
        <v>4459.7422639404076</v>
      </c>
    </row>
    <row r="2526" spans="1:6">
      <c r="A2526">
        <v>832</v>
      </c>
      <c r="B2526">
        <v>2525</v>
      </c>
      <c r="C2526">
        <v>2525</v>
      </c>
      <c r="D2526">
        <v>29047</v>
      </c>
      <c r="E2526">
        <v>22247.882362037271</v>
      </c>
      <c r="F2526">
        <v>6799.1176379627323</v>
      </c>
    </row>
    <row r="2527" spans="1:6">
      <c r="A2527">
        <v>569</v>
      </c>
      <c r="B2527">
        <v>2526</v>
      </c>
      <c r="C2527">
        <v>2526</v>
      </c>
      <c r="D2527">
        <v>7129</v>
      </c>
      <c r="E2527">
        <v>4708.6799464423966</v>
      </c>
      <c r="F2527">
        <v>2420.3200535576029</v>
      </c>
    </row>
    <row r="2528" spans="1:6">
      <c r="A2528">
        <v>986</v>
      </c>
      <c r="B2528">
        <v>2527</v>
      </c>
      <c r="C2528">
        <v>2527</v>
      </c>
      <c r="D2528">
        <v>29939</v>
      </c>
      <c r="E2528">
        <v>17444.219995907992</v>
      </c>
      <c r="F2528">
        <v>12494.78000409201</v>
      </c>
    </row>
    <row r="2529" spans="1:6">
      <c r="A2529">
        <v>246</v>
      </c>
      <c r="B2529">
        <v>2528</v>
      </c>
      <c r="C2529">
        <v>2528</v>
      </c>
      <c r="D2529">
        <v>9794</v>
      </c>
      <c r="E2529">
        <v>8715.9214955629268</v>
      </c>
      <c r="F2529">
        <v>1078.078504437073</v>
      </c>
    </row>
    <row r="2530" spans="1:6">
      <c r="A2530">
        <v>593</v>
      </c>
      <c r="B2530">
        <v>2529</v>
      </c>
      <c r="C2530">
        <v>2529</v>
      </c>
      <c r="D2530">
        <v>27208</v>
      </c>
      <c r="E2530">
        <v>14555.41946191701</v>
      </c>
      <c r="F2530">
        <v>12652.58053808299</v>
      </c>
    </row>
    <row r="2531" spans="1:6">
      <c r="A2531">
        <v>494</v>
      </c>
      <c r="B2531">
        <v>2530</v>
      </c>
      <c r="C2531">
        <v>2530</v>
      </c>
      <c r="D2531">
        <v>24691</v>
      </c>
      <c r="E2531">
        <v>19119.624887674981</v>
      </c>
      <c r="F2531">
        <v>5571.3751123250186</v>
      </c>
    </row>
    <row r="2532" spans="1:6">
      <c r="A2532">
        <v>271</v>
      </c>
      <c r="B2532">
        <v>2531</v>
      </c>
      <c r="C2532">
        <v>2531</v>
      </c>
      <c r="D2532">
        <v>19490</v>
      </c>
      <c r="E2532">
        <v>9848.3698618225662</v>
      </c>
      <c r="F2532">
        <v>9641.6301381774338</v>
      </c>
    </row>
    <row r="2533" spans="1:6">
      <c r="A2533">
        <v>677</v>
      </c>
      <c r="B2533">
        <v>2532</v>
      </c>
      <c r="C2533">
        <v>2532</v>
      </c>
      <c r="D2533">
        <v>15860</v>
      </c>
      <c r="E2533">
        <v>8610.7252440831817</v>
      </c>
      <c r="F2533">
        <v>7249.2747559168183</v>
      </c>
    </row>
    <row r="2534" spans="1:6">
      <c r="A2534">
        <v>555</v>
      </c>
      <c r="B2534">
        <v>2533</v>
      </c>
      <c r="C2534">
        <v>2533</v>
      </c>
      <c r="D2534">
        <v>14480</v>
      </c>
      <c r="E2534">
        <v>11280.391535318329</v>
      </c>
      <c r="F2534">
        <v>3199.6084646816739</v>
      </c>
    </row>
    <row r="2535" spans="1:6">
      <c r="A2535">
        <v>498</v>
      </c>
      <c r="B2535">
        <v>2534</v>
      </c>
      <c r="C2535">
        <v>2534</v>
      </c>
      <c r="D2535">
        <v>19620</v>
      </c>
      <c r="E2535">
        <v>14956.76373142975</v>
      </c>
      <c r="F2535">
        <v>4663.2362685702501</v>
      </c>
    </row>
    <row r="2536" spans="1:6">
      <c r="A2536">
        <v>112</v>
      </c>
      <c r="B2536">
        <v>2535</v>
      </c>
      <c r="C2536">
        <v>2535</v>
      </c>
      <c r="D2536">
        <v>8228</v>
      </c>
      <c r="E2536">
        <v>4343.9707633651078</v>
      </c>
      <c r="F2536">
        <v>3884.0292366348922</v>
      </c>
    </row>
    <row r="2537" spans="1:6">
      <c r="A2537">
        <v>29</v>
      </c>
      <c r="B2537">
        <v>2536</v>
      </c>
      <c r="C2537">
        <v>2536</v>
      </c>
      <c r="D2537">
        <v>22732</v>
      </c>
      <c r="E2537">
        <v>17828.431104903269</v>
      </c>
      <c r="F2537">
        <v>4903.5688950967269</v>
      </c>
    </row>
    <row r="2538" spans="1:6">
      <c r="A2538">
        <v>194</v>
      </c>
      <c r="B2538">
        <v>2537</v>
      </c>
      <c r="C2538">
        <v>2537</v>
      </c>
      <c r="D2538">
        <v>22763</v>
      </c>
      <c r="E2538">
        <v>12019.041810639919</v>
      </c>
      <c r="F2538">
        <v>10743.958189360081</v>
      </c>
    </row>
    <row r="2539" spans="1:6">
      <c r="A2539">
        <v>878</v>
      </c>
      <c r="B2539">
        <v>2538</v>
      </c>
      <c r="C2539">
        <v>2538</v>
      </c>
      <c r="D2539">
        <v>25292</v>
      </c>
      <c r="E2539">
        <v>21753.977927244101</v>
      </c>
      <c r="F2539">
        <v>3538.0220727558949</v>
      </c>
    </row>
    <row r="2540" spans="1:6">
      <c r="A2540">
        <v>246</v>
      </c>
      <c r="B2540">
        <v>2539</v>
      </c>
      <c r="C2540">
        <v>2539</v>
      </c>
      <c r="D2540">
        <v>19133</v>
      </c>
      <c r="E2540">
        <v>15717.143179117789</v>
      </c>
      <c r="F2540">
        <v>3415.8568208822048</v>
      </c>
    </row>
    <row r="2541" spans="1:6">
      <c r="A2541">
        <v>823</v>
      </c>
      <c r="B2541">
        <v>2540</v>
      </c>
      <c r="C2541">
        <v>2540</v>
      </c>
      <c r="D2541">
        <v>9120</v>
      </c>
      <c r="E2541">
        <v>5995.7550550146416</v>
      </c>
      <c r="F2541">
        <v>3124.244944985358</v>
      </c>
    </row>
    <row r="2542" spans="1:6">
      <c r="A2542">
        <v>985</v>
      </c>
      <c r="B2542">
        <v>2541</v>
      </c>
      <c r="C2542">
        <v>2541</v>
      </c>
      <c r="D2542">
        <v>5596</v>
      </c>
      <c r="E2542">
        <v>3216.3876054301991</v>
      </c>
      <c r="F2542">
        <v>2379.6123945698009</v>
      </c>
    </row>
    <row r="2543" spans="1:6">
      <c r="A2543">
        <v>190</v>
      </c>
      <c r="B2543">
        <v>2542</v>
      </c>
      <c r="C2543">
        <v>2542</v>
      </c>
      <c r="D2543">
        <v>27518</v>
      </c>
      <c r="E2543">
        <v>20053.432978896672</v>
      </c>
      <c r="F2543">
        <v>7464.5670211033284</v>
      </c>
    </row>
    <row r="2544" spans="1:6">
      <c r="A2544">
        <v>337</v>
      </c>
      <c r="B2544">
        <v>2543</v>
      </c>
      <c r="C2544">
        <v>2543</v>
      </c>
      <c r="D2544">
        <v>28943</v>
      </c>
      <c r="E2544">
        <v>24414.463509806959</v>
      </c>
      <c r="F2544">
        <v>4528.5364901930443</v>
      </c>
    </row>
    <row r="2545" spans="1:6">
      <c r="A2545">
        <v>545</v>
      </c>
      <c r="B2545">
        <v>2544</v>
      </c>
      <c r="C2545">
        <v>2544</v>
      </c>
      <c r="D2545">
        <v>7211</v>
      </c>
      <c r="E2545">
        <v>4062.3450720351889</v>
      </c>
      <c r="F2545">
        <v>3148.6549279648111</v>
      </c>
    </row>
    <row r="2546" spans="1:6">
      <c r="A2546">
        <v>35</v>
      </c>
      <c r="B2546">
        <v>2545</v>
      </c>
      <c r="C2546">
        <v>2545</v>
      </c>
      <c r="D2546">
        <v>11296</v>
      </c>
      <c r="E2546">
        <v>6883.5071645797279</v>
      </c>
      <c r="F2546">
        <v>4412.4928354202721</v>
      </c>
    </row>
    <row r="2547" spans="1:6">
      <c r="A2547">
        <v>350</v>
      </c>
      <c r="B2547">
        <v>2546</v>
      </c>
      <c r="C2547">
        <v>2546</v>
      </c>
      <c r="D2547">
        <v>25835</v>
      </c>
      <c r="E2547">
        <v>18910.390955214971</v>
      </c>
      <c r="F2547">
        <v>6924.6090447850293</v>
      </c>
    </row>
    <row r="2548" spans="1:6">
      <c r="A2548">
        <v>230</v>
      </c>
      <c r="B2548">
        <v>2547</v>
      </c>
      <c r="C2548">
        <v>2547</v>
      </c>
      <c r="D2548">
        <v>8228</v>
      </c>
      <c r="E2548">
        <v>6271.5892903014392</v>
      </c>
      <c r="F2548">
        <v>1956.410709698561</v>
      </c>
    </row>
    <row r="2549" spans="1:6">
      <c r="A2549">
        <v>999</v>
      </c>
      <c r="B2549">
        <v>2548</v>
      </c>
      <c r="C2549">
        <v>2548</v>
      </c>
      <c r="D2549">
        <v>29501</v>
      </c>
      <c r="E2549">
        <v>18221.678459805949</v>
      </c>
      <c r="F2549">
        <v>11279.321540194051</v>
      </c>
    </row>
    <row r="2550" spans="1:6">
      <c r="A2550">
        <v>166</v>
      </c>
      <c r="B2550">
        <v>2549</v>
      </c>
      <c r="C2550">
        <v>2549</v>
      </c>
      <c r="D2550">
        <v>15240</v>
      </c>
      <c r="E2550">
        <v>8229.8821469530558</v>
      </c>
      <c r="F2550">
        <v>7010.1178530469442</v>
      </c>
    </row>
    <row r="2551" spans="1:6">
      <c r="A2551">
        <v>803</v>
      </c>
      <c r="B2551">
        <v>2550</v>
      </c>
      <c r="C2551">
        <v>2550</v>
      </c>
      <c r="D2551">
        <v>15729</v>
      </c>
      <c r="E2551">
        <v>9268.8245121524942</v>
      </c>
      <c r="F2551">
        <v>6460.1754878475058</v>
      </c>
    </row>
    <row r="2552" spans="1:6">
      <c r="A2552">
        <v>931</v>
      </c>
      <c r="B2552">
        <v>2551</v>
      </c>
      <c r="C2552">
        <v>2551</v>
      </c>
      <c r="D2552">
        <v>4081</v>
      </c>
      <c r="E2552">
        <v>2841.431385985557</v>
      </c>
      <c r="F2552">
        <v>1239.568614014443</v>
      </c>
    </row>
    <row r="2553" spans="1:6">
      <c r="A2553">
        <v>338</v>
      </c>
      <c r="B2553">
        <v>2552</v>
      </c>
      <c r="C2553">
        <v>2552</v>
      </c>
      <c r="D2553">
        <v>18383</v>
      </c>
      <c r="E2553">
        <v>9942.6331002227726</v>
      </c>
      <c r="F2553">
        <v>8440.3668997772274</v>
      </c>
    </row>
    <row r="2554" spans="1:6">
      <c r="A2554">
        <v>707</v>
      </c>
      <c r="B2554">
        <v>2553</v>
      </c>
      <c r="C2554">
        <v>2553</v>
      </c>
      <c r="D2554">
        <v>10184</v>
      </c>
      <c r="E2554">
        <v>6059.1018725314352</v>
      </c>
      <c r="F2554">
        <v>4124.8981274685648</v>
      </c>
    </row>
    <row r="2555" spans="1:6">
      <c r="A2555">
        <v>371</v>
      </c>
      <c r="B2555">
        <v>2554</v>
      </c>
      <c r="C2555">
        <v>2554</v>
      </c>
      <c r="D2555">
        <v>5388</v>
      </c>
      <c r="E2555">
        <v>3030.795125104723</v>
      </c>
      <c r="F2555">
        <v>2357.204874895277</v>
      </c>
    </row>
    <row r="2556" spans="1:6">
      <c r="A2556">
        <v>510</v>
      </c>
      <c r="B2556">
        <v>2555</v>
      </c>
      <c r="C2556">
        <v>2555</v>
      </c>
      <c r="D2556">
        <v>20499</v>
      </c>
      <c r="E2556">
        <v>14445.878638821699</v>
      </c>
      <c r="F2556">
        <v>6053.1213611783023</v>
      </c>
    </row>
    <row r="2557" spans="1:6">
      <c r="A2557">
        <v>797</v>
      </c>
      <c r="B2557">
        <v>2556</v>
      </c>
      <c r="C2557">
        <v>2556</v>
      </c>
      <c r="D2557">
        <v>23751</v>
      </c>
      <c r="E2557">
        <v>13402.352974570509</v>
      </c>
      <c r="F2557">
        <v>10348.647025429491</v>
      </c>
    </row>
    <row r="2558" spans="1:6">
      <c r="A2558">
        <v>280</v>
      </c>
      <c r="B2558">
        <v>2557</v>
      </c>
      <c r="C2558">
        <v>2557</v>
      </c>
      <c r="D2558">
        <v>11532</v>
      </c>
      <c r="E2558">
        <v>9980.4822979055916</v>
      </c>
      <c r="F2558">
        <v>1551.5177020944079</v>
      </c>
    </row>
    <row r="2559" spans="1:6">
      <c r="A2559">
        <v>202</v>
      </c>
      <c r="B2559">
        <v>2558</v>
      </c>
      <c r="C2559">
        <v>2558</v>
      </c>
      <c r="D2559">
        <v>19209</v>
      </c>
      <c r="E2559">
        <v>11016.39682635289</v>
      </c>
      <c r="F2559">
        <v>8192.6031736471123</v>
      </c>
    </row>
    <row r="2560" spans="1:6">
      <c r="A2560">
        <v>107</v>
      </c>
      <c r="B2560">
        <v>2559</v>
      </c>
      <c r="C2560">
        <v>2559</v>
      </c>
      <c r="D2560">
        <v>16450</v>
      </c>
      <c r="E2560">
        <v>10491.927960873671</v>
      </c>
      <c r="F2560">
        <v>5958.0720391263294</v>
      </c>
    </row>
    <row r="2561" spans="1:6">
      <c r="A2561">
        <v>144</v>
      </c>
      <c r="B2561">
        <v>2560</v>
      </c>
      <c r="C2561">
        <v>2560</v>
      </c>
      <c r="D2561">
        <v>19592</v>
      </c>
      <c r="E2561">
        <v>12553.66022929775</v>
      </c>
      <c r="F2561">
        <v>7038.3397707022486</v>
      </c>
    </row>
    <row r="2562" spans="1:6">
      <c r="A2562">
        <v>650</v>
      </c>
      <c r="B2562">
        <v>2561</v>
      </c>
      <c r="C2562">
        <v>2561</v>
      </c>
      <c r="D2562">
        <v>11745</v>
      </c>
      <c r="E2562">
        <v>9494.9700183963159</v>
      </c>
      <c r="F2562">
        <v>2250.0299816036841</v>
      </c>
    </row>
    <row r="2563" spans="1:6">
      <c r="A2563">
        <v>955</v>
      </c>
      <c r="B2563">
        <v>2562</v>
      </c>
      <c r="C2563">
        <v>2562</v>
      </c>
      <c r="D2563">
        <v>24168</v>
      </c>
      <c r="E2563">
        <v>20719.341377647452</v>
      </c>
      <c r="F2563">
        <v>3448.6586223525478</v>
      </c>
    </row>
    <row r="2564" spans="1:6">
      <c r="A2564">
        <v>99</v>
      </c>
      <c r="B2564">
        <v>2563</v>
      </c>
      <c r="C2564">
        <v>2563</v>
      </c>
      <c r="D2564">
        <v>6046</v>
      </c>
      <c r="E2564">
        <v>3097.9631645796048</v>
      </c>
      <c r="F2564">
        <v>2948.0368354203952</v>
      </c>
    </row>
    <row r="2565" spans="1:6">
      <c r="A2565">
        <v>308</v>
      </c>
      <c r="B2565">
        <v>2564</v>
      </c>
      <c r="C2565">
        <v>2564</v>
      </c>
      <c r="D2565">
        <v>19671</v>
      </c>
      <c r="E2565">
        <v>14747.985014286351</v>
      </c>
      <c r="F2565">
        <v>4923.0149857136457</v>
      </c>
    </row>
    <row r="2566" spans="1:6">
      <c r="A2566">
        <v>888</v>
      </c>
      <c r="B2566">
        <v>2565</v>
      </c>
      <c r="C2566">
        <v>2565</v>
      </c>
      <c r="D2566">
        <v>9514</v>
      </c>
      <c r="E2566">
        <v>5508.1301828620753</v>
      </c>
      <c r="F2566">
        <v>4005.8698171379251</v>
      </c>
    </row>
    <row r="2567" spans="1:6">
      <c r="A2567">
        <v>699</v>
      </c>
      <c r="B2567">
        <v>2566</v>
      </c>
      <c r="C2567">
        <v>2566</v>
      </c>
      <c r="D2567">
        <v>16137</v>
      </c>
      <c r="E2567">
        <v>10325.232280898421</v>
      </c>
      <c r="F2567">
        <v>5811.7677191015746</v>
      </c>
    </row>
    <row r="2568" spans="1:6">
      <c r="A2568">
        <v>221</v>
      </c>
      <c r="B2568">
        <v>2567</v>
      </c>
      <c r="C2568">
        <v>2567</v>
      </c>
      <c r="D2568">
        <v>12390</v>
      </c>
      <c r="E2568">
        <v>7052.7890392521149</v>
      </c>
      <c r="F2568">
        <v>5337.2109607478851</v>
      </c>
    </row>
    <row r="2569" spans="1:6">
      <c r="A2569">
        <v>836</v>
      </c>
      <c r="B2569">
        <v>2568</v>
      </c>
      <c r="C2569">
        <v>2568</v>
      </c>
      <c r="D2569">
        <v>25872</v>
      </c>
      <c r="E2569">
        <v>13528.74779086439</v>
      </c>
      <c r="F2569">
        <v>12343.25220913561</v>
      </c>
    </row>
    <row r="2570" spans="1:6">
      <c r="A2570">
        <v>47</v>
      </c>
      <c r="B2570">
        <v>2569</v>
      </c>
      <c r="C2570">
        <v>2569</v>
      </c>
      <c r="D2570">
        <v>19036</v>
      </c>
      <c r="E2570">
        <v>13590.37559310936</v>
      </c>
      <c r="F2570">
        <v>5445.6244068906362</v>
      </c>
    </row>
    <row r="2571" spans="1:6">
      <c r="A2571">
        <v>422</v>
      </c>
      <c r="B2571">
        <v>2570</v>
      </c>
      <c r="C2571">
        <v>2570</v>
      </c>
      <c r="D2571">
        <v>16015</v>
      </c>
      <c r="E2571">
        <v>12722.98253383171</v>
      </c>
      <c r="F2571">
        <v>3292.0174661682868</v>
      </c>
    </row>
    <row r="2572" spans="1:6">
      <c r="A2572">
        <v>379</v>
      </c>
      <c r="B2572">
        <v>2571</v>
      </c>
      <c r="C2572">
        <v>2571</v>
      </c>
      <c r="D2572">
        <v>14048</v>
      </c>
      <c r="E2572">
        <v>8763.0065320567628</v>
      </c>
      <c r="F2572">
        <v>5284.9934679432372</v>
      </c>
    </row>
    <row r="2573" spans="1:6">
      <c r="A2573">
        <v>22</v>
      </c>
      <c r="B2573">
        <v>2572</v>
      </c>
      <c r="C2573">
        <v>2572</v>
      </c>
      <c r="D2573">
        <v>8884</v>
      </c>
      <c r="E2573">
        <v>7325.8815019344156</v>
      </c>
      <c r="F2573">
        <v>1558.1184980655839</v>
      </c>
    </row>
    <row r="2574" spans="1:6">
      <c r="A2574">
        <v>117</v>
      </c>
      <c r="B2574">
        <v>2573</v>
      </c>
      <c r="C2574">
        <v>2573</v>
      </c>
      <c r="D2574">
        <v>22393</v>
      </c>
      <c r="E2574">
        <v>14225.393998839611</v>
      </c>
      <c r="F2574">
        <v>8167.6060011603886</v>
      </c>
    </row>
    <row r="2575" spans="1:6">
      <c r="A2575">
        <v>91</v>
      </c>
      <c r="B2575">
        <v>2574</v>
      </c>
      <c r="C2575">
        <v>2574</v>
      </c>
      <c r="D2575">
        <v>29482</v>
      </c>
      <c r="E2575">
        <v>24422.344837655171</v>
      </c>
      <c r="F2575">
        <v>5059.6551623448322</v>
      </c>
    </row>
    <row r="2576" spans="1:6">
      <c r="A2576">
        <v>162</v>
      </c>
      <c r="B2576">
        <v>2575</v>
      </c>
      <c r="C2576">
        <v>2575</v>
      </c>
      <c r="D2576">
        <v>34932</v>
      </c>
      <c r="E2576">
        <v>30053.237172050161</v>
      </c>
      <c r="F2576">
        <v>4878.7628279498394</v>
      </c>
    </row>
    <row r="2577" spans="1:6">
      <c r="A2577">
        <v>511</v>
      </c>
      <c r="B2577">
        <v>2576</v>
      </c>
      <c r="C2577">
        <v>2576</v>
      </c>
      <c r="D2577">
        <v>20832</v>
      </c>
      <c r="E2577">
        <v>16748.257311089241</v>
      </c>
      <c r="F2577">
        <v>4083.742688910756</v>
      </c>
    </row>
    <row r="2578" spans="1:6">
      <c r="A2578">
        <v>922</v>
      </c>
      <c r="B2578">
        <v>2577</v>
      </c>
      <c r="C2578">
        <v>2577</v>
      </c>
      <c r="D2578">
        <v>16966</v>
      </c>
      <c r="E2578">
        <v>9465.4122967821731</v>
      </c>
      <c r="F2578">
        <v>7500.5877032178269</v>
      </c>
    </row>
    <row r="2579" spans="1:6">
      <c r="A2579">
        <v>989</v>
      </c>
      <c r="B2579">
        <v>2578</v>
      </c>
      <c r="C2579">
        <v>2578</v>
      </c>
      <c r="D2579">
        <v>8543</v>
      </c>
      <c r="E2579">
        <v>5984.1513531236069</v>
      </c>
      <c r="F2579">
        <v>2558.8486468763931</v>
      </c>
    </row>
    <row r="2580" spans="1:6">
      <c r="A2580">
        <v>448</v>
      </c>
      <c r="B2580">
        <v>2579</v>
      </c>
      <c r="C2580">
        <v>2579</v>
      </c>
      <c r="D2580">
        <v>20156</v>
      </c>
      <c r="E2580">
        <v>15483.46637770802</v>
      </c>
      <c r="F2580">
        <v>4672.5336222919777</v>
      </c>
    </row>
    <row r="2581" spans="1:6">
      <c r="A2581">
        <v>991</v>
      </c>
      <c r="B2581">
        <v>2580</v>
      </c>
      <c r="C2581">
        <v>2580</v>
      </c>
      <c r="D2581">
        <v>8251</v>
      </c>
      <c r="E2581">
        <v>5269.0896795083081</v>
      </c>
      <c r="F2581">
        <v>2981.9103204916919</v>
      </c>
    </row>
    <row r="2582" spans="1:6">
      <c r="A2582">
        <v>675</v>
      </c>
      <c r="B2582">
        <v>2581</v>
      </c>
      <c r="C2582">
        <v>2581</v>
      </c>
      <c r="D2582">
        <v>10811</v>
      </c>
      <c r="E2582">
        <v>8597.8552816521551</v>
      </c>
      <c r="F2582">
        <v>2213.1447183478449</v>
      </c>
    </row>
    <row r="2583" spans="1:6">
      <c r="A2583">
        <v>133</v>
      </c>
      <c r="B2583">
        <v>2582</v>
      </c>
      <c r="C2583">
        <v>2582</v>
      </c>
      <c r="D2583">
        <v>19206</v>
      </c>
      <c r="E2583">
        <v>11616.04270945451</v>
      </c>
      <c r="F2583">
        <v>7589.9572905454934</v>
      </c>
    </row>
    <row r="2584" spans="1:6">
      <c r="A2584">
        <v>363</v>
      </c>
      <c r="B2584">
        <v>2583</v>
      </c>
      <c r="C2584">
        <v>2583</v>
      </c>
      <c r="D2584">
        <v>19355</v>
      </c>
      <c r="E2584">
        <v>12280.753223043301</v>
      </c>
      <c r="F2584">
        <v>7074.2467769567047</v>
      </c>
    </row>
    <row r="2585" spans="1:6">
      <c r="A2585">
        <v>384</v>
      </c>
      <c r="B2585">
        <v>2584</v>
      </c>
      <c r="C2585">
        <v>2584</v>
      </c>
      <c r="D2585">
        <v>20494</v>
      </c>
      <c r="E2585">
        <v>13669.9078264239</v>
      </c>
      <c r="F2585">
        <v>6824.0921735761021</v>
      </c>
    </row>
    <row r="2586" spans="1:6">
      <c r="A2586">
        <v>969</v>
      </c>
      <c r="B2586">
        <v>2585</v>
      </c>
      <c r="C2586">
        <v>2585</v>
      </c>
      <c r="D2586">
        <v>29794</v>
      </c>
      <c r="E2586">
        <v>20168.63063385538</v>
      </c>
      <c r="F2586">
        <v>9625.3693661446159</v>
      </c>
    </row>
    <row r="2587" spans="1:6">
      <c r="A2587">
        <v>157</v>
      </c>
      <c r="B2587">
        <v>2586</v>
      </c>
      <c r="C2587">
        <v>2586</v>
      </c>
      <c r="D2587">
        <v>17288</v>
      </c>
      <c r="E2587">
        <v>11725.40288250342</v>
      </c>
      <c r="F2587">
        <v>5562.5971174965816</v>
      </c>
    </row>
    <row r="2588" spans="1:6">
      <c r="A2588">
        <v>649</v>
      </c>
      <c r="B2588">
        <v>2587</v>
      </c>
      <c r="C2588">
        <v>2587</v>
      </c>
      <c r="D2588">
        <v>7156</v>
      </c>
      <c r="E2588">
        <v>6137.1432539050256</v>
      </c>
      <c r="F2588">
        <v>1018.856746094974</v>
      </c>
    </row>
    <row r="2589" spans="1:6">
      <c r="A2589">
        <v>962</v>
      </c>
      <c r="B2589">
        <v>2588</v>
      </c>
      <c r="C2589">
        <v>2588</v>
      </c>
      <c r="D2589">
        <v>7574</v>
      </c>
      <c r="E2589">
        <v>4945.6286673206623</v>
      </c>
      <c r="F2589">
        <v>2628.3713326793381</v>
      </c>
    </row>
    <row r="2590" spans="1:6">
      <c r="A2590">
        <v>973</v>
      </c>
      <c r="B2590">
        <v>2589</v>
      </c>
      <c r="C2590">
        <v>2589</v>
      </c>
      <c r="D2590">
        <v>27682</v>
      </c>
      <c r="E2590">
        <v>17396.54626864013</v>
      </c>
      <c r="F2590">
        <v>10285.45373135987</v>
      </c>
    </row>
    <row r="2591" spans="1:6">
      <c r="A2591">
        <v>324</v>
      </c>
      <c r="B2591">
        <v>2590</v>
      </c>
      <c r="C2591">
        <v>2590</v>
      </c>
      <c r="D2591">
        <v>19682</v>
      </c>
      <c r="E2591">
        <v>17347.074879389809</v>
      </c>
      <c r="F2591">
        <v>2334.9251206101872</v>
      </c>
    </row>
    <row r="2592" spans="1:6">
      <c r="A2592">
        <v>879</v>
      </c>
      <c r="B2592">
        <v>2591</v>
      </c>
      <c r="C2592">
        <v>2591</v>
      </c>
      <c r="D2592">
        <v>24211</v>
      </c>
      <c r="E2592">
        <v>16305.35629482144</v>
      </c>
      <c r="F2592">
        <v>7905.643705178556</v>
      </c>
    </row>
    <row r="2593" spans="1:6">
      <c r="A2593">
        <v>158</v>
      </c>
      <c r="B2593">
        <v>2592</v>
      </c>
      <c r="C2593">
        <v>2592</v>
      </c>
      <c r="D2593">
        <v>23780</v>
      </c>
      <c r="E2593">
        <v>15390.01977592291</v>
      </c>
      <c r="F2593">
        <v>8389.9802240770914</v>
      </c>
    </row>
    <row r="2594" spans="1:6">
      <c r="A2594">
        <v>124</v>
      </c>
      <c r="B2594">
        <v>2593</v>
      </c>
      <c r="C2594">
        <v>2593</v>
      </c>
      <c r="D2594">
        <v>6408</v>
      </c>
      <c r="E2594">
        <v>5734.7445559331309</v>
      </c>
      <c r="F2594">
        <v>673.25544406686913</v>
      </c>
    </row>
    <row r="2595" spans="1:6">
      <c r="A2595">
        <v>476</v>
      </c>
      <c r="B2595">
        <v>2594</v>
      </c>
      <c r="C2595">
        <v>2594</v>
      </c>
      <c r="D2595">
        <v>9460</v>
      </c>
      <c r="E2595">
        <v>7655.8958855302099</v>
      </c>
      <c r="F2595">
        <v>1804.1041144697899</v>
      </c>
    </row>
    <row r="2596" spans="1:6">
      <c r="A2596">
        <v>895</v>
      </c>
      <c r="B2596">
        <v>2595</v>
      </c>
      <c r="C2596">
        <v>2595</v>
      </c>
      <c r="D2596">
        <v>41544</v>
      </c>
      <c r="E2596">
        <v>24192.49318490885</v>
      </c>
      <c r="F2596">
        <v>17351.50681509115</v>
      </c>
    </row>
    <row r="2597" spans="1:6">
      <c r="A2597">
        <v>93</v>
      </c>
      <c r="B2597">
        <v>2596</v>
      </c>
      <c r="C2597">
        <v>2596</v>
      </c>
      <c r="D2597">
        <v>19692</v>
      </c>
      <c r="E2597">
        <v>15702.61155906004</v>
      </c>
      <c r="F2597">
        <v>3989.388440939962</v>
      </c>
    </row>
    <row r="2598" spans="1:6">
      <c r="A2598">
        <v>364</v>
      </c>
      <c r="B2598">
        <v>2597</v>
      </c>
      <c r="C2598">
        <v>2597</v>
      </c>
      <c r="D2598">
        <v>14003</v>
      </c>
      <c r="E2598">
        <v>10715.335519028409</v>
      </c>
      <c r="F2598">
        <v>3287.664480971589</v>
      </c>
    </row>
    <row r="2599" spans="1:6">
      <c r="A2599">
        <v>983</v>
      </c>
      <c r="B2599">
        <v>2598</v>
      </c>
      <c r="C2599">
        <v>2598</v>
      </c>
      <c r="D2599">
        <v>11175</v>
      </c>
      <c r="E2599">
        <v>9837.9412111439342</v>
      </c>
      <c r="F2599">
        <v>1337.058788856066</v>
      </c>
    </row>
    <row r="2600" spans="1:6">
      <c r="A2600">
        <v>177</v>
      </c>
      <c r="B2600">
        <v>2599</v>
      </c>
      <c r="C2600">
        <v>2599</v>
      </c>
      <c r="D2600">
        <v>4610</v>
      </c>
      <c r="E2600">
        <v>2311.8034854094089</v>
      </c>
      <c r="F2600">
        <v>2298.1965145905911</v>
      </c>
    </row>
    <row r="2601" spans="1:6">
      <c r="A2601">
        <v>423</v>
      </c>
      <c r="B2601">
        <v>2600</v>
      </c>
      <c r="C2601">
        <v>2600</v>
      </c>
      <c r="D2601">
        <v>30273</v>
      </c>
      <c r="E2601">
        <v>26037.78016507029</v>
      </c>
      <c r="F2601">
        <v>4235.2198349297141</v>
      </c>
    </row>
    <row r="2602" spans="1:6">
      <c r="A2602">
        <v>431</v>
      </c>
      <c r="B2602">
        <v>2601</v>
      </c>
      <c r="C2602">
        <v>2601</v>
      </c>
      <c r="D2602">
        <v>6049</v>
      </c>
      <c r="E2602">
        <v>3239.1664459597341</v>
      </c>
      <c r="F2602">
        <v>2809.8335540402659</v>
      </c>
    </row>
    <row r="2603" spans="1:6">
      <c r="A2603">
        <v>849</v>
      </c>
      <c r="B2603">
        <v>2602</v>
      </c>
      <c r="C2603">
        <v>2602</v>
      </c>
      <c r="D2603">
        <v>7420</v>
      </c>
      <c r="E2603">
        <v>3974.8811322985412</v>
      </c>
      <c r="F2603">
        <v>3445.1188677014588</v>
      </c>
    </row>
    <row r="2604" spans="1:6">
      <c r="A2604">
        <v>511</v>
      </c>
      <c r="B2604">
        <v>2603</v>
      </c>
      <c r="C2604">
        <v>2603</v>
      </c>
      <c r="D2604">
        <v>9009</v>
      </c>
      <c r="E2604">
        <v>6509.175451907784</v>
      </c>
      <c r="F2604">
        <v>2499.824548092216</v>
      </c>
    </row>
    <row r="2605" spans="1:6">
      <c r="A2605">
        <v>106</v>
      </c>
      <c r="B2605">
        <v>2604</v>
      </c>
      <c r="C2605">
        <v>2604</v>
      </c>
      <c r="D2605">
        <v>7832</v>
      </c>
      <c r="E2605">
        <v>5606.1512195502346</v>
      </c>
      <c r="F2605">
        <v>2225.8487804497649</v>
      </c>
    </row>
    <row r="2606" spans="1:6">
      <c r="A2606">
        <v>87</v>
      </c>
      <c r="B2606">
        <v>2605</v>
      </c>
      <c r="C2606">
        <v>2605</v>
      </c>
      <c r="D2606">
        <v>42789</v>
      </c>
      <c r="E2606">
        <v>23126.884837769761</v>
      </c>
      <c r="F2606">
        <v>19662.115162230239</v>
      </c>
    </row>
    <row r="2607" spans="1:6">
      <c r="A2607">
        <v>654</v>
      </c>
      <c r="B2607">
        <v>2606</v>
      </c>
      <c r="C2607">
        <v>2606</v>
      </c>
      <c r="D2607">
        <v>22762</v>
      </c>
      <c r="E2607">
        <v>14292.823917644741</v>
      </c>
      <c r="F2607">
        <v>8469.1760823552631</v>
      </c>
    </row>
    <row r="2608" spans="1:6">
      <c r="A2608">
        <v>404</v>
      </c>
      <c r="B2608">
        <v>2607</v>
      </c>
      <c r="C2608">
        <v>2607</v>
      </c>
      <c r="D2608">
        <v>7385</v>
      </c>
      <c r="E2608">
        <v>5047.8500577730292</v>
      </c>
      <c r="F2608">
        <v>2337.1499422269708</v>
      </c>
    </row>
    <row r="2609" spans="1:6">
      <c r="A2609">
        <v>962</v>
      </c>
      <c r="B2609">
        <v>2608</v>
      </c>
      <c r="C2609">
        <v>2608</v>
      </c>
      <c r="D2609">
        <v>20342</v>
      </c>
      <c r="E2609">
        <v>11518.395978217581</v>
      </c>
      <c r="F2609">
        <v>8823.6040217824211</v>
      </c>
    </row>
    <row r="2610" spans="1:6">
      <c r="A2610">
        <v>890</v>
      </c>
      <c r="B2610">
        <v>2609</v>
      </c>
      <c r="C2610">
        <v>2609</v>
      </c>
      <c r="D2610">
        <v>28108</v>
      </c>
      <c r="E2610">
        <v>14785.052451978359</v>
      </c>
      <c r="F2610">
        <v>13322.947548021641</v>
      </c>
    </row>
    <row r="2611" spans="1:6">
      <c r="A2611">
        <v>187</v>
      </c>
      <c r="B2611">
        <v>2610</v>
      </c>
      <c r="C2611">
        <v>2610</v>
      </c>
      <c r="D2611">
        <v>10531</v>
      </c>
      <c r="E2611">
        <v>8819.7121128813142</v>
      </c>
      <c r="F2611">
        <v>1711.2878871186861</v>
      </c>
    </row>
    <row r="2612" spans="1:6">
      <c r="A2612">
        <v>478</v>
      </c>
      <c r="B2612">
        <v>2611</v>
      </c>
      <c r="C2612">
        <v>2611</v>
      </c>
      <c r="D2612">
        <v>31091</v>
      </c>
      <c r="E2612">
        <v>16504.70524707888</v>
      </c>
      <c r="F2612">
        <v>14586.29475292112</v>
      </c>
    </row>
    <row r="2613" spans="1:6">
      <c r="A2613">
        <v>127</v>
      </c>
      <c r="B2613">
        <v>2612</v>
      </c>
      <c r="C2613">
        <v>2612</v>
      </c>
      <c r="D2613">
        <v>28477</v>
      </c>
      <c r="E2613">
        <v>24798.909722615121</v>
      </c>
      <c r="F2613">
        <v>3678.0902773848788</v>
      </c>
    </row>
    <row r="2614" spans="1:6">
      <c r="A2614">
        <v>999</v>
      </c>
      <c r="B2614">
        <v>2613</v>
      </c>
      <c r="C2614">
        <v>2613</v>
      </c>
      <c r="D2614">
        <v>28078</v>
      </c>
      <c r="E2614">
        <v>19052.476464532829</v>
      </c>
      <c r="F2614">
        <v>9025.5235354671677</v>
      </c>
    </row>
    <row r="2615" spans="1:6">
      <c r="A2615">
        <v>644</v>
      </c>
      <c r="B2615">
        <v>2614</v>
      </c>
      <c r="C2615">
        <v>2614</v>
      </c>
      <c r="D2615">
        <v>21216</v>
      </c>
      <c r="E2615">
        <v>12925.520272471031</v>
      </c>
      <c r="F2615">
        <v>8290.4797275289675</v>
      </c>
    </row>
    <row r="2616" spans="1:6">
      <c r="A2616">
        <v>379</v>
      </c>
      <c r="B2616">
        <v>2615</v>
      </c>
      <c r="C2616">
        <v>2615</v>
      </c>
      <c r="D2616">
        <v>48487</v>
      </c>
      <c r="E2616">
        <v>35824.25869532545</v>
      </c>
      <c r="F2616">
        <v>12662.74130467455</v>
      </c>
    </row>
    <row r="2617" spans="1:6">
      <c r="A2617">
        <v>421</v>
      </c>
      <c r="B2617">
        <v>2616</v>
      </c>
      <c r="C2617">
        <v>2616</v>
      </c>
      <c r="D2617">
        <v>10668</v>
      </c>
      <c r="E2617">
        <v>8217.8162217259196</v>
      </c>
      <c r="F2617">
        <v>2450.1837782740799</v>
      </c>
    </row>
    <row r="2618" spans="1:6">
      <c r="A2618">
        <v>413</v>
      </c>
      <c r="B2618">
        <v>2617</v>
      </c>
      <c r="C2618">
        <v>2617</v>
      </c>
      <c r="D2618">
        <v>10379</v>
      </c>
      <c r="E2618">
        <v>7973.8178536566857</v>
      </c>
      <c r="F2618">
        <v>2405.1821463433139</v>
      </c>
    </row>
    <row r="2619" spans="1:6">
      <c r="A2619">
        <v>691</v>
      </c>
      <c r="B2619">
        <v>2618</v>
      </c>
      <c r="C2619">
        <v>2618</v>
      </c>
      <c r="D2619">
        <v>21612</v>
      </c>
      <c r="E2619">
        <v>18058.579998656449</v>
      </c>
      <c r="F2619">
        <v>3553.4200013435511</v>
      </c>
    </row>
    <row r="2620" spans="1:6">
      <c r="A2620">
        <v>743</v>
      </c>
      <c r="B2620">
        <v>2619</v>
      </c>
      <c r="C2620">
        <v>2619</v>
      </c>
      <c r="D2620">
        <v>26753</v>
      </c>
      <c r="E2620">
        <v>17263.93596480825</v>
      </c>
      <c r="F2620">
        <v>9489.06403519175</v>
      </c>
    </row>
    <row r="2621" spans="1:6">
      <c r="A2621">
        <v>452</v>
      </c>
      <c r="B2621">
        <v>2620</v>
      </c>
      <c r="C2621">
        <v>2620</v>
      </c>
      <c r="D2621">
        <v>9954</v>
      </c>
      <c r="E2621">
        <v>6690.3931750587262</v>
      </c>
      <c r="F2621">
        <v>3263.6068249412742</v>
      </c>
    </row>
    <row r="2622" spans="1:6">
      <c r="A2622">
        <v>389</v>
      </c>
      <c r="B2622">
        <v>2621</v>
      </c>
      <c r="C2622">
        <v>2621</v>
      </c>
      <c r="D2622">
        <v>18699</v>
      </c>
      <c r="E2622">
        <v>11694.83209060226</v>
      </c>
      <c r="F2622">
        <v>7004.1679093977418</v>
      </c>
    </row>
    <row r="2623" spans="1:6">
      <c r="A2623">
        <v>278</v>
      </c>
      <c r="B2623">
        <v>2622</v>
      </c>
      <c r="C2623">
        <v>2622</v>
      </c>
      <c r="D2623">
        <v>26149</v>
      </c>
      <c r="E2623">
        <v>16697.041382411961</v>
      </c>
      <c r="F2623">
        <v>9451.9586175880431</v>
      </c>
    </row>
    <row r="2624" spans="1:6">
      <c r="A2624">
        <v>405</v>
      </c>
      <c r="B2624">
        <v>2623</v>
      </c>
      <c r="C2624">
        <v>2623</v>
      </c>
      <c r="D2624">
        <v>25464</v>
      </c>
      <c r="E2624">
        <v>14741.731174687729</v>
      </c>
      <c r="F2624">
        <v>10722.268825312271</v>
      </c>
    </row>
    <row r="2625" spans="1:6">
      <c r="A2625">
        <v>693</v>
      </c>
      <c r="B2625">
        <v>2624</v>
      </c>
      <c r="C2625">
        <v>2624</v>
      </c>
      <c r="D2625">
        <v>18640</v>
      </c>
      <c r="E2625">
        <v>9607.8153487070103</v>
      </c>
      <c r="F2625">
        <v>9032.1846512929897</v>
      </c>
    </row>
    <row r="2626" spans="1:6">
      <c r="A2626">
        <v>889</v>
      </c>
      <c r="B2626">
        <v>2625</v>
      </c>
      <c r="C2626">
        <v>2625</v>
      </c>
      <c r="D2626">
        <v>34746</v>
      </c>
      <c r="E2626">
        <v>24962.993803715821</v>
      </c>
      <c r="F2626">
        <v>9783.0061962841755</v>
      </c>
    </row>
    <row r="2627" spans="1:6">
      <c r="A2627">
        <v>537</v>
      </c>
      <c r="B2627">
        <v>2626</v>
      </c>
      <c r="C2627">
        <v>2626</v>
      </c>
      <c r="D2627">
        <v>32071</v>
      </c>
      <c r="E2627">
        <v>21984.431545920928</v>
      </c>
      <c r="F2627">
        <v>10086.56845407907</v>
      </c>
    </row>
    <row r="2628" spans="1:6">
      <c r="A2628">
        <v>68</v>
      </c>
      <c r="B2628">
        <v>2627</v>
      </c>
      <c r="C2628">
        <v>2627</v>
      </c>
      <c r="D2628">
        <v>22940</v>
      </c>
      <c r="E2628">
        <v>18037.589137350318</v>
      </c>
      <c r="F2628">
        <v>4902.4108626496818</v>
      </c>
    </row>
    <row r="2629" spans="1:6">
      <c r="A2629">
        <v>868</v>
      </c>
      <c r="B2629">
        <v>2628</v>
      </c>
      <c r="C2629">
        <v>2628</v>
      </c>
      <c r="D2629">
        <v>23052</v>
      </c>
      <c r="E2629">
        <v>13561.03439718029</v>
      </c>
      <c r="F2629">
        <v>9490.9656028197096</v>
      </c>
    </row>
    <row r="2630" spans="1:6">
      <c r="A2630">
        <v>912</v>
      </c>
      <c r="B2630">
        <v>2629</v>
      </c>
      <c r="C2630">
        <v>2629</v>
      </c>
      <c r="D2630">
        <v>4389</v>
      </c>
      <c r="E2630">
        <v>3362.9717291726952</v>
      </c>
      <c r="F2630">
        <v>1026.0282708273051</v>
      </c>
    </row>
    <row r="2631" spans="1:6">
      <c r="A2631">
        <v>643</v>
      </c>
      <c r="B2631">
        <v>2630</v>
      </c>
      <c r="C2631">
        <v>2630</v>
      </c>
      <c r="D2631">
        <v>10533</v>
      </c>
      <c r="E2631">
        <v>8707.999499646643</v>
      </c>
      <c r="F2631">
        <v>1825.000500353357</v>
      </c>
    </row>
    <row r="2632" spans="1:6">
      <c r="A2632">
        <v>450</v>
      </c>
      <c r="B2632">
        <v>2631</v>
      </c>
      <c r="C2632">
        <v>2631</v>
      </c>
      <c r="D2632">
        <v>21551</v>
      </c>
      <c r="E2632">
        <v>11500.913443993541</v>
      </c>
      <c r="F2632">
        <v>10050.086556006459</v>
      </c>
    </row>
    <row r="2633" spans="1:6">
      <c r="A2633">
        <v>996</v>
      </c>
      <c r="B2633">
        <v>2632</v>
      </c>
      <c r="C2633">
        <v>2632</v>
      </c>
      <c r="D2633">
        <v>44384</v>
      </c>
      <c r="E2633">
        <v>24052.091480845931</v>
      </c>
      <c r="F2633">
        <v>20331.908519154069</v>
      </c>
    </row>
    <row r="2634" spans="1:6">
      <c r="A2634">
        <v>614</v>
      </c>
      <c r="B2634">
        <v>2633</v>
      </c>
      <c r="C2634">
        <v>2633</v>
      </c>
      <c r="D2634">
        <v>27434</v>
      </c>
      <c r="E2634">
        <v>19575.134126313918</v>
      </c>
      <c r="F2634">
        <v>7858.8658736860816</v>
      </c>
    </row>
    <row r="2635" spans="1:6">
      <c r="A2635">
        <v>489</v>
      </c>
      <c r="B2635">
        <v>2634</v>
      </c>
      <c r="C2635">
        <v>2634</v>
      </c>
      <c r="D2635">
        <v>5409</v>
      </c>
      <c r="E2635">
        <v>4548.5643955924224</v>
      </c>
      <c r="F2635">
        <v>860.43560440757847</v>
      </c>
    </row>
    <row r="2636" spans="1:6">
      <c r="A2636">
        <v>288</v>
      </c>
      <c r="B2636">
        <v>2635</v>
      </c>
      <c r="C2636">
        <v>2635</v>
      </c>
      <c r="D2636">
        <v>18026</v>
      </c>
      <c r="E2636">
        <v>12277.257153032841</v>
      </c>
      <c r="F2636">
        <v>5748.7428469671613</v>
      </c>
    </row>
    <row r="2637" spans="1:6">
      <c r="A2637">
        <v>127</v>
      </c>
      <c r="B2637">
        <v>2636</v>
      </c>
      <c r="C2637">
        <v>2636</v>
      </c>
      <c r="D2637">
        <v>14330</v>
      </c>
      <c r="E2637">
        <v>7221.3923657130017</v>
      </c>
      <c r="F2637">
        <v>7108.6076342869983</v>
      </c>
    </row>
    <row r="2638" spans="1:6">
      <c r="A2638">
        <v>244</v>
      </c>
      <c r="B2638">
        <v>2637</v>
      </c>
      <c r="C2638">
        <v>2637</v>
      </c>
      <c r="D2638">
        <v>13798</v>
      </c>
      <c r="E2638">
        <v>12145.4990564501</v>
      </c>
      <c r="F2638">
        <v>1652.5009435499001</v>
      </c>
    </row>
    <row r="2639" spans="1:6">
      <c r="A2639">
        <v>229</v>
      </c>
      <c r="B2639">
        <v>2638</v>
      </c>
      <c r="C2639">
        <v>2638</v>
      </c>
      <c r="D2639">
        <v>5085</v>
      </c>
      <c r="E2639">
        <v>4205.6695167937696</v>
      </c>
      <c r="F2639">
        <v>879.33048320623038</v>
      </c>
    </row>
    <row r="2640" spans="1:6">
      <c r="A2640">
        <v>484</v>
      </c>
      <c r="B2640">
        <v>2639</v>
      </c>
      <c r="C2640">
        <v>2639</v>
      </c>
      <c r="D2640">
        <v>28166</v>
      </c>
      <c r="E2640">
        <v>16270.055718239069</v>
      </c>
      <c r="F2640">
        <v>11895.944281760931</v>
      </c>
    </row>
    <row r="2641" spans="1:6">
      <c r="A2641">
        <v>364</v>
      </c>
      <c r="B2641">
        <v>2640</v>
      </c>
      <c r="C2641">
        <v>2640</v>
      </c>
      <c r="D2641">
        <v>20651</v>
      </c>
      <c r="E2641">
        <v>12334.616990206479</v>
      </c>
      <c r="F2641">
        <v>8316.3830097935206</v>
      </c>
    </row>
    <row r="2642" spans="1:6">
      <c r="A2642">
        <v>149</v>
      </c>
      <c r="B2642">
        <v>2641</v>
      </c>
      <c r="C2642">
        <v>2641</v>
      </c>
      <c r="D2642">
        <v>15121</v>
      </c>
      <c r="E2642">
        <v>8171.7123245793064</v>
      </c>
      <c r="F2642">
        <v>6949.2876754206936</v>
      </c>
    </row>
    <row r="2643" spans="1:6">
      <c r="A2643">
        <v>510</v>
      </c>
      <c r="B2643">
        <v>2642</v>
      </c>
      <c r="C2643">
        <v>2642</v>
      </c>
      <c r="D2643">
        <v>44697</v>
      </c>
      <c r="E2643">
        <v>23106.397805064349</v>
      </c>
      <c r="F2643">
        <v>21590.602194935651</v>
      </c>
    </row>
    <row r="2644" spans="1:6">
      <c r="A2644">
        <v>667</v>
      </c>
      <c r="B2644">
        <v>2643</v>
      </c>
      <c r="C2644">
        <v>2643</v>
      </c>
      <c r="D2644">
        <v>16069</v>
      </c>
      <c r="E2644">
        <v>12865.175911028229</v>
      </c>
      <c r="F2644">
        <v>3203.824088971769</v>
      </c>
    </row>
    <row r="2645" spans="1:6">
      <c r="A2645">
        <v>911</v>
      </c>
      <c r="B2645">
        <v>2644</v>
      </c>
      <c r="C2645">
        <v>2644</v>
      </c>
      <c r="D2645">
        <v>5188</v>
      </c>
      <c r="E2645">
        <v>2908.2222995271281</v>
      </c>
      <c r="F2645">
        <v>2279.7777004728719</v>
      </c>
    </row>
    <row r="2646" spans="1:6">
      <c r="A2646">
        <v>583</v>
      </c>
      <c r="B2646">
        <v>2645</v>
      </c>
      <c r="C2646">
        <v>2645</v>
      </c>
      <c r="D2646">
        <v>15212</v>
      </c>
      <c r="E2646">
        <v>11127.6367951549</v>
      </c>
      <c r="F2646">
        <v>4084.3632048451041</v>
      </c>
    </row>
    <row r="2647" spans="1:6">
      <c r="A2647">
        <v>517</v>
      </c>
      <c r="B2647">
        <v>2646</v>
      </c>
      <c r="C2647">
        <v>2646</v>
      </c>
      <c r="D2647">
        <v>6460</v>
      </c>
      <c r="E2647">
        <v>4457.5508368342416</v>
      </c>
      <c r="F2647">
        <v>2002.4491631657579</v>
      </c>
    </row>
    <row r="2648" spans="1:6">
      <c r="A2648">
        <v>861</v>
      </c>
      <c r="B2648">
        <v>2647</v>
      </c>
      <c r="C2648">
        <v>2647</v>
      </c>
      <c r="D2648">
        <v>11378</v>
      </c>
      <c r="E2648">
        <v>8618.9743922635662</v>
      </c>
      <c r="F2648">
        <v>2759.0256077364338</v>
      </c>
    </row>
    <row r="2649" spans="1:6">
      <c r="A2649">
        <v>38</v>
      </c>
      <c r="B2649">
        <v>2648</v>
      </c>
      <c r="C2649">
        <v>2648</v>
      </c>
      <c r="D2649">
        <v>3945</v>
      </c>
      <c r="E2649">
        <v>2594.1566560942701</v>
      </c>
      <c r="F2649">
        <v>1350.8433439057301</v>
      </c>
    </row>
    <row r="2650" spans="1:6">
      <c r="A2650">
        <v>721</v>
      </c>
      <c r="B2650">
        <v>2649</v>
      </c>
      <c r="C2650">
        <v>2649</v>
      </c>
      <c r="D2650">
        <v>29661</v>
      </c>
      <c r="E2650">
        <v>17394.584182856841</v>
      </c>
      <c r="F2650">
        <v>12266.415817143161</v>
      </c>
    </row>
    <row r="2651" spans="1:6">
      <c r="A2651">
        <v>885</v>
      </c>
      <c r="B2651">
        <v>2650</v>
      </c>
      <c r="C2651">
        <v>2650</v>
      </c>
      <c r="D2651">
        <v>40891</v>
      </c>
      <c r="E2651">
        <v>24322.55210970687</v>
      </c>
      <c r="F2651">
        <v>16568.44789029313</v>
      </c>
    </row>
    <row r="2652" spans="1:6">
      <c r="A2652">
        <v>591</v>
      </c>
      <c r="B2652">
        <v>2651</v>
      </c>
      <c r="C2652">
        <v>2651</v>
      </c>
      <c r="D2652">
        <v>9008</v>
      </c>
      <c r="E2652">
        <v>6303.2897948726404</v>
      </c>
      <c r="F2652">
        <v>2704.71020512736</v>
      </c>
    </row>
    <row r="2653" spans="1:6">
      <c r="A2653">
        <v>601</v>
      </c>
      <c r="B2653">
        <v>2652</v>
      </c>
      <c r="C2653">
        <v>2652</v>
      </c>
      <c r="D2653">
        <v>14030</v>
      </c>
      <c r="E2653">
        <v>8690.7288923145388</v>
      </c>
      <c r="F2653">
        <v>5339.2711076854612</v>
      </c>
    </row>
    <row r="2654" spans="1:6">
      <c r="A2654">
        <v>261</v>
      </c>
      <c r="B2654">
        <v>2653</v>
      </c>
      <c r="C2654">
        <v>2653</v>
      </c>
      <c r="D2654">
        <v>27829</v>
      </c>
      <c r="E2654">
        <v>18998.863563252111</v>
      </c>
      <c r="F2654">
        <v>8830.1364367478891</v>
      </c>
    </row>
    <row r="2655" spans="1:6">
      <c r="A2655">
        <v>874</v>
      </c>
      <c r="B2655">
        <v>2654</v>
      </c>
      <c r="C2655">
        <v>2654</v>
      </c>
      <c r="D2655">
        <v>3920</v>
      </c>
      <c r="E2655">
        <v>2650.6980396494268</v>
      </c>
      <c r="F2655">
        <v>1269.3019603505729</v>
      </c>
    </row>
    <row r="2656" spans="1:6">
      <c r="A2656">
        <v>914</v>
      </c>
      <c r="B2656">
        <v>2655</v>
      </c>
      <c r="C2656">
        <v>2655</v>
      </c>
      <c r="D2656">
        <v>16904</v>
      </c>
      <c r="E2656">
        <v>11182.83369932944</v>
      </c>
      <c r="F2656">
        <v>5721.1663006705603</v>
      </c>
    </row>
    <row r="2657" spans="1:6">
      <c r="A2657">
        <v>90</v>
      </c>
      <c r="B2657">
        <v>2656</v>
      </c>
      <c r="C2657">
        <v>2656</v>
      </c>
      <c r="D2657">
        <v>20292</v>
      </c>
      <c r="E2657">
        <v>15068.683948968601</v>
      </c>
      <c r="F2657">
        <v>5223.3160510313955</v>
      </c>
    </row>
    <row r="2658" spans="1:6">
      <c r="A2658">
        <v>73</v>
      </c>
      <c r="B2658">
        <v>2657</v>
      </c>
      <c r="C2658">
        <v>2657</v>
      </c>
      <c r="D2658">
        <v>9336</v>
      </c>
      <c r="E2658">
        <v>5613.7074328335693</v>
      </c>
      <c r="F2658">
        <v>3722.2925671664311</v>
      </c>
    </row>
    <row r="2659" spans="1:6">
      <c r="A2659">
        <v>6</v>
      </c>
      <c r="B2659">
        <v>2658</v>
      </c>
      <c r="C2659">
        <v>2658</v>
      </c>
      <c r="D2659">
        <v>16452</v>
      </c>
      <c r="E2659">
        <v>12265.850702857349</v>
      </c>
      <c r="F2659">
        <v>4186.1492971426451</v>
      </c>
    </row>
    <row r="2660" spans="1:6">
      <c r="A2660">
        <v>472</v>
      </c>
      <c r="B2660">
        <v>2659</v>
      </c>
      <c r="C2660">
        <v>2659</v>
      </c>
      <c r="D2660">
        <v>6302</v>
      </c>
      <c r="E2660">
        <v>4818.905446337134</v>
      </c>
      <c r="F2660">
        <v>1483.094553662866</v>
      </c>
    </row>
    <row r="2661" spans="1:6">
      <c r="A2661">
        <v>147</v>
      </c>
      <c r="B2661">
        <v>2660</v>
      </c>
      <c r="C2661">
        <v>2660</v>
      </c>
      <c r="D2661">
        <v>24561</v>
      </c>
      <c r="E2661">
        <v>20412.469393369149</v>
      </c>
      <c r="F2661">
        <v>4148.5306066308549</v>
      </c>
    </row>
    <row r="2662" spans="1:6">
      <c r="A2662">
        <v>536</v>
      </c>
      <c r="B2662">
        <v>2661</v>
      </c>
      <c r="C2662">
        <v>2661</v>
      </c>
      <c r="D2662">
        <v>3957</v>
      </c>
      <c r="E2662">
        <v>2374.4142932108998</v>
      </c>
      <c r="F2662">
        <v>1582.5857067891</v>
      </c>
    </row>
    <row r="2663" spans="1:6">
      <c r="A2663">
        <v>336</v>
      </c>
      <c r="B2663">
        <v>2662</v>
      </c>
      <c r="C2663">
        <v>2662</v>
      </c>
      <c r="D2663">
        <v>19935</v>
      </c>
      <c r="E2663">
        <v>16130.158552620671</v>
      </c>
      <c r="F2663">
        <v>3804.8414473793268</v>
      </c>
    </row>
    <row r="2664" spans="1:6">
      <c r="A2664">
        <v>546</v>
      </c>
      <c r="B2664">
        <v>2663</v>
      </c>
      <c r="C2664">
        <v>2663</v>
      </c>
      <c r="D2664">
        <v>18203</v>
      </c>
      <c r="E2664">
        <v>15134.615708707919</v>
      </c>
      <c r="F2664">
        <v>3068.3842912920768</v>
      </c>
    </row>
    <row r="2665" spans="1:6">
      <c r="A2665">
        <v>217</v>
      </c>
      <c r="B2665">
        <v>2664</v>
      </c>
      <c r="C2665">
        <v>2664</v>
      </c>
      <c r="D2665">
        <v>21036</v>
      </c>
      <c r="E2665">
        <v>16472.76148581101</v>
      </c>
      <c r="F2665">
        <v>4563.2385141889936</v>
      </c>
    </row>
    <row r="2666" spans="1:6">
      <c r="A2666">
        <v>776</v>
      </c>
      <c r="B2666">
        <v>2665</v>
      </c>
      <c r="C2666">
        <v>2665</v>
      </c>
      <c r="D2666">
        <v>18898</v>
      </c>
      <c r="E2666">
        <v>16395.98645386484</v>
      </c>
      <c r="F2666">
        <v>2502.0135461351638</v>
      </c>
    </row>
    <row r="2667" spans="1:6">
      <c r="A2667">
        <v>567</v>
      </c>
      <c r="B2667">
        <v>2666</v>
      </c>
      <c r="C2667">
        <v>2666</v>
      </c>
      <c r="D2667">
        <v>5255</v>
      </c>
      <c r="E2667">
        <v>3474.1231727997401</v>
      </c>
      <c r="F2667">
        <v>1780.8768272002601</v>
      </c>
    </row>
    <row r="2668" spans="1:6">
      <c r="A2668">
        <v>632</v>
      </c>
      <c r="B2668">
        <v>2667</v>
      </c>
      <c r="C2668">
        <v>2667</v>
      </c>
      <c r="D2668">
        <v>11790</v>
      </c>
      <c r="E2668">
        <v>7205.836017752802</v>
      </c>
      <c r="F2668">
        <v>4584.163982247198</v>
      </c>
    </row>
    <row r="2669" spans="1:6">
      <c r="A2669">
        <v>119</v>
      </c>
      <c r="B2669">
        <v>2668</v>
      </c>
      <c r="C2669">
        <v>2668</v>
      </c>
      <c r="D2669">
        <v>3824</v>
      </c>
      <c r="E2669">
        <v>2971.309520042998</v>
      </c>
      <c r="F2669">
        <v>852.69047995700157</v>
      </c>
    </row>
    <row r="2670" spans="1:6">
      <c r="A2670">
        <v>962</v>
      </c>
      <c r="B2670">
        <v>2669</v>
      </c>
      <c r="C2670">
        <v>2669</v>
      </c>
      <c r="D2670">
        <v>23462</v>
      </c>
      <c r="E2670">
        <v>20890.130445901221</v>
      </c>
      <c r="F2670">
        <v>2571.8695540987828</v>
      </c>
    </row>
    <row r="2671" spans="1:6">
      <c r="A2671">
        <v>589</v>
      </c>
      <c r="B2671">
        <v>2670</v>
      </c>
      <c r="C2671">
        <v>2670</v>
      </c>
      <c r="D2671">
        <v>5102</v>
      </c>
      <c r="E2671">
        <v>3248.3741116450478</v>
      </c>
      <c r="F2671">
        <v>1853.6258883549519</v>
      </c>
    </row>
    <row r="2672" spans="1:6">
      <c r="A2672">
        <v>692</v>
      </c>
      <c r="B2672">
        <v>2671</v>
      </c>
      <c r="C2672">
        <v>2671</v>
      </c>
      <c r="D2672">
        <v>23396</v>
      </c>
      <c r="E2672">
        <v>19387.150163969509</v>
      </c>
      <c r="F2672">
        <v>4008.8498360304952</v>
      </c>
    </row>
    <row r="2673" spans="1:6">
      <c r="A2673">
        <v>76</v>
      </c>
      <c r="B2673">
        <v>2672</v>
      </c>
      <c r="C2673">
        <v>2672</v>
      </c>
      <c r="D2673">
        <v>14624</v>
      </c>
      <c r="E2673">
        <v>12435.582071678909</v>
      </c>
      <c r="F2673">
        <v>2188.417928321091</v>
      </c>
    </row>
    <row r="2674" spans="1:6">
      <c r="A2674">
        <v>725</v>
      </c>
      <c r="B2674">
        <v>2673</v>
      </c>
      <c r="C2674">
        <v>2673</v>
      </c>
      <c r="D2674">
        <v>45632</v>
      </c>
      <c r="E2674">
        <v>26378.374140273761</v>
      </c>
      <c r="F2674">
        <v>19253.625859726239</v>
      </c>
    </row>
    <row r="2675" spans="1:6">
      <c r="A2675">
        <v>945</v>
      </c>
      <c r="B2675">
        <v>2674</v>
      </c>
      <c r="C2675">
        <v>2674</v>
      </c>
      <c r="D2675">
        <v>14062</v>
      </c>
      <c r="E2675">
        <v>10439.67590044208</v>
      </c>
      <c r="F2675">
        <v>3622.3240995579158</v>
      </c>
    </row>
    <row r="2676" spans="1:6">
      <c r="A2676">
        <v>144</v>
      </c>
      <c r="B2676">
        <v>2675</v>
      </c>
      <c r="C2676">
        <v>2675</v>
      </c>
      <c r="D2676">
        <v>24517</v>
      </c>
      <c r="E2676">
        <v>16849.910712966321</v>
      </c>
      <c r="F2676">
        <v>7667.0892870336756</v>
      </c>
    </row>
    <row r="2677" spans="1:6">
      <c r="A2677">
        <v>16</v>
      </c>
      <c r="B2677">
        <v>2676</v>
      </c>
      <c r="C2677">
        <v>2676</v>
      </c>
      <c r="D2677">
        <v>13458</v>
      </c>
      <c r="E2677">
        <v>9384.7703545658187</v>
      </c>
      <c r="F2677">
        <v>4073.2296454341808</v>
      </c>
    </row>
    <row r="2678" spans="1:6">
      <c r="A2678">
        <v>66</v>
      </c>
      <c r="B2678">
        <v>2677</v>
      </c>
      <c r="C2678">
        <v>2677</v>
      </c>
      <c r="D2678">
        <v>25120</v>
      </c>
      <c r="E2678">
        <v>14402.149007278849</v>
      </c>
      <c r="F2678">
        <v>10717.850992721151</v>
      </c>
    </row>
    <row r="2679" spans="1:6">
      <c r="A2679">
        <v>410</v>
      </c>
      <c r="B2679">
        <v>2678</v>
      </c>
      <c r="C2679">
        <v>2678</v>
      </c>
      <c r="D2679">
        <v>34290</v>
      </c>
      <c r="E2679">
        <v>25260.95718093824</v>
      </c>
      <c r="F2679">
        <v>9029.042819061764</v>
      </c>
    </row>
    <row r="2680" spans="1:6">
      <c r="A2680">
        <v>644</v>
      </c>
      <c r="B2680">
        <v>2679</v>
      </c>
      <c r="C2680">
        <v>2679</v>
      </c>
      <c r="D2680">
        <v>12833</v>
      </c>
      <c r="E2680">
        <v>10484.433492260459</v>
      </c>
      <c r="F2680">
        <v>2348.5665077395411</v>
      </c>
    </row>
    <row r="2681" spans="1:6">
      <c r="A2681">
        <v>420</v>
      </c>
      <c r="B2681">
        <v>2680</v>
      </c>
      <c r="C2681">
        <v>2680</v>
      </c>
      <c r="D2681">
        <v>16732</v>
      </c>
      <c r="E2681">
        <v>12128.650181393419</v>
      </c>
      <c r="F2681">
        <v>4603.3498186065844</v>
      </c>
    </row>
    <row r="2682" spans="1:6">
      <c r="A2682">
        <v>711</v>
      </c>
      <c r="B2682">
        <v>2681</v>
      </c>
      <c r="C2682">
        <v>2681</v>
      </c>
      <c r="D2682">
        <v>19097</v>
      </c>
      <c r="E2682">
        <v>14369.787624203849</v>
      </c>
      <c r="F2682">
        <v>4727.2123757961508</v>
      </c>
    </row>
    <row r="2683" spans="1:6">
      <c r="A2683">
        <v>42</v>
      </c>
      <c r="B2683">
        <v>2682</v>
      </c>
      <c r="C2683">
        <v>2682</v>
      </c>
      <c r="D2683">
        <v>10040</v>
      </c>
      <c r="E2683">
        <v>6720.8152910881972</v>
      </c>
      <c r="F2683">
        <v>3319.1847089118032</v>
      </c>
    </row>
    <row r="2684" spans="1:6">
      <c r="A2684">
        <v>727</v>
      </c>
      <c r="B2684">
        <v>2683</v>
      </c>
      <c r="C2684">
        <v>2683</v>
      </c>
      <c r="D2684">
        <v>35072</v>
      </c>
      <c r="E2684">
        <v>18350.456733585808</v>
      </c>
      <c r="F2684">
        <v>16721.543266414192</v>
      </c>
    </row>
    <row r="2685" spans="1:6">
      <c r="A2685">
        <v>709</v>
      </c>
      <c r="B2685">
        <v>2684</v>
      </c>
      <c r="C2685">
        <v>2684</v>
      </c>
      <c r="D2685">
        <v>15753</v>
      </c>
      <c r="E2685">
        <v>10361.97742153545</v>
      </c>
      <c r="F2685">
        <v>5391.0225784645463</v>
      </c>
    </row>
    <row r="2686" spans="1:6">
      <c r="A2686">
        <v>703</v>
      </c>
      <c r="B2686">
        <v>2685</v>
      </c>
      <c r="C2686">
        <v>2685</v>
      </c>
      <c r="D2686">
        <v>28027</v>
      </c>
      <c r="E2686">
        <v>21508.143962918541</v>
      </c>
      <c r="F2686">
        <v>6518.8560370814557</v>
      </c>
    </row>
    <row r="2687" spans="1:6">
      <c r="A2687">
        <v>728</v>
      </c>
      <c r="B2687">
        <v>2686</v>
      </c>
      <c r="C2687">
        <v>2686</v>
      </c>
      <c r="D2687">
        <v>18818</v>
      </c>
      <c r="E2687">
        <v>11141.989313003331</v>
      </c>
      <c r="F2687">
        <v>7676.0106869966676</v>
      </c>
    </row>
    <row r="2688" spans="1:6">
      <c r="A2688">
        <v>381</v>
      </c>
      <c r="B2688">
        <v>2687</v>
      </c>
      <c r="C2688">
        <v>2687</v>
      </c>
      <c r="D2688">
        <v>19674</v>
      </c>
      <c r="E2688">
        <v>11707.647833573819</v>
      </c>
      <c r="F2688">
        <v>7966.3521664261807</v>
      </c>
    </row>
    <row r="2689" spans="1:6">
      <c r="A2689">
        <v>334</v>
      </c>
      <c r="B2689">
        <v>2688</v>
      </c>
      <c r="C2689">
        <v>2688</v>
      </c>
      <c r="D2689">
        <v>15428</v>
      </c>
      <c r="E2689">
        <v>11348.90486927348</v>
      </c>
      <c r="F2689">
        <v>4079.0951307265241</v>
      </c>
    </row>
    <row r="2690" spans="1:6">
      <c r="A2690">
        <v>616</v>
      </c>
      <c r="B2690">
        <v>2689</v>
      </c>
      <c r="C2690">
        <v>2689</v>
      </c>
      <c r="D2690">
        <v>7235</v>
      </c>
      <c r="E2690">
        <v>4594.8454362702678</v>
      </c>
      <c r="F2690">
        <v>2640.1545637297322</v>
      </c>
    </row>
    <row r="2691" spans="1:6">
      <c r="A2691">
        <v>359</v>
      </c>
      <c r="B2691">
        <v>2690</v>
      </c>
      <c r="C2691">
        <v>2690</v>
      </c>
      <c r="D2691">
        <v>12086</v>
      </c>
      <c r="E2691">
        <v>9053.955474308359</v>
      </c>
      <c r="F2691">
        <v>3032.044525691641</v>
      </c>
    </row>
    <row r="2692" spans="1:6">
      <c r="A2692">
        <v>818</v>
      </c>
      <c r="B2692">
        <v>2691</v>
      </c>
      <c r="C2692">
        <v>2691</v>
      </c>
      <c r="D2692">
        <v>20240</v>
      </c>
      <c r="E2692">
        <v>18125.290728590851</v>
      </c>
      <c r="F2692">
        <v>2114.7092714091491</v>
      </c>
    </row>
    <row r="2693" spans="1:6">
      <c r="A2693">
        <v>843</v>
      </c>
      <c r="B2693">
        <v>2692</v>
      </c>
      <c r="C2693">
        <v>2692</v>
      </c>
      <c r="D2693">
        <v>17171</v>
      </c>
      <c r="E2693">
        <v>11078.52125643623</v>
      </c>
      <c r="F2693">
        <v>6092.4787435637736</v>
      </c>
    </row>
    <row r="2694" spans="1:6">
      <c r="A2694">
        <v>105</v>
      </c>
      <c r="B2694">
        <v>2693</v>
      </c>
      <c r="C2694">
        <v>2693</v>
      </c>
      <c r="D2694">
        <v>6262</v>
      </c>
      <c r="E2694">
        <v>5588.450920691731</v>
      </c>
      <c r="F2694">
        <v>673.54907930826903</v>
      </c>
    </row>
    <row r="2695" spans="1:6">
      <c r="A2695">
        <v>78</v>
      </c>
      <c r="B2695">
        <v>2694</v>
      </c>
      <c r="C2695">
        <v>2694</v>
      </c>
      <c r="D2695">
        <v>16424</v>
      </c>
      <c r="E2695">
        <v>8932.9309117339817</v>
      </c>
      <c r="F2695">
        <v>7491.0690882660183</v>
      </c>
    </row>
    <row r="2696" spans="1:6">
      <c r="A2696">
        <v>562</v>
      </c>
      <c r="B2696">
        <v>2695</v>
      </c>
      <c r="C2696">
        <v>2695</v>
      </c>
      <c r="D2696">
        <v>6568</v>
      </c>
      <c r="E2696">
        <v>3300.459337168214</v>
      </c>
      <c r="F2696">
        <v>3267.540662831786</v>
      </c>
    </row>
    <row r="2697" spans="1:6">
      <c r="A2697">
        <v>716</v>
      </c>
      <c r="B2697">
        <v>2696</v>
      </c>
      <c r="C2697">
        <v>2696</v>
      </c>
      <c r="D2697">
        <v>8344</v>
      </c>
      <c r="E2697">
        <v>5764.2705996239993</v>
      </c>
      <c r="F2697">
        <v>2579.7294003760012</v>
      </c>
    </row>
    <row r="2698" spans="1:6">
      <c r="A2698">
        <v>809</v>
      </c>
      <c r="B2698">
        <v>2697</v>
      </c>
      <c r="C2698">
        <v>2697</v>
      </c>
      <c r="D2698">
        <v>19098</v>
      </c>
      <c r="E2698">
        <v>13174.798448344651</v>
      </c>
      <c r="F2698">
        <v>5923.2015516553529</v>
      </c>
    </row>
    <row r="2699" spans="1:6">
      <c r="A2699">
        <v>387</v>
      </c>
      <c r="B2699">
        <v>2698</v>
      </c>
      <c r="C2699">
        <v>2698</v>
      </c>
      <c r="D2699">
        <v>13614</v>
      </c>
      <c r="E2699">
        <v>10002.871146462339</v>
      </c>
      <c r="F2699">
        <v>3611.1288535376571</v>
      </c>
    </row>
    <row r="2700" spans="1:6">
      <c r="A2700">
        <v>351</v>
      </c>
      <c r="B2700">
        <v>2699</v>
      </c>
      <c r="C2700">
        <v>2699</v>
      </c>
      <c r="D2700">
        <v>24360</v>
      </c>
      <c r="E2700">
        <v>13036.170593205559</v>
      </c>
      <c r="F2700">
        <v>11323.829406794441</v>
      </c>
    </row>
    <row r="2701" spans="1:6">
      <c r="A2701">
        <v>582</v>
      </c>
      <c r="B2701">
        <v>2700</v>
      </c>
      <c r="C2701">
        <v>2700</v>
      </c>
      <c r="D2701">
        <v>12961</v>
      </c>
      <c r="E2701">
        <v>6987.5995756871789</v>
      </c>
      <c r="F2701">
        <v>5973.4004243128211</v>
      </c>
    </row>
    <row r="2702" spans="1:6">
      <c r="A2702">
        <v>783</v>
      </c>
      <c r="B2702">
        <v>2701</v>
      </c>
      <c r="C2702">
        <v>2701</v>
      </c>
      <c r="D2702">
        <v>9328</v>
      </c>
      <c r="E2702">
        <v>4889.5399970251556</v>
      </c>
      <c r="F2702">
        <v>4438.4600029748444</v>
      </c>
    </row>
    <row r="2703" spans="1:6">
      <c r="A2703">
        <v>640</v>
      </c>
      <c r="B2703">
        <v>2702</v>
      </c>
      <c r="C2703">
        <v>2702</v>
      </c>
      <c r="D2703">
        <v>40147</v>
      </c>
      <c r="E2703">
        <v>34989.150792400484</v>
      </c>
      <c r="F2703">
        <v>5157.8492075995164</v>
      </c>
    </row>
    <row r="2704" spans="1:6">
      <c r="A2704">
        <v>165</v>
      </c>
      <c r="B2704">
        <v>2703</v>
      </c>
      <c r="C2704">
        <v>2703</v>
      </c>
      <c r="D2704">
        <v>10451</v>
      </c>
      <c r="E2704">
        <v>5324.656214856097</v>
      </c>
      <c r="F2704">
        <v>5126.343785143903</v>
      </c>
    </row>
    <row r="2705" spans="1:6">
      <c r="A2705">
        <v>699</v>
      </c>
      <c r="B2705">
        <v>2704</v>
      </c>
      <c r="C2705">
        <v>2704</v>
      </c>
      <c r="D2705">
        <v>22721</v>
      </c>
      <c r="E2705">
        <v>18637.396081385621</v>
      </c>
      <c r="F2705">
        <v>4083.6039186143748</v>
      </c>
    </row>
    <row r="2706" spans="1:6">
      <c r="A2706">
        <v>32</v>
      </c>
      <c r="B2706">
        <v>2705</v>
      </c>
      <c r="C2706">
        <v>2705</v>
      </c>
      <c r="D2706">
        <v>15689</v>
      </c>
      <c r="E2706">
        <v>10385.65454119905</v>
      </c>
      <c r="F2706">
        <v>5303.3454588009517</v>
      </c>
    </row>
    <row r="2707" spans="1:6">
      <c r="A2707">
        <v>352</v>
      </c>
      <c r="B2707">
        <v>2706</v>
      </c>
      <c r="C2707">
        <v>2706</v>
      </c>
      <c r="D2707">
        <v>25501</v>
      </c>
      <c r="E2707">
        <v>17895.981116968698</v>
      </c>
      <c r="F2707">
        <v>7605.0188830313018</v>
      </c>
    </row>
    <row r="2708" spans="1:6">
      <c r="A2708">
        <v>355</v>
      </c>
      <c r="B2708">
        <v>2707</v>
      </c>
      <c r="C2708">
        <v>2707</v>
      </c>
      <c r="D2708">
        <v>13116</v>
      </c>
      <c r="E2708">
        <v>9350.6030273176984</v>
      </c>
      <c r="F2708">
        <v>3765.396972682302</v>
      </c>
    </row>
    <row r="2709" spans="1:6">
      <c r="A2709">
        <v>998</v>
      </c>
      <c r="B2709">
        <v>2708</v>
      </c>
      <c r="C2709">
        <v>2708</v>
      </c>
      <c r="D2709">
        <v>28609</v>
      </c>
      <c r="E2709">
        <v>21577.40082096012</v>
      </c>
      <c r="F2709">
        <v>7031.5991790398803</v>
      </c>
    </row>
    <row r="2710" spans="1:6">
      <c r="A2710">
        <v>586</v>
      </c>
      <c r="B2710">
        <v>2709</v>
      </c>
      <c r="C2710">
        <v>2709</v>
      </c>
      <c r="D2710">
        <v>3842</v>
      </c>
      <c r="E2710">
        <v>2531.8937222231129</v>
      </c>
      <c r="F2710">
        <v>1310.1062777768871</v>
      </c>
    </row>
    <row r="2711" spans="1:6">
      <c r="A2711">
        <v>431</v>
      </c>
      <c r="B2711">
        <v>2710</v>
      </c>
      <c r="C2711">
        <v>2710</v>
      </c>
      <c r="D2711">
        <v>19689</v>
      </c>
      <c r="E2711">
        <v>16524.293016174561</v>
      </c>
      <c r="F2711">
        <v>3164.7069838254388</v>
      </c>
    </row>
    <row r="2712" spans="1:6">
      <c r="A2712">
        <v>560</v>
      </c>
      <c r="B2712">
        <v>2711</v>
      </c>
      <c r="C2712">
        <v>2711</v>
      </c>
      <c r="D2712">
        <v>20542</v>
      </c>
      <c r="E2712">
        <v>14835.096371774211</v>
      </c>
      <c r="F2712">
        <v>5706.9036282257948</v>
      </c>
    </row>
    <row r="2713" spans="1:6">
      <c r="A2713">
        <v>845</v>
      </c>
      <c r="B2713">
        <v>2712</v>
      </c>
      <c r="C2713">
        <v>2712</v>
      </c>
      <c r="D2713">
        <v>17663</v>
      </c>
      <c r="E2713">
        <v>15088.7841559635</v>
      </c>
      <c r="F2713">
        <v>2574.2158440365019</v>
      </c>
    </row>
    <row r="2714" spans="1:6">
      <c r="A2714">
        <v>852</v>
      </c>
      <c r="B2714">
        <v>2713</v>
      </c>
      <c r="C2714">
        <v>2713</v>
      </c>
      <c r="D2714">
        <v>22006</v>
      </c>
      <c r="E2714">
        <v>11305.624354580221</v>
      </c>
      <c r="F2714">
        <v>10700.375645419779</v>
      </c>
    </row>
    <row r="2715" spans="1:6">
      <c r="A2715">
        <v>478</v>
      </c>
      <c r="B2715">
        <v>2714</v>
      </c>
      <c r="C2715">
        <v>2714</v>
      </c>
      <c r="D2715">
        <v>21380</v>
      </c>
      <c r="E2715">
        <v>18478.922692237851</v>
      </c>
      <c r="F2715">
        <v>2901.0773077621452</v>
      </c>
    </row>
    <row r="2716" spans="1:6">
      <c r="A2716">
        <v>493</v>
      </c>
      <c r="B2716">
        <v>2715</v>
      </c>
      <c r="C2716">
        <v>2715</v>
      </c>
      <c r="D2716">
        <v>9746</v>
      </c>
      <c r="E2716">
        <v>6068.0455919339838</v>
      </c>
      <c r="F2716">
        <v>3677.9544080660162</v>
      </c>
    </row>
    <row r="2717" spans="1:6">
      <c r="A2717">
        <v>848</v>
      </c>
      <c r="B2717">
        <v>2716</v>
      </c>
      <c r="C2717">
        <v>2716</v>
      </c>
      <c r="D2717">
        <v>10045</v>
      </c>
      <c r="E2717">
        <v>5299.3550248453557</v>
      </c>
      <c r="F2717">
        <v>4745.6449751546443</v>
      </c>
    </row>
    <row r="2718" spans="1:6">
      <c r="A2718">
        <v>561</v>
      </c>
      <c r="B2718">
        <v>2717</v>
      </c>
      <c r="C2718">
        <v>2717</v>
      </c>
      <c r="D2718">
        <v>14126</v>
      </c>
      <c r="E2718">
        <v>9060.8520582752662</v>
      </c>
      <c r="F2718">
        <v>5065.1479417247338</v>
      </c>
    </row>
    <row r="2719" spans="1:6">
      <c r="A2719">
        <v>699</v>
      </c>
      <c r="B2719">
        <v>2718</v>
      </c>
      <c r="C2719">
        <v>2718</v>
      </c>
      <c r="D2719">
        <v>23563</v>
      </c>
      <c r="E2719">
        <v>13690.44571815559</v>
      </c>
      <c r="F2719">
        <v>9872.5542818444083</v>
      </c>
    </row>
    <row r="2720" spans="1:6">
      <c r="A2720">
        <v>299</v>
      </c>
      <c r="B2720">
        <v>2719</v>
      </c>
      <c r="C2720">
        <v>2719</v>
      </c>
      <c r="D2720">
        <v>10450</v>
      </c>
      <c r="E2720">
        <v>8531.516050157481</v>
      </c>
      <c r="F2720">
        <v>1918.483949842519</v>
      </c>
    </row>
    <row r="2721" spans="1:6">
      <c r="A2721">
        <v>289</v>
      </c>
      <c r="B2721">
        <v>2720</v>
      </c>
      <c r="C2721">
        <v>2720</v>
      </c>
      <c r="D2721">
        <v>19864</v>
      </c>
      <c r="E2721">
        <v>11433.923947079989</v>
      </c>
      <c r="F2721">
        <v>8430.0760529200106</v>
      </c>
    </row>
    <row r="2722" spans="1:6">
      <c r="A2722">
        <v>701</v>
      </c>
      <c r="B2722">
        <v>2721</v>
      </c>
      <c r="C2722">
        <v>2721</v>
      </c>
      <c r="D2722">
        <v>11213</v>
      </c>
      <c r="E2722">
        <v>7574.09884402638</v>
      </c>
      <c r="F2722">
        <v>3638.90115597362</v>
      </c>
    </row>
    <row r="2723" spans="1:6">
      <c r="A2723">
        <v>795</v>
      </c>
      <c r="B2723">
        <v>2722</v>
      </c>
      <c r="C2723">
        <v>2722</v>
      </c>
      <c r="D2723">
        <v>13618</v>
      </c>
      <c r="E2723">
        <v>11222.926427513181</v>
      </c>
      <c r="F2723">
        <v>2395.0735724868168</v>
      </c>
    </row>
    <row r="2724" spans="1:6">
      <c r="A2724">
        <v>125</v>
      </c>
      <c r="B2724">
        <v>2723</v>
      </c>
      <c r="C2724">
        <v>2723</v>
      </c>
      <c r="D2724">
        <v>13717</v>
      </c>
      <c r="E2724">
        <v>10311.267095204799</v>
      </c>
      <c r="F2724">
        <v>3405.7329047951971</v>
      </c>
    </row>
    <row r="2725" spans="1:6">
      <c r="A2725">
        <v>453</v>
      </c>
      <c r="B2725">
        <v>2724</v>
      </c>
      <c r="C2725">
        <v>2724</v>
      </c>
      <c r="D2725">
        <v>16457</v>
      </c>
      <c r="E2725">
        <v>14697.431509453671</v>
      </c>
      <c r="F2725">
        <v>1759.5684905463311</v>
      </c>
    </row>
    <row r="2726" spans="1:6">
      <c r="A2726">
        <v>7</v>
      </c>
      <c r="B2726">
        <v>2725</v>
      </c>
      <c r="C2726">
        <v>2725</v>
      </c>
      <c r="D2726">
        <v>8795</v>
      </c>
      <c r="E2726">
        <v>6166.5519231953867</v>
      </c>
      <c r="F2726">
        <v>2628.4480768046128</v>
      </c>
    </row>
    <row r="2727" spans="1:6">
      <c r="A2727">
        <v>98</v>
      </c>
      <c r="B2727">
        <v>2726</v>
      </c>
      <c r="C2727">
        <v>2726</v>
      </c>
      <c r="D2727">
        <v>6624</v>
      </c>
      <c r="E2727">
        <v>5434.0244533860923</v>
      </c>
      <c r="F2727">
        <v>1189.9755466139079</v>
      </c>
    </row>
    <row r="2728" spans="1:6">
      <c r="A2728">
        <v>692</v>
      </c>
      <c r="B2728">
        <v>2727</v>
      </c>
      <c r="C2728">
        <v>2727</v>
      </c>
      <c r="D2728">
        <v>6389</v>
      </c>
      <c r="E2728">
        <v>5560.4536243483062</v>
      </c>
      <c r="F2728">
        <v>828.54637565169378</v>
      </c>
    </row>
    <row r="2729" spans="1:6">
      <c r="A2729">
        <v>550</v>
      </c>
      <c r="B2729">
        <v>2728</v>
      </c>
      <c r="C2729">
        <v>2728</v>
      </c>
      <c r="D2729">
        <v>13343</v>
      </c>
      <c r="E2729">
        <v>8594.4321439006308</v>
      </c>
      <c r="F2729">
        <v>4748.5678560993692</v>
      </c>
    </row>
    <row r="2730" spans="1:6">
      <c r="A2730">
        <v>386</v>
      </c>
      <c r="B2730">
        <v>2729</v>
      </c>
      <c r="C2730">
        <v>2729</v>
      </c>
      <c r="D2730">
        <v>46052</v>
      </c>
      <c r="E2730">
        <v>30831.461067261938</v>
      </c>
      <c r="F2730">
        <v>15220.53893273806</v>
      </c>
    </row>
    <row r="2731" spans="1:6">
      <c r="A2731">
        <v>337</v>
      </c>
      <c r="B2731">
        <v>2730</v>
      </c>
      <c r="C2731">
        <v>2730</v>
      </c>
      <c r="D2731">
        <v>10424</v>
      </c>
      <c r="E2731">
        <v>7475.5056871912329</v>
      </c>
      <c r="F2731">
        <v>2948.4943128087671</v>
      </c>
    </row>
    <row r="2732" spans="1:6">
      <c r="A2732">
        <v>638</v>
      </c>
      <c r="B2732">
        <v>2731</v>
      </c>
      <c r="C2732">
        <v>2731</v>
      </c>
      <c r="D2732">
        <v>14533</v>
      </c>
      <c r="E2732">
        <v>11961.533382542169</v>
      </c>
      <c r="F2732">
        <v>2571.4666174578269</v>
      </c>
    </row>
    <row r="2733" spans="1:6">
      <c r="A2733">
        <v>12</v>
      </c>
      <c r="B2733">
        <v>2732</v>
      </c>
      <c r="C2733">
        <v>2732</v>
      </c>
      <c r="D2733">
        <v>11022</v>
      </c>
      <c r="E2733">
        <v>6085.3206669630463</v>
      </c>
      <c r="F2733">
        <v>4936.6793330369537</v>
      </c>
    </row>
    <row r="2734" spans="1:6">
      <c r="A2734">
        <v>623</v>
      </c>
      <c r="B2734">
        <v>2733</v>
      </c>
      <c r="C2734">
        <v>2733</v>
      </c>
      <c r="D2734">
        <v>8004</v>
      </c>
      <c r="E2734">
        <v>5006.8545046404652</v>
      </c>
      <c r="F2734">
        <v>2997.1454953595348</v>
      </c>
    </row>
    <row r="2735" spans="1:6">
      <c r="A2735">
        <v>814</v>
      </c>
      <c r="B2735">
        <v>2734</v>
      </c>
      <c r="C2735">
        <v>2734</v>
      </c>
      <c r="D2735">
        <v>10581</v>
      </c>
      <c r="E2735">
        <v>8048.6745020730286</v>
      </c>
      <c r="F2735">
        <v>2532.3254979269709</v>
      </c>
    </row>
    <row r="2736" spans="1:6">
      <c r="A2736">
        <v>608</v>
      </c>
      <c r="B2736">
        <v>2735</v>
      </c>
      <c r="C2736">
        <v>2735</v>
      </c>
      <c r="D2736">
        <v>18151</v>
      </c>
      <c r="E2736">
        <v>13969.09103086918</v>
      </c>
      <c r="F2736">
        <v>4181.9089691308163</v>
      </c>
    </row>
    <row r="2737" spans="1:6">
      <c r="A2737">
        <v>785</v>
      </c>
      <c r="B2737">
        <v>2736</v>
      </c>
      <c r="C2737">
        <v>2736</v>
      </c>
      <c r="D2737">
        <v>20124</v>
      </c>
      <c r="E2737">
        <v>13887.44506564306</v>
      </c>
      <c r="F2737">
        <v>6236.5549343569419</v>
      </c>
    </row>
    <row r="2738" spans="1:6">
      <c r="A2738">
        <v>522</v>
      </c>
      <c r="B2738">
        <v>2737</v>
      </c>
      <c r="C2738">
        <v>2737</v>
      </c>
      <c r="D2738">
        <v>16521</v>
      </c>
      <c r="E2738">
        <v>12276.794713345511</v>
      </c>
      <c r="F2738">
        <v>4244.2052866544873</v>
      </c>
    </row>
    <row r="2739" spans="1:6">
      <c r="A2739">
        <v>571</v>
      </c>
      <c r="B2739">
        <v>2738</v>
      </c>
      <c r="C2739">
        <v>2738</v>
      </c>
      <c r="D2739">
        <v>26491</v>
      </c>
      <c r="E2739">
        <v>13785.830173400491</v>
      </c>
      <c r="F2739">
        <v>12705.169826599509</v>
      </c>
    </row>
    <row r="2740" spans="1:6">
      <c r="A2740">
        <v>261</v>
      </c>
      <c r="B2740">
        <v>2739</v>
      </c>
      <c r="C2740">
        <v>2739</v>
      </c>
      <c r="D2740">
        <v>5955</v>
      </c>
      <c r="E2740">
        <v>5316.2818049779871</v>
      </c>
      <c r="F2740">
        <v>638.71819502201288</v>
      </c>
    </row>
    <row r="2741" spans="1:6">
      <c r="A2741">
        <v>546</v>
      </c>
      <c r="B2741">
        <v>2740</v>
      </c>
      <c r="C2741">
        <v>2740</v>
      </c>
      <c r="D2741">
        <v>17197</v>
      </c>
      <c r="E2741">
        <v>14567.229945440229</v>
      </c>
      <c r="F2741">
        <v>2629.7700545597668</v>
      </c>
    </row>
    <row r="2742" spans="1:6">
      <c r="A2742">
        <v>506</v>
      </c>
      <c r="B2742">
        <v>2741</v>
      </c>
      <c r="C2742">
        <v>2741</v>
      </c>
      <c r="D2742">
        <v>16580</v>
      </c>
      <c r="E2742">
        <v>12383.03013842791</v>
      </c>
      <c r="F2742">
        <v>4196.9698615720899</v>
      </c>
    </row>
    <row r="2743" spans="1:6">
      <c r="A2743">
        <v>960</v>
      </c>
      <c r="B2743">
        <v>2742</v>
      </c>
      <c r="C2743">
        <v>2742</v>
      </c>
      <c r="D2743">
        <v>17326</v>
      </c>
      <c r="E2743">
        <v>13879.058359308499</v>
      </c>
      <c r="F2743">
        <v>3446.9416406914988</v>
      </c>
    </row>
    <row r="2744" spans="1:6">
      <c r="A2744">
        <v>971</v>
      </c>
      <c r="B2744">
        <v>2743</v>
      </c>
      <c r="C2744">
        <v>2743</v>
      </c>
      <c r="D2744">
        <v>15761</v>
      </c>
      <c r="E2744">
        <v>12480.11113919174</v>
      </c>
      <c r="F2744">
        <v>3280.8888608082598</v>
      </c>
    </row>
    <row r="2745" spans="1:6">
      <c r="A2745">
        <v>656</v>
      </c>
      <c r="B2745">
        <v>2744</v>
      </c>
      <c r="C2745">
        <v>2744</v>
      </c>
      <c r="D2745">
        <v>27931</v>
      </c>
      <c r="E2745">
        <v>24779.772260298821</v>
      </c>
      <c r="F2745">
        <v>3151.227739701179</v>
      </c>
    </row>
    <row r="2746" spans="1:6">
      <c r="A2746">
        <v>135</v>
      </c>
      <c r="B2746">
        <v>2745</v>
      </c>
      <c r="C2746">
        <v>2745</v>
      </c>
      <c r="D2746">
        <v>31757</v>
      </c>
      <c r="E2746">
        <v>19920.743184920659</v>
      </c>
      <c r="F2746">
        <v>11836.25681507934</v>
      </c>
    </row>
    <row r="2747" spans="1:6">
      <c r="A2747">
        <v>47</v>
      </c>
      <c r="B2747">
        <v>2746</v>
      </c>
      <c r="C2747">
        <v>2746</v>
      </c>
      <c r="D2747">
        <v>23780</v>
      </c>
      <c r="E2747">
        <v>19152.337245718511</v>
      </c>
      <c r="F2747">
        <v>4627.6627542814858</v>
      </c>
    </row>
    <row r="2748" spans="1:6">
      <c r="A2748">
        <v>981</v>
      </c>
      <c r="B2748">
        <v>2747</v>
      </c>
      <c r="C2748">
        <v>2747</v>
      </c>
      <c r="D2748">
        <v>21205</v>
      </c>
      <c r="E2748">
        <v>17256.61839953138</v>
      </c>
      <c r="F2748">
        <v>3948.38160046862</v>
      </c>
    </row>
    <row r="2749" spans="1:6">
      <c r="A2749">
        <v>957</v>
      </c>
      <c r="B2749">
        <v>2748</v>
      </c>
      <c r="C2749">
        <v>2748</v>
      </c>
      <c r="D2749">
        <v>15098</v>
      </c>
      <c r="E2749">
        <v>9769.2706699709033</v>
      </c>
      <c r="F2749">
        <v>5328.7293300290967</v>
      </c>
    </row>
    <row r="2750" spans="1:6">
      <c r="A2750">
        <v>433</v>
      </c>
      <c r="B2750">
        <v>2749</v>
      </c>
      <c r="C2750">
        <v>2749</v>
      </c>
      <c r="D2750">
        <v>17328</v>
      </c>
      <c r="E2750">
        <v>10048.74046602331</v>
      </c>
      <c r="F2750">
        <v>7279.2595339766895</v>
      </c>
    </row>
    <row r="2751" spans="1:6">
      <c r="A2751">
        <v>420</v>
      </c>
      <c r="B2751">
        <v>2750</v>
      </c>
      <c r="C2751">
        <v>2750</v>
      </c>
      <c r="D2751">
        <v>26206</v>
      </c>
      <c r="E2751">
        <v>23005.110759363499</v>
      </c>
      <c r="F2751">
        <v>3200.8892406365012</v>
      </c>
    </row>
    <row r="2752" spans="1:6">
      <c r="A2752">
        <v>862</v>
      </c>
      <c r="B2752">
        <v>2751</v>
      </c>
      <c r="C2752">
        <v>2751</v>
      </c>
      <c r="D2752">
        <v>7266</v>
      </c>
      <c r="E2752">
        <v>5026.6237426672433</v>
      </c>
      <c r="F2752">
        <v>2239.3762573327572</v>
      </c>
    </row>
    <row r="2753" spans="1:6">
      <c r="A2753">
        <v>997</v>
      </c>
      <c r="B2753">
        <v>2752</v>
      </c>
      <c r="C2753">
        <v>2752</v>
      </c>
      <c r="D2753">
        <v>15006</v>
      </c>
      <c r="E2753">
        <v>9260.8610715267387</v>
      </c>
      <c r="F2753">
        <v>5745.1389284732613</v>
      </c>
    </row>
    <row r="2754" spans="1:6">
      <c r="A2754">
        <v>913</v>
      </c>
      <c r="B2754">
        <v>2753</v>
      </c>
      <c r="C2754">
        <v>2753</v>
      </c>
      <c r="D2754">
        <v>20399</v>
      </c>
      <c r="E2754">
        <v>11835.01283636791</v>
      </c>
      <c r="F2754">
        <v>8563.9871636320913</v>
      </c>
    </row>
    <row r="2755" spans="1:6">
      <c r="A2755">
        <v>428</v>
      </c>
      <c r="B2755">
        <v>2754</v>
      </c>
      <c r="C2755">
        <v>2754</v>
      </c>
      <c r="D2755">
        <v>17335</v>
      </c>
      <c r="E2755">
        <v>14341.799712332469</v>
      </c>
      <c r="F2755">
        <v>2993.2002876675319</v>
      </c>
    </row>
    <row r="2756" spans="1:6">
      <c r="A2756">
        <v>286</v>
      </c>
      <c r="B2756">
        <v>2755</v>
      </c>
      <c r="C2756">
        <v>2755</v>
      </c>
      <c r="D2756">
        <v>18438</v>
      </c>
      <c r="E2756">
        <v>16086.18894262671</v>
      </c>
      <c r="F2756">
        <v>2351.8110573732879</v>
      </c>
    </row>
    <row r="2757" spans="1:6">
      <c r="A2757">
        <v>6</v>
      </c>
      <c r="B2757">
        <v>2756</v>
      </c>
      <c r="C2757">
        <v>2756</v>
      </c>
      <c r="D2757">
        <v>34261</v>
      </c>
      <c r="E2757">
        <v>19340.057208469891</v>
      </c>
      <c r="F2757">
        <v>14920.942791530109</v>
      </c>
    </row>
    <row r="2758" spans="1:6">
      <c r="A2758">
        <v>584</v>
      </c>
      <c r="B2758">
        <v>2757</v>
      </c>
      <c r="C2758">
        <v>2757</v>
      </c>
      <c r="D2758">
        <v>27257</v>
      </c>
      <c r="E2758">
        <v>18263.729298227579</v>
      </c>
      <c r="F2758">
        <v>8993.2707017724242</v>
      </c>
    </row>
    <row r="2759" spans="1:6">
      <c r="A2759">
        <v>448</v>
      </c>
      <c r="B2759">
        <v>2758</v>
      </c>
      <c r="C2759">
        <v>2758</v>
      </c>
      <c r="D2759">
        <v>23502</v>
      </c>
      <c r="E2759">
        <v>16824.549023306459</v>
      </c>
      <c r="F2759">
        <v>6677.4509766935371</v>
      </c>
    </row>
    <row r="2760" spans="1:6">
      <c r="A2760">
        <v>966</v>
      </c>
      <c r="B2760">
        <v>2759</v>
      </c>
      <c r="C2760">
        <v>2759</v>
      </c>
      <c r="D2760">
        <v>8421</v>
      </c>
      <c r="E2760">
        <v>6627.6208309082267</v>
      </c>
      <c r="F2760">
        <v>1793.3791690917731</v>
      </c>
    </row>
    <row r="2761" spans="1:6">
      <c r="A2761">
        <v>914</v>
      </c>
      <c r="B2761">
        <v>2760</v>
      </c>
      <c r="C2761">
        <v>2760</v>
      </c>
      <c r="D2761">
        <v>17491</v>
      </c>
      <c r="E2761">
        <v>15074.818778347801</v>
      </c>
      <c r="F2761">
        <v>2416.181221652198</v>
      </c>
    </row>
    <row r="2762" spans="1:6">
      <c r="A2762">
        <v>786</v>
      </c>
      <c r="B2762">
        <v>2761</v>
      </c>
      <c r="C2762">
        <v>2761</v>
      </c>
      <c r="D2762">
        <v>47343</v>
      </c>
      <c r="E2762">
        <v>24096.004071183019</v>
      </c>
      <c r="F2762">
        <v>23246.995928816981</v>
      </c>
    </row>
    <row r="2763" spans="1:6">
      <c r="A2763">
        <v>192</v>
      </c>
      <c r="B2763">
        <v>2762</v>
      </c>
      <c r="C2763">
        <v>2762</v>
      </c>
      <c r="D2763">
        <v>19576</v>
      </c>
      <c r="E2763">
        <v>16317.805414536529</v>
      </c>
      <c r="F2763">
        <v>3258.1945854634719</v>
      </c>
    </row>
    <row r="2764" spans="1:6">
      <c r="A2764">
        <v>131</v>
      </c>
      <c r="B2764">
        <v>2763</v>
      </c>
      <c r="C2764">
        <v>2763</v>
      </c>
      <c r="D2764">
        <v>20982</v>
      </c>
      <c r="E2764">
        <v>15477.3470006964</v>
      </c>
      <c r="F2764">
        <v>5504.6529993036038</v>
      </c>
    </row>
    <row r="2765" spans="1:6">
      <c r="A2765">
        <v>49</v>
      </c>
      <c r="B2765">
        <v>2764</v>
      </c>
      <c r="C2765">
        <v>2764</v>
      </c>
      <c r="D2765">
        <v>14936</v>
      </c>
      <c r="E2765">
        <v>8637.4222459492667</v>
      </c>
      <c r="F2765">
        <v>6298.5777540507333</v>
      </c>
    </row>
    <row r="2766" spans="1:6">
      <c r="A2766">
        <v>663</v>
      </c>
      <c r="B2766">
        <v>2765</v>
      </c>
      <c r="C2766">
        <v>2765</v>
      </c>
      <c r="D2766">
        <v>10138</v>
      </c>
      <c r="E2766">
        <v>5313.7967400352627</v>
      </c>
      <c r="F2766">
        <v>4824.2032599647373</v>
      </c>
    </row>
    <row r="2767" spans="1:6">
      <c r="A2767">
        <v>234</v>
      </c>
      <c r="B2767">
        <v>2766</v>
      </c>
      <c r="C2767">
        <v>2766</v>
      </c>
      <c r="D2767">
        <v>5860</v>
      </c>
      <c r="E2767">
        <v>5082.0450008058533</v>
      </c>
      <c r="F2767">
        <v>777.95499919414669</v>
      </c>
    </row>
    <row r="2768" spans="1:6">
      <c r="A2768">
        <v>18</v>
      </c>
      <c r="B2768">
        <v>2767</v>
      </c>
      <c r="C2768">
        <v>2767</v>
      </c>
      <c r="D2768">
        <v>29710</v>
      </c>
      <c r="E2768">
        <v>18962.263997114391</v>
      </c>
      <c r="F2768">
        <v>10747.736002885609</v>
      </c>
    </row>
    <row r="2769" spans="1:6">
      <c r="A2769">
        <v>19</v>
      </c>
      <c r="B2769">
        <v>2768</v>
      </c>
      <c r="C2769">
        <v>2768</v>
      </c>
      <c r="D2769">
        <v>32095</v>
      </c>
      <c r="E2769">
        <v>28012.055011489269</v>
      </c>
      <c r="F2769">
        <v>4082.9449885107279</v>
      </c>
    </row>
    <row r="2770" spans="1:6">
      <c r="A2770">
        <v>633</v>
      </c>
      <c r="B2770">
        <v>2769</v>
      </c>
      <c r="C2770">
        <v>2769</v>
      </c>
      <c r="D2770">
        <v>7208</v>
      </c>
      <c r="E2770">
        <v>4284.4705741126536</v>
      </c>
      <c r="F2770">
        <v>2923.529425887346</v>
      </c>
    </row>
    <row r="2771" spans="1:6">
      <c r="A2771">
        <v>332</v>
      </c>
      <c r="B2771">
        <v>2770</v>
      </c>
      <c r="C2771">
        <v>2770</v>
      </c>
      <c r="D2771">
        <v>10551</v>
      </c>
      <c r="E2771">
        <v>8328.0616474940052</v>
      </c>
      <c r="F2771">
        <v>2222.9383525059952</v>
      </c>
    </row>
    <row r="2772" spans="1:6">
      <c r="A2772">
        <v>640</v>
      </c>
      <c r="B2772">
        <v>2771</v>
      </c>
      <c r="C2772">
        <v>2771</v>
      </c>
      <c r="D2772">
        <v>22362</v>
      </c>
      <c r="E2772">
        <v>17855.658368462369</v>
      </c>
      <c r="F2772">
        <v>4506.3416315376344</v>
      </c>
    </row>
    <row r="2773" spans="1:6">
      <c r="A2773">
        <v>655</v>
      </c>
      <c r="B2773">
        <v>2772</v>
      </c>
      <c r="C2773">
        <v>2772</v>
      </c>
      <c r="D2773">
        <v>20606</v>
      </c>
      <c r="E2773">
        <v>13216.76100759843</v>
      </c>
      <c r="F2773">
        <v>7389.2389924015733</v>
      </c>
    </row>
    <row r="2774" spans="1:6">
      <c r="A2774">
        <v>497</v>
      </c>
      <c r="B2774">
        <v>2773</v>
      </c>
      <c r="C2774">
        <v>2773</v>
      </c>
      <c r="D2774">
        <v>8780</v>
      </c>
      <c r="E2774">
        <v>4620.3284547103121</v>
      </c>
      <c r="F2774">
        <v>4159.6715452896879</v>
      </c>
    </row>
    <row r="2775" spans="1:6">
      <c r="A2775">
        <v>470</v>
      </c>
      <c r="B2775">
        <v>2774</v>
      </c>
      <c r="C2775">
        <v>2774</v>
      </c>
      <c r="D2775">
        <v>12300</v>
      </c>
      <c r="E2775">
        <v>10293.602754539321</v>
      </c>
      <c r="F2775">
        <v>2006.397245460681</v>
      </c>
    </row>
    <row r="2776" spans="1:6">
      <c r="A2776">
        <v>625</v>
      </c>
      <c r="B2776">
        <v>2775</v>
      </c>
      <c r="C2776">
        <v>2775</v>
      </c>
      <c r="D2776">
        <v>21853</v>
      </c>
      <c r="E2776">
        <v>18567.718630923831</v>
      </c>
      <c r="F2776">
        <v>3285.2813690761691</v>
      </c>
    </row>
    <row r="2777" spans="1:6">
      <c r="A2777">
        <v>839</v>
      </c>
      <c r="B2777">
        <v>2776</v>
      </c>
      <c r="C2777">
        <v>2776</v>
      </c>
      <c r="D2777">
        <v>28211</v>
      </c>
      <c r="E2777">
        <v>14306.485320279549</v>
      </c>
      <c r="F2777">
        <v>13904.514679720451</v>
      </c>
    </row>
    <row r="2778" spans="1:6">
      <c r="A2778">
        <v>226</v>
      </c>
      <c r="B2778">
        <v>2777</v>
      </c>
      <c r="C2778">
        <v>2777</v>
      </c>
      <c r="D2778">
        <v>12558</v>
      </c>
      <c r="E2778">
        <v>10144.729842475361</v>
      </c>
      <c r="F2778">
        <v>2413.270157524636</v>
      </c>
    </row>
    <row r="2779" spans="1:6">
      <c r="A2779">
        <v>314</v>
      </c>
      <c r="B2779">
        <v>2778</v>
      </c>
      <c r="C2779">
        <v>2778</v>
      </c>
      <c r="D2779">
        <v>22959</v>
      </c>
      <c r="E2779">
        <v>16404.541793470959</v>
      </c>
      <c r="F2779">
        <v>6554.4582065290406</v>
      </c>
    </row>
    <row r="2780" spans="1:6">
      <c r="A2780">
        <v>527</v>
      </c>
      <c r="B2780">
        <v>2779</v>
      </c>
      <c r="C2780">
        <v>2779</v>
      </c>
      <c r="D2780">
        <v>16520</v>
      </c>
      <c r="E2780">
        <v>8784.7053189395065</v>
      </c>
      <c r="F2780">
        <v>7735.2946810604944</v>
      </c>
    </row>
    <row r="2781" spans="1:6">
      <c r="A2781">
        <v>432</v>
      </c>
      <c r="B2781">
        <v>2780</v>
      </c>
      <c r="C2781">
        <v>2780</v>
      </c>
      <c r="D2781">
        <v>11801</v>
      </c>
      <c r="E2781">
        <v>6010.5082628480477</v>
      </c>
      <c r="F2781">
        <v>5790.4917371519523</v>
      </c>
    </row>
    <row r="2782" spans="1:6">
      <c r="A2782">
        <v>295</v>
      </c>
      <c r="B2782">
        <v>2781</v>
      </c>
      <c r="C2782">
        <v>2781</v>
      </c>
      <c r="D2782">
        <v>15179</v>
      </c>
      <c r="E2782">
        <v>9280.4246009299404</v>
      </c>
      <c r="F2782">
        <v>5898.5753990700596</v>
      </c>
    </row>
    <row r="2783" spans="1:6">
      <c r="A2783">
        <v>854</v>
      </c>
      <c r="B2783">
        <v>2782</v>
      </c>
      <c r="C2783">
        <v>2782</v>
      </c>
      <c r="D2783">
        <v>7912</v>
      </c>
      <c r="E2783">
        <v>5022.0094172590352</v>
      </c>
      <c r="F2783">
        <v>2889.9905827409648</v>
      </c>
    </row>
    <row r="2784" spans="1:6">
      <c r="A2784">
        <v>634</v>
      </c>
      <c r="B2784">
        <v>2783</v>
      </c>
      <c r="C2784">
        <v>2783</v>
      </c>
      <c r="D2784">
        <v>31627</v>
      </c>
      <c r="E2784">
        <v>24819.70046617612</v>
      </c>
      <c r="F2784">
        <v>6807.2995338238834</v>
      </c>
    </row>
    <row r="2785" spans="1:6">
      <c r="A2785">
        <v>134</v>
      </c>
      <c r="B2785">
        <v>2784</v>
      </c>
      <c r="C2785">
        <v>2784</v>
      </c>
      <c r="D2785">
        <v>18451</v>
      </c>
      <c r="E2785">
        <v>10205.5026957111</v>
      </c>
      <c r="F2785">
        <v>8245.4973042889033</v>
      </c>
    </row>
    <row r="2786" spans="1:6">
      <c r="A2786">
        <v>470</v>
      </c>
      <c r="B2786">
        <v>2785</v>
      </c>
      <c r="C2786">
        <v>2785</v>
      </c>
      <c r="D2786">
        <v>13583</v>
      </c>
      <c r="E2786">
        <v>11102.089567407969</v>
      </c>
      <c r="F2786">
        <v>2480.910432592033</v>
      </c>
    </row>
    <row r="2787" spans="1:6">
      <c r="A2787">
        <v>173</v>
      </c>
      <c r="B2787">
        <v>2786</v>
      </c>
      <c r="C2787">
        <v>2786</v>
      </c>
      <c r="D2787">
        <v>13462</v>
      </c>
      <c r="E2787">
        <v>7281.0593166772442</v>
      </c>
      <c r="F2787">
        <v>6180.9406833227558</v>
      </c>
    </row>
    <row r="2788" spans="1:6">
      <c r="A2788">
        <v>179</v>
      </c>
      <c r="B2788">
        <v>2787</v>
      </c>
      <c r="C2788">
        <v>2787</v>
      </c>
      <c r="D2788">
        <v>36522</v>
      </c>
      <c r="E2788">
        <v>18362.075173152909</v>
      </c>
      <c r="F2788">
        <v>18159.924826847091</v>
      </c>
    </row>
    <row r="2789" spans="1:6">
      <c r="A2789">
        <v>802</v>
      </c>
      <c r="B2789">
        <v>2788</v>
      </c>
      <c r="C2789">
        <v>2788</v>
      </c>
      <c r="D2789">
        <v>25833</v>
      </c>
      <c r="E2789">
        <v>20801.093780263189</v>
      </c>
      <c r="F2789">
        <v>5031.9062197368112</v>
      </c>
    </row>
    <row r="2790" spans="1:6">
      <c r="A2790">
        <v>355</v>
      </c>
      <c r="B2790">
        <v>2789</v>
      </c>
      <c r="C2790">
        <v>2789</v>
      </c>
      <c r="D2790">
        <v>18014</v>
      </c>
      <c r="E2790">
        <v>14134.05768840334</v>
      </c>
      <c r="F2790">
        <v>3879.9423115966638</v>
      </c>
    </row>
    <row r="2791" spans="1:6">
      <c r="A2791">
        <v>824</v>
      </c>
      <c r="B2791">
        <v>2790</v>
      </c>
      <c r="C2791">
        <v>2790</v>
      </c>
      <c r="D2791">
        <v>20430</v>
      </c>
      <c r="E2791">
        <v>14204.245043361891</v>
      </c>
      <c r="F2791">
        <v>6225.7549566381149</v>
      </c>
    </row>
    <row r="2792" spans="1:6">
      <c r="A2792">
        <v>858</v>
      </c>
      <c r="B2792">
        <v>2791</v>
      </c>
      <c r="C2792">
        <v>2791</v>
      </c>
      <c r="D2792">
        <v>11180</v>
      </c>
      <c r="E2792">
        <v>6643.9222453804859</v>
      </c>
      <c r="F2792">
        <v>4536.0777546195141</v>
      </c>
    </row>
    <row r="2793" spans="1:6">
      <c r="A2793">
        <v>774</v>
      </c>
      <c r="B2793">
        <v>2792</v>
      </c>
      <c r="C2793">
        <v>2792</v>
      </c>
      <c r="D2793">
        <v>15042</v>
      </c>
      <c r="E2793">
        <v>9619.8766067183406</v>
      </c>
      <c r="F2793">
        <v>5422.1233932816594</v>
      </c>
    </row>
    <row r="2794" spans="1:6">
      <c r="A2794">
        <v>790</v>
      </c>
      <c r="B2794">
        <v>2793</v>
      </c>
      <c r="C2794">
        <v>2793</v>
      </c>
      <c r="D2794">
        <v>14102</v>
      </c>
      <c r="E2794">
        <v>10692.59046768943</v>
      </c>
      <c r="F2794">
        <v>3409.4095323105671</v>
      </c>
    </row>
    <row r="2795" spans="1:6">
      <c r="A2795">
        <v>270</v>
      </c>
      <c r="B2795">
        <v>2794</v>
      </c>
      <c r="C2795">
        <v>2794</v>
      </c>
      <c r="D2795">
        <v>17552</v>
      </c>
      <c r="E2795">
        <v>13254.1264544068</v>
      </c>
      <c r="F2795">
        <v>4297.8735455931983</v>
      </c>
    </row>
    <row r="2796" spans="1:6">
      <c r="A2796">
        <v>575</v>
      </c>
      <c r="B2796">
        <v>2795</v>
      </c>
      <c r="C2796">
        <v>2795</v>
      </c>
      <c r="D2796">
        <v>40586</v>
      </c>
      <c r="E2796">
        <v>26217.324940648981</v>
      </c>
      <c r="F2796">
        <v>14368.675059351021</v>
      </c>
    </row>
    <row r="2797" spans="1:6">
      <c r="A2797">
        <v>153</v>
      </c>
      <c r="B2797">
        <v>2796</v>
      </c>
      <c r="C2797">
        <v>2796</v>
      </c>
      <c r="D2797">
        <v>28219</v>
      </c>
      <c r="E2797">
        <v>15593.38233195105</v>
      </c>
      <c r="F2797">
        <v>12625.61766804895</v>
      </c>
    </row>
    <row r="2798" spans="1:6">
      <c r="A2798">
        <v>263</v>
      </c>
      <c r="B2798">
        <v>2797</v>
      </c>
      <c r="C2798">
        <v>2797</v>
      </c>
      <c r="D2798">
        <v>6806</v>
      </c>
      <c r="E2798">
        <v>5543.55752908046</v>
      </c>
      <c r="F2798">
        <v>1262.44247091954</v>
      </c>
    </row>
    <row r="2799" spans="1:6">
      <c r="A2799">
        <v>609</v>
      </c>
      <c r="B2799">
        <v>2798</v>
      </c>
      <c r="C2799">
        <v>2798</v>
      </c>
      <c r="D2799">
        <v>13237</v>
      </c>
      <c r="E2799">
        <v>9269.8540571487192</v>
      </c>
      <c r="F2799">
        <v>3967.1459428512808</v>
      </c>
    </row>
    <row r="2800" spans="1:6">
      <c r="A2800">
        <v>675</v>
      </c>
      <c r="B2800">
        <v>2799</v>
      </c>
      <c r="C2800">
        <v>2799</v>
      </c>
      <c r="D2800">
        <v>10159</v>
      </c>
      <c r="E2800">
        <v>8852.4079402497155</v>
      </c>
      <c r="F2800">
        <v>1306.592059750285</v>
      </c>
    </row>
    <row r="2801" spans="1:6">
      <c r="A2801">
        <v>836</v>
      </c>
      <c r="B2801">
        <v>2800</v>
      </c>
      <c r="C2801">
        <v>2800</v>
      </c>
      <c r="D2801">
        <v>3629</v>
      </c>
      <c r="E2801">
        <v>2328.5660540083759</v>
      </c>
      <c r="F2801">
        <v>1300.4339459916239</v>
      </c>
    </row>
    <row r="2802" spans="1:6">
      <c r="A2802">
        <v>746</v>
      </c>
      <c r="B2802">
        <v>2801</v>
      </c>
      <c r="C2802">
        <v>2801</v>
      </c>
      <c r="D2802">
        <v>26719</v>
      </c>
      <c r="E2802">
        <v>23107.844779703311</v>
      </c>
      <c r="F2802">
        <v>3611.155220296685</v>
      </c>
    </row>
    <row r="2803" spans="1:6">
      <c r="A2803">
        <v>975</v>
      </c>
      <c r="B2803">
        <v>2802</v>
      </c>
      <c r="C2803">
        <v>2802</v>
      </c>
      <c r="D2803">
        <v>6620</v>
      </c>
      <c r="E2803">
        <v>5271.5790423321851</v>
      </c>
      <c r="F2803">
        <v>1348.4209576678149</v>
      </c>
    </row>
    <row r="2804" spans="1:6">
      <c r="A2804">
        <v>421</v>
      </c>
      <c r="B2804">
        <v>2803</v>
      </c>
      <c r="C2804">
        <v>2803</v>
      </c>
      <c r="D2804">
        <v>18372</v>
      </c>
      <c r="E2804">
        <v>14761.5396790633</v>
      </c>
      <c r="F2804">
        <v>3610.460320936696</v>
      </c>
    </row>
    <row r="2805" spans="1:6">
      <c r="A2805">
        <v>587</v>
      </c>
      <c r="B2805">
        <v>2804</v>
      </c>
      <c r="C2805">
        <v>2804</v>
      </c>
      <c r="D2805">
        <v>13541</v>
      </c>
      <c r="E2805">
        <v>10762.2449258862</v>
      </c>
      <c r="F2805">
        <v>2778.7550741137979</v>
      </c>
    </row>
    <row r="2806" spans="1:6">
      <c r="A2806">
        <v>703</v>
      </c>
      <c r="B2806">
        <v>2805</v>
      </c>
      <c r="C2806">
        <v>2805</v>
      </c>
      <c r="D2806">
        <v>30571</v>
      </c>
      <c r="E2806">
        <v>25753.98659207781</v>
      </c>
      <c r="F2806">
        <v>4817.0134079221862</v>
      </c>
    </row>
    <row r="2807" spans="1:6">
      <c r="A2807">
        <v>878</v>
      </c>
      <c r="B2807">
        <v>2806</v>
      </c>
      <c r="C2807">
        <v>2806</v>
      </c>
      <c r="D2807">
        <v>15117</v>
      </c>
      <c r="E2807">
        <v>8154.8297469399686</v>
      </c>
      <c r="F2807">
        <v>6962.1702530600314</v>
      </c>
    </row>
    <row r="2808" spans="1:6">
      <c r="A2808">
        <v>635</v>
      </c>
      <c r="B2808">
        <v>2807</v>
      </c>
      <c r="C2808">
        <v>2807</v>
      </c>
      <c r="D2808">
        <v>21460</v>
      </c>
      <c r="E2808">
        <v>12163.784026867481</v>
      </c>
      <c r="F2808">
        <v>9296.2159731325191</v>
      </c>
    </row>
    <row r="2809" spans="1:6">
      <c r="A2809">
        <v>124</v>
      </c>
      <c r="B2809">
        <v>2808</v>
      </c>
      <c r="C2809">
        <v>2808</v>
      </c>
      <c r="D2809">
        <v>13743</v>
      </c>
      <c r="E2809">
        <v>9886.9728156017809</v>
      </c>
      <c r="F2809">
        <v>3856.0271843982191</v>
      </c>
    </row>
    <row r="2810" spans="1:6">
      <c r="A2810">
        <v>240</v>
      </c>
      <c r="B2810">
        <v>2809</v>
      </c>
      <c r="C2810">
        <v>2809</v>
      </c>
      <c r="D2810">
        <v>36119</v>
      </c>
      <c r="E2810">
        <v>28821.64229439398</v>
      </c>
      <c r="F2810">
        <v>7297.3577056060203</v>
      </c>
    </row>
    <row r="2811" spans="1:6">
      <c r="A2811">
        <v>783</v>
      </c>
      <c r="B2811">
        <v>2810</v>
      </c>
      <c r="C2811">
        <v>2810</v>
      </c>
      <c r="D2811">
        <v>11890</v>
      </c>
      <c r="E2811">
        <v>9835.7993890002235</v>
      </c>
      <c r="F2811">
        <v>2054.200610999776</v>
      </c>
    </row>
    <row r="2812" spans="1:6">
      <c r="A2812">
        <v>54</v>
      </c>
      <c r="B2812">
        <v>2811</v>
      </c>
      <c r="C2812">
        <v>2811</v>
      </c>
      <c r="D2812">
        <v>12024</v>
      </c>
      <c r="E2812">
        <v>9505.4539679154859</v>
      </c>
      <c r="F2812">
        <v>2518.5460320845141</v>
      </c>
    </row>
    <row r="2813" spans="1:6">
      <c r="A2813">
        <v>519</v>
      </c>
      <c r="B2813">
        <v>2812</v>
      </c>
      <c r="C2813">
        <v>2812</v>
      </c>
      <c r="D2813">
        <v>22718</v>
      </c>
      <c r="E2813">
        <v>16900.677159296101</v>
      </c>
      <c r="F2813">
        <v>5817.3228407039023</v>
      </c>
    </row>
    <row r="2814" spans="1:6">
      <c r="A2814">
        <v>900</v>
      </c>
      <c r="B2814">
        <v>2813</v>
      </c>
      <c r="C2814">
        <v>2813</v>
      </c>
      <c r="D2814">
        <v>20605</v>
      </c>
      <c r="E2814">
        <v>13458.16815269908</v>
      </c>
      <c r="F2814">
        <v>7146.8318473009222</v>
      </c>
    </row>
    <row r="2815" spans="1:6">
      <c r="A2815">
        <v>215</v>
      </c>
      <c r="B2815">
        <v>2814</v>
      </c>
      <c r="C2815">
        <v>2814</v>
      </c>
      <c r="D2815">
        <v>16830</v>
      </c>
      <c r="E2815">
        <v>9676.606135989603</v>
      </c>
      <c r="F2815">
        <v>7153.393864010397</v>
      </c>
    </row>
    <row r="2816" spans="1:6">
      <c r="A2816">
        <v>267</v>
      </c>
      <c r="B2816">
        <v>2815</v>
      </c>
      <c r="C2816">
        <v>2815</v>
      </c>
      <c r="D2816">
        <v>20552</v>
      </c>
      <c r="E2816">
        <v>16435.37674974788</v>
      </c>
      <c r="F2816">
        <v>4116.6232502521198</v>
      </c>
    </row>
    <row r="2817" spans="1:6">
      <c r="A2817">
        <v>774</v>
      </c>
      <c r="B2817">
        <v>2816</v>
      </c>
      <c r="C2817">
        <v>2816</v>
      </c>
      <c r="D2817">
        <v>23864</v>
      </c>
      <c r="E2817">
        <v>14784.64604260855</v>
      </c>
      <c r="F2817">
        <v>9079.353957391455</v>
      </c>
    </row>
    <row r="2818" spans="1:6">
      <c r="A2818">
        <v>621</v>
      </c>
      <c r="B2818">
        <v>2817</v>
      </c>
      <c r="C2818">
        <v>2817</v>
      </c>
      <c r="D2818">
        <v>23245</v>
      </c>
      <c r="E2818">
        <v>11840.20767898697</v>
      </c>
      <c r="F2818">
        <v>11404.79232101303</v>
      </c>
    </row>
    <row r="2819" spans="1:6">
      <c r="A2819">
        <v>99</v>
      </c>
      <c r="B2819">
        <v>2818</v>
      </c>
      <c r="C2819">
        <v>2818</v>
      </c>
      <c r="D2819">
        <v>14483</v>
      </c>
      <c r="E2819">
        <v>9972.5571786751734</v>
      </c>
      <c r="F2819">
        <v>4510.4428213248266</v>
      </c>
    </row>
    <row r="2820" spans="1:6">
      <c r="A2820">
        <v>82</v>
      </c>
      <c r="B2820">
        <v>2819</v>
      </c>
      <c r="C2820">
        <v>2819</v>
      </c>
      <c r="D2820">
        <v>30384</v>
      </c>
      <c r="E2820">
        <v>19536.576100825601</v>
      </c>
      <c r="F2820">
        <v>10847.423899174401</v>
      </c>
    </row>
    <row r="2821" spans="1:6">
      <c r="A2821">
        <v>866</v>
      </c>
      <c r="B2821">
        <v>2820</v>
      </c>
      <c r="C2821">
        <v>2820</v>
      </c>
      <c r="D2821">
        <v>19416</v>
      </c>
      <c r="E2821">
        <v>15274.89869368845</v>
      </c>
      <c r="F2821">
        <v>4141.1013063115479</v>
      </c>
    </row>
    <row r="2822" spans="1:6">
      <c r="A2822">
        <v>368</v>
      </c>
      <c r="B2822">
        <v>2821</v>
      </c>
      <c r="C2822">
        <v>2821</v>
      </c>
      <c r="D2822">
        <v>35426</v>
      </c>
      <c r="E2822">
        <v>29707.870438728689</v>
      </c>
      <c r="F2822">
        <v>5718.1295612713147</v>
      </c>
    </row>
    <row r="2823" spans="1:6">
      <c r="A2823">
        <v>164</v>
      </c>
      <c r="B2823">
        <v>2822</v>
      </c>
      <c r="C2823">
        <v>2822</v>
      </c>
      <c r="D2823">
        <v>12340</v>
      </c>
      <c r="E2823">
        <v>7064.4529597499213</v>
      </c>
      <c r="F2823">
        <v>5275.5470402500787</v>
      </c>
    </row>
    <row r="2824" spans="1:6">
      <c r="A2824">
        <v>701</v>
      </c>
      <c r="B2824">
        <v>2823</v>
      </c>
      <c r="C2824">
        <v>2823</v>
      </c>
      <c r="D2824">
        <v>10730</v>
      </c>
      <c r="E2824">
        <v>9290.8039768748276</v>
      </c>
      <c r="F2824">
        <v>1439.1960231251719</v>
      </c>
    </row>
    <row r="2825" spans="1:6">
      <c r="A2825">
        <v>290</v>
      </c>
      <c r="B2825">
        <v>2824</v>
      </c>
      <c r="C2825">
        <v>2824</v>
      </c>
      <c r="D2825">
        <v>32302</v>
      </c>
      <c r="E2825">
        <v>20114.66774763574</v>
      </c>
      <c r="F2825">
        <v>12187.33225236426</v>
      </c>
    </row>
    <row r="2826" spans="1:6">
      <c r="A2826">
        <v>8</v>
      </c>
      <c r="B2826">
        <v>2825</v>
      </c>
      <c r="C2826">
        <v>2825</v>
      </c>
      <c r="D2826">
        <v>13492</v>
      </c>
      <c r="E2826">
        <v>7758.1367561509051</v>
      </c>
      <c r="F2826">
        <v>5733.8632438490949</v>
      </c>
    </row>
    <row r="2827" spans="1:6">
      <c r="A2827">
        <v>89</v>
      </c>
      <c r="B2827">
        <v>2826</v>
      </c>
      <c r="C2827">
        <v>2826</v>
      </c>
      <c r="D2827">
        <v>31254</v>
      </c>
      <c r="E2827">
        <v>25276.056497992649</v>
      </c>
      <c r="F2827">
        <v>5977.9435020073543</v>
      </c>
    </row>
    <row r="2828" spans="1:6">
      <c r="A2828">
        <v>279</v>
      </c>
      <c r="B2828">
        <v>2827</v>
      </c>
      <c r="C2828">
        <v>2827</v>
      </c>
      <c r="D2828">
        <v>42198</v>
      </c>
      <c r="E2828">
        <v>28952.05360424695</v>
      </c>
      <c r="F2828">
        <v>13245.94639575305</v>
      </c>
    </row>
    <row r="2829" spans="1:6">
      <c r="A2829">
        <v>173</v>
      </c>
      <c r="B2829">
        <v>2828</v>
      </c>
      <c r="C2829">
        <v>2828</v>
      </c>
      <c r="D2829">
        <v>13718</v>
      </c>
      <c r="E2829">
        <v>7576.6368849403088</v>
      </c>
      <c r="F2829">
        <v>6141.3631150596912</v>
      </c>
    </row>
    <row r="2830" spans="1:6">
      <c r="A2830">
        <v>264</v>
      </c>
      <c r="B2830">
        <v>2829</v>
      </c>
      <c r="C2830">
        <v>2829</v>
      </c>
      <c r="D2830">
        <v>19177</v>
      </c>
      <c r="E2830">
        <v>15852.05385814719</v>
      </c>
      <c r="F2830">
        <v>3324.9461418528099</v>
      </c>
    </row>
    <row r="2831" spans="1:6">
      <c r="A2831">
        <v>765</v>
      </c>
      <c r="B2831">
        <v>2830</v>
      </c>
      <c r="C2831">
        <v>2830</v>
      </c>
      <c r="D2831">
        <v>6797</v>
      </c>
      <c r="E2831">
        <v>4482.8583910938196</v>
      </c>
      <c r="F2831">
        <v>2314.14160890618</v>
      </c>
    </row>
    <row r="2832" spans="1:6">
      <c r="A2832">
        <v>939</v>
      </c>
      <c r="B2832">
        <v>2831</v>
      </c>
      <c r="C2832">
        <v>2831</v>
      </c>
      <c r="D2832">
        <v>20171</v>
      </c>
      <c r="E2832">
        <v>17373.003092461669</v>
      </c>
      <c r="F2832">
        <v>2797.9969075383342</v>
      </c>
    </row>
    <row r="2833" spans="1:6">
      <c r="A2833">
        <v>267</v>
      </c>
      <c r="B2833">
        <v>2832</v>
      </c>
      <c r="C2833">
        <v>2832</v>
      </c>
      <c r="D2833">
        <v>33265</v>
      </c>
      <c r="E2833">
        <v>17101.23626140114</v>
      </c>
      <c r="F2833">
        <v>16163.76373859886</v>
      </c>
    </row>
    <row r="2834" spans="1:6">
      <c r="A2834">
        <v>684</v>
      </c>
      <c r="B2834">
        <v>2833</v>
      </c>
      <c r="C2834">
        <v>2833</v>
      </c>
      <c r="D2834">
        <v>28048</v>
      </c>
      <c r="E2834">
        <v>18660.57948763997</v>
      </c>
      <c r="F2834">
        <v>9387.4205123600295</v>
      </c>
    </row>
    <row r="2835" spans="1:6">
      <c r="A2835">
        <v>397</v>
      </c>
      <c r="B2835">
        <v>2834</v>
      </c>
      <c r="C2835">
        <v>2834</v>
      </c>
      <c r="D2835">
        <v>22514</v>
      </c>
      <c r="E2835">
        <v>13110.484562763089</v>
      </c>
      <c r="F2835">
        <v>9403.5154372369088</v>
      </c>
    </row>
    <row r="2836" spans="1:6">
      <c r="A2836">
        <v>616</v>
      </c>
      <c r="B2836">
        <v>2835</v>
      </c>
      <c r="C2836">
        <v>2835</v>
      </c>
      <c r="D2836">
        <v>18461</v>
      </c>
      <c r="E2836">
        <v>11193.5695433488</v>
      </c>
      <c r="F2836">
        <v>7267.4304566512037</v>
      </c>
    </row>
    <row r="2837" spans="1:6">
      <c r="A2837">
        <v>85</v>
      </c>
      <c r="B2837">
        <v>2836</v>
      </c>
      <c r="C2837">
        <v>2836</v>
      </c>
      <c r="D2837">
        <v>12569</v>
      </c>
      <c r="E2837">
        <v>6427.374768227919</v>
      </c>
      <c r="F2837">
        <v>6141.625231772081</v>
      </c>
    </row>
    <row r="2838" spans="1:6">
      <c r="A2838">
        <v>846</v>
      </c>
      <c r="B2838">
        <v>2837</v>
      </c>
      <c r="C2838">
        <v>2837</v>
      </c>
      <c r="D2838">
        <v>9981</v>
      </c>
      <c r="E2838">
        <v>8507.0165856933127</v>
      </c>
      <c r="F2838">
        <v>1473.9834143066871</v>
      </c>
    </row>
    <row r="2839" spans="1:6">
      <c r="A2839">
        <v>914</v>
      </c>
      <c r="B2839">
        <v>2838</v>
      </c>
      <c r="C2839">
        <v>2838</v>
      </c>
      <c r="D2839">
        <v>18278</v>
      </c>
      <c r="E2839">
        <v>12928.817639271479</v>
      </c>
      <c r="F2839">
        <v>5349.1823607285214</v>
      </c>
    </row>
    <row r="2840" spans="1:6">
      <c r="A2840">
        <v>850</v>
      </c>
      <c r="B2840">
        <v>2839</v>
      </c>
      <c r="C2840">
        <v>2839</v>
      </c>
      <c r="D2840">
        <v>11737</v>
      </c>
      <c r="E2840">
        <v>8995.9194383204031</v>
      </c>
      <c r="F2840">
        <v>2741.0805616795969</v>
      </c>
    </row>
    <row r="2841" spans="1:6">
      <c r="A2841">
        <v>327</v>
      </c>
      <c r="B2841">
        <v>2840</v>
      </c>
      <c r="C2841">
        <v>2840</v>
      </c>
      <c r="D2841">
        <v>16845</v>
      </c>
      <c r="E2841">
        <v>13427.92669537769</v>
      </c>
      <c r="F2841">
        <v>3417.0733046223122</v>
      </c>
    </row>
    <row r="2842" spans="1:6">
      <c r="A2842">
        <v>800</v>
      </c>
      <c r="B2842">
        <v>2841</v>
      </c>
      <c r="C2842">
        <v>2841</v>
      </c>
      <c r="D2842">
        <v>14461</v>
      </c>
      <c r="E2842">
        <v>10587.721509913439</v>
      </c>
      <c r="F2842">
        <v>3873.278490086559</v>
      </c>
    </row>
    <row r="2843" spans="1:6">
      <c r="A2843">
        <v>716</v>
      </c>
      <c r="B2843">
        <v>2842</v>
      </c>
      <c r="C2843">
        <v>2842</v>
      </c>
      <c r="D2843">
        <v>21931</v>
      </c>
      <c r="E2843">
        <v>17011.789107184261</v>
      </c>
      <c r="F2843">
        <v>4919.2108928157431</v>
      </c>
    </row>
    <row r="2844" spans="1:6">
      <c r="A2844">
        <v>726</v>
      </c>
      <c r="B2844">
        <v>2843</v>
      </c>
      <c r="C2844">
        <v>2843</v>
      </c>
      <c r="D2844">
        <v>6319</v>
      </c>
      <c r="E2844">
        <v>5158.5710175817949</v>
      </c>
      <c r="F2844">
        <v>1160.4289824182049</v>
      </c>
    </row>
    <row r="2845" spans="1:6">
      <c r="A2845">
        <v>996</v>
      </c>
      <c r="B2845">
        <v>2844</v>
      </c>
      <c r="C2845">
        <v>2844</v>
      </c>
      <c r="D2845">
        <v>16794</v>
      </c>
      <c r="E2845">
        <v>9062.565641674475</v>
      </c>
      <c r="F2845">
        <v>7731.434358325525</v>
      </c>
    </row>
    <row r="2846" spans="1:6">
      <c r="A2846">
        <v>162</v>
      </c>
      <c r="B2846">
        <v>2845</v>
      </c>
      <c r="C2846">
        <v>2845</v>
      </c>
      <c r="D2846">
        <v>9152</v>
      </c>
      <c r="E2846">
        <v>6757.2543480690583</v>
      </c>
      <c r="F2846">
        <v>2394.7456519309421</v>
      </c>
    </row>
    <row r="2847" spans="1:6">
      <c r="A2847">
        <v>357</v>
      </c>
      <c r="B2847">
        <v>2846</v>
      </c>
      <c r="C2847">
        <v>2846</v>
      </c>
      <c r="D2847">
        <v>35808</v>
      </c>
      <c r="E2847">
        <v>26661.032409530071</v>
      </c>
      <c r="F2847">
        <v>9146.9675904699288</v>
      </c>
    </row>
    <row r="2848" spans="1:6">
      <c r="A2848">
        <v>906</v>
      </c>
      <c r="B2848">
        <v>2847</v>
      </c>
      <c r="C2848">
        <v>2847</v>
      </c>
      <c r="D2848">
        <v>9790</v>
      </c>
      <c r="E2848">
        <v>8034.2126312478558</v>
      </c>
      <c r="F2848">
        <v>1755.7873687521439</v>
      </c>
    </row>
    <row r="2849" spans="1:6">
      <c r="A2849">
        <v>679</v>
      </c>
      <c r="B2849">
        <v>2848</v>
      </c>
      <c r="C2849">
        <v>2848</v>
      </c>
      <c r="D2849">
        <v>42887</v>
      </c>
      <c r="E2849">
        <v>22469.492651392509</v>
      </c>
      <c r="F2849">
        <v>20417.507348607491</v>
      </c>
    </row>
    <row r="2850" spans="1:6">
      <c r="A2850">
        <v>18</v>
      </c>
      <c r="B2850">
        <v>2849</v>
      </c>
      <c r="C2850">
        <v>2849</v>
      </c>
      <c r="D2850">
        <v>27212</v>
      </c>
      <c r="E2850">
        <v>20248.846254764609</v>
      </c>
      <c r="F2850">
        <v>6963.1537452353914</v>
      </c>
    </row>
    <row r="2851" spans="1:6">
      <c r="A2851">
        <v>739</v>
      </c>
      <c r="B2851">
        <v>2850</v>
      </c>
      <c r="C2851">
        <v>2850</v>
      </c>
      <c r="D2851">
        <v>8894</v>
      </c>
      <c r="E2851">
        <v>7070.948065463097</v>
      </c>
      <c r="F2851">
        <v>1823.051934536903</v>
      </c>
    </row>
    <row r="2852" spans="1:6">
      <c r="A2852">
        <v>480</v>
      </c>
      <c r="B2852">
        <v>2851</v>
      </c>
      <c r="C2852">
        <v>2851</v>
      </c>
      <c r="D2852">
        <v>22035</v>
      </c>
      <c r="E2852">
        <v>15928.137502921591</v>
      </c>
      <c r="F2852">
        <v>6106.8624970784076</v>
      </c>
    </row>
    <row r="2853" spans="1:6">
      <c r="A2853">
        <v>118</v>
      </c>
      <c r="B2853">
        <v>2852</v>
      </c>
      <c r="C2853">
        <v>2852</v>
      </c>
      <c r="D2853">
        <v>8277</v>
      </c>
      <c r="E2853">
        <v>6817.6266885258055</v>
      </c>
      <c r="F2853">
        <v>1459.373311474194</v>
      </c>
    </row>
    <row r="2854" spans="1:6">
      <c r="A2854">
        <v>873</v>
      </c>
      <c r="B2854">
        <v>2853</v>
      </c>
      <c r="C2854">
        <v>2853</v>
      </c>
      <c r="D2854">
        <v>5473</v>
      </c>
      <c r="E2854">
        <v>3048.2233033305129</v>
      </c>
      <c r="F2854">
        <v>2424.7766966694871</v>
      </c>
    </row>
    <row r="2855" spans="1:6">
      <c r="A2855">
        <v>866</v>
      </c>
      <c r="B2855">
        <v>2854</v>
      </c>
      <c r="C2855">
        <v>2854</v>
      </c>
      <c r="D2855">
        <v>7878</v>
      </c>
      <c r="E2855">
        <v>5474.2873941378293</v>
      </c>
      <c r="F2855">
        <v>2403.7126058621711</v>
      </c>
    </row>
    <row r="2856" spans="1:6">
      <c r="A2856">
        <v>137</v>
      </c>
      <c r="B2856">
        <v>2855</v>
      </c>
      <c r="C2856">
        <v>2855</v>
      </c>
      <c r="D2856">
        <v>13091</v>
      </c>
      <c r="E2856">
        <v>10218.518869002381</v>
      </c>
      <c r="F2856">
        <v>2872.4811309976189</v>
      </c>
    </row>
    <row r="2857" spans="1:6">
      <c r="A2857">
        <v>369</v>
      </c>
      <c r="B2857">
        <v>2856</v>
      </c>
      <c r="C2857">
        <v>2856</v>
      </c>
      <c r="D2857">
        <v>15476</v>
      </c>
      <c r="E2857">
        <v>13509.959715372041</v>
      </c>
      <c r="F2857">
        <v>1966.040284627958</v>
      </c>
    </row>
    <row r="2858" spans="1:6">
      <c r="A2858">
        <v>261</v>
      </c>
      <c r="B2858">
        <v>2857</v>
      </c>
      <c r="C2858">
        <v>2857</v>
      </c>
      <c r="D2858">
        <v>42662</v>
      </c>
      <c r="E2858">
        <v>24439.795705069981</v>
      </c>
      <c r="F2858">
        <v>18222.204294930019</v>
      </c>
    </row>
    <row r="2859" spans="1:6">
      <c r="A2859">
        <v>769</v>
      </c>
      <c r="B2859">
        <v>2858</v>
      </c>
      <c r="C2859">
        <v>2858</v>
      </c>
      <c r="D2859">
        <v>22289</v>
      </c>
      <c r="E2859">
        <v>14347.85663601415</v>
      </c>
      <c r="F2859">
        <v>7941.1433639858506</v>
      </c>
    </row>
    <row r="2860" spans="1:6">
      <c r="A2860">
        <v>934</v>
      </c>
      <c r="B2860">
        <v>2859</v>
      </c>
      <c r="C2860">
        <v>2859</v>
      </c>
      <c r="D2860">
        <v>17037</v>
      </c>
      <c r="E2860">
        <v>9457.2619745141001</v>
      </c>
      <c r="F2860">
        <v>7579.7380254858999</v>
      </c>
    </row>
    <row r="2861" spans="1:6">
      <c r="A2861">
        <v>392</v>
      </c>
      <c r="B2861">
        <v>2860</v>
      </c>
      <c r="C2861">
        <v>2860</v>
      </c>
      <c r="D2861">
        <v>19004</v>
      </c>
      <c r="E2861">
        <v>10224.42939866624</v>
      </c>
      <c r="F2861">
        <v>8779.5706013337585</v>
      </c>
    </row>
    <row r="2862" spans="1:6">
      <c r="A2862">
        <v>57</v>
      </c>
      <c r="B2862">
        <v>2861</v>
      </c>
      <c r="C2862">
        <v>2861</v>
      </c>
      <c r="D2862">
        <v>21129</v>
      </c>
      <c r="E2862">
        <v>17030.397896380058</v>
      </c>
      <c r="F2862">
        <v>4098.6021036199418</v>
      </c>
    </row>
    <row r="2863" spans="1:6">
      <c r="A2863">
        <v>429</v>
      </c>
      <c r="B2863">
        <v>2862</v>
      </c>
      <c r="C2863">
        <v>2862</v>
      </c>
      <c r="D2863">
        <v>33799</v>
      </c>
      <c r="E2863">
        <v>29531.09693320276</v>
      </c>
      <c r="F2863">
        <v>4267.9030667972402</v>
      </c>
    </row>
    <row r="2864" spans="1:6">
      <c r="A2864">
        <v>733</v>
      </c>
      <c r="B2864">
        <v>2863</v>
      </c>
      <c r="C2864">
        <v>2863</v>
      </c>
      <c r="D2864">
        <v>7569</v>
      </c>
      <c r="E2864">
        <v>5737.7618056159072</v>
      </c>
      <c r="F2864">
        <v>1831.238194384093</v>
      </c>
    </row>
    <row r="2865" spans="1:6">
      <c r="A2865">
        <v>250</v>
      </c>
      <c r="B2865">
        <v>2864</v>
      </c>
      <c r="C2865">
        <v>2864</v>
      </c>
      <c r="D2865">
        <v>24982</v>
      </c>
      <c r="E2865">
        <v>16830.86254131333</v>
      </c>
      <c r="F2865">
        <v>8151.1374586866659</v>
      </c>
    </row>
    <row r="2866" spans="1:6">
      <c r="A2866">
        <v>844</v>
      </c>
      <c r="B2866">
        <v>2865</v>
      </c>
      <c r="C2866">
        <v>2865</v>
      </c>
      <c r="D2866">
        <v>19093</v>
      </c>
      <c r="E2866">
        <v>10914.57069064893</v>
      </c>
      <c r="F2866">
        <v>8178.4293093510714</v>
      </c>
    </row>
    <row r="2867" spans="1:6">
      <c r="A2867">
        <v>600</v>
      </c>
      <c r="B2867">
        <v>2866</v>
      </c>
      <c r="C2867">
        <v>2866</v>
      </c>
      <c r="D2867">
        <v>23056</v>
      </c>
      <c r="E2867">
        <v>14637.235127449439</v>
      </c>
      <c r="F2867">
        <v>8418.7648725505605</v>
      </c>
    </row>
    <row r="2868" spans="1:6">
      <c r="A2868">
        <v>543</v>
      </c>
      <c r="B2868">
        <v>2867</v>
      </c>
      <c r="C2868">
        <v>2867</v>
      </c>
      <c r="D2868">
        <v>8609</v>
      </c>
      <c r="E2868">
        <v>7579.7541730592111</v>
      </c>
      <c r="F2868">
        <v>1029.2458269407889</v>
      </c>
    </row>
    <row r="2869" spans="1:6">
      <c r="A2869">
        <v>317</v>
      </c>
      <c r="B2869">
        <v>2868</v>
      </c>
      <c r="C2869">
        <v>2868</v>
      </c>
      <c r="D2869">
        <v>9419</v>
      </c>
      <c r="E2869">
        <v>5292.2386711436802</v>
      </c>
      <c r="F2869">
        <v>4126.7613288563198</v>
      </c>
    </row>
    <row r="2870" spans="1:6">
      <c r="A2870">
        <v>281</v>
      </c>
      <c r="B2870">
        <v>2869</v>
      </c>
      <c r="C2870">
        <v>2869</v>
      </c>
      <c r="D2870">
        <v>20431</v>
      </c>
      <c r="E2870">
        <v>11288.89491806998</v>
      </c>
      <c r="F2870">
        <v>9142.1050819300162</v>
      </c>
    </row>
    <row r="2871" spans="1:6">
      <c r="A2871">
        <v>657</v>
      </c>
      <c r="B2871">
        <v>2870</v>
      </c>
      <c r="C2871">
        <v>2870</v>
      </c>
      <c r="D2871">
        <v>18218</v>
      </c>
      <c r="E2871">
        <v>13076.61847691557</v>
      </c>
      <c r="F2871">
        <v>5141.3815230844339</v>
      </c>
    </row>
    <row r="2872" spans="1:6">
      <c r="A2872">
        <v>569</v>
      </c>
      <c r="B2872">
        <v>2871</v>
      </c>
      <c r="C2872">
        <v>2871</v>
      </c>
      <c r="D2872">
        <v>26643</v>
      </c>
      <c r="E2872">
        <v>17952.278294491109</v>
      </c>
      <c r="F2872">
        <v>8690.721705508895</v>
      </c>
    </row>
    <row r="2873" spans="1:6">
      <c r="A2873">
        <v>726</v>
      </c>
      <c r="B2873">
        <v>2872</v>
      </c>
      <c r="C2873">
        <v>2872</v>
      </c>
      <c r="D2873">
        <v>11640</v>
      </c>
      <c r="E2873">
        <v>6367.2046223318484</v>
      </c>
      <c r="F2873">
        <v>5272.7953776681516</v>
      </c>
    </row>
    <row r="2874" spans="1:6">
      <c r="A2874">
        <v>691</v>
      </c>
      <c r="B2874">
        <v>2873</v>
      </c>
      <c r="C2874">
        <v>2873</v>
      </c>
      <c r="D2874">
        <v>18149</v>
      </c>
      <c r="E2874">
        <v>10904.64692614211</v>
      </c>
      <c r="F2874">
        <v>7244.353073857892</v>
      </c>
    </row>
    <row r="2875" spans="1:6">
      <c r="A2875">
        <v>576</v>
      </c>
      <c r="B2875">
        <v>2874</v>
      </c>
      <c r="C2875">
        <v>2874</v>
      </c>
      <c r="D2875">
        <v>7263</v>
      </c>
      <c r="E2875">
        <v>5006.8020791377176</v>
      </c>
      <c r="F2875">
        <v>2256.197920862282</v>
      </c>
    </row>
    <row r="2876" spans="1:6">
      <c r="A2876">
        <v>506</v>
      </c>
      <c r="B2876">
        <v>2875</v>
      </c>
      <c r="C2876">
        <v>2875</v>
      </c>
      <c r="D2876">
        <v>20535</v>
      </c>
      <c r="E2876">
        <v>12160.00573551484</v>
      </c>
      <c r="F2876">
        <v>8374.9942644851635</v>
      </c>
    </row>
    <row r="2877" spans="1:6">
      <c r="A2877">
        <v>610</v>
      </c>
      <c r="B2877">
        <v>2876</v>
      </c>
      <c r="C2877">
        <v>2876</v>
      </c>
      <c r="D2877">
        <v>18844</v>
      </c>
      <c r="E2877">
        <v>15882.054759569821</v>
      </c>
      <c r="F2877">
        <v>2961.9452404301769</v>
      </c>
    </row>
    <row r="2878" spans="1:6">
      <c r="A2878">
        <v>72</v>
      </c>
      <c r="B2878">
        <v>2877</v>
      </c>
      <c r="C2878">
        <v>2877</v>
      </c>
      <c r="D2878">
        <v>24074</v>
      </c>
      <c r="E2878">
        <v>12117.229513966609</v>
      </c>
      <c r="F2878">
        <v>11956.770486033391</v>
      </c>
    </row>
    <row r="2879" spans="1:6">
      <c r="A2879">
        <v>391</v>
      </c>
      <c r="B2879">
        <v>2878</v>
      </c>
      <c r="C2879">
        <v>2878</v>
      </c>
      <c r="D2879">
        <v>38578</v>
      </c>
      <c r="E2879">
        <v>24931.961923206909</v>
      </c>
      <c r="F2879">
        <v>13646.038076793089</v>
      </c>
    </row>
    <row r="2880" spans="1:6">
      <c r="A2880">
        <v>677</v>
      </c>
      <c r="B2880">
        <v>2879</v>
      </c>
      <c r="C2880">
        <v>2879</v>
      </c>
      <c r="D2880">
        <v>9768</v>
      </c>
      <c r="E2880">
        <v>5310.9983536941199</v>
      </c>
      <c r="F2880">
        <v>4457.0016463058801</v>
      </c>
    </row>
    <row r="2881" spans="1:6">
      <c r="A2881">
        <v>33</v>
      </c>
      <c r="B2881">
        <v>2880</v>
      </c>
      <c r="C2881">
        <v>2880</v>
      </c>
      <c r="D2881">
        <v>8757</v>
      </c>
      <c r="E2881">
        <v>4868.3578181784114</v>
      </c>
      <c r="F2881">
        <v>3888.642181821589</v>
      </c>
    </row>
    <row r="2882" spans="1:6">
      <c r="A2882">
        <v>263</v>
      </c>
      <c r="B2882">
        <v>2881</v>
      </c>
      <c r="C2882">
        <v>2881</v>
      </c>
      <c r="D2882">
        <v>12505</v>
      </c>
      <c r="E2882">
        <v>9243.8214271184606</v>
      </c>
      <c r="F2882">
        <v>3261.1785728815389</v>
      </c>
    </row>
    <row r="2883" spans="1:6">
      <c r="A2883">
        <v>371</v>
      </c>
      <c r="B2883">
        <v>2882</v>
      </c>
      <c r="C2883">
        <v>2882</v>
      </c>
      <c r="D2883">
        <v>17852</v>
      </c>
      <c r="E2883">
        <v>13758.43946381314</v>
      </c>
      <c r="F2883">
        <v>4093.560536186862</v>
      </c>
    </row>
    <row r="2884" spans="1:6">
      <c r="A2884">
        <v>561</v>
      </c>
      <c r="B2884">
        <v>2883</v>
      </c>
      <c r="C2884">
        <v>2883</v>
      </c>
      <c r="D2884">
        <v>29838</v>
      </c>
      <c r="E2884">
        <v>22979.664921990501</v>
      </c>
      <c r="F2884">
        <v>6858.3350780094988</v>
      </c>
    </row>
    <row r="2885" spans="1:6">
      <c r="A2885">
        <v>927</v>
      </c>
      <c r="B2885">
        <v>2884</v>
      </c>
      <c r="C2885">
        <v>2884</v>
      </c>
      <c r="D2885">
        <v>10476</v>
      </c>
      <c r="E2885">
        <v>8088.6208905683998</v>
      </c>
      <c r="F2885">
        <v>2387.3791094316002</v>
      </c>
    </row>
    <row r="2886" spans="1:6">
      <c r="A2886">
        <v>17</v>
      </c>
      <c r="B2886">
        <v>2885</v>
      </c>
      <c r="C2886">
        <v>2885</v>
      </c>
      <c r="D2886">
        <v>14056</v>
      </c>
      <c r="E2886">
        <v>8360.59299101945</v>
      </c>
      <c r="F2886">
        <v>5695.40700898055</v>
      </c>
    </row>
    <row r="2887" spans="1:6">
      <c r="A2887">
        <v>113</v>
      </c>
      <c r="B2887">
        <v>2886</v>
      </c>
      <c r="C2887">
        <v>2886</v>
      </c>
      <c r="D2887">
        <v>11744</v>
      </c>
      <c r="E2887">
        <v>10435.804205775839</v>
      </c>
      <c r="F2887">
        <v>1308.1957942241611</v>
      </c>
    </row>
    <row r="2888" spans="1:6">
      <c r="A2888">
        <v>127</v>
      </c>
      <c r="B2888">
        <v>2887</v>
      </c>
      <c r="C2888">
        <v>2887</v>
      </c>
      <c r="D2888">
        <v>12908</v>
      </c>
      <c r="E2888">
        <v>7925.8432852449687</v>
      </c>
      <c r="F2888">
        <v>4982.1567147550313</v>
      </c>
    </row>
    <row r="2889" spans="1:6">
      <c r="A2889">
        <v>472</v>
      </c>
      <c r="B2889">
        <v>2888</v>
      </c>
      <c r="C2889">
        <v>2888</v>
      </c>
      <c r="D2889">
        <v>16922</v>
      </c>
      <c r="E2889">
        <v>13225.638733933019</v>
      </c>
      <c r="F2889">
        <v>3696.361266066981</v>
      </c>
    </row>
    <row r="2890" spans="1:6">
      <c r="A2890">
        <v>894</v>
      </c>
      <c r="B2890">
        <v>2889</v>
      </c>
      <c r="C2890">
        <v>2889</v>
      </c>
      <c r="D2890">
        <v>12401</v>
      </c>
      <c r="E2890">
        <v>9038.3523003174432</v>
      </c>
      <c r="F2890">
        <v>3362.6476996825568</v>
      </c>
    </row>
    <row r="2891" spans="1:6">
      <c r="A2891">
        <v>588</v>
      </c>
      <c r="B2891">
        <v>2890</v>
      </c>
      <c r="C2891">
        <v>2890</v>
      </c>
      <c r="D2891">
        <v>14041</v>
      </c>
      <c r="E2891">
        <v>8733.9800076104038</v>
      </c>
      <c r="F2891">
        <v>5307.0199923895962</v>
      </c>
    </row>
    <row r="2892" spans="1:6">
      <c r="A2892">
        <v>642</v>
      </c>
      <c r="B2892">
        <v>2891</v>
      </c>
      <c r="C2892">
        <v>2891</v>
      </c>
      <c r="D2892">
        <v>23253</v>
      </c>
      <c r="E2892">
        <v>11873.47846767686</v>
      </c>
      <c r="F2892">
        <v>11379.52153232314</v>
      </c>
    </row>
    <row r="2893" spans="1:6">
      <c r="A2893">
        <v>617</v>
      </c>
      <c r="B2893">
        <v>2892</v>
      </c>
      <c r="C2893">
        <v>2892</v>
      </c>
      <c r="D2893">
        <v>35450</v>
      </c>
      <c r="E2893">
        <v>28871.770909340099</v>
      </c>
      <c r="F2893">
        <v>6578.2290906598973</v>
      </c>
    </row>
    <row r="2894" spans="1:6">
      <c r="A2894">
        <v>720</v>
      </c>
      <c r="B2894">
        <v>2893</v>
      </c>
      <c r="C2894">
        <v>2893</v>
      </c>
      <c r="D2894">
        <v>10619</v>
      </c>
      <c r="E2894">
        <v>8760.2184557388664</v>
      </c>
      <c r="F2894">
        <v>1858.7815442611341</v>
      </c>
    </row>
    <row r="2895" spans="1:6">
      <c r="A2895">
        <v>499</v>
      </c>
      <c r="B2895">
        <v>2894</v>
      </c>
      <c r="C2895">
        <v>2894</v>
      </c>
      <c r="D2895">
        <v>34300</v>
      </c>
      <c r="E2895">
        <v>20263.40062435552</v>
      </c>
      <c r="F2895">
        <v>14036.59937564448</v>
      </c>
    </row>
    <row r="2896" spans="1:6">
      <c r="A2896">
        <v>551</v>
      </c>
      <c r="B2896">
        <v>2895</v>
      </c>
      <c r="C2896">
        <v>2895</v>
      </c>
      <c r="D2896">
        <v>15271</v>
      </c>
      <c r="E2896">
        <v>8671.5559779541381</v>
      </c>
      <c r="F2896">
        <v>6599.4440220458619</v>
      </c>
    </row>
    <row r="2897" spans="1:6">
      <c r="A2897">
        <v>602</v>
      </c>
      <c r="B2897">
        <v>2896</v>
      </c>
      <c r="C2897">
        <v>2896</v>
      </c>
      <c r="D2897">
        <v>18360</v>
      </c>
      <c r="E2897">
        <v>12211.419800272801</v>
      </c>
      <c r="F2897">
        <v>6148.5801997271992</v>
      </c>
    </row>
    <row r="2898" spans="1:6">
      <c r="A2898">
        <v>998</v>
      </c>
      <c r="B2898">
        <v>2897</v>
      </c>
      <c r="C2898">
        <v>2897</v>
      </c>
      <c r="D2898">
        <v>21986</v>
      </c>
      <c r="E2898">
        <v>16796.105865315101</v>
      </c>
      <c r="F2898">
        <v>5189.8941346849024</v>
      </c>
    </row>
    <row r="2899" spans="1:6">
      <c r="A2899">
        <v>930</v>
      </c>
      <c r="B2899">
        <v>2898</v>
      </c>
      <c r="C2899">
        <v>2898</v>
      </c>
      <c r="D2899">
        <v>16042</v>
      </c>
      <c r="E2899">
        <v>10795.43940319037</v>
      </c>
      <c r="F2899">
        <v>5246.5605968096261</v>
      </c>
    </row>
    <row r="2900" spans="1:6">
      <c r="A2900">
        <v>961</v>
      </c>
      <c r="B2900">
        <v>2899</v>
      </c>
      <c r="C2900">
        <v>2899</v>
      </c>
      <c r="D2900">
        <v>3673</v>
      </c>
      <c r="E2900">
        <v>2328.9454671550661</v>
      </c>
      <c r="F2900">
        <v>1344.0545328449341</v>
      </c>
    </row>
    <row r="2901" spans="1:6">
      <c r="A2901">
        <v>809</v>
      </c>
      <c r="B2901">
        <v>2900</v>
      </c>
      <c r="C2901">
        <v>2900</v>
      </c>
      <c r="D2901">
        <v>9217</v>
      </c>
      <c r="E2901">
        <v>4784.055644518734</v>
      </c>
      <c r="F2901">
        <v>4432.944355481266</v>
      </c>
    </row>
    <row r="2902" spans="1:6">
      <c r="A2902">
        <v>266</v>
      </c>
      <c r="B2902">
        <v>2901</v>
      </c>
      <c r="C2902">
        <v>2901</v>
      </c>
      <c r="D2902">
        <v>10776</v>
      </c>
      <c r="E2902">
        <v>8657.9050057281293</v>
      </c>
      <c r="F2902">
        <v>2118.0949942718712</v>
      </c>
    </row>
    <row r="2903" spans="1:6">
      <c r="A2903">
        <v>158</v>
      </c>
      <c r="B2903">
        <v>2902</v>
      </c>
      <c r="C2903">
        <v>2902</v>
      </c>
      <c r="D2903">
        <v>6679</v>
      </c>
      <c r="E2903">
        <v>5243.9976731830411</v>
      </c>
      <c r="F2903">
        <v>1435.0023268169591</v>
      </c>
    </row>
    <row r="2904" spans="1:6">
      <c r="A2904">
        <v>871</v>
      </c>
      <c r="B2904">
        <v>2903</v>
      </c>
      <c r="C2904">
        <v>2903</v>
      </c>
      <c r="D2904">
        <v>18519</v>
      </c>
      <c r="E2904">
        <v>12698.231561191789</v>
      </c>
      <c r="F2904">
        <v>5820.7684388082071</v>
      </c>
    </row>
    <row r="2905" spans="1:6">
      <c r="A2905">
        <v>990</v>
      </c>
      <c r="B2905">
        <v>2904</v>
      </c>
      <c r="C2905">
        <v>2904</v>
      </c>
      <c r="D2905">
        <v>11295</v>
      </c>
      <c r="E2905">
        <v>8782.3483392970393</v>
      </c>
      <c r="F2905">
        <v>2512.6516607029612</v>
      </c>
    </row>
    <row r="2906" spans="1:6">
      <c r="A2906">
        <v>70</v>
      </c>
      <c r="B2906">
        <v>2905</v>
      </c>
      <c r="C2906">
        <v>2905</v>
      </c>
      <c r="D2906">
        <v>10870</v>
      </c>
      <c r="E2906">
        <v>6950.1823523658804</v>
      </c>
      <c r="F2906">
        <v>3919.81764763412</v>
      </c>
    </row>
    <row r="2907" spans="1:6">
      <c r="A2907">
        <v>548</v>
      </c>
      <c r="B2907">
        <v>2906</v>
      </c>
      <c r="C2907">
        <v>2906</v>
      </c>
      <c r="D2907">
        <v>30496</v>
      </c>
      <c r="E2907">
        <v>20120.412951027931</v>
      </c>
      <c r="F2907">
        <v>10375.587048972069</v>
      </c>
    </row>
    <row r="2908" spans="1:6">
      <c r="A2908">
        <v>74</v>
      </c>
      <c r="B2908">
        <v>2907</v>
      </c>
      <c r="C2908">
        <v>2907</v>
      </c>
      <c r="D2908">
        <v>19700</v>
      </c>
      <c r="E2908">
        <v>15811.94316875275</v>
      </c>
      <c r="F2908">
        <v>3888.056831247246</v>
      </c>
    </row>
    <row r="2909" spans="1:6">
      <c r="A2909">
        <v>109</v>
      </c>
      <c r="B2909">
        <v>2908</v>
      </c>
      <c r="C2909">
        <v>2908</v>
      </c>
      <c r="D2909">
        <v>8264</v>
      </c>
      <c r="E2909">
        <v>6910.9678731469976</v>
      </c>
      <c r="F2909">
        <v>1353.032126853002</v>
      </c>
    </row>
    <row r="2910" spans="1:6">
      <c r="A2910">
        <v>428</v>
      </c>
      <c r="B2910">
        <v>2909</v>
      </c>
      <c r="C2910">
        <v>2909</v>
      </c>
      <c r="D2910">
        <v>38338</v>
      </c>
      <c r="E2910">
        <v>23404.744264496141</v>
      </c>
      <c r="F2910">
        <v>14933.255735503861</v>
      </c>
    </row>
    <row r="2911" spans="1:6">
      <c r="A2911">
        <v>949</v>
      </c>
      <c r="B2911">
        <v>2910</v>
      </c>
      <c r="C2911">
        <v>2910</v>
      </c>
      <c r="D2911">
        <v>30415</v>
      </c>
      <c r="E2911">
        <v>19404.7292449122</v>
      </c>
      <c r="F2911">
        <v>11010.2707550878</v>
      </c>
    </row>
    <row r="2912" spans="1:6">
      <c r="A2912">
        <v>492</v>
      </c>
      <c r="B2912">
        <v>2911</v>
      </c>
      <c r="C2912">
        <v>2911</v>
      </c>
      <c r="D2912">
        <v>9814</v>
      </c>
      <c r="E2912">
        <v>7234.7329979136784</v>
      </c>
      <c r="F2912">
        <v>2579.267002086322</v>
      </c>
    </row>
    <row r="2913" spans="1:6">
      <c r="A2913">
        <v>380</v>
      </c>
      <c r="B2913">
        <v>2912</v>
      </c>
      <c r="C2913">
        <v>2912</v>
      </c>
      <c r="D2913">
        <v>28900</v>
      </c>
      <c r="E2913">
        <v>18140.72508177246</v>
      </c>
      <c r="F2913">
        <v>10759.27491822754</v>
      </c>
    </row>
    <row r="2914" spans="1:6">
      <c r="A2914">
        <v>865</v>
      </c>
      <c r="B2914">
        <v>2913</v>
      </c>
      <c r="C2914">
        <v>2913</v>
      </c>
      <c r="D2914">
        <v>12941</v>
      </c>
      <c r="E2914">
        <v>9180.9696856295013</v>
      </c>
      <c r="F2914">
        <v>3760.0303143704991</v>
      </c>
    </row>
    <row r="2915" spans="1:6">
      <c r="A2915">
        <v>298</v>
      </c>
      <c r="B2915">
        <v>2914</v>
      </c>
      <c r="C2915">
        <v>2914</v>
      </c>
      <c r="D2915">
        <v>15415</v>
      </c>
      <c r="E2915">
        <v>8418.6623732810331</v>
      </c>
      <c r="F2915">
        <v>6996.3376267189669</v>
      </c>
    </row>
    <row r="2916" spans="1:6">
      <c r="A2916">
        <v>938</v>
      </c>
      <c r="B2916">
        <v>2915</v>
      </c>
      <c r="C2916">
        <v>2915</v>
      </c>
      <c r="D2916">
        <v>34957</v>
      </c>
      <c r="E2916">
        <v>19847.46124134407</v>
      </c>
      <c r="F2916">
        <v>15109.53875865593</v>
      </c>
    </row>
    <row r="2917" spans="1:6">
      <c r="A2917">
        <v>51</v>
      </c>
      <c r="B2917">
        <v>2916</v>
      </c>
      <c r="C2917">
        <v>2916</v>
      </c>
      <c r="D2917">
        <v>12346</v>
      </c>
      <c r="E2917">
        <v>10389.5115287974</v>
      </c>
      <c r="F2917">
        <v>1956.488471202596</v>
      </c>
    </row>
    <row r="2918" spans="1:6">
      <c r="A2918">
        <v>913</v>
      </c>
      <c r="B2918">
        <v>2917</v>
      </c>
      <c r="C2918">
        <v>2917</v>
      </c>
      <c r="D2918">
        <v>9910</v>
      </c>
      <c r="E2918">
        <v>5435.6524643802131</v>
      </c>
      <c r="F2918">
        <v>4474.3475356197869</v>
      </c>
    </row>
    <row r="2919" spans="1:6">
      <c r="A2919">
        <v>939</v>
      </c>
      <c r="B2919">
        <v>2918</v>
      </c>
      <c r="C2919">
        <v>2918</v>
      </c>
      <c r="D2919">
        <v>10893</v>
      </c>
      <c r="E2919">
        <v>9210.9002102248705</v>
      </c>
      <c r="F2919">
        <v>1682.099789775129</v>
      </c>
    </row>
    <row r="2920" spans="1:6">
      <c r="A2920">
        <v>234</v>
      </c>
      <c r="B2920">
        <v>2919</v>
      </c>
      <c r="C2920">
        <v>2919</v>
      </c>
      <c r="D2920">
        <v>7367</v>
      </c>
      <c r="E2920">
        <v>6599.9327371399886</v>
      </c>
      <c r="F2920">
        <v>767.0672628600114</v>
      </c>
    </row>
    <row r="2921" spans="1:6">
      <c r="A2921">
        <v>295</v>
      </c>
      <c r="B2921">
        <v>2920</v>
      </c>
      <c r="C2921">
        <v>2920</v>
      </c>
      <c r="D2921">
        <v>30220</v>
      </c>
      <c r="E2921">
        <v>25992.866792949149</v>
      </c>
      <c r="F2921">
        <v>4227.1332070508506</v>
      </c>
    </row>
    <row r="2922" spans="1:6">
      <c r="A2922">
        <v>819</v>
      </c>
      <c r="B2922">
        <v>2921</v>
      </c>
      <c r="C2922">
        <v>2921</v>
      </c>
      <c r="D2922">
        <v>18658</v>
      </c>
      <c r="E2922">
        <v>12139.107983547679</v>
      </c>
      <c r="F2922">
        <v>6518.8920164523242</v>
      </c>
    </row>
    <row r="2923" spans="1:6">
      <c r="A2923">
        <v>616</v>
      </c>
      <c r="B2923">
        <v>2922</v>
      </c>
      <c r="C2923">
        <v>2922</v>
      </c>
      <c r="D2923">
        <v>38317</v>
      </c>
      <c r="E2923">
        <v>25008.974649098109</v>
      </c>
      <c r="F2923">
        <v>13308.025350901889</v>
      </c>
    </row>
    <row r="2924" spans="1:6">
      <c r="A2924">
        <v>710</v>
      </c>
      <c r="B2924">
        <v>2923</v>
      </c>
      <c r="C2924">
        <v>2923</v>
      </c>
      <c r="D2924">
        <v>29623</v>
      </c>
      <c r="E2924">
        <v>18962.263706058689</v>
      </c>
      <c r="F2924">
        <v>10660.736293941311</v>
      </c>
    </row>
    <row r="2925" spans="1:6">
      <c r="A2925">
        <v>603</v>
      </c>
      <c r="B2925">
        <v>2924</v>
      </c>
      <c r="C2925">
        <v>2924</v>
      </c>
      <c r="D2925">
        <v>18526</v>
      </c>
      <c r="E2925">
        <v>15501.816041583599</v>
      </c>
      <c r="F2925">
        <v>3024.1839584164009</v>
      </c>
    </row>
    <row r="2926" spans="1:6">
      <c r="A2926">
        <v>508</v>
      </c>
      <c r="B2926">
        <v>2925</v>
      </c>
      <c r="C2926">
        <v>2925</v>
      </c>
      <c r="D2926">
        <v>8780</v>
      </c>
      <c r="E2926">
        <v>4601.8808620572863</v>
      </c>
      <c r="F2926">
        <v>4178.1191379427137</v>
      </c>
    </row>
    <row r="2927" spans="1:6">
      <c r="A2927">
        <v>354</v>
      </c>
      <c r="B2927">
        <v>2926</v>
      </c>
      <c r="C2927">
        <v>2926</v>
      </c>
      <c r="D2927">
        <v>17383</v>
      </c>
      <c r="E2927">
        <v>15134.67748571242</v>
      </c>
      <c r="F2927">
        <v>2248.3225142875758</v>
      </c>
    </row>
    <row r="2928" spans="1:6">
      <c r="A2928">
        <v>362</v>
      </c>
      <c r="B2928">
        <v>2927</v>
      </c>
      <c r="C2928">
        <v>2927</v>
      </c>
      <c r="D2928">
        <v>8723</v>
      </c>
      <c r="E2928">
        <v>4687.2728775810583</v>
      </c>
      <c r="F2928">
        <v>4035.7271224189421</v>
      </c>
    </row>
    <row r="2929" spans="1:6">
      <c r="A2929">
        <v>434</v>
      </c>
      <c r="B2929">
        <v>2928</v>
      </c>
      <c r="C2929">
        <v>2928</v>
      </c>
      <c r="D2929">
        <v>14470</v>
      </c>
      <c r="E2929">
        <v>10128.086171597461</v>
      </c>
      <c r="F2929">
        <v>4341.913828402543</v>
      </c>
    </row>
    <row r="2930" spans="1:6">
      <c r="A2930">
        <v>838</v>
      </c>
      <c r="B2930">
        <v>2929</v>
      </c>
      <c r="C2930">
        <v>2929</v>
      </c>
      <c r="D2930">
        <v>12839</v>
      </c>
      <c r="E2930">
        <v>6616.0566608829859</v>
      </c>
      <c r="F2930">
        <v>6222.9433391170141</v>
      </c>
    </row>
    <row r="2931" spans="1:6">
      <c r="A2931">
        <v>397</v>
      </c>
      <c r="B2931">
        <v>2930</v>
      </c>
      <c r="C2931">
        <v>2930</v>
      </c>
      <c r="D2931">
        <v>10030</v>
      </c>
      <c r="E2931">
        <v>8453.1674451415711</v>
      </c>
      <c r="F2931">
        <v>1576.8325548584289</v>
      </c>
    </row>
    <row r="2932" spans="1:6">
      <c r="A2932">
        <v>388</v>
      </c>
      <c r="B2932">
        <v>2931</v>
      </c>
      <c r="C2932">
        <v>2931</v>
      </c>
      <c r="D2932">
        <v>12394</v>
      </c>
      <c r="E2932">
        <v>10879.4061888872</v>
      </c>
      <c r="F2932">
        <v>1514.5938111128</v>
      </c>
    </row>
    <row r="2933" spans="1:6">
      <c r="A2933">
        <v>611</v>
      </c>
      <c r="B2933">
        <v>2932</v>
      </c>
      <c r="C2933">
        <v>2932</v>
      </c>
      <c r="D2933">
        <v>8916</v>
      </c>
      <c r="E2933">
        <v>4929.2594868779879</v>
      </c>
      <c r="F2933">
        <v>3986.7405131220121</v>
      </c>
    </row>
    <row r="2934" spans="1:6">
      <c r="A2934">
        <v>128</v>
      </c>
      <c r="B2934">
        <v>2933</v>
      </c>
      <c r="C2934">
        <v>2933</v>
      </c>
      <c r="D2934">
        <v>22490</v>
      </c>
      <c r="E2934">
        <v>16895.338896034191</v>
      </c>
      <c r="F2934">
        <v>5594.6611039658128</v>
      </c>
    </row>
    <row r="2935" spans="1:6">
      <c r="A2935">
        <v>96</v>
      </c>
      <c r="B2935">
        <v>2934</v>
      </c>
      <c r="C2935">
        <v>2934</v>
      </c>
      <c r="D2935">
        <v>15651</v>
      </c>
      <c r="E2935">
        <v>10206.220877716711</v>
      </c>
      <c r="F2935">
        <v>5444.7791222832911</v>
      </c>
    </row>
    <row r="2936" spans="1:6">
      <c r="A2936">
        <v>101</v>
      </c>
      <c r="B2936">
        <v>2935</v>
      </c>
      <c r="C2936">
        <v>2935</v>
      </c>
      <c r="D2936">
        <v>46644</v>
      </c>
      <c r="E2936">
        <v>28416.801129507701</v>
      </c>
      <c r="F2936">
        <v>18227.198870492299</v>
      </c>
    </row>
    <row r="2937" spans="1:6">
      <c r="A2937">
        <v>240</v>
      </c>
      <c r="B2937">
        <v>2936</v>
      </c>
      <c r="C2937">
        <v>2936</v>
      </c>
      <c r="D2937">
        <v>9542</v>
      </c>
      <c r="E2937">
        <v>5189.0925482083794</v>
      </c>
      <c r="F2937">
        <v>4352.9074517916206</v>
      </c>
    </row>
    <row r="2938" spans="1:6">
      <c r="A2938">
        <v>901</v>
      </c>
      <c r="B2938">
        <v>2937</v>
      </c>
      <c r="C2938">
        <v>2937</v>
      </c>
      <c r="D2938">
        <v>24291</v>
      </c>
      <c r="E2938">
        <v>17098.370235580431</v>
      </c>
      <c r="F2938">
        <v>7192.6297644195693</v>
      </c>
    </row>
    <row r="2939" spans="1:6">
      <c r="A2939">
        <v>871</v>
      </c>
      <c r="B2939">
        <v>2938</v>
      </c>
      <c r="C2939">
        <v>2938</v>
      </c>
      <c r="D2939">
        <v>21963</v>
      </c>
      <c r="E2939">
        <v>18760.582429874161</v>
      </c>
      <c r="F2939">
        <v>3202.4175701258432</v>
      </c>
    </row>
    <row r="2940" spans="1:6">
      <c r="A2940">
        <v>954</v>
      </c>
      <c r="B2940">
        <v>2939</v>
      </c>
      <c r="C2940">
        <v>2939</v>
      </c>
      <c r="D2940">
        <v>6781</v>
      </c>
      <c r="E2940">
        <v>5582.4682189618743</v>
      </c>
      <c r="F2940">
        <v>1198.5317810381259</v>
      </c>
    </row>
    <row r="2941" spans="1:6">
      <c r="A2941">
        <v>940</v>
      </c>
      <c r="B2941">
        <v>2940</v>
      </c>
      <c r="C2941">
        <v>2940</v>
      </c>
      <c r="D2941">
        <v>15709</v>
      </c>
      <c r="E2941">
        <v>9055.1002842722119</v>
      </c>
      <c r="F2941">
        <v>6653.8997157277881</v>
      </c>
    </row>
    <row r="2942" spans="1:6">
      <c r="A2942">
        <v>306</v>
      </c>
      <c r="B2942">
        <v>2941</v>
      </c>
      <c r="C2942">
        <v>2941</v>
      </c>
      <c r="D2942">
        <v>7215</v>
      </c>
      <c r="E2942">
        <v>5593.3489828597649</v>
      </c>
      <c r="F2942">
        <v>1621.6510171402349</v>
      </c>
    </row>
    <row r="2943" spans="1:6">
      <c r="A2943">
        <v>134</v>
      </c>
      <c r="B2943">
        <v>2942</v>
      </c>
      <c r="C2943">
        <v>2942</v>
      </c>
      <c r="D2943">
        <v>21751</v>
      </c>
      <c r="E2943">
        <v>18327.785173190481</v>
      </c>
      <c r="F2943">
        <v>3423.214826809522</v>
      </c>
    </row>
    <row r="2944" spans="1:6">
      <c r="A2944">
        <v>703</v>
      </c>
      <c r="B2944">
        <v>2943</v>
      </c>
      <c r="C2944">
        <v>2943</v>
      </c>
      <c r="D2944">
        <v>11593</v>
      </c>
      <c r="E2944">
        <v>9253.1474837387159</v>
      </c>
      <c r="F2944">
        <v>2339.8525162612841</v>
      </c>
    </row>
    <row r="2945" spans="1:6">
      <c r="A2945">
        <v>864</v>
      </c>
      <c r="B2945">
        <v>2944</v>
      </c>
      <c r="C2945">
        <v>2944</v>
      </c>
      <c r="D2945">
        <v>15903</v>
      </c>
      <c r="E2945">
        <v>12958.45601430544</v>
      </c>
      <c r="F2945">
        <v>2944.5439856945559</v>
      </c>
    </row>
    <row r="2946" spans="1:6">
      <c r="A2946">
        <v>233</v>
      </c>
      <c r="B2946">
        <v>2945</v>
      </c>
      <c r="C2946">
        <v>2945</v>
      </c>
      <c r="D2946">
        <v>29594</v>
      </c>
      <c r="E2946">
        <v>24573.394890913289</v>
      </c>
      <c r="F2946">
        <v>5020.6051090867149</v>
      </c>
    </row>
    <row r="2947" spans="1:6">
      <c r="A2947">
        <v>748</v>
      </c>
      <c r="B2947">
        <v>2946</v>
      </c>
      <c r="C2947">
        <v>2946</v>
      </c>
      <c r="D2947">
        <v>29878</v>
      </c>
      <c r="E2947">
        <v>20009.411771860781</v>
      </c>
      <c r="F2947">
        <v>9868.5882281392151</v>
      </c>
    </row>
    <row r="2948" spans="1:6">
      <c r="A2948">
        <v>9</v>
      </c>
      <c r="B2948">
        <v>2947</v>
      </c>
      <c r="C2948">
        <v>2947</v>
      </c>
      <c r="D2948">
        <v>7948</v>
      </c>
      <c r="E2948">
        <v>5227.5987961478013</v>
      </c>
      <c r="F2948">
        <v>2720.4012038521992</v>
      </c>
    </row>
    <row r="2949" spans="1:6">
      <c r="A2949">
        <v>123</v>
      </c>
      <c r="B2949">
        <v>2948</v>
      </c>
      <c r="C2949">
        <v>2948</v>
      </c>
      <c r="D2949">
        <v>10317</v>
      </c>
      <c r="E2949">
        <v>6743.2143770432276</v>
      </c>
      <c r="F2949">
        <v>3573.7856229567719</v>
      </c>
    </row>
    <row r="2950" spans="1:6">
      <c r="A2950">
        <v>219</v>
      </c>
      <c r="B2950">
        <v>2949</v>
      </c>
      <c r="C2950">
        <v>2949</v>
      </c>
      <c r="D2950">
        <v>11953</v>
      </c>
      <c r="E2950">
        <v>9877.7419927009287</v>
      </c>
      <c r="F2950">
        <v>2075.2580072990709</v>
      </c>
    </row>
    <row r="2951" spans="1:6">
      <c r="A2951">
        <v>530</v>
      </c>
      <c r="B2951">
        <v>2950</v>
      </c>
      <c r="C2951">
        <v>2950</v>
      </c>
      <c r="D2951">
        <v>13550</v>
      </c>
      <c r="E2951">
        <v>11134.344430653109</v>
      </c>
      <c r="F2951">
        <v>2415.6555693468908</v>
      </c>
    </row>
    <row r="2952" spans="1:6">
      <c r="A2952">
        <v>251</v>
      </c>
      <c r="B2952">
        <v>2951</v>
      </c>
      <c r="C2952">
        <v>2951</v>
      </c>
      <c r="D2952">
        <v>13361</v>
      </c>
      <c r="E2952">
        <v>6891.2636545313653</v>
      </c>
      <c r="F2952">
        <v>6469.7363454686347</v>
      </c>
    </row>
    <row r="2953" spans="1:6">
      <c r="A2953">
        <v>698</v>
      </c>
      <c r="B2953">
        <v>2952</v>
      </c>
      <c r="C2953">
        <v>2952</v>
      </c>
      <c r="D2953">
        <v>16671</v>
      </c>
      <c r="E2953">
        <v>8743.9216430207744</v>
      </c>
      <c r="F2953">
        <v>7927.0783569792256</v>
      </c>
    </row>
    <row r="2954" spans="1:6">
      <c r="A2954">
        <v>337</v>
      </c>
      <c r="B2954">
        <v>2953</v>
      </c>
      <c r="C2954">
        <v>2953</v>
      </c>
      <c r="D2954">
        <v>23424</v>
      </c>
      <c r="E2954">
        <v>15136.653535954259</v>
      </c>
      <c r="F2954">
        <v>8287.346464045735</v>
      </c>
    </row>
    <row r="2955" spans="1:6">
      <c r="A2955">
        <v>686</v>
      </c>
      <c r="B2955">
        <v>2954</v>
      </c>
      <c r="C2955">
        <v>2954</v>
      </c>
      <c r="D2955">
        <v>32337</v>
      </c>
      <c r="E2955">
        <v>17915.579112306052</v>
      </c>
      <c r="F2955">
        <v>14421.42088769395</v>
      </c>
    </row>
    <row r="2956" spans="1:6">
      <c r="A2956">
        <v>680</v>
      </c>
      <c r="B2956">
        <v>2955</v>
      </c>
      <c r="C2956">
        <v>2955</v>
      </c>
      <c r="D2956">
        <v>8770</v>
      </c>
      <c r="E2956">
        <v>7517.7643875116019</v>
      </c>
      <c r="F2956">
        <v>1252.2356124883979</v>
      </c>
    </row>
    <row r="2957" spans="1:6">
      <c r="A2957">
        <v>629</v>
      </c>
      <c r="B2957">
        <v>2956</v>
      </c>
      <c r="C2957">
        <v>2956</v>
      </c>
      <c r="D2957">
        <v>29968</v>
      </c>
      <c r="E2957">
        <v>19027.28991156265</v>
      </c>
      <c r="F2957">
        <v>10940.71008843735</v>
      </c>
    </row>
    <row r="2958" spans="1:6">
      <c r="A2958">
        <v>227</v>
      </c>
      <c r="B2958">
        <v>2957</v>
      </c>
      <c r="C2958">
        <v>2957</v>
      </c>
      <c r="D2958">
        <v>18423</v>
      </c>
      <c r="E2958">
        <v>15307.743965373969</v>
      </c>
      <c r="F2958">
        <v>3115.2560346260339</v>
      </c>
    </row>
    <row r="2959" spans="1:6">
      <c r="A2959">
        <v>567</v>
      </c>
      <c r="B2959">
        <v>2958</v>
      </c>
      <c r="C2959">
        <v>2958</v>
      </c>
      <c r="D2959">
        <v>3101</v>
      </c>
      <c r="E2959">
        <v>2330.8997236379719</v>
      </c>
      <c r="F2959">
        <v>770.10027636202767</v>
      </c>
    </row>
    <row r="2960" spans="1:6">
      <c r="A2960">
        <v>647</v>
      </c>
      <c r="B2960">
        <v>2959</v>
      </c>
      <c r="C2960">
        <v>2959</v>
      </c>
      <c r="D2960">
        <v>11032</v>
      </c>
      <c r="E2960">
        <v>6769.6982448854333</v>
      </c>
      <c r="F2960">
        <v>4262.3017551145667</v>
      </c>
    </row>
    <row r="2961" spans="1:6">
      <c r="A2961">
        <v>908</v>
      </c>
      <c r="B2961">
        <v>2960</v>
      </c>
      <c r="C2961">
        <v>2960</v>
      </c>
      <c r="D2961">
        <v>19073</v>
      </c>
      <c r="E2961">
        <v>9959.5466562267793</v>
      </c>
      <c r="F2961">
        <v>9113.4533437732207</v>
      </c>
    </row>
    <row r="2962" spans="1:6">
      <c r="A2962">
        <v>926</v>
      </c>
      <c r="B2962">
        <v>2961</v>
      </c>
      <c r="C2962">
        <v>2961</v>
      </c>
      <c r="D2962">
        <v>24644</v>
      </c>
      <c r="E2962">
        <v>15964.464915877021</v>
      </c>
      <c r="F2962">
        <v>8679.5350841229829</v>
      </c>
    </row>
    <row r="2963" spans="1:6">
      <c r="A2963">
        <v>292</v>
      </c>
      <c r="B2963">
        <v>2962</v>
      </c>
      <c r="C2963">
        <v>2962</v>
      </c>
      <c r="D2963">
        <v>39895</v>
      </c>
      <c r="E2963">
        <v>25953.844842209379</v>
      </c>
      <c r="F2963">
        <v>13941.155157790619</v>
      </c>
    </row>
    <row r="2964" spans="1:6">
      <c r="A2964">
        <v>51</v>
      </c>
      <c r="B2964">
        <v>2963</v>
      </c>
      <c r="C2964">
        <v>2963</v>
      </c>
      <c r="D2964">
        <v>8823</v>
      </c>
      <c r="E2964">
        <v>6319.2885565974148</v>
      </c>
      <c r="F2964">
        <v>2503.7114434025848</v>
      </c>
    </row>
    <row r="2965" spans="1:6">
      <c r="A2965">
        <v>910</v>
      </c>
      <c r="B2965">
        <v>2964</v>
      </c>
      <c r="C2965">
        <v>2964</v>
      </c>
      <c r="D2965">
        <v>14886</v>
      </c>
      <c r="E2965">
        <v>8514.8392446982216</v>
      </c>
      <c r="F2965">
        <v>6371.1607553017784</v>
      </c>
    </row>
    <row r="2966" spans="1:6">
      <c r="A2966">
        <v>31</v>
      </c>
      <c r="B2966">
        <v>2965</v>
      </c>
      <c r="C2966">
        <v>2965</v>
      </c>
      <c r="D2966">
        <v>6700</v>
      </c>
      <c r="E2966">
        <v>4814.6404374549966</v>
      </c>
      <c r="F2966">
        <v>1885.359562545003</v>
      </c>
    </row>
    <row r="2967" spans="1:6">
      <c r="A2967">
        <v>506</v>
      </c>
      <c r="B2967">
        <v>2966</v>
      </c>
      <c r="C2967">
        <v>2966</v>
      </c>
      <c r="D2967">
        <v>7184</v>
      </c>
      <c r="E2967">
        <v>4286.0708740071323</v>
      </c>
      <c r="F2967">
        <v>2897.9291259928682</v>
      </c>
    </row>
    <row r="2968" spans="1:6">
      <c r="A2968">
        <v>701</v>
      </c>
      <c r="B2968">
        <v>2967</v>
      </c>
      <c r="C2968">
        <v>2967</v>
      </c>
      <c r="D2968">
        <v>26960</v>
      </c>
      <c r="E2968">
        <v>16326.898158118</v>
      </c>
      <c r="F2968">
        <v>10633.101841882</v>
      </c>
    </row>
    <row r="2969" spans="1:6">
      <c r="A2969">
        <v>518</v>
      </c>
      <c r="B2969">
        <v>2968</v>
      </c>
      <c r="C2969">
        <v>2968</v>
      </c>
      <c r="D2969">
        <v>19611</v>
      </c>
      <c r="E2969">
        <v>12507.918486260831</v>
      </c>
      <c r="F2969">
        <v>7103.081513739171</v>
      </c>
    </row>
    <row r="2970" spans="1:6">
      <c r="A2970">
        <v>929</v>
      </c>
      <c r="B2970">
        <v>2969</v>
      </c>
      <c r="C2970">
        <v>2969</v>
      </c>
      <c r="D2970">
        <v>23094</v>
      </c>
      <c r="E2970">
        <v>19313.478226790481</v>
      </c>
      <c r="F2970">
        <v>3780.5217732095148</v>
      </c>
    </row>
    <row r="2971" spans="1:6">
      <c r="A2971">
        <v>162</v>
      </c>
      <c r="B2971">
        <v>2970</v>
      </c>
      <c r="C2971">
        <v>2970</v>
      </c>
      <c r="D2971">
        <v>23988</v>
      </c>
      <c r="E2971">
        <v>16404.550345881878</v>
      </c>
      <c r="F2971">
        <v>7583.4496541181225</v>
      </c>
    </row>
    <row r="2972" spans="1:6">
      <c r="A2972">
        <v>168</v>
      </c>
      <c r="B2972">
        <v>2971</v>
      </c>
      <c r="C2972">
        <v>2971</v>
      </c>
      <c r="D2972">
        <v>10406</v>
      </c>
      <c r="E2972">
        <v>6148.983882821467</v>
      </c>
      <c r="F2972">
        <v>4257.016117178533</v>
      </c>
    </row>
    <row r="2973" spans="1:6">
      <c r="A2973">
        <v>624</v>
      </c>
      <c r="B2973">
        <v>2972</v>
      </c>
      <c r="C2973">
        <v>2972</v>
      </c>
      <c r="D2973">
        <v>37559</v>
      </c>
      <c r="E2973">
        <v>23941.82384030753</v>
      </c>
      <c r="F2973">
        <v>13617.17615969247</v>
      </c>
    </row>
    <row r="2974" spans="1:6">
      <c r="A2974">
        <v>706</v>
      </c>
      <c r="B2974">
        <v>2973</v>
      </c>
      <c r="C2974">
        <v>2973</v>
      </c>
      <c r="D2974">
        <v>12168</v>
      </c>
      <c r="E2974">
        <v>10910.14563208843</v>
      </c>
      <c r="F2974">
        <v>1257.8543679115719</v>
      </c>
    </row>
    <row r="2975" spans="1:6">
      <c r="A2975">
        <v>108</v>
      </c>
      <c r="B2975">
        <v>2974</v>
      </c>
      <c r="C2975">
        <v>2974</v>
      </c>
      <c r="D2975">
        <v>18334</v>
      </c>
      <c r="E2975">
        <v>15506.21835783057</v>
      </c>
      <c r="F2975">
        <v>2827.781642169426</v>
      </c>
    </row>
    <row r="2976" spans="1:6">
      <c r="A2976">
        <v>126</v>
      </c>
      <c r="B2976">
        <v>2975</v>
      </c>
      <c r="C2976">
        <v>2975</v>
      </c>
      <c r="D2976">
        <v>14043</v>
      </c>
      <c r="E2976">
        <v>11810.28299877728</v>
      </c>
      <c r="F2976">
        <v>2232.717001222722</v>
      </c>
    </row>
    <row r="2977" spans="1:6">
      <c r="A2977">
        <v>749</v>
      </c>
      <c r="B2977">
        <v>2976</v>
      </c>
      <c r="C2977">
        <v>2976</v>
      </c>
      <c r="D2977">
        <v>10354</v>
      </c>
      <c r="E2977">
        <v>8645.9130992497703</v>
      </c>
      <c r="F2977">
        <v>1708.0869007502299</v>
      </c>
    </row>
    <row r="2978" spans="1:6">
      <c r="A2978">
        <v>251</v>
      </c>
      <c r="B2978">
        <v>2977</v>
      </c>
      <c r="C2978">
        <v>2977</v>
      </c>
      <c r="D2978">
        <v>16230</v>
      </c>
      <c r="E2978">
        <v>10422.99707584331</v>
      </c>
      <c r="F2978">
        <v>5807.0029241566936</v>
      </c>
    </row>
    <row r="2979" spans="1:6">
      <c r="A2979">
        <v>946</v>
      </c>
      <c r="B2979">
        <v>2978</v>
      </c>
      <c r="C2979">
        <v>2978</v>
      </c>
      <c r="D2979">
        <v>26498</v>
      </c>
      <c r="E2979">
        <v>13324.330604747191</v>
      </c>
      <c r="F2979">
        <v>13173.669395252809</v>
      </c>
    </row>
    <row r="2980" spans="1:6">
      <c r="A2980">
        <v>616</v>
      </c>
      <c r="B2980">
        <v>2979</v>
      </c>
      <c r="C2980">
        <v>2979</v>
      </c>
      <c r="D2980">
        <v>13156</v>
      </c>
      <c r="E2980">
        <v>11191.350187004369</v>
      </c>
      <c r="F2980">
        <v>1964.6498129956331</v>
      </c>
    </row>
    <row r="2981" spans="1:6">
      <c r="A2981">
        <v>141</v>
      </c>
      <c r="B2981">
        <v>2980</v>
      </c>
      <c r="C2981">
        <v>2980</v>
      </c>
      <c r="D2981">
        <v>21281</v>
      </c>
      <c r="E2981">
        <v>16925.371511783222</v>
      </c>
      <c r="F2981">
        <v>4355.6284882167784</v>
      </c>
    </row>
    <row r="2982" spans="1:6">
      <c r="A2982">
        <v>380</v>
      </c>
      <c r="B2982">
        <v>2981</v>
      </c>
      <c r="C2982">
        <v>2981</v>
      </c>
      <c r="D2982">
        <v>17242</v>
      </c>
      <c r="E2982">
        <v>8666.9700089383223</v>
      </c>
      <c r="F2982">
        <v>8575.0299910616777</v>
      </c>
    </row>
    <row r="2983" spans="1:6">
      <c r="A2983">
        <v>903</v>
      </c>
      <c r="B2983">
        <v>2982</v>
      </c>
      <c r="C2983">
        <v>2982</v>
      </c>
      <c r="D2983">
        <v>12757</v>
      </c>
      <c r="E2983">
        <v>10800.553911197479</v>
      </c>
      <c r="F2983">
        <v>1956.4460888025151</v>
      </c>
    </row>
    <row r="2984" spans="1:6">
      <c r="A2984">
        <v>163</v>
      </c>
      <c r="B2984">
        <v>2983</v>
      </c>
      <c r="C2984">
        <v>2983</v>
      </c>
      <c r="D2984">
        <v>18448</v>
      </c>
      <c r="E2984">
        <v>14803.398563464951</v>
      </c>
      <c r="F2984">
        <v>3644.6014365350511</v>
      </c>
    </row>
    <row r="2985" spans="1:6">
      <c r="A2985">
        <v>345</v>
      </c>
      <c r="B2985">
        <v>2984</v>
      </c>
      <c r="C2985">
        <v>2984</v>
      </c>
      <c r="D2985">
        <v>21502</v>
      </c>
      <c r="E2985">
        <v>14803.73068276063</v>
      </c>
      <c r="F2985">
        <v>6698.2693172393701</v>
      </c>
    </row>
    <row r="2986" spans="1:6">
      <c r="A2986">
        <v>638</v>
      </c>
      <c r="B2986">
        <v>2985</v>
      </c>
      <c r="C2986">
        <v>2985</v>
      </c>
      <c r="D2986">
        <v>14916</v>
      </c>
      <c r="E2986">
        <v>8851.1538893727811</v>
      </c>
      <c r="F2986">
        <v>6064.8461106272189</v>
      </c>
    </row>
    <row r="2987" spans="1:6">
      <c r="A2987">
        <v>817</v>
      </c>
      <c r="B2987">
        <v>2986</v>
      </c>
      <c r="C2987">
        <v>2986</v>
      </c>
      <c r="D2987">
        <v>13832</v>
      </c>
      <c r="E2987">
        <v>11909.158289303479</v>
      </c>
      <c r="F2987">
        <v>1922.841710696521</v>
      </c>
    </row>
    <row r="2988" spans="1:6">
      <c r="A2988">
        <v>621</v>
      </c>
      <c r="B2988">
        <v>2987</v>
      </c>
      <c r="C2988">
        <v>2987</v>
      </c>
      <c r="D2988">
        <v>24645</v>
      </c>
      <c r="E2988">
        <v>19049.73632938819</v>
      </c>
      <c r="F2988">
        <v>5595.2636706118137</v>
      </c>
    </row>
    <row r="2989" spans="1:6">
      <c r="A2989">
        <v>745</v>
      </c>
      <c r="B2989">
        <v>2988</v>
      </c>
      <c r="C2989">
        <v>2988</v>
      </c>
      <c r="D2989">
        <v>11851</v>
      </c>
      <c r="E2989">
        <v>9431.6779099532614</v>
      </c>
      <c r="F2989">
        <v>2419.322090046739</v>
      </c>
    </row>
    <row r="2990" spans="1:6">
      <c r="A2990">
        <v>675</v>
      </c>
      <c r="B2990">
        <v>2989</v>
      </c>
      <c r="C2990">
        <v>2989</v>
      </c>
      <c r="D2990">
        <v>8143</v>
      </c>
      <c r="E2990">
        <v>4462.422319309464</v>
      </c>
      <c r="F2990">
        <v>3680.577680690536</v>
      </c>
    </row>
    <row r="2991" spans="1:6">
      <c r="A2991">
        <v>549</v>
      </c>
      <c r="B2991">
        <v>2990</v>
      </c>
      <c r="C2991">
        <v>2990</v>
      </c>
      <c r="D2991">
        <v>8652</v>
      </c>
      <c r="E2991">
        <v>7039.0582956342878</v>
      </c>
      <c r="F2991">
        <v>1612.941704365712</v>
      </c>
    </row>
    <row r="2992" spans="1:6">
      <c r="A2992">
        <v>534</v>
      </c>
      <c r="B2992">
        <v>2991</v>
      </c>
      <c r="C2992">
        <v>2991</v>
      </c>
      <c r="D2992">
        <v>20360</v>
      </c>
      <c r="E2992">
        <v>11384.486462052781</v>
      </c>
      <c r="F2992">
        <v>8975.5135379472249</v>
      </c>
    </row>
    <row r="2993" spans="1:6">
      <c r="A2993">
        <v>401</v>
      </c>
      <c r="B2993">
        <v>2992</v>
      </c>
      <c r="C2993">
        <v>2992</v>
      </c>
      <c r="D2993">
        <v>15594</v>
      </c>
      <c r="E2993">
        <v>12034.22092329758</v>
      </c>
      <c r="F2993">
        <v>3559.779076702423</v>
      </c>
    </row>
    <row r="2994" spans="1:6">
      <c r="A2994">
        <v>175</v>
      </c>
      <c r="B2994">
        <v>2993</v>
      </c>
      <c r="C2994">
        <v>2993</v>
      </c>
      <c r="D2994">
        <v>43048</v>
      </c>
      <c r="E2994">
        <v>36642.929587081082</v>
      </c>
      <c r="F2994">
        <v>6405.070412918918</v>
      </c>
    </row>
    <row r="2995" spans="1:6">
      <c r="A2995">
        <v>277</v>
      </c>
      <c r="B2995">
        <v>2994</v>
      </c>
      <c r="C2995">
        <v>2994</v>
      </c>
      <c r="D2995">
        <v>5635</v>
      </c>
      <c r="E2995">
        <v>3478.9800175082628</v>
      </c>
      <c r="F2995">
        <v>2156.0199824917372</v>
      </c>
    </row>
    <row r="2996" spans="1:6">
      <c r="A2996">
        <v>86</v>
      </c>
      <c r="B2996">
        <v>2995</v>
      </c>
      <c r="C2996">
        <v>2995</v>
      </c>
      <c r="D2996">
        <v>10220</v>
      </c>
      <c r="E2996">
        <v>6367.9995950585253</v>
      </c>
      <c r="F2996">
        <v>3852.0004049414752</v>
      </c>
    </row>
    <row r="2997" spans="1:6">
      <c r="A2997">
        <v>831</v>
      </c>
      <c r="B2997">
        <v>2996</v>
      </c>
      <c r="C2997">
        <v>2996</v>
      </c>
      <c r="D2997">
        <v>8475</v>
      </c>
      <c r="E2997">
        <v>4512.562487329641</v>
      </c>
      <c r="F2997">
        <v>3962.437512670359</v>
      </c>
    </row>
    <row r="2998" spans="1:6">
      <c r="A2998">
        <v>482</v>
      </c>
      <c r="B2998">
        <v>2997</v>
      </c>
      <c r="C2998">
        <v>2997</v>
      </c>
      <c r="D2998">
        <v>7191</v>
      </c>
      <c r="E2998">
        <v>5345.2203460551027</v>
      </c>
      <c r="F2998">
        <v>1845.7796539448971</v>
      </c>
    </row>
    <row r="2999" spans="1:6">
      <c r="A2999">
        <v>824</v>
      </c>
      <c r="B2999">
        <v>2998</v>
      </c>
      <c r="C2999">
        <v>2998</v>
      </c>
      <c r="D2999">
        <v>14299</v>
      </c>
      <c r="E2999">
        <v>11244.55072170283</v>
      </c>
      <c r="F2999">
        <v>3054.4492782971702</v>
      </c>
    </row>
    <row r="3000" spans="1:6">
      <c r="A3000">
        <v>203</v>
      </c>
      <c r="B3000">
        <v>2999</v>
      </c>
      <c r="C3000">
        <v>2999</v>
      </c>
      <c r="D3000">
        <v>18037</v>
      </c>
      <c r="E3000">
        <v>13858.498828429971</v>
      </c>
      <c r="F3000">
        <v>4178.5011715700284</v>
      </c>
    </row>
    <row r="3001" spans="1:6">
      <c r="A3001">
        <v>790</v>
      </c>
      <c r="B3001">
        <v>3000</v>
      </c>
      <c r="C3001">
        <v>3000</v>
      </c>
      <c r="D3001">
        <v>16587</v>
      </c>
      <c r="E3001">
        <v>9682.1014640547874</v>
      </c>
      <c r="F3001">
        <v>6904.8985359452126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01"/>
  <sheetViews>
    <sheetView workbookViewId="0">
      <selection sqref="A1:D14"/>
    </sheetView>
  </sheetViews>
  <sheetFormatPr defaultRowHeight="14.45"/>
  <cols>
    <col min="1" max="1" width="13.85546875" bestFit="1" customWidth="1"/>
    <col min="2" max="2" width="21.140625" bestFit="1" customWidth="1"/>
    <col min="3" max="3" width="15.5703125" bestFit="1" customWidth="1"/>
    <col min="4" max="4" width="25.140625" customWidth="1"/>
    <col min="5" max="5" width="13.7109375" bestFit="1" customWidth="1"/>
    <col min="6" max="6" width="18.5703125" bestFit="1" customWidth="1"/>
  </cols>
  <sheetData>
    <row r="1" spans="1:6">
      <c r="A1" s="1" t="s">
        <v>1020</v>
      </c>
      <c r="B1" s="1" t="s">
        <v>1051</v>
      </c>
      <c r="C1" s="1" t="s">
        <v>1019</v>
      </c>
      <c r="D1" s="1" t="s">
        <v>1052</v>
      </c>
      <c r="E1" s="1" t="s">
        <v>1053</v>
      </c>
      <c r="F1" s="1" t="s">
        <v>1054</v>
      </c>
    </row>
    <row r="2" spans="1:6">
      <c r="A2">
        <v>1</v>
      </c>
      <c r="B2" t="s">
        <v>1055</v>
      </c>
      <c r="C2" t="s">
        <v>1025</v>
      </c>
      <c r="D2">
        <v>30</v>
      </c>
      <c r="E2">
        <f>_xlfn.XLOOKUP(Medicals[[#This Row],[Doctor_ID]],Hospitalvisits[Doctor_ID],Hospitalvisits[Patient_ID])</f>
        <v>126</v>
      </c>
      <c r="F2" s="3">
        <f>_xlfn.XLOOKUP(Medicals[[#This Row],[Patient ID]],Hospitalvisits[Patient_ID],Hospitalvisits[Admission_Date])</f>
        <v>44813</v>
      </c>
    </row>
    <row r="3" spans="1:6">
      <c r="A3">
        <v>2</v>
      </c>
      <c r="B3" t="s">
        <v>1056</v>
      </c>
      <c r="C3" t="s">
        <v>1028</v>
      </c>
      <c r="D3">
        <v>18</v>
      </c>
      <c r="E3">
        <f>_xlfn.XLOOKUP(Medicals[[#This Row],[Doctor_ID]],Hospitalvisits[Doctor_ID],Hospitalvisits[Patient_ID])</f>
        <v>202</v>
      </c>
      <c r="F3" s="3">
        <f>_xlfn.XLOOKUP(Medicals[[#This Row],[Patient ID]],Hospitalvisits[Patient_ID],Hospitalvisits[Admission_Date])</f>
        <v>44762</v>
      </c>
    </row>
    <row r="4" spans="1:6">
      <c r="A4">
        <v>3</v>
      </c>
      <c r="B4" t="s">
        <v>1057</v>
      </c>
      <c r="C4" t="s">
        <v>1036</v>
      </c>
      <c r="D4">
        <v>20</v>
      </c>
      <c r="E4">
        <f>_xlfn.XLOOKUP(Medicals[[#This Row],[Doctor_ID]],Hospitalvisits[Doctor_ID],Hospitalvisits[Patient_ID])</f>
        <v>8</v>
      </c>
      <c r="F4" s="3">
        <f>_xlfn.XLOOKUP(Medicals[[#This Row],[Patient ID]],Hospitalvisits[Patient_ID],Hospitalvisits[Admission_Date])</f>
        <v>44737</v>
      </c>
    </row>
    <row r="5" spans="1:6">
      <c r="A5">
        <v>4</v>
      </c>
      <c r="B5" t="s">
        <v>1058</v>
      </c>
      <c r="C5" t="s">
        <v>1043</v>
      </c>
      <c r="D5">
        <v>23</v>
      </c>
      <c r="E5">
        <f>_xlfn.XLOOKUP(Medicals[[#This Row],[Doctor_ID]],Hospitalvisits[Doctor_ID],Hospitalvisits[Patient_ID])</f>
        <v>16</v>
      </c>
      <c r="F5" s="3">
        <f>_xlfn.XLOOKUP(Medicals[[#This Row],[Patient ID]],Hospitalvisits[Patient_ID],Hospitalvisits[Admission_Date])</f>
        <v>44601</v>
      </c>
    </row>
    <row r="6" spans="1:6">
      <c r="A6">
        <v>5</v>
      </c>
      <c r="B6" t="s">
        <v>1059</v>
      </c>
      <c r="C6" t="s">
        <v>1031</v>
      </c>
      <c r="D6">
        <v>10</v>
      </c>
      <c r="E6">
        <f>_xlfn.XLOOKUP(Medicals[[#This Row],[Doctor_ID]],Hospitalvisits[Doctor_ID],Hospitalvisits[Patient_ID])</f>
        <v>56</v>
      </c>
      <c r="F6" s="3">
        <f>_xlfn.XLOOKUP(Medicals[[#This Row],[Patient ID]],Hospitalvisits[Patient_ID],Hospitalvisits[Admission_Date])</f>
        <v>44652</v>
      </c>
    </row>
    <row r="7" spans="1:6">
      <c r="A7">
        <v>6</v>
      </c>
      <c r="B7" t="s">
        <v>1060</v>
      </c>
      <c r="C7" t="s">
        <v>1043</v>
      </c>
      <c r="D7">
        <v>5</v>
      </c>
      <c r="E7">
        <f>_xlfn.XLOOKUP(Medicals[[#This Row],[Doctor_ID]],Hospitalvisits[Doctor_ID],Hospitalvisits[Patient_ID])</f>
        <v>45</v>
      </c>
      <c r="F7" s="3">
        <f>_xlfn.XLOOKUP(Medicals[[#This Row],[Patient ID]],Hospitalvisits[Patient_ID],Hospitalvisits[Admission_Date])</f>
        <v>44593</v>
      </c>
    </row>
    <row r="8" spans="1:6">
      <c r="A8">
        <v>7</v>
      </c>
      <c r="B8" t="s">
        <v>1061</v>
      </c>
      <c r="C8" t="s">
        <v>1028</v>
      </c>
      <c r="D8">
        <v>20</v>
      </c>
      <c r="E8">
        <f>_xlfn.XLOOKUP(Medicals[[#This Row],[Doctor_ID]],Hospitalvisits[Doctor_ID],Hospitalvisits[Patient_ID])</f>
        <v>3</v>
      </c>
      <c r="F8" s="3">
        <f>_xlfn.XLOOKUP(Medicals[[#This Row],[Patient ID]],Hospitalvisits[Patient_ID],Hospitalvisits[Admission_Date])</f>
        <v>44914</v>
      </c>
    </row>
    <row r="9" spans="1:6">
      <c r="A9">
        <v>8</v>
      </c>
      <c r="B9" t="s">
        <v>1062</v>
      </c>
      <c r="C9" t="s">
        <v>1031</v>
      </c>
      <c r="D9">
        <v>18</v>
      </c>
      <c r="E9">
        <f>_xlfn.XLOOKUP(Medicals[[#This Row],[Doctor_ID]],Hospitalvisits[Doctor_ID],Hospitalvisits[Patient_ID])</f>
        <v>75</v>
      </c>
      <c r="F9" s="3">
        <f>_xlfn.XLOOKUP(Medicals[[#This Row],[Patient ID]],Hospitalvisits[Patient_ID],Hospitalvisits[Admission_Date])</f>
        <v>45208</v>
      </c>
    </row>
    <row r="10" spans="1:6">
      <c r="A10">
        <v>9</v>
      </c>
      <c r="B10" t="s">
        <v>1063</v>
      </c>
      <c r="C10" t="s">
        <v>1025</v>
      </c>
      <c r="D10">
        <v>21</v>
      </c>
      <c r="E10">
        <f>_xlfn.XLOOKUP(Medicals[[#This Row],[Doctor_ID]],Hospitalvisits[Doctor_ID],Hospitalvisits[Patient_ID])</f>
        <v>87</v>
      </c>
      <c r="F10" s="3">
        <f>_xlfn.XLOOKUP(Medicals[[#This Row],[Patient ID]],Hospitalvisits[Patient_ID],Hospitalvisits[Admission_Date])</f>
        <v>45223</v>
      </c>
    </row>
    <row r="11" spans="1:6">
      <c r="A11">
        <v>10</v>
      </c>
      <c r="B11" t="s">
        <v>1064</v>
      </c>
      <c r="C11" t="s">
        <v>1028</v>
      </c>
      <c r="D11">
        <v>10</v>
      </c>
      <c r="E11">
        <f>_xlfn.XLOOKUP(Medicals[[#This Row],[Doctor_ID]],Hospitalvisits[Doctor_ID],Hospitalvisits[Patient_ID])</f>
        <v>13</v>
      </c>
      <c r="F11" s="3">
        <f>_xlfn.XLOOKUP(Medicals[[#This Row],[Patient ID]],Hospitalvisits[Patient_ID],Hospitalvisits[Admission_Date])</f>
        <v>44859</v>
      </c>
    </row>
    <row r="12" spans="1:6">
      <c r="A12">
        <v>11</v>
      </c>
      <c r="B12" t="s">
        <v>1065</v>
      </c>
      <c r="C12" t="s">
        <v>1031</v>
      </c>
      <c r="D12">
        <v>11</v>
      </c>
      <c r="E12">
        <f>_xlfn.XLOOKUP(Medicals[[#This Row],[Doctor_ID]],Hospitalvisits[Doctor_ID],Hospitalvisits[Patient_ID])</f>
        <v>141</v>
      </c>
      <c r="F12" s="3">
        <f>_xlfn.XLOOKUP(Medicals[[#This Row],[Patient ID]],Hospitalvisits[Patient_ID],Hospitalvisits[Admission_Date])</f>
        <v>44837</v>
      </c>
    </row>
    <row r="13" spans="1:6">
      <c r="A13">
        <v>12</v>
      </c>
      <c r="B13" t="s">
        <v>1066</v>
      </c>
      <c r="C13" t="s">
        <v>1025</v>
      </c>
      <c r="D13">
        <v>14</v>
      </c>
      <c r="E13">
        <f>_xlfn.XLOOKUP(Medicals[[#This Row],[Doctor_ID]],Hospitalvisits[Doctor_ID],Hospitalvisits[Patient_ID])</f>
        <v>82</v>
      </c>
      <c r="F13" s="3">
        <f>_xlfn.XLOOKUP(Medicals[[#This Row],[Patient ID]],Hospitalvisits[Patient_ID],Hospitalvisits[Admission_Date])</f>
        <v>44761</v>
      </c>
    </row>
    <row r="14" spans="1:6">
      <c r="A14">
        <v>13</v>
      </c>
      <c r="B14" t="s">
        <v>1067</v>
      </c>
      <c r="C14" t="s">
        <v>1025</v>
      </c>
      <c r="D14">
        <v>14</v>
      </c>
      <c r="E14">
        <f>_xlfn.XLOOKUP(Medicals[[#This Row],[Doctor_ID]],Hospitalvisits[Doctor_ID],Hospitalvisits[Patient_ID])</f>
        <v>48</v>
      </c>
      <c r="F14" s="3">
        <f>_xlfn.XLOOKUP(Medicals[[#This Row],[Patient ID]],Hospitalvisits[Patient_ID],Hospitalvisits[Admission_Date])</f>
        <v>44724</v>
      </c>
    </row>
    <row r="15" spans="1:6">
      <c r="A15">
        <v>14</v>
      </c>
      <c r="B15" t="s">
        <v>1068</v>
      </c>
      <c r="C15" t="s">
        <v>1025</v>
      </c>
      <c r="D15">
        <v>15</v>
      </c>
      <c r="E15">
        <f>_xlfn.XLOOKUP(Medicals[[#This Row],[Doctor_ID]],Hospitalvisits[Doctor_ID],Hospitalvisits[Patient_ID])</f>
        <v>33</v>
      </c>
      <c r="F15" s="3">
        <f>_xlfn.XLOOKUP(Medicals[[#This Row],[Patient ID]],Hospitalvisits[Patient_ID],Hospitalvisits[Admission_Date])</f>
        <v>45175</v>
      </c>
    </row>
    <row r="16" spans="1:6">
      <c r="A16">
        <v>15</v>
      </c>
      <c r="B16" t="s">
        <v>1069</v>
      </c>
      <c r="C16" t="s">
        <v>1031</v>
      </c>
      <c r="D16">
        <v>12</v>
      </c>
      <c r="E16">
        <f>_xlfn.XLOOKUP(Medicals[[#This Row],[Doctor_ID]],Hospitalvisits[Doctor_ID],Hospitalvisits[Patient_ID])</f>
        <v>48</v>
      </c>
      <c r="F16" s="3">
        <f>_xlfn.XLOOKUP(Medicals[[#This Row],[Patient ID]],Hospitalvisits[Patient_ID],Hospitalvisits[Admission_Date])</f>
        <v>44724</v>
      </c>
    </row>
    <row r="17" spans="1:6">
      <c r="A17">
        <v>16</v>
      </c>
      <c r="B17" t="s">
        <v>1070</v>
      </c>
      <c r="C17" t="s">
        <v>1036</v>
      </c>
      <c r="D17">
        <v>20</v>
      </c>
      <c r="E17">
        <f>_xlfn.XLOOKUP(Medicals[[#This Row],[Doctor_ID]],Hospitalvisits[Doctor_ID],Hospitalvisits[Patient_ID])</f>
        <v>8</v>
      </c>
      <c r="F17" s="3">
        <f>_xlfn.XLOOKUP(Medicals[[#This Row],[Patient ID]],Hospitalvisits[Patient_ID],Hospitalvisits[Admission_Date])</f>
        <v>44737</v>
      </c>
    </row>
    <row r="18" spans="1:6">
      <c r="A18">
        <v>17</v>
      </c>
      <c r="B18" t="s">
        <v>1071</v>
      </c>
      <c r="C18" t="s">
        <v>1036</v>
      </c>
      <c r="D18">
        <v>8</v>
      </c>
      <c r="E18">
        <f>_xlfn.XLOOKUP(Medicals[[#This Row],[Doctor_ID]],Hospitalvisits[Doctor_ID],Hospitalvisits[Patient_ID])</f>
        <v>20</v>
      </c>
      <c r="F18" s="3">
        <f>_xlfn.XLOOKUP(Medicals[[#This Row],[Patient ID]],Hospitalvisits[Patient_ID],Hospitalvisits[Admission_Date])</f>
        <v>44622</v>
      </c>
    </row>
    <row r="19" spans="1:6">
      <c r="A19">
        <v>18</v>
      </c>
      <c r="B19" t="s">
        <v>1072</v>
      </c>
      <c r="C19" t="s">
        <v>1036</v>
      </c>
      <c r="D19">
        <v>22</v>
      </c>
      <c r="E19">
        <f>_xlfn.XLOOKUP(Medicals[[#This Row],[Doctor_ID]],Hospitalvisits[Doctor_ID],Hospitalvisits[Patient_ID])</f>
        <v>81</v>
      </c>
      <c r="F19" s="3">
        <f>_xlfn.XLOOKUP(Medicals[[#This Row],[Patient ID]],Hospitalvisits[Patient_ID],Hospitalvisits[Admission_Date])</f>
        <v>44768</v>
      </c>
    </row>
    <row r="20" spans="1:6">
      <c r="A20">
        <v>19</v>
      </c>
      <c r="B20" t="s">
        <v>1073</v>
      </c>
      <c r="C20" t="s">
        <v>1025</v>
      </c>
      <c r="D20">
        <v>12</v>
      </c>
      <c r="E20">
        <f>_xlfn.XLOOKUP(Medicals[[#This Row],[Doctor_ID]],Hospitalvisits[Doctor_ID],Hospitalvisits[Patient_ID])</f>
        <v>73</v>
      </c>
      <c r="F20" s="3">
        <f>_xlfn.XLOOKUP(Medicals[[#This Row],[Patient ID]],Hospitalvisits[Patient_ID],Hospitalvisits[Admission_Date])</f>
        <v>44565</v>
      </c>
    </row>
    <row r="21" spans="1:6">
      <c r="A21">
        <v>20</v>
      </c>
      <c r="B21" t="s">
        <v>1074</v>
      </c>
      <c r="C21" t="s">
        <v>1028</v>
      </c>
      <c r="D21">
        <v>19</v>
      </c>
      <c r="E21">
        <f>_xlfn.XLOOKUP(Medicals[[#This Row],[Doctor_ID]],Hospitalvisits[Doctor_ID],Hospitalvisits[Patient_ID])</f>
        <v>56</v>
      </c>
      <c r="F21" s="3">
        <f>_xlfn.XLOOKUP(Medicals[[#This Row],[Patient ID]],Hospitalvisits[Patient_ID],Hospitalvisits[Admission_Date])</f>
        <v>44652</v>
      </c>
    </row>
    <row r="22" spans="1:6">
      <c r="A22">
        <v>21</v>
      </c>
      <c r="B22" t="s">
        <v>1075</v>
      </c>
      <c r="C22" t="s">
        <v>1043</v>
      </c>
      <c r="D22">
        <v>24</v>
      </c>
      <c r="E22">
        <f>_xlfn.XLOOKUP(Medicals[[#This Row],[Doctor_ID]],Hospitalvisits[Doctor_ID],Hospitalvisits[Patient_ID])</f>
        <v>14</v>
      </c>
      <c r="F22" s="3">
        <f>_xlfn.XLOOKUP(Medicals[[#This Row],[Patient ID]],Hospitalvisits[Patient_ID],Hospitalvisits[Admission_Date])</f>
        <v>44722</v>
      </c>
    </row>
    <row r="23" spans="1:6">
      <c r="A23">
        <v>22</v>
      </c>
      <c r="B23" t="s">
        <v>1076</v>
      </c>
      <c r="C23" t="s">
        <v>1036</v>
      </c>
      <c r="D23">
        <v>22</v>
      </c>
      <c r="E23">
        <f>_xlfn.XLOOKUP(Medicals[[#This Row],[Doctor_ID]],Hospitalvisits[Doctor_ID],Hospitalvisits[Patient_ID])</f>
        <v>160</v>
      </c>
      <c r="F23" s="3">
        <f>_xlfn.XLOOKUP(Medicals[[#This Row],[Patient ID]],Hospitalvisits[Patient_ID],Hospitalvisits[Admission_Date])</f>
        <v>45652</v>
      </c>
    </row>
    <row r="24" spans="1:6">
      <c r="A24">
        <v>23</v>
      </c>
      <c r="B24" t="s">
        <v>1077</v>
      </c>
      <c r="C24" t="s">
        <v>1025</v>
      </c>
      <c r="D24">
        <v>12</v>
      </c>
      <c r="E24">
        <f>_xlfn.XLOOKUP(Medicals[[#This Row],[Doctor_ID]],Hospitalvisits[Doctor_ID],Hospitalvisits[Patient_ID])</f>
        <v>159</v>
      </c>
      <c r="F24" s="3">
        <f>_xlfn.XLOOKUP(Medicals[[#This Row],[Patient ID]],Hospitalvisits[Patient_ID],Hospitalvisits[Admission_Date])</f>
        <v>44631</v>
      </c>
    </row>
    <row r="25" spans="1:6">
      <c r="A25">
        <v>24</v>
      </c>
      <c r="B25" t="s">
        <v>1078</v>
      </c>
      <c r="C25" t="s">
        <v>1043</v>
      </c>
      <c r="D25">
        <v>17</v>
      </c>
      <c r="E25">
        <f>_xlfn.XLOOKUP(Medicals[[#This Row],[Doctor_ID]],Hospitalvisits[Doctor_ID],Hospitalvisits[Patient_ID])</f>
        <v>86</v>
      </c>
      <c r="F25" s="3">
        <f>_xlfn.XLOOKUP(Medicals[[#This Row],[Patient ID]],Hospitalvisits[Patient_ID],Hospitalvisits[Admission_Date])</f>
        <v>44842</v>
      </c>
    </row>
    <row r="26" spans="1:6">
      <c r="A26">
        <v>25</v>
      </c>
      <c r="B26" t="s">
        <v>1079</v>
      </c>
      <c r="C26" t="s">
        <v>1031</v>
      </c>
      <c r="D26">
        <v>9</v>
      </c>
      <c r="E26">
        <f>_xlfn.XLOOKUP(Medicals[[#This Row],[Doctor_ID]],Hospitalvisits[Doctor_ID],Hospitalvisits[Patient_ID])</f>
        <v>6</v>
      </c>
      <c r="F26" s="3">
        <f>_xlfn.XLOOKUP(Medicals[[#This Row],[Patient ID]],Hospitalvisits[Patient_ID],Hospitalvisits[Admission_Date])</f>
        <v>44775</v>
      </c>
    </row>
    <row r="27" spans="1:6">
      <c r="A27">
        <v>26</v>
      </c>
      <c r="B27" t="s">
        <v>1080</v>
      </c>
      <c r="C27" t="s">
        <v>1025</v>
      </c>
      <c r="D27">
        <v>5</v>
      </c>
      <c r="E27">
        <f>_xlfn.XLOOKUP(Medicals[[#This Row],[Doctor_ID]],Hospitalvisits[Doctor_ID],Hospitalvisits[Patient_ID])</f>
        <v>227</v>
      </c>
      <c r="F27" s="3">
        <f>_xlfn.XLOOKUP(Medicals[[#This Row],[Patient ID]],Hospitalvisits[Patient_ID],Hospitalvisits[Admission_Date])</f>
        <v>45209</v>
      </c>
    </row>
    <row r="28" spans="1:6">
      <c r="A28">
        <v>27</v>
      </c>
      <c r="B28" t="s">
        <v>1081</v>
      </c>
      <c r="C28" t="s">
        <v>1028</v>
      </c>
      <c r="D28">
        <v>6</v>
      </c>
      <c r="E28">
        <f>_xlfn.XLOOKUP(Medicals[[#This Row],[Doctor_ID]],Hospitalvisits[Doctor_ID],Hospitalvisits[Patient_ID])</f>
        <v>99</v>
      </c>
      <c r="F28" s="3">
        <f>_xlfn.XLOOKUP(Medicals[[#This Row],[Patient ID]],Hospitalvisits[Patient_ID],Hospitalvisits[Admission_Date])</f>
        <v>44975</v>
      </c>
    </row>
    <row r="29" spans="1:6">
      <c r="A29">
        <v>28</v>
      </c>
      <c r="B29" t="s">
        <v>1082</v>
      </c>
      <c r="C29" t="s">
        <v>1031</v>
      </c>
      <c r="D29">
        <v>20</v>
      </c>
      <c r="E29">
        <f>_xlfn.XLOOKUP(Medicals[[#This Row],[Doctor_ID]],Hospitalvisits[Doctor_ID],Hospitalvisits[Patient_ID])</f>
        <v>54</v>
      </c>
      <c r="F29" s="3">
        <f>_xlfn.XLOOKUP(Medicals[[#This Row],[Patient ID]],Hospitalvisits[Patient_ID],Hospitalvisits[Admission_Date])</f>
        <v>44929</v>
      </c>
    </row>
    <row r="30" spans="1:6">
      <c r="A30">
        <v>29</v>
      </c>
      <c r="B30" t="s">
        <v>1083</v>
      </c>
      <c r="C30" t="s">
        <v>1039</v>
      </c>
      <c r="D30">
        <v>16</v>
      </c>
      <c r="E30">
        <f>_xlfn.XLOOKUP(Medicals[[#This Row],[Doctor_ID]],Hospitalvisits[Doctor_ID],Hospitalvisits[Patient_ID])</f>
        <v>51</v>
      </c>
      <c r="F30" s="3">
        <f>_xlfn.XLOOKUP(Medicals[[#This Row],[Patient ID]],Hospitalvisits[Patient_ID],Hospitalvisits[Admission_Date])</f>
        <v>44896</v>
      </c>
    </row>
    <row r="31" spans="1:6">
      <c r="A31">
        <v>30</v>
      </c>
      <c r="B31" t="s">
        <v>1084</v>
      </c>
      <c r="C31" t="s">
        <v>1028</v>
      </c>
      <c r="D31">
        <v>22</v>
      </c>
      <c r="E31">
        <f>_xlfn.XLOOKUP(Medicals[[#This Row],[Doctor_ID]],Hospitalvisits[Doctor_ID],Hospitalvisits[Patient_ID])</f>
        <v>80</v>
      </c>
      <c r="F31" s="3">
        <f>_xlfn.XLOOKUP(Medicals[[#This Row],[Patient ID]],Hospitalvisits[Patient_ID],Hospitalvisits[Admission_Date])</f>
        <v>44580</v>
      </c>
    </row>
    <row r="32" spans="1:6">
      <c r="A32">
        <v>31</v>
      </c>
      <c r="B32" t="s">
        <v>1085</v>
      </c>
      <c r="C32" t="s">
        <v>1028</v>
      </c>
      <c r="D32">
        <v>5</v>
      </c>
      <c r="E32">
        <f>_xlfn.XLOOKUP(Medicals[[#This Row],[Doctor_ID]],Hospitalvisits[Doctor_ID],Hospitalvisits[Patient_ID])</f>
        <v>34</v>
      </c>
      <c r="F32" s="3">
        <f>_xlfn.XLOOKUP(Medicals[[#This Row],[Patient ID]],Hospitalvisits[Patient_ID],Hospitalvisits[Admission_Date])</f>
        <v>45130</v>
      </c>
    </row>
    <row r="33" spans="1:6">
      <c r="A33">
        <v>32</v>
      </c>
      <c r="B33" t="s">
        <v>1086</v>
      </c>
      <c r="C33" t="s">
        <v>1036</v>
      </c>
      <c r="D33">
        <v>6</v>
      </c>
      <c r="E33">
        <f>_xlfn.XLOOKUP(Medicals[[#This Row],[Doctor_ID]],Hospitalvisits[Doctor_ID],Hospitalvisits[Patient_ID])</f>
        <v>24</v>
      </c>
      <c r="F33" s="3">
        <f>_xlfn.XLOOKUP(Medicals[[#This Row],[Patient ID]],Hospitalvisits[Patient_ID],Hospitalvisits[Admission_Date])</f>
        <v>45197</v>
      </c>
    </row>
    <row r="34" spans="1:6">
      <c r="A34">
        <v>33</v>
      </c>
      <c r="B34" t="s">
        <v>1087</v>
      </c>
      <c r="C34" t="s">
        <v>1043</v>
      </c>
      <c r="D34">
        <v>12</v>
      </c>
      <c r="E34">
        <f>_xlfn.XLOOKUP(Medicals[[#This Row],[Doctor_ID]],Hospitalvisits[Doctor_ID],Hospitalvisits[Patient_ID])</f>
        <v>57</v>
      </c>
      <c r="F34" s="3">
        <f>_xlfn.XLOOKUP(Medicals[[#This Row],[Patient ID]],Hospitalvisits[Patient_ID],Hospitalvisits[Admission_Date])</f>
        <v>44939</v>
      </c>
    </row>
    <row r="35" spans="1:6">
      <c r="A35">
        <v>34</v>
      </c>
      <c r="B35" t="s">
        <v>1088</v>
      </c>
      <c r="C35" t="s">
        <v>1031</v>
      </c>
      <c r="D35">
        <v>29</v>
      </c>
      <c r="E35">
        <f>_xlfn.XLOOKUP(Medicals[[#This Row],[Doctor_ID]],Hospitalvisits[Doctor_ID],Hospitalvisits[Patient_ID])</f>
        <v>49</v>
      </c>
      <c r="F35" s="3">
        <f>_xlfn.XLOOKUP(Medicals[[#This Row],[Patient ID]],Hospitalvisits[Patient_ID],Hospitalvisits[Admission_Date])</f>
        <v>45306</v>
      </c>
    </row>
    <row r="36" spans="1:6">
      <c r="A36">
        <v>35</v>
      </c>
      <c r="B36" t="s">
        <v>1089</v>
      </c>
      <c r="C36" t="s">
        <v>1036</v>
      </c>
      <c r="D36">
        <v>9</v>
      </c>
      <c r="E36">
        <f>_xlfn.XLOOKUP(Medicals[[#This Row],[Doctor_ID]],Hospitalvisits[Doctor_ID],Hospitalvisits[Patient_ID])</f>
        <v>15</v>
      </c>
      <c r="F36" s="3">
        <f>_xlfn.XLOOKUP(Medicals[[#This Row],[Patient ID]],Hospitalvisits[Patient_ID],Hospitalvisits[Admission_Date])</f>
        <v>44645</v>
      </c>
    </row>
    <row r="37" spans="1:6">
      <c r="A37">
        <v>36</v>
      </c>
      <c r="B37" t="s">
        <v>1090</v>
      </c>
      <c r="C37" t="s">
        <v>1028</v>
      </c>
      <c r="D37">
        <v>25</v>
      </c>
      <c r="E37">
        <f>_xlfn.XLOOKUP(Medicals[[#This Row],[Doctor_ID]],Hospitalvisits[Doctor_ID],Hospitalvisits[Patient_ID])</f>
        <v>16</v>
      </c>
      <c r="F37" s="3">
        <f>_xlfn.XLOOKUP(Medicals[[#This Row],[Patient ID]],Hospitalvisits[Patient_ID],Hospitalvisits[Admission_Date])</f>
        <v>44601</v>
      </c>
    </row>
    <row r="38" spans="1:6">
      <c r="A38">
        <v>37</v>
      </c>
      <c r="B38" t="s">
        <v>1091</v>
      </c>
      <c r="C38" t="s">
        <v>1036</v>
      </c>
      <c r="D38">
        <v>11</v>
      </c>
      <c r="E38">
        <f>_xlfn.XLOOKUP(Medicals[[#This Row],[Doctor_ID]],Hospitalvisits[Doctor_ID],Hospitalvisits[Patient_ID])</f>
        <v>61</v>
      </c>
      <c r="F38" s="3">
        <f>_xlfn.XLOOKUP(Medicals[[#This Row],[Patient ID]],Hospitalvisits[Patient_ID],Hospitalvisits[Admission_Date])</f>
        <v>44794</v>
      </c>
    </row>
    <row r="39" spans="1:6">
      <c r="A39">
        <v>38</v>
      </c>
      <c r="B39" t="s">
        <v>1092</v>
      </c>
      <c r="C39" t="s">
        <v>1039</v>
      </c>
      <c r="D39">
        <v>22</v>
      </c>
      <c r="E39">
        <f>_xlfn.XLOOKUP(Medicals[[#This Row],[Doctor_ID]],Hospitalvisits[Doctor_ID],Hospitalvisits[Patient_ID])</f>
        <v>149</v>
      </c>
      <c r="F39" s="3">
        <f>_xlfn.XLOOKUP(Medicals[[#This Row],[Patient ID]],Hospitalvisits[Patient_ID],Hospitalvisits[Admission_Date])</f>
        <v>45381</v>
      </c>
    </row>
    <row r="40" spans="1:6">
      <c r="A40">
        <v>39</v>
      </c>
      <c r="B40" t="s">
        <v>1093</v>
      </c>
      <c r="C40" t="s">
        <v>1036</v>
      </c>
      <c r="D40">
        <v>7</v>
      </c>
      <c r="E40">
        <f>_xlfn.XLOOKUP(Medicals[[#This Row],[Doctor_ID]],Hospitalvisits[Doctor_ID],Hospitalvisits[Patient_ID])</f>
        <v>360</v>
      </c>
      <c r="F40" s="3">
        <f>_xlfn.XLOOKUP(Medicals[[#This Row],[Patient ID]],Hospitalvisits[Patient_ID],Hospitalvisits[Admission_Date])</f>
        <v>44774</v>
      </c>
    </row>
    <row r="41" spans="1:6">
      <c r="A41">
        <v>40</v>
      </c>
      <c r="B41" t="s">
        <v>1094</v>
      </c>
      <c r="C41" t="s">
        <v>1025</v>
      </c>
      <c r="D41">
        <v>20</v>
      </c>
      <c r="E41">
        <f>_xlfn.XLOOKUP(Medicals[[#This Row],[Doctor_ID]],Hospitalvisits[Doctor_ID],Hospitalvisits[Patient_ID])</f>
        <v>170</v>
      </c>
      <c r="F41" s="3">
        <f>_xlfn.XLOOKUP(Medicals[[#This Row],[Patient ID]],Hospitalvisits[Patient_ID],Hospitalvisits[Admission_Date])</f>
        <v>44755</v>
      </c>
    </row>
    <row r="42" spans="1:6">
      <c r="A42">
        <v>41</v>
      </c>
      <c r="B42" t="s">
        <v>1095</v>
      </c>
      <c r="C42" t="s">
        <v>1043</v>
      </c>
      <c r="D42">
        <v>30</v>
      </c>
      <c r="E42">
        <f>_xlfn.XLOOKUP(Medicals[[#This Row],[Doctor_ID]],Hospitalvisits[Doctor_ID],Hospitalvisits[Patient_ID])</f>
        <v>113</v>
      </c>
      <c r="F42" s="3">
        <f>_xlfn.XLOOKUP(Medicals[[#This Row],[Patient ID]],Hospitalvisits[Patient_ID],Hospitalvisits[Admission_Date])</f>
        <v>44628</v>
      </c>
    </row>
    <row r="43" spans="1:6">
      <c r="A43">
        <v>42</v>
      </c>
      <c r="B43" t="s">
        <v>1096</v>
      </c>
      <c r="C43" t="s">
        <v>1043</v>
      </c>
      <c r="D43">
        <v>30</v>
      </c>
      <c r="E43">
        <f>_xlfn.XLOOKUP(Medicals[[#This Row],[Doctor_ID]],Hospitalvisits[Doctor_ID],Hospitalvisits[Patient_ID])</f>
        <v>42</v>
      </c>
      <c r="F43" s="3">
        <f>_xlfn.XLOOKUP(Medicals[[#This Row],[Patient ID]],Hospitalvisits[Patient_ID],Hospitalvisits[Admission_Date])</f>
        <v>44626</v>
      </c>
    </row>
    <row r="44" spans="1:6">
      <c r="A44">
        <v>43</v>
      </c>
      <c r="B44" t="s">
        <v>1097</v>
      </c>
      <c r="C44" t="s">
        <v>1043</v>
      </c>
      <c r="D44">
        <v>11</v>
      </c>
      <c r="E44">
        <f>_xlfn.XLOOKUP(Medicals[[#This Row],[Doctor_ID]],Hospitalvisits[Doctor_ID],Hospitalvisits[Patient_ID])</f>
        <v>8</v>
      </c>
      <c r="F44" s="3">
        <f>_xlfn.XLOOKUP(Medicals[[#This Row],[Patient ID]],Hospitalvisits[Patient_ID],Hospitalvisits[Admission_Date])</f>
        <v>44737</v>
      </c>
    </row>
    <row r="45" spans="1:6">
      <c r="A45">
        <v>44</v>
      </c>
      <c r="B45" t="s">
        <v>1098</v>
      </c>
      <c r="C45" t="s">
        <v>1031</v>
      </c>
      <c r="D45">
        <v>23</v>
      </c>
      <c r="E45">
        <f>_xlfn.XLOOKUP(Medicals[[#This Row],[Doctor_ID]],Hospitalvisits[Doctor_ID],Hospitalvisits[Patient_ID])</f>
        <v>22</v>
      </c>
      <c r="F45" s="3">
        <f>_xlfn.XLOOKUP(Medicals[[#This Row],[Patient ID]],Hospitalvisits[Patient_ID],Hospitalvisits[Admission_Date])</f>
        <v>44586</v>
      </c>
    </row>
    <row r="46" spans="1:6">
      <c r="A46">
        <v>45</v>
      </c>
      <c r="B46" t="s">
        <v>500</v>
      </c>
      <c r="C46" t="s">
        <v>1043</v>
      </c>
      <c r="D46">
        <v>27</v>
      </c>
      <c r="E46">
        <f>_xlfn.XLOOKUP(Medicals[[#This Row],[Doctor_ID]],Hospitalvisits[Doctor_ID],Hospitalvisits[Patient_ID])</f>
        <v>201</v>
      </c>
      <c r="F46" s="3">
        <f>_xlfn.XLOOKUP(Medicals[[#This Row],[Patient ID]],Hospitalvisits[Patient_ID],Hospitalvisits[Admission_Date])</f>
        <v>45226</v>
      </c>
    </row>
    <row r="47" spans="1:6">
      <c r="A47">
        <v>46</v>
      </c>
      <c r="B47" t="s">
        <v>1099</v>
      </c>
      <c r="C47" t="s">
        <v>1025</v>
      </c>
      <c r="D47">
        <v>16</v>
      </c>
      <c r="E47">
        <f>_xlfn.XLOOKUP(Medicals[[#This Row],[Doctor_ID]],Hospitalvisits[Doctor_ID],Hospitalvisits[Patient_ID])</f>
        <v>95</v>
      </c>
      <c r="F47" s="3">
        <f>_xlfn.XLOOKUP(Medicals[[#This Row],[Patient ID]],Hospitalvisits[Patient_ID],Hospitalvisits[Admission_Date])</f>
        <v>44723</v>
      </c>
    </row>
    <row r="48" spans="1:6">
      <c r="A48">
        <v>47</v>
      </c>
      <c r="B48" t="s">
        <v>1100</v>
      </c>
      <c r="C48" t="s">
        <v>1028</v>
      </c>
      <c r="D48">
        <v>10</v>
      </c>
      <c r="E48">
        <f>_xlfn.XLOOKUP(Medicals[[#This Row],[Doctor_ID]],Hospitalvisits[Doctor_ID],Hospitalvisits[Patient_ID])</f>
        <v>63</v>
      </c>
      <c r="F48" s="3">
        <f>_xlfn.XLOOKUP(Medicals[[#This Row],[Patient ID]],Hospitalvisits[Patient_ID],Hospitalvisits[Admission_Date])</f>
        <v>44658</v>
      </c>
    </row>
    <row r="49" spans="1:6">
      <c r="A49">
        <v>48</v>
      </c>
      <c r="B49" t="s">
        <v>1101</v>
      </c>
      <c r="C49" t="s">
        <v>1043</v>
      </c>
      <c r="D49">
        <v>5</v>
      </c>
      <c r="E49">
        <f>_xlfn.XLOOKUP(Medicals[[#This Row],[Doctor_ID]],Hospitalvisits[Doctor_ID],Hospitalvisits[Patient_ID])</f>
        <v>95</v>
      </c>
      <c r="F49" s="3">
        <f>_xlfn.XLOOKUP(Medicals[[#This Row],[Patient ID]],Hospitalvisits[Patient_ID],Hospitalvisits[Admission_Date])</f>
        <v>44723</v>
      </c>
    </row>
    <row r="50" spans="1:6">
      <c r="A50">
        <v>49</v>
      </c>
      <c r="B50" t="s">
        <v>1102</v>
      </c>
      <c r="C50" t="s">
        <v>1028</v>
      </c>
      <c r="D50">
        <v>22</v>
      </c>
      <c r="E50">
        <f>_xlfn.XLOOKUP(Medicals[[#This Row],[Doctor_ID]],Hospitalvisits[Doctor_ID],Hospitalvisits[Patient_ID])</f>
        <v>87</v>
      </c>
      <c r="F50" s="3">
        <f>_xlfn.XLOOKUP(Medicals[[#This Row],[Patient ID]],Hospitalvisits[Patient_ID],Hospitalvisits[Admission_Date])</f>
        <v>45223</v>
      </c>
    </row>
    <row r="51" spans="1:6">
      <c r="A51">
        <v>50</v>
      </c>
      <c r="B51" t="s">
        <v>1103</v>
      </c>
      <c r="C51" t="s">
        <v>1025</v>
      </c>
      <c r="D51">
        <v>21</v>
      </c>
      <c r="E51">
        <f>_xlfn.XLOOKUP(Medicals[[#This Row],[Doctor_ID]],Hospitalvisits[Doctor_ID],Hospitalvisits[Patient_ID])</f>
        <v>21</v>
      </c>
      <c r="F51" s="3">
        <f>_xlfn.XLOOKUP(Medicals[[#This Row],[Patient ID]],Hospitalvisits[Patient_ID],Hospitalvisits[Admission_Date])</f>
        <v>44682</v>
      </c>
    </row>
    <row r="52" spans="1:6">
      <c r="A52">
        <v>51</v>
      </c>
      <c r="B52" t="s">
        <v>1104</v>
      </c>
      <c r="C52" t="s">
        <v>1025</v>
      </c>
      <c r="D52">
        <v>11</v>
      </c>
      <c r="E52">
        <f>_xlfn.XLOOKUP(Medicals[[#This Row],[Doctor_ID]],Hospitalvisits[Doctor_ID],Hospitalvisits[Patient_ID])</f>
        <v>58</v>
      </c>
      <c r="F52" s="3">
        <f>_xlfn.XLOOKUP(Medicals[[#This Row],[Patient ID]],Hospitalvisits[Patient_ID],Hospitalvisits[Admission_Date])</f>
        <v>44831</v>
      </c>
    </row>
    <row r="53" spans="1:6">
      <c r="A53">
        <v>52</v>
      </c>
      <c r="B53" t="s">
        <v>1105</v>
      </c>
      <c r="C53" t="s">
        <v>1025</v>
      </c>
      <c r="D53">
        <v>30</v>
      </c>
      <c r="E53">
        <f>_xlfn.XLOOKUP(Medicals[[#This Row],[Doctor_ID]],Hospitalvisits[Doctor_ID],Hospitalvisits[Patient_ID])</f>
        <v>71</v>
      </c>
      <c r="F53" s="3">
        <f>_xlfn.XLOOKUP(Medicals[[#This Row],[Patient ID]],Hospitalvisits[Patient_ID],Hospitalvisits[Admission_Date])</f>
        <v>45156</v>
      </c>
    </row>
    <row r="54" spans="1:6">
      <c r="A54">
        <v>53</v>
      </c>
      <c r="B54" t="s">
        <v>1106</v>
      </c>
      <c r="C54" t="s">
        <v>1043</v>
      </c>
      <c r="D54">
        <v>26</v>
      </c>
      <c r="E54">
        <f>_xlfn.XLOOKUP(Medicals[[#This Row],[Doctor_ID]],Hospitalvisits[Doctor_ID],Hospitalvisits[Patient_ID])</f>
        <v>129</v>
      </c>
      <c r="F54" s="3">
        <f>_xlfn.XLOOKUP(Medicals[[#This Row],[Patient ID]],Hospitalvisits[Patient_ID],Hospitalvisits[Admission_Date])</f>
        <v>44826</v>
      </c>
    </row>
    <row r="55" spans="1:6">
      <c r="A55">
        <v>54</v>
      </c>
      <c r="B55" t="s">
        <v>1107</v>
      </c>
      <c r="C55" t="s">
        <v>1043</v>
      </c>
      <c r="D55">
        <v>18</v>
      </c>
      <c r="E55">
        <f>_xlfn.XLOOKUP(Medicals[[#This Row],[Doctor_ID]],Hospitalvisits[Doctor_ID],Hospitalvisits[Patient_ID])</f>
        <v>83</v>
      </c>
      <c r="F55" s="3">
        <f>_xlfn.XLOOKUP(Medicals[[#This Row],[Patient ID]],Hospitalvisits[Patient_ID],Hospitalvisits[Admission_Date])</f>
        <v>44914</v>
      </c>
    </row>
    <row r="56" spans="1:6">
      <c r="A56">
        <v>55</v>
      </c>
      <c r="B56" t="s">
        <v>1108</v>
      </c>
      <c r="C56" t="s">
        <v>1039</v>
      </c>
      <c r="D56">
        <v>6</v>
      </c>
      <c r="E56">
        <f>_xlfn.XLOOKUP(Medicals[[#This Row],[Doctor_ID]],Hospitalvisits[Doctor_ID],Hospitalvisits[Patient_ID])</f>
        <v>44</v>
      </c>
      <c r="F56" s="3">
        <f>_xlfn.XLOOKUP(Medicals[[#This Row],[Patient ID]],Hospitalvisits[Patient_ID],Hospitalvisits[Admission_Date])</f>
        <v>44596</v>
      </c>
    </row>
    <row r="57" spans="1:6">
      <c r="A57">
        <v>56</v>
      </c>
      <c r="B57" t="s">
        <v>1109</v>
      </c>
      <c r="C57" t="s">
        <v>1031</v>
      </c>
      <c r="D57">
        <v>30</v>
      </c>
      <c r="E57">
        <f>_xlfn.XLOOKUP(Medicals[[#This Row],[Doctor_ID]],Hospitalvisits[Doctor_ID],Hospitalvisits[Patient_ID])</f>
        <v>222</v>
      </c>
      <c r="F57" s="3">
        <f>_xlfn.XLOOKUP(Medicals[[#This Row],[Patient ID]],Hospitalvisits[Patient_ID],Hospitalvisits[Admission_Date])</f>
        <v>44711</v>
      </c>
    </row>
    <row r="58" spans="1:6">
      <c r="A58">
        <v>57</v>
      </c>
      <c r="B58" t="s">
        <v>1110</v>
      </c>
      <c r="C58" t="s">
        <v>1043</v>
      </c>
      <c r="D58">
        <v>7</v>
      </c>
      <c r="E58">
        <f>_xlfn.XLOOKUP(Medicals[[#This Row],[Doctor_ID]],Hospitalvisits[Doctor_ID],Hospitalvisits[Patient_ID])</f>
        <v>176</v>
      </c>
      <c r="F58" s="3">
        <f>_xlfn.XLOOKUP(Medicals[[#This Row],[Patient ID]],Hospitalvisits[Patient_ID],Hospitalvisits[Admission_Date])</f>
        <v>44609</v>
      </c>
    </row>
    <row r="59" spans="1:6">
      <c r="A59">
        <v>58</v>
      </c>
      <c r="B59" t="s">
        <v>1111</v>
      </c>
      <c r="C59" t="s">
        <v>1043</v>
      </c>
      <c r="D59">
        <v>12</v>
      </c>
      <c r="E59">
        <f>_xlfn.XLOOKUP(Medicals[[#This Row],[Doctor_ID]],Hospitalvisits[Doctor_ID],Hospitalvisits[Patient_ID])</f>
        <v>19</v>
      </c>
      <c r="F59" s="3">
        <f>_xlfn.XLOOKUP(Medicals[[#This Row],[Patient ID]],Hospitalvisits[Patient_ID],Hospitalvisits[Admission_Date])</f>
        <v>44829</v>
      </c>
    </row>
    <row r="60" spans="1:6">
      <c r="A60">
        <v>59</v>
      </c>
      <c r="B60" t="s">
        <v>1112</v>
      </c>
      <c r="C60" t="s">
        <v>1025</v>
      </c>
      <c r="D60">
        <v>20</v>
      </c>
      <c r="E60">
        <f>_xlfn.XLOOKUP(Medicals[[#This Row],[Doctor_ID]],Hospitalvisits[Doctor_ID],Hospitalvisits[Patient_ID])</f>
        <v>37</v>
      </c>
      <c r="F60" s="3">
        <f>_xlfn.XLOOKUP(Medicals[[#This Row],[Patient ID]],Hospitalvisits[Patient_ID],Hospitalvisits[Admission_Date])</f>
        <v>44590</v>
      </c>
    </row>
    <row r="61" spans="1:6">
      <c r="A61">
        <v>60</v>
      </c>
      <c r="B61" t="s">
        <v>1113</v>
      </c>
      <c r="C61" t="s">
        <v>1043</v>
      </c>
      <c r="D61">
        <v>8</v>
      </c>
      <c r="E61">
        <f>_xlfn.XLOOKUP(Medicals[[#This Row],[Doctor_ID]],Hospitalvisits[Doctor_ID],Hospitalvisits[Patient_ID])</f>
        <v>208</v>
      </c>
      <c r="F61" s="3">
        <f>_xlfn.XLOOKUP(Medicals[[#This Row],[Patient ID]],Hospitalvisits[Patient_ID],Hospitalvisits[Admission_Date])</f>
        <v>44604</v>
      </c>
    </row>
    <row r="62" spans="1:6">
      <c r="A62">
        <v>61</v>
      </c>
      <c r="B62" t="s">
        <v>1114</v>
      </c>
      <c r="C62" t="s">
        <v>1028</v>
      </c>
      <c r="D62">
        <v>11</v>
      </c>
      <c r="E62">
        <f>_xlfn.XLOOKUP(Medicals[[#This Row],[Doctor_ID]],Hospitalvisits[Doctor_ID],Hospitalvisits[Patient_ID])</f>
        <v>39</v>
      </c>
      <c r="F62" s="3">
        <f>_xlfn.XLOOKUP(Medicals[[#This Row],[Patient ID]],Hospitalvisits[Patient_ID],Hospitalvisits[Admission_Date])</f>
        <v>45229</v>
      </c>
    </row>
    <row r="63" spans="1:6">
      <c r="A63">
        <v>62</v>
      </c>
      <c r="B63" t="s">
        <v>1115</v>
      </c>
      <c r="C63" t="s">
        <v>1028</v>
      </c>
      <c r="D63">
        <v>24</v>
      </c>
      <c r="E63">
        <f>_xlfn.XLOOKUP(Medicals[[#This Row],[Doctor_ID]],Hospitalvisits[Doctor_ID],Hospitalvisits[Patient_ID])</f>
        <v>44</v>
      </c>
      <c r="F63" s="3">
        <f>_xlfn.XLOOKUP(Medicals[[#This Row],[Patient ID]],Hospitalvisits[Patient_ID],Hospitalvisits[Admission_Date])</f>
        <v>44596</v>
      </c>
    </row>
    <row r="64" spans="1:6">
      <c r="A64">
        <v>63</v>
      </c>
      <c r="B64" t="s">
        <v>1116</v>
      </c>
      <c r="C64" t="s">
        <v>1028</v>
      </c>
      <c r="D64">
        <v>29</v>
      </c>
      <c r="E64">
        <f>_xlfn.XLOOKUP(Medicals[[#This Row],[Doctor_ID]],Hospitalvisits[Doctor_ID],Hospitalvisits[Patient_ID])</f>
        <v>148</v>
      </c>
      <c r="F64" s="3">
        <f>_xlfn.XLOOKUP(Medicals[[#This Row],[Patient ID]],Hospitalvisits[Patient_ID],Hospitalvisits[Admission_Date])</f>
        <v>44818</v>
      </c>
    </row>
    <row r="65" spans="1:6">
      <c r="A65">
        <v>64</v>
      </c>
      <c r="B65" t="s">
        <v>1117</v>
      </c>
      <c r="C65" t="s">
        <v>1036</v>
      </c>
      <c r="D65">
        <v>5</v>
      </c>
      <c r="E65">
        <f>_xlfn.XLOOKUP(Medicals[[#This Row],[Doctor_ID]],Hospitalvisits[Doctor_ID],Hospitalvisits[Patient_ID])</f>
        <v>25</v>
      </c>
      <c r="F65" s="3">
        <f>_xlfn.XLOOKUP(Medicals[[#This Row],[Patient ID]],Hospitalvisits[Patient_ID],Hospitalvisits[Admission_Date])</f>
        <v>44988</v>
      </c>
    </row>
    <row r="66" spans="1:6">
      <c r="A66">
        <v>65</v>
      </c>
      <c r="B66" t="s">
        <v>1118</v>
      </c>
      <c r="C66" t="s">
        <v>1028</v>
      </c>
      <c r="D66">
        <v>5</v>
      </c>
      <c r="E66">
        <f>_xlfn.XLOOKUP(Medicals[[#This Row],[Doctor_ID]],Hospitalvisits[Doctor_ID],Hospitalvisits[Patient_ID])</f>
        <v>200</v>
      </c>
      <c r="F66" s="3">
        <f>_xlfn.XLOOKUP(Medicals[[#This Row],[Patient ID]],Hospitalvisits[Patient_ID],Hospitalvisits[Admission_Date])</f>
        <v>45191</v>
      </c>
    </row>
    <row r="67" spans="1:6">
      <c r="A67">
        <v>66</v>
      </c>
      <c r="B67" t="s">
        <v>1119</v>
      </c>
      <c r="C67" t="s">
        <v>1039</v>
      </c>
      <c r="D67">
        <v>19</v>
      </c>
      <c r="E67">
        <f>_xlfn.XLOOKUP(Medicals[[#This Row],[Doctor_ID]],Hospitalvisits[Doctor_ID],Hospitalvisits[Patient_ID])</f>
        <v>31</v>
      </c>
      <c r="F67" s="3">
        <f>_xlfn.XLOOKUP(Medicals[[#This Row],[Patient ID]],Hospitalvisits[Patient_ID],Hospitalvisits[Admission_Date])</f>
        <v>44666</v>
      </c>
    </row>
    <row r="68" spans="1:6">
      <c r="A68">
        <v>67</v>
      </c>
      <c r="B68" t="s">
        <v>1120</v>
      </c>
      <c r="C68" t="s">
        <v>1028</v>
      </c>
      <c r="D68">
        <v>24</v>
      </c>
      <c r="E68">
        <f>_xlfn.XLOOKUP(Medicals[[#This Row],[Doctor_ID]],Hospitalvisits[Doctor_ID],Hospitalvisits[Patient_ID])</f>
        <v>85</v>
      </c>
      <c r="F68" s="3">
        <f>_xlfn.XLOOKUP(Medicals[[#This Row],[Patient ID]],Hospitalvisits[Patient_ID],Hospitalvisits[Admission_Date])</f>
        <v>44792</v>
      </c>
    </row>
    <row r="69" spans="1:6">
      <c r="A69">
        <v>68</v>
      </c>
      <c r="B69" t="s">
        <v>1121</v>
      </c>
      <c r="C69" t="s">
        <v>1036</v>
      </c>
      <c r="D69">
        <v>23</v>
      </c>
      <c r="E69">
        <f>_xlfn.XLOOKUP(Medicals[[#This Row],[Doctor_ID]],Hospitalvisits[Doctor_ID],Hospitalvisits[Patient_ID])</f>
        <v>40</v>
      </c>
      <c r="F69" s="3">
        <f>_xlfn.XLOOKUP(Medicals[[#This Row],[Patient ID]],Hospitalvisits[Patient_ID],Hospitalvisits[Admission_Date])</f>
        <v>44864</v>
      </c>
    </row>
    <row r="70" spans="1:6">
      <c r="A70">
        <v>69</v>
      </c>
      <c r="B70" t="s">
        <v>1122</v>
      </c>
      <c r="C70" t="s">
        <v>1028</v>
      </c>
      <c r="D70">
        <v>9</v>
      </c>
      <c r="E70">
        <f>_xlfn.XLOOKUP(Medicals[[#This Row],[Doctor_ID]],Hospitalvisits[Doctor_ID],Hospitalvisits[Patient_ID])</f>
        <v>44</v>
      </c>
      <c r="F70" s="3">
        <f>_xlfn.XLOOKUP(Medicals[[#This Row],[Patient ID]],Hospitalvisits[Patient_ID],Hospitalvisits[Admission_Date])</f>
        <v>44596</v>
      </c>
    </row>
    <row r="71" spans="1:6">
      <c r="A71">
        <v>70</v>
      </c>
      <c r="B71" t="s">
        <v>1123</v>
      </c>
      <c r="C71" t="s">
        <v>1025</v>
      </c>
      <c r="D71">
        <v>19</v>
      </c>
      <c r="E71">
        <f>_xlfn.XLOOKUP(Medicals[[#This Row],[Doctor_ID]],Hospitalvisits[Doctor_ID],Hospitalvisits[Patient_ID])</f>
        <v>69</v>
      </c>
      <c r="F71" s="3">
        <f>_xlfn.XLOOKUP(Medicals[[#This Row],[Patient ID]],Hospitalvisits[Patient_ID],Hospitalvisits[Admission_Date])</f>
        <v>45082</v>
      </c>
    </row>
    <row r="72" spans="1:6">
      <c r="A72">
        <v>71</v>
      </c>
      <c r="B72" t="s">
        <v>1124</v>
      </c>
      <c r="C72" t="s">
        <v>1031</v>
      </c>
      <c r="D72">
        <v>18</v>
      </c>
      <c r="E72">
        <f>_xlfn.XLOOKUP(Medicals[[#This Row],[Doctor_ID]],Hospitalvisits[Doctor_ID],Hospitalvisits[Patient_ID])</f>
        <v>72</v>
      </c>
      <c r="F72" s="3">
        <f>_xlfn.XLOOKUP(Medicals[[#This Row],[Patient ID]],Hospitalvisits[Patient_ID],Hospitalvisits[Admission_Date])</f>
        <v>45067</v>
      </c>
    </row>
    <row r="73" spans="1:6">
      <c r="A73">
        <v>72</v>
      </c>
      <c r="B73" t="s">
        <v>1125</v>
      </c>
      <c r="C73" t="s">
        <v>1036</v>
      </c>
      <c r="D73">
        <v>27</v>
      </c>
      <c r="E73">
        <f>_xlfn.XLOOKUP(Medicals[[#This Row],[Doctor_ID]],Hospitalvisits[Doctor_ID],Hospitalvisits[Patient_ID])</f>
        <v>47</v>
      </c>
      <c r="F73" s="3">
        <f>_xlfn.XLOOKUP(Medicals[[#This Row],[Patient ID]],Hospitalvisits[Patient_ID],Hospitalvisits[Admission_Date])</f>
        <v>44656</v>
      </c>
    </row>
    <row r="74" spans="1:6">
      <c r="A74">
        <v>73</v>
      </c>
      <c r="B74" t="s">
        <v>1126</v>
      </c>
      <c r="C74" t="s">
        <v>1036</v>
      </c>
      <c r="D74">
        <v>8</v>
      </c>
      <c r="E74">
        <f>_xlfn.XLOOKUP(Medicals[[#This Row],[Doctor_ID]],Hospitalvisits[Doctor_ID],Hospitalvisits[Patient_ID])</f>
        <v>38</v>
      </c>
      <c r="F74" s="3">
        <f>_xlfn.XLOOKUP(Medicals[[#This Row],[Patient ID]],Hospitalvisits[Patient_ID],Hospitalvisits[Admission_Date])</f>
        <v>44626</v>
      </c>
    </row>
    <row r="75" spans="1:6">
      <c r="A75">
        <v>74</v>
      </c>
      <c r="B75" t="s">
        <v>1127</v>
      </c>
      <c r="C75" t="s">
        <v>1043</v>
      </c>
      <c r="D75">
        <v>8</v>
      </c>
      <c r="E75">
        <f>_xlfn.XLOOKUP(Medicals[[#This Row],[Doctor_ID]],Hospitalvisits[Doctor_ID],Hospitalvisits[Patient_ID])</f>
        <v>2</v>
      </c>
      <c r="F75" s="3">
        <f>_xlfn.XLOOKUP(Medicals[[#This Row],[Patient ID]],Hospitalvisits[Patient_ID],Hospitalvisits[Admission_Date])</f>
        <v>44868</v>
      </c>
    </row>
    <row r="76" spans="1:6">
      <c r="A76">
        <v>75</v>
      </c>
      <c r="B76" t="s">
        <v>1128</v>
      </c>
      <c r="C76" t="s">
        <v>1031</v>
      </c>
      <c r="D76">
        <v>10</v>
      </c>
      <c r="E76">
        <f>_xlfn.XLOOKUP(Medicals[[#This Row],[Doctor_ID]],Hospitalvisits[Doctor_ID],Hospitalvisits[Patient_ID])</f>
        <v>2</v>
      </c>
      <c r="F76" s="3">
        <f>_xlfn.XLOOKUP(Medicals[[#This Row],[Patient ID]],Hospitalvisits[Patient_ID],Hospitalvisits[Admission_Date])</f>
        <v>44868</v>
      </c>
    </row>
    <row r="77" spans="1:6">
      <c r="A77">
        <v>76</v>
      </c>
      <c r="B77" t="s">
        <v>1129</v>
      </c>
      <c r="C77" t="s">
        <v>1036</v>
      </c>
      <c r="D77">
        <v>30</v>
      </c>
      <c r="E77">
        <f>_xlfn.XLOOKUP(Medicals[[#This Row],[Doctor_ID]],Hospitalvisits[Doctor_ID],Hospitalvisits[Patient_ID])</f>
        <v>42</v>
      </c>
      <c r="F77" s="3">
        <f>_xlfn.XLOOKUP(Medicals[[#This Row],[Patient ID]],Hospitalvisits[Patient_ID],Hospitalvisits[Admission_Date])</f>
        <v>44626</v>
      </c>
    </row>
    <row r="78" spans="1:6">
      <c r="A78">
        <v>77</v>
      </c>
      <c r="B78" t="s">
        <v>1130</v>
      </c>
      <c r="C78" t="s">
        <v>1028</v>
      </c>
      <c r="D78">
        <v>24</v>
      </c>
      <c r="E78">
        <f>_xlfn.XLOOKUP(Medicals[[#This Row],[Doctor_ID]],Hospitalvisits[Doctor_ID],Hospitalvisits[Patient_ID])</f>
        <v>15</v>
      </c>
      <c r="F78" s="3">
        <f>_xlfn.XLOOKUP(Medicals[[#This Row],[Patient ID]],Hospitalvisits[Patient_ID],Hospitalvisits[Admission_Date])</f>
        <v>44645</v>
      </c>
    </row>
    <row r="79" spans="1:6">
      <c r="A79">
        <v>78</v>
      </c>
      <c r="B79" t="s">
        <v>1131</v>
      </c>
      <c r="C79" t="s">
        <v>1039</v>
      </c>
      <c r="D79">
        <v>11</v>
      </c>
      <c r="E79">
        <f>_xlfn.XLOOKUP(Medicals[[#This Row],[Doctor_ID]],Hospitalvisits[Doctor_ID],Hospitalvisits[Patient_ID])</f>
        <v>8</v>
      </c>
      <c r="F79" s="3">
        <f>_xlfn.XLOOKUP(Medicals[[#This Row],[Patient ID]],Hospitalvisits[Patient_ID],Hospitalvisits[Admission_Date])</f>
        <v>44737</v>
      </c>
    </row>
    <row r="80" spans="1:6">
      <c r="A80">
        <v>79</v>
      </c>
      <c r="B80" t="s">
        <v>1132</v>
      </c>
      <c r="C80" t="s">
        <v>1025</v>
      </c>
      <c r="D80">
        <v>20</v>
      </c>
      <c r="E80">
        <f>_xlfn.XLOOKUP(Medicals[[#This Row],[Doctor_ID]],Hospitalvisits[Doctor_ID],Hospitalvisits[Patient_ID])</f>
        <v>3</v>
      </c>
      <c r="F80" s="3">
        <f>_xlfn.XLOOKUP(Medicals[[#This Row],[Patient ID]],Hospitalvisits[Patient_ID],Hospitalvisits[Admission_Date])</f>
        <v>44914</v>
      </c>
    </row>
    <row r="81" spans="1:6">
      <c r="A81">
        <v>80</v>
      </c>
      <c r="B81" t="s">
        <v>1133</v>
      </c>
      <c r="C81" t="s">
        <v>1025</v>
      </c>
      <c r="D81">
        <v>5</v>
      </c>
      <c r="E81">
        <f>_xlfn.XLOOKUP(Medicals[[#This Row],[Doctor_ID]],Hospitalvisits[Doctor_ID],Hospitalvisits[Patient_ID])</f>
        <v>78</v>
      </c>
      <c r="F81" s="3">
        <f>_xlfn.XLOOKUP(Medicals[[#This Row],[Patient ID]],Hospitalvisits[Patient_ID],Hospitalvisits[Admission_Date])</f>
        <v>44712</v>
      </c>
    </row>
    <row r="82" spans="1:6">
      <c r="A82">
        <v>81</v>
      </c>
      <c r="B82" t="s">
        <v>1134</v>
      </c>
      <c r="C82" t="s">
        <v>1039</v>
      </c>
      <c r="D82">
        <v>19</v>
      </c>
      <c r="E82">
        <f>_xlfn.XLOOKUP(Medicals[[#This Row],[Doctor_ID]],Hospitalvisits[Doctor_ID],Hospitalvisits[Patient_ID])</f>
        <v>26</v>
      </c>
      <c r="F82" s="3">
        <f>_xlfn.XLOOKUP(Medicals[[#This Row],[Patient ID]],Hospitalvisits[Patient_ID],Hospitalvisits[Admission_Date])</f>
        <v>44687</v>
      </c>
    </row>
    <row r="83" spans="1:6">
      <c r="A83">
        <v>82</v>
      </c>
      <c r="B83" t="s">
        <v>1135</v>
      </c>
      <c r="C83" t="s">
        <v>1031</v>
      </c>
      <c r="D83">
        <v>19</v>
      </c>
      <c r="E83">
        <f>_xlfn.XLOOKUP(Medicals[[#This Row],[Doctor_ID]],Hospitalvisits[Doctor_ID],Hospitalvisits[Patient_ID])</f>
        <v>83</v>
      </c>
      <c r="F83" s="3">
        <f>_xlfn.XLOOKUP(Medicals[[#This Row],[Patient ID]],Hospitalvisits[Patient_ID],Hospitalvisits[Admission_Date])</f>
        <v>44914</v>
      </c>
    </row>
    <row r="84" spans="1:6">
      <c r="A84">
        <v>83</v>
      </c>
      <c r="B84" t="s">
        <v>1136</v>
      </c>
      <c r="C84" t="s">
        <v>1039</v>
      </c>
      <c r="D84">
        <v>23</v>
      </c>
      <c r="E84">
        <f>_xlfn.XLOOKUP(Medicals[[#This Row],[Doctor_ID]],Hospitalvisits[Doctor_ID],Hospitalvisits[Patient_ID])</f>
        <v>192</v>
      </c>
      <c r="F84" s="3">
        <f>_xlfn.XLOOKUP(Medicals[[#This Row],[Patient ID]],Hospitalvisits[Patient_ID],Hospitalvisits[Admission_Date])</f>
        <v>44599</v>
      </c>
    </row>
    <row r="85" spans="1:6">
      <c r="A85">
        <v>84</v>
      </c>
      <c r="B85" t="s">
        <v>1137</v>
      </c>
      <c r="C85" t="s">
        <v>1039</v>
      </c>
      <c r="D85">
        <v>16</v>
      </c>
      <c r="E85">
        <f>_xlfn.XLOOKUP(Medicals[[#This Row],[Doctor_ID]],Hospitalvisits[Doctor_ID],Hospitalvisits[Patient_ID])</f>
        <v>16</v>
      </c>
      <c r="F85" s="3">
        <f>_xlfn.XLOOKUP(Medicals[[#This Row],[Patient ID]],Hospitalvisits[Patient_ID],Hospitalvisits[Admission_Date])</f>
        <v>44601</v>
      </c>
    </row>
    <row r="86" spans="1:6">
      <c r="A86">
        <v>85</v>
      </c>
      <c r="B86" t="s">
        <v>1138</v>
      </c>
      <c r="C86" t="s">
        <v>1043</v>
      </c>
      <c r="D86">
        <v>21</v>
      </c>
      <c r="E86">
        <f>_xlfn.XLOOKUP(Medicals[[#This Row],[Doctor_ID]],Hospitalvisits[Doctor_ID],Hospitalvisits[Patient_ID])</f>
        <v>7</v>
      </c>
      <c r="F86" s="3">
        <f>_xlfn.XLOOKUP(Medicals[[#This Row],[Patient ID]],Hospitalvisits[Patient_ID],Hospitalvisits[Admission_Date])</f>
        <v>44726</v>
      </c>
    </row>
    <row r="87" spans="1:6">
      <c r="A87">
        <v>86</v>
      </c>
      <c r="B87" t="s">
        <v>1139</v>
      </c>
      <c r="C87" t="s">
        <v>1039</v>
      </c>
      <c r="D87">
        <v>23</v>
      </c>
      <c r="E87">
        <f>_xlfn.XLOOKUP(Medicals[[#This Row],[Doctor_ID]],Hospitalvisits[Doctor_ID],Hospitalvisits[Patient_ID])</f>
        <v>143</v>
      </c>
      <c r="F87" s="3">
        <f>_xlfn.XLOOKUP(Medicals[[#This Row],[Patient ID]],Hospitalvisits[Patient_ID],Hospitalvisits[Admission_Date])</f>
        <v>44581</v>
      </c>
    </row>
    <row r="88" spans="1:6">
      <c r="A88">
        <v>87</v>
      </c>
      <c r="B88" t="s">
        <v>1140</v>
      </c>
      <c r="C88" t="s">
        <v>1031</v>
      </c>
      <c r="D88">
        <v>18</v>
      </c>
      <c r="E88">
        <f>_xlfn.XLOOKUP(Medicals[[#This Row],[Doctor_ID]],Hospitalvisits[Doctor_ID],Hospitalvisits[Patient_ID])</f>
        <v>99</v>
      </c>
      <c r="F88" s="3">
        <f>_xlfn.XLOOKUP(Medicals[[#This Row],[Patient ID]],Hospitalvisits[Patient_ID],Hospitalvisits[Admission_Date])</f>
        <v>44975</v>
      </c>
    </row>
    <row r="89" spans="1:6">
      <c r="A89">
        <v>88</v>
      </c>
      <c r="B89" t="s">
        <v>1141</v>
      </c>
      <c r="C89" t="s">
        <v>1031</v>
      </c>
      <c r="D89">
        <v>24</v>
      </c>
      <c r="E89">
        <f>_xlfn.XLOOKUP(Medicals[[#This Row],[Doctor_ID]],Hospitalvisits[Doctor_ID],Hospitalvisits[Patient_ID])</f>
        <v>94</v>
      </c>
      <c r="F89" s="3">
        <f>_xlfn.XLOOKUP(Medicals[[#This Row],[Patient ID]],Hospitalvisits[Patient_ID],Hospitalvisits[Admission_Date])</f>
        <v>45036</v>
      </c>
    </row>
    <row r="90" spans="1:6">
      <c r="A90">
        <v>89</v>
      </c>
      <c r="B90" t="s">
        <v>1142</v>
      </c>
      <c r="C90" t="s">
        <v>1043</v>
      </c>
      <c r="D90">
        <v>7</v>
      </c>
      <c r="E90">
        <f>_xlfn.XLOOKUP(Medicals[[#This Row],[Doctor_ID]],Hospitalvisits[Doctor_ID],Hospitalvisits[Patient_ID])</f>
        <v>40</v>
      </c>
      <c r="F90" s="3">
        <f>_xlfn.XLOOKUP(Medicals[[#This Row],[Patient ID]],Hospitalvisits[Patient_ID],Hospitalvisits[Admission_Date])</f>
        <v>44864</v>
      </c>
    </row>
    <row r="91" spans="1:6">
      <c r="A91">
        <v>90</v>
      </c>
      <c r="B91" t="s">
        <v>1143</v>
      </c>
      <c r="C91" t="s">
        <v>1031</v>
      </c>
      <c r="D91">
        <v>12</v>
      </c>
      <c r="E91">
        <f>_xlfn.XLOOKUP(Medicals[[#This Row],[Doctor_ID]],Hospitalvisits[Doctor_ID],Hospitalvisits[Patient_ID])</f>
        <v>38</v>
      </c>
      <c r="F91" s="3">
        <f>_xlfn.XLOOKUP(Medicals[[#This Row],[Patient ID]],Hospitalvisits[Patient_ID],Hospitalvisits[Admission_Date])</f>
        <v>44626</v>
      </c>
    </row>
    <row r="92" spans="1:6">
      <c r="A92">
        <v>91</v>
      </c>
      <c r="B92" t="s">
        <v>1144</v>
      </c>
      <c r="C92" t="s">
        <v>1031</v>
      </c>
      <c r="D92">
        <v>29</v>
      </c>
      <c r="E92">
        <f>_xlfn.XLOOKUP(Medicals[[#This Row],[Doctor_ID]],Hospitalvisits[Doctor_ID],Hospitalvisits[Patient_ID])</f>
        <v>197</v>
      </c>
      <c r="F92" s="3">
        <f>_xlfn.XLOOKUP(Medicals[[#This Row],[Patient ID]],Hospitalvisits[Patient_ID],Hospitalvisits[Admission_Date])</f>
        <v>44571</v>
      </c>
    </row>
    <row r="93" spans="1:6">
      <c r="A93">
        <v>92</v>
      </c>
      <c r="B93" t="s">
        <v>1145</v>
      </c>
      <c r="C93" t="s">
        <v>1025</v>
      </c>
      <c r="D93">
        <v>27</v>
      </c>
      <c r="E93">
        <f>_xlfn.XLOOKUP(Medicals[[#This Row],[Doctor_ID]],Hospitalvisits[Doctor_ID],Hospitalvisits[Patient_ID])</f>
        <v>125</v>
      </c>
      <c r="F93" s="3">
        <f>_xlfn.XLOOKUP(Medicals[[#This Row],[Patient ID]],Hospitalvisits[Patient_ID],Hospitalvisits[Admission_Date])</f>
        <v>44581</v>
      </c>
    </row>
    <row r="94" spans="1:6">
      <c r="A94">
        <v>93</v>
      </c>
      <c r="B94" t="s">
        <v>1146</v>
      </c>
      <c r="C94" t="s">
        <v>1028</v>
      </c>
      <c r="D94">
        <v>18</v>
      </c>
      <c r="E94">
        <f>_xlfn.XLOOKUP(Medicals[[#This Row],[Doctor_ID]],Hospitalvisits[Doctor_ID],Hospitalvisits[Patient_ID])</f>
        <v>53</v>
      </c>
      <c r="F94" s="3">
        <f>_xlfn.XLOOKUP(Medicals[[#This Row],[Patient ID]],Hospitalvisits[Patient_ID],Hospitalvisits[Admission_Date])</f>
        <v>44610</v>
      </c>
    </row>
    <row r="95" spans="1:6">
      <c r="A95">
        <v>94</v>
      </c>
      <c r="B95" t="s">
        <v>1147</v>
      </c>
      <c r="C95" t="s">
        <v>1036</v>
      </c>
      <c r="D95">
        <v>28</v>
      </c>
      <c r="E95">
        <f>_xlfn.XLOOKUP(Medicals[[#This Row],[Doctor_ID]],Hospitalvisits[Doctor_ID],Hospitalvisits[Patient_ID])</f>
        <v>73</v>
      </c>
      <c r="F95" s="3">
        <f>_xlfn.XLOOKUP(Medicals[[#This Row],[Patient ID]],Hospitalvisits[Patient_ID],Hospitalvisits[Admission_Date])</f>
        <v>44565</v>
      </c>
    </row>
    <row r="96" spans="1:6">
      <c r="A96">
        <v>95</v>
      </c>
      <c r="B96" t="s">
        <v>1148</v>
      </c>
      <c r="C96" t="s">
        <v>1039</v>
      </c>
      <c r="D96">
        <v>8</v>
      </c>
      <c r="E96">
        <f>_xlfn.XLOOKUP(Medicals[[#This Row],[Doctor_ID]],Hospitalvisits[Doctor_ID],Hospitalvisits[Patient_ID])</f>
        <v>39</v>
      </c>
      <c r="F96" s="3">
        <f>_xlfn.XLOOKUP(Medicals[[#This Row],[Patient ID]],Hospitalvisits[Patient_ID],Hospitalvisits[Admission_Date])</f>
        <v>45229</v>
      </c>
    </row>
    <row r="97" spans="1:6">
      <c r="A97">
        <v>96</v>
      </c>
      <c r="B97" t="s">
        <v>1149</v>
      </c>
      <c r="C97" t="s">
        <v>1039</v>
      </c>
      <c r="D97">
        <v>5</v>
      </c>
      <c r="E97">
        <f>_xlfn.XLOOKUP(Medicals[[#This Row],[Doctor_ID]],Hospitalvisits[Doctor_ID],Hospitalvisits[Patient_ID])</f>
        <v>72</v>
      </c>
      <c r="F97" s="3">
        <f>_xlfn.XLOOKUP(Medicals[[#This Row],[Patient ID]],Hospitalvisits[Patient_ID],Hospitalvisits[Admission_Date])</f>
        <v>45067</v>
      </c>
    </row>
    <row r="98" spans="1:6">
      <c r="A98">
        <v>97</v>
      </c>
      <c r="B98" t="s">
        <v>1150</v>
      </c>
      <c r="C98" t="s">
        <v>1031</v>
      </c>
      <c r="D98">
        <v>15</v>
      </c>
      <c r="E98">
        <f>_xlfn.XLOOKUP(Medicals[[#This Row],[Doctor_ID]],Hospitalvisits[Doctor_ID],Hospitalvisits[Patient_ID])</f>
        <v>13</v>
      </c>
      <c r="F98" s="3">
        <f>_xlfn.XLOOKUP(Medicals[[#This Row],[Patient ID]],Hospitalvisits[Patient_ID],Hospitalvisits[Admission_Date])</f>
        <v>44859</v>
      </c>
    </row>
    <row r="99" spans="1:6">
      <c r="A99">
        <v>98</v>
      </c>
      <c r="B99" t="s">
        <v>1151</v>
      </c>
      <c r="C99" t="s">
        <v>1043</v>
      </c>
      <c r="D99">
        <v>5</v>
      </c>
      <c r="E99">
        <f>_xlfn.XLOOKUP(Medicals[[#This Row],[Doctor_ID]],Hospitalvisits[Doctor_ID],Hospitalvisits[Patient_ID])</f>
        <v>10</v>
      </c>
      <c r="F99" s="3">
        <f>_xlfn.XLOOKUP(Medicals[[#This Row],[Patient ID]],Hospitalvisits[Patient_ID],Hospitalvisits[Admission_Date])</f>
        <v>44678</v>
      </c>
    </row>
    <row r="100" spans="1:6">
      <c r="A100">
        <v>99</v>
      </c>
      <c r="B100" t="s">
        <v>1152</v>
      </c>
      <c r="C100" t="s">
        <v>1043</v>
      </c>
      <c r="D100">
        <v>13</v>
      </c>
      <c r="E100">
        <f>_xlfn.XLOOKUP(Medicals[[#This Row],[Doctor_ID]],Hospitalvisits[Doctor_ID],Hospitalvisits[Patient_ID])</f>
        <v>37</v>
      </c>
      <c r="F100" s="3">
        <f>_xlfn.XLOOKUP(Medicals[[#This Row],[Patient ID]],Hospitalvisits[Patient_ID],Hospitalvisits[Admission_Date])</f>
        <v>44590</v>
      </c>
    </row>
    <row r="101" spans="1:6">
      <c r="A101">
        <v>100</v>
      </c>
      <c r="B101" t="s">
        <v>1153</v>
      </c>
      <c r="C101" t="s">
        <v>1025</v>
      </c>
      <c r="D101">
        <v>14</v>
      </c>
      <c r="E101">
        <f>_xlfn.XLOOKUP(Medicals[[#This Row],[Doctor_ID]],Hospitalvisits[Doctor_ID],Hospitalvisits[Patient_ID])</f>
        <v>127</v>
      </c>
      <c r="F101" s="3">
        <f>_xlfn.XLOOKUP(Medicals[[#This Row],[Patient ID]],Hospitalvisits[Patient_ID],Hospitalvisits[Admission_Date])</f>
        <v>44614</v>
      </c>
    </row>
    <row r="102" spans="1:6">
      <c r="A102">
        <v>101</v>
      </c>
      <c r="B102" t="s">
        <v>1154</v>
      </c>
      <c r="C102" t="s">
        <v>1028</v>
      </c>
      <c r="D102">
        <v>17</v>
      </c>
      <c r="E102">
        <f>_xlfn.XLOOKUP(Medicals[[#This Row],[Doctor_ID]],Hospitalvisits[Doctor_ID],Hospitalvisits[Patient_ID])</f>
        <v>32</v>
      </c>
      <c r="F102" s="3">
        <f>_xlfn.XLOOKUP(Medicals[[#This Row],[Patient ID]],Hospitalvisits[Patient_ID],Hospitalvisits[Admission_Date])</f>
        <v>44588</v>
      </c>
    </row>
    <row r="103" spans="1:6">
      <c r="A103">
        <v>102</v>
      </c>
      <c r="B103" t="s">
        <v>1155</v>
      </c>
      <c r="C103" t="s">
        <v>1043</v>
      </c>
      <c r="D103">
        <v>7</v>
      </c>
      <c r="E103">
        <f>_xlfn.XLOOKUP(Medicals[[#This Row],[Doctor_ID]],Hospitalvisits[Doctor_ID],Hospitalvisits[Patient_ID])</f>
        <v>10</v>
      </c>
      <c r="F103" s="3">
        <f>_xlfn.XLOOKUP(Medicals[[#This Row],[Patient ID]],Hospitalvisits[Patient_ID],Hospitalvisits[Admission_Date])</f>
        <v>44678</v>
      </c>
    </row>
    <row r="104" spans="1:6">
      <c r="A104">
        <v>103</v>
      </c>
      <c r="B104" t="s">
        <v>1156</v>
      </c>
      <c r="C104" t="s">
        <v>1028</v>
      </c>
      <c r="D104">
        <v>30</v>
      </c>
      <c r="E104">
        <f>_xlfn.XLOOKUP(Medicals[[#This Row],[Doctor_ID]],Hospitalvisits[Doctor_ID],Hospitalvisits[Patient_ID])</f>
        <v>155</v>
      </c>
      <c r="F104" s="3">
        <f>_xlfn.XLOOKUP(Medicals[[#This Row],[Patient ID]],Hospitalvisits[Patient_ID],Hospitalvisits[Admission_Date])</f>
        <v>45275</v>
      </c>
    </row>
    <row r="105" spans="1:6">
      <c r="A105">
        <v>104</v>
      </c>
      <c r="B105" t="s">
        <v>1157</v>
      </c>
      <c r="C105" t="s">
        <v>1025</v>
      </c>
      <c r="D105">
        <v>15</v>
      </c>
      <c r="E105">
        <f>_xlfn.XLOOKUP(Medicals[[#This Row],[Doctor_ID]],Hospitalvisits[Doctor_ID],Hospitalvisits[Patient_ID])</f>
        <v>236</v>
      </c>
      <c r="F105" s="3">
        <f>_xlfn.XLOOKUP(Medicals[[#This Row],[Patient ID]],Hospitalvisits[Patient_ID],Hospitalvisits[Admission_Date])</f>
        <v>45019</v>
      </c>
    </row>
    <row r="106" spans="1:6">
      <c r="A106">
        <v>105</v>
      </c>
      <c r="B106" t="s">
        <v>1158</v>
      </c>
      <c r="C106" t="s">
        <v>1039</v>
      </c>
      <c r="D106">
        <v>15</v>
      </c>
      <c r="E106">
        <f>_xlfn.XLOOKUP(Medicals[[#This Row],[Doctor_ID]],Hospitalvisits[Doctor_ID],Hospitalvisits[Patient_ID])</f>
        <v>73</v>
      </c>
      <c r="F106" s="3">
        <f>_xlfn.XLOOKUP(Medicals[[#This Row],[Patient ID]],Hospitalvisits[Patient_ID],Hospitalvisits[Admission_Date])</f>
        <v>44565</v>
      </c>
    </row>
    <row r="107" spans="1:6">
      <c r="A107">
        <v>106</v>
      </c>
      <c r="B107" t="s">
        <v>1159</v>
      </c>
      <c r="C107" t="s">
        <v>1043</v>
      </c>
      <c r="D107">
        <v>21</v>
      </c>
      <c r="E107">
        <f>_xlfn.XLOOKUP(Medicals[[#This Row],[Doctor_ID]],Hospitalvisits[Doctor_ID],Hospitalvisits[Patient_ID])</f>
        <v>120</v>
      </c>
      <c r="F107" s="3">
        <f>_xlfn.XLOOKUP(Medicals[[#This Row],[Patient ID]],Hospitalvisits[Patient_ID],Hospitalvisits[Admission_Date])</f>
        <v>44801</v>
      </c>
    </row>
    <row r="108" spans="1:6">
      <c r="A108">
        <v>107</v>
      </c>
      <c r="B108" t="s">
        <v>1160</v>
      </c>
      <c r="C108" t="s">
        <v>1036</v>
      </c>
      <c r="D108">
        <v>24</v>
      </c>
      <c r="E108">
        <f>_xlfn.XLOOKUP(Medicals[[#This Row],[Doctor_ID]],Hospitalvisits[Doctor_ID],Hospitalvisits[Patient_ID])</f>
        <v>224</v>
      </c>
      <c r="F108" s="3">
        <f>_xlfn.XLOOKUP(Medicals[[#This Row],[Patient ID]],Hospitalvisits[Patient_ID],Hospitalvisits[Admission_Date])</f>
        <v>44719</v>
      </c>
    </row>
    <row r="109" spans="1:6">
      <c r="A109">
        <v>108</v>
      </c>
      <c r="B109" t="s">
        <v>1161</v>
      </c>
      <c r="C109" t="s">
        <v>1036</v>
      </c>
      <c r="D109">
        <v>7</v>
      </c>
      <c r="E109">
        <f>_xlfn.XLOOKUP(Medicals[[#This Row],[Doctor_ID]],Hospitalvisits[Doctor_ID],Hospitalvisits[Patient_ID])</f>
        <v>67</v>
      </c>
      <c r="F109" s="3">
        <f>_xlfn.XLOOKUP(Medicals[[#This Row],[Patient ID]],Hospitalvisits[Patient_ID],Hospitalvisits[Admission_Date])</f>
        <v>44563</v>
      </c>
    </row>
    <row r="110" spans="1:6">
      <c r="A110">
        <v>109</v>
      </c>
      <c r="B110" t="s">
        <v>1162</v>
      </c>
      <c r="C110" t="s">
        <v>1025</v>
      </c>
      <c r="D110">
        <v>13</v>
      </c>
      <c r="E110">
        <f>_xlfn.XLOOKUP(Medicals[[#This Row],[Doctor_ID]],Hospitalvisits[Doctor_ID],Hospitalvisits[Patient_ID])</f>
        <v>15</v>
      </c>
      <c r="F110" s="3">
        <f>_xlfn.XLOOKUP(Medicals[[#This Row],[Patient ID]],Hospitalvisits[Patient_ID],Hospitalvisits[Admission_Date])</f>
        <v>44645</v>
      </c>
    </row>
    <row r="111" spans="1:6">
      <c r="A111">
        <v>110</v>
      </c>
      <c r="B111" t="s">
        <v>1163</v>
      </c>
      <c r="C111" t="s">
        <v>1036</v>
      </c>
      <c r="D111">
        <v>12</v>
      </c>
      <c r="E111">
        <f>_xlfn.XLOOKUP(Medicals[[#This Row],[Doctor_ID]],Hospitalvisits[Doctor_ID],Hospitalvisits[Patient_ID])</f>
        <v>37</v>
      </c>
      <c r="F111" s="3">
        <f>_xlfn.XLOOKUP(Medicals[[#This Row],[Patient ID]],Hospitalvisits[Patient_ID],Hospitalvisits[Admission_Date])</f>
        <v>44590</v>
      </c>
    </row>
    <row r="112" spans="1:6">
      <c r="A112">
        <v>111</v>
      </c>
      <c r="B112" t="s">
        <v>1164</v>
      </c>
      <c r="C112" t="s">
        <v>1043</v>
      </c>
      <c r="D112">
        <v>21</v>
      </c>
      <c r="E112">
        <f>_xlfn.XLOOKUP(Medicals[[#This Row],[Doctor_ID]],Hospitalvisits[Doctor_ID],Hospitalvisits[Patient_ID])</f>
        <v>204</v>
      </c>
      <c r="F112" s="3">
        <f>_xlfn.XLOOKUP(Medicals[[#This Row],[Patient ID]],Hospitalvisits[Patient_ID],Hospitalvisits[Admission_Date])</f>
        <v>44633</v>
      </c>
    </row>
    <row r="113" spans="1:6">
      <c r="A113">
        <v>112</v>
      </c>
      <c r="B113" t="s">
        <v>1165</v>
      </c>
      <c r="C113" t="s">
        <v>1025</v>
      </c>
      <c r="D113">
        <v>29</v>
      </c>
      <c r="E113">
        <f>_xlfn.XLOOKUP(Medicals[[#This Row],[Doctor_ID]],Hospitalvisits[Doctor_ID],Hospitalvisits[Patient_ID])</f>
        <v>13</v>
      </c>
      <c r="F113" s="3">
        <f>_xlfn.XLOOKUP(Medicals[[#This Row],[Patient ID]],Hospitalvisits[Patient_ID],Hospitalvisits[Admission_Date])</f>
        <v>44859</v>
      </c>
    </row>
    <row r="114" spans="1:6">
      <c r="A114">
        <v>113</v>
      </c>
      <c r="B114" t="s">
        <v>1166</v>
      </c>
      <c r="C114" t="s">
        <v>1039</v>
      </c>
      <c r="D114">
        <v>16</v>
      </c>
      <c r="E114">
        <f>_xlfn.XLOOKUP(Medicals[[#This Row],[Doctor_ID]],Hospitalvisits[Doctor_ID],Hospitalvisits[Patient_ID])</f>
        <v>14</v>
      </c>
      <c r="F114" s="3">
        <f>_xlfn.XLOOKUP(Medicals[[#This Row],[Patient ID]],Hospitalvisits[Patient_ID],Hospitalvisits[Admission_Date])</f>
        <v>44722</v>
      </c>
    </row>
    <row r="115" spans="1:6">
      <c r="A115">
        <v>114</v>
      </c>
      <c r="B115" t="s">
        <v>1167</v>
      </c>
      <c r="C115" t="s">
        <v>1025</v>
      </c>
      <c r="D115">
        <v>26</v>
      </c>
      <c r="E115">
        <f>_xlfn.XLOOKUP(Medicals[[#This Row],[Doctor_ID]],Hospitalvisits[Doctor_ID],Hospitalvisits[Patient_ID])</f>
        <v>2</v>
      </c>
      <c r="F115" s="3">
        <f>_xlfn.XLOOKUP(Medicals[[#This Row],[Patient ID]],Hospitalvisits[Patient_ID],Hospitalvisits[Admission_Date])</f>
        <v>44868</v>
      </c>
    </row>
    <row r="116" spans="1:6">
      <c r="A116">
        <v>115</v>
      </c>
      <c r="B116" t="s">
        <v>1168</v>
      </c>
      <c r="C116" t="s">
        <v>1028</v>
      </c>
      <c r="D116">
        <v>12</v>
      </c>
      <c r="E116">
        <f>_xlfn.XLOOKUP(Medicals[[#This Row],[Doctor_ID]],Hospitalvisits[Doctor_ID],Hospitalvisits[Patient_ID])</f>
        <v>2</v>
      </c>
      <c r="F116" s="3">
        <f>_xlfn.XLOOKUP(Medicals[[#This Row],[Patient ID]],Hospitalvisits[Patient_ID],Hospitalvisits[Admission_Date])</f>
        <v>44868</v>
      </c>
    </row>
    <row r="117" spans="1:6">
      <c r="A117">
        <v>116</v>
      </c>
      <c r="B117" t="s">
        <v>1169</v>
      </c>
      <c r="C117" t="s">
        <v>1031</v>
      </c>
      <c r="D117">
        <v>19</v>
      </c>
      <c r="E117">
        <f>_xlfn.XLOOKUP(Medicals[[#This Row],[Doctor_ID]],Hospitalvisits[Doctor_ID],Hospitalvisits[Patient_ID])</f>
        <v>157</v>
      </c>
      <c r="F117" s="3">
        <f>_xlfn.XLOOKUP(Medicals[[#This Row],[Patient ID]],Hospitalvisits[Patient_ID],Hospitalvisits[Admission_Date])</f>
        <v>45006</v>
      </c>
    </row>
    <row r="118" spans="1:6">
      <c r="A118">
        <v>117</v>
      </c>
      <c r="B118" t="s">
        <v>1170</v>
      </c>
      <c r="C118" t="s">
        <v>1028</v>
      </c>
      <c r="D118">
        <v>5</v>
      </c>
      <c r="E118">
        <f>_xlfn.XLOOKUP(Medicals[[#This Row],[Doctor_ID]],Hospitalvisits[Doctor_ID],Hospitalvisits[Patient_ID])</f>
        <v>43</v>
      </c>
      <c r="F118" s="3">
        <f>_xlfn.XLOOKUP(Medicals[[#This Row],[Patient ID]],Hospitalvisits[Patient_ID],Hospitalvisits[Admission_Date])</f>
        <v>44864</v>
      </c>
    </row>
    <row r="119" spans="1:6">
      <c r="A119">
        <v>118</v>
      </c>
      <c r="B119" t="s">
        <v>1171</v>
      </c>
      <c r="C119" t="s">
        <v>1043</v>
      </c>
      <c r="D119">
        <v>20</v>
      </c>
      <c r="E119">
        <f>_xlfn.XLOOKUP(Medicals[[#This Row],[Doctor_ID]],Hospitalvisits[Doctor_ID],Hospitalvisits[Patient_ID])</f>
        <v>28</v>
      </c>
      <c r="F119" s="3">
        <f>_xlfn.XLOOKUP(Medicals[[#This Row],[Patient ID]],Hospitalvisits[Patient_ID],Hospitalvisits[Admission_Date])</f>
        <v>44644</v>
      </c>
    </row>
    <row r="120" spans="1:6">
      <c r="A120">
        <v>119</v>
      </c>
      <c r="B120" t="s">
        <v>1172</v>
      </c>
      <c r="C120" t="s">
        <v>1031</v>
      </c>
      <c r="D120">
        <v>16</v>
      </c>
      <c r="E120">
        <f>_xlfn.XLOOKUP(Medicals[[#This Row],[Doctor_ID]],Hospitalvisits[Doctor_ID],Hospitalvisits[Patient_ID])</f>
        <v>139</v>
      </c>
      <c r="F120" s="3">
        <f>_xlfn.XLOOKUP(Medicals[[#This Row],[Patient ID]],Hospitalvisits[Patient_ID],Hospitalvisits[Admission_Date])</f>
        <v>44733</v>
      </c>
    </row>
    <row r="121" spans="1:6">
      <c r="A121">
        <v>120</v>
      </c>
      <c r="B121" t="s">
        <v>1173</v>
      </c>
      <c r="C121" t="s">
        <v>1025</v>
      </c>
      <c r="D121">
        <v>16</v>
      </c>
      <c r="E121">
        <f>_xlfn.XLOOKUP(Medicals[[#This Row],[Doctor_ID]],Hospitalvisits[Doctor_ID],Hospitalvisits[Patient_ID])</f>
        <v>95</v>
      </c>
      <c r="F121" s="3">
        <f>_xlfn.XLOOKUP(Medicals[[#This Row],[Patient ID]],Hospitalvisits[Patient_ID],Hospitalvisits[Admission_Date])</f>
        <v>44723</v>
      </c>
    </row>
    <row r="122" spans="1:6">
      <c r="A122">
        <v>121</v>
      </c>
      <c r="B122" t="s">
        <v>1174</v>
      </c>
      <c r="C122" t="s">
        <v>1043</v>
      </c>
      <c r="D122">
        <v>20</v>
      </c>
      <c r="E122">
        <f>_xlfn.XLOOKUP(Medicals[[#This Row],[Doctor_ID]],Hospitalvisits[Doctor_ID],Hospitalvisits[Patient_ID])</f>
        <v>10</v>
      </c>
      <c r="F122" s="3">
        <f>_xlfn.XLOOKUP(Medicals[[#This Row],[Patient ID]],Hospitalvisits[Patient_ID],Hospitalvisits[Admission_Date])</f>
        <v>44678</v>
      </c>
    </row>
    <row r="123" spans="1:6">
      <c r="A123">
        <v>122</v>
      </c>
      <c r="B123" t="s">
        <v>1175</v>
      </c>
      <c r="C123" t="s">
        <v>1036</v>
      </c>
      <c r="D123">
        <v>16</v>
      </c>
      <c r="E123">
        <f>_xlfn.XLOOKUP(Medicals[[#This Row],[Doctor_ID]],Hospitalvisits[Doctor_ID],Hospitalvisits[Patient_ID])</f>
        <v>122</v>
      </c>
      <c r="F123" s="3">
        <f>_xlfn.XLOOKUP(Medicals[[#This Row],[Patient ID]],Hospitalvisits[Patient_ID],Hospitalvisits[Admission_Date])</f>
        <v>44637</v>
      </c>
    </row>
    <row r="124" spans="1:6">
      <c r="A124">
        <v>123</v>
      </c>
      <c r="B124" t="s">
        <v>1176</v>
      </c>
      <c r="C124" t="s">
        <v>1039</v>
      </c>
      <c r="D124">
        <v>5</v>
      </c>
      <c r="E124">
        <f>_xlfn.XLOOKUP(Medicals[[#This Row],[Doctor_ID]],Hospitalvisits[Doctor_ID],Hospitalvisits[Patient_ID])</f>
        <v>7</v>
      </c>
      <c r="F124" s="3">
        <f>_xlfn.XLOOKUP(Medicals[[#This Row],[Patient ID]],Hospitalvisits[Patient_ID],Hospitalvisits[Admission_Date])</f>
        <v>44726</v>
      </c>
    </row>
    <row r="125" spans="1:6">
      <c r="A125">
        <v>124</v>
      </c>
      <c r="B125" t="s">
        <v>1177</v>
      </c>
      <c r="C125" t="s">
        <v>1028</v>
      </c>
      <c r="D125">
        <v>6</v>
      </c>
      <c r="E125">
        <f>_xlfn.XLOOKUP(Medicals[[#This Row],[Doctor_ID]],Hospitalvisits[Doctor_ID],Hospitalvisits[Patient_ID])</f>
        <v>163</v>
      </c>
      <c r="F125" s="3">
        <f>_xlfn.XLOOKUP(Medicals[[#This Row],[Patient ID]],Hospitalvisits[Patient_ID],Hospitalvisits[Admission_Date])</f>
        <v>45261</v>
      </c>
    </row>
    <row r="126" spans="1:6">
      <c r="A126">
        <v>125</v>
      </c>
      <c r="B126" t="s">
        <v>1178</v>
      </c>
      <c r="C126" t="s">
        <v>1039</v>
      </c>
      <c r="D126">
        <v>27</v>
      </c>
      <c r="E126">
        <f>_xlfn.XLOOKUP(Medicals[[#This Row],[Doctor_ID]],Hospitalvisits[Doctor_ID],Hospitalvisits[Patient_ID])</f>
        <v>198</v>
      </c>
      <c r="F126" s="3">
        <f>_xlfn.XLOOKUP(Medicals[[#This Row],[Patient ID]],Hospitalvisits[Patient_ID],Hospitalvisits[Admission_Date])</f>
        <v>44597</v>
      </c>
    </row>
    <row r="127" spans="1:6">
      <c r="A127">
        <v>126</v>
      </c>
      <c r="B127" t="s">
        <v>1179</v>
      </c>
      <c r="C127" t="s">
        <v>1039</v>
      </c>
      <c r="D127">
        <v>15</v>
      </c>
      <c r="E127">
        <f>_xlfn.XLOOKUP(Medicals[[#This Row],[Doctor_ID]],Hospitalvisits[Doctor_ID],Hospitalvisits[Patient_ID])</f>
        <v>46</v>
      </c>
      <c r="F127" s="3">
        <f>_xlfn.XLOOKUP(Medicals[[#This Row],[Patient ID]],Hospitalvisits[Patient_ID],Hospitalvisits[Admission_Date])</f>
        <v>44574</v>
      </c>
    </row>
    <row r="128" spans="1:6">
      <c r="A128">
        <v>127</v>
      </c>
      <c r="B128" t="s">
        <v>1180</v>
      </c>
      <c r="C128" t="s">
        <v>1025</v>
      </c>
      <c r="D128">
        <v>16</v>
      </c>
      <c r="E128">
        <f>_xlfn.XLOOKUP(Medicals[[#This Row],[Doctor_ID]],Hospitalvisits[Doctor_ID],Hospitalvisits[Patient_ID])</f>
        <v>76</v>
      </c>
      <c r="F128" s="3">
        <f>_xlfn.XLOOKUP(Medicals[[#This Row],[Patient ID]],Hospitalvisits[Patient_ID],Hospitalvisits[Admission_Date])</f>
        <v>45043</v>
      </c>
    </row>
    <row r="129" spans="1:6">
      <c r="A129">
        <v>128</v>
      </c>
      <c r="B129" t="s">
        <v>1181</v>
      </c>
      <c r="C129" t="s">
        <v>1043</v>
      </c>
      <c r="D129">
        <v>15</v>
      </c>
      <c r="E129">
        <f>_xlfn.XLOOKUP(Medicals[[#This Row],[Doctor_ID]],Hospitalvisits[Doctor_ID],Hospitalvisits[Patient_ID])</f>
        <v>86</v>
      </c>
      <c r="F129" s="3">
        <f>_xlfn.XLOOKUP(Medicals[[#This Row],[Patient ID]],Hospitalvisits[Patient_ID],Hospitalvisits[Admission_Date])</f>
        <v>44842</v>
      </c>
    </row>
    <row r="130" spans="1:6">
      <c r="A130">
        <v>129</v>
      </c>
      <c r="B130" t="s">
        <v>1182</v>
      </c>
      <c r="C130" t="s">
        <v>1028</v>
      </c>
      <c r="D130">
        <v>15</v>
      </c>
      <c r="E130">
        <f>_xlfn.XLOOKUP(Medicals[[#This Row],[Doctor_ID]],Hospitalvisits[Doctor_ID],Hospitalvisits[Patient_ID])</f>
        <v>18</v>
      </c>
      <c r="F130" s="3">
        <f>_xlfn.XLOOKUP(Medicals[[#This Row],[Patient ID]],Hospitalvisits[Patient_ID],Hospitalvisits[Admission_Date])</f>
        <v>44574</v>
      </c>
    </row>
    <row r="131" spans="1:6">
      <c r="A131">
        <v>130</v>
      </c>
      <c r="B131" t="s">
        <v>1183</v>
      </c>
      <c r="C131" t="s">
        <v>1039</v>
      </c>
      <c r="D131">
        <v>30</v>
      </c>
      <c r="E131">
        <f>_xlfn.XLOOKUP(Medicals[[#This Row],[Doctor_ID]],Hospitalvisits[Doctor_ID],Hospitalvisits[Patient_ID])</f>
        <v>81</v>
      </c>
      <c r="F131" s="3">
        <f>_xlfn.XLOOKUP(Medicals[[#This Row],[Patient ID]],Hospitalvisits[Patient_ID],Hospitalvisits[Admission_Date])</f>
        <v>44768</v>
      </c>
    </row>
    <row r="132" spans="1:6">
      <c r="A132">
        <v>131</v>
      </c>
      <c r="B132" t="s">
        <v>1184</v>
      </c>
      <c r="C132" t="s">
        <v>1025</v>
      </c>
      <c r="D132">
        <v>16</v>
      </c>
      <c r="E132">
        <f>_xlfn.XLOOKUP(Medicals[[#This Row],[Doctor_ID]],Hospitalvisits[Doctor_ID],Hospitalvisits[Patient_ID])</f>
        <v>3</v>
      </c>
      <c r="F132" s="3">
        <f>_xlfn.XLOOKUP(Medicals[[#This Row],[Patient ID]],Hospitalvisits[Patient_ID],Hospitalvisits[Admission_Date])</f>
        <v>44914</v>
      </c>
    </row>
    <row r="133" spans="1:6">
      <c r="A133">
        <v>132</v>
      </c>
      <c r="B133" t="s">
        <v>1185</v>
      </c>
      <c r="C133" t="s">
        <v>1031</v>
      </c>
      <c r="D133">
        <v>14</v>
      </c>
      <c r="E133">
        <f>_xlfn.XLOOKUP(Medicals[[#This Row],[Doctor_ID]],Hospitalvisits[Doctor_ID],Hospitalvisits[Patient_ID])</f>
        <v>28</v>
      </c>
      <c r="F133" s="3">
        <f>_xlfn.XLOOKUP(Medicals[[#This Row],[Patient ID]],Hospitalvisits[Patient_ID],Hospitalvisits[Admission_Date])</f>
        <v>44644</v>
      </c>
    </row>
    <row r="134" spans="1:6">
      <c r="A134">
        <v>133</v>
      </c>
      <c r="B134" t="s">
        <v>346</v>
      </c>
      <c r="C134" t="s">
        <v>1031</v>
      </c>
      <c r="D134">
        <v>10</v>
      </c>
      <c r="E134">
        <f>_xlfn.XLOOKUP(Medicals[[#This Row],[Doctor_ID]],Hospitalvisits[Doctor_ID],Hospitalvisits[Patient_ID])</f>
        <v>20</v>
      </c>
      <c r="F134" s="3">
        <f>_xlfn.XLOOKUP(Medicals[[#This Row],[Patient ID]],Hospitalvisits[Patient_ID],Hospitalvisits[Admission_Date])</f>
        <v>44622</v>
      </c>
    </row>
    <row r="135" spans="1:6">
      <c r="A135">
        <v>134</v>
      </c>
      <c r="B135" t="s">
        <v>1186</v>
      </c>
      <c r="C135" t="s">
        <v>1043</v>
      </c>
      <c r="D135">
        <v>18</v>
      </c>
      <c r="E135">
        <f>_xlfn.XLOOKUP(Medicals[[#This Row],[Doctor_ID]],Hospitalvisits[Doctor_ID],Hospitalvisits[Patient_ID])</f>
        <v>21</v>
      </c>
      <c r="F135" s="3">
        <f>_xlfn.XLOOKUP(Medicals[[#This Row],[Patient ID]],Hospitalvisits[Patient_ID],Hospitalvisits[Admission_Date])</f>
        <v>44682</v>
      </c>
    </row>
    <row r="136" spans="1:6">
      <c r="A136">
        <v>135</v>
      </c>
      <c r="B136" t="s">
        <v>1187</v>
      </c>
      <c r="C136" t="s">
        <v>1025</v>
      </c>
      <c r="D136">
        <v>23</v>
      </c>
      <c r="E136">
        <f>_xlfn.XLOOKUP(Medicals[[#This Row],[Doctor_ID]],Hospitalvisits[Doctor_ID],Hospitalvisits[Patient_ID])</f>
        <v>79</v>
      </c>
      <c r="F136" s="3">
        <f>_xlfn.XLOOKUP(Medicals[[#This Row],[Patient ID]],Hospitalvisits[Patient_ID],Hospitalvisits[Admission_Date])</f>
        <v>45035</v>
      </c>
    </row>
    <row r="137" spans="1:6">
      <c r="A137">
        <v>136</v>
      </c>
      <c r="B137" t="s">
        <v>1188</v>
      </c>
      <c r="C137" t="s">
        <v>1036</v>
      </c>
      <c r="D137">
        <v>11</v>
      </c>
      <c r="E137">
        <f>_xlfn.XLOOKUP(Medicals[[#This Row],[Doctor_ID]],Hospitalvisits[Doctor_ID],Hospitalvisits[Patient_ID])</f>
        <v>214</v>
      </c>
      <c r="F137" s="3">
        <f>_xlfn.XLOOKUP(Medicals[[#This Row],[Patient ID]],Hospitalvisits[Patient_ID],Hospitalvisits[Admission_Date])</f>
        <v>44862</v>
      </c>
    </row>
    <row r="138" spans="1:6">
      <c r="A138">
        <v>137</v>
      </c>
      <c r="B138" t="s">
        <v>1189</v>
      </c>
      <c r="C138" t="s">
        <v>1028</v>
      </c>
      <c r="D138">
        <v>30</v>
      </c>
      <c r="E138">
        <f>_xlfn.XLOOKUP(Medicals[[#This Row],[Doctor_ID]],Hospitalvisits[Doctor_ID],Hospitalvisits[Patient_ID])</f>
        <v>68</v>
      </c>
      <c r="F138" s="3">
        <f>_xlfn.XLOOKUP(Medicals[[#This Row],[Patient ID]],Hospitalvisits[Patient_ID],Hospitalvisits[Admission_Date])</f>
        <v>44719</v>
      </c>
    </row>
    <row r="139" spans="1:6">
      <c r="A139">
        <v>138</v>
      </c>
      <c r="B139" t="s">
        <v>1190</v>
      </c>
      <c r="C139" t="s">
        <v>1039</v>
      </c>
      <c r="D139">
        <v>23</v>
      </c>
      <c r="E139">
        <f>_xlfn.XLOOKUP(Medicals[[#This Row],[Doctor_ID]],Hospitalvisits[Doctor_ID],Hospitalvisits[Patient_ID])</f>
        <v>20</v>
      </c>
      <c r="F139" s="3">
        <f>_xlfn.XLOOKUP(Medicals[[#This Row],[Patient ID]],Hospitalvisits[Patient_ID],Hospitalvisits[Admission_Date])</f>
        <v>44622</v>
      </c>
    </row>
    <row r="140" spans="1:6">
      <c r="A140">
        <v>139</v>
      </c>
      <c r="B140" t="s">
        <v>1191</v>
      </c>
      <c r="C140" t="s">
        <v>1025</v>
      </c>
      <c r="D140">
        <v>26</v>
      </c>
      <c r="E140">
        <f>_xlfn.XLOOKUP(Medicals[[#This Row],[Doctor_ID]],Hospitalvisits[Doctor_ID],Hospitalvisits[Patient_ID])</f>
        <v>48</v>
      </c>
      <c r="F140" s="3">
        <f>_xlfn.XLOOKUP(Medicals[[#This Row],[Patient ID]],Hospitalvisits[Patient_ID],Hospitalvisits[Admission_Date])</f>
        <v>44724</v>
      </c>
    </row>
    <row r="141" spans="1:6">
      <c r="A141">
        <v>140</v>
      </c>
      <c r="B141" t="s">
        <v>1192</v>
      </c>
      <c r="C141" t="s">
        <v>1031</v>
      </c>
      <c r="D141">
        <v>9</v>
      </c>
      <c r="E141">
        <f>_xlfn.XLOOKUP(Medicals[[#This Row],[Doctor_ID]],Hospitalvisits[Doctor_ID],Hospitalvisits[Patient_ID])</f>
        <v>26</v>
      </c>
      <c r="F141" s="3">
        <f>_xlfn.XLOOKUP(Medicals[[#This Row],[Patient ID]],Hospitalvisits[Patient_ID],Hospitalvisits[Admission_Date])</f>
        <v>44687</v>
      </c>
    </row>
    <row r="142" spans="1:6">
      <c r="A142">
        <v>141</v>
      </c>
      <c r="B142" t="s">
        <v>1193</v>
      </c>
      <c r="C142" t="s">
        <v>1031</v>
      </c>
      <c r="D142">
        <v>7</v>
      </c>
      <c r="E142">
        <f>_xlfn.XLOOKUP(Medicals[[#This Row],[Doctor_ID]],Hospitalvisits[Doctor_ID],Hospitalvisits[Patient_ID])</f>
        <v>174</v>
      </c>
      <c r="F142" s="3">
        <f>_xlfn.XLOOKUP(Medicals[[#This Row],[Patient ID]],Hospitalvisits[Patient_ID],Hospitalvisits[Admission_Date])</f>
        <v>44899</v>
      </c>
    </row>
    <row r="143" spans="1:6">
      <c r="A143">
        <v>142</v>
      </c>
      <c r="B143" t="s">
        <v>1194</v>
      </c>
      <c r="C143" t="s">
        <v>1025</v>
      </c>
      <c r="D143">
        <v>18</v>
      </c>
      <c r="E143">
        <f>_xlfn.XLOOKUP(Medicals[[#This Row],[Doctor_ID]],Hospitalvisits[Doctor_ID],Hospitalvisits[Patient_ID])</f>
        <v>87</v>
      </c>
      <c r="F143" s="3">
        <f>_xlfn.XLOOKUP(Medicals[[#This Row],[Patient ID]],Hospitalvisits[Patient_ID],Hospitalvisits[Admission_Date])</f>
        <v>45223</v>
      </c>
    </row>
    <row r="144" spans="1:6">
      <c r="A144">
        <v>143</v>
      </c>
      <c r="B144" t="s">
        <v>1195</v>
      </c>
      <c r="C144" t="s">
        <v>1028</v>
      </c>
      <c r="D144">
        <v>8</v>
      </c>
      <c r="E144">
        <f>_xlfn.XLOOKUP(Medicals[[#This Row],[Doctor_ID]],Hospitalvisits[Doctor_ID],Hospitalvisits[Patient_ID])</f>
        <v>106</v>
      </c>
      <c r="F144" s="3">
        <f>_xlfn.XLOOKUP(Medicals[[#This Row],[Patient ID]],Hospitalvisits[Patient_ID],Hospitalvisits[Admission_Date])</f>
        <v>44910</v>
      </c>
    </row>
    <row r="145" spans="1:6">
      <c r="A145">
        <v>144</v>
      </c>
      <c r="B145" t="s">
        <v>1196</v>
      </c>
      <c r="C145" t="s">
        <v>1031</v>
      </c>
      <c r="D145">
        <v>28</v>
      </c>
      <c r="E145">
        <f>_xlfn.XLOOKUP(Medicals[[#This Row],[Doctor_ID]],Hospitalvisits[Doctor_ID],Hospitalvisits[Patient_ID])</f>
        <v>192</v>
      </c>
      <c r="F145" s="3">
        <f>_xlfn.XLOOKUP(Medicals[[#This Row],[Patient ID]],Hospitalvisits[Patient_ID],Hospitalvisits[Admission_Date])</f>
        <v>44599</v>
      </c>
    </row>
    <row r="146" spans="1:6">
      <c r="A146">
        <v>145</v>
      </c>
      <c r="B146" t="s">
        <v>1197</v>
      </c>
      <c r="C146" t="s">
        <v>1039</v>
      </c>
      <c r="D146">
        <v>24</v>
      </c>
      <c r="E146">
        <f>_xlfn.XLOOKUP(Medicals[[#This Row],[Doctor_ID]],Hospitalvisits[Doctor_ID],Hospitalvisits[Patient_ID])</f>
        <v>186</v>
      </c>
      <c r="F146" s="3">
        <f>_xlfn.XLOOKUP(Medicals[[#This Row],[Patient ID]],Hospitalvisits[Patient_ID],Hospitalvisits[Admission_Date])</f>
        <v>44593</v>
      </c>
    </row>
    <row r="147" spans="1:6">
      <c r="A147">
        <v>146</v>
      </c>
      <c r="B147" t="s">
        <v>1198</v>
      </c>
      <c r="C147" t="s">
        <v>1028</v>
      </c>
      <c r="D147">
        <v>9</v>
      </c>
      <c r="E147">
        <f>_xlfn.XLOOKUP(Medicals[[#This Row],[Doctor_ID]],Hospitalvisits[Doctor_ID],Hospitalvisits[Patient_ID])</f>
        <v>91</v>
      </c>
      <c r="F147" s="3">
        <f>_xlfn.XLOOKUP(Medicals[[#This Row],[Patient ID]],Hospitalvisits[Patient_ID],Hospitalvisits[Admission_Date])</f>
        <v>44873</v>
      </c>
    </row>
    <row r="148" spans="1:6">
      <c r="A148">
        <v>147</v>
      </c>
      <c r="B148" t="s">
        <v>1199</v>
      </c>
      <c r="C148" t="s">
        <v>1039</v>
      </c>
      <c r="D148">
        <v>22</v>
      </c>
      <c r="E148">
        <f>_xlfn.XLOOKUP(Medicals[[#This Row],[Doctor_ID]],Hospitalvisits[Doctor_ID],Hospitalvisits[Patient_ID])</f>
        <v>50</v>
      </c>
      <c r="F148" s="3">
        <f>_xlfn.XLOOKUP(Medicals[[#This Row],[Patient ID]],Hospitalvisits[Patient_ID],Hospitalvisits[Admission_Date])</f>
        <v>45505</v>
      </c>
    </row>
    <row r="149" spans="1:6">
      <c r="A149">
        <v>148</v>
      </c>
      <c r="B149" t="s">
        <v>1200</v>
      </c>
      <c r="C149" t="s">
        <v>1028</v>
      </c>
      <c r="D149">
        <v>26</v>
      </c>
      <c r="E149">
        <f>_xlfn.XLOOKUP(Medicals[[#This Row],[Doctor_ID]],Hospitalvisits[Doctor_ID],Hospitalvisits[Patient_ID])</f>
        <v>82</v>
      </c>
      <c r="F149" s="3">
        <f>_xlfn.XLOOKUP(Medicals[[#This Row],[Patient ID]],Hospitalvisits[Patient_ID],Hospitalvisits[Admission_Date])</f>
        <v>44761</v>
      </c>
    </row>
    <row r="150" spans="1:6">
      <c r="A150">
        <v>149</v>
      </c>
      <c r="B150" t="s">
        <v>1201</v>
      </c>
      <c r="C150" t="s">
        <v>1028</v>
      </c>
      <c r="D150">
        <v>19</v>
      </c>
      <c r="E150">
        <f>_xlfn.XLOOKUP(Medicals[[#This Row],[Doctor_ID]],Hospitalvisits[Doctor_ID],Hospitalvisits[Patient_ID])</f>
        <v>27</v>
      </c>
      <c r="F150" s="3">
        <f>_xlfn.XLOOKUP(Medicals[[#This Row],[Patient ID]],Hospitalvisits[Patient_ID],Hospitalvisits[Admission_Date])</f>
        <v>44675</v>
      </c>
    </row>
    <row r="151" spans="1:6">
      <c r="A151">
        <v>150</v>
      </c>
      <c r="B151" t="s">
        <v>1202</v>
      </c>
      <c r="C151" t="s">
        <v>1028</v>
      </c>
      <c r="D151">
        <v>5</v>
      </c>
      <c r="E151">
        <f>_xlfn.XLOOKUP(Medicals[[#This Row],[Doctor_ID]],Hospitalvisits[Doctor_ID],Hospitalvisits[Patient_ID])</f>
        <v>58</v>
      </c>
      <c r="F151" s="3">
        <f>_xlfn.XLOOKUP(Medicals[[#This Row],[Patient ID]],Hospitalvisits[Patient_ID],Hospitalvisits[Admission_Date])</f>
        <v>44831</v>
      </c>
    </row>
    <row r="152" spans="1:6">
      <c r="A152">
        <v>151</v>
      </c>
      <c r="B152" t="s">
        <v>1203</v>
      </c>
      <c r="C152" t="s">
        <v>1025</v>
      </c>
      <c r="D152">
        <v>29</v>
      </c>
      <c r="E152">
        <f>_xlfn.XLOOKUP(Medicals[[#This Row],[Doctor_ID]],Hospitalvisits[Doctor_ID],Hospitalvisits[Patient_ID])</f>
        <v>13</v>
      </c>
      <c r="F152" s="3">
        <f>_xlfn.XLOOKUP(Medicals[[#This Row],[Patient ID]],Hospitalvisits[Patient_ID],Hospitalvisits[Admission_Date])</f>
        <v>44859</v>
      </c>
    </row>
    <row r="153" spans="1:6">
      <c r="A153">
        <v>152</v>
      </c>
      <c r="B153" t="s">
        <v>1204</v>
      </c>
      <c r="C153" t="s">
        <v>1028</v>
      </c>
      <c r="D153">
        <v>14</v>
      </c>
      <c r="E153">
        <f>_xlfn.XLOOKUP(Medicals[[#This Row],[Doctor_ID]],Hospitalvisits[Doctor_ID],Hospitalvisits[Patient_ID])</f>
        <v>123</v>
      </c>
      <c r="F153" s="3">
        <f>_xlfn.XLOOKUP(Medicals[[#This Row],[Patient ID]],Hospitalvisits[Patient_ID],Hospitalvisits[Admission_Date])</f>
        <v>44593</v>
      </c>
    </row>
    <row r="154" spans="1:6">
      <c r="A154">
        <v>153</v>
      </c>
      <c r="B154" t="s">
        <v>1205</v>
      </c>
      <c r="C154" t="s">
        <v>1036</v>
      </c>
      <c r="D154">
        <v>26</v>
      </c>
      <c r="E154">
        <f>_xlfn.XLOOKUP(Medicals[[#This Row],[Doctor_ID]],Hospitalvisits[Doctor_ID],Hospitalvisits[Patient_ID])</f>
        <v>15</v>
      </c>
      <c r="F154" s="3">
        <f>_xlfn.XLOOKUP(Medicals[[#This Row],[Patient ID]],Hospitalvisits[Patient_ID],Hospitalvisits[Admission_Date])</f>
        <v>44645</v>
      </c>
    </row>
    <row r="155" spans="1:6">
      <c r="A155">
        <v>154</v>
      </c>
      <c r="B155" t="s">
        <v>1206</v>
      </c>
      <c r="C155" t="s">
        <v>1043</v>
      </c>
      <c r="D155">
        <v>26</v>
      </c>
      <c r="E155">
        <f>_xlfn.XLOOKUP(Medicals[[#This Row],[Doctor_ID]],Hospitalvisits[Doctor_ID],Hospitalvisits[Patient_ID])</f>
        <v>15</v>
      </c>
      <c r="F155" s="3">
        <f>_xlfn.XLOOKUP(Medicals[[#This Row],[Patient ID]],Hospitalvisits[Patient_ID],Hospitalvisits[Admission_Date])</f>
        <v>44645</v>
      </c>
    </row>
    <row r="156" spans="1:6">
      <c r="A156">
        <v>155</v>
      </c>
      <c r="B156" t="s">
        <v>1207</v>
      </c>
      <c r="C156" t="s">
        <v>1036</v>
      </c>
      <c r="D156">
        <v>12</v>
      </c>
      <c r="E156">
        <f>_xlfn.XLOOKUP(Medicals[[#This Row],[Doctor_ID]],Hospitalvisits[Doctor_ID],Hospitalvisits[Patient_ID])</f>
        <v>27</v>
      </c>
      <c r="F156" s="3">
        <f>_xlfn.XLOOKUP(Medicals[[#This Row],[Patient ID]],Hospitalvisits[Patient_ID],Hospitalvisits[Admission_Date])</f>
        <v>44675</v>
      </c>
    </row>
    <row r="157" spans="1:6">
      <c r="A157">
        <v>156</v>
      </c>
      <c r="B157" t="s">
        <v>1208</v>
      </c>
      <c r="C157" t="s">
        <v>1025</v>
      </c>
      <c r="D157">
        <v>14</v>
      </c>
      <c r="E157">
        <f>_xlfn.XLOOKUP(Medicals[[#This Row],[Doctor_ID]],Hospitalvisits[Doctor_ID],Hospitalvisits[Patient_ID])</f>
        <v>16</v>
      </c>
      <c r="F157" s="3">
        <f>_xlfn.XLOOKUP(Medicals[[#This Row],[Patient ID]],Hospitalvisits[Patient_ID],Hospitalvisits[Admission_Date])</f>
        <v>44601</v>
      </c>
    </row>
    <row r="158" spans="1:6">
      <c r="A158">
        <v>157</v>
      </c>
      <c r="B158" t="s">
        <v>1209</v>
      </c>
      <c r="C158" t="s">
        <v>1039</v>
      </c>
      <c r="D158">
        <v>26</v>
      </c>
      <c r="E158">
        <f>_xlfn.XLOOKUP(Medicals[[#This Row],[Doctor_ID]],Hospitalvisits[Doctor_ID],Hospitalvisits[Patient_ID])</f>
        <v>28</v>
      </c>
      <c r="F158" s="3">
        <f>_xlfn.XLOOKUP(Medicals[[#This Row],[Patient ID]],Hospitalvisits[Patient_ID],Hospitalvisits[Admission_Date])</f>
        <v>44644</v>
      </c>
    </row>
    <row r="159" spans="1:6">
      <c r="A159">
        <v>158</v>
      </c>
      <c r="B159" t="s">
        <v>1210</v>
      </c>
      <c r="C159" t="s">
        <v>1043</v>
      </c>
      <c r="D159">
        <v>26</v>
      </c>
      <c r="E159">
        <f>_xlfn.XLOOKUP(Medicals[[#This Row],[Doctor_ID]],Hospitalvisits[Doctor_ID],Hospitalvisits[Patient_ID])</f>
        <v>37</v>
      </c>
      <c r="F159" s="3">
        <f>_xlfn.XLOOKUP(Medicals[[#This Row],[Patient ID]],Hospitalvisits[Patient_ID],Hospitalvisits[Admission_Date])</f>
        <v>44590</v>
      </c>
    </row>
    <row r="160" spans="1:6">
      <c r="A160">
        <v>159</v>
      </c>
      <c r="B160" t="s">
        <v>1211</v>
      </c>
      <c r="C160" t="s">
        <v>1031</v>
      </c>
      <c r="D160">
        <v>18</v>
      </c>
      <c r="E160">
        <f>_xlfn.XLOOKUP(Medicals[[#This Row],[Doctor_ID]],Hospitalvisits[Doctor_ID],Hospitalvisits[Patient_ID])</f>
        <v>50</v>
      </c>
      <c r="F160" s="3">
        <f>_xlfn.XLOOKUP(Medicals[[#This Row],[Patient ID]],Hospitalvisits[Patient_ID],Hospitalvisits[Admission_Date])</f>
        <v>45505</v>
      </c>
    </row>
    <row r="161" spans="1:6">
      <c r="A161">
        <v>160</v>
      </c>
      <c r="B161" t="s">
        <v>1212</v>
      </c>
      <c r="C161" t="s">
        <v>1031</v>
      </c>
      <c r="D161">
        <v>10</v>
      </c>
      <c r="E161">
        <f>_xlfn.XLOOKUP(Medicals[[#This Row],[Doctor_ID]],Hospitalvisits[Doctor_ID],Hospitalvisits[Patient_ID])</f>
        <v>25</v>
      </c>
      <c r="F161" s="3">
        <f>_xlfn.XLOOKUP(Medicals[[#This Row],[Patient ID]],Hospitalvisits[Patient_ID],Hospitalvisits[Admission_Date])</f>
        <v>44988</v>
      </c>
    </row>
    <row r="162" spans="1:6">
      <c r="A162">
        <v>161</v>
      </c>
      <c r="B162" t="s">
        <v>1213</v>
      </c>
      <c r="C162" t="s">
        <v>1043</v>
      </c>
      <c r="D162">
        <v>9</v>
      </c>
      <c r="E162">
        <f>_xlfn.XLOOKUP(Medicals[[#This Row],[Doctor_ID]],Hospitalvisits[Doctor_ID],Hospitalvisits[Patient_ID])</f>
        <v>83</v>
      </c>
      <c r="F162" s="3">
        <f>_xlfn.XLOOKUP(Medicals[[#This Row],[Patient ID]],Hospitalvisits[Patient_ID],Hospitalvisits[Admission_Date])</f>
        <v>44914</v>
      </c>
    </row>
    <row r="163" spans="1:6">
      <c r="A163">
        <v>162</v>
      </c>
      <c r="B163" t="s">
        <v>1214</v>
      </c>
      <c r="C163" t="s">
        <v>1043</v>
      </c>
      <c r="D163">
        <v>7</v>
      </c>
      <c r="E163">
        <f>_xlfn.XLOOKUP(Medicals[[#This Row],[Doctor_ID]],Hospitalvisits[Doctor_ID],Hospitalvisits[Patient_ID])</f>
        <v>20</v>
      </c>
      <c r="F163" s="3">
        <f>_xlfn.XLOOKUP(Medicals[[#This Row],[Patient ID]],Hospitalvisits[Patient_ID],Hospitalvisits[Admission_Date])</f>
        <v>44622</v>
      </c>
    </row>
    <row r="164" spans="1:6">
      <c r="A164">
        <v>163</v>
      </c>
      <c r="B164" t="s">
        <v>1215</v>
      </c>
      <c r="C164" t="s">
        <v>1025</v>
      </c>
      <c r="D164">
        <v>13</v>
      </c>
      <c r="E164">
        <f>_xlfn.XLOOKUP(Medicals[[#This Row],[Doctor_ID]],Hospitalvisits[Doctor_ID],Hospitalvisits[Patient_ID])</f>
        <v>124</v>
      </c>
      <c r="F164" s="3">
        <f>_xlfn.XLOOKUP(Medicals[[#This Row],[Patient ID]],Hospitalvisits[Patient_ID],Hospitalvisits[Admission_Date])</f>
        <v>44757</v>
      </c>
    </row>
    <row r="165" spans="1:6">
      <c r="A165">
        <v>164</v>
      </c>
      <c r="B165" t="s">
        <v>1216</v>
      </c>
      <c r="C165" t="s">
        <v>1025</v>
      </c>
      <c r="D165">
        <v>7</v>
      </c>
      <c r="E165">
        <f>_xlfn.XLOOKUP(Medicals[[#This Row],[Doctor_ID]],Hospitalvisits[Doctor_ID],Hospitalvisits[Patient_ID])</f>
        <v>77</v>
      </c>
      <c r="F165" s="3">
        <f>_xlfn.XLOOKUP(Medicals[[#This Row],[Patient ID]],Hospitalvisits[Patient_ID],Hospitalvisits[Admission_Date])</f>
        <v>44625</v>
      </c>
    </row>
    <row r="166" spans="1:6">
      <c r="A166">
        <v>165</v>
      </c>
      <c r="B166" t="s">
        <v>1217</v>
      </c>
      <c r="C166" t="s">
        <v>1031</v>
      </c>
      <c r="D166">
        <v>17</v>
      </c>
      <c r="E166">
        <f>_xlfn.XLOOKUP(Medicals[[#This Row],[Doctor_ID]],Hospitalvisits[Doctor_ID],Hospitalvisits[Patient_ID])</f>
        <v>6</v>
      </c>
      <c r="F166" s="3">
        <f>_xlfn.XLOOKUP(Medicals[[#This Row],[Patient ID]],Hospitalvisits[Patient_ID],Hospitalvisits[Admission_Date])</f>
        <v>44775</v>
      </c>
    </row>
    <row r="167" spans="1:6">
      <c r="A167">
        <v>166</v>
      </c>
      <c r="B167" t="s">
        <v>1218</v>
      </c>
      <c r="C167" t="s">
        <v>1025</v>
      </c>
      <c r="D167">
        <v>13</v>
      </c>
      <c r="E167">
        <f>_xlfn.XLOOKUP(Medicals[[#This Row],[Doctor_ID]],Hospitalvisits[Doctor_ID],Hospitalvisits[Patient_ID])</f>
        <v>40</v>
      </c>
      <c r="F167" s="3">
        <f>_xlfn.XLOOKUP(Medicals[[#This Row],[Patient ID]],Hospitalvisits[Patient_ID],Hospitalvisits[Admission_Date])</f>
        <v>44864</v>
      </c>
    </row>
    <row r="168" spans="1:6">
      <c r="A168">
        <v>167</v>
      </c>
      <c r="B168" t="s">
        <v>1219</v>
      </c>
      <c r="C168" t="s">
        <v>1036</v>
      </c>
      <c r="D168">
        <v>7</v>
      </c>
      <c r="E168">
        <f>_xlfn.XLOOKUP(Medicals[[#This Row],[Doctor_ID]],Hospitalvisits[Doctor_ID],Hospitalvisits[Patient_ID])</f>
        <v>30</v>
      </c>
      <c r="F168" s="3">
        <f>_xlfn.XLOOKUP(Medicals[[#This Row],[Patient ID]],Hospitalvisits[Patient_ID],Hospitalvisits[Admission_Date])</f>
        <v>44923</v>
      </c>
    </row>
    <row r="169" spans="1:6">
      <c r="A169">
        <v>168</v>
      </c>
      <c r="B169" t="s">
        <v>1220</v>
      </c>
      <c r="C169" t="s">
        <v>1036</v>
      </c>
      <c r="D169">
        <v>30</v>
      </c>
      <c r="E169">
        <f>_xlfn.XLOOKUP(Medicals[[#This Row],[Doctor_ID]],Hospitalvisits[Doctor_ID],Hospitalvisits[Patient_ID])</f>
        <v>99</v>
      </c>
      <c r="F169" s="3">
        <f>_xlfn.XLOOKUP(Medicals[[#This Row],[Patient ID]],Hospitalvisits[Patient_ID],Hospitalvisits[Admission_Date])</f>
        <v>44975</v>
      </c>
    </row>
    <row r="170" spans="1:6">
      <c r="A170">
        <v>169</v>
      </c>
      <c r="B170" t="s">
        <v>1221</v>
      </c>
      <c r="C170" t="s">
        <v>1025</v>
      </c>
      <c r="D170">
        <v>12</v>
      </c>
      <c r="E170">
        <f>_xlfn.XLOOKUP(Medicals[[#This Row],[Doctor_ID]],Hospitalvisits[Doctor_ID],Hospitalvisits[Patient_ID])</f>
        <v>63</v>
      </c>
      <c r="F170" s="3">
        <f>_xlfn.XLOOKUP(Medicals[[#This Row],[Patient ID]],Hospitalvisits[Patient_ID],Hospitalvisits[Admission_Date])</f>
        <v>44658</v>
      </c>
    </row>
    <row r="171" spans="1:6">
      <c r="A171">
        <v>170</v>
      </c>
      <c r="B171" t="s">
        <v>1222</v>
      </c>
      <c r="C171" t="s">
        <v>1039</v>
      </c>
      <c r="D171">
        <v>14</v>
      </c>
      <c r="E171">
        <f>_xlfn.XLOOKUP(Medicals[[#This Row],[Doctor_ID]],Hospitalvisits[Doctor_ID],Hospitalvisits[Patient_ID])</f>
        <v>164</v>
      </c>
      <c r="F171" s="3">
        <f>_xlfn.XLOOKUP(Medicals[[#This Row],[Patient ID]],Hospitalvisits[Patient_ID],Hospitalvisits[Admission_Date])</f>
        <v>44563</v>
      </c>
    </row>
    <row r="172" spans="1:6">
      <c r="A172">
        <v>171</v>
      </c>
      <c r="B172" t="s">
        <v>231</v>
      </c>
      <c r="C172" t="s">
        <v>1043</v>
      </c>
      <c r="D172">
        <v>14</v>
      </c>
      <c r="E172">
        <f>_xlfn.XLOOKUP(Medicals[[#This Row],[Doctor_ID]],Hospitalvisits[Doctor_ID],Hospitalvisits[Patient_ID])</f>
        <v>35</v>
      </c>
      <c r="F172" s="3">
        <f>_xlfn.XLOOKUP(Medicals[[#This Row],[Patient ID]],Hospitalvisits[Patient_ID],Hospitalvisits[Admission_Date])</f>
        <v>44572</v>
      </c>
    </row>
    <row r="173" spans="1:6">
      <c r="A173">
        <v>172</v>
      </c>
      <c r="B173" t="s">
        <v>1223</v>
      </c>
      <c r="C173" t="s">
        <v>1043</v>
      </c>
      <c r="D173">
        <v>10</v>
      </c>
      <c r="E173">
        <f>_xlfn.XLOOKUP(Medicals[[#This Row],[Doctor_ID]],Hospitalvisits[Doctor_ID],Hospitalvisits[Patient_ID])</f>
        <v>10</v>
      </c>
      <c r="F173" s="3">
        <f>_xlfn.XLOOKUP(Medicals[[#This Row],[Patient ID]],Hospitalvisits[Patient_ID],Hospitalvisits[Admission_Date])</f>
        <v>44678</v>
      </c>
    </row>
    <row r="174" spans="1:6">
      <c r="A174">
        <v>173</v>
      </c>
      <c r="B174" t="s">
        <v>1224</v>
      </c>
      <c r="C174" t="s">
        <v>1031</v>
      </c>
      <c r="D174">
        <v>17</v>
      </c>
      <c r="E174">
        <f>_xlfn.XLOOKUP(Medicals[[#This Row],[Doctor_ID]],Hospitalvisits[Doctor_ID],Hospitalvisits[Patient_ID])</f>
        <v>78</v>
      </c>
      <c r="F174" s="3">
        <f>_xlfn.XLOOKUP(Medicals[[#This Row],[Patient ID]],Hospitalvisits[Patient_ID],Hospitalvisits[Admission_Date])</f>
        <v>44712</v>
      </c>
    </row>
    <row r="175" spans="1:6">
      <c r="A175">
        <v>174</v>
      </c>
      <c r="B175" t="s">
        <v>1225</v>
      </c>
      <c r="C175" t="s">
        <v>1039</v>
      </c>
      <c r="D175">
        <v>12</v>
      </c>
      <c r="E175">
        <f>_xlfn.XLOOKUP(Medicals[[#This Row],[Doctor_ID]],Hospitalvisits[Doctor_ID],Hospitalvisits[Patient_ID])</f>
        <v>6</v>
      </c>
      <c r="F175" s="3">
        <f>_xlfn.XLOOKUP(Medicals[[#This Row],[Patient ID]],Hospitalvisits[Patient_ID],Hospitalvisits[Admission_Date])</f>
        <v>44775</v>
      </c>
    </row>
    <row r="176" spans="1:6">
      <c r="A176">
        <v>175</v>
      </c>
      <c r="B176" t="s">
        <v>1226</v>
      </c>
      <c r="C176" t="s">
        <v>1043</v>
      </c>
      <c r="D176">
        <v>21</v>
      </c>
      <c r="E176">
        <f>_xlfn.XLOOKUP(Medicals[[#This Row],[Doctor_ID]],Hospitalvisits[Doctor_ID],Hospitalvisits[Patient_ID])</f>
        <v>9</v>
      </c>
      <c r="F176" s="3">
        <f>_xlfn.XLOOKUP(Medicals[[#This Row],[Patient ID]],Hospitalvisits[Patient_ID],Hospitalvisits[Admission_Date])</f>
        <v>45100</v>
      </c>
    </row>
    <row r="177" spans="1:6">
      <c r="A177">
        <v>176</v>
      </c>
      <c r="B177" t="s">
        <v>1227</v>
      </c>
      <c r="C177" t="s">
        <v>1043</v>
      </c>
      <c r="D177">
        <v>8</v>
      </c>
      <c r="E177">
        <f>_xlfn.XLOOKUP(Medicals[[#This Row],[Doctor_ID]],Hospitalvisits[Doctor_ID],Hospitalvisits[Patient_ID])</f>
        <v>26</v>
      </c>
      <c r="F177" s="3">
        <f>_xlfn.XLOOKUP(Medicals[[#This Row],[Patient ID]],Hospitalvisits[Patient_ID],Hospitalvisits[Admission_Date])</f>
        <v>44687</v>
      </c>
    </row>
    <row r="178" spans="1:6">
      <c r="A178">
        <v>177</v>
      </c>
      <c r="B178" t="s">
        <v>1228</v>
      </c>
      <c r="C178" t="s">
        <v>1031</v>
      </c>
      <c r="D178">
        <v>18</v>
      </c>
      <c r="E178">
        <f>_xlfn.XLOOKUP(Medicals[[#This Row],[Doctor_ID]],Hospitalvisits[Doctor_ID],Hospitalvisits[Patient_ID])</f>
        <v>4</v>
      </c>
      <c r="F178" s="3">
        <f>_xlfn.XLOOKUP(Medicals[[#This Row],[Patient ID]],Hospitalvisits[Patient_ID],Hospitalvisits[Admission_Date])</f>
        <v>45540</v>
      </c>
    </row>
    <row r="179" spans="1:6">
      <c r="A179">
        <v>178</v>
      </c>
      <c r="B179" t="s">
        <v>1229</v>
      </c>
      <c r="C179" t="s">
        <v>1036</v>
      </c>
      <c r="D179">
        <v>21</v>
      </c>
      <c r="E179">
        <f>_xlfn.XLOOKUP(Medicals[[#This Row],[Doctor_ID]],Hospitalvisits[Doctor_ID],Hospitalvisits[Patient_ID])</f>
        <v>111</v>
      </c>
      <c r="F179" s="3">
        <f>_xlfn.XLOOKUP(Medicals[[#This Row],[Patient ID]],Hospitalvisits[Patient_ID],Hospitalvisits[Admission_Date])</f>
        <v>44703</v>
      </c>
    </row>
    <row r="180" spans="1:6">
      <c r="A180">
        <v>179</v>
      </c>
      <c r="B180" t="s">
        <v>1230</v>
      </c>
      <c r="C180" t="s">
        <v>1036</v>
      </c>
      <c r="D180">
        <v>7</v>
      </c>
      <c r="E180">
        <f>_xlfn.XLOOKUP(Medicals[[#This Row],[Doctor_ID]],Hospitalvisits[Doctor_ID],Hospitalvisits[Patient_ID])</f>
        <v>19</v>
      </c>
      <c r="F180" s="3">
        <f>_xlfn.XLOOKUP(Medicals[[#This Row],[Patient ID]],Hospitalvisits[Patient_ID],Hospitalvisits[Admission_Date])</f>
        <v>44829</v>
      </c>
    </row>
    <row r="181" spans="1:6">
      <c r="A181">
        <v>180</v>
      </c>
      <c r="B181" t="s">
        <v>1231</v>
      </c>
      <c r="C181" t="s">
        <v>1043</v>
      </c>
      <c r="D181">
        <v>17</v>
      </c>
      <c r="E181">
        <f>_xlfn.XLOOKUP(Medicals[[#This Row],[Doctor_ID]],Hospitalvisits[Doctor_ID],Hospitalvisits[Patient_ID])</f>
        <v>89</v>
      </c>
      <c r="F181" s="3">
        <f>_xlfn.XLOOKUP(Medicals[[#This Row],[Patient ID]],Hospitalvisits[Patient_ID],Hospitalvisits[Admission_Date])</f>
        <v>44600</v>
      </c>
    </row>
    <row r="182" spans="1:6">
      <c r="A182">
        <v>181</v>
      </c>
      <c r="B182" t="s">
        <v>1232</v>
      </c>
      <c r="C182" t="s">
        <v>1036</v>
      </c>
      <c r="D182">
        <v>23</v>
      </c>
      <c r="E182">
        <f>_xlfn.XLOOKUP(Medicals[[#This Row],[Doctor_ID]],Hospitalvisits[Doctor_ID],Hospitalvisits[Patient_ID])</f>
        <v>55</v>
      </c>
      <c r="F182" s="3">
        <f>_xlfn.XLOOKUP(Medicals[[#This Row],[Patient ID]],Hospitalvisits[Patient_ID],Hospitalvisits[Admission_Date])</f>
        <v>44568</v>
      </c>
    </row>
    <row r="183" spans="1:6">
      <c r="A183">
        <v>182</v>
      </c>
      <c r="B183" t="s">
        <v>1233</v>
      </c>
      <c r="C183" t="s">
        <v>1039</v>
      </c>
      <c r="D183">
        <v>12</v>
      </c>
      <c r="E183">
        <f>_xlfn.XLOOKUP(Medicals[[#This Row],[Doctor_ID]],Hospitalvisits[Doctor_ID],Hospitalvisits[Patient_ID])</f>
        <v>2</v>
      </c>
      <c r="F183" s="3">
        <f>_xlfn.XLOOKUP(Medicals[[#This Row],[Patient ID]],Hospitalvisits[Patient_ID],Hospitalvisits[Admission_Date])</f>
        <v>44868</v>
      </c>
    </row>
    <row r="184" spans="1:6">
      <c r="A184">
        <v>183</v>
      </c>
      <c r="B184" t="s">
        <v>1234</v>
      </c>
      <c r="C184" t="s">
        <v>1031</v>
      </c>
      <c r="D184">
        <v>30</v>
      </c>
      <c r="E184">
        <f>_xlfn.XLOOKUP(Medicals[[#This Row],[Doctor_ID]],Hospitalvisits[Doctor_ID],Hospitalvisits[Patient_ID])</f>
        <v>6</v>
      </c>
      <c r="F184" s="3">
        <f>_xlfn.XLOOKUP(Medicals[[#This Row],[Patient ID]],Hospitalvisits[Patient_ID],Hospitalvisits[Admission_Date])</f>
        <v>44775</v>
      </c>
    </row>
    <row r="185" spans="1:6">
      <c r="A185">
        <v>184</v>
      </c>
      <c r="B185" t="s">
        <v>1235</v>
      </c>
      <c r="C185" t="s">
        <v>1028</v>
      </c>
      <c r="D185">
        <v>17</v>
      </c>
      <c r="E185">
        <f>_xlfn.XLOOKUP(Medicals[[#This Row],[Doctor_ID]],Hospitalvisits[Doctor_ID],Hospitalvisits[Patient_ID])</f>
        <v>60</v>
      </c>
      <c r="F185" s="3">
        <f>_xlfn.XLOOKUP(Medicals[[#This Row],[Patient ID]],Hospitalvisits[Patient_ID],Hospitalvisits[Admission_Date])</f>
        <v>45140</v>
      </c>
    </row>
    <row r="186" spans="1:6">
      <c r="A186">
        <v>185</v>
      </c>
      <c r="B186" t="s">
        <v>1236</v>
      </c>
      <c r="C186" t="s">
        <v>1025</v>
      </c>
      <c r="D186">
        <v>21</v>
      </c>
      <c r="E186">
        <f>_xlfn.XLOOKUP(Medicals[[#This Row],[Doctor_ID]],Hospitalvisits[Doctor_ID],Hospitalvisits[Patient_ID])</f>
        <v>36</v>
      </c>
      <c r="F186" s="3">
        <f>_xlfn.XLOOKUP(Medicals[[#This Row],[Patient ID]],Hospitalvisits[Patient_ID],Hospitalvisits[Admission_Date])</f>
        <v>44600</v>
      </c>
    </row>
    <row r="187" spans="1:6">
      <c r="A187">
        <v>186</v>
      </c>
      <c r="B187" t="s">
        <v>1237</v>
      </c>
      <c r="C187" t="s">
        <v>1036</v>
      </c>
      <c r="D187">
        <v>12</v>
      </c>
      <c r="E187">
        <f>_xlfn.XLOOKUP(Medicals[[#This Row],[Doctor_ID]],Hospitalvisits[Doctor_ID],Hospitalvisits[Patient_ID])</f>
        <v>112</v>
      </c>
      <c r="F187" s="3">
        <f>_xlfn.XLOOKUP(Medicals[[#This Row],[Patient ID]],Hospitalvisits[Patient_ID],Hospitalvisits[Admission_Date])</f>
        <v>44769</v>
      </c>
    </row>
    <row r="188" spans="1:6">
      <c r="A188">
        <v>187</v>
      </c>
      <c r="B188" t="s">
        <v>1238</v>
      </c>
      <c r="C188" t="s">
        <v>1025</v>
      </c>
      <c r="D188">
        <v>6</v>
      </c>
      <c r="E188">
        <f>_xlfn.XLOOKUP(Medicals[[#This Row],[Doctor_ID]],Hospitalvisits[Doctor_ID],Hospitalvisits[Patient_ID])</f>
        <v>74</v>
      </c>
      <c r="F188" s="3">
        <f>_xlfn.XLOOKUP(Medicals[[#This Row],[Patient ID]],Hospitalvisits[Patient_ID],Hospitalvisits[Admission_Date])</f>
        <v>44636</v>
      </c>
    </row>
    <row r="189" spans="1:6">
      <c r="A189">
        <v>188</v>
      </c>
      <c r="B189" t="s">
        <v>1239</v>
      </c>
      <c r="C189" t="s">
        <v>1031</v>
      </c>
      <c r="D189">
        <v>8</v>
      </c>
      <c r="E189">
        <f>_xlfn.XLOOKUP(Medicals[[#This Row],[Doctor_ID]],Hospitalvisits[Doctor_ID],Hospitalvisits[Patient_ID])</f>
        <v>13</v>
      </c>
      <c r="F189" s="3">
        <f>_xlfn.XLOOKUP(Medicals[[#This Row],[Patient ID]],Hospitalvisits[Patient_ID],Hospitalvisits[Admission_Date])</f>
        <v>44859</v>
      </c>
    </row>
    <row r="190" spans="1:6">
      <c r="A190">
        <v>189</v>
      </c>
      <c r="B190" t="s">
        <v>1240</v>
      </c>
      <c r="C190" t="s">
        <v>1036</v>
      </c>
      <c r="D190">
        <v>30</v>
      </c>
      <c r="E190">
        <f>_xlfn.XLOOKUP(Medicals[[#This Row],[Doctor_ID]],Hospitalvisits[Doctor_ID],Hospitalvisits[Patient_ID])</f>
        <v>106</v>
      </c>
      <c r="F190" s="3">
        <f>_xlfn.XLOOKUP(Medicals[[#This Row],[Patient ID]],Hospitalvisits[Patient_ID],Hospitalvisits[Admission_Date])</f>
        <v>44910</v>
      </c>
    </row>
    <row r="191" spans="1:6">
      <c r="A191">
        <v>190</v>
      </c>
      <c r="B191" t="s">
        <v>1241</v>
      </c>
      <c r="C191" t="s">
        <v>1036</v>
      </c>
      <c r="D191">
        <v>9</v>
      </c>
      <c r="E191">
        <f>_xlfn.XLOOKUP(Medicals[[#This Row],[Doctor_ID]],Hospitalvisits[Doctor_ID],Hospitalvisits[Patient_ID])</f>
        <v>2</v>
      </c>
      <c r="F191" s="3">
        <f>_xlfn.XLOOKUP(Medicals[[#This Row],[Patient ID]],Hospitalvisits[Patient_ID],Hospitalvisits[Admission_Date])</f>
        <v>44868</v>
      </c>
    </row>
    <row r="192" spans="1:6">
      <c r="A192">
        <v>191</v>
      </c>
      <c r="B192" t="s">
        <v>1242</v>
      </c>
      <c r="C192" t="s">
        <v>1036</v>
      </c>
      <c r="D192">
        <v>28</v>
      </c>
      <c r="E192">
        <f>_xlfn.XLOOKUP(Medicals[[#This Row],[Doctor_ID]],Hospitalvisits[Doctor_ID],Hospitalvisits[Patient_ID])</f>
        <v>112</v>
      </c>
      <c r="F192" s="3">
        <f>_xlfn.XLOOKUP(Medicals[[#This Row],[Patient ID]],Hospitalvisits[Patient_ID],Hospitalvisits[Admission_Date])</f>
        <v>44769</v>
      </c>
    </row>
    <row r="193" spans="1:6">
      <c r="A193">
        <v>192</v>
      </c>
      <c r="B193" t="s">
        <v>1243</v>
      </c>
      <c r="C193" t="s">
        <v>1031</v>
      </c>
      <c r="D193">
        <v>15</v>
      </c>
      <c r="E193">
        <f>_xlfn.XLOOKUP(Medicals[[#This Row],[Doctor_ID]],Hospitalvisits[Doctor_ID],Hospitalvisits[Patient_ID])</f>
        <v>130</v>
      </c>
      <c r="F193" s="3">
        <f>_xlfn.XLOOKUP(Medicals[[#This Row],[Patient ID]],Hospitalvisits[Patient_ID],Hospitalvisits[Admission_Date])</f>
        <v>44760</v>
      </c>
    </row>
    <row r="194" spans="1:6">
      <c r="A194">
        <v>193</v>
      </c>
      <c r="B194" t="s">
        <v>1244</v>
      </c>
      <c r="C194" t="s">
        <v>1031</v>
      </c>
      <c r="D194">
        <v>28</v>
      </c>
      <c r="E194">
        <f>_xlfn.XLOOKUP(Medicals[[#This Row],[Doctor_ID]],Hospitalvisits[Doctor_ID],Hospitalvisits[Patient_ID])</f>
        <v>18</v>
      </c>
      <c r="F194" s="3">
        <f>_xlfn.XLOOKUP(Medicals[[#This Row],[Patient ID]],Hospitalvisits[Patient_ID],Hospitalvisits[Admission_Date])</f>
        <v>44574</v>
      </c>
    </row>
    <row r="195" spans="1:6">
      <c r="A195">
        <v>194</v>
      </c>
      <c r="B195" t="s">
        <v>1245</v>
      </c>
      <c r="C195" t="s">
        <v>1028</v>
      </c>
      <c r="D195">
        <v>24</v>
      </c>
      <c r="E195">
        <f>_xlfn.XLOOKUP(Medicals[[#This Row],[Doctor_ID]],Hospitalvisits[Doctor_ID],Hospitalvisits[Patient_ID])</f>
        <v>6</v>
      </c>
      <c r="F195" s="3">
        <f>_xlfn.XLOOKUP(Medicals[[#This Row],[Patient ID]],Hospitalvisits[Patient_ID],Hospitalvisits[Admission_Date])</f>
        <v>44775</v>
      </c>
    </row>
    <row r="196" spans="1:6">
      <c r="A196">
        <v>195</v>
      </c>
      <c r="B196" t="s">
        <v>1246</v>
      </c>
      <c r="C196" t="s">
        <v>1025</v>
      </c>
      <c r="D196">
        <v>11</v>
      </c>
      <c r="E196">
        <f>_xlfn.XLOOKUP(Medicals[[#This Row],[Doctor_ID]],Hospitalvisits[Doctor_ID],Hospitalvisits[Patient_ID])</f>
        <v>30</v>
      </c>
      <c r="F196" s="3">
        <f>_xlfn.XLOOKUP(Medicals[[#This Row],[Patient ID]],Hospitalvisits[Patient_ID],Hospitalvisits[Admission_Date])</f>
        <v>44923</v>
      </c>
    </row>
    <row r="197" spans="1:6">
      <c r="A197">
        <v>196</v>
      </c>
      <c r="B197" t="s">
        <v>1247</v>
      </c>
      <c r="C197" t="s">
        <v>1025</v>
      </c>
      <c r="D197">
        <v>20</v>
      </c>
      <c r="E197">
        <f>_xlfn.XLOOKUP(Medicals[[#This Row],[Doctor_ID]],Hospitalvisits[Doctor_ID],Hospitalvisits[Patient_ID])</f>
        <v>68</v>
      </c>
      <c r="F197" s="3">
        <f>_xlfn.XLOOKUP(Medicals[[#This Row],[Patient ID]],Hospitalvisits[Patient_ID],Hospitalvisits[Admission_Date])</f>
        <v>44719</v>
      </c>
    </row>
    <row r="198" spans="1:6">
      <c r="A198">
        <v>197</v>
      </c>
      <c r="B198" t="s">
        <v>1248</v>
      </c>
      <c r="C198" t="s">
        <v>1043</v>
      </c>
      <c r="D198">
        <v>22</v>
      </c>
      <c r="E198">
        <f>_xlfn.XLOOKUP(Medicals[[#This Row],[Doctor_ID]],Hospitalvisits[Doctor_ID],Hospitalvisits[Patient_ID])</f>
        <v>16</v>
      </c>
      <c r="F198" s="3">
        <f>_xlfn.XLOOKUP(Medicals[[#This Row],[Patient ID]],Hospitalvisits[Patient_ID],Hospitalvisits[Admission_Date])</f>
        <v>44601</v>
      </c>
    </row>
    <row r="199" spans="1:6">
      <c r="A199">
        <v>198</v>
      </c>
      <c r="B199" t="s">
        <v>1249</v>
      </c>
      <c r="C199" t="s">
        <v>1031</v>
      </c>
      <c r="D199">
        <v>26</v>
      </c>
      <c r="E199">
        <f>_xlfn.XLOOKUP(Medicals[[#This Row],[Doctor_ID]],Hospitalvisits[Doctor_ID],Hospitalvisits[Patient_ID])</f>
        <v>80</v>
      </c>
      <c r="F199" s="3">
        <f>_xlfn.XLOOKUP(Medicals[[#This Row],[Patient ID]],Hospitalvisits[Patient_ID],Hospitalvisits[Admission_Date])</f>
        <v>44580</v>
      </c>
    </row>
    <row r="200" spans="1:6">
      <c r="A200">
        <v>199</v>
      </c>
      <c r="B200" t="s">
        <v>1250</v>
      </c>
      <c r="C200" t="s">
        <v>1036</v>
      </c>
      <c r="D200">
        <v>30</v>
      </c>
      <c r="E200">
        <f>_xlfn.XLOOKUP(Medicals[[#This Row],[Doctor_ID]],Hospitalvisits[Doctor_ID],Hospitalvisits[Patient_ID])</f>
        <v>21</v>
      </c>
      <c r="F200" s="3">
        <f>_xlfn.XLOOKUP(Medicals[[#This Row],[Patient ID]],Hospitalvisits[Patient_ID],Hospitalvisits[Admission_Date])</f>
        <v>44682</v>
      </c>
    </row>
    <row r="201" spans="1:6">
      <c r="A201">
        <v>200</v>
      </c>
      <c r="B201" t="s">
        <v>1251</v>
      </c>
      <c r="C201" t="s">
        <v>1025</v>
      </c>
      <c r="D201">
        <v>21</v>
      </c>
      <c r="E201">
        <f>_xlfn.XLOOKUP(Medicals[[#This Row],[Doctor_ID]],Hospitalvisits[Doctor_ID],Hospitalvisits[Patient_ID])</f>
        <v>5</v>
      </c>
      <c r="F201" s="3">
        <f>_xlfn.XLOOKUP(Medicals[[#This Row],[Patient ID]],Hospitalvisits[Patient_ID],Hospitalvisits[Admission_Date])</f>
        <v>45506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1501"/>
  <sheetViews>
    <sheetView workbookViewId="0">
      <selection activeCell="B5" sqref="B5"/>
    </sheetView>
  </sheetViews>
  <sheetFormatPr defaultRowHeight="14.45"/>
  <cols>
    <col min="1" max="1" width="14.85546875" bestFit="1" customWidth="1"/>
    <col min="2" max="2" width="14.28515625" bestFit="1" customWidth="1"/>
    <col min="3" max="3" width="11.7109375" bestFit="1" customWidth="1"/>
    <col min="4" max="4" width="21.7109375" bestFit="1" customWidth="1"/>
    <col min="5" max="5" width="21.28515625" bestFit="1" customWidth="1"/>
    <col min="6" max="6" width="18.28515625" bestFit="1" customWidth="1"/>
    <col min="7" max="7" width="21.28515625" bestFit="1" customWidth="1"/>
    <col min="8" max="8" width="18.28515625" customWidth="1"/>
    <col min="9" max="9" width="15.7109375" bestFit="1" customWidth="1"/>
    <col min="10" max="10" width="18.5703125" bestFit="1" customWidth="1"/>
    <col min="11" max="11" width="22" bestFit="1" customWidth="1"/>
    <col min="12" max="12" width="16.28515625" bestFit="1" customWidth="1"/>
  </cols>
  <sheetData>
    <row r="1" spans="1:12">
      <c r="A1" s="1" t="s">
        <v>1252</v>
      </c>
      <c r="B1" s="1" t="s">
        <v>0</v>
      </c>
      <c r="C1" s="1" t="s">
        <v>1014</v>
      </c>
      <c r="D1" s="1" t="s">
        <v>1253</v>
      </c>
      <c r="E1" s="1" t="s">
        <v>1254</v>
      </c>
      <c r="F1" s="1" t="s">
        <v>1255</v>
      </c>
      <c r="G1" s="1" t="s">
        <v>1256</v>
      </c>
      <c r="H1" s="1" t="s">
        <v>1257</v>
      </c>
      <c r="I1" s="1" t="s">
        <v>1258</v>
      </c>
      <c r="J1" s="1" t="s">
        <v>1054</v>
      </c>
      <c r="K1" s="1" t="s">
        <v>1259</v>
      </c>
      <c r="L1" s="1" t="s">
        <v>1260</v>
      </c>
    </row>
    <row r="2" spans="1:12">
      <c r="A2">
        <v>1</v>
      </c>
      <c r="B2">
        <v>10</v>
      </c>
      <c r="C2">
        <v>269</v>
      </c>
      <c r="D2" t="s">
        <v>1261</v>
      </c>
      <c r="E2">
        <v>6</v>
      </c>
      <c r="F2" t="s">
        <v>1261</v>
      </c>
      <c r="G2" s="28">
        <f>_xlfn.XLOOKUP(Emergency[[#This Row],[Visit_ID]],Financials[Visit_ID],Financials[Total_Bill_Amount])</f>
        <v>22491</v>
      </c>
      <c r="H2" s="28">
        <f>_xlfn.XLOOKUP(Emergency[[#This Row],[Visit_ID]],Financials[Visit_ID],Financials[Insurance_Coverage])</f>
        <v>12991.74709183547</v>
      </c>
      <c r="I2" s="28">
        <f>_xlfn.XLOOKUP(Emergency[[#This Row],[Visit_ID]],Financials[Visit_ID],Financials[Balance_Due])</f>
        <v>9499.2529081645262</v>
      </c>
      <c r="J2" s="3">
        <f>_xlfn.XLOOKUP(Emergency[[#This Row],[Visit_ID]],Hospitalvisits[Visit_ID],Hospitalvisits[Admission_Date])</f>
        <v>45593</v>
      </c>
      <c r="K2">
        <f>_xlfn.XLOOKUP(Emergency[[#This Row],[Patient_ID]],Patientsdetails[Patient_ID],Patientsdetails[Satisfaction_Score])</f>
        <v>3</v>
      </c>
      <c r="L2" t="str">
        <f>_xlfn.XLOOKUP(Emergency[[#This Row],[Patient_ID]],Medicals[Patient ID],Medicals[Department])</f>
        <v>Pediatrics</v>
      </c>
    </row>
    <row r="3" spans="1:12">
      <c r="A3">
        <v>2</v>
      </c>
      <c r="B3">
        <v>3</v>
      </c>
      <c r="C3">
        <v>2797</v>
      </c>
      <c r="D3" t="s">
        <v>1262</v>
      </c>
      <c r="E3">
        <v>11</v>
      </c>
      <c r="F3" t="s">
        <v>1262</v>
      </c>
      <c r="G3" s="28">
        <f>_xlfn.XLOOKUP(Emergency[[#This Row],[Visit_ID]],Financials[Visit_ID],Financials[Total_Bill_Amount])</f>
        <v>6806</v>
      </c>
      <c r="H3" s="28">
        <f>_xlfn.XLOOKUP(Emergency[[#This Row],[Visit_ID]],Financials[Visit_ID],Financials[Insurance_Coverage])</f>
        <v>5543.55752908046</v>
      </c>
      <c r="I3" s="28">
        <f>_xlfn.XLOOKUP(Emergency[[#This Row],[Visit_ID]],Financials[Visit_ID],Financials[Balance_Due])</f>
        <v>1262.44247091954</v>
      </c>
      <c r="J3" s="3">
        <f>_xlfn.XLOOKUP(Emergency[[#This Row],[Visit_ID]],Hospitalvisits[Visit_ID],Hospitalvisits[Admission_Date])</f>
        <v>45079</v>
      </c>
      <c r="K3">
        <f>_xlfn.XLOOKUP(Emergency[[#This Row],[Patient_ID]],Patientsdetails[Patient_ID],Patientsdetails[Satisfaction_Score])</f>
        <v>5</v>
      </c>
      <c r="L3" t="str">
        <f>_xlfn.XLOOKUP(Emergency[[#This Row],[Patient_ID]],Medicals[Patient ID],Medicals[Department])</f>
        <v>Oncology</v>
      </c>
    </row>
    <row r="4" spans="1:12">
      <c r="A4">
        <v>3</v>
      </c>
      <c r="B4">
        <v>853</v>
      </c>
      <c r="C4">
        <v>2271</v>
      </c>
      <c r="D4" t="s">
        <v>1261</v>
      </c>
      <c r="E4">
        <v>6</v>
      </c>
      <c r="F4" t="s">
        <v>1261</v>
      </c>
      <c r="G4" s="28">
        <f>_xlfn.XLOOKUP(Emergency[[#This Row],[Visit_ID]],Financials[Visit_ID],Financials[Total_Bill_Amount])</f>
        <v>10800</v>
      </c>
      <c r="H4" s="28">
        <f>_xlfn.XLOOKUP(Emergency[[#This Row],[Visit_ID]],Financials[Visit_ID],Financials[Insurance_Coverage])</f>
        <v>7136.2510621459269</v>
      </c>
      <c r="I4" s="28">
        <f>_xlfn.XLOOKUP(Emergency[[#This Row],[Visit_ID]],Financials[Visit_ID],Financials[Balance_Due])</f>
        <v>3663.7489378540731</v>
      </c>
      <c r="J4" s="3">
        <f>_xlfn.XLOOKUP(Emergency[[#This Row],[Visit_ID]],Hospitalvisits[Visit_ID],Hospitalvisits[Admission_Date])</f>
        <v>44807</v>
      </c>
      <c r="K4">
        <f>_xlfn.XLOOKUP(Emergency[[#This Row],[Patient_ID]],Patientsdetails[Patient_ID],Patientsdetails[Satisfaction_Score])</f>
        <v>9</v>
      </c>
      <c r="L4" t="e">
        <f>_xlfn.XLOOKUP(Emergency[[#This Row],[Patient_ID]],Medicals[Patient ID],Medicals[Department])</f>
        <v>#N/A</v>
      </c>
    </row>
    <row r="5" spans="1:12">
      <c r="A5">
        <v>4</v>
      </c>
      <c r="B5">
        <v>492</v>
      </c>
      <c r="C5">
        <v>2807</v>
      </c>
      <c r="D5" t="s">
        <v>1262</v>
      </c>
      <c r="E5">
        <v>3</v>
      </c>
      <c r="F5" t="s">
        <v>1261</v>
      </c>
      <c r="G5" s="28">
        <f>_xlfn.XLOOKUP(Emergency[[#This Row],[Visit_ID]],Financials[Visit_ID],Financials[Total_Bill_Amount])</f>
        <v>21460</v>
      </c>
      <c r="H5" s="28">
        <f>_xlfn.XLOOKUP(Emergency[[#This Row],[Visit_ID]],Financials[Visit_ID],Financials[Insurance_Coverage])</f>
        <v>12163.784026867481</v>
      </c>
      <c r="I5" s="28">
        <f>_xlfn.XLOOKUP(Emergency[[#This Row],[Visit_ID]],Financials[Visit_ID],Financials[Balance_Due])</f>
        <v>9296.2159731325191</v>
      </c>
      <c r="J5" s="3">
        <f>_xlfn.XLOOKUP(Emergency[[#This Row],[Visit_ID]],Hospitalvisits[Visit_ID],Hospitalvisits[Admission_Date])</f>
        <v>45087</v>
      </c>
      <c r="K5">
        <f>_xlfn.XLOOKUP(Emergency[[#This Row],[Patient_ID]],Patientsdetails[Patient_ID],Patientsdetails[Satisfaction_Score])</f>
        <v>4</v>
      </c>
      <c r="L5" t="e">
        <f>_xlfn.XLOOKUP(Emergency[[#This Row],[Patient_ID]],Medicals[Patient ID],Medicals[Department])</f>
        <v>#N/A</v>
      </c>
    </row>
    <row r="6" spans="1:12">
      <c r="A6">
        <v>5</v>
      </c>
      <c r="B6">
        <v>511</v>
      </c>
      <c r="C6">
        <v>1255</v>
      </c>
      <c r="D6" t="s">
        <v>1261</v>
      </c>
      <c r="E6">
        <v>4</v>
      </c>
      <c r="F6" t="s">
        <v>1262</v>
      </c>
      <c r="G6" s="28">
        <f>_xlfn.XLOOKUP(Emergency[[#This Row],[Visit_ID]],Financials[Visit_ID],Financials[Total_Bill_Amount])</f>
        <v>26749</v>
      </c>
      <c r="H6" s="28">
        <f>_xlfn.XLOOKUP(Emergency[[#This Row],[Visit_ID]],Financials[Visit_ID],Financials[Insurance_Coverage])</f>
        <v>14254.800776284301</v>
      </c>
      <c r="I6" s="28">
        <f>_xlfn.XLOOKUP(Emergency[[#This Row],[Visit_ID]],Financials[Visit_ID],Financials[Balance_Due])</f>
        <v>12494.199223715699</v>
      </c>
      <c r="J6" s="3">
        <f>_xlfn.XLOOKUP(Emergency[[#This Row],[Visit_ID]],Hospitalvisits[Visit_ID],Hospitalvisits[Admission_Date])</f>
        <v>44988</v>
      </c>
      <c r="K6">
        <f>_xlfn.XLOOKUP(Emergency[[#This Row],[Patient_ID]],Patientsdetails[Patient_ID],Patientsdetails[Satisfaction_Score])</f>
        <v>9</v>
      </c>
      <c r="L6" t="e">
        <f>_xlfn.XLOOKUP(Emergency[[#This Row],[Patient_ID]],Medicals[Patient ID],Medicals[Department])</f>
        <v>#N/A</v>
      </c>
    </row>
    <row r="7" spans="1:12">
      <c r="A7">
        <v>6</v>
      </c>
      <c r="B7">
        <v>897</v>
      </c>
      <c r="C7">
        <v>2041</v>
      </c>
      <c r="D7" t="s">
        <v>1261</v>
      </c>
      <c r="E7">
        <v>5</v>
      </c>
      <c r="F7" t="s">
        <v>1262</v>
      </c>
      <c r="G7" s="28">
        <f>_xlfn.XLOOKUP(Emergency[[#This Row],[Visit_ID]],Financials[Visit_ID],Financials[Total_Bill_Amount])</f>
        <v>17417</v>
      </c>
      <c r="H7" s="28">
        <f>_xlfn.XLOOKUP(Emergency[[#This Row],[Visit_ID]],Financials[Visit_ID],Financials[Insurance_Coverage])</f>
        <v>15397.76894049162</v>
      </c>
      <c r="I7" s="28">
        <f>_xlfn.XLOOKUP(Emergency[[#This Row],[Visit_ID]],Financials[Visit_ID],Financials[Balance_Due])</f>
        <v>2019.23105950838</v>
      </c>
      <c r="J7" s="3">
        <f>_xlfn.XLOOKUP(Emergency[[#This Row],[Visit_ID]],Hospitalvisits[Visit_ID],Hospitalvisits[Admission_Date])</f>
        <v>45066</v>
      </c>
      <c r="K7">
        <f>_xlfn.XLOOKUP(Emergency[[#This Row],[Patient_ID]],Patientsdetails[Patient_ID],Patientsdetails[Satisfaction_Score])</f>
        <v>8</v>
      </c>
      <c r="L7" t="e">
        <f>_xlfn.XLOOKUP(Emergency[[#This Row],[Patient_ID]],Medicals[Patient ID],Medicals[Department])</f>
        <v>#N/A</v>
      </c>
    </row>
    <row r="8" spans="1:12">
      <c r="A8">
        <v>7</v>
      </c>
      <c r="B8">
        <v>640</v>
      </c>
      <c r="C8">
        <v>841</v>
      </c>
      <c r="D8" t="s">
        <v>1262</v>
      </c>
      <c r="E8">
        <v>2</v>
      </c>
      <c r="F8" t="s">
        <v>1261</v>
      </c>
      <c r="G8" s="28">
        <f>_xlfn.XLOOKUP(Emergency[[#This Row],[Visit_ID]],Financials[Visit_ID],Financials[Total_Bill_Amount])</f>
        <v>18344</v>
      </c>
      <c r="H8" s="28">
        <f>_xlfn.XLOOKUP(Emergency[[#This Row],[Visit_ID]],Financials[Visit_ID],Financials[Insurance_Coverage])</f>
        <v>16095.57646819768</v>
      </c>
      <c r="I8" s="28">
        <f>_xlfn.XLOOKUP(Emergency[[#This Row],[Visit_ID]],Financials[Visit_ID],Financials[Balance_Due])</f>
        <v>2248.423531802322</v>
      </c>
      <c r="J8" s="3">
        <f>_xlfn.XLOOKUP(Emergency[[#This Row],[Visit_ID]],Hospitalvisits[Visit_ID],Hospitalvisits[Admission_Date])</f>
        <v>45645</v>
      </c>
      <c r="K8">
        <f>_xlfn.XLOOKUP(Emergency[[#This Row],[Patient_ID]],Patientsdetails[Patient_ID],Patientsdetails[Satisfaction_Score])</f>
        <v>1</v>
      </c>
      <c r="L8" t="e">
        <f>_xlfn.XLOOKUP(Emergency[[#This Row],[Patient_ID]],Medicals[Patient ID],Medicals[Department])</f>
        <v>#N/A</v>
      </c>
    </row>
    <row r="9" spans="1:12">
      <c r="A9">
        <v>8</v>
      </c>
      <c r="B9">
        <v>130</v>
      </c>
      <c r="C9">
        <v>2060</v>
      </c>
      <c r="D9" t="s">
        <v>1261</v>
      </c>
      <c r="E9">
        <v>2</v>
      </c>
      <c r="F9" t="s">
        <v>1261</v>
      </c>
      <c r="G9" s="28">
        <f>_xlfn.XLOOKUP(Emergency[[#This Row],[Visit_ID]],Financials[Visit_ID],Financials[Total_Bill_Amount])</f>
        <v>33698</v>
      </c>
      <c r="H9" s="28">
        <f>_xlfn.XLOOKUP(Emergency[[#This Row],[Visit_ID]],Financials[Visit_ID],Financials[Insurance_Coverage])</f>
        <v>20381.852379577449</v>
      </c>
      <c r="I9" s="28">
        <f>_xlfn.XLOOKUP(Emergency[[#This Row],[Visit_ID]],Financials[Visit_ID],Financials[Balance_Due])</f>
        <v>13316.147620422549</v>
      </c>
      <c r="J9" s="3">
        <f>_xlfn.XLOOKUP(Emergency[[#This Row],[Visit_ID]],Hospitalvisits[Visit_ID],Hospitalvisits[Admission_Date])</f>
        <v>45654</v>
      </c>
      <c r="K9">
        <f>_xlfn.XLOOKUP(Emergency[[#This Row],[Patient_ID]],Patientsdetails[Patient_ID],Patientsdetails[Satisfaction_Score])</f>
        <v>9</v>
      </c>
      <c r="L9" t="str">
        <f>_xlfn.XLOOKUP(Emergency[[#This Row],[Patient_ID]],Medicals[Patient ID],Medicals[Department])</f>
        <v>Emergency</v>
      </c>
    </row>
    <row r="10" spans="1:12">
      <c r="A10">
        <v>9</v>
      </c>
      <c r="B10">
        <v>787</v>
      </c>
      <c r="C10">
        <v>890</v>
      </c>
      <c r="D10" t="s">
        <v>1262</v>
      </c>
      <c r="E10">
        <v>1</v>
      </c>
      <c r="F10" t="s">
        <v>1261</v>
      </c>
      <c r="G10" s="28">
        <f>_xlfn.XLOOKUP(Emergency[[#This Row],[Visit_ID]],Financials[Visit_ID],Financials[Total_Bill_Amount])</f>
        <v>5648</v>
      </c>
      <c r="H10" s="28">
        <f>_xlfn.XLOOKUP(Emergency[[#This Row],[Visit_ID]],Financials[Visit_ID],Financials[Insurance_Coverage])</f>
        <v>3804.7140171742021</v>
      </c>
      <c r="I10" s="28">
        <f>_xlfn.XLOOKUP(Emergency[[#This Row],[Visit_ID]],Financials[Visit_ID],Financials[Balance_Due])</f>
        <v>1843.2859828257981</v>
      </c>
      <c r="J10" s="3">
        <f>_xlfn.XLOOKUP(Emergency[[#This Row],[Visit_ID]],Hospitalvisits[Visit_ID],Hospitalvisits[Admission_Date])</f>
        <v>45357</v>
      </c>
      <c r="K10">
        <f>_xlfn.XLOOKUP(Emergency[[#This Row],[Patient_ID]],Patientsdetails[Patient_ID],Patientsdetails[Satisfaction_Score])</f>
        <v>7</v>
      </c>
      <c r="L10" t="e">
        <f>_xlfn.XLOOKUP(Emergency[[#This Row],[Patient_ID]],Medicals[Patient ID],Medicals[Department])</f>
        <v>#N/A</v>
      </c>
    </row>
    <row r="11" spans="1:12">
      <c r="A11">
        <v>10</v>
      </c>
      <c r="B11">
        <v>181</v>
      </c>
      <c r="C11">
        <v>460</v>
      </c>
      <c r="D11" t="s">
        <v>1262</v>
      </c>
      <c r="E11">
        <v>8</v>
      </c>
      <c r="F11" t="s">
        <v>1261</v>
      </c>
      <c r="G11" s="28">
        <f>_xlfn.XLOOKUP(Emergency[[#This Row],[Visit_ID]],Financials[Visit_ID],Financials[Total_Bill_Amount])</f>
        <v>21553</v>
      </c>
      <c r="H11" s="28">
        <f>_xlfn.XLOOKUP(Emergency[[#This Row],[Visit_ID]],Financials[Visit_ID],Financials[Insurance_Coverage])</f>
        <v>14977.67363691277</v>
      </c>
      <c r="I11" s="28">
        <f>_xlfn.XLOOKUP(Emergency[[#This Row],[Visit_ID]],Financials[Visit_ID],Financials[Balance_Due])</f>
        <v>6575.3263630872261</v>
      </c>
      <c r="J11" s="3">
        <f>_xlfn.XLOOKUP(Emergency[[#This Row],[Visit_ID]],Hospitalvisits[Visit_ID],Hospitalvisits[Admission_Date])</f>
        <v>44571</v>
      </c>
      <c r="K11">
        <f>_xlfn.XLOOKUP(Emergency[[#This Row],[Patient_ID]],Patientsdetails[Patient_ID],Patientsdetails[Satisfaction_Score])</f>
        <v>7</v>
      </c>
      <c r="L11" t="e">
        <f>_xlfn.XLOOKUP(Emergency[[#This Row],[Patient_ID]],Medicals[Patient ID],Medicals[Department])</f>
        <v>#N/A</v>
      </c>
    </row>
    <row r="12" spans="1:12">
      <c r="A12">
        <v>11</v>
      </c>
      <c r="B12">
        <v>60</v>
      </c>
      <c r="C12">
        <v>258</v>
      </c>
      <c r="D12" t="s">
        <v>1261</v>
      </c>
      <c r="E12">
        <v>8</v>
      </c>
      <c r="F12" t="s">
        <v>1262</v>
      </c>
      <c r="G12" s="28">
        <f>_xlfn.XLOOKUP(Emergency[[#This Row],[Visit_ID]],Financials[Visit_ID],Financials[Total_Bill_Amount])</f>
        <v>12534</v>
      </c>
      <c r="H12" s="28">
        <f>_xlfn.XLOOKUP(Emergency[[#This Row],[Visit_ID]],Financials[Visit_ID],Financials[Insurance_Coverage])</f>
        <v>9118.9867429146707</v>
      </c>
      <c r="I12" s="28">
        <f>_xlfn.XLOOKUP(Emergency[[#This Row],[Visit_ID]],Financials[Visit_ID],Financials[Balance_Due])</f>
        <v>3415.0132570853289</v>
      </c>
      <c r="J12" s="3">
        <f>_xlfn.XLOOKUP(Emergency[[#This Row],[Visit_ID]],Hospitalvisits[Visit_ID],Hospitalvisits[Admission_Date])</f>
        <v>44782</v>
      </c>
      <c r="K12">
        <f>_xlfn.XLOOKUP(Emergency[[#This Row],[Patient_ID]],Patientsdetails[Patient_ID],Patientsdetails[Satisfaction_Score])</f>
        <v>3</v>
      </c>
      <c r="L12" t="str">
        <f>_xlfn.XLOOKUP(Emergency[[#This Row],[Patient_ID]],Medicals[Patient ID],Medicals[Department])</f>
        <v>Oncology</v>
      </c>
    </row>
    <row r="13" spans="1:12">
      <c r="A13">
        <v>12</v>
      </c>
      <c r="B13">
        <v>948</v>
      </c>
      <c r="C13">
        <v>2897</v>
      </c>
      <c r="D13" t="s">
        <v>1262</v>
      </c>
      <c r="E13">
        <v>5</v>
      </c>
      <c r="F13" t="s">
        <v>1261</v>
      </c>
      <c r="G13" s="28">
        <f>_xlfn.XLOOKUP(Emergency[[#This Row],[Visit_ID]],Financials[Visit_ID],Financials[Total_Bill_Amount])</f>
        <v>21986</v>
      </c>
      <c r="H13" s="28">
        <f>_xlfn.XLOOKUP(Emergency[[#This Row],[Visit_ID]],Financials[Visit_ID],Financials[Insurance_Coverage])</f>
        <v>16796.105865315101</v>
      </c>
      <c r="I13" s="28">
        <f>_xlfn.XLOOKUP(Emergency[[#This Row],[Visit_ID]],Financials[Visit_ID],Financials[Balance_Due])</f>
        <v>5189.8941346849024</v>
      </c>
      <c r="J13" s="3">
        <f>_xlfn.XLOOKUP(Emergency[[#This Row],[Visit_ID]],Hospitalvisits[Visit_ID],Hospitalvisits[Admission_Date])</f>
        <v>45357</v>
      </c>
      <c r="K13">
        <f>_xlfn.XLOOKUP(Emergency[[#This Row],[Patient_ID]],Patientsdetails[Patient_ID],Patientsdetails[Satisfaction_Score])</f>
        <v>8</v>
      </c>
      <c r="L13" t="e">
        <f>_xlfn.XLOOKUP(Emergency[[#This Row],[Patient_ID]],Medicals[Patient ID],Medicals[Department])</f>
        <v>#N/A</v>
      </c>
    </row>
    <row r="14" spans="1:12">
      <c r="A14">
        <v>13</v>
      </c>
      <c r="B14">
        <v>370</v>
      </c>
      <c r="C14">
        <v>1085</v>
      </c>
      <c r="D14" t="s">
        <v>1262</v>
      </c>
      <c r="E14">
        <v>10</v>
      </c>
      <c r="F14" t="s">
        <v>1262</v>
      </c>
      <c r="G14" s="28">
        <f>_xlfn.XLOOKUP(Emergency[[#This Row],[Visit_ID]],Financials[Visit_ID],Financials[Total_Bill_Amount])</f>
        <v>45164</v>
      </c>
      <c r="H14" s="28">
        <f>_xlfn.XLOOKUP(Emergency[[#This Row],[Visit_ID]],Financials[Visit_ID],Financials[Insurance_Coverage])</f>
        <v>39770.559948250557</v>
      </c>
      <c r="I14" s="28">
        <f>_xlfn.XLOOKUP(Emergency[[#This Row],[Visit_ID]],Financials[Visit_ID],Financials[Balance_Due])</f>
        <v>5393.440051749436</v>
      </c>
      <c r="J14" s="3">
        <f>_xlfn.XLOOKUP(Emergency[[#This Row],[Visit_ID]],Hospitalvisits[Visit_ID],Hospitalvisits[Admission_Date])</f>
        <v>44934</v>
      </c>
      <c r="K14">
        <f>_xlfn.XLOOKUP(Emergency[[#This Row],[Patient_ID]],Patientsdetails[Patient_ID],Patientsdetails[Satisfaction_Score])</f>
        <v>7</v>
      </c>
      <c r="L14" t="e">
        <f>_xlfn.XLOOKUP(Emergency[[#This Row],[Patient_ID]],Medicals[Patient ID],Medicals[Department])</f>
        <v>#N/A</v>
      </c>
    </row>
    <row r="15" spans="1:12">
      <c r="A15">
        <v>14</v>
      </c>
      <c r="B15">
        <v>73</v>
      </c>
      <c r="C15">
        <v>1252</v>
      </c>
      <c r="D15" t="s">
        <v>1261</v>
      </c>
      <c r="E15">
        <v>4</v>
      </c>
      <c r="F15" t="s">
        <v>1262</v>
      </c>
      <c r="G15" s="28">
        <f>_xlfn.XLOOKUP(Emergency[[#This Row],[Visit_ID]],Financials[Visit_ID],Financials[Total_Bill_Amount])</f>
        <v>12850</v>
      </c>
      <c r="H15" s="28">
        <f>_xlfn.XLOOKUP(Emergency[[#This Row],[Visit_ID]],Financials[Visit_ID],Financials[Insurance_Coverage])</f>
        <v>6474.0651060774753</v>
      </c>
      <c r="I15" s="28">
        <f>_xlfn.XLOOKUP(Emergency[[#This Row],[Visit_ID]],Financials[Visit_ID],Financials[Balance_Due])</f>
        <v>6375.9348939225247</v>
      </c>
      <c r="J15" s="3">
        <f>_xlfn.XLOOKUP(Emergency[[#This Row],[Visit_ID]],Hospitalvisits[Visit_ID],Hospitalvisits[Admission_Date])</f>
        <v>44900</v>
      </c>
      <c r="K15">
        <f>_xlfn.XLOOKUP(Emergency[[#This Row],[Patient_ID]],Patientsdetails[Patient_ID],Patientsdetails[Satisfaction_Score])</f>
        <v>10</v>
      </c>
      <c r="L15" t="str">
        <f>_xlfn.XLOOKUP(Emergency[[#This Row],[Patient_ID]],Medicals[Patient ID],Medicals[Department])</f>
        <v>Orthopedics</v>
      </c>
    </row>
    <row r="16" spans="1:12">
      <c r="A16">
        <v>15</v>
      </c>
      <c r="B16">
        <v>584</v>
      </c>
      <c r="C16">
        <v>2187</v>
      </c>
      <c r="D16" t="s">
        <v>1261</v>
      </c>
      <c r="E16">
        <v>8</v>
      </c>
      <c r="F16" t="s">
        <v>1262</v>
      </c>
      <c r="G16" s="28">
        <f>_xlfn.XLOOKUP(Emergency[[#This Row],[Visit_ID]],Financials[Visit_ID],Financials[Total_Bill_Amount])</f>
        <v>19419</v>
      </c>
      <c r="H16" s="28">
        <f>_xlfn.XLOOKUP(Emergency[[#This Row],[Visit_ID]],Financials[Visit_ID],Financials[Insurance_Coverage])</f>
        <v>9834.5170195568971</v>
      </c>
      <c r="I16" s="28">
        <f>_xlfn.XLOOKUP(Emergency[[#This Row],[Visit_ID]],Financials[Visit_ID],Financials[Balance_Due])</f>
        <v>9584.4829804431029</v>
      </c>
      <c r="J16" s="3">
        <f>_xlfn.XLOOKUP(Emergency[[#This Row],[Visit_ID]],Hospitalvisits[Visit_ID],Hospitalvisits[Admission_Date])</f>
        <v>44580</v>
      </c>
      <c r="K16">
        <f>_xlfn.XLOOKUP(Emergency[[#This Row],[Patient_ID]],Patientsdetails[Patient_ID],Patientsdetails[Satisfaction_Score])</f>
        <v>1</v>
      </c>
      <c r="L16" t="e">
        <f>_xlfn.XLOOKUP(Emergency[[#This Row],[Patient_ID]],Medicals[Patient ID],Medicals[Department])</f>
        <v>#N/A</v>
      </c>
    </row>
    <row r="17" spans="1:12">
      <c r="A17">
        <v>16</v>
      </c>
      <c r="B17">
        <v>15</v>
      </c>
      <c r="C17">
        <v>1179</v>
      </c>
      <c r="D17" t="s">
        <v>1261</v>
      </c>
      <c r="E17">
        <v>5</v>
      </c>
      <c r="F17" t="s">
        <v>1262</v>
      </c>
      <c r="G17" s="28">
        <f>_xlfn.XLOOKUP(Emergency[[#This Row],[Visit_ID]],Financials[Visit_ID],Financials[Total_Bill_Amount])</f>
        <v>17454</v>
      </c>
      <c r="H17" s="28">
        <f>_xlfn.XLOOKUP(Emergency[[#This Row],[Visit_ID]],Financials[Visit_ID],Financials[Insurance_Coverage])</f>
        <v>13834.86179483446</v>
      </c>
      <c r="I17" s="28">
        <f>_xlfn.XLOOKUP(Emergency[[#This Row],[Visit_ID]],Financials[Visit_ID],Financials[Balance_Due])</f>
        <v>3619.1382051655401</v>
      </c>
      <c r="J17" s="3">
        <f>_xlfn.XLOOKUP(Emergency[[#This Row],[Visit_ID]],Hospitalvisits[Visit_ID],Hospitalvisits[Admission_Date])</f>
        <v>45536</v>
      </c>
      <c r="K17">
        <f>_xlfn.XLOOKUP(Emergency[[#This Row],[Patient_ID]],Patientsdetails[Patient_ID],Patientsdetails[Satisfaction_Score])</f>
        <v>10</v>
      </c>
      <c r="L17" t="str">
        <f>_xlfn.XLOOKUP(Emergency[[#This Row],[Patient_ID]],Medicals[Patient ID],Medicals[Department])</f>
        <v>Neurology</v>
      </c>
    </row>
    <row r="18" spans="1:12">
      <c r="A18">
        <v>17</v>
      </c>
      <c r="B18">
        <v>649</v>
      </c>
      <c r="C18">
        <v>2676</v>
      </c>
      <c r="D18" t="s">
        <v>1262</v>
      </c>
      <c r="E18">
        <v>9</v>
      </c>
      <c r="F18" t="s">
        <v>1262</v>
      </c>
      <c r="G18" s="28">
        <f>_xlfn.XLOOKUP(Emergency[[#This Row],[Visit_ID]],Financials[Visit_ID],Financials[Total_Bill_Amount])</f>
        <v>13458</v>
      </c>
      <c r="H18" s="28">
        <f>_xlfn.XLOOKUP(Emergency[[#This Row],[Visit_ID]],Financials[Visit_ID],Financials[Insurance_Coverage])</f>
        <v>9384.7703545658187</v>
      </c>
      <c r="I18" s="28">
        <f>_xlfn.XLOOKUP(Emergency[[#This Row],[Visit_ID]],Financials[Visit_ID],Financials[Balance_Due])</f>
        <v>4073.2296454341808</v>
      </c>
      <c r="J18" s="3">
        <f>_xlfn.XLOOKUP(Emergency[[#This Row],[Visit_ID]],Hospitalvisits[Visit_ID],Hospitalvisits[Admission_Date])</f>
        <v>45630</v>
      </c>
      <c r="K18">
        <f>_xlfn.XLOOKUP(Emergency[[#This Row],[Patient_ID]],Patientsdetails[Patient_ID],Patientsdetails[Satisfaction_Score])</f>
        <v>10</v>
      </c>
      <c r="L18" t="e">
        <f>_xlfn.XLOOKUP(Emergency[[#This Row],[Patient_ID]],Medicals[Patient ID],Medicals[Department])</f>
        <v>#N/A</v>
      </c>
    </row>
    <row r="19" spans="1:12">
      <c r="A19">
        <v>18</v>
      </c>
      <c r="B19">
        <v>477</v>
      </c>
      <c r="C19">
        <v>445</v>
      </c>
      <c r="D19" t="s">
        <v>1262</v>
      </c>
      <c r="E19">
        <v>10</v>
      </c>
      <c r="F19" t="s">
        <v>1262</v>
      </c>
      <c r="G19" s="28">
        <f>_xlfn.XLOOKUP(Emergency[[#This Row],[Visit_ID]],Financials[Visit_ID],Financials[Total_Bill_Amount])</f>
        <v>9676</v>
      </c>
      <c r="H19" s="28">
        <f>_xlfn.XLOOKUP(Emergency[[#This Row],[Visit_ID]],Financials[Visit_ID],Financials[Insurance_Coverage])</f>
        <v>7450.2015890652956</v>
      </c>
      <c r="I19" s="28">
        <f>_xlfn.XLOOKUP(Emergency[[#This Row],[Visit_ID]],Financials[Visit_ID],Financials[Balance_Due])</f>
        <v>2225.798410934704</v>
      </c>
      <c r="J19" s="3">
        <f>_xlfn.XLOOKUP(Emergency[[#This Row],[Visit_ID]],Hospitalvisits[Visit_ID],Hospitalvisits[Admission_Date])</f>
        <v>44637</v>
      </c>
      <c r="K19">
        <f>_xlfn.XLOOKUP(Emergency[[#This Row],[Patient_ID]],Patientsdetails[Patient_ID],Patientsdetails[Satisfaction_Score])</f>
        <v>8</v>
      </c>
      <c r="L19" t="e">
        <f>_xlfn.XLOOKUP(Emergency[[#This Row],[Patient_ID]],Medicals[Patient ID],Medicals[Department])</f>
        <v>#N/A</v>
      </c>
    </row>
    <row r="20" spans="1:12">
      <c r="A20">
        <v>19</v>
      </c>
      <c r="B20">
        <v>60</v>
      </c>
      <c r="C20">
        <v>1690</v>
      </c>
      <c r="D20" t="s">
        <v>1262</v>
      </c>
      <c r="E20">
        <v>5</v>
      </c>
      <c r="F20" t="s">
        <v>1262</v>
      </c>
      <c r="G20" s="28">
        <f>_xlfn.XLOOKUP(Emergency[[#This Row],[Visit_ID]],Financials[Visit_ID],Financials[Total_Bill_Amount])</f>
        <v>13886</v>
      </c>
      <c r="H20" s="28">
        <f>_xlfn.XLOOKUP(Emergency[[#This Row],[Visit_ID]],Financials[Visit_ID],Financials[Insurance_Coverage])</f>
        <v>8655.8500781318508</v>
      </c>
      <c r="I20" s="28">
        <f>_xlfn.XLOOKUP(Emergency[[#This Row],[Visit_ID]],Financials[Visit_ID],Financials[Balance_Due])</f>
        <v>5230.1499218681492</v>
      </c>
      <c r="J20" s="3">
        <f>_xlfn.XLOOKUP(Emergency[[#This Row],[Visit_ID]],Hospitalvisits[Visit_ID],Hospitalvisits[Admission_Date])</f>
        <v>45457</v>
      </c>
      <c r="K20">
        <f>_xlfn.XLOOKUP(Emergency[[#This Row],[Patient_ID]],Patientsdetails[Patient_ID],Patientsdetails[Satisfaction_Score])</f>
        <v>3</v>
      </c>
      <c r="L20" t="str">
        <f>_xlfn.XLOOKUP(Emergency[[#This Row],[Patient_ID]],Medicals[Patient ID],Medicals[Department])</f>
        <v>Oncology</v>
      </c>
    </row>
    <row r="21" spans="1:12">
      <c r="A21">
        <v>20</v>
      </c>
      <c r="B21">
        <v>927</v>
      </c>
      <c r="C21">
        <v>1390</v>
      </c>
      <c r="D21" t="s">
        <v>1261</v>
      </c>
      <c r="E21">
        <v>8</v>
      </c>
      <c r="F21" t="s">
        <v>1262</v>
      </c>
      <c r="G21" s="28">
        <f>_xlfn.XLOOKUP(Emergency[[#This Row],[Visit_ID]],Financials[Visit_ID],Financials[Total_Bill_Amount])</f>
        <v>9631</v>
      </c>
      <c r="H21" s="28">
        <f>_xlfn.XLOOKUP(Emergency[[#This Row],[Visit_ID]],Financials[Visit_ID],Financials[Insurance_Coverage])</f>
        <v>5864.1040522781341</v>
      </c>
      <c r="I21" s="28">
        <f>_xlfn.XLOOKUP(Emergency[[#This Row],[Visit_ID]],Financials[Visit_ID],Financials[Balance_Due])</f>
        <v>3766.8959477218659</v>
      </c>
      <c r="J21" s="3">
        <f>_xlfn.XLOOKUP(Emergency[[#This Row],[Visit_ID]],Hospitalvisits[Visit_ID],Hospitalvisits[Admission_Date])</f>
        <v>45654</v>
      </c>
      <c r="K21">
        <f>_xlfn.XLOOKUP(Emergency[[#This Row],[Patient_ID]],Patientsdetails[Patient_ID],Patientsdetails[Satisfaction_Score])</f>
        <v>5</v>
      </c>
      <c r="L21" t="e">
        <f>_xlfn.XLOOKUP(Emergency[[#This Row],[Patient_ID]],Medicals[Patient ID],Medicals[Department])</f>
        <v>#N/A</v>
      </c>
    </row>
    <row r="22" spans="1:12">
      <c r="A22">
        <v>21</v>
      </c>
      <c r="B22">
        <v>709</v>
      </c>
      <c r="C22">
        <v>1699</v>
      </c>
      <c r="D22" t="s">
        <v>1261</v>
      </c>
      <c r="E22">
        <v>11</v>
      </c>
      <c r="F22" t="s">
        <v>1262</v>
      </c>
      <c r="G22" s="28">
        <f>_xlfn.XLOOKUP(Emergency[[#This Row],[Visit_ID]],Financials[Visit_ID],Financials[Total_Bill_Amount])</f>
        <v>5723</v>
      </c>
      <c r="H22" s="28">
        <f>_xlfn.XLOOKUP(Emergency[[#This Row],[Visit_ID]],Financials[Visit_ID],Financials[Insurance_Coverage])</f>
        <v>3274.4621555622771</v>
      </c>
      <c r="I22" s="28">
        <f>_xlfn.XLOOKUP(Emergency[[#This Row],[Visit_ID]],Financials[Visit_ID],Financials[Balance_Due])</f>
        <v>2448.5378444377229</v>
      </c>
      <c r="J22" s="3">
        <f>_xlfn.XLOOKUP(Emergency[[#This Row],[Visit_ID]],Hospitalvisits[Visit_ID],Hospitalvisits[Admission_Date])</f>
        <v>45234</v>
      </c>
      <c r="K22">
        <f>_xlfn.XLOOKUP(Emergency[[#This Row],[Patient_ID]],Patientsdetails[Patient_ID],Patientsdetails[Satisfaction_Score])</f>
        <v>4</v>
      </c>
      <c r="L22" t="e">
        <f>_xlfn.XLOOKUP(Emergency[[#This Row],[Patient_ID]],Medicals[Patient ID],Medicals[Department])</f>
        <v>#N/A</v>
      </c>
    </row>
    <row r="23" spans="1:12">
      <c r="A23">
        <v>22</v>
      </c>
      <c r="B23">
        <v>311</v>
      </c>
      <c r="C23">
        <v>2048</v>
      </c>
      <c r="D23" t="s">
        <v>1261</v>
      </c>
      <c r="E23">
        <v>8</v>
      </c>
      <c r="F23" t="s">
        <v>1262</v>
      </c>
      <c r="G23" s="28">
        <f>_xlfn.XLOOKUP(Emergency[[#This Row],[Visit_ID]],Financials[Visit_ID],Financials[Total_Bill_Amount])</f>
        <v>20798</v>
      </c>
      <c r="H23" s="28">
        <f>_xlfn.XLOOKUP(Emergency[[#This Row],[Visit_ID]],Financials[Visit_ID],Financials[Insurance_Coverage])</f>
        <v>11400.31452646419</v>
      </c>
      <c r="I23" s="28">
        <f>_xlfn.XLOOKUP(Emergency[[#This Row],[Visit_ID]],Financials[Visit_ID],Financials[Balance_Due])</f>
        <v>9397.6854735358138</v>
      </c>
      <c r="J23" s="3">
        <f>_xlfn.XLOOKUP(Emergency[[#This Row],[Visit_ID]],Hospitalvisits[Visit_ID],Hospitalvisits[Admission_Date])</f>
        <v>44921</v>
      </c>
      <c r="K23">
        <f>_xlfn.XLOOKUP(Emergency[[#This Row],[Patient_ID]],Patientsdetails[Patient_ID],Patientsdetails[Satisfaction_Score])</f>
        <v>1</v>
      </c>
      <c r="L23" t="e">
        <f>_xlfn.XLOOKUP(Emergency[[#This Row],[Patient_ID]],Medicals[Patient ID],Medicals[Department])</f>
        <v>#N/A</v>
      </c>
    </row>
    <row r="24" spans="1:12">
      <c r="A24">
        <v>23</v>
      </c>
      <c r="B24">
        <v>358</v>
      </c>
      <c r="C24">
        <v>2555</v>
      </c>
      <c r="D24" t="s">
        <v>1262</v>
      </c>
      <c r="E24">
        <v>1</v>
      </c>
      <c r="F24" t="s">
        <v>1262</v>
      </c>
      <c r="G24" s="28">
        <f>_xlfn.XLOOKUP(Emergency[[#This Row],[Visit_ID]],Financials[Visit_ID],Financials[Total_Bill_Amount])</f>
        <v>20499</v>
      </c>
      <c r="H24" s="28">
        <f>_xlfn.XLOOKUP(Emergency[[#This Row],[Visit_ID]],Financials[Visit_ID],Financials[Insurance_Coverage])</f>
        <v>14445.878638821699</v>
      </c>
      <c r="I24" s="28">
        <f>_xlfn.XLOOKUP(Emergency[[#This Row],[Visit_ID]],Financials[Visit_ID],Financials[Balance_Due])</f>
        <v>6053.1213611783023</v>
      </c>
      <c r="J24" s="3">
        <f>_xlfn.XLOOKUP(Emergency[[#This Row],[Visit_ID]],Hospitalvisits[Visit_ID],Hospitalvisits[Admission_Date])</f>
        <v>44862</v>
      </c>
      <c r="K24">
        <f>_xlfn.XLOOKUP(Emergency[[#This Row],[Patient_ID]],Patientsdetails[Patient_ID],Patientsdetails[Satisfaction_Score])</f>
        <v>9</v>
      </c>
      <c r="L24" t="e">
        <f>_xlfn.XLOOKUP(Emergency[[#This Row],[Patient_ID]],Medicals[Patient ID],Medicals[Department])</f>
        <v>#N/A</v>
      </c>
    </row>
    <row r="25" spans="1:12">
      <c r="A25">
        <v>24</v>
      </c>
      <c r="B25">
        <v>116</v>
      </c>
      <c r="C25">
        <v>2545</v>
      </c>
      <c r="D25" t="s">
        <v>1262</v>
      </c>
      <c r="E25">
        <v>5</v>
      </c>
      <c r="F25" t="s">
        <v>1262</v>
      </c>
      <c r="G25" s="28">
        <f>_xlfn.XLOOKUP(Emergency[[#This Row],[Visit_ID]],Financials[Visit_ID],Financials[Total_Bill_Amount])</f>
        <v>11296</v>
      </c>
      <c r="H25" s="28">
        <f>_xlfn.XLOOKUP(Emergency[[#This Row],[Visit_ID]],Financials[Visit_ID],Financials[Insurance_Coverage])</f>
        <v>6883.5071645797279</v>
      </c>
      <c r="I25" s="28">
        <f>_xlfn.XLOOKUP(Emergency[[#This Row],[Visit_ID]],Financials[Visit_ID],Financials[Balance_Due])</f>
        <v>4412.4928354202721</v>
      </c>
      <c r="J25" s="3">
        <f>_xlfn.XLOOKUP(Emergency[[#This Row],[Visit_ID]],Hospitalvisits[Visit_ID],Hospitalvisits[Admission_Date])</f>
        <v>45519</v>
      </c>
      <c r="K25">
        <f>_xlfn.XLOOKUP(Emergency[[#This Row],[Patient_ID]],Patientsdetails[Patient_ID],Patientsdetails[Satisfaction_Score])</f>
        <v>8</v>
      </c>
      <c r="L25" t="e">
        <f>_xlfn.XLOOKUP(Emergency[[#This Row],[Patient_ID]],Medicals[Patient ID],Medicals[Department])</f>
        <v>#N/A</v>
      </c>
    </row>
    <row r="26" spans="1:12">
      <c r="A26">
        <v>25</v>
      </c>
      <c r="B26">
        <v>138</v>
      </c>
      <c r="C26">
        <v>759</v>
      </c>
      <c r="D26" t="s">
        <v>1262</v>
      </c>
      <c r="E26">
        <v>6</v>
      </c>
      <c r="F26" t="s">
        <v>1261</v>
      </c>
      <c r="G26" s="28">
        <f>_xlfn.XLOOKUP(Emergency[[#This Row],[Visit_ID]],Financials[Visit_ID],Financials[Total_Bill_Amount])</f>
        <v>19324</v>
      </c>
      <c r="H26" s="28">
        <f>_xlfn.XLOOKUP(Emergency[[#This Row],[Visit_ID]],Financials[Visit_ID],Financials[Insurance_Coverage])</f>
        <v>11174.59432711208</v>
      </c>
      <c r="I26" s="28">
        <f>_xlfn.XLOOKUP(Emergency[[#This Row],[Visit_ID]],Financials[Visit_ID],Financials[Balance_Due])</f>
        <v>8149.4056728879204</v>
      </c>
      <c r="J26" s="3">
        <f>_xlfn.XLOOKUP(Emergency[[#This Row],[Visit_ID]],Hospitalvisits[Visit_ID],Hospitalvisits[Admission_Date])</f>
        <v>44729</v>
      </c>
      <c r="K26">
        <f>_xlfn.XLOOKUP(Emergency[[#This Row],[Patient_ID]],Patientsdetails[Patient_ID],Patientsdetails[Satisfaction_Score])</f>
        <v>9</v>
      </c>
      <c r="L26" t="e">
        <f>_xlfn.XLOOKUP(Emergency[[#This Row],[Patient_ID]],Medicals[Patient ID],Medicals[Department])</f>
        <v>#N/A</v>
      </c>
    </row>
    <row r="27" spans="1:12">
      <c r="A27">
        <v>26</v>
      </c>
      <c r="B27">
        <v>915</v>
      </c>
      <c r="C27">
        <v>1713</v>
      </c>
      <c r="D27" t="s">
        <v>1262</v>
      </c>
      <c r="E27">
        <v>9</v>
      </c>
      <c r="F27" t="s">
        <v>1261</v>
      </c>
      <c r="G27" s="28">
        <f>_xlfn.XLOOKUP(Emergency[[#This Row],[Visit_ID]],Financials[Visit_ID],Financials[Total_Bill_Amount])</f>
        <v>24825</v>
      </c>
      <c r="H27" s="28">
        <f>_xlfn.XLOOKUP(Emergency[[#This Row],[Visit_ID]],Financials[Visit_ID],Financials[Insurance_Coverage])</f>
        <v>14569.24491696959</v>
      </c>
      <c r="I27" s="28">
        <f>_xlfn.XLOOKUP(Emergency[[#This Row],[Visit_ID]],Financials[Visit_ID],Financials[Balance_Due])</f>
        <v>10255.75508303041</v>
      </c>
      <c r="J27" s="3">
        <f>_xlfn.XLOOKUP(Emergency[[#This Row],[Visit_ID]],Hospitalvisits[Visit_ID],Hospitalvisits[Admission_Date])</f>
        <v>44641</v>
      </c>
      <c r="K27">
        <f>_xlfn.XLOOKUP(Emergency[[#This Row],[Patient_ID]],Patientsdetails[Patient_ID],Patientsdetails[Satisfaction_Score])</f>
        <v>6</v>
      </c>
      <c r="L27" t="e">
        <f>_xlfn.XLOOKUP(Emergency[[#This Row],[Patient_ID]],Medicals[Patient ID],Medicals[Department])</f>
        <v>#N/A</v>
      </c>
    </row>
    <row r="28" spans="1:12">
      <c r="A28">
        <v>27</v>
      </c>
      <c r="B28">
        <v>206</v>
      </c>
      <c r="C28">
        <v>973</v>
      </c>
      <c r="D28" t="s">
        <v>1262</v>
      </c>
      <c r="E28">
        <v>5</v>
      </c>
      <c r="F28" t="s">
        <v>1261</v>
      </c>
      <c r="G28" s="28">
        <f>_xlfn.XLOOKUP(Emergency[[#This Row],[Visit_ID]],Financials[Visit_ID],Financials[Total_Bill_Amount])</f>
        <v>6273</v>
      </c>
      <c r="H28" s="28">
        <f>_xlfn.XLOOKUP(Emergency[[#This Row],[Visit_ID]],Financials[Visit_ID],Financials[Insurance_Coverage])</f>
        <v>3848.791008305654</v>
      </c>
      <c r="I28" s="28">
        <f>_xlfn.XLOOKUP(Emergency[[#This Row],[Visit_ID]],Financials[Visit_ID],Financials[Balance_Due])</f>
        <v>2424.208991694346</v>
      </c>
      <c r="J28" s="3">
        <f>_xlfn.XLOOKUP(Emergency[[#This Row],[Visit_ID]],Hospitalvisits[Visit_ID],Hospitalvisits[Admission_Date])</f>
        <v>45380</v>
      </c>
      <c r="K28">
        <f>_xlfn.XLOOKUP(Emergency[[#This Row],[Patient_ID]],Patientsdetails[Patient_ID],Patientsdetails[Satisfaction_Score])</f>
        <v>8</v>
      </c>
      <c r="L28" t="e">
        <f>_xlfn.XLOOKUP(Emergency[[#This Row],[Patient_ID]],Medicals[Patient ID],Medicals[Department])</f>
        <v>#N/A</v>
      </c>
    </row>
    <row r="29" spans="1:12">
      <c r="A29">
        <v>28</v>
      </c>
      <c r="B29">
        <v>639</v>
      </c>
      <c r="C29">
        <v>1462</v>
      </c>
      <c r="D29" t="s">
        <v>1261</v>
      </c>
      <c r="E29">
        <v>4</v>
      </c>
      <c r="F29" t="s">
        <v>1262</v>
      </c>
      <c r="G29" s="28">
        <f>_xlfn.XLOOKUP(Emergency[[#This Row],[Visit_ID]],Financials[Visit_ID],Financials[Total_Bill_Amount])</f>
        <v>25129</v>
      </c>
      <c r="H29" s="28">
        <f>_xlfn.XLOOKUP(Emergency[[#This Row],[Visit_ID]],Financials[Visit_ID],Financials[Insurance_Coverage])</f>
        <v>15416.471238787841</v>
      </c>
      <c r="I29" s="28">
        <f>_xlfn.XLOOKUP(Emergency[[#This Row],[Visit_ID]],Financials[Visit_ID],Financials[Balance_Due])</f>
        <v>9712.5287612121556</v>
      </c>
      <c r="J29" s="3">
        <f>_xlfn.XLOOKUP(Emergency[[#This Row],[Visit_ID]],Hospitalvisits[Visit_ID],Hospitalvisits[Admission_Date])</f>
        <v>44842</v>
      </c>
      <c r="K29">
        <f>_xlfn.XLOOKUP(Emergency[[#This Row],[Patient_ID]],Patientsdetails[Patient_ID],Patientsdetails[Satisfaction_Score])</f>
        <v>9</v>
      </c>
      <c r="L29" t="e">
        <f>_xlfn.XLOOKUP(Emergency[[#This Row],[Patient_ID]],Medicals[Patient ID],Medicals[Department])</f>
        <v>#N/A</v>
      </c>
    </row>
    <row r="30" spans="1:12">
      <c r="A30">
        <v>29</v>
      </c>
      <c r="B30">
        <v>681</v>
      </c>
      <c r="C30">
        <v>2967</v>
      </c>
      <c r="D30" t="s">
        <v>1262</v>
      </c>
      <c r="E30">
        <v>6</v>
      </c>
      <c r="F30" t="s">
        <v>1261</v>
      </c>
      <c r="G30" s="28">
        <f>_xlfn.XLOOKUP(Emergency[[#This Row],[Visit_ID]],Financials[Visit_ID],Financials[Total_Bill_Amount])</f>
        <v>26960</v>
      </c>
      <c r="H30" s="28">
        <f>_xlfn.XLOOKUP(Emergency[[#This Row],[Visit_ID]],Financials[Visit_ID],Financials[Insurance_Coverage])</f>
        <v>16326.898158118</v>
      </c>
      <c r="I30" s="28">
        <f>_xlfn.XLOOKUP(Emergency[[#This Row],[Visit_ID]],Financials[Visit_ID],Financials[Balance_Due])</f>
        <v>10633.101841882</v>
      </c>
      <c r="J30" s="3">
        <f>_xlfn.XLOOKUP(Emergency[[#This Row],[Visit_ID]],Hospitalvisits[Visit_ID],Hospitalvisits[Admission_Date])</f>
        <v>45437</v>
      </c>
      <c r="K30">
        <f>_xlfn.XLOOKUP(Emergency[[#This Row],[Patient_ID]],Patientsdetails[Patient_ID],Patientsdetails[Satisfaction_Score])</f>
        <v>2</v>
      </c>
      <c r="L30" t="e">
        <f>_xlfn.XLOOKUP(Emergency[[#This Row],[Patient_ID]],Medicals[Patient ID],Medicals[Department])</f>
        <v>#N/A</v>
      </c>
    </row>
    <row r="31" spans="1:12">
      <c r="A31">
        <v>30</v>
      </c>
      <c r="B31">
        <v>497</v>
      </c>
      <c r="C31">
        <v>31</v>
      </c>
      <c r="D31" t="s">
        <v>1262</v>
      </c>
      <c r="E31">
        <v>6</v>
      </c>
      <c r="F31" t="s">
        <v>1262</v>
      </c>
      <c r="G31" s="28">
        <f>_xlfn.XLOOKUP(Emergency[[#This Row],[Visit_ID]],Financials[Visit_ID],Financials[Total_Bill_Amount])</f>
        <v>12381</v>
      </c>
      <c r="H31" s="28">
        <f>_xlfn.XLOOKUP(Emergency[[#This Row],[Visit_ID]],Financials[Visit_ID],Financials[Insurance_Coverage])</f>
        <v>7818.1660634856689</v>
      </c>
      <c r="I31" s="28">
        <f>_xlfn.XLOOKUP(Emergency[[#This Row],[Visit_ID]],Financials[Visit_ID],Financials[Balance_Due])</f>
        <v>4562.8339365143311</v>
      </c>
      <c r="J31" s="3">
        <f>_xlfn.XLOOKUP(Emergency[[#This Row],[Visit_ID]],Hospitalvisits[Visit_ID],Hospitalvisits[Admission_Date])</f>
        <v>45237</v>
      </c>
      <c r="K31">
        <f>_xlfn.XLOOKUP(Emergency[[#This Row],[Patient_ID]],Patientsdetails[Patient_ID],Patientsdetails[Satisfaction_Score])</f>
        <v>5</v>
      </c>
      <c r="L31" t="e">
        <f>_xlfn.XLOOKUP(Emergency[[#This Row],[Patient_ID]],Medicals[Patient ID],Medicals[Department])</f>
        <v>#N/A</v>
      </c>
    </row>
    <row r="32" spans="1:12">
      <c r="A32">
        <v>31</v>
      </c>
      <c r="B32">
        <v>641</v>
      </c>
      <c r="C32">
        <v>2646</v>
      </c>
      <c r="D32" t="s">
        <v>1261</v>
      </c>
      <c r="E32">
        <v>8</v>
      </c>
      <c r="F32" t="s">
        <v>1262</v>
      </c>
      <c r="G32" s="28">
        <f>_xlfn.XLOOKUP(Emergency[[#This Row],[Visit_ID]],Financials[Visit_ID],Financials[Total_Bill_Amount])</f>
        <v>6460</v>
      </c>
      <c r="H32" s="28">
        <f>_xlfn.XLOOKUP(Emergency[[#This Row],[Visit_ID]],Financials[Visit_ID],Financials[Insurance_Coverage])</f>
        <v>4457.5508368342416</v>
      </c>
      <c r="I32" s="28">
        <f>_xlfn.XLOOKUP(Emergency[[#This Row],[Visit_ID]],Financials[Visit_ID],Financials[Balance_Due])</f>
        <v>2002.4491631657579</v>
      </c>
      <c r="J32" s="3">
        <f>_xlfn.XLOOKUP(Emergency[[#This Row],[Visit_ID]],Hospitalvisits[Visit_ID],Hospitalvisits[Admission_Date])</f>
        <v>45032</v>
      </c>
      <c r="K32">
        <f>_xlfn.XLOOKUP(Emergency[[#This Row],[Patient_ID]],Patientsdetails[Patient_ID],Patientsdetails[Satisfaction_Score])</f>
        <v>7</v>
      </c>
      <c r="L32" t="e">
        <f>_xlfn.XLOOKUP(Emergency[[#This Row],[Patient_ID]],Medicals[Patient ID],Medicals[Department])</f>
        <v>#N/A</v>
      </c>
    </row>
    <row r="33" spans="1:12">
      <c r="A33">
        <v>32</v>
      </c>
      <c r="B33">
        <v>984</v>
      </c>
      <c r="C33">
        <v>696</v>
      </c>
      <c r="D33" t="s">
        <v>1262</v>
      </c>
      <c r="E33">
        <v>6</v>
      </c>
      <c r="F33" t="s">
        <v>1262</v>
      </c>
      <c r="G33" s="28">
        <f>_xlfn.XLOOKUP(Emergency[[#This Row],[Visit_ID]],Financials[Visit_ID],Financials[Total_Bill_Amount])</f>
        <v>8382</v>
      </c>
      <c r="H33" s="28">
        <f>_xlfn.XLOOKUP(Emergency[[#This Row],[Visit_ID]],Financials[Visit_ID],Financials[Insurance_Coverage])</f>
        <v>5164.2199468530043</v>
      </c>
      <c r="I33" s="28">
        <f>_xlfn.XLOOKUP(Emergency[[#This Row],[Visit_ID]],Financials[Visit_ID],Financials[Balance_Due])</f>
        <v>3217.7800531469961</v>
      </c>
      <c r="J33" s="3">
        <f>_xlfn.XLOOKUP(Emergency[[#This Row],[Visit_ID]],Hospitalvisits[Visit_ID],Hospitalvisits[Admission_Date])</f>
        <v>44672</v>
      </c>
      <c r="K33">
        <f>_xlfn.XLOOKUP(Emergency[[#This Row],[Patient_ID]],Patientsdetails[Patient_ID],Patientsdetails[Satisfaction_Score])</f>
        <v>7</v>
      </c>
      <c r="L33" t="e">
        <f>_xlfn.XLOOKUP(Emergency[[#This Row],[Patient_ID]],Medicals[Patient ID],Medicals[Department])</f>
        <v>#N/A</v>
      </c>
    </row>
    <row r="34" spans="1:12">
      <c r="A34">
        <v>33</v>
      </c>
      <c r="B34">
        <v>218</v>
      </c>
      <c r="C34">
        <v>413</v>
      </c>
      <c r="D34" t="s">
        <v>1261</v>
      </c>
      <c r="E34">
        <v>2</v>
      </c>
      <c r="F34" t="s">
        <v>1261</v>
      </c>
      <c r="G34" s="28">
        <f>_xlfn.XLOOKUP(Emergency[[#This Row],[Visit_ID]],Financials[Visit_ID],Financials[Total_Bill_Amount])</f>
        <v>8258</v>
      </c>
      <c r="H34" s="28">
        <f>_xlfn.XLOOKUP(Emergency[[#This Row],[Visit_ID]],Financials[Visit_ID],Financials[Insurance_Coverage])</f>
        <v>6185.686121663558</v>
      </c>
      <c r="I34" s="28">
        <f>_xlfn.XLOOKUP(Emergency[[#This Row],[Visit_ID]],Financials[Visit_ID],Financials[Balance_Due])</f>
        <v>2072.313878336442</v>
      </c>
      <c r="J34" s="3">
        <f>_xlfn.XLOOKUP(Emergency[[#This Row],[Visit_ID]],Hospitalvisits[Visit_ID],Hospitalvisits[Admission_Date])</f>
        <v>45296</v>
      </c>
      <c r="K34">
        <f>_xlfn.XLOOKUP(Emergency[[#This Row],[Patient_ID]],Patientsdetails[Patient_ID],Patientsdetails[Satisfaction_Score])</f>
        <v>4</v>
      </c>
      <c r="L34" t="e">
        <f>_xlfn.XLOOKUP(Emergency[[#This Row],[Patient_ID]],Medicals[Patient ID],Medicals[Department])</f>
        <v>#N/A</v>
      </c>
    </row>
    <row r="35" spans="1:12">
      <c r="A35">
        <v>34</v>
      </c>
      <c r="B35">
        <v>696</v>
      </c>
      <c r="C35">
        <v>1859</v>
      </c>
      <c r="D35" t="s">
        <v>1262</v>
      </c>
      <c r="E35">
        <v>10</v>
      </c>
      <c r="F35" t="s">
        <v>1262</v>
      </c>
      <c r="G35" s="28">
        <f>_xlfn.XLOOKUP(Emergency[[#This Row],[Visit_ID]],Financials[Visit_ID],Financials[Total_Bill_Amount])</f>
        <v>44453</v>
      </c>
      <c r="H35" s="28">
        <f>_xlfn.XLOOKUP(Emergency[[#This Row],[Visit_ID]],Financials[Visit_ID],Financials[Insurance_Coverage])</f>
        <v>29431.827188636002</v>
      </c>
      <c r="I35" s="28">
        <f>_xlfn.XLOOKUP(Emergency[[#This Row],[Visit_ID]],Financials[Visit_ID],Financials[Balance_Due])</f>
        <v>15021.172811364</v>
      </c>
      <c r="J35" s="3">
        <f>_xlfn.XLOOKUP(Emergency[[#This Row],[Visit_ID]],Hospitalvisits[Visit_ID],Hospitalvisits[Admission_Date])</f>
        <v>45283</v>
      </c>
      <c r="K35">
        <f>_xlfn.XLOOKUP(Emergency[[#This Row],[Patient_ID]],Patientsdetails[Patient_ID],Patientsdetails[Satisfaction_Score])</f>
        <v>7</v>
      </c>
      <c r="L35" t="e">
        <f>_xlfn.XLOOKUP(Emergency[[#This Row],[Patient_ID]],Medicals[Patient ID],Medicals[Department])</f>
        <v>#N/A</v>
      </c>
    </row>
    <row r="36" spans="1:12">
      <c r="A36">
        <v>35</v>
      </c>
      <c r="B36">
        <v>90</v>
      </c>
      <c r="C36">
        <v>1743</v>
      </c>
      <c r="D36" t="s">
        <v>1262</v>
      </c>
      <c r="E36">
        <v>6</v>
      </c>
      <c r="F36" t="s">
        <v>1261</v>
      </c>
      <c r="G36" s="28">
        <f>_xlfn.XLOOKUP(Emergency[[#This Row],[Visit_ID]],Financials[Visit_ID],Financials[Total_Bill_Amount])</f>
        <v>19934</v>
      </c>
      <c r="H36" s="28">
        <f>_xlfn.XLOOKUP(Emergency[[#This Row],[Visit_ID]],Financials[Visit_ID],Financials[Insurance_Coverage])</f>
        <v>10264.244180160291</v>
      </c>
      <c r="I36" s="28">
        <f>_xlfn.XLOOKUP(Emergency[[#This Row],[Visit_ID]],Financials[Visit_ID],Financials[Balance_Due])</f>
        <v>9669.7558198397055</v>
      </c>
      <c r="J36" s="3">
        <f>_xlfn.XLOOKUP(Emergency[[#This Row],[Visit_ID]],Hospitalvisits[Visit_ID],Hospitalvisits[Admission_Date])</f>
        <v>44868</v>
      </c>
      <c r="K36">
        <f>_xlfn.XLOOKUP(Emergency[[#This Row],[Patient_ID]],Patientsdetails[Patient_ID],Patientsdetails[Satisfaction_Score])</f>
        <v>4</v>
      </c>
      <c r="L36" t="e">
        <f>_xlfn.XLOOKUP(Emergency[[#This Row],[Patient_ID]],Medicals[Patient ID],Medicals[Department])</f>
        <v>#N/A</v>
      </c>
    </row>
    <row r="37" spans="1:12">
      <c r="A37">
        <v>36</v>
      </c>
      <c r="B37">
        <v>859</v>
      </c>
      <c r="C37">
        <v>1622</v>
      </c>
      <c r="D37" t="s">
        <v>1261</v>
      </c>
      <c r="E37">
        <v>10</v>
      </c>
      <c r="F37" t="s">
        <v>1261</v>
      </c>
      <c r="G37" s="28">
        <f>_xlfn.XLOOKUP(Emergency[[#This Row],[Visit_ID]],Financials[Visit_ID],Financials[Total_Bill_Amount])</f>
        <v>6895</v>
      </c>
      <c r="H37" s="28">
        <f>_xlfn.XLOOKUP(Emergency[[#This Row],[Visit_ID]],Financials[Visit_ID],Financials[Insurance_Coverage])</f>
        <v>4137.5722426374996</v>
      </c>
      <c r="I37" s="28">
        <f>_xlfn.XLOOKUP(Emergency[[#This Row],[Visit_ID]],Financials[Visit_ID],Financials[Balance_Due])</f>
        <v>2757.4277573625</v>
      </c>
      <c r="J37" s="3">
        <f>_xlfn.XLOOKUP(Emergency[[#This Row],[Visit_ID]],Hospitalvisits[Visit_ID],Hospitalvisits[Admission_Date])</f>
        <v>45592</v>
      </c>
      <c r="K37">
        <f>_xlfn.XLOOKUP(Emergency[[#This Row],[Patient_ID]],Patientsdetails[Patient_ID],Patientsdetails[Satisfaction_Score])</f>
        <v>5</v>
      </c>
      <c r="L37" t="e">
        <f>_xlfn.XLOOKUP(Emergency[[#This Row],[Patient_ID]],Medicals[Patient ID],Medicals[Department])</f>
        <v>#N/A</v>
      </c>
    </row>
    <row r="38" spans="1:12">
      <c r="A38">
        <v>37</v>
      </c>
      <c r="B38">
        <v>198</v>
      </c>
      <c r="C38">
        <v>2196</v>
      </c>
      <c r="D38" t="s">
        <v>1261</v>
      </c>
      <c r="E38">
        <v>8</v>
      </c>
      <c r="F38" t="s">
        <v>1261</v>
      </c>
      <c r="G38" s="28">
        <f>_xlfn.XLOOKUP(Emergency[[#This Row],[Visit_ID]],Financials[Visit_ID],Financials[Total_Bill_Amount])</f>
        <v>19390</v>
      </c>
      <c r="H38" s="28">
        <f>_xlfn.XLOOKUP(Emergency[[#This Row],[Visit_ID]],Financials[Visit_ID],Financials[Insurance_Coverage])</f>
        <v>15809.953375999999</v>
      </c>
      <c r="I38" s="28">
        <f>_xlfn.XLOOKUP(Emergency[[#This Row],[Visit_ID]],Financials[Visit_ID],Financials[Balance_Due])</f>
        <v>3580.0466239999951</v>
      </c>
      <c r="J38" s="3">
        <f>_xlfn.XLOOKUP(Emergency[[#This Row],[Visit_ID]],Hospitalvisits[Visit_ID],Hospitalvisits[Admission_Date])</f>
        <v>45252</v>
      </c>
      <c r="K38">
        <f>_xlfn.XLOOKUP(Emergency[[#This Row],[Patient_ID]],Patientsdetails[Patient_ID],Patientsdetails[Satisfaction_Score])</f>
        <v>3</v>
      </c>
      <c r="L38" t="str">
        <f>_xlfn.XLOOKUP(Emergency[[#This Row],[Patient_ID]],Medicals[Patient ID],Medicals[Department])</f>
        <v>Cardiology</v>
      </c>
    </row>
    <row r="39" spans="1:12">
      <c r="A39">
        <v>38</v>
      </c>
      <c r="B39">
        <v>301</v>
      </c>
      <c r="C39">
        <v>636</v>
      </c>
      <c r="D39" t="s">
        <v>1261</v>
      </c>
      <c r="E39">
        <v>12</v>
      </c>
      <c r="F39" t="s">
        <v>1261</v>
      </c>
      <c r="G39" s="28">
        <f>_xlfn.XLOOKUP(Emergency[[#This Row],[Visit_ID]],Financials[Visit_ID],Financials[Total_Bill_Amount])</f>
        <v>8207</v>
      </c>
      <c r="H39" s="28">
        <f>_xlfn.XLOOKUP(Emergency[[#This Row],[Visit_ID]],Financials[Visit_ID],Financials[Insurance_Coverage])</f>
        <v>7174.1369166304803</v>
      </c>
      <c r="I39" s="28">
        <f>_xlfn.XLOOKUP(Emergency[[#This Row],[Visit_ID]],Financials[Visit_ID],Financials[Balance_Due])</f>
        <v>1032.8630833695199</v>
      </c>
      <c r="J39" s="3">
        <f>_xlfn.XLOOKUP(Emergency[[#This Row],[Visit_ID]],Hospitalvisits[Visit_ID],Hospitalvisits[Admission_Date])</f>
        <v>44703</v>
      </c>
      <c r="K39">
        <f>_xlfn.XLOOKUP(Emergency[[#This Row],[Patient_ID]],Patientsdetails[Patient_ID],Patientsdetails[Satisfaction_Score])</f>
        <v>2</v>
      </c>
      <c r="L39" t="e">
        <f>_xlfn.XLOOKUP(Emergency[[#This Row],[Patient_ID]],Medicals[Patient ID],Medicals[Department])</f>
        <v>#N/A</v>
      </c>
    </row>
    <row r="40" spans="1:12">
      <c r="A40">
        <v>39</v>
      </c>
      <c r="B40">
        <v>715</v>
      </c>
      <c r="C40">
        <v>1617</v>
      </c>
      <c r="D40" t="s">
        <v>1262</v>
      </c>
      <c r="E40">
        <v>1</v>
      </c>
      <c r="F40" t="s">
        <v>1261</v>
      </c>
      <c r="G40" s="28">
        <f>_xlfn.XLOOKUP(Emergency[[#This Row],[Visit_ID]],Financials[Visit_ID],Financials[Total_Bill_Amount])</f>
        <v>26100</v>
      </c>
      <c r="H40" s="28">
        <f>_xlfn.XLOOKUP(Emergency[[#This Row],[Visit_ID]],Financials[Visit_ID],Financials[Insurance_Coverage])</f>
        <v>13129.88012918564</v>
      </c>
      <c r="I40" s="28">
        <f>_xlfn.XLOOKUP(Emergency[[#This Row],[Visit_ID]],Financials[Visit_ID],Financials[Balance_Due])</f>
        <v>12970.11987081436</v>
      </c>
      <c r="J40" s="3">
        <f>_xlfn.XLOOKUP(Emergency[[#This Row],[Visit_ID]],Hospitalvisits[Visit_ID],Hospitalvisits[Admission_Date])</f>
        <v>45593</v>
      </c>
      <c r="K40">
        <f>_xlfn.XLOOKUP(Emergency[[#This Row],[Patient_ID]],Patientsdetails[Patient_ID],Patientsdetails[Satisfaction_Score])</f>
        <v>7</v>
      </c>
      <c r="L40" t="e">
        <f>_xlfn.XLOOKUP(Emergency[[#This Row],[Patient_ID]],Medicals[Patient ID],Medicals[Department])</f>
        <v>#N/A</v>
      </c>
    </row>
    <row r="41" spans="1:12">
      <c r="A41">
        <v>40</v>
      </c>
      <c r="B41">
        <v>143</v>
      </c>
      <c r="C41">
        <v>1573</v>
      </c>
      <c r="D41" t="s">
        <v>1261</v>
      </c>
      <c r="E41">
        <v>12</v>
      </c>
      <c r="F41" t="s">
        <v>1262</v>
      </c>
      <c r="G41" s="28">
        <f>_xlfn.XLOOKUP(Emergency[[#This Row],[Visit_ID]],Financials[Visit_ID],Financials[Total_Bill_Amount])</f>
        <v>47417</v>
      </c>
      <c r="H41" s="28">
        <f>_xlfn.XLOOKUP(Emergency[[#This Row],[Visit_ID]],Financials[Visit_ID],Financials[Insurance_Coverage])</f>
        <v>24837.657241095782</v>
      </c>
      <c r="I41" s="28">
        <f>_xlfn.XLOOKUP(Emergency[[#This Row],[Visit_ID]],Financials[Visit_ID],Financials[Balance_Due])</f>
        <v>22579.342758904218</v>
      </c>
      <c r="J41" s="3">
        <f>_xlfn.XLOOKUP(Emergency[[#This Row],[Visit_ID]],Hospitalvisits[Visit_ID],Hospitalvisits[Admission_Date])</f>
        <v>45575</v>
      </c>
      <c r="K41">
        <f>_xlfn.XLOOKUP(Emergency[[#This Row],[Patient_ID]],Patientsdetails[Patient_ID],Patientsdetails[Satisfaction_Score])</f>
        <v>8</v>
      </c>
      <c r="L41" t="str">
        <f>_xlfn.XLOOKUP(Emergency[[#This Row],[Patient_ID]],Medicals[Patient ID],Medicals[Department])</f>
        <v>Cardiology</v>
      </c>
    </row>
    <row r="42" spans="1:12">
      <c r="A42">
        <v>41</v>
      </c>
      <c r="B42">
        <v>416</v>
      </c>
      <c r="C42">
        <v>2681</v>
      </c>
      <c r="D42" t="s">
        <v>1262</v>
      </c>
      <c r="E42">
        <v>2</v>
      </c>
      <c r="F42" t="s">
        <v>1262</v>
      </c>
      <c r="G42" s="28">
        <f>_xlfn.XLOOKUP(Emergency[[#This Row],[Visit_ID]],Financials[Visit_ID],Financials[Total_Bill_Amount])</f>
        <v>19097</v>
      </c>
      <c r="H42" s="28">
        <f>_xlfn.XLOOKUP(Emergency[[#This Row],[Visit_ID]],Financials[Visit_ID],Financials[Insurance_Coverage])</f>
        <v>14369.787624203849</v>
      </c>
      <c r="I42" s="28">
        <f>_xlfn.XLOOKUP(Emergency[[#This Row],[Visit_ID]],Financials[Visit_ID],Financials[Balance_Due])</f>
        <v>4727.2123757961508</v>
      </c>
      <c r="J42" s="3">
        <f>_xlfn.XLOOKUP(Emergency[[#This Row],[Visit_ID]],Hospitalvisits[Visit_ID],Hospitalvisits[Admission_Date])</f>
        <v>44614</v>
      </c>
      <c r="K42">
        <f>_xlfn.XLOOKUP(Emergency[[#This Row],[Patient_ID]],Patientsdetails[Patient_ID],Patientsdetails[Satisfaction_Score])</f>
        <v>4</v>
      </c>
      <c r="L42" t="e">
        <f>_xlfn.XLOOKUP(Emergency[[#This Row],[Patient_ID]],Medicals[Patient ID],Medicals[Department])</f>
        <v>#N/A</v>
      </c>
    </row>
    <row r="43" spans="1:12">
      <c r="A43">
        <v>42</v>
      </c>
      <c r="B43">
        <v>117</v>
      </c>
      <c r="C43">
        <v>1639</v>
      </c>
      <c r="D43" t="s">
        <v>1262</v>
      </c>
      <c r="E43">
        <v>10</v>
      </c>
      <c r="F43" t="s">
        <v>1262</v>
      </c>
      <c r="G43" s="28">
        <f>_xlfn.XLOOKUP(Emergency[[#This Row],[Visit_ID]],Financials[Visit_ID],Financials[Total_Bill_Amount])</f>
        <v>26288</v>
      </c>
      <c r="H43" s="28">
        <f>_xlfn.XLOOKUP(Emergency[[#This Row],[Visit_ID]],Financials[Visit_ID],Financials[Insurance_Coverage])</f>
        <v>22592.514179955739</v>
      </c>
      <c r="I43" s="28">
        <f>_xlfn.XLOOKUP(Emergency[[#This Row],[Visit_ID]],Financials[Visit_ID],Financials[Balance_Due])</f>
        <v>3695.4858200442582</v>
      </c>
      <c r="J43" s="3">
        <f>_xlfn.XLOOKUP(Emergency[[#This Row],[Visit_ID]],Hospitalvisits[Visit_ID],Hospitalvisits[Admission_Date])</f>
        <v>45380</v>
      </c>
      <c r="K43">
        <f>_xlfn.XLOOKUP(Emergency[[#This Row],[Patient_ID]],Patientsdetails[Patient_ID],Patientsdetails[Satisfaction_Score])</f>
        <v>1</v>
      </c>
      <c r="L43" t="e">
        <f>_xlfn.XLOOKUP(Emergency[[#This Row],[Patient_ID]],Medicals[Patient ID],Medicals[Department])</f>
        <v>#N/A</v>
      </c>
    </row>
    <row r="44" spans="1:12">
      <c r="A44">
        <v>43</v>
      </c>
      <c r="B44">
        <v>824</v>
      </c>
      <c r="C44">
        <v>2786</v>
      </c>
      <c r="D44" t="s">
        <v>1262</v>
      </c>
      <c r="E44">
        <v>6</v>
      </c>
      <c r="F44" t="s">
        <v>1262</v>
      </c>
      <c r="G44" s="28">
        <f>_xlfn.XLOOKUP(Emergency[[#This Row],[Visit_ID]],Financials[Visit_ID],Financials[Total_Bill_Amount])</f>
        <v>13462</v>
      </c>
      <c r="H44" s="28">
        <f>_xlfn.XLOOKUP(Emergency[[#This Row],[Visit_ID]],Financials[Visit_ID],Financials[Insurance_Coverage])</f>
        <v>7281.0593166772442</v>
      </c>
      <c r="I44" s="28">
        <f>_xlfn.XLOOKUP(Emergency[[#This Row],[Visit_ID]],Financials[Visit_ID],Financials[Balance_Due])</f>
        <v>6180.9406833227558</v>
      </c>
      <c r="J44" s="3">
        <f>_xlfn.XLOOKUP(Emergency[[#This Row],[Visit_ID]],Hospitalvisits[Visit_ID],Hospitalvisits[Admission_Date])</f>
        <v>44718</v>
      </c>
      <c r="K44">
        <f>_xlfn.XLOOKUP(Emergency[[#This Row],[Patient_ID]],Patientsdetails[Patient_ID],Patientsdetails[Satisfaction_Score])</f>
        <v>6</v>
      </c>
      <c r="L44" t="e">
        <f>_xlfn.XLOOKUP(Emergency[[#This Row],[Patient_ID]],Medicals[Patient ID],Medicals[Department])</f>
        <v>#N/A</v>
      </c>
    </row>
    <row r="45" spans="1:12">
      <c r="A45">
        <v>44</v>
      </c>
      <c r="B45">
        <v>506</v>
      </c>
      <c r="C45">
        <v>1935</v>
      </c>
      <c r="D45" t="s">
        <v>1262</v>
      </c>
      <c r="E45">
        <v>7</v>
      </c>
      <c r="F45" t="s">
        <v>1261</v>
      </c>
      <c r="G45" s="28">
        <f>_xlfn.XLOOKUP(Emergency[[#This Row],[Visit_ID]],Financials[Visit_ID],Financials[Total_Bill_Amount])</f>
        <v>30189</v>
      </c>
      <c r="H45" s="28">
        <f>_xlfn.XLOOKUP(Emergency[[#This Row],[Visit_ID]],Financials[Visit_ID],Financials[Insurance_Coverage])</f>
        <v>16697.215319025559</v>
      </c>
      <c r="I45" s="28">
        <f>_xlfn.XLOOKUP(Emergency[[#This Row],[Visit_ID]],Financials[Visit_ID],Financials[Balance_Due])</f>
        <v>13491.784680974441</v>
      </c>
      <c r="J45" s="3">
        <f>_xlfn.XLOOKUP(Emergency[[#This Row],[Visit_ID]],Hospitalvisits[Visit_ID],Hospitalvisits[Admission_Date])</f>
        <v>44989</v>
      </c>
      <c r="K45">
        <f>_xlfn.XLOOKUP(Emergency[[#This Row],[Patient_ID]],Patientsdetails[Patient_ID],Patientsdetails[Satisfaction_Score])</f>
        <v>10</v>
      </c>
      <c r="L45" t="e">
        <f>_xlfn.XLOOKUP(Emergency[[#This Row],[Patient_ID]],Medicals[Patient ID],Medicals[Department])</f>
        <v>#N/A</v>
      </c>
    </row>
    <row r="46" spans="1:12">
      <c r="A46">
        <v>45</v>
      </c>
      <c r="B46">
        <v>437</v>
      </c>
      <c r="C46">
        <v>183</v>
      </c>
      <c r="D46" t="s">
        <v>1262</v>
      </c>
      <c r="E46">
        <v>5</v>
      </c>
      <c r="F46" t="s">
        <v>1261</v>
      </c>
      <c r="G46" s="28">
        <f>_xlfn.XLOOKUP(Emergency[[#This Row],[Visit_ID]],Financials[Visit_ID],Financials[Total_Bill_Amount])</f>
        <v>25045</v>
      </c>
      <c r="H46" s="28">
        <f>_xlfn.XLOOKUP(Emergency[[#This Row],[Visit_ID]],Financials[Visit_ID],Financials[Insurance_Coverage])</f>
        <v>17423.488529906612</v>
      </c>
      <c r="I46" s="28">
        <f>_xlfn.XLOOKUP(Emergency[[#This Row],[Visit_ID]],Financials[Visit_ID],Financials[Balance_Due])</f>
        <v>7621.5114700933882</v>
      </c>
      <c r="J46" s="3">
        <f>_xlfn.XLOOKUP(Emergency[[#This Row],[Visit_ID]],Hospitalvisits[Visit_ID],Hospitalvisits[Admission_Date])</f>
        <v>44614</v>
      </c>
      <c r="K46">
        <f>_xlfn.XLOOKUP(Emergency[[#This Row],[Patient_ID]],Patientsdetails[Patient_ID],Patientsdetails[Satisfaction_Score])</f>
        <v>6</v>
      </c>
      <c r="L46" t="e">
        <f>_xlfn.XLOOKUP(Emergency[[#This Row],[Patient_ID]],Medicals[Patient ID],Medicals[Department])</f>
        <v>#N/A</v>
      </c>
    </row>
    <row r="47" spans="1:12">
      <c r="A47">
        <v>46</v>
      </c>
      <c r="B47">
        <v>821</v>
      </c>
      <c r="C47">
        <v>2617</v>
      </c>
      <c r="D47" t="s">
        <v>1261</v>
      </c>
      <c r="E47">
        <v>6</v>
      </c>
      <c r="F47" t="s">
        <v>1261</v>
      </c>
      <c r="G47" s="28">
        <f>_xlfn.XLOOKUP(Emergency[[#This Row],[Visit_ID]],Financials[Visit_ID],Financials[Total_Bill_Amount])</f>
        <v>10379</v>
      </c>
      <c r="H47" s="28">
        <f>_xlfn.XLOOKUP(Emergency[[#This Row],[Visit_ID]],Financials[Visit_ID],Financials[Insurance_Coverage])</f>
        <v>7973.8178536566857</v>
      </c>
      <c r="I47" s="28">
        <f>_xlfn.XLOOKUP(Emergency[[#This Row],[Visit_ID]],Financials[Visit_ID],Financials[Balance_Due])</f>
        <v>2405.1821463433139</v>
      </c>
      <c r="J47" s="3">
        <f>_xlfn.XLOOKUP(Emergency[[#This Row],[Visit_ID]],Hospitalvisits[Visit_ID],Hospitalvisits[Admission_Date])</f>
        <v>45605</v>
      </c>
      <c r="K47">
        <f>_xlfn.XLOOKUP(Emergency[[#This Row],[Patient_ID]],Patientsdetails[Patient_ID],Patientsdetails[Satisfaction_Score])</f>
        <v>9</v>
      </c>
      <c r="L47" t="e">
        <f>_xlfn.XLOOKUP(Emergency[[#This Row],[Patient_ID]],Medicals[Patient ID],Medicals[Department])</f>
        <v>#N/A</v>
      </c>
    </row>
    <row r="48" spans="1:12">
      <c r="A48">
        <v>47</v>
      </c>
      <c r="B48">
        <v>184</v>
      </c>
      <c r="C48">
        <v>299</v>
      </c>
      <c r="D48" t="s">
        <v>1261</v>
      </c>
      <c r="E48">
        <v>9</v>
      </c>
      <c r="F48" t="s">
        <v>1261</v>
      </c>
      <c r="G48" s="28">
        <f>_xlfn.XLOOKUP(Emergency[[#This Row],[Visit_ID]],Financials[Visit_ID],Financials[Total_Bill_Amount])</f>
        <v>17812</v>
      </c>
      <c r="H48" s="28">
        <f>_xlfn.XLOOKUP(Emergency[[#This Row],[Visit_ID]],Financials[Visit_ID],Financials[Insurance_Coverage])</f>
        <v>14503.935154091499</v>
      </c>
      <c r="I48" s="28">
        <f>_xlfn.XLOOKUP(Emergency[[#This Row],[Visit_ID]],Financials[Visit_ID],Financials[Balance_Due])</f>
        <v>3308.064845908501</v>
      </c>
      <c r="J48" s="3">
        <f>_xlfn.XLOOKUP(Emergency[[#This Row],[Visit_ID]],Hospitalvisits[Visit_ID],Hospitalvisits[Admission_Date])</f>
        <v>44719</v>
      </c>
      <c r="K48">
        <f>_xlfn.XLOOKUP(Emergency[[#This Row],[Patient_ID]],Patientsdetails[Patient_ID],Patientsdetails[Satisfaction_Score])</f>
        <v>9</v>
      </c>
      <c r="L48" t="e">
        <f>_xlfn.XLOOKUP(Emergency[[#This Row],[Patient_ID]],Medicals[Patient ID],Medicals[Department])</f>
        <v>#N/A</v>
      </c>
    </row>
    <row r="49" spans="1:12">
      <c r="A49">
        <v>48</v>
      </c>
      <c r="B49">
        <v>367</v>
      </c>
      <c r="C49">
        <v>305</v>
      </c>
      <c r="D49" t="s">
        <v>1262</v>
      </c>
      <c r="E49">
        <v>10</v>
      </c>
      <c r="F49" t="s">
        <v>1261</v>
      </c>
      <c r="G49" s="28">
        <f>_xlfn.XLOOKUP(Emergency[[#This Row],[Visit_ID]],Financials[Visit_ID],Financials[Total_Bill_Amount])</f>
        <v>16939</v>
      </c>
      <c r="H49" s="28">
        <f>_xlfn.XLOOKUP(Emergency[[#This Row],[Visit_ID]],Financials[Visit_ID],Financials[Insurance_Coverage])</f>
        <v>11606.60337974544</v>
      </c>
      <c r="I49" s="28">
        <f>_xlfn.XLOOKUP(Emergency[[#This Row],[Visit_ID]],Financials[Visit_ID],Financials[Balance_Due])</f>
        <v>5332.3966202545562</v>
      </c>
      <c r="J49" s="3">
        <f>_xlfn.XLOOKUP(Emergency[[#This Row],[Visit_ID]],Hospitalvisits[Visit_ID],Hospitalvisits[Admission_Date])</f>
        <v>44891</v>
      </c>
      <c r="K49">
        <f>_xlfn.XLOOKUP(Emergency[[#This Row],[Patient_ID]],Patientsdetails[Patient_ID],Patientsdetails[Satisfaction_Score])</f>
        <v>2</v>
      </c>
      <c r="L49" t="e">
        <f>_xlfn.XLOOKUP(Emergency[[#This Row],[Patient_ID]],Medicals[Patient ID],Medicals[Department])</f>
        <v>#N/A</v>
      </c>
    </row>
    <row r="50" spans="1:12">
      <c r="A50">
        <v>49</v>
      </c>
      <c r="B50">
        <v>869</v>
      </c>
      <c r="C50">
        <v>1814</v>
      </c>
      <c r="D50" t="s">
        <v>1261</v>
      </c>
      <c r="E50">
        <v>6</v>
      </c>
      <c r="F50" t="s">
        <v>1261</v>
      </c>
      <c r="G50" s="28">
        <f>_xlfn.XLOOKUP(Emergency[[#This Row],[Visit_ID]],Financials[Visit_ID],Financials[Total_Bill_Amount])</f>
        <v>11743</v>
      </c>
      <c r="H50" s="28">
        <f>_xlfn.XLOOKUP(Emergency[[#This Row],[Visit_ID]],Financials[Visit_ID],Financials[Insurance_Coverage])</f>
        <v>10182.98351326661</v>
      </c>
      <c r="I50" s="28">
        <f>_xlfn.XLOOKUP(Emergency[[#This Row],[Visit_ID]],Financials[Visit_ID],Financials[Balance_Due])</f>
        <v>1560.0164867333899</v>
      </c>
      <c r="J50" s="3">
        <f>_xlfn.XLOOKUP(Emergency[[#This Row],[Visit_ID]],Hospitalvisits[Visit_ID],Hospitalvisits[Admission_Date])</f>
        <v>45428</v>
      </c>
      <c r="K50">
        <f>_xlfn.XLOOKUP(Emergency[[#This Row],[Patient_ID]],Patientsdetails[Patient_ID],Patientsdetails[Satisfaction_Score])</f>
        <v>4</v>
      </c>
      <c r="L50" t="e">
        <f>_xlfn.XLOOKUP(Emergency[[#This Row],[Patient_ID]],Medicals[Patient ID],Medicals[Department])</f>
        <v>#N/A</v>
      </c>
    </row>
    <row r="51" spans="1:12">
      <c r="A51">
        <v>50</v>
      </c>
      <c r="B51">
        <v>871</v>
      </c>
      <c r="C51">
        <v>1853</v>
      </c>
      <c r="D51" t="s">
        <v>1261</v>
      </c>
      <c r="E51">
        <v>12</v>
      </c>
      <c r="F51" t="s">
        <v>1261</v>
      </c>
      <c r="G51" s="28">
        <f>_xlfn.XLOOKUP(Emergency[[#This Row],[Visit_ID]],Financials[Visit_ID],Financials[Total_Bill_Amount])</f>
        <v>24034</v>
      </c>
      <c r="H51" s="28">
        <f>_xlfn.XLOOKUP(Emergency[[#This Row],[Visit_ID]],Financials[Visit_ID],Financials[Insurance_Coverage])</f>
        <v>12444.93251680795</v>
      </c>
      <c r="I51" s="28">
        <f>_xlfn.XLOOKUP(Emergency[[#This Row],[Visit_ID]],Financials[Visit_ID],Financials[Balance_Due])</f>
        <v>11589.06748319205</v>
      </c>
      <c r="J51" s="3">
        <f>_xlfn.XLOOKUP(Emergency[[#This Row],[Visit_ID]],Hospitalvisits[Visit_ID],Hospitalvisits[Admission_Date])</f>
        <v>44598</v>
      </c>
      <c r="K51">
        <f>_xlfn.XLOOKUP(Emergency[[#This Row],[Patient_ID]],Patientsdetails[Patient_ID],Patientsdetails[Satisfaction_Score])</f>
        <v>5</v>
      </c>
      <c r="L51" t="e">
        <f>_xlfn.XLOOKUP(Emergency[[#This Row],[Patient_ID]],Medicals[Patient ID],Medicals[Department])</f>
        <v>#N/A</v>
      </c>
    </row>
    <row r="52" spans="1:12">
      <c r="A52">
        <v>51</v>
      </c>
      <c r="B52">
        <v>624</v>
      </c>
      <c r="C52">
        <v>1236</v>
      </c>
      <c r="D52" t="s">
        <v>1261</v>
      </c>
      <c r="E52">
        <v>5</v>
      </c>
      <c r="F52" t="s">
        <v>1262</v>
      </c>
      <c r="G52" s="28">
        <f>_xlfn.XLOOKUP(Emergency[[#This Row],[Visit_ID]],Financials[Visit_ID],Financials[Total_Bill_Amount])</f>
        <v>12394</v>
      </c>
      <c r="H52" s="28">
        <f>_xlfn.XLOOKUP(Emergency[[#This Row],[Visit_ID]],Financials[Visit_ID],Financials[Insurance_Coverage])</f>
        <v>9851.064707153555</v>
      </c>
      <c r="I52" s="28">
        <f>_xlfn.XLOOKUP(Emergency[[#This Row],[Visit_ID]],Financials[Visit_ID],Financials[Balance_Due])</f>
        <v>2542.935292846445</v>
      </c>
      <c r="J52" s="3">
        <f>_xlfn.XLOOKUP(Emergency[[#This Row],[Visit_ID]],Hospitalvisits[Visit_ID],Hospitalvisits[Admission_Date])</f>
        <v>45617</v>
      </c>
      <c r="K52">
        <f>_xlfn.XLOOKUP(Emergency[[#This Row],[Patient_ID]],Patientsdetails[Patient_ID],Patientsdetails[Satisfaction_Score])</f>
        <v>1</v>
      </c>
      <c r="L52" t="e">
        <f>_xlfn.XLOOKUP(Emergency[[#This Row],[Patient_ID]],Medicals[Patient ID],Medicals[Department])</f>
        <v>#N/A</v>
      </c>
    </row>
    <row r="53" spans="1:12">
      <c r="A53">
        <v>52</v>
      </c>
      <c r="B53">
        <v>418</v>
      </c>
      <c r="C53">
        <v>719</v>
      </c>
      <c r="D53" t="s">
        <v>1262</v>
      </c>
      <c r="E53">
        <v>5</v>
      </c>
      <c r="F53" t="s">
        <v>1261</v>
      </c>
      <c r="G53" s="28">
        <f>_xlfn.XLOOKUP(Emergency[[#This Row],[Visit_ID]],Financials[Visit_ID],Financials[Total_Bill_Amount])</f>
        <v>9577</v>
      </c>
      <c r="H53" s="28">
        <f>_xlfn.XLOOKUP(Emergency[[#This Row],[Visit_ID]],Financials[Visit_ID],Financials[Insurance_Coverage])</f>
        <v>6384.286683944355</v>
      </c>
      <c r="I53" s="28">
        <f>_xlfn.XLOOKUP(Emergency[[#This Row],[Visit_ID]],Financials[Visit_ID],Financials[Balance_Due])</f>
        <v>3192.713316055645</v>
      </c>
      <c r="J53" s="3">
        <f>_xlfn.XLOOKUP(Emergency[[#This Row],[Visit_ID]],Hospitalvisits[Visit_ID],Hospitalvisits[Admission_Date])</f>
        <v>45287</v>
      </c>
      <c r="K53">
        <f>_xlfn.XLOOKUP(Emergency[[#This Row],[Patient_ID]],Patientsdetails[Patient_ID],Patientsdetails[Satisfaction_Score])</f>
        <v>7</v>
      </c>
      <c r="L53" t="e">
        <f>_xlfn.XLOOKUP(Emergency[[#This Row],[Patient_ID]],Medicals[Patient ID],Medicals[Department])</f>
        <v>#N/A</v>
      </c>
    </row>
    <row r="54" spans="1:12">
      <c r="A54">
        <v>53</v>
      </c>
      <c r="B54">
        <v>71</v>
      </c>
      <c r="C54">
        <v>465</v>
      </c>
      <c r="D54" t="s">
        <v>1261</v>
      </c>
      <c r="E54">
        <v>3</v>
      </c>
      <c r="F54" t="s">
        <v>1261</v>
      </c>
      <c r="G54" s="28">
        <f>_xlfn.XLOOKUP(Emergency[[#This Row],[Visit_ID]],Financials[Visit_ID],Financials[Total_Bill_Amount])</f>
        <v>9892</v>
      </c>
      <c r="H54" s="28">
        <f>_xlfn.XLOOKUP(Emergency[[#This Row],[Visit_ID]],Financials[Visit_ID],Financials[Insurance_Coverage])</f>
        <v>5071.8336478836682</v>
      </c>
      <c r="I54" s="28">
        <f>_xlfn.XLOOKUP(Emergency[[#This Row],[Visit_ID]],Financials[Visit_ID],Financials[Balance_Due])</f>
        <v>4820.1663521163318</v>
      </c>
      <c r="J54" s="3">
        <f>_xlfn.XLOOKUP(Emergency[[#This Row],[Visit_ID]],Hospitalvisits[Visit_ID],Hospitalvisits[Admission_Date])</f>
        <v>45616</v>
      </c>
      <c r="K54">
        <f>_xlfn.XLOOKUP(Emergency[[#This Row],[Patient_ID]],Patientsdetails[Patient_ID],Patientsdetails[Satisfaction_Score])</f>
        <v>4</v>
      </c>
      <c r="L54" t="str">
        <f>_xlfn.XLOOKUP(Emergency[[#This Row],[Patient_ID]],Medicals[Patient ID],Medicals[Department])</f>
        <v>Orthopedics</v>
      </c>
    </row>
    <row r="55" spans="1:12">
      <c r="A55">
        <v>54</v>
      </c>
      <c r="B55">
        <v>64</v>
      </c>
      <c r="C55">
        <v>2210</v>
      </c>
      <c r="D55" t="s">
        <v>1262</v>
      </c>
      <c r="E55">
        <v>2</v>
      </c>
      <c r="F55" t="s">
        <v>1262</v>
      </c>
      <c r="G55" s="28">
        <f>_xlfn.XLOOKUP(Emergency[[#This Row],[Visit_ID]],Financials[Visit_ID],Financials[Total_Bill_Amount])</f>
        <v>5450</v>
      </c>
      <c r="H55" s="28">
        <f>_xlfn.XLOOKUP(Emergency[[#This Row],[Visit_ID]],Financials[Visit_ID],Financials[Insurance_Coverage])</f>
        <v>2912.7365679462791</v>
      </c>
      <c r="I55" s="28">
        <f>_xlfn.XLOOKUP(Emergency[[#This Row],[Visit_ID]],Financials[Visit_ID],Financials[Balance_Due])</f>
        <v>2537.2634320537209</v>
      </c>
      <c r="J55" s="3">
        <f>_xlfn.XLOOKUP(Emergency[[#This Row],[Visit_ID]],Hospitalvisits[Visit_ID],Hospitalvisits[Admission_Date])</f>
        <v>45615</v>
      </c>
      <c r="K55">
        <f>_xlfn.XLOOKUP(Emergency[[#This Row],[Patient_ID]],Patientsdetails[Patient_ID],Patientsdetails[Satisfaction_Score])</f>
        <v>8</v>
      </c>
      <c r="L55" t="e">
        <f>_xlfn.XLOOKUP(Emergency[[#This Row],[Patient_ID]],Medicals[Patient ID],Medicals[Department])</f>
        <v>#N/A</v>
      </c>
    </row>
    <row r="56" spans="1:12">
      <c r="A56">
        <v>55</v>
      </c>
      <c r="B56">
        <v>1</v>
      </c>
      <c r="C56">
        <v>2474</v>
      </c>
      <c r="D56" t="s">
        <v>1261</v>
      </c>
      <c r="E56">
        <v>8</v>
      </c>
      <c r="F56" t="s">
        <v>1262</v>
      </c>
      <c r="G56" s="28">
        <f>_xlfn.XLOOKUP(Emergency[[#This Row],[Visit_ID]],Financials[Visit_ID],Financials[Total_Bill_Amount])</f>
        <v>7565</v>
      </c>
      <c r="H56" s="28">
        <f>_xlfn.XLOOKUP(Emergency[[#This Row],[Visit_ID]],Financials[Visit_ID],Financials[Insurance_Coverage])</f>
        <v>6034.8933089908223</v>
      </c>
      <c r="I56" s="28">
        <f>_xlfn.XLOOKUP(Emergency[[#This Row],[Visit_ID]],Financials[Visit_ID],Financials[Balance_Due])</f>
        <v>1530.1066910091779</v>
      </c>
      <c r="J56" s="3">
        <f>_xlfn.XLOOKUP(Emergency[[#This Row],[Visit_ID]],Hospitalvisits[Visit_ID],Hospitalvisits[Admission_Date])</f>
        <v>45523</v>
      </c>
      <c r="K56">
        <f>_xlfn.XLOOKUP(Emergency[[#This Row],[Patient_ID]],Patientsdetails[Patient_ID],Patientsdetails[Satisfaction_Score])</f>
        <v>1</v>
      </c>
      <c r="L56" t="e">
        <f>_xlfn.XLOOKUP(Emergency[[#This Row],[Patient_ID]],Medicals[Patient ID],Medicals[Department])</f>
        <v>#N/A</v>
      </c>
    </row>
    <row r="57" spans="1:12">
      <c r="A57">
        <v>56</v>
      </c>
      <c r="B57">
        <v>528</v>
      </c>
      <c r="C57">
        <v>2776</v>
      </c>
      <c r="D57" t="s">
        <v>1261</v>
      </c>
      <c r="E57">
        <v>6</v>
      </c>
      <c r="F57" t="s">
        <v>1262</v>
      </c>
      <c r="G57" s="28">
        <f>_xlfn.XLOOKUP(Emergency[[#This Row],[Visit_ID]],Financials[Visit_ID],Financials[Total_Bill_Amount])</f>
        <v>28211</v>
      </c>
      <c r="H57" s="28">
        <f>_xlfn.XLOOKUP(Emergency[[#This Row],[Visit_ID]],Financials[Visit_ID],Financials[Insurance_Coverage])</f>
        <v>14306.485320279549</v>
      </c>
      <c r="I57" s="28">
        <f>_xlfn.XLOOKUP(Emergency[[#This Row],[Visit_ID]],Financials[Visit_ID],Financials[Balance_Due])</f>
        <v>13904.514679720451</v>
      </c>
      <c r="J57" s="3">
        <f>_xlfn.XLOOKUP(Emergency[[#This Row],[Visit_ID]],Hospitalvisits[Visit_ID],Hospitalvisits[Admission_Date])</f>
        <v>45391</v>
      </c>
      <c r="K57">
        <f>_xlfn.XLOOKUP(Emergency[[#This Row],[Patient_ID]],Patientsdetails[Patient_ID],Patientsdetails[Satisfaction_Score])</f>
        <v>2</v>
      </c>
      <c r="L57" t="e">
        <f>_xlfn.XLOOKUP(Emergency[[#This Row],[Patient_ID]],Medicals[Patient ID],Medicals[Department])</f>
        <v>#N/A</v>
      </c>
    </row>
    <row r="58" spans="1:12">
      <c r="A58">
        <v>57</v>
      </c>
      <c r="B58">
        <v>601</v>
      </c>
      <c r="C58">
        <v>832</v>
      </c>
      <c r="D58" t="s">
        <v>1261</v>
      </c>
      <c r="E58">
        <v>2</v>
      </c>
      <c r="F58" t="s">
        <v>1261</v>
      </c>
      <c r="G58" s="28">
        <f>_xlfn.XLOOKUP(Emergency[[#This Row],[Visit_ID]],Financials[Visit_ID],Financials[Total_Bill_Amount])</f>
        <v>42054</v>
      </c>
      <c r="H58" s="28">
        <f>_xlfn.XLOOKUP(Emergency[[#This Row],[Visit_ID]],Financials[Visit_ID],Financials[Insurance_Coverage])</f>
        <v>34214.39629753599</v>
      </c>
      <c r="I58" s="28">
        <f>_xlfn.XLOOKUP(Emergency[[#This Row],[Visit_ID]],Financials[Visit_ID],Financials[Balance_Due])</f>
        <v>7839.60370246401</v>
      </c>
      <c r="J58" s="3">
        <f>_xlfn.XLOOKUP(Emergency[[#This Row],[Visit_ID]],Hospitalvisits[Visit_ID],Hospitalvisits[Admission_Date])</f>
        <v>45411</v>
      </c>
      <c r="K58">
        <f>_xlfn.XLOOKUP(Emergency[[#This Row],[Patient_ID]],Patientsdetails[Patient_ID],Patientsdetails[Satisfaction_Score])</f>
        <v>6</v>
      </c>
      <c r="L58" t="e">
        <f>_xlfn.XLOOKUP(Emergency[[#This Row],[Patient_ID]],Medicals[Patient ID],Medicals[Department])</f>
        <v>#N/A</v>
      </c>
    </row>
    <row r="59" spans="1:12">
      <c r="A59">
        <v>58</v>
      </c>
      <c r="B59">
        <v>185</v>
      </c>
      <c r="C59">
        <v>2415</v>
      </c>
      <c r="D59" t="s">
        <v>1262</v>
      </c>
      <c r="E59">
        <v>9</v>
      </c>
      <c r="F59" t="s">
        <v>1261</v>
      </c>
      <c r="G59" s="28">
        <f>_xlfn.XLOOKUP(Emergency[[#This Row],[Visit_ID]],Financials[Visit_ID],Financials[Total_Bill_Amount])</f>
        <v>6549</v>
      </c>
      <c r="H59" s="28">
        <f>_xlfn.XLOOKUP(Emergency[[#This Row],[Visit_ID]],Financials[Visit_ID],Financials[Insurance_Coverage])</f>
        <v>3738.8795361355678</v>
      </c>
      <c r="I59" s="28">
        <f>_xlfn.XLOOKUP(Emergency[[#This Row],[Visit_ID]],Financials[Visit_ID],Financials[Balance_Due])</f>
        <v>2810.1204638644322</v>
      </c>
      <c r="J59" s="3">
        <f>_xlfn.XLOOKUP(Emergency[[#This Row],[Visit_ID]],Hospitalvisits[Visit_ID],Hospitalvisits[Admission_Date])</f>
        <v>44636</v>
      </c>
      <c r="K59">
        <f>_xlfn.XLOOKUP(Emergency[[#This Row],[Patient_ID]],Patientsdetails[Patient_ID],Patientsdetails[Satisfaction_Score])</f>
        <v>1</v>
      </c>
      <c r="L59" t="e">
        <f>_xlfn.XLOOKUP(Emergency[[#This Row],[Patient_ID]],Medicals[Patient ID],Medicals[Department])</f>
        <v>#N/A</v>
      </c>
    </row>
    <row r="60" spans="1:12">
      <c r="A60">
        <v>59</v>
      </c>
      <c r="B60">
        <v>179</v>
      </c>
      <c r="C60">
        <v>1328</v>
      </c>
      <c r="D60" t="s">
        <v>1262</v>
      </c>
      <c r="E60">
        <v>10</v>
      </c>
      <c r="F60" t="s">
        <v>1261</v>
      </c>
      <c r="G60" s="28">
        <f>_xlfn.XLOOKUP(Emergency[[#This Row],[Visit_ID]],Financials[Visit_ID],Financials[Total_Bill_Amount])</f>
        <v>19428</v>
      </c>
      <c r="H60" s="28">
        <f>_xlfn.XLOOKUP(Emergency[[#This Row],[Visit_ID]],Financials[Visit_ID],Financials[Insurance_Coverage])</f>
        <v>13616.430193903379</v>
      </c>
      <c r="I60" s="28">
        <f>_xlfn.XLOOKUP(Emergency[[#This Row],[Visit_ID]],Financials[Visit_ID],Financials[Balance_Due])</f>
        <v>5811.569806096617</v>
      </c>
      <c r="J60" s="3">
        <f>_xlfn.XLOOKUP(Emergency[[#This Row],[Visit_ID]],Hospitalvisits[Visit_ID],Hospitalvisits[Admission_Date])</f>
        <v>45455</v>
      </c>
      <c r="K60">
        <f>_xlfn.XLOOKUP(Emergency[[#This Row],[Patient_ID]],Patientsdetails[Patient_ID],Patientsdetails[Satisfaction_Score])</f>
        <v>2</v>
      </c>
      <c r="L60" t="e">
        <f>_xlfn.XLOOKUP(Emergency[[#This Row],[Patient_ID]],Medicals[Patient ID],Medicals[Department])</f>
        <v>#N/A</v>
      </c>
    </row>
    <row r="61" spans="1:12">
      <c r="A61">
        <v>60</v>
      </c>
      <c r="B61">
        <v>163</v>
      </c>
      <c r="C61">
        <v>590</v>
      </c>
      <c r="D61" t="s">
        <v>1261</v>
      </c>
      <c r="E61">
        <v>12</v>
      </c>
      <c r="F61" t="s">
        <v>1262</v>
      </c>
      <c r="G61" s="28">
        <f>_xlfn.XLOOKUP(Emergency[[#This Row],[Visit_ID]],Financials[Visit_ID],Financials[Total_Bill_Amount])</f>
        <v>6096</v>
      </c>
      <c r="H61" s="28">
        <f>_xlfn.XLOOKUP(Emergency[[#This Row],[Visit_ID]],Financials[Visit_ID],Financials[Insurance_Coverage])</f>
        <v>4425.5731495364598</v>
      </c>
      <c r="I61" s="28">
        <f>_xlfn.XLOOKUP(Emergency[[#This Row],[Visit_ID]],Financials[Visit_ID],Financials[Balance_Due])</f>
        <v>1670.4268504635399</v>
      </c>
      <c r="J61" s="3">
        <f>_xlfn.XLOOKUP(Emergency[[#This Row],[Visit_ID]],Hospitalvisits[Visit_ID],Hospitalvisits[Admission_Date])</f>
        <v>45053</v>
      </c>
      <c r="K61">
        <f>_xlfn.XLOOKUP(Emergency[[#This Row],[Patient_ID]],Patientsdetails[Patient_ID],Patientsdetails[Satisfaction_Score])</f>
        <v>8</v>
      </c>
      <c r="L61" t="str">
        <f>_xlfn.XLOOKUP(Emergency[[#This Row],[Patient_ID]],Medicals[Patient ID],Medicals[Department])</f>
        <v>Oncology</v>
      </c>
    </row>
    <row r="62" spans="1:12">
      <c r="A62">
        <v>61</v>
      </c>
      <c r="B62">
        <v>964</v>
      </c>
      <c r="C62">
        <v>387</v>
      </c>
      <c r="D62" t="s">
        <v>1261</v>
      </c>
      <c r="E62">
        <v>4</v>
      </c>
      <c r="F62" t="s">
        <v>1261</v>
      </c>
      <c r="G62" s="28">
        <f>_xlfn.XLOOKUP(Emergency[[#This Row],[Visit_ID]],Financials[Visit_ID],Financials[Total_Bill_Amount])</f>
        <v>18279</v>
      </c>
      <c r="H62" s="28">
        <f>_xlfn.XLOOKUP(Emergency[[#This Row],[Visit_ID]],Financials[Visit_ID],Financials[Insurance_Coverage])</f>
        <v>9648.1135241106385</v>
      </c>
      <c r="I62" s="28">
        <f>_xlfn.XLOOKUP(Emergency[[#This Row],[Visit_ID]],Financials[Visit_ID],Financials[Balance_Due])</f>
        <v>8630.8864758893615</v>
      </c>
      <c r="J62" s="3">
        <f>_xlfn.XLOOKUP(Emergency[[#This Row],[Visit_ID]],Hospitalvisits[Visit_ID],Hospitalvisits[Admission_Date])</f>
        <v>45444</v>
      </c>
      <c r="K62">
        <f>_xlfn.XLOOKUP(Emergency[[#This Row],[Patient_ID]],Patientsdetails[Patient_ID],Patientsdetails[Satisfaction_Score])</f>
        <v>4</v>
      </c>
      <c r="L62" t="e">
        <f>_xlfn.XLOOKUP(Emergency[[#This Row],[Patient_ID]],Medicals[Patient ID],Medicals[Department])</f>
        <v>#N/A</v>
      </c>
    </row>
    <row r="63" spans="1:12">
      <c r="A63">
        <v>62</v>
      </c>
      <c r="B63">
        <v>135</v>
      </c>
      <c r="C63">
        <v>2310</v>
      </c>
      <c r="D63" t="s">
        <v>1262</v>
      </c>
      <c r="E63">
        <v>3</v>
      </c>
      <c r="F63" t="s">
        <v>1262</v>
      </c>
      <c r="G63" s="28">
        <f>_xlfn.XLOOKUP(Emergency[[#This Row],[Visit_ID]],Financials[Visit_ID],Financials[Total_Bill_Amount])</f>
        <v>29841</v>
      </c>
      <c r="H63" s="28">
        <f>_xlfn.XLOOKUP(Emergency[[#This Row],[Visit_ID]],Financials[Visit_ID],Financials[Insurance_Coverage])</f>
        <v>26738.09564771353</v>
      </c>
      <c r="I63" s="28">
        <f>_xlfn.XLOOKUP(Emergency[[#This Row],[Visit_ID]],Financials[Visit_ID],Financials[Balance_Due])</f>
        <v>3102.904352286474</v>
      </c>
      <c r="J63" s="3">
        <f>_xlfn.XLOOKUP(Emergency[[#This Row],[Visit_ID]],Hospitalvisits[Visit_ID],Hospitalvisits[Admission_Date])</f>
        <v>44593</v>
      </c>
      <c r="K63">
        <f>_xlfn.XLOOKUP(Emergency[[#This Row],[Patient_ID]],Patientsdetails[Patient_ID],Patientsdetails[Satisfaction_Score])</f>
        <v>8</v>
      </c>
      <c r="L63" t="e">
        <f>_xlfn.XLOOKUP(Emergency[[#This Row],[Patient_ID]],Medicals[Patient ID],Medicals[Department])</f>
        <v>#N/A</v>
      </c>
    </row>
    <row r="64" spans="1:12">
      <c r="A64">
        <v>63</v>
      </c>
      <c r="B64">
        <v>720</v>
      </c>
      <c r="C64">
        <v>955</v>
      </c>
      <c r="D64" t="s">
        <v>1261</v>
      </c>
      <c r="E64">
        <v>9</v>
      </c>
      <c r="F64" t="s">
        <v>1262</v>
      </c>
      <c r="G64" s="28">
        <f>_xlfn.XLOOKUP(Emergency[[#This Row],[Visit_ID]],Financials[Visit_ID],Financials[Total_Bill_Amount])</f>
        <v>8903</v>
      </c>
      <c r="H64" s="28">
        <f>_xlfn.XLOOKUP(Emergency[[#This Row],[Visit_ID]],Financials[Visit_ID],Financials[Insurance_Coverage])</f>
        <v>5556.3173536063186</v>
      </c>
      <c r="I64" s="28">
        <f>_xlfn.XLOOKUP(Emergency[[#This Row],[Visit_ID]],Financials[Visit_ID],Financials[Balance_Due])</f>
        <v>3346.6826463936809</v>
      </c>
      <c r="J64" s="3">
        <f>_xlfn.XLOOKUP(Emergency[[#This Row],[Visit_ID]],Hospitalvisits[Visit_ID],Hospitalvisits[Admission_Date])</f>
        <v>45141</v>
      </c>
      <c r="K64">
        <f>_xlfn.XLOOKUP(Emergency[[#This Row],[Patient_ID]],Patientsdetails[Patient_ID],Patientsdetails[Satisfaction_Score])</f>
        <v>3</v>
      </c>
      <c r="L64" t="e">
        <f>_xlfn.XLOOKUP(Emergency[[#This Row],[Patient_ID]],Medicals[Patient ID],Medicals[Department])</f>
        <v>#N/A</v>
      </c>
    </row>
    <row r="65" spans="1:12">
      <c r="A65">
        <v>64</v>
      </c>
      <c r="B65">
        <v>365</v>
      </c>
      <c r="C65">
        <v>1453</v>
      </c>
      <c r="D65" t="s">
        <v>1261</v>
      </c>
      <c r="E65">
        <v>8</v>
      </c>
      <c r="F65" t="s">
        <v>1262</v>
      </c>
      <c r="G65" s="28">
        <f>_xlfn.XLOOKUP(Emergency[[#This Row],[Visit_ID]],Financials[Visit_ID],Financials[Total_Bill_Amount])</f>
        <v>30444</v>
      </c>
      <c r="H65" s="28">
        <f>_xlfn.XLOOKUP(Emergency[[#This Row],[Visit_ID]],Financials[Visit_ID],Financials[Insurance_Coverage])</f>
        <v>22896.169101297972</v>
      </c>
      <c r="I65" s="28">
        <f>_xlfn.XLOOKUP(Emergency[[#This Row],[Visit_ID]],Financials[Visit_ID],Financials[Balance_Due])</f>
        <v>7547.8308987020318</v>
      </c>
      <c r="J65" s="3">
        <f>_xlfn.XLOOKUP(Emergency[[#This Row],[Visit_ID]],Hospitalvisits[Visit_ID],Hospitalvisits[Admission_Date])</f>
        <v>44875</v>
      </c>
      <c r="K65">
        <f>_xlfn.XLOOKUP(Emergency[[#This Row],[Patient_ID]],Patientsdetails[Patient_ID],Patientsdetails[Satisfaction_Score])</f>
        <v>4</v>
      </c>
      <c r="L65" t="e">
        <f>_xlfn.XLOOKUP(Emergency[[#This Row],[Patient_ID]],Medicals[Patient ID],Medicals[Department])</f>
        <v>#N/A</v>
      </c>
    </row>
    <row r="66" spans="1:12">
      <c r="A66">
        <v>65</v>
      </c>
      <c r="B66">
        <v>188</v>
      </c>
      <c r="C66">
        <v>810</v>
      </c>
      <c r="D66" t="s">
        <v>1261</v>
      </c>
      <c r="E66">
        <v>11</v>
      </c>
      <c r="F66" t="s">
        <v>1262</v>
      </c>
      <c r="G66" s="28">
        <f>_xlfn.XLOOKUP(Emergency[[#This Row],[Visit_ID]],Financials[Visit_ID],Financials[Total_Bill_Amount])</f>
        <v>4758</v>
      </c>
      <c r="H66" s="28">
        <f>_xlfn.XLOOKUP(Emergency[[#This Row],[Visit_ID]],Financials[Visit_ID],Financials[Insurance_Coverage])</f>
        <v>3506.4351990995378</v>
      </c>
      <c r="I66" s="28">
        <f>_xlfn.XLOOKUP(Emergency[[#This Row],[Visit_ID]],Financials[Visit_ID],Financials[Balance_Due])</f>
        <v>1251.5648009004619</v>
      </c>
      <c r="J66" s="3">
        <f>_xlfn.XLOOKUP(Emergency[[#This Row],[Visit_ID]],Hospitalvisits[Visit_ID],Hospitalvisits[Admission_Date])</f>
        <v>44769</v>
      </c>
      <c r="K66">
        <f>_xlfn.XLOOKUP(Emergency[[#This Row],[Patient_ID]],Patientsdetails[Patient_ID],Patientsdetails[Satisfaction_Score])</f>
        <v>7</v>
      </c>
      <c r="L66" t="e">
        <f>_xlfn.XLOOKUP(Emergency[[#This Row],[Patient_ID]],Medicals[Patient ID],Medicals[Department])</f>
        <v>#N/A</v>
      </c>
    </row>
    <row r="67" spans="1:12">
      <c r="A67">
        <v>66</v>
      </c>
      <c r="B67">
        <v>754</v>
      </c>
      <c r="C67">
        <v>2923</v>
      </c>
      <c r="D67" t="s">
        <v>1261</v>
      </c>
      <c r="E67">
        <v>9</v>
      </c>
      <c r="F67" t="s">
        <v>1262</v>
      </c>
      <c r="G67" s="28">
        <f>_xlfn.XLOOKUP(Emergency[[#This Row],[Visit_ID]],Financials[Visit_ID],Financials[Total_Bill_Amount])</f>
        <v>29623</v>
      </c>
      <c r="H67" s="28">
        <f>_xlfn.XLOOKUP(Emergency[[#This Row],[Visit_ID]],Financials[Visit_ID],Financials[Insurance_Coverage])</f>
        <v>18962.263706058689</v>
      </c>
      <c r="I67" s="28">
        <f>_xlfn.XLOOKUP(Emergency[[#This Row],[Visit_ID]],Financials[Visit_ID],Financials[Balance_Due])</f>
        <v>10660.736293941311</v>
      </c>
      <c r="J67" s="3">
        <f>_xlfn.XLOOKUP(Emergency[[#This Row],[Visit_ID]],Hospitalvisits[Visit_ID],Hospitalvisits[Admission_Date])</f>
        <v>44738</v>
      </c>
      <c r="K67">
        <f>_xlfn.XLOOKUP(Emergency[[#This Row],[Patient_ID]],Patientsdetails[Patient_ID],Patientsdetails[Satisfaction_Score])</f>
        <v>2</v>
      </c>
      <c r="L67" t="e">
        <f>_xlfn.XLOOKUP(Emergency[[#This Row],[Patient_ID]],Medicals[Patient ID],Medicals[Department])</f>
        <v>#N/A</v>
      </c>
    </row>
    <row r="68" spans="1:12">
      <c r="A68">
        <v>67</v>
      </c>
      <c r="B68">
        <v>626</v>
      </c>
      <c r="C68">
        <v>328</v>
      </c>
      <c r="D68" t="s">
        <v>1262</v>
      </c>
      <c r="E68">
        <v>8</v>
      </c>
      <c r="F68" t="s">
        <v>1262</v>
      </c>
      <c r="G68" s="28">
        <f>_xlfn.XLOOKUP(Emergency[[#This Row],[Visit_ID]],Financials[Visit_ID],Financials[Total_Bill_Amount])</f>
        <v>35773</v>
      </c>
      <c r="H68" s="28">
        <f>_xlfn.XLOOKUP(Emergency[[#This Row],[Visit_ID]],Financials[Visit_ID],Financials[Insurance_Coverage])</f>
        <v>29705.078577925651</v>
      </c>
      <c r="I68" s="28">
        <f>_xlfn.XLOOKUP(Emergency[[#This Row],[Visit_ID]],Financials[Visit_ID],Financials[Balance_Due])</f>
        <v>6067.9214220743524</v>
      </c>
      <c r="J68" s="3">
        <f>_xlfn.XLOOKUP(Emergency[[#This Row],[Visit_ID]],Hospitalvisits[Visit_ID],Hospitalvisits[Admission_Date])</f>
        <v>45653</v>
      </c>
      <c r="K68">
        <f>_xlfn.XLOOKUP(Emergency[[#This Row],[Patient_ID]],Patientsdetails[Patient_ID],Patientsdetails[Satisfaction_Score])</f>
        <v>2</v>
      </c>
      <c r="L68" t="e">
        <f>_xlfn.XLOOKUP(Emergency[[#This Row],[Patient_ID]],Medicals[Patient ID],Medicals[Department])</f>
        <v>#N/A</v>
      </c>
    </row>
    <row r="69" spans="1:12">
      <c r="A69">
        <v>68</v>
      </c>
      <c r="B69">
        <v>800</v>
      </c>
      <c r="C69">
        <v>103</v>
      </c>
      <c r="D69" t="s">
        <v>1261</v>
      </c>
      <c r="E69">
        <v>8</v>
      </c>
      <c r="F69" t="s">
        <v>1261</v>
      </c>
      <c r="G69" s="28">
        <f>_xlfn.XLOOKUP(Emergency[[#This Row],[Visit_ID]],Financials[Visit_ID],Financials[Total_Bill_Amount])</f>
        <v>21550</v>
      </c>
      <c r="H69" s="28">
        <f>_xlfn.XLOOKUP(Emergency[[#This Row],[Visit_ID]],Financials[Visit_ID],Financials[Insurance_Coverage])</f>
        <v>18625.153990555369</v>
      </c>
      <c r="I69" s="28">
        <f>_xlfn.XLOOKUP(Emergency[[#This Row],[Visit_ID]],Financials[Visit_ID],Financials[Balance_Due])</f>
        <v>2924.8460094446309</v>
      </c>
      <c r="J69" s="3">
        <f>_xlfn.XLOOKUP(Emergency[[#This Row],[Visit_ID]],Hospitalvisits[Visit_ID],Hospitalvisits[Admission_Date])</f>
        <v>45341</v>
      </c>
      <c r="K69">
        <f>_xlfn.XLOOKUP(Emergency[[#This Row],[Patient_ID]],Patientsdetails[Patient_ID],Patientsdetails[Satisfaction_Score])</f>
        <v>3</v>
      </c>
      <c r="L69" t="e">
        <f>_xlfn.XLOOKUP(Emergency[[#This Row],[Patient_ID]],Medicals[Patient ID],Medicals[Department])</f>
        <v>#N/A</v>
      </c>
    </row>
    <row r="70" spans="1:12">
      <c r="A70">
        <v>69</v>
      </c>
      <c r="B70">
        <v>929</v>
      </c>
      <c r="C70">
        <v>2476</v>
      </c>
      <c r="D70" t="s">
        <v>1262</v>
      </c>
      <c r="E70">
        <v>5</v>
      </c>
      <c r="F70" t="s">
        <v>1262</v>
      </c>
      <c r="G70" s="28">
        <f>_xlfn.XLOOKUP(Emergency[[#This Row],[Visit_ID]],Financials[Visit_ID],Financials[Total_Bill_Amount])</f>
        <v>19713</v>
      </c>
      <c r="H70" s="28">
        <f>_xlfn.XLOOKUP(Emergency[[#This Row],[Visit_ID]],Financials[Visit_ID],Financials[Insurance_Coverage])</f>
        <v>10083.597228594021</v>
      </c>
      <c r="I70" s="28">
        <f>_xlfn.XLOOKUP(Emergency[[#This Row],[Visit_ID]],Financials[Visit_ID],Financials[Balance_Due])</f>
        <v>9629.4027714059757</v>
      </c>
      <c r="J70" s="3">
        <f>_xlfn.XLOOKUP(Emergency[[#This Row],[Visit_ID]],Hospitalvisits[Visit_ID],Hospitalvisits[Admission_Date])</f>
        <v>45477</v>
      </c>
      <c r="K70">
        <f>_xlfn.XLOOKUP(Emergency[[#This Row],[Patient_ID]],Patientsdetails[Patient_ID],Patientsdetails[Satisfaction_Score])</f>
        <v>7</v>
      </c>
      <c r="L70" t="e">
        <f>_xlfn.XLOOKUP(Emergency[[#This Row],[Patient_ID]],Medicals[Patient ID],Medicals[Department])</f>
        <v>#N/A</v>
      </c>
    </row>
    <row r="71" spans="1:12">
      <c r="A71">
        <v>70</v>
      </c>
      <c r="B71">
        <v>943</v>
      </c>
      <c r="C71">
        <v>1829</v>
      </c>
      <c r="D71" t="s">
        <v>1261</v>
      </c>
      <c r="E71">
        <v>5</v>
      </c>
      <c r="F71" t="s">
        <v>1262</v>
      </c>
      <c r="G71" s="28">
        <f>_xlfn.XLOOKUP(Emergency[[#This Row],[Visit_ID]],Financials[Visit_ID],Financials[Total_Bill_Amount])</f>
        <v>48355</v>
      </c>
      <c r="H71" s="28">
        <f>_xlfn.XLOOKUP(Emergency[[#This Row],[Visit_ID]],Financials[Visit_ID],Financials[Insurance_Coverage])</f>
        <v>28972.372584540171</v>
      </c>
      <c r="I71" s="28">
        <f>_xlfn.XLOOKUP(Emergency[[#This Row],[Visit_ID]],Financials[Visit_ID],Financials[Balance_Due])</f>
        <v>19382.627415459829</v>
      </c>
      <c r="J71" s="3">
        <f>_xlfn.XLOOKUP(Emergency[[#This Row],[Visit_ID]],Hospitalvisits[Visit_ID],Hospitalvisits[Admission_Date])</f>
        <v>44888</v>
      </c>
      <c r="K71">
        <f>_xlfn.XLOOKUP(Emergency[[#This Row],[Patient_ID]],Patientsdetails[Patient_ID],Patientsdetails[Satisfaction_Score])</f>
        <v>2</v>
      </c>
      <c r="L71" t="e">
        <f>_xlfn.XLOOKUP(Emergency[[#This Row],[Patient_ID]],Medicals[Patient ID],Medicals[Department])</f>
        <v>#N/A</v>
      </c>
    </row>
    <row r="72" spans="1:12">
      <c r="A72">
        <v>71</v>
      </c>
      <c r="B72">
        <v>97</v>
      </c>
      <c r="C72">
        <v>2048</v>
      </c>
      <c r="D72" t="s">
        <v>1262</v>
      </c>
      <c r="E72">
        <v>9</v>
      </c>
      <c r="F72" t="s">
        <v>1261</v>
      </c>
      <c r="G72" s="28">
        <f>_xlfn.XLOOKUP(Emergency[[#This Row],[Visit_ID]],Financials[Visit_ID],Financials[Total_Bill_Amount])</f>
        <v>20798</v>
      </c>
      <c r="H72" s="28">
        <f>_xlfn.XLOOKUP(Emergency[[#This Row],[Visit_ID]],Financials[Visit_ID],Financials[Insurance_Coverage])</f>
        <v>11400.31452646419</v>
      </c>
      <c r="I72" s="28">
        <f>_xlfn.XLOOKUP(Emergency[[#This Row],[Visit_ID]],Financials[Visit_ID],Financials[Balance_Due])</f>
        <v>9397.6854735358138</v>
      </c>
      <c r="J72" s="3">
        <f>_xlfn.XLOOKUP(Emergency[[#This Row],[Visit_ID]],Hospitalvisits[Visit_ID],Hospitalvisits[Admission_Date])</f>
        <v>44921</v>
      </c>
      <c r="K72">
        <f>_xlfn.XLOOKUP(Emergency[[#This Row],[Patient_ID]],Patientsdetails[Patient_ID],Patientsdetails[Satisfaction_Score])</f>
        <v>1</v>
      </c>
      <c r="L72" t="e">
        <f>_xlfn.XLOOKUP(Emergency[[#This Row],[Patient_ID]],Medicals[Patient ID],Medicals[Department])</f>
        <v>#N/A</v>
      </c>
    </row>
    <row r="73" spans="1:12">
      <c r="A73">
        <v>72</v>
      </c>
      <c r="B73">
        <v>698</v>
      </c>
      <c r="C73">
        <v>498</v>
      </c>
      <c r="D73" t="s">
        <v>1261</v>
      </c>
      <c r="E73">
        <v>12</v>
      </c>
      <c r="F73" t="s">
        <v>1261</v>
      </c>
      <c r="G73" s="28">
        <f>_xlfn.XLOOKUP(Emergency[[#This Row],[Visit_ID]],Financials[Visit_ID],Financials[Total_Bill_Amount])</f>
        <v>12696</v>
      </c>
      <c r="H73" s="28">
        <f>_xlfn.XLOOKUP(Emergency[[#This Row],[Visit_ID]],Financials[Visit_ID],Financials[Insurance_Coverage])</f>
        <v>10082.2818535518</v>
      </c>
      <c r="I73" s="28">
        <f>_xlfn.XLOOKUP(Emergency[[#This Row],[Visit_ID]],Financials[Visit_ID],Financials[Balance_Due])</f>
        <v>2613.718146448196</v>
      </c>
      <c r="J73" s="3">
        <f>_xlfn.XLOOKUP(Emergency[[#This Row],[Visit_ID]],Hospitalvisits[Visit_ID],Hospitalvisits[Admission_Date])</f>
        <v>45481</v>
      </c>
      <c r="K73">
        <f>_xlfn.XLOOKUP(Emergency[[#This Row],[Patient_ID]],Patientsdetails[Patient_ID],Patientsdetails[Satisfaction_Score])</f>
        <v>2</v>
      </c>
      <c r="L73" t="e">
        <f>_xlfn.XLOOKUP(Emergency[[#This Row],[Patient_ID]],Medicals[Patient ID],Medicals[Department])</f>
        <v>#N/A</v>
      </c>
    </row>
    <row r="74" spans="1:12">
      <c r="A74">
        <v>73</v>
      </c>
      <c r="B74">
        <v>117</v>
      </c>
      <c r="C74">
        <v>1116</v>
      </c>
      <c r="D74" t="s">
        <v>1262</v>
      </c>
      <c r="E74">
        <v>11</v>
      </c>
      <c r="F74" t="s">
        <v>1261</v>
      </c>
      <c r="G74" s="28">
        <f>_xlfn.XLOOKUP(Emergency[[#This Row],[Visit_ID]],Financials[Visit_ID],Financials[Total_Bill_Amount])</f>
        <v>16894</v>
      </c>
      <c r="H74" s="28">
        <f>_xlfn.XLOOKUP(Emergency[[#This Row],[Visit_ID]],Financials[Visit_ID],Financials[Insurance_Coverage])</f>
        <v>10951.901467250271</v>
      </c>
      <c r="I74" s="28">
        <f>_xlfn.XLOOKUP(Emergency[[#This Row],[Visit_ID]],Financials[Visit_ID],Financials[Balance_Due])</f>
        <v>5942.0985327497274</v>
      </c>
      <c r="J74" s="3">
        <f>_xlfn.XLOOKUP(Emergency[[#This Row],[Visit_ID]],Hospitalvisits[Visit_ID],Hospitalvisits[Admission_Date])</f>
        <v>44837</v>
      </c>
      <c r="K74">
        <f>_xlfn.XLOOKUP(Emergency[[#This Row],[Patient_ID]],Patientsdetails[Patient_ID],Patientsdetails[Satisfaction_Score])</f>
        <v>1</v>
      </c>
      <c r="L74" t="e">
        <f>_xlfn.XLOOKUP(Emergency[[#This Row],[Patient_ID]],Medicals[Patient ID],Medicals[Department])</f>
        <v>#N/A</v>
      </c>
    </row>
    <row r="75" spans="1:12">
      <c r="A75">
        <v>74</v>
      </c>
      <c r="B75">
        <v>477</v>
      </c>
      <c r="C75">
        <v>1038</v>
      </c>
      <c r="D75" t="s">
        <v>1261</v>
      </c>
      <c r="E75">
        <v>10</v>
      </c>
      <c r="F75" t="s">
        <v>1261</v>
      </c>
      <c r="G75" s="28">
        <f>_xlfn.XLOOKUP(Emergency[[#This Row],[Visit_ID]],Financials[Visit_ID],Financials[Total_Bill_Amount])</f>
        <v>6855</v>
      </c>
      <c r="H75" s="28">
        <f>_xlfn.XLOOKUP(Emergency[[#This Row],[Visit_ID]],Financials[Visit_ID],Financials[Insurance_Coverage])</f>
        <v>5926.3218477657174</v>
      </c>
      <c r="I75" s="28">
        <f>_xlfn.XLOOKUP(Emergency[[#This Row],[Visit_ID]],Financials[Visit_ID],Financials[Balance_Due])</f>
        <v>928.67815223428261</v>
      </c>
      <c r="J75" s="3">
        <f>_xlfn.XLOOKUP(Emergency[[#This Row],[Visit_ID]],Hospitalvisits[Visit_ID],Hospitalvisits[Admission_Date])</f>
        <v>45565</v>
      </c>
      <c r="K75">
        <f>_xlfn.XLOOKUP(Emergency[[#This Row],[Patient_ID]],Patientsdetails[Patient_ID],Patientsdetails[Satisfaction_Score])</f>
        <v>8</v>
      </c>
      <c r="L75" t="e">
        <f>_xlfn.XLOOKUP(Emergency[[#This Row],[Patient_ID]],Medicals[Patient ID],Medicals[Department])</f>
        <v>#N/A</v>
      </c>
    </row>
    <row r="76" spans="1:12">
      <c r="A76">
        <v>75</v>
      </c>
      <c r="B76">
        <v>78</v>
      </c>
      <c r="C76">
        <v>746</v>
      </c>
      <c r="D76" t="s">
        <v>1261</v>
      </c>
      <c r="E76">
        <v>6</v>
      </c>
      <c r="F76" t="s">
        <v>1262</v>
      </c>
      <c r="G76" s="28">
        <f>_xlfn.XLOOKUP(Emergency[[#This Row],[Visit_ID]],Financials[Visit_ID],Financials[Total_Bill_Amount])</f>
        <v>18696</v>
      </c>
      <c r="H76" s="28">
        <f>_xlfn.XLOOKUP(Emergency[[#This Row],[Visit_ID]],Financials[Visit_ID],Financials[Insurance_Coverage])</f>
        <v>12020.5694533305</v>
      </c>
      <c r="I76" s="28">
        <f>_xlfn.XLOOKUP(Emergency[[#This Row],[Visit_ID]],Financials[Visit_ID],Financials[Balance_Due])</f>
        <v>6675.430546669495</v>
      </c>
      <c r="J76" s="3">
        <f>_xlfn.XLOOKUP(Emergency[[#This Row],[Visit_ID]],Hospitalvisits[Visit_ID],Hospitalvisits[Admission_Date])</f>
        <v>45365</v>
      </c>
      <c r="K76">
        <f>_xlfn.XLOOKUP(Emergency[[#This Row],[Patient_ID]],Patientsdetails[Patient_ID],Patientsdetails[Satisfaction_Score])</f>
        <v>3</v>
      </c>
      <c r="L76" t="str">
        <f>_xlfn.XLOOKUP(Emergency[[#This Row],[Patient_ID]],Medicals[Patient ID],Medicals[Department])</f>
        <v>Orthopedics</v>
      </c>
    </row>
    <row r="77" spans="1:12">
      <c r="A77">
        <v>76</v>
      </c>
      <c r="B77">
        <v>222</v>
      </c>
      <c r="C77">
        <v>443</v>
      </c>
      <c r="D77" t="s">
        <v>1262</v>
      </c>
      <c r="E77">
        <v>12</v>
      </c>
      <c r="F77" t="s">
        <v>1261</v>
      </c>
      <c r="G77" s="28">
        <f>_xlfn.XLOOKUP(Emergency[[#This Row],[Visit_ID]],Financials[Visit_ID],Financials[Total_Bill_Amount])</f>
        <v>17204</v>
      </c>
      <c r="H77" s="28">
        <f>_xlfn.XLOOKUP(Emergency[[#This Row],[Visit_ID]],Financials[Visit_ID],Financials[Insurance_Coverage])</f>
        <v>11364.66357466286</v>
      </c>
      <c r="I77" s="28">
        <f>_xlfn.XLOOKUP(Emergency[[#This Row],[Visit_ID]],Financials[Visit_ID],Financials[Balance_Due])</f>
        <v>5839.3364253371437</v>
      </c>
      <c r="J77" s="3">
        <f>_xlfn.XLOOKUP(Emergency[[#This Row],[Visit_ID]],Hospitalvisits[Visit_ID],Hospitalvisits[Admission_Date])</f>
        <v>44812</v>
      </c>
      <c r="K77">
        <f>_xlfn.XLOOKUP(Emergency[[#This Row],[Patient_ID]],Patientsdetails[Patient_ID],Patientsdetails[Satisfaction_Score])</f>
        <v>6</v>
      </c>
      <c r="L77" t="str">
        <f>_xlfn.XLOOKUP(Emergency[[#This Row],[Patient_ID]],Medicals[Patient ID],Medicals[Department])</f>
        <v>Emergency</v>
      </c>
    </row>
    <row r="78" spans="1:12">
      <c r="A78">
        <v>77</v>
      </c>
      <c r="B78">
        <v>596</v>
      </c>
      <c r="C78">
        <v>1790</v>
      </c>
      <c r="D78" t="s">
        <v>1261</v>
      </c>
      <c r="E78">
        <v>12</v>
      </c>
      <c r="F78" t="s">
        <v>1261</v>
      </c>
      <c r="G78" s="28">
        <f>_xlfn.XLOOKUP(Emergency[[#This Row],[Visit_ID]],Financials[Visit_ID],Financials[Total_Bill_Amount])</f>
        <v>18005</v>
      </c>
      <c r="H78" s="28">
        <f>_xlfn.XLOOKUP(Emergency[[#This Row],[Visit_ID]],Financials[Visit_ID],Financials[Insurance_Coverage])</f>
        <v>12801.11099636928</v>
      </c>
      <c r="I78" s="28">
        <f>_xlfn.XLOOKUP(Emergency[[#This Row],[Visit_ID]],Financials[Visit_ID],Financials[Balance_Due])</f>
        <v>5203.8890036307221</v>
      </c>
      <c r="J78" s="3">
        <f>_xlfn.XLOOKUP(Emergency[[#This Row],[Visit_ID]],Hospitalvisits[Visit_ID],Hospitalvisits[Admission_Date])</f>
        <v>45411</v>
      </c>
      <c r="K78">
        <f>_xlfn.XLOOKUP(Emergency[[#This Row],[Patient_ID]],Patientsdetails[Patient_ID],Patientsdetails[Satisfaction_Score])</f>
        <v>7</v>
      </c>
      <c r="L78" t="e">
        <f>_xlfn.XLOOKUP(Emergency[[#This Row],[Patient_ID]],Medicals[Patient ID],Medicals[Department])</f>
        <v>#N/A</v>
      </c>
    </row>
    <row r="79" spans="1:12">
      <c r="A79">
        <v>78</v>
      </c>
      <c r="B79">
        <v>75</v>
      </c>
      <c r="C79">
        <v>744</v>
      </c>
      <c r="D79" t="s">
        <v>1261</v>
      </c>
      <c r="E79">
        <v>2</v>
      </c>
      <c r="F79" t="s">
        <v>1261</v>
      </c>
      <c r="G79" s="28">
        <f>_xlfn.XLOOKUP(Emergency[[#This Row],[Visit_ID]],Financials[Visit_ID],Financials[Total_Bill_Amount])</f>
        <v>19794</v>
      </c>
      <c r="H79" s="28">
        <f>_xlfn.XLOOKUP(Emergency[[#This Row],[Visit_ID]],Financials[Visit_ID],Financials[Insurance_Coverage])</f>
        <v>16451.97320229766</v>
      </c>
      <c r="I79" s="28">
        <f>_xlfn.XLOOKUP(Emergency[[#This Row],[Visit_ID]],Financials[Visit_ID],Financials[Balance_Due])</f>
        <v>3342.02679770234</v>
      </c>
      <c r="J79" s="3">
        <f>_xlfn.XLOOKUP(Emergency[[#This Row],[Visit_ID]],Hospitalvisits[Visit_ID],Hospitalvisits[Admission_Date])</f>
        <v>45270</v>
      </c>
      <c r="K79">
        <f>_xlfn.XLOOKUP(Emergency[[#This Row],[Patient_ID]],Patientsdetails[Patient_ID],Patientsdetails[Satisfaction_Score])</f>
        <v>6</v>
      </c>
      <c r="L79" t="str">
        <f>_xlfn.XLOOKUP(Emergency[[#This Row],[Patient_ID]],Medicals[Patient ID],Medicals[Department])</f>
        <v>Emergency</v>
      </c>
    </row>
    <row r="80" spans="1:12">
      <c r="A80">
        <v>79</v>
      </c>
      <c r="B80">
        <v>805</v>
      </c>
      <c r="C80">
        <v>1016</v>
      </c>
      <c r="D80" t="s">
        <v>1261</v>
      </c>
      <c r="E80">
        <v>9</v>
      </c>
      <c r="F80" t="s">
        <v>1261</v>
      </c>
      <c r="G80" s="28">
        <f>_xlfn.XLOOKUP(Emergency[[#This Row],[Visit_ID]],Financials[Visit_ID],Financials[Total_Bill_Amount])</f>
        <v>20847</v>
      </c>
      <c r="H80" s="28">
        <f>_xlfn.XLOOKUP(Emergency[[#This Row],[Visit_ID]],Financials[Visit_ID],Financials[Insurance_Coverage])</f>
        <v>16908.780982349541</v>
      </c>
      <c r="I80" s="28">
        <f>_xlfn.XLOOKUP(Emergency[[#This Row],[Visit_ID]],Financials[Visit_ID],Financials[Balance_Due])</f>
        <v>3938.219017650455</v>
      </c>
      <c r="J80" s="3">
        <f>_xlfn.XLOOKUP(Emergency[[#This Row],[Visit_ID]],Hospitalvisits[Visit_ID],Hospitalvisits[Admission_Date])</f>
        <v>45532</v>
      </c>
      <c r="K80">
        <f>_xlfn.XLOOKUP(Emergency[[#This Row],[Patient_ID]],Patientsdetails[Patient_ID],Patientsdetails[Satisfaction_Score])</f>
        <v>3</v>
      </c>
      <c r="L80" t="e">
        <f>_xlfn.XLOOKUP(Emergency[[#This Row],[Patient_ID]],Medicals[Patient ID],Medicals[Department])</f>
        <v>#N/A</v>
      </c>
    </row>
    <row r="81" spans="1:12">
      <c r="A81">
        <v>80</v>
      </c>
      <c r="B81">
        <v>832</v>
      </c>
      <c r="C81">
        <v>637</v>
      </c>
      <c r="D81" t="s">
        <v>1261</v>
      </c>
      <c r="E81">
        <v>9</v>
      </c>
      <c r="F81" t="s">
        <v>1261</v>
      </c>
      <c r="G81" s="28">
        <f>_xlfn.XLOOKUP(Emergency[[#This Row],[Visit_ID]],Financials[Visit_ID],Financials[Total_Bill_Amount])</f>
        <v>9555</v>
      </c>
      <c r="H81" s="28">
        <f>_xlfn.XLOOKUP(Emergency[[#This Row],[Visit_ID]],Financials[Visit_ID],Financials[Insurance_Coverage])</f>
        <v>6132.0156930718704</v>
      </c>
      <c r="I81" s="28">
        <f>_xlfn.XLOOKUP(Emergency[[#This Row],[Visit_ID]],Financials[Visit_ID],Financials[Balance_Due])</f>
        <v>3422.9843069281301</v>
      </c>
      <c r="J81" s="3">
        <f>_xlfn.XLOOKUP(Emergency[[#This Row],[Visit_ID]],Hospitalvisits[Visit_ID],Hospitalvisits[Admission_Date])</f>
        <v>44805</v>
      </c>
      <c r="K81">
        <f>_xlfn.XLOOKUP(Emergency[[#This Row],[Patient_ID]],Patientsdetails[Patient_ID],Patientsdetails[Satisfaction_Score])</f>
        <v>5</v>
      </c>
      <c r="L81" t="e">
        <f>_xlfn.XLOOKUP(Emergency[[#This Row],[Patient_ID]],Medicals[Patient ID],Medicals[Department])</f>
        <v>#N/A</v>
      </c>
    </row>
    <row r="82" spans="1:12">
      <c r="A82">
        <v>81</v>
      </c>
      <c r="B82">
        <v>30</v>
      </c>
      <c r="C82">
        <v>2981</v>
      </c>
      <c r="D82" t="s">
        <v>1261</v>
      </c>
      <c r="E82">
        <v>10</v>
      </c>
      <c r="F82" t="s">
        <v>1262</v>
      </c>
      <c r="G82" s="28">
        <f>_xlfn.XLOOKUP(Emergency[[#This Row],[Visit_ID]],Financials[Visit_ID],Financials[Total_Bill_Amount])</f>
        <v>17242</v>
      </c>
      <c r="H82" s="28">
        <f>_xlfn.XLOOKUP(Emergency[[#This Row],[Visit_ID]],Financials[Visit_ID],Financials[Insurance_Coverage])</f>
        <v>8666.9700089383223</v>
      </c>
      <c r="I82" s="28">
        <f>_xlfn.XLOOKUP(Emergency[[#This Row],[Visit_ID]],Financials[Visit_ID],Financials[Balance_Due])</f>
        <v>8575.0299910616777</v>
      </c>
      <c r="J82" s="3">
        <f>_xlfn.XLOOKUP(Emergency[[#This Row],[Visit_ID]],Hospitalvisits[Visit_ID],Hospitalvisits[Admission_Date])</f>
        <v>45014</v>
      </c>
      <c r="K82">
        <f>_xlfn.XLOOKUP(Emergency[[#This Row],[Patient_ID]],Patientsdetails[Patient_ID],Patientsdetails[Satisfaction_Score])</f>
        <v>7</v>
      </c>
      <c r="L82" t="str">
        <f>_xlfn.XLOOKUP(Emergency[[#This Row],[Patient_ID]],Medicals[Patient ID],Medicals[Department])</f>
        <v>Neurology</v>
      </c>
    </row>
    <row r="83" spans="1:12">
      <c r="A83">
        <v>82</v>
      </c>
      <c r="B83">
        <v>6</v>
      </c>
      <c r="C83">
        <v>2458</v>
      </c>
      <c r="D83" t="s">
        <v>1262</v>
      </c>
      <c r="E83">
        <v>6</v>
      </c>
      <c r="F83" t="s">
        <v>1261</v>
      </c>
      <c r="G83" s="28">
        <f>_xlfn.XLOOKUP(Emergency[[#This Row],[Visit_ID]],Financials[Visit_ID],Financials[Total_Bill_Amount])</f>
        <v>23968</v>
      </c>
      <c r="H83" s="28">
        <f>_xlfn.XLOOKUP(Emergency[[#This Row],[Visit_ID]],Financials[Visit_ID],Financials[Insurance_Coverage])</f>
        <v>20480.118124126839</v>
      </c>
      <c r="I83" s="28">
        <f>_xlfn.XLOOKUP(Emergency[[#This Row],[Visit_ID]],Financials[Visit_ID],Financials[Balance_Due])</f>
        <v>3487.8818758731609</v>
      </c>
      <c r="J83" s="3">
        <f>_xlfn.XLOOKUP(Emergency[[#This Row],[Visit_ID]],Hospitalvisits[Visit_ID],Hospitalvisits[Admission_Date])</f>
        <v>44761</v>
      </c>
      <c r="K83">
        <f>_xlfn.XLOOKUP(Emergency[[#This Row],[Patient_ID]],Patientsdetails[Patient_ID],Patientsdetails[Satisfaction_Score])</f>
        <v>5</v>
      </c>
      <c r="L83" t="str">
        <f>_xlfn.XLOOKUP(Emergency[[#This Row],[Patient_ID]],Medicals[Patient ID],Medicals[Department])</f>
        <v>Emergency</v>
      </c>
    </row>
    <row r="84" spans="1:12">
      <c r="A84">
        <v>83</v>
      </c>
      <c r="B84">
        <v>325</v>
      </c>
      <c r="C84">
        <v>514</v>
      </c>
      <c r="D84" t="s">
        <v>1261</v>
      </c>
      <c r="E84">
        <v>4</v>
      </c>
      <c r="F84" t="s">
        <v>1261</v>
      </c>
      <c r="G84" s="28">
        <f>_xlfn.XLOOKUP(Emergency[[#This Row],[Visit_ID]],Financials[Visit_ID],Financials[Total_Bill_Amount])</f>
        <v>9277</v>
      </c>
      <c r="H84" s="28">
        <f>_xlfn.XLOOKUP(Emergency[[#This Row],[Visit_ID]],Financials[Visit_ID],Financials[Insurance_Coverage])</f>
        <v>5662.0089015082704</v>
      </c>
      <c r="I84" s="28">
        <f>_xlfn.XLOOKUP(Emergency[[#This Row],[Visit_ID]],Financials[Visit_ID],Financials[Balance_Due])</f>
        <v>3614.9910984917301</v>
      </c>
      <c r="J84" s="3">
        <f>_xlfn.XLOOKUP(Emergency[[#This Row],[Visit_ID]],Hospitalvisits[Visit_ID],Hospitalvisits[Admission_Date])</f>
        <v>44862</v>
      </c>
      <c r="K84">
        <f>_xlfn.XLOOKUP(Emergency[[#This Row],[Patient_ID]],Patientsdetails[Patient_ID],Patientsdetails[Satisfaction_Score])</f>
        <v>6</v>
      </c>
      <c r="L84" t="e">
        <f>_xlfn.XLOOKUP(Emergency[[#This Row],[Patient_ID]],Medicals[Patient ID],Medicals[Department])</f>
        <v>#N/A</v>
      </c>
    </row>
    <row r="85" spans="1:12">
      <c r="A85">
        <v>84</v>
      </c>
      <c r="B85">
        <v>208</v>
      </c>
      <c r="C85">
        <v>74</v>
      </c>
      <c r="D85" t="s">
        <v>1262</v>
      </c>
      <c r="E85">
        <v>2</v>
      </c>
      <c r="F85" t="s">
        <v>1261</v>
      </c>
      <c r="G85" s="28">
        <f>_xlfn.XLOOKUP(Emergency[[#This Row],[Visit_ID]],Financials[Visit_ID],Financials[Total_Bill_Amount])</f>
        <v>15387</v>
      </c>
      <c r="H85" s="28">
        <f>_xlfn.XLOOKUP(Emergency[[#This Row],[Visit_ID]],Financials[Visit_ID],Financials[Insurance_Coverage])</f>
        <v>11936.04638075607</v>
      </c>
      <c r="I85" s="28">
        <f>_xlfn.XLOOKUP(Emergency[[#This Row],[Visit_ID]],Financials[Visit_ID],Financials[Balance_Due])</f>
        <v>3450.95361924393</v>
      </c>
      <c r="J85" s="3">
        <f>_xlfn.XLOOKUP(Emergency[[#This Row],[Visit_ID]],Hospitalvisits[Visit_ID],Hospitalvisits[Admission_Date])</f>
        <v>44914</v>
      </c>
      <c r="K85">
        <f>_xlfn.XLOOKUP(Emergency[[#This Row],[Patient_ID]],Patientsdetails[Patient_ID],Patientsdetails[Satisfaction_Score])</f>
        <v>6</v>
      </c>
      <c r="L85" t="str">
        <f>_xlfn.XLOOKUP(Emergency[[#This Row],[Patient_ID]],Medicals[Patient ID],Medicals[Department])</f>
        <v>Pediatrics</v>
      </c>
    </row>
    <row r="86" spans="1:12">
      <c r="A86">
        <v>85</v>
      </c>
      <c r="B86">
        <v>509</v>
      </c>
      <c r="C86">
        <v>2387</v>
      </c>
      <c r="D86" t="s">
        <v>1262</v>
      </c>
      <c r="E86">
        <v>11</v>
      </c>
      <c r="F86" t="s">
        <v>1261</v>
      </c>
      <c r="G86" s="28">
        <f>_xlfn.XLOOKUP(Emergency[[#This Row],[Visit_ID]],Financials[Visit_ID],Financials[Total_Bill_Amount])</f>
        <v>9015</v>
      </c>
      <c r="H86" s="28">
        <f>_xlfn.XLOOKUP(Emergency[[#This Row],[Visit_ID]],Financials[Visit_ID],Financials[Insurance_Coverage])</f>
        <v>4616.9061582642234</v>
      </c>
      <c r="I86" s="28">
        <f>_xlfn.XLOOKUP(Emergency[[#This Row],[Visit_ID]],Financials[Visit_ID],Financials[Balance_Due])</f>
        <v>4398.0938417357766</v>
      </c>
      <c r="J86" s="3">
        <f>_xlfn.XLOOKUP(Emergency[[#This Row],[Visit_ID]],Hospitalvisits[Visit_ID],Hospitalvisits[Admission_Date])</f>
        <v>44873</v>
      </c>
      <c r="K86">
        <f>_xlfn.XLOOKUP(Emergency[[#This Row],[Patient_ID]],Patientsdetails[Patient_ID],Patientsdetails[Satisfaction_Score])</f>
        <v>4</v>
      </c>
      <c r="L86" t="e">
        <f>_xlfn.XLOOKUP(Emergency[[#This Row],[Patient_ID]],Medicals[Patient ID],Medicals[Department])</f>
        <v>#N/A</v>
      </c>
    </row>
    <row r="87" spans="1:12">
      <c r="A87">
        <v>86</v>
      </c>
      <c r="B87">
        <v>631</v>
      </c>
      <c r="C87">
        <v>501</v>
      </c>
      <c r="D87" t="s">
        <v>1261</v>
      </c>
      <c r="E87">
        <v>12</v>
      </c>
      <c r="F87" t="s">
        <v>1261</v>
      </c>
      <c r="G87" s="28">
        <f>_xlfn.XLOOKUP(Emergency[[#This Row],[Visit_ID]],Financials[Visit_ID],Financials[Total_Bill_Amount])</f>
        <v>32778</v>
      </c>
      <c r="H87" s="28">
        <f>_xlfn.XLOOKUP(Emergency[[#This Row],[Visit_ID]],Financials[Visit_ID],Financials[Insurance_Coverage])</f>
        <v>19339.793778066269</v>
      </c>
      <c r="I87" s="28">
        <f>_xlfn.XLOOKUP(Emergency[[#This Row],[Visit_ID]],Financials[Visit_ID],Financials[Balance_Due])</f>
        <v>13438.206221933729</v>
      </c>
      <c r="J87" s="3">
        <f>_xlfn.XLOOKUP(Emergency[[#This Row],[Visit_ID]],Hospitalvisits[Visit_ID],Hospitalvisits[Admission_Date])</f>
        <v>44586</v>
      </c>
      <c r="K87">
        <f>_xlfn.XLOOKUP(Emergency[[#This Row],[Patient_ID]],Patientsdetails[Patient_ID],Patientsdetails[Satisfaction_Score])</f>
        <v>2</v>
      </c>
      <c r="L87" t="e">
        <f>_xlfn.XLOOKUP(Emergency[[#This Row],[Patient_ID]],Medicals[Patient ID],Medicals[Department])</f>
        <v>#N/A</v>
      </c>
    </row>
    <row r="88" spans="1:12">
      <c r="A88">
        <v>87</v>
      </c>
      <c r="B88">
        <v>720</v>
      </c>
      <c r="C88">
        <v>882</v>
      </c>
      <c r="D88" t="s">
        <v>1261</v>
      </c>
      <c r="E88">
        <v>7</v>
      </c>
      <c r="F88" t="s">
        <v>1261</v>
      </c>
      <c r="G88" s="28">
        <f>_xlfn.XLOOKUP(Emergency[[#This Row],[Visit_ID]],Financials[Visit_ID],Financials[Total_Bill_Amount])</f>
        <v>15238</v>
      </c>
      <c r="H88" s="28">
        <f>_xlfn.XLOOKUP(Emergency[[#This Row],[Visit_ID]],Financials[Visit_ID],Financials[Insurance_Coverage])</f>
        <v>11875.17821409918</v>
      </c>
      <c r="I88" s="28">
        <f>_xlfn.XLOOKUP(Emergency[[#This Row],[Visit_ID]],Financials[Visit_ID],Financials[Balance_Due])</f>
        <v>3362.8217859008159</v>
      </c>
      <c r="J88" s="3">
        <f>_xlfn.XLOOKUP(Emergency[[#This Row],[Visit_ID]],Hospitalvisits[Visit_ID],Hospitalvisits[Admission_Date])</f>
        <v>45244</v>
      </c>
      <c r="K88">
        <f>_xlfn.XLOOKUP(Emergency[[#This Row],[Patient_ID]],Patientsdetails[Patient_ID],Patientsdetails[Satisfaction_Score])</f>
        <v>3</v>
      </c>
      <c r="L88" t="e">
        <f>_xlfn.XLOOKUP(Emergency[[#This Row],[Patient_ID]],Medicals[Patient ID],Medicals[Department])</f>
        <v>#N/A</v>
      </c>
    </row>
    <row r="89" spans="1:12">
      <c r="A89">
        <v>88</v>
      </c>
      <c r="B89">
        <v>406</v>
      </c>
      <c r="C89">
        <v>1372</v>
      </c>
      <c r="D89" t="s">
        <v>1261</v>
      </c>
      <c r="E89">
        <v>7</v>
      </c>
      <c r="F89" t="s">
        <v>1261</v>
      </c>
      <c r="G89" s="28">
        <f>_xlfn.XLOOKUP(Emergency[[#This Row],[Visit_ID]],Financials[Visit_ID],Financials[Total_Bill_Amount])</f>
        <v>14577</v>
      </c>
      <c r="H89" s="28">
        <f>_xlfn.XLOOKUP(Emergency[[#This Row],[Visit_ID]],Financials[Visit_ID],Financials[Insurance_Coverage])</f>
        <v>11800.84285875444</v>
      </c>
      <c r="I89" s="28">
        <f>_xlfn.XLOOKUP(Emergency[[#This Row],[Visit_ID]],Financials[Visit_ID],Financials[Balance_Due])</f>
        <v>2776.1571412455601</v>
      </c>
      <c r="J89" s="3">
        <f>_xlfn.XLOOKUP(Emergency[[#This Row],[Visit_ID]],Hospitalvisits[Visit_ID],Hospitalvisits[Admission_Date])</f>
        <v>44781</v>
      </c>
      <c r="K89">
        <f>_xlfn.XLOOKUP(Emergency[[#This Row],[Patient_ID]],Patientsdetails[Patient_ID],Patientsdetails[Satisfaction_Score])</f>
        <v>3</v>
      </c>
      <c r="L89" t="e">
        <f>_xlfn.XLOOKUP(Emergency[[#This Row],[Patient_ID]],Medicals[Patient ID],Medicals[Department])</f>
        <v>#N/A</v>
      </c>
    </row>
    <row r="90" spans="1:12">
      <c r="A90">
        <v>89</v>
      </c>
      <c r="B90">
        <v>519</v>
      </c>
      <c r="C90">
        <v>1063</v>
      </c>
      <c r="D90" t="s">
        <v>1262</v>
      </c>
      <c r="E90">
        <v>1</v>
      </c>
      <c r="F90" t="s">
        <v>1261</v>
      </c>
      <c r="G90" s="28">
        <f>_xlfn.XLOOKUP(Emergency[[#This Row],[Visit_ID]],Financials[Visit_ID],Financials[Total_Bill_Amount])</f>
        <v>8897</v>
      </c>
      <c r="H90" s="28">
        <f>_xlfn.XLOOKUP(Emergency[[#This Row],[Visit_ID]],Financials[Visit_ID],Financials[Insurance_Coverage])</f>
        <v>6402.6282078277154</v>
      </c>
      <c r="I90" s="28">
        <f>_xlfn.XLOOKUP(Emergency[[#This Row],[Visit_ID]],Financials[Visit_ID],Financials[Balance_Due])</f>
        <v>2494.371792172285</v>
      </c>
      <c r="J90" s="3">
        <f>_xlfn.XLOOKUP(Emergency[[#This Row],[Visit_ID]],Hospitalvisits[Visit_ID],Hospitalvisits[Admission_Date])</f>
        <v>45073</v>
      </c>
      <c r="K90">
        <f>_xlfn.XLOOKUP(Emergency[[#This Row],[Patient_ID]],Patientsdetails[Patient_ID],Patientsdetails[Satisfaction_Score])</f>
        <v>8</v>
      </c>
      <c r="L90" t="e">
        <f>_xlfn.XLOOKUP(Emergency[[#This Row],[Patient_ID]],Medicals[Patient ID],Medicals[Department])</f>
        <v>#N/A</v>
      </c>
    </row>
    <row r="91" spans="1:12">
      <c r="A91">
        <v>90</v>
      </c>
      <c r="B91">
        <v>217</v>
      </c>
      <c r="C91">
        <v>2742</v>
      </c>
      <c r="D91" t="s">
        <v>1262</v>
      </c>
      <c r="E91">
        <v>1</v>
      </c>
      <c r="F91" t="s">
        <v>1262</v>
      </c>
      <c r="G91" s="28">
        <f>_xlfn.XLOOKUP(Emergency[[#This Row],[Visit_ID]],Financials[Visit_ID],Financials[Total_Bill_Amount])</f>
        <v>17326</v>
      </c>
      <c r="H91" s="28">
        <f>_xlfn.XLOOKUP(Emergency[[#This Row],[Visit_ID]],Financials[Visit_ID],Financials[Insurance_Coverage])</f>
        <v>13879.058359308499</v>
      </c>
      <c r="I91" s="28">
        <f>_xlfn.XLOOKUP(Emergency[[#This Row],[Visit_ID]],Financials[Visit_ID],Financials[Balance_Due])</f>
        <v>3446.9416406914988</v>
      </c>
      <c r="J91" s="3">
        <f>_xlfn.XLOOKUP(Emergency[[#This Row],[Visit_ID]],Hospitalvisits[Visit_ID],Hospitalvisits[Admission_Date])</f>
        <v>44615</v>
      </c>
      <c r="K91">
        <f>_xlfn.XLOOKUP(Emergency[[#This Row],[Patient_ID]],Patientsdetails[Patient_ID],Patientsdetails[Satisfaction_Score])</f>
        <v>8</v>
      </c>
      <c r="L91" t="e">
        <f>_xlfn.XLOOKUP(Emergency[[#This Row],[Patient_ID]],Medicals[Patient ID],Medicals[Department])</f>
        <v>#N/A</v>
      </c>
    </row>
    <row r="92" spans="1:12">
      <c r="A92">
        <v>91</v>
      </c>
      <c r="B92">
        <v>232</v>
      </c>
      <c r="C92">
        <v>703</v>
      </c>
      <c r="D92" t="s">
        <v>1261</v>
      </c>
      <c r="E92">
        <v>1</v>
      </c>
      <c r="F92" t="s">
        <v>1261</v>
      </c>
      <c r="G92" s="28">
        <f>_xlfn.XLOOKUP(Emergency[[#This Row],[Visit_ID]],Financials[Visit_ID],Financials[Total_Bill_Amount])</f>
        <v>22255</v>
      </c>
      <c r="H92" s="28">
        <f>_xlfn.XLOOKUP(Emergency[[#This Row],[Visit_ID]],Financials[Visit_ID],Financials[Insurance_Coverage])</f>
        <v>15003.581365911879</v>
      </c>
      <c r="I92" s="28">
        <f>_xlfn.XLOOKUP(Emergency[[#This Row],[Visit_ID]],Financials[Visit_ID],Financials[Balance_Due])</f>
        <v>7251.4186340881151</v>
      </c>
      <c r="J92" s="3">
        <f>_xlfn.XLOOKUP(Emergency[[#This Row],[Visit_ID]],Hospitalvisits[Visit_ID],Hospitalvisits[Admission_Date])</f>
        <v>45263</v>
      </c>
      <c r="K92">
        <f>_xlfn.XLOOKUP(Emergency[[#This Row],[Patient_ID]],Patientsdetails[Patient_ID],Patientsdetails[Satisfaction_Score])</f>
        <v>6</v>
      </c>
      <c r="L92" t="e">
        <f>_xlfn.XLOOKUP(Emergency[[#This Row],[Patient_ID]],Medicals[Patient ID],Medicals[Department])</f>
        <v>#N/A</v>
      </c>
    </row>
    <row r="93" spans="1:12">
      <c r="A93">
        <v>92</v>
      </c>
      <c r="B93">
        <v>722</v>
      </c>
      <c r="C93">
        <v>2165</v>
      </c>
      <c r="D93" t="s">
        <v>1262</v>
      </c>
      <c r="E93">
        <v>12</v>
      </c>
      <c r="F93" t="s">
        <v>1262</v>
      </c>
      <c r="G93" s="28">
        <f>_xlfn.XLOOKUP(Emergency[[#This Row],[Visit_ID]],Financials[Visit_ID],Financials[Total_Bill_Amount])</f>
        <v>12228</v>
      </c>
      <c r="H93" s="28">
        <f>_xlfn.XLOOKUP(Emergency[[#This Row],[Visit_ID]],Financials[Visit_ID],Financials[Insurance_Coverage])</f>
        <v>9171.677517940856</v>
      </c>
      <c r="I93" s="28">
        <f>_xlfn.XLOOKUP(Emergency[[#This Row],[Visit_ID]],Financials[Visit_ID],Financials[Balance_Due])</f>
        <v>3056.322482059144</v>
      </c>
      <c r="J93" s="3">
        <f>_xlfn.XLOOKUP(Emergency[[#This Row],[Visit_ID]],Hospitalvisits[Visit_ID],Hospitalvisits[Admission_Date])</f>
        <v>44808</v>
      </c>
      <c r="K93">
        <f>_xlfn.XLOOKUP(Emergency[[#This Row],[Patient_ID]],Patientsdetails[Patient_ID],Patientsdetails[Satisfaction_Score])</f>
        <v>3</v>
      </c>
      <c r="L93" t="e">
        <f>_xlfn.XLOOKUP(Emergency[[#This Row],[Patient_ID]],Medicals[Patient ID],Medicals[Department])</f>
        <v>#N/A</v>
      </c>
    </row>
    <row r="94" spans="1:12">
      <c r="A94">
        <v>93</v>
      </c>
      <c r="B94">
        <v>239</v>
      </c>
      <c r="C94">
        <v>349</v>
      </c>
      <c r="D94" t="s">
        <v>1261</v>
      </c>
      <c r="E94">
        <v>7</v>
      </c>
      <c r="F94" t="s">
        <v>1262</v>
      </c>
      <c r="G94" s="28">
        <f>_xlfn.XLOOKUP(Emergency[[#This Row],[Visit_ID]],Financials[Visit_ID],Financials[Total_Bill_Amount])</f>
        <v>16617</v>
      </c>
      <c r="H94" s="28">
        <f>_xlfn.XLOOKUP(Emergency[[#This Row],[Visit_ID]],Financials[Visit_ID],Financials[Insurance_Coverage])</f>
        <v>9937.3042141761616</v>
      </c>
      <c r="I94" s="28">
        <f>_xlfn.XLOOKUP(Emergency[[#This Row],[Visit_ID]],Financials[Visit_ID],Financials[Balance_Due])</f>
        <v>6679.6957858238384</v>
      </c>
      <c r="J94" s="3">
        <f>_xlfn.XLOOKUP(Emergency[[#This Row],[Visit_ID]],Hospitalvisits[Visit_ID],Hospitalvisits[Admission_Date])</f>
        <v>45337</v>
      </c>
      <c r="K94">
        <f>_xlfn.XLOOKUP(Emergency[[#This Row],[Patient_ID]],Patientsdetails[Patient_ID],Patientsdetails[Satisfaction_Score])</f>
        <v>2</v>
      </c>
      <c r="L94" t="e">
        <f>_xlfn.XLOOKUP(Emergency[[#This Row],[Patient_ID]],Medicals[Patient ID],Medicals[Department])</f>
        <v>#N/A</v>
      </c>
    </row>
    <row r="95" spans="1:12">
      <c r="A95">
        <v>94</v>
      </c>
      <c r="B95">
        <v>822</v>
      </c>
      <c r="C95">
        <v>1277</v>
      </c>
      <c r="D95" t="s">
        <v>1262</v>
      </c>
      <c r="E95">
        <v>2</v>
      </c>
      <c r="F95" t="s">
        <v>1261</v>
      </c>
      <c r="G95" s="28">
        <f>_xlfn.XLOOKUP(Emergency[[#This Row],[Visit_ID]],Financials[Visit_ID],Financials[Total_Bill_Amount])</f>
        <v>16125</v>
      </c>
      <c r="H95" s="28">
        <f>_xlfn.XLOOKUP(Emergency[[#This Row],[Visit_ID]],Financials[Visit_ID],Financials[Insurance_Coverage])</f>
        <v>12776.586597906369</v>
      </c>
      <c r="I95" s="28">
        <f>_xlfn.XLOOKUP(Emergency[[#This Row],[Visit_ID]],Financials[Visit_ID],Financials[Balance_Due])</f>
        <v>3348.413402093629</v>
      </c>
      <c r="J95" s="3">
        <f>_xlfn.XLOOKUP(Emergency[[#This Row],[Visit_ID]],Hospitalvisits[Visit_ID],Hospitalvisits[Admission_Date])</f>
        <v>44689</v>
      </c>
      <c r="K95">
        <f>_xlfn.XLOOKUP(Emergency[[#This Row],[Patient_ID]],Patientsdetails[Patient_ID],Patientsdetails[Satisfaction_Score])</f>
        <v>2</v>
      </c>
      <c r="L95" t="e">
        <f>_xlfn.XLOOKUP(Emergency[[#This Row],[Patient_ID]],Medicals[Patient ID],Medicals[Department])</f>
        <v>#N/A</v>
      </c>
    </row>
    <row r="96" spans="1:12">
      <c r="A96">
        <v>95</v>
      </c>
      <c r="B96">
        <v>488</v>
      </c>
      <c r="C96">
        <v>375</v>
      </c>
      <c r="D96" t="s">
        <v>1261</v>
      </c>
      <c r="E96">
        <v>8</v>
      </c>
      <c r="F96" t="s">
        <v>1261</v>
      </c>
      <c r="G96" s="28">
        <f>_xlfn.XLOOKUP(Emergency[[#This Row],[Visit_ID]],Financials[Visit_ID],Financials[Total_Bill_Amount])</f>
        <v>46339</v>
      </c>
      <c r="H96" s="28">
        <f>_xlfn.XLOOKUP(Emergency[[#This Row],[Visit_ID]],Financials[Visit_ID],Financials[Insurance_Coverage])</f>
        <v>26579.2743499479</v>
      </c>
      <c r="I96" s="28">
        <f>_xlfn.XLOOKUP(Emergency[[#This Row],[Visit_ID]],Financials[Visit_ID],Financials[Balance_Due])</f>
        <v>19759.7256500521</v>
      </c>
      <c r="J96" s="3">
        <f>_xlfn.XLOOKUP(Emergency[[#This Row],[Visit_ID]],Hospitalvisits[Visit_ID],Hospitalvisits[Admission_Date])</f>
        <v>44792</v>
      </c>
      <c r="K96">
        <f>_xlfn.XLOOKUP(Emergency[[#This Row],[Patient_ID]],Patientsdetails[Patient_ID],Patientsdetails[Satisfaction_Score])</f>
        <v>2</v>
      </c>
      <c r="L96" t="e">
        <f>_xlfn.XLOOKUP(Emergency[[#This Row],[Patient_ID]],Medicals[Patient ID],Medicals[Department])</f>
        <v>#N/A</v>
      </c>
    </row>
    <row r="97" spans="1:12">
      <c r="A97">
        <v>96</v>
      </c>
      <c r="B97">
        <v>986</v>
      </c>
      <c r="C97">
        <v>354</v>
      </c>
      <c r="D97" t="s">
        <v>1261</v>
      </c>
      <c r="E97">
        <v>5</v>
      </c>
      <c r="F97" t="s">
        <v>1261</v>
      </c>
      <c r="G97" s="28">
        <f>_xlfn.XLOOKUP(Emergency[[#This Row],[Visit_ID]],Financials[Visit_ID],Financials[Total_Bill_Amount])</f>
        <v>34451</v>
      </c>
      <c r="H97" s="28">
        <f>_xlfn.XLOOKUP(Emergency[[#This Row],[Visit_ID]],Financials[Visit_ID],Financials[Insurance_Coverage])</f>
        <v>19959.646163727681</v>
      </c>
      <c r="I97" s="28">
        <f>_xlfn.XLOOKUP(Emergency[[#This Row],[Visit_ID]],Financials[Visit_ID],Financials[Balance_Due])</f>
        <v>14491.353836272319</v>
      </c>
      <c r="J97" s="3">
        <f>_xlfn.XLOOKUP(Emergency[[#This Row],[Visit_ID]],Hospitalvisits[Visit_ID],Hospitalvisits[Admission_Date])</f>
        <v>44908</v>
      </c>
      <c r="K97">
        <f>_xlfn.XLOOKUP(Emergency[[#This Row],[Patient_ID]],Patientsdetails[Patient_ID],Patientsdetails[Satisfaction_Score])</f>
        <v>2</v>
      </c>
      <c r="L97" t="e">
        <f>_xlfn.XLOOKUP(Emergency[[#This Row],[Patient_ID]],Medicals[Patient ID],Medicals[Department])</f>
        <v>#N/A</v>
      </c>
    </row>
    <row r="98" spans="1:12">
      <c r="A98">
        <v>97</v>
      </c>
      <c r="B98">
        <v>329</v>
      </c>
      <c r="C98">
        <v>583</v>
      </c>
      <c r="D98" t="s">
        <v>1261</v>
      </c>
      <c r="E98">
        <v>5</v>
      </c>
      <c r="F98" t="s">
        <v>1261</v>
      </c>
      <c r="G98" s="28">
        <f>_xlfn.XLOOKUP(Emergency[[#This Row],[Visit_ID]],Financials[Visit_ID],Financials[Total_Bill_Amount])</f>
        <v>12293</v>
      </c>
      <c r="H98" s="28">
        <f>_xlfn.XLOOKUP(Emergency[[#This Row],[Visit_ID]],Financials[Visit_ID],Financials[Insurance_Coverage])</f>
        <v>7831.8215927102201</v>
      </c>
      <c r="I98" s="28">
        <f>_xlfn.XLOOKUP(Emergency[[#This Row],[Visit_ID]],Financials[Visit_ID],Financials[Balance_Due])</f>
        <v>4461.1784072897799</v>
      </c>
      <c r="J98" s="3">
        <f>_xlfn.XLOOKUP(Emergency[[#This Row],[Visit_ID]],Hospitalvisits[Visit_ID],Hospitalvisits[Admission_Date])</f>
        <v>44969</v>
      </c>
      <c r="K98">
        <f>_xlfn.XLOOKUP(Emergency[[#This Row],[Patient_ID]],Patientsdetails[Patient_ID],Patientsdetails[Satisfaction_Score])</f>
        <v>4</v>
      </c>
      <c r="L98" t="e">
        <f>_xlfn.XLOOKUP(Emergency[[#This Row],[Patient_ID]],Medicals[Patient ID],Medicals[Department])</f>
        <v>#N/A</v>
      </c>
    </row>
    <row r="99" spans="1:12">
      <c r="A99">
        <v>98</v>
      </c>
      <c r="B99">
        <v>614</v>
      </c>
      <c r="C99">
        <v>1783</v>
      </c>
      <c r="D99" t="s">
        <v>1261</v>
      </c>
      <c r="E99">
        <v>7</v>
      </c>
      <c r="F99" t="s">
        <v>1261</v>
      </c>
      <c r="G99" s="28">
        <f>_xlfn.XLOOKUP(Emergency[[#This Row],[Visit_ID]],Financials[Visit_ID],Financials[Total_Bill_Amount])</f>
        <v>18270</v>
      </c>
      <c r="H99" s="28">
        <f>_xlfn.XLOOKUP(Emergency[[#This Row],[Visit_ID]],Financials[Visit_ID],Financials[Insurance_Coverage])</f>
        <v>12229.83925944699</v>
      </c>
      <c r="I99" s="28">
        <f>_xlfn.XLOOKUP(Emergency[[#This Row],[Visit_ID]],Financials[Visit_ID],Financials[Balance_Due])</f>
        <v>6040.1607405530094</v>
      </c>
      <c r="J99" s="3">
        <f>_xlfn.XLOOKUP(Emergency[[#This Row],[Visit_ID]],Hospitalvisits[Visit_ID],Hospitalvisits[Admission_Date])</f>
        <v>45428</v>
      </c>
      <c r="K99">
        <f>_xlfn.XLOOKUP(Emergency[[#This Row],[Patient_ID]],Patientsdetails[Patient_ID],Patientsdetails[Satisfaction_Score])</f>
        <v>1</v>
      </c>
      <c r="L99" t="e">
        <f>_xlfn.XLOOKUP(Emergency[[#This Row],[Patient_ID]],Medicals[Patient ID],Medicals[Department])</f>
        <v>#N/A</v>
      </c>
    </row>
    <row r="100" spans="1:12">
      <c r="A100">
        <v>99</v>
      </c>
      <c r="B100">
        <v>334</v>
      </c>
      <c r="C100">
        <v>1812</v>
      </c>
      <c r="D100" t="s">
        <v>1262</v>
      </c>
      <c r="E100">
        <v>1</v>
      </c>
      <c r="F100" t="s">
        <v>1262</v>
      </c>
      <c r="G100" s="28">
        <f>_xlfn.XLOOKUP(Emergency[[#This Row],[Visit_ID]],Financials[Visit_ID],Financials[Total_Bill_Amount])</f>
        <v>30834</v>
      </c>
      <c r="H100" s="28">
        <f>_xlfn.XLOOKUP(Emergency[[#This Row],[Visit_ID]],Financials[Visit_ID],Financials[Insurance_Coverage])</f>
        <v>15866.43682431388</v>
      </c>
      <c r="I100" s="28">
        <f>_xlfn.XLOOKUP(Emergency[[#This Row],[Visit_ID]],Financials[Visit_ID],Financials[Balance_Due])</f>
        <v>14967.56317568612</v>
      </c>
      <c r="J100" s="3">
        <f>_xlfn.XLOOKUP(Emergency[[#This Row],[Visit_ID]],Hospitalvisits[Visit_ID],Hospitalvisits[Admission_Date])</f>
        <v>44851</v>
      </c>
      <c r="K100">
        <f>_xlfn.XLOOKUP(Emergency[[#This Row],[Patient_ID]],Patientsdetails[Patient_ID],Patientsdetails[Satisfaction_Score])</f>
        <v>10</v>
      </c>
      <c r="L100" t="e">
        <f>_xlfn.XLOOKUP(Emergency[[#This Row],[Patient_ID]],Medicals[Patient ID],Medicals[Department])</f>
        <v>#N/A</v>
      </c>
    </row>
    <row r="101" spans="1:12">
      <c r="A101">
        <v>100</v>
      </c>
      <c r="B101">
        <v>104</v>
      </c>
      <c r="C101">
        <v>1903</v>
      </c>
      <c r="D101" t="s">
        <v>1261</v>
      </c>
      <c r="E101">
        <v>10</v>
      </c>
      <c r="F101" t="s">
        <v>1261</v>
      </c>
      <c r="G101" s="28">
        <f>_xlfn.XLOOKUP(Emergency[[#This Row],[Visit_ID]],Financials[Visit_ID],Financials[Total_Bill_Amount])</f>
        <v>30725</v>
      </c>
      <c r="H101" s="28">
        <f>_xlfn.XLOOKUP(Emergency[[#This Row],[Visit_ID]],Financials[Visit_ID],Financials[Insurance_Coverage])</f>
        <v>23852.12724280385</v>
      </c>
      <c r="I101" s="28">
        <f>_xlfn.XLOOKUP(Emergency[[#This Row],[Visit_ID]],Financials[Visit_ID],Financials[Balance_Due])</f>
        <v>6872.8727571961499</v>
      </c>
      <c r="J101" s="3">
        <f>_xlfn.XLOOKUP(Emergency[[#This Row],[Visit_ID]],Hospitalvisits[Visit_ID],Hospitalvisits[Admission_Date])</f>
        <v>44694</v>
      </c>
      <c r="K101">
        <f>_xlfn.XLOOKUP(Emergency[[#This Row],[Patient_ID]],Patientsdetails[Patient_ID],Patientsdetails[Satisfaction_Score])</f>
        <v>4</v>
      </c>
      <c r="L101" t="e">
        <f>_xlfn.XLOOKUP(Emergency[[#This Row],[Patient_ID]],Medicals[Patient ID],Medicals[Department])</f>
        <v>#N/A</v>
      </c>
    </row>
    <row r="102" spans="1:12">
      <c r="A102">
        <v>101</v>
      </c>
      <c r="B102">
        <v>344</v>
      </c>
      <c r="C102">
        <v>1027</v>
      </c>
      <c r="D102" t="s">
        <v>1261</v>
      </c>
      <c r="E102">
        <v>10</v>
      </c>
      <c r="F102" t="s">
        <v>1262</v>
      </c>
      <c r="G102" s="28">
        <f>_xlfn.XLOOKUP(Emergency[[#This Row],[Visit_ID]],Financials[Visit_ID],Financials[Total_Bill_Amount])</f>
        <v>6461</v>
      </c>
      <c r="H102" s="28">
        <f>_xlfn.XLOOKUP(Emergency[[#This Row],[Visit_ID]],Financials[Visit_ID],Financials[Insurance_Coverage])</f>
        <v>4427.4073124126171</v>
      </c>
      <c r="I102" s="28">
        <f>_xlfn.XLOOKUP(Emergency[[#This Row],[Visit_ID]],Financials[Visit_ID],Financials[Balance_Due])</f>
        <v>2033.5926875873829</v>
      </c>
      <c r="J102" s="3">
        <f>_xlfn.XLOOKUP(Emergency[[#This Row],[Visit_ID]],Hospitalvisits[Visit_ID],Hospitalvisits[Admission_Date])</f>
        <v>45205</v>
      </c>
      <c r="K102">
        <f>_xlfn.XLOOKUP(Emergency[[#This Row],[Patient_ID]],Patientsdetails[Patient_ID],Patientsdetails[Satisfaction_Score])</f>
        <v>7</v>
      </c>
      <c r="L102" t="e">
        <f>_xlfn.XLOOKUP(Emergency[[#This Row],[Patient_ID]],Medicals[Patient ID],Medicals[Department])</f>
        <v>#N/A</v>
      </c>
    </row>
    <row r="103" spans="1:12">
      <c r="A103">
        <v>102</v>
      </c>
      <c r="B103">
        <v>929</v>
      </c>
      <c r="C103">
        <v>836</v>
      </c>
      <c r="D103" t="s">
        <v>1262</v>
      </c>
      <c r="E103">
        <v>3</v>
      </c>
      <c r="F103" t="s">
        <v>1262</v>
      </c>
      <c r="G103" s="28">
        <f>_xlfn.XLOOKUP(Emergency[[#This Row],[Visit_ID]],Financials[Visit_ID],Financials[Total_Bill_Amount])</f>
        <v>41152</v>
      </c>
      <c r="H103" s="28">
        <f>_xlfn.XLOOKUP(Emergency[[#This Row],[Visit_ID]],Financials[Visit_ID],Financials[Insurance_Coverage])</f>
        <v>36121.395649885671</v>
      </c>
      <c r="I103" s="28">
        <f>_xlfn.XLOOKUP(Emergency[[#This Row],[Visit_ID]],Financials[Visit_ID],Financials[Balance_Due])</f>
        <v>5030.6043501143286</v>
      </c>
      <c r="J103" s="3">
        <f>_xlfn.XLOOKUP(Emergency[[#This Row],[Visit_ID]],Hospitalvisits[Visit_ID],Hospitalvisits[Admission_Date])</f>
        <v>44682</v>
      </c>
      <c r="K103">
        <f>_xlfn.XLOOKUP(Emergency[[#This Row],[Patient_ID]],Patientsdetails[Patient_ID],Patientsdetails[Satisfaction_Score])</f>
        <v>7</v>
      </c>
      <c r="L103" t="e">
        <f>_xlfn.XLOOKUP(Emergency[[#This Row],[Patient_ID]],Medicals[Patient ID],Medicals[Department])</f>
        <v>#N/A</v>
      </c>
    </row>
    <row r="104" spans="1:12">
      <c r="A104">
        <v>103</v>
      </c>
      <c r="B104">
        <v>488</v>
      </c>
      <c r="C104">
        <v>316</v>
      </c>
      <c r="D104" t="s">
        <v>1262</v>
      </c>
      <c r="E104">
        <v>1</v>
      </c>
      <c r="F104" t="s">
        <v>1261</v>
      </c>
      <c r="G104" s="28">
        <f>_xlfn.XLOOKUP(Emergency[[#This Row],[Visit_ID]],Financials[Visit_ID],Financials[Total_Bill_Amount])</f>
        <v>6459</v>
      </c>
      <c r="H104" s="28">
        <f>_xlfn.XLOOKUP(Emergency[[#This Row],[Visit_ID]],Financials[Visit_ID],Financials[Insurance_Coverage])</f>
        <v>4942.7444691452847</v>
      </c>
      <c r="I104" s="28">
        <f>_xlfn.XLOOKUP(Emergency[[#This Row],[Visit_ID]],Financials[Visit_ID],Financials[Balance_Due])</f>
        <v>1516.2555308547151</v>
      </c>
      <c r="J104" s="3">
        <f>_xlfn.XLOOKUP(Emergency[[#This Row],[Visit_ID]],Hospitalvisits[Visit_ID],Hospitalvisits[Admission_Date])</f>
        <v>45556</v>
      </c>
      <c r="K104">
        <f>_xlfn.XLOOKUP(Emergency[[#This Row],[Patient_ID]],Patientsdetails[Patient_ID],Patientsdetails[Satisfaction_Score])</f>
        <v>2</v>
      </c>
      <c r="L104" t="e">
        <f>_xlfn.XLOOKUP(Emergency[[#This Row],[Patient_ID]],Medicals[Patient ID],Medicals[Department])</f>
        <v>#N/A</v>
      </c>
    </row>
    <row r="105" spans="1:12">
      <c r="A105">
        <v>104</v>
      </c>
      <c r="B105">
        <v>823</v>
      </c>
      <c r="C105">
        <v>2796</v>
      </c>
      <c r="D105" t="s">
        <v>1261</v>
      </c>
      <c r="E105">
        <v>10</v>
      </c>
      <c r="F105" t="s">
        <v>1261</v>
      </c>
      <c r="G105" s="28">
        <f>_xlfn.XLOOKUP(Emergency[[#This Row],[Visit_ID]],Financials[Visit_ID],Financials[Total_Bill_Amount])</f>
        <v>28219</v>
      </c>
      <c r="H105" s="28">
        <f>_xlfn.XLOOKUP(Emergency[[#This Row],[Visit_ID]],Financials[Visit_ID],Financials[Insurance_Coverage])</f>
        <v>15593.38233195105</v>
      </c>
      <c r="I105" s="28">
        <f>_xlfn.XLOOKUP(Emergency[[#This Row],[Visit_ID]],Financials[Visit_ID],Financials[Balance_Due])</f>
        <v>12625.61766804895</v>
      </c>
      <c r="J105" s="3">
        <f>_xlfn.XLOOKUP(Emergency[[#This Row],[Visit_ID]],Hospitalvisits[Visit_ID],Hospitalvisits[Admission_Date])</f>
        <v>44660</v>
      </c>
      <c r="K105">
        <f>_xlfn.XLOOKUP(Emergency[[#This Row],[Patient_ID]],Patientsdetails[Patient_ID],Patientsdetails[Satisfaction_Score])</f>
        <v>5</v>
      </c>
      <c r="L105" t="e">
        <f>_xlfn.XLOOKUP(Emergency[[#This Row],[Patient_ID]],Medicals[Patient ID],Medicals[Department])</f>
        <v>#N/A</v>
      </c>
    </row>
    <row r="106" spans="1:12">
      <c r="A106">
        <v>105</v>
      </c>
      <c r="B106">
        <v>822</v>
      </c>
      <c r="C106">
        <v>630</v>
      </c>
      <c r="D106" t="s">
        <v>1261</v>
      </c>
      <c r="E106">
        <v>11</v>
      </c>
      <c r="F106" t="s">
        <v>1262</v>
      </c>
      <c r="G106" s="28">
        <f>_xlfn.XLOOKUP(Emergency[[#This Row],[Visit_ID]],Financials[Visit_ID],Financials[Total_Bill_Amount])</f>
        <v>30143</v>
      </c>
      <c r="H106" s="28">
        <f>_xlfn.XLOOKUP(Emergency[[#This Row],[Visit_ID]],Financials[Visit_ID],Financials[Insurance_Coverage])</f>
        <v>25982.637688603529</v>
      </c>
      <c r="I106" s="28">
        <f>_xlfn.XLOOKUP(Emergency[[#This Row],[Visit_ID]],Financials[Visit_ID],Financials[Balance_Due])</f>
        <v>4160.3623113964713</v>
      </c>
      <c r="J106" s="3">
        <f>_xlfn.XLOOKUP(Emergency[[#This Row],[Visit_ID]],Hospitalvisits[Visit_ID],Hospitalvisits[Admission_Date])</f>
        <v>45163</v>
      </c>
      <c r="K106">
        <f>_xlfn.XLOOKUP(Emergency[[#This Row],[Patient_ID]],Patientsdetails[Patient_ID],Patientsdetails[Satisfaction_Score])</f>
        <v>2</v>
      </c>
      <c r="L106" t="e">
        <f>_xlfn.XLOOKUP(Emergency[[#This Row],[Patient_ID]],Medicals[Patient ID],Medicals[Department])</f>
        <v>#N/A</v>
      </c>
    </row>
    <row r="107" spans="1:12">
      <c r="A107">
        <v>106</v>
      </c>
      <c r="B107">
        <v>623</v>
      </c>
      <c r="C107">
        <v>2044</v>
      </c>
      <c r="D107" t="s">
        <v>1261</v>
      </c>
      <c r="E107">
        <v>3</v>
      </c>
      <c r="F107" t="s">
        <v>1261</v>
      </c>
      <c r="G107" s="28">
        <f>_xlfn.XLOOKUP(Emergency[[#This Row],[Visit_ID]],Financials[Visit_ID],Financials[Total_Bill_Amount])</f>
        <v>26119</v>
      </c>
      <c r="H107" s="28">
        <f>_xlfn.XLOOKUP(Emergency[[#This Row],[Visit_ID]],Financials[Visit_ID],Financials[Insurance_Coverage])</f>
        <v>20090.443837249379</v>
      </c>
      <c r="I107" s="28">
        <f>_xlfn.XLOOKUP(Emergency[[#This Row],[Visit_ID]],Financials[Visit_ID],Financials[Balance_Due])</f>
        <v>6028.5561627506213</v>
      </c>
      <c r="J107" s="3">
        <f>_xlfn.XLOOKUP(Emergency[[#This Row],[Visit_ID]],Hospitalvisits[Visit_ID],Hospitalvisits[Admission_Date])</f>
        <v>44958</v>
      </c>
      <c r="K107">
        <f>_xlfn.XLOOKUP(Emergency[[#This Row],[Patient_ID]],Patientsdetails[Patient_ID],Patientsdetails[Satisfaction_Score])</f>
        <v>10</v>
      </c>
      <c r="L107" t="e">
        <f>_xlfn.XLOOKUP(Emergency[[#This Row],[Patient_ID]],Medicals[Patient ID],Medicals[Department])</f>
        <v>#N/A</v>
      </c>
    </row>
    <row r="108" spans="1:12">
      <c r="A108">
        <v>107</v>
      </c>
      <c r="B108">
        <v>521</v>
      </c>
      <c r="C108">
        <v>1795</v>
      </c>
      <c r="D108" t="s">
        <v>1262</v>
      </c>
      <c r="E108">
        <v>6</v>
      </c>
      <c r="F108" t="s">
        <v>1262</v>
      </c>
      <c r="G108" s="28">
        <f>_xlfn.XLOOKUP(Emergency[[#This Row],[Visit_ID]],Financials[Visit_ID],Financials[Total_Bill_Amount])</f>
        <v>23054</v>
      </c>
      <c r="H108" s="28">
        <f>_xlfn.XLOOKUP(Emergency[[#This Row],[Visit_ID]],Financials[Visit_ID],Financials[Insurance_Coverage])</f>
        <v>19923.510634545761</v>
      </c>
      <c r="I108" s="28">
        <f>_xlfn.XLOOKUP(Emergency[[#This Row],[Visit_ID]],Financials[Visit_ID],Financials[Balance_Due])</f>
        <v>3130.4893654542429</v>
      </c>
      <c r="J108" s="3">
        <f>_xlfn.XLOOKUP(Emergency[[#This Row],[Visit_ID]],Hospitalvisits[Visit_ID],Hospitalvisits[Admission_Date])</f>
        <v>44882</v>
      </c>
      <c r="K108">
        <f>_xlfn.XLOOKUP(Emergency[[#This Row],[Patient_ID]],Patientsdetails[Patient_ID],Patientsdetails[Satisfaction_Score])</f>
        <v>5</v>
      </c>
      <c r="L108" t="e">
        <f>_xlfn.XLOOKUP(Emergency[[#This Row],[Patient_ID]],Medicals[Patient ID],Medicals[Department])</f>
        <v>#N/A</v>
      </c>
    </row>
    <row r="109" spans="1:12">
      <c r="A109">
        <v>108</v>
      </c>
      <c r="B109">
        <v>115</v>
      </c>
      <c r="C109">
        <v>2634</v>
      </c>
      <c r="D109" t="s">
        <v>1262</v>
      </c>
      <c r="E109">
        <v>6</v>
      </c>
      <c r="F109" t="s">
        <v>1261</v>
      </c>
      <c r="G109" s="28">
        <f>_xlfn.XLOOKUP(Emergency[[#This Row],[Visit_ID]],Financials[Visit_ID],Financials[Total_Bill_Amount])</f>
        <v>5409</v>
      </c>
      <c r="H109" s="28">
        <f>_xlfn.XLOOKUP(Emergency[[#This Row],[Visit_ID]],Financials[Visit_ID],Financials[Insurance_Coverage])</f>
        <v>4548.5643955924224</v>
      </c>
      <c r="I109" s="28">
        <f>_xlfn.XLOOKUP(Emergency[[#This Row],[Visit_ID]],Financials[Visit_ID],Financials[Balance_Due])</f>
        <v>860.43560440757847</v>
      </c>
      <c r="J109" s="3">
        <f>_xlfn.XLOOKUP(Emergency[[#This Row],[Visit_ID]],Hospitalvisits[Visit_ID],Hospitalvisits[Admission_Date])</f>
        <v>45144</v>
      </c>
      <c r="K109">
        <f>_xlfn.XLOOKUP(Emergency[[#This Row],[Patient_ID]],Patientsdetails[Patient_ID],Patientsdetails[Satisfaction_Score])</f>
        <v>9</v>
      </c>
      <c r="L109" t="e">
        <f>_xlfn.XLOOKUP(Emergency[[#This Row],[Patient_ID]],Medicals[Patient ID],Medicals[Department])</f>
        <v>#N/A</v>
      </c>
    </row>
    <row r="110" spans="1:12">
      <c r="A110">
        <v>109</v>
      </c>
      <c r="B110">
        <v>395</v>
      </c>
      <c r="C110">
        <v>557</v>
      </c>
      <c r="D110" t="s">
        <v>1262</v>
      </c>
      <c r="E110">
        <v>11</v>
      </c>
      <c r="F110" t="s">
        <v>1262</v>
      </c>
      <c r="G110" s="28">
        <f>_xlfn.XLOOKUP(Emergency[[#This Row],[Visit_ID]],Financials[Visit_ID],Financials[Total_Bill_Amount])</f>
        <v>9143</v>
      </c>
      <c r="H110" s="28">
        <f>_xlfn.XLOOKUP(Emergency[[#This Row],[Visit_ID]],Financials[Visit_ID],Financials[Insurance_Coverage])</f>
        <v>4631.5244365520657</v>
      </c>
      <c r="I110" s="28">
        <f>_xlfn.XLOOKUP(Emergency[[#This Row],[Visit_ID]],Financials[Visit_ID],Financials[Balance_Due])</f>
        <v>4511.4755634479343</v>
      </c>
      <c r="J110" s="3">
        <f>_xlfn.XLOOKUP(Emergency[[#This Row],[Visit_ID]],Hospitalvisits[Visit_ID],Hospitalvisits[Admission_Date])</f>
        <v>45410</v>
      </c>
      <c r="K110">
        <f>_xlfn.XLOOKUP(Emergency[[#This Row],[Patient_ID]],Patientsdetails[Patient_ID],Patientsdetails[Satisfaction_Score])</f>
        <v>3</v>
      </c>
      <c r="L110" t="e">
        <f>_xlfn.XLOOKUP(Emergency[[#This Row],[Patient_ID]],Medicals[Patient ID],Medicals[Department])</f>
        <v>#N/A</v>
      </c>
    </row>
    <row r="111" spans="1:12">
      <c r="A111">
        <v>110</v>
      </c>
      <c r="B111">
        <v>134</v>
      </c>
      <c r="C111">
        <v>214</v>
      </c>
      <c r="D111" t="s">
        <v>1262</v>
      </c>
      <c r="E111">
        <v>12</v>
      </c>
      <c r="F111" t="s">
        <v>1261</v>
      </c>
      <c r="G111" s="28">
        <f>_xlfn.XLOOKUP(Emergency[[#This Row],[Visit_ID]],Financials[Visit_ID],Financials[Total_Bill_Amount])</f>
        <v>9364</v>
      </c>
      <c r="H111" s="28">
        <f>_xlfn.XLOOKUP(Emergency[[#This Row],[Visit_ID]],Financials[Visit_ID],Financials[Insurance_Coverage])</f>
        <v>7994.1025085903038</v>
      </c>
      <c r="I111" s="28">
        <f>_xlfn.XLOOKUP(Emergency[[#This Row],[Visit_ID]],Financials[Visit_ID],Financials[Balance_Due])</f>
        <v>1369.8974914096959</v>
      </c>
      <c r="J111" s="3">
        <f>_xlfn.XLOOKUP(Emergency[[#This Row],[Visit_ID]],Hospitalvisits[Visit_ID],Hospitalvisits[Admission_Date])</f>
        <v>45008</v>
      </c>
      <c r="K111">
        <f>_xlfn.XLOOKUP(Emergency[[#This Row],[Patient_ID]],Patientsdetails[Patient_ID],Patientsdetails[Satisfaction_Score])</f>
        <v>6</v>
      </c>
      <c r="L111" t="e">
        <f>_xlfn.XLOOKUP(Emergency[[#This Row],[Patient_ID]],Medicals[Patient ID],Medicals[Department])</f>
        <v>#N/A</v>
      </c>
    </row>
    <row r="112" spans="1:12">
      <c r="A112">
        <v>111</v>
      </c>
      <c r="B112">
        <v>820</v>
      </c>
      <c r="C112">
        <v>1747</v>
      </c>
      <c r="D112" t="s">
        <v>1261</v>
      </c>
      <c r="E112">
        <v>10</v>
      </c>
      <c r="F112" t="s">
        <v>1261</v>
      </c>
      <c r="G112" s="28">
        <f>_xlfn.XLOOKUP(Emergency[[#This Row],[Visit_ID]],Financials[Visit_ID],Financials[Total_Bill_Amount])</f>
        <v>10705</v>
      </c>
      <c r="H112" s="28">
        <f>_xlfn.XLOOKUP(Emergency[[#This Row],[Visit_ID]],Financials[Visit_ID],Financials[Insurance_Coverage])</f>
        <v>6410.5488577297438</v>
      </c>
      <c r="I112" s="28">
        <f>_xlfn.XLOOKUP(Emergency[[#This Row],[Visit_ID]],Financials[Visit_ID],Financials[Balance_Due])</f>
        <v>4294.4511422702562</v>
      </c>
      <c r="J112" s="3">
        <f>_xlfn.XLOOKUP(Emergency[[#This Row],[Visit_ID]],Hospitalvisits[Visit_ID],Hospitalvisits[Admission_Date])</f>
        <v>44949</v>
      </c>
      <c r="K112">
        <f>_xlfn.XLOOKUP(Emergency[[#This Row],[Patient_ID]],Patientsdetails[Patient_ID],Patientsdetails[Satisfaction_Score])</f>
        <v>8</v>
      </c>
      <c r="L112" t="e">
        <f>_xlfn.XLOOKUP(Emergency[[#This Row],[Patient_ID]],Medicals[Patient ID],Medicals[Department])</f>
        <v>#N/A</v>
      </c>
    </row>
    <row r="113" spans="1:12">
      <c r="A113">
        <v>112</v>
      </c>
      <c r="B113">
        <v>266</v>
      </c>
      <c r="C113">
        <v>1388</v>
      </c>
      <c r="D113" t="s">
        <v>1261</v>
      </c>
      <c r="E113">
        <v>7</v>
      </c>
      <c r="F113" t="s">
        <v>1261</v>
      </c>
      <c r="G113" s="28">
        <f>_xlfn.XLOOKUP(Emergency[[#This Row],[Visit_ID]],Financials[Visit_ID],Financials[Total_Bill_Amount])</f>
        <v>8037</v>
      </c>
      <c r="H113" s="28">
        <f>_xlfn.XLOOKUP(Emergency[[#This Row],[Visit_ID]],Financials[Visit_ID],Financials[Insurance_Coverage])</f>
        <v>5893.2527173156795</v>
      </c>
      <c r="I113" s="28">
        <f>_xlfn.XLOOKUP(Emergency[[#This Row],[Visit_ID]],Financials[Visit_ID],Financials[Balance_Due])</f>
        <v>2143.74728268432</v>
      </c>
      <c r="J113" s="3">
        <f>_xlfn.XLOOKUP(Emergency[[#This Row],[Visit_ID]],Hospitalvisits[Visit_ID],Hospitalvisits[Admission_Date])</f>
        <v>45057</v>
      </c>
      <c r="K113">
        <f>_xlfn.XLOOKUP(Emergency[[#This Row],[Patient_ID]],Patientsdetails[Patient_ID],Patientsdetails[Satisfaction_Score])</f>
        <v>2</v>
      </c>
      <c r="L113" t="e">
        <f>_xlfn.XLOOKUP(Emergency[[#This Row],[Patient_ID]],Medicals[Patient ID],Medicals[Department])</f>
        <v>#N/A</v>
      </c>
    </row>
    <row r="114" spans="1:12">
      <c r="A114">
        <v>113</v>
      </c>
      <c r="B114">
        <v>630</v>
      </c>
      <c r="C114">
        <v>585</v>
      </c>
      <c r="D114" t="s">
        <v>1261</v>
      </c>
      <c r="E114">
        <v>3</v>
      </c>
      <c r="F114" t="s">
        <v>1261</v>
      </c>
      <c r="G114" s="28">
        <f>_xlfn.XLOOKUP(Emergency[[#This Row],[Visit_ID]],Financials[Visit_ID],Financials[Total_Bill_Amount])</f>
        <v>8556</v>
      </c>
      <c r="H114" s="28">
        <f>_xlfn.XLOOKUP(Emergency[[#This Row],[Visit_ID]],Financials[Visit_ID],Financials[Insurance_Coverage])</f>
        <v>7406.1480275681824</v>
      </c>
      <c r="I114" s="28">
        <f>_xlfn.XLOOKUP(Emergency[[#This Row],[Visit_ID]],Financials[Visit_ID],Financials[Balance_Due])</f>
        <v>1149.851972431818</v>
      </c>
      <c r="J114" s="3">
        <f>_xlfn.XLOOKUP(Emergency[[#This Row],[Visit_ID]],Hospitalvisits[Visit_ID],Hospitalvisits[Admission_Date])</f>
        <v>45473</v>
      </c>
      <c r="K114">
        <f>_xlfn.XLOOKUP(Emergency[[#This Row],[Patient_ID]],Patientsdetails[Patient_ID],Patientsdetails[Satisfaction_Score])</f>
        <v>5</v>
      </c>
      <c r="L114" t="e">
        <f>_xlfn.XLOOKUP(Emergency[[#This Row],[Patient_ID]],Medicals[Patient ID],Medicals[Department])</f>
        <v>#N/A</v>
      </c>
    </row>
    <row r="115" spans="1:12">
      <c r="A115">
        <v>114</v>
      </c>
      <c r="B115">
        <v>280</v>
      </c>
      <c r="C115">
        <v>2653</v>
      </c>
      <c r="D115" t="s">
        <v>1261</v>
      </c>
      <c r="E115">
        <v>12</v>
      </c>
      <c r="F115" t="s">
        <v>1261</v>
      </c>
      <c r="G115" s="28">
        <f>_xlfn.XLOOKUP(Emergency[[#This Row],[Visit_ID]],Financials[Visit_ID],Financials[Total_Bill_Amount])</f>
        <v>27829</v>
      </c>
      <c r="H115" s="28">
        <f>_xlfn.XLOOKUP(Emergency[[#This Row],[Visit_ID]],Financials[Visit_ID],Financials[Insurance_Coverage])</f>
        <v>18998.863563252111</v>
      </c>
      <c r="I115" s="28">
        <f>_xlfn.XLOOKUP(Emergency[[#This Row],[Visit_ID]],Financials[Visit_ID],Financials[Balance_Due])</f>
        <v>8830.1364367478891</v>
      </c>
      <c r="J115" s="3">
        <f>_xlfn.XLOOKUP(Emergency[[#This Row],[Visit_ID]],Hospitalvisits[Visit_ID],Hospitalvisits[Admission_Date])</f>
        <v>44580</v>
      </c>
      <c r="K115">
        <f>_xlfn.XLOOKUP(Emergency[[#This Row],[Patient_ID]],Patientsdetails[Patient_ID],Patientsdetails[Satisfaction_Score])</f>
        <v>8</v>
      </c>
      <c r="L115" t="e">
        <f>_xlfn.XLOOKUP(Emergency[[#This Row],[Patient_ID]],Medicals[Patient ID],Medicals[Department])</f>
        <v>#N/A</v>
      </c>
    </row>
    <row r="116" spans="1:12">
      <c r="A116">
        <v>115</v>
      </c>
      <c r="B116">
        <v>181</v>
      </c>
      <c r="C116">
        <v>1252</v>
      </c>
      <c r="D116" t="s">
        <v>1261</v>
      </c>
      <c r="E116">
        <v>10</v>
      </c>
      <c r="F116" t="s">
        <v>1262</v>
      </c>
      <c r="G116" s="28">
        <f>_xlfn.XLOOKUP(Emergency[[#This Row],[Visit_ID]],Financials[Visit_ID],Financials[Total_Bill_Amount])</f>
        <v>12850</v>
      </c>
      <c r="H116" s="28">
        <f>_xlfn.XLOOKUP(Emergency[[#This Row],[Visit_ID]],Financials[Visit_ID],Financials[Insurance_Coverage])</f>
        <v>6474.0651060774753</v>
      </c>
      <c r="I116" s="28">
        <f>_xlfn.XLOOKUP(Emergency[[#This Row],[Visit_ID]],Financials[Visit_ID],Financials[Balance_Due])</f>
        <v>6375.9348939225247</v>
      </c>
      <c r="J116" s="3">
        <f>_xlfn.XLOOKUP(Emergency[[#This Row],[Visit_ID]],Hospitalvisits[Visit_ID],Hospitalvisits[Admission_Date])</f>
        <v>44900</v>
      </c>
      <c r="K116">
        <f>_xlfn.XLOOKUP(Emergency[[#This Row],[Patient_ID]],Patientsdetails[Patient_ID],Patientsdetails[Satisfaction_Score])</f>
        <v>7</v>
      </c>
      <c r="L116" t="e">
        <f>_xlfn.XLOOKUP(Emergency[[#This Row],[Patient_ID]],Medicals[Patient ID],Medicals[Department])</f>
        <v>#N/A</v>
      </c>
    </row>
    <row r="117" spans="1:12">
      <c r="A117">
        <v>116</v>
      </c>
      <c r="B117">
        <v>774</v>
      </c>
      <c r="C117">
        <v>2301</v>
      </c>
      <c r="D117" t="s">
        <v>1262</v>
      </c>
      <c r="E117">
        <v>5</v>
      </c>
      <c r="F117" t="s">
        <v>1261</v>
      </c>
      <c r="G117" s="28">
        <f>_xlfn.XLOOKUP(Emergency[[#This Row],[Visit_ID]],Financials[Visit_ID],Financials[Total_Bill_Amount])</f>
        <v>22961</v>
      </c>
      <c r="H117" s="28">
        <f>_xlfn.XLOOKUP(Emergency[[#This Row],[Visit_ID]],Financials[Visit_ID],Financials[Insurance_Coverage])</f>
        <v>15802.29305665468</v>
      </c>
      <c r="I117" s="28">
        <f>_xlfn.XLOOKUP(Emergency[[#This Row],[Visit_ID]],Financials[Visit_ID],Financials[Balance_Due])</f>
        <v>7158.7069433453216</v>
      </c>
      <c r="J117" s="3">
        <f>_xlfn.XLOOKUP(Emergency[[#This Row],[Visit_ID]],Hospitalvisits[Visit_ID],Hospitalvisits[Admission_Date])</f>
        <v>44949</v>
      </c>
      <c r="K117">
        <f>_xlfn.XLOOKUP(Emergency[[#This Row],[Patient_ID]],Patientsdetails[Patient_ID],Patientsdetails[Satisfaction_Score])</f>
        <v>8</v>
      </c>
      <c r="L117" t="e">
        <f>_xlfn.XLOOKUP(Emergency[[#This Row],[Patient_ID]],Medicals[Patient ID],Medicals[Department])</f>
        <v>#N/A</v>
      </c>
    </row>
    <row r="118" spans="1:12">
      <c r="A118">
        <v>117</v>
      </c>
      <c r="B118">
        <v>714</v>
      </c>
      <c r="C118">
        <v>2486</v>
      </c>
      <c r="D118" t="s">
        <v>1262</v>
      </c>
      <c r="E118">
        <v>6</v>
      </c>
      <c r="F118" t="s">
        <v>1262</v>
      </c>
      <c r="G118" s="28">
        <f>_xlfn.XLOOKUP(Emergency[[#This Row],[Visit_ID]],Financials[Visit_ID],Financials[Total_Bill_Amount])</f>
        <v>29680</v>
      </c>
      <c r="H118" s="28">
        <f>_xlfn.XLOOKUP(Emergency[[#This Row],[Visit_ID]],Financials[Visit_ID],Financials[Insurance_Coverage])</f>
        <v>23677.636094025991</v>
      </c>
      <c r="I118" s="28">
        <f>_xlfn.XLOOKUP(Emergency[[#This Row],[Visit_ID]],Financials[Visit_ID],Financials[Balance_Due])</f>
        <v>6002.363905974009</v>
      </c>
      <c r="J118" s="3">
        <f>_xlfn.XLOOKUP(Emergency[[#This Row],[Visit_ID]],Hospitalvisits[Visit_ID],Hospitalvisits[Admission_Date])</f>
        <v>45364</v>
      </c>
      <c r="K118">
        <f>_xlfn.XLOOKUP(Emergency[[#This Row],[Patient_ID]],Patientsdetails[Patient_ID],Patientsdetails[Satisfaction_Score])</f>
        <v>1</v>
      </c>
      <c r="L118" t="e">
        <f>_xlfn.XLOOKUP(Emergency[[#This Row],[Patient_ID]],Medicals[Patient ID],Medicals[Department])</f>
        <v>#N/A</v>
      </c>
    </row>
    <row r="119" spans="1:12">
      <c r="A119">
        <v>118</v>
      </c>
      <c r="B119">
        <v>656</v>
      </c>
      <c r="C119">
        <v>857</v>
      </c>
      <c r="D119" t="s">
        <v>1261</v>
      </c>
      <c r="E119">
        <v>1</v>
      </c>
      <c r="F119" t="s">
        <v>1261</v>
      </c>
      <c r="G119" s="28">
        <f>_xlfn.XLOOKUP(Emergency[[#This Row],[Visit_ID]],Financials[Visit_ID],Financials[Total_Bill_Amount])</f>
        <v>13555</v>
      </c>
      <c r="H119" s="28">
        <f>_xlfn.XLOOKUP(Emergency[[#This Row],[Visit_ID]],Financials[Visit_ID],Financials[Insurance_Coverage])</f>
        <v>7168.1675307663736</v>
      </c>
      <c r="I119" s="28">
        <f>_xlfn.XLOOKUP(Emergency[[#This Row],[Visit_ID]],Financials[Visit_ID],Financials[Balance_Due])</f>
        <v>6386.8324692336264</v>
      </c>
      <c r="J119" s="3">
        <f>_xlfn.XLOOKUP(Emergency[[#This Row],[Visit_ID]],Hospitalvisits[Visit_ID],Hospitalvisits[Admission_Date])</f>
        <v>45225</v>
      </c>
      <c r="K119">
        <f>_xlfn.XLOOKUP(Emergency[[#This Row],[Patient_ID]],Patientsdetails[Patient_ID],Patientsdetails[Satisfaction_Score])</f>
        <v>9</v>
      </c>
      <c r="L119" t="e">
        <f>_xlfn.XLOOKUP(Emergency[[#This Row],[Patient_ID]],Medicals[Patient ID],Medicals[Department])</f>
        <v>#N/A</v>
      </c>
    </row>
    <row r="120" spans="1:12">
      <c r="A120">
        <v>119</v>
      </c>
      <c r="B120">
        <v>385</v>
      </c>
      <c r="C120">
        <v>1712</v>
      </c>
      <c r="D120" t="s">
        <v>1262</v>
      </c>
      <c r="E120">
        <v>6</v>
      </c>
      <c r="F120" t="s">
        <v>1262</v>
      </c>
      <c r="G120" s="28">
        <f>_xlfn.XLOOKUP(Emergency[[#This Row],[Visit_ID]],Financials[Visit_ID],Financials[Total_Bill_Amount])</f>
        <v>4945</v>
      </c>
      <c r="H120" s="28">
        <f>_xlfn.XLOOKUP(Emergency[[#This Row],[Visit_ID]],Financials[Visit_ID],Financials[Insurance_Coverage])</f>
        <v>4248.8978978306022</v>
      </c>
      <c r="I120" s="28">
        <f>_xlfn.XLOOKUP(Emergency[[#This Row],[Visit_ID]],Financials[Visit_ID],Financials[Balance_Due])</f>
        <v>696.10210216939777</v>
      </c>
      <c r="J120" s="3">
        <f>_xlfn.XLOOKUP(Emergency[[#This Row],[Visit_ID]],Hospitalvisits[Visit_ID],Hospitalvisits[Admission_Date])</f>
        <v>45034</v>
      </c>
      <c r="K120">
        <f>_xlfn.XLOOKUP(Emergency[[#This Row],[Patient_ID]],Patientsdetails[Patient_ID],Patientsdetails[Satisfaction_Score])</f>
        <v>9</v>
      </c>
      <c r="L120" t="e">
        <f>_xlfn.XLOOKUP(Emergency[[#This Row],[Patient_ID]],Medicals[Patient ID],Medicals[Department])</f>
        <v>#N/A</v>
      </c>
    </row>
    <row r="121" spans="1:12">
      <c r="A121">
        <v>120</v>
      </c>
      <c r="B121">
        <v>412</v>
      </c>
      <c r="C121">
        <v>1398</v>
      </c>
      <c r="D121" t="s">
        <v>1262</v>
      </c>
      <c r="E121">
        <v>5</v>
      </c>
      <c r="F121" t="s">
        <v>1262</v>
      </c>
      <c r="G121" s="28">
        <f>_xlfn.XLOOKUP(Emergency[[#This Row],[Visit_ID]],Financials[Visit_ID],Financials[Total_Bill_Amount])</f>
        <v>9684</v>
      </c>
      <c r="H121" s="28">
        <f>_xlfn.XLOOKUP(Emergency[[#This Row],[Visit_ID]],Financials[Visit_ID],Financials[Insurance_Coverage])</f>
        <v>7469.2176331369128</v>
      </c>
      <c r="I121" s="28">
        <f>_xlfn.XLOOKUP(Emergency[[#This Row],[Visit_ID]],Financials[Visit_ID],Financials[Balance_Due])</f>
        <v>2214.7823668630872</v>
      </c>
      <c r="J121" s="3">
        <f>_xlfn.XLOOKUP(Emergency[[#This Row],[Visit_ID]],Hospitalvisits[Visit_ID],Hospitalvisits[Admission_Date])</f>
        <v>45447</v>
      </c>
      <c r="K121">
        <f>_xlfn.XLOOKUP(Emergency[[#This Row],[Patient_ID]],Patientsdetails[Patient_ID],Patientsdetails[Satisfaction_Score])</f>
        <v>4</v>
      </c>
      <c r="L121" t="e">
        <f>_xlfn.XLOOKUP(Emergency[[#This Row],[Patient_ID]],Medicals[Patient ID],Medicals[Department])</f>
        <v>#N/A</v>
      </c>
    </row>
    <row r="122" spans="1:12">
      <c r="A122">
        <v>121</v>
      </c>
      <c r="B122">
        <v>281</v>
      </c>
      <c r="C122">
        <v>517</v>
      </c>
      <c r="D122" t="s">
        <v>1262</v>
      </c>
      <c r="E122">
        <v>2</v>
      </c>
      <c r="F122" t="s">
        <v>1262</v>
      </c>
      <c r="G122" s="28">
        <f>_xlfn.XLOOKUP(Emergency[[#This Row],[Visit_ID]],Financials[Visit_ID],Financials[Total_Bill_Amount])</f>
        <v>32711</v>
      </c>
      <c r="H122" s="28">
        <f>_xlfn.XLOOKUP(Emergency[[#This Row],[Visit_ID]],Financials[Visit_ID],Financials[Insurance_Coverage])</f>
        <v>18551.55122705135</v>
      </c>
      <c r="I122" s="28">
        <f>_xlfn.XLOOKUP(Emergency[[#This Row],[Visit_ID]],Financials[Visit_ID],Financials[Balance_Due])</f>
        <v>14159.44877294865</v>
      </c>
      <c r="J122" s="3">
        <f>_xlfn.XLOOKUP(Emergency[[#This Row],[Visit_ID]],Hospitalvisits[Visit_ID],Hospitalvisits[Admission_Date])</f>
        <v>44690</v>
      </c>
      <c r="K122">
        <f>_xlfn.XLOOKUP(Emergency[[#This Row],[Patient_ID]],Patientsdetails[Patient_ID],Patientsdetails[Satisfaction_Score])</f>
        <v>10</v>
      </c>
      <c r="L122" t="e">
        <f>_xlfn.XLOOKUP(Emergency[[#This Row],[Patient_ID]],Medicals[Patient ID],Medicals[Department])</f>
        <v>#N/A</v>
      </c>
    </row>
    <row r="123" spans="1:12">
      <c r="A123">
        <v>122</v>
      </c>
      <c r="B123">
        <v>863</v>
      </c>
      <c r="C123">
        <v>2390</v>
      </c>
      <c r="D123" t="s">
        <v>1262</v>
      </c>
      <c r="E123">
        <v>1</v>
      </c>
      <c r="F123" t="s">
        <v>1261</v>
      </c>
      <c r="G123" s="28">
        <f>_xlfn.XLOOKUP(Emergency[[#This Row],[Visit_ID]],Financials[Visit_ID],Financials[Total_Bill_Amount])</f>
        <v>8835</v>
      </c>
      <c r="H123" s="28">
        <f>_xlfn.XLOOKUP(Emergency[[#This Row],[Visit_ID]],Financials[Visit_ID],Financials[Insurance_Coverage])</f>
        <v>5671.1986636863658</v>
      </c>
      <c r="I123" s="28">
        <f>_xlfn.XLOOKUP(Emergency[[#This Row],[Visit_ID]],Financials[Visit_ID],Financials[Balance_Due])</f>
        <v>3163.8013363136338</v>
      </c>
      <c r="J123" s="3">
        <f>_xlfn.XLOOKUP(Emergency[[#This Row],[Visit_ID]],Hospitalvisits[Visit_ID],Hospitalvisits[Admission_Date])</f>
        <v>44681</v>
      </c>
      <c r="K123">
        <f>_xlfn.XLOOKUP(Emergency[[#This Row],[Patient_ID]],Patientsdetails[Patient_ID],Patientsdetails[Satisfaction_Score])</f>
        <v>6</v>
      </c>
      <c r="L123" t="e">
        <f>_xlfn.XLOOKUP(Emergency[[#This Row],[Patient_ID]],Medicals[Patient ID],Medicals[Department])</f>
        <v>#N/A</v>
      </c>
    </row>
    <row r="124" spans="1:12">
      <c r="A124">
        <v>123</v>
      </c>
      <c r="B124">
        <v>795</v>
      </c>
      <c r="C124">
        <v>1872</v>
      </c>
      <c r="D124" t="s">
        <v>1261</v>
      </c>
      <c r="E124">
        <v>9</v>
      </c>
      <c r="F124" t="s">
        <v>1262</v>
      </c>
      <c r="G124" s="28">
        <f>_xlfn.XLOOKUP(Emergency[[#This Row],[Visit_ID]],Financials[Visit_ID],Financials[Total_Bill_Amount])</f>
        <v>4356</v>
      </c>
      <c r="H124" s="28">
        <f>_xlfn.XLOOKUP(Emergency[[#This Row],[Visit_ID]],Financials[Visit_ID],Financials[Insurance_Coverage])</f>
        <v>2970.185792211174</v>
      </c>
      <c r="I124" s="28">
        <f>_xlfn.XLOOKUP(Emergency[[#This Row],[Visit_ID]],Financials[Visit_ID],Financials[Balance_Due])</f>
        <v>1385.814207788826</v>
      </c>
      <c r="J124" s="3">
        <f>_xlfn.XLOOKUP(Emergency[[#This Row],[Visit_ID]],Hospitalvisits[Visit_ID],Hospitalvisits[Admission_Date])</f>
        <v>44755</v>
      </c>
      <c r="K124">
        <f>_xlfn.XLOOKUP(Emergency[[#This Row],[Patient_ID]],Patientsdetails[Patient_ID],Patientsdetails[Satisfaction_Score])</f>
        <v>6</v>
      </c>
      <c r="L124" t="e">
        <f>_xlfn.XLOOKUP(Emergency[[#This Row],[Patient_ID]],Medicals[Patient ID],Medicals[Department])</f>
        <v>#N/A</v>
      </c>
    </row>
    <row r="125" spans="1:12">
      <c r="A125">
        <v>124</v>
      </c>
      <c r="B125">
        <v>451</v>
      </c>
      <c r="C125">
        <v>571</v>
      </c>
      <c r="D125" t="s">
        <v>1262</v>
      </c>
      <c r="E125">
        <v>7</v>
      </c>
      <c r="F125" t="s">
        <v>1261</v>
      </c>
      <c r="G125" s="28">
        <f>_xlfn.XLOOKUP(Emergency[[#This Row],[Visit_ID]],Financials[Visit_ID],Financials[Total_Bill_Amount])</f>
        <v>20911</v>
      </c>
      <c r="H125" s="28">
        <f>_xlfn.XLOOKUP(Emergency[[#This Row],[Visit_ID]],Financials[Visit_ID],Financials[Insurance_Coverage])</f>
        <v>17197.220736855579</v>
      </c>
      <c r="I125" s="28">
        <f>_xlfn.XLOOKUP(Emergency[[#This Row],[Visit_ID]],Financials[Visit_ID],Financials[Balance_Due])</f>
        <v>3713.779263144424</v>
      </c>
      <c r="J125" s="3">
        <f>_xlfn.XLOOKUP(Emergency[[#This Row],[Visit_ID]],Hospitalvisits[Visit_ID],Hospitalvisits[Admission_Date])</f>
        <v>44808</v>
      </c>
      <c r="K125">
        <f>_xlfn.XLOOKUP(Emergency[[#This Row],[Patient_ID]],Patientsdetails[Patient_ID],Patientsdetails[Satisfaction_Score])</f>
        <v>1</v>
      </c>
      <c r="L125" t="e">
        <f>_xlfn.XLOOKUP(Emergency[[#This Row],[Patient_ID]],Medicals[Patient ID],Medicals[Department])</f>
        <v>#N/A</v>
      </c>
    </row>
    <row r="126" spans="1:12">
      <c r="A126">
        <v>125</v>
      </c>
      <c r="B126">
        <v>433</v>
      </c>
      <c r="C126">
        <v>155</v>
      </c>
      <c r="D126" t="s">
        <v>1261</v>
      </c>
      <c r="E126">
        <v>10</v>
      </c>
      <c r="F126" t="s">
        <v>1262</v>
      </c>
      <c r="G126" s="28">
        <f>_xlfn.XLOOKUP(Emergency[[#This Row],[Visit_ID]],Financials[Visit_ID],Financials[Total_Bill_Amount])</f>
        <v>7158</v>
      </c>
      <c r="H126" s="28">
        <f>_xlfn.XLOOKUP(Emergency[[#This Row],[Visit_ID]],Financials[Visit_ID],Financials[Insurance_Coverage])</f>
        <v>5081.1309548952304</v>
      </c>
      <c r="I126" s="28">
        <f>_xlfn.XLOOKUP(Emergency[[#This Row],[Visit_ID]],Financials[Visit_ID],Financials[Balance_Due])</f>
        <v>2076.8690451047701</v>
      </c>
      <c r="J126" s="3">
        <f>_xlfn.XLOOKUP(Emergency[[#This Row],[Visit_ID]],Hospitalvisits[Visit_ID],Hospitalvisits[Admission_Date])</f>
        <v>45183</v>
      </c>
      <c r="K126">
        <f>_xlfn.XLOOKUP(Emergency[[#This Row],[Patient_ID]],Patientsdetails[Patient_ID],Patientsdetails[Satisfaction_Score])</f>
        <v>10</v>
      </c>
      <c r="L126" t="e">
        <f>_xlfn.XLOOKUP(Emergency[[#This Row],[Patient_ID]],Medicals[Patient ID],Medicals[Department])</f>
        <v>#N/A</v>
      </c>
    </row>
    <row r="127" spans="1:12">
      <c r="A127">
        <v>126</v>
      </c>
      <c r="B127">
        <v>817</v>
      </c>
      <c r="C127">
        <v>596</v>
      </c>
      <c r="D127" t="s">
        <v>1261</v>
      </c>
      <c r="E127">
        <v>8</v>
      </c>
      <c r="F127" t="s">
        <v>1262</v>
      </c>
      <c r="G127" s="28">
        <f>_xlfn.XLOOKUP(Emergency[[#This Row],[Visit_ID]],Financials[Visit_ID],Financials[Total_Bill_Amount])</f>
        <v>32367</v>
      </c>
      <c r="H127" s="28">
        <f>_xlfn.XLOOKUP(Emergency[[#This Row],[Visit_ID]],Financials[Visit_ID],Financials[Insurance_Coverage])</f>
        <v>24322.904212655401</v>
      </c>
      <c r="I127" s="28">
        <f>_xlfn.XLOOKUP(Emergency[[#This Row],[Visit_ID]],Financials[Visit_ID],Financials[Balance_Due])</f>
        <v>8044.0957873445986</v>
      </c>
      <c r="J127" s="3">
        <f>_xlfn.XLOOKUP(Emergency[[#This Row],[Visit_ID]],Hospitalvisits[Visit_ID],Hospitalvisits[Admission_Date])</f>
        <v>45176</v>
      </c>
      <c r="K127">
        <f>_xlfn.XLOOKUP(Emergency[[#This Row],[Patient_ID]],Patientsdetails[Patient_ID],Patientsdetails[Satisfaction_Score])</f>
        <v>8</v>
      </c>
      <c r="L127" t="e">
        <f>_xlfn.XLOOKUP(Emergency[[#This Row],[Patient_ID]],Medicals[Patient ID],Medicals[Department])</f>
        <v>#N/A</v>
      </c>
    </row>
    <row r="128" spans="1:12">
      <c r="A128">
        <v>127</v>
      </c>
      <c r="B128">
        <v>952</v>
      </c>
      <c r="C128">
        <v>2437</v>
      </c>
      <c r="D128" t="s">
        <v>1261</v>
      </c>
      <c r="E128">
        <v>1</v>
      </c>
      <c r="F128" t="s">
        <v>1261</v>
      </c>
      <c r="G128" s="28">
        <f>_xlfn.XLOOKUP(Emergency[[#This Row],[Visit_ID]],Financials[Visit_ID],Financials[Total_Bill_Amount])</f>
        <v>12165</v>
      </c>
      <c r="H128" s="28">
        <f>_xlfn.XLOOKUP(Emergency[[#This Row],[Visit_ID]],Financials[Visit_ID],Financials[Insurance_Coverage])</f>
        <v>8413.6160869724245</v>
      </c>
      <c r="I128" s="28">
        <f>_xlfn.XLOOKUP(Emergency[[#This Row],[Visit_ID]],Financials[Visit_ID],Financials[Balance_Due])</f>
        <v>3751.383913027576</v>
      </c>
      <c r="J128" s="3">
        <f>_xlfn.XLOOKUP(Emergency[[#This Row],[Visit_ID]],Hospitalvisits[Visit_ID],Hospitalvisits[Admission_Date])</f>
        <v>44874</v>
      </c>
      <c r="K128">
        <f>_xlfn.XLOOKUP(Emergency[[#This Row],[Patient_ID]],Patientsdetails[Patient_ID],Patientsdetails[Satisfaction_Score])</f>
        <v>6</v>
      </c>
      <c r="L128" t="e">
        <f>_xlfn.XLOOKUP(Emergency[[#This Row],[Patient_ID]],Medicals[Patient ID],Medicals[Department])</f>
        <v>#N/A</v>
      </c>
    </row>
    <row r="129" spans="1:12">
      <c r="A129">
        <v>128</v>
      </c>
      <c r="B129">
        <v>347</v>
      </c>
      <c r="C129">
        <v>2336</v>
      </c>
      <c r="D129" t="s">
        <v>1261</v>
      </c>
      <c r="E129">
        <v>5</v>
      </c>
      <c r="F129" t="s">
        <v>1261</v>
      </c>
      <c r="G129" s="28">
        <f>_xlfn.XLOOKUP(Emergency[[#This Row],[Visit_ID]],Financials[Visit_ID],Financials[Total_Bill_Amount])</f>
        <v>23207</v>
      </c>
      <c r="H129" s="28">
        <f>_xlfn.XLOOKUP(Emergency[[#This Row],[Visit_ID]],Financials[Visit_ID],Financials[Insurance_Coverage])</f>
        <v>12241.805606048791</v>
      </c>
      <c r="I129" s="28">
        <f>_xlfn.XLOOKUP(Emergency[[#This Row],[Visit_ID]],Financials[Visit_ID],Financials[Balance_Due])</f>
        <v>10965.194393951209</v>
      </c>
      <c r="J129" s="3">
        <f>_xlfn.XLOOKUP(Emergency[[#This Row],[Visit_ID]],Hospitalvisits[Visit_ID],Hospitalvisits[Admission_Date])</f>
        <v>45087</v>
      </c>
      <c r="K129">
        <f>_xlfn.XLOOKUP(Emergency[[#This Row],[Patient_ID]],Patientsdetails[Patient_ID],Patientsdetails[Satisfaction_Score])</f>
        <v>6</v>
      </c>
      <c r="L129" t="e">
        <f>_xlfn.XLOOKUP(Emergency[[#This Row],[Patient_ID]],Medicals[Patient ID],Medicals[Department])</f>
        <v>#N/A</v>
      </c>
    </row>
    <row r="130" spans="1:12">
      <c r="A130">
        <v>129</v>
      </c>
      <c r="B130">
        <v>910</v>
      </c>
      <c r="C130">
        <v>2519</v>
      </c>
      <c r="D130" t="s">
        <v>1262</v>
      </c>
      <c r="E130">
        <v>3</v>
      </c>
      <c r="F130" t="s">
        <v>1261</v>
      </c>
      <c r="G130" s="28">
        <f>_xlfn.XLOOKUP(Emergency[[#This Row],[Visit_ID]],Financials[Visit_ID],Financials[Total_Bill_Amount])</f>
        <v>21309</v>
      </c>
      <c r="H130" s="28">
        <f>_xlfn.XLOOKUP(Emergency[[#This Row],[Visit_ID]],Financials[Visit_ID],Financials[Insurance_Coverage])</f>
        <v>14710.76268665285</v>
      </c>
      <c r="I130" s="28">
        <f>_xlfn.XLOOKUP(Emergency[[#This Row],[Visit_ID]],Financials[Visit_ID],Financials[Balance_Due])</f>
        <v>6598.2373133471519</v>
      </c>
      <c r="J130" s="3">
        <f>_xlfn.XLOOKUP(Emergency[[#This Row],[Visit_ID]],Hospitalvisits[Visit_ID],Hospitalvisits[Admission_Date])</f>
        <v>44880</v>
      </c>
      <c r="K130">
        <f>_xlfn.XLOOKUP(Emergency[[#This Row],[Patient_ID]],Patientsdetails[Patient_ID],Patientsdetails[Satisfaction_Score])</f>
        <v>2</v>
      </c>
      <c r="L130" t="e">
        <f>_xlfn.XLOOKUP(Emergency[[#This Row],[Patient_ID]],Medicals[Patient ID],Medicals[Department])</f>
        <v>#N/A</v>
      </c>
    </row>
    <row r="131" spans="1:12">
      <c r="A131">
        <v>130</v>
      </c>
      <c r="B131">
        <v>678</v>
      </c>
      <c r="C131">
        <v>608</v>
      </c>
      <c r="D131" t="s">
        <v>1261</v>
      </c>
      <c r="E131">
        <v>11</v>
      </c>
      <c r="F131" t="s">
        <v>1262</v>
      </c>
      <c r="G131" s="28">
        <f>_xlfn.XLOOKUP(Emergency[[#This Row],[Visit_ID]],Financials[Visit_ID],Financials[Total_Bill_Amount])</f>
        <v>19197</v>
      </c>
      <c r="H131" s="28">
        <f>_xlfn.XLOOKUP(Emergency[[#This Row],[Visit_ID]],Financials[Visit_ID],Financials[Insurance_Coverage])</f>
        <v>13956.18945218043</v>
      </c>
      <c r="I131" s="28">
        <f>_xlfn.XLOOKUP(Emergency[[#This Row],[Visit_ID]],Financials[Visit_ID],Financials[Balance_Due])</f>
        <v>5240.8105478195703</v>
      </c>
      <c r="J131" s="3">
        <f>_xlfn.XLOOKUP(Emergency[[#This Row],[Visit_ID]],Hospitalvisits[Visit_ID],Hospitalvisits[Admission_Date])</f>
        <v>45074</v>
      </c>
      <c r="K131">
        <f>_xlfn.XLOOKUP(Emergency[[#This Row],[Patient_ID]],Patientsdetails[Patient_ID],Patientsdetails[Satisfaction_Score])</f>
        <v>4</v>
      </c>
      <c r="L131" t="e">
        <f>_xlfn.XLOOKUP(Emergency[[#This Row],[Patient_ID]],Medicals[Patient ID],Medicals[Department])</f>
        <v>#N/A</v>
      </c>
    </row>
    <row r="132" spans="1:12">
      <c r="A132">
        <v>131</v>
      </c>
      <c r="B132">
        <v>276</v>
      </c>
      <c r="C132">
        <v>2241</v>
      </c>
      <c r="D132" t="s">
        <v>1262</v>
      </c>
      <c r="E132">
        <v>9</v>
      </c>
      <c r="F132" t="s">
        <v>1261</v>
      </c>
      <c r="G132" s="28">
        <f>_xlfn.XLOOKUP(Emergency[[#This Row],[Visit_ID]],Financials[Visit_ID],Financials[Total_Bill_Amount])</f>
        <v>6611</v>
      </c>
      <c r="H132" s="28">
        <f>_xlfn.XLOOKUP(Emergency[[#This Row],[Visit_ID]],Financials[Visit_ID],Financials[Insurance_Coverage])</f>
        <v>5181.4404213889047</v>
      </c>
      <c r="I132" s="28">
        <f>_xlfn.XLOOKUP(Emergency[[#This Row],[Visit_ID]],Financials[Visit_ID],Financials[Balance_Due])</f>
        <v>1429.559578611095</v>
      </c>
      <c r="J132" s="3">
        <f>_xlfn.XLOOKUP(Emergency[[#This Row],[Visit_ID]],Hospitalvisits[Visit_ID],Hospitalvisits[Admission_Date])</f>
        <v>45073</v>
      </c>
      <c r="K132">
        <f>_xlfn.XLOOKUP(Emergency[[#This Row],[Patient_ID]],Patientsdetails[Patient_ID],Patientsdetails[Satisfaction_Score])</f>
        <v>8</v>
      </c>
      <c r="L132" t="e">
        <f>_xlfn.XLOOKUP(Emergency[[#This Row],[Patient_ID]],Medicals[Patient ID],Medicals[Department])</f>
        <v>#N/A</v>
      </c>
    </row>
    <row r="133" spans="1:12">
      <c r="A133">
        <v>132</v>
      </c>
      <c r="B133">
        <v>798</v>
      </c>
      <c r="C133">
        <v>1877</v>
      </c>
      <c r="D133" t="s">
        <v>1262</v>
      </c>
      <c r="E133">
        <v>1</v>
      </c>
      <c r="F133" t="s">
        <v>1261</v>
      </c>
      <c r="G133" s="28">
        <f>_xlfn.XLOOKUP(Emergency[[#This Row],[Visit_ID]],Financials[Visit_ID],Financials[Total_Bill_Amount])</f>
        <v>6784</v>
      </c>
      <c r="H133" s="28">
        <f>_xlfn.XLOOKUP(Emergency[[#This Row],[Visit_ID]],Financials[Visit_ID],Financials[Insurance_Coverage])</f>
        <v>4216.5459734915776</v>
      </c>
      <c r="I133" s="28">
        <f>_xlfn.XLOOKUP(Emergency[[#This Row],[Visit_ID]],Financials[Visit_ID],Financials[Balance_Due])</f>
        <v>2567.454026508422</v>
      </c>
      <c r="J133" s="3">
        <f>_xlfn.XLOOKUP(Emergency[[#This Row],[Visit_ID]],Hospitalvisits[Visit_ID],Hospitalvisits[Admission_Date])</f>
        <v>45607</v>
      </c>
      <c r="K133">
        <f>_xlfn.XLOOKUP(Emergency[[#This Row],[Patient_ID]],Patientsdetails[Patient_ID],Patientsdetails[Satisfaction_Score])</f>
        <v>6</v>
      </c>
      <c r="L133" t="e">
        <f>_xlfn.XLOOKUP(Emergency[[#This Row],[Patient_ID]],Medicals[Patient ID],Medicals[Department])</f>
        <v>#N/A</v>
      </c>
    </row>
    <row r="134" spans="1:12">
      <c r="A134">
        <v>133</v>
      </c>
      <c r="B134">
        <v>748</v>
      </c>
      <c r="C134">
        <v>1420</v>
      </c>
      <c r="D134" t="s">
        <v>1262</v>
      </c>
      <c r="E134">
        <v>12</v>
      </c>
      <c r="F134" t="s">
        <v>1262</v>
      </c>
      <c r="G134" s="28">
        <f>_xlfn.XLOOKUP(Emergency[[#This Row],[Visit_ID]],Financials[Visit_ID],Financials[Total_Bill_Amount])</f>
        <v>33416</v>
      </c>
      <c r="H134" s="28">
        <f>_xlfn.XLOOKUP(Emergency[[#This Row],[Visit_ID]],Financials[Visit_ID],Financials[Insurance_Coverage])</f>
        <v>24575.683429267781</v>
      </c>
      <c r="I134" s="28">
        <f>_xlfn.XLOOKUP(Emergency[[#This Row],[Visit_ID]],Financials[Visit_ID],Financials[Balance_Due])</f>
        <v>8840.3165707322187</v>
      </c>
      <c r="J134" s="3">
        <f>_xlfn.XLOOKUP(Emergency[[#This Row],[Visit_ID]],Hospitalvisits[Visit_ID],Hospitalvisits[Admission_Date])</f>
        <v>44617</v>
      </c>
      <c r="K134">
        <f>_xlfn.XLOOKUP(Emergency[[#This Row],[Patient_ID]],Patientsdetails[Patient_ID],Patientsdetails[Satisfaction_Score])</f>
        <v>10</v>
      </c>
      <c r="L134" t="e">
        <f>_xlfn.XLOOKUP(Emergency[[#This Row],[Patient_ID]],Medicals[Patient ID],Medicals[Department])</f>
        <v>#N/A</v>
      </c>
    </row>
    <row r="135" spans="1:12">
      <c r="A135">
        <v>134</v>
      </c>
      <c r="B135">
        <v>2</v>
      </c>
      <c r="C135">
        <v>1673</v>
      </c>
      <c r="D135" t="s">
        <v>1261</v>
      </c>
      <c r="E135">
        <v>6</v>
      </c>
      <c r="F135" t="s">
        <v>1261</v>
      </c>
      <c r="G135" s="28">
        <f>_xlfn.XLOOKUP(Emergency[[#This Row],[Visit_ID]],Financials[Visit_ID],Financials[Total_Bill_Amount])</f>
        <v>15480</v>
      </c>
      <c r="H135" s="28">
        <f>_xlfn.XLOOKUP(Emergency[[#This Row],[Visit_ID]],Financials[Visit_ID],Financials[Insurance_Coverage])</f>
        <v>11448.161473219139</v>
      </c>
      <c r="I135" s="28">
        <f>_xlfn.XLOOKUP(Emergency[[#This Row],[Visit_ID]],Financials[Visit_ID],Financials[Balance_Due])</f>
        <v>4031.838526780859</v>
      </c>
      <c r="J135" s="3">
        <f>_xlfn.XLOOKUP(Emergency[[#This Row],[Visit_ID]],Hospitalvisits[Visit_ID],Hospitalvisits[Admission_Date])</f>
        <v>44614</v>
      </c>
      <c r="K135">
        <f>_xlfn.XLOOKUP(Emergency[[#This Row],[Patient_ID]],Patientsdetails[Patient_ID],Patientsdetails[Satisfaction_Score])</f>
        <v>5</v>
      </c>
      <c r="L135" t="str">
        <f>_xlfn.XLOOKUP(Emergency[[#This Row],[Patient_ID]],Medicals[Patient ID],Medicals[Department])</f>
        <v>Pediatrics</v>
      </c>
    </row>
    <row r="136" spans="1:12">
      <c r="A136">
        <v>135</v>
      </c>
      <c r="B136">
        <v>21</v>
      </c>
      <c r="C136">
        <v>187</v>
      </c>
      <c r="D136" t="s">
        <v>1262</v>
      </c>
      <c r="E136">
        <v>3</v>
      </c>
      <c r="F136" t="s">
        <v>1261</v>
      </c>
      <c r="G136" s="28">
        <f>_xlfn.XLOOKUP(Emergency[[#This Row],[Visit_ID]],Financials[Visit_ID],Financials[Total_Bill_Amount])</f>
        <v>15051</v>
      </c>
      <c r="H136" s="28">
        <f>_xlfn.XLOOKUP(Emergency[[#This Row],[Visit_ID]],Financials[Visit_ID],Financials[Insurance_Coverage])</f>
        <v>9833.650250604187</v>
      </c>
      <c r="I136" s="28">
        <f>_xlfn.XLOOKUP(Emergency[[#This Row],[Visit_ID]],Financials[Visit_ID],Financials[Balance_Due])</f>
        <v>5217.349749395813</v>
      </c>
      <c r="J136" s="3">
        <f>_xlfn.XLOOKUP(Emergency[[#This Row],[Visit_ID]],Hospitalvisits[Visit_ID],Hospitalvisits[Admission_Date])</f>
        <v>45459</v>
      </c>
      <c r="K136">
        <f>_xlfn.XLOOKUP(Emergency[[#This Row],[Patient_ID]],Patientsdetails[Patient_ID],Patientsdetails[Satisfaction_Score])</f>
        <v>3</v>
      </c>
      <c r="L136" t="str">
        <f>_xlfn.XLOOKUP(Emergency[[#This Row],[Patient_ID]],Medicals[Patient ID],Medicals[Department])</f>
        <v>Orthopedics</v>
      </c>
    </row>
    <row r="137" spans="1:12">
      <c r="A137">
        <v>136</v>
      </c>
      <c r="B137">
        <v>689</v>
      </c>
      <c r="C137">
        <v>2003</v>
      </c>
      <c r="D137" t="s">
        <v>1262</v>
      </c>
      <c r="E137">
        <v>2</v>
      </c>
      <c r="F137" t="s">
        <v>1261</v>
      </c>
      <c r="G137" s="28">
        <f>_xlfn.XLOOKUP(Emergency[[#This Row],[Visit_ID]],Financials[Visit_ID],Financials[Total_Bill_Amount])</f>
        <v>9942</v>
      </c>
      <c r="H137" s="28">
        <f>_xlfn.XLOOKUP(Emergency[[#This Row],[Visit_ID]],Financials[Visit_ID],Financials[Insurance_Coverage])</f>
        <v>7562.7824837970647</v>
      </c>
      <c r="I137" s="28">
        <f>_xlfn.XLOOKUP(Emergency[[#This Row],[Visit_ID]],Financials[Visit_ID],Financials[Balance_Due])</f>
        <v>2379.2175162029348</v>
      </c>
      <c r="J137" s="3">
        <f>_xlfn.XLOOKUP(Emergency[[#This Row],[Visit_ID]],Hospitalvisits[Visit_ID],Hospitalvisits[Admission_Date])</f>
        <v>45015</v>
      </c>
      <c r="K137">
        <f>_xlfn.XLOOKUP(Emergency[[#This Row],[Patient_ID]],Patientsdetails[Patient_ID],Patientsdetails[Satisfaction_Score])</f>
        <v>8</v>
      </c>
      <c r="L137" t="e">
        <f>_xlfn.XLOOKUP(Emergency[[#This Row],[Patient_ID]],Medicals[Patient ID],Medicals[Department])</f>
        <v>#N/A</v>
      </c>
    </row>
    <row r="138" spans="1:12">
      <c r="A138">
        <v>137</v>
      </c>
      <c r="B138">
        <v>477</v>
      </c>
      <c r="C138">
        <v>546</v>
      </c>
      <c r="D138" t="s">
        <v>1262</v>
      </c>
      <c r="E138">
        <v>8</v>
      </c>
      <c r="F138" t="s">
        <v>1262</v>
      </c>
      <c r="G138" s="28">
        <f>_xlfn.XLOOKUP(Emergency[[#This Row],[Visit_ID]],Financials[Visit_ID],Financials[Total_Bill_Amount])</f>
        <v>49579</v>
      </c>
      <c r="H138" s="28">
        <f>_xlfn.XLOOKUP(Emergency[[#This Row],[Visit_ID]],Financials[Visit_ID],Financials[Insurance_Coverage])</f>
        <v>28889.238540312399</v>
      </c>
      <c r="I138" s="28">
        <f>_xlfn.XLOOKUP(Emergency[[#This Row],[Visit_ID]],Financials[Visit_ID],Financials[Balance_Due])</f>
        <v>20689.761459687601</v>
      </c>
      <c r="J138" s="3">
        <f>_xlfn.XLOOKUP(Emergency[[#This Row],[Visit_ID]],Hospitalvisits[Visit_ID],Hospitalvisits[Admission_Date])</f>
        <v>44733</v>
      </c>
      <c r="K138">
        <f>_xlfn.XLOOKUP(Emergency[[#This Row],[Patient_ID]],Patientsdetails[Patient_ID],Patientsdetails[Satisfaction_Score])</f>
        <v>8</v>
      </c>
      <c r="L138" t="e">
        <f>_xlfn.XLOOKUP(Emergency[[#This Row],[Patient_ID]],Medicals[Patient ID],Medicals[Department])</f>
        <v>#N/A</v>
      </c>
    </row>
    <row r="139" spans="1:12">
      <c r="A139">
        <v>138</v>
      </c>
      <c r="B139">
        <v>405</v>
      </c>
      <c r="C139">
        <v>2095</v>
      </c>
      <c r="D139" t="s">
        <v>1262</v>
      </c>
      <c r="E139">
        <v>10</v>
      </c>
      <c r="F139" t="s">
        <v>1262</v>
      </c>
      <c r="G139" s="28">
        <f>_xlfn.XLOOKUP(Emergency[[#This Row],[Visit_ID]],Financials[Visit_ID],Financials[Total_Bill_Amount])</f>
        <v>28631</v>
      </c>
      <c r="H139" s="28">
        <f>_xlfn.XLOOKUP(Emergency[[#This Row],[Visit_ID]],Financials[Visit_ID],Financials[Insurance_Coverage])</f>
        <v>15360.944005346901</v>
      </c>
      <c r="I139" s="28">
        <f>_xlfn.XLOOKUP(Emergency[[#This Row],[Visit_ID]],Financials[Visit_ID],Financials[Balance_Due])</f>
        <v>13270.055994653099</v>
      </c>
      <c r="J139" s="3">
        <f>_xlfn.XLOOKUP(Emergency[[#This Row],[Visit_ID]],Hospitalvisits[Visit_ID],Hospitalvisits[Admission_Date])</f>
        <v>45609</v>
      </c>
      <c r="K139">
        <f>_xlfn.XLOOKUP(Emergency[[#This Row],[Patient_ID]],Patientsdetails[Patient_ID],Patientsdetails[Satisfaction_Score])</f>
        <v>1</v>
      </c>
      <c r="L139" t="e">
        <f>_xlfn.XLOOKUP(Emergency[[#This Row],[Patient_ID]],Medicals[Patient ID],Medicals[Department])</f>
        <v>#N/A</v>
      </c>
    </row>
    <row r="140" spans="1:12">
      <c r="A140">
        <v>139</v>
      </c>
      <c r="B140">
        <v>139</v>
      </c>
      <c r="C140">
        <v>338</v>
      </c>
      <c r="D140" t="s">
        <v>1262</v>
      </c>
      <c r="E140">
        <v>4</v>
      </c>
      <c r="F140" t="s">
        <v>1261</v>
      </c>
      <c r="G140" s="28">
        <f>_xlfn.XLOOKUP(Emergency[[#This Row],[Visit_ID]],Financials[Visit_ID],Financials[Total_Bill_Amount])</f>
        <v>17354</v>
      </c>
      <c r="H140" s="28">
        <f>_xlfn.XLOOKUP(Emergency[[#This Row],[Visit_ID]],Financials[Visit_ID],Financials[Insurance_Coverage])</f>
        <v>10052.77589699807</v>
      </c>
      <c r="I140" s="28">
        <f>_xlfn.XLOOKUP(Emergency[[#This Row],[Visit_ID]],Financials[Visit_ID],Financials[Balance_Due])</f>
        <v>7301.2241030019322</v>
      </c>
      <c r="J140" s="3">
        <f>_xlfn.XLOOKUP(Emergency[[#This Row],[Visit_ID]],Hospitalvisits[Visit_ID],Hospitalvisits[Admission_Date])</f>
        <v>45216</v>
      </c>
      <c r="K140">
        <f>_xlfn.XLOOKUP(Emergency[[#This Row],[Patient_ID]],Patientsdetails[Patient_ID],Patientsdetails[Satisfaction_Score])</f>
        <v>2</v>
      </c>
      <c r="L140" t="str">
        <f>_xlfn.XLOOKUP(Emergency[[#This Row],[Patient_ID]],Medicals[Patient ID],Medicals[Department])</f>
        <v>Emergency</v>
      </c>
    </row>
    <row r="141" spans="1:12">
      <c r="A141">
        <v>140</v>
      </c>
      <c r="B141">
        <v>355</v>
      </c>
      <c r="C141">
        <v>2991</v>
      </c>
      <c r="D141" t="s">
        <v>1261</v>
      </c>
      <c r="E141">
        <v>5</v>
      </c>
      <c r="F141" t="s">
        <v>1262</v>
      </c>
      <c r="G141" s="28">
        <f>_xlfn.XLOOKUP(Emergency[[#This Row],[Visit_ID]],Financials[Visit_ID],Financials[Total_Bill_Amount])</f>
        <v>20360</v>
      </c>
      <c r="H141" s="28">
        <f>_xlfn.XLOOKUP(Emergency[[#This Row],[Visit_ID]],Financials[Visit_ID],Financials[Insurance_Coverage])</f>
        <v>11384.486462052781</v>
      </c>
      <c r="I141" s="28">
        <f>_xlfn.XLOOKUP(Emergency[[#This Row],[Visit_ID]],Financials[Visit_ID],Financials[Balance_Due])</f>
        <v>8975.5135379472249</v>
      </c>
      <c r="J141" s="3">
        <f>_xlfn.XLOOKUP(Emergency[[#This Row],[Visit_ID]],Hospitalvisits[Visit_ID],Hospitalvisits[Admission_Date])</f>
        <v>44698</v>
      </c>
      <c r="K141">
        <f>_xlfn.XLOOKUP(Emergency[[#This Row],[Patient_ID]],Patientsdetails[Patient_ID],Patientsdetails[Satisfaction_Score])</f>
        <v>5</v>
      </c>
      <c r="L141" t="e">
        <f>_xlfn.XLOOKUP(Emergency[[#This Row],[Patient_ID]],Medicals[Patient ID],Medicals[Department])</f>
        <v>#N/A</v>
      </c>
    </row>
    <row r="142" spans="1:12">
      <c r="A142">
        <v>141</v>
      </c>
      <c r="B142">
        <v>48</v>
      </c>
      <c r="C142">
        <v>1497</v>
      </c>
      <c r="D142" t="s">
        <v>1262</v>
      </c>
      <c r="E142">
        <v>5</v>
      </c>
      <c r="F142" t="s">
        <v>1262</v>
      </c>
      <c r="G142" s="28">
        <f>_xlfn.XLOOKUP(Emergency[[#This Row],[Visit_ID]],Financials[Visit_ID],Financials[Total_Bill_Amount])</f>
        <v>14638</v>
      </c>
      <c r="H142" s="28">
        <f>_xlfn.XLOOKUP(Emergency[[#This Row],[Visit_ID]],Financials[Visit_ID],Financials[Insurance_Coverage])</f>
        <v>9338.7471696555276</v>
      </c>
      <c r="I142" s="28">
        <f>_xlfn.XLOOKUP(Emergency[[#This Row],[Visit_ID]],Financials[Visit_ID],Financials[Balance_Due])</f>
        <v>5299.2528303444724</v>
      </c>
      <c r="J142" s="3">
        <f>_xlfn.XLOOKUP(Emergency[[#This Row],[Visit_ID]],Hospitalvisits[Visit_ID],Hospitalvisits[Admission_Date])</f>
        <v>44797</v>
      </c>
      <c r="K142">
        <f>_xlfn.XLOOKUP(Emergency[[#This Row],[Patient_ID]],Patientsdetails[Patient_ID],Patientsdetails[Satisfaction_Score])</f>
        <v>5</v>
      </c>
      <c r="L142" t="str">
        <f>_xlfn.XLOOKUP(Emergency[[#This Row],[Patient_ID]],Medicals[Patient ID],Medicals[Department])</f>
        <v>Orthopedics</v>
      </c>
    </row>
    <row r="143" spans="1:12">
      <c r="A143">
        <v>142</v>
      </c>
      <c r="B143">
        <v>141</v>
      </c>
      <c r="C143">
        <v>1680</v>
      </c>
      <c r="D143" t="s">
        <v>1261</v>
      </c>
      <c r="E143">
        <v>8</v>
      </c>
      <c r="F143" t="s">
        <v>1262</v>
      </c>
      <c r="G143" s="28">
        <f>_xlfn.XLOOKUP(Emergency[[#This Row],[Visit_ID]],Financials[Visit_ID],Financials[Total_Bill_Amount])</f>
        <v>16079</v>
      </c>
      <c r="H143" s="28">
        <f>_xlfn.XLOOKUP(Emergency[[#This Row],[Visit_ID]],Financials[Visit_ID],Financials[Insurance_Coverage])</f>
        <v>8041.0102511614468</v>
      </c>
      <c r="I143" s="28">
        <f>_xlfn.XLOOKUP(Emergency[[#This Row],[Visit_ID]],Financials[Visit_ID],Financials[Balance_Due])</f>
        <v>8037.9897488385532</v>
      </c>
      <c r="J143" s="3">
        <f>_xlfn.XLOOKUP(Emergency[[#This Row],[Visit_ID]],Hospitalvisits[Visit_ID],Hospitalvisits[Admission_Date])</f>
        <v>45093</v>
      </c>
      <c r="K143">
        <f>_xlfn.XLOOKUP(Emergency[[#This Row],[Patient_ID]],Patientsdetails[Patient_ID],Patientsdetails[Satisfaction_Score])</f>
        <v>1</v>
      </c>
      <c r="L143" t="str">
        <f>_xlfn.XLOOKUP(Emergency[[#This Row],[Patient_ID]],Medicals[Patient ID],Medicals[Department])</f>
        <v>Emergency</v>
      </c>
    </row>
    <row r="144" spans="1:12">
      <c r="A144">
        <v>143</v>
      </c>
      <c r="B144">
        <v>963</v>
      </c>
      <c r="C144">
        <v>2928</v>
      </c>
      <c r="D144" t="s">
        <v>1261</v>
      </c>
      <c r="E144">
        <v>1</v>
      </c>
      <c r="F144" t="s">
        <v>1262</v>
      </c>
      <c r="G144" s="28">
        <f>_xlfn.XLOOKUP(Emergency[[#This Row],[Visit_ID]],Financials[Visit_ID],Financials[Total_Bill_Amount])</f>
        <v>14470</v>
      </c>
      <c r="H144" s="28">
        <f>_xlfn.XLOOKUP(Emergency[[#This Row],[Visit_ID]],Financials[Visit_ID],Financials[Insurance_Coverage])</f>
        <v>10128.086171597461</v>
      </c>
      <c r="I144" s="28">
        <f>_xlfn.XLOOKUP(Emergency[[#This Row],[Visit_ID]],Financials[Visit_ID],Financials[Balance_Due])</f>
        <v>4341.913828402543</v>
      </c>
      <c r="J144" s="3">
        <f>_xlfn.XLOOKUP(Emergency[[#This Row],[Visit_ID]],Hospitalvisits[Visit_ID],Hospitalvisits[Admission_Date])</f>
        <v>44925</v>
      </c>
      <c r="K144">
        <f>_xlfn.XLOOKUP(Emergency[[#This Row],[Patient_ID]],Patientsdetails[Patient_ID],Patientsdetails[Satisfaction_Score])</f>
        <v>7</v>
      </c>
      <c r="L144" t="e">
        <f>_xlfn.XLOOKUP(Emergency[[#This Row],[Patient_ID]],Medicals[Patient ID],Medicals[Department])</f>
        <v>#N/A</v>
      </c>
    </row>
    <row r="145" spans="1:12">
      <c r="A145">
        <v>144</v>
      </c>
      <c r="B145">
        <v>965</v>
      </c>
      <c r="C145">
        <v>1337</v>
      </c>
      <c r="D145" t="s">
        <v>1261</v>
      </c>
      <c r="E145">
        <v>3</v>
      </c>
      <c r="F145" t="s">
        <v>1261</v>
      </c>
      <c r="G145" s="28">
        <f>_xlfn.XLOOKUP(Emergency[[#This Row],[Visit_ID]],Financials[Visit_ID],Financials[Total_Bill_Amount])</f>
        <v>35912</v>
      </c>
      <c r="H145" s="28">
        <f>_xlfn.XLOOKUP(Emergency[[#This Row],[Visit_ID]],Financials[Visit_ID],Financials[Insurance_Coverage])</f>
        <v>18208.79019460062</v>
      </c>
      <c r="I145" s="28">
        <f>_xlfn.XLOOKUP(Emergency[[#This Row],[Visit_ID]],Financials[Visit_ID],Financials[Balance_Due])</f>
        <v>17703.20980539938</v>
      </c>
      <c r="J145" s="3">
        <f>_xlfn.XLOOKUP(Emergency[[#This Row],[Visit_ID]],Hospitalvisits[Visit_ID],Hospitalvisits[Admission_Date])</f>
        <v>45309</v>
      </c>
      <c r="K145">
        <f>_xlfn.XLOOKUP(Emergency[[#This Row],[Patient_ID]],Patientsdetails[Patient_ID],Patientsdetails[Satisfaction_Score])</f>
        <v>1</v>
      </c>
      <c r="L145" t="e">
        <f>_xlfn.XLOOKUP(Emergency[[#This Row],[Patient_ID]],Medicals[Patient ID],Medicals[Department])</f>
        <v>#N/A</v>
      </c>
    </row>
    <row r="146" spans="1:12">
      <c r="A146">
        <v>145</v>
      </c>
      <c r="B146">
        <v>695</v>
      </c>
      <c r="C146">
        <v>2159</v>
      </c>
      <c r="D146" t="s">
        <v>1262</v>
      </c>
      <c r="E146">
        <v>9</v>
      </c>
      <c r="F146" t="s">
        <v>1261</v>
      </c>
      <c r="G146" s="28">
        <f>_xlfn.XLOOKUP(Emergency[[#This Row],[Visit_ID]],Financials[Visit_ID],Financials[Total_Bill_Amount])</f>
        <v>34639</v>
      </c>
      <c r="H146" s="28">
        <f>_xlfn.XLOOKUP(Emergency[[#This Row],[Visit_ID]],Financials[Visit_ID],Financials[Insurance_Coverage])</f>
        <v>30671.925923270341</v>
      </c>
      <c r="I146" s="28">
        <f>_xlfn.XLOOKUP(Emergency[[#This Row],[Visit_ID]],Financials[Visit_ID],Financials[Balance_Due])</f>
        <v>3967.0740767296629</v>
      </c>
      <c r="J146" s="3">
        <f>_xlfn.XLOOKUP(Emergency[[#This Row],[Visit_ID]],Hospitalvisits[Visit_ID],Hospitalvisits[Admission_Date])</f>
        <v>44841</v>
      </c>
      <c r="K146">
        <f>_xlfn.XLOOKUP(Emergency[[#This Row],[Patient_ID]],Patientsdetails[Patient_ID],Patientsdetails[Satisfaction_Score])</f>
        <v>2</v>
      </c>
      <c r="L146" t="e">
        <f>_xlfn.XLOOKUP(Emergency[[#This Row],[Patient_ID]],Medicals[Patient ID],Medicals[Department])</f>
        <v>#N/A</v>
      </c>
    </row>
    <row r="147" spans="1:12">
      <c r="A147">
        <v>146</v>
      </c>
      <c r="B147">
        <v>209</v>
      </c>
      <c r="C147">
        <v>1624</v>
      </c>
      <c r="D147" t="s">
        <v>1261</v>
      </c>
      <c r="E147">
        <v>2</v>
      </c>
      <c r="F147" t="s">
        <v>1262</v>
      </c>
      <c r="G147" s="28">
        <f>_xlfn.XLOOKUP(Emergency[[#This Row],[Visit_ID]],Financials[Visit_ID],Financials[Total_Bill_Amount])</f>
        <v>17172</v>
      </c>
      <c r="H147" s="28">
        <f>_xlfn.XLOOKUP(Emergency[[#This Row],[Visit_ID]],Financials[Visit_ID],Financials[Insurance_Coverage])</f>
        <v>14776.60655967944</v>
      </c>
      <c r="I147" s="28">
        <f>_xlfn.XLOOKUP(Emergency[[#This Row],[Visit_ID]],Financials[Visit_ID],Financials[Balance_Due])</f>
        <v>2395.393440320564</v>
      </c>
      <c r="J147" s="3">
        <f>_xlfn.XLOOKUP(Emergency[[#This Row],[Visit_ID]],Hospitalvisits[Visit_ID],Hospitalvisits[Admission_Date])</f>
        <v>45622</v>
      </c>
      <c r="K147">
        <f>_xlfn.XLOOKUP(Emergency[[#This Row],[Patient_ID]],Patientsdetails[Patient_ID],Patientsdetails[Satisfaction_Score])</f>
        <v>3</v>
      </c>
      <c r="L147" t="e">
        <f>_xlfn.XLOOKUP(Emergency[[#This Row],[Patient_ID]],Medicals[Patient ID],Medicals[Department])</f>
        <v>#N/A</v>
      </c>
    </row>
    <row r="148" spans="1:12">
      <c r="A148">
        <v>147</v>
      </c>
      <c r="B148">
        <v>156</v>
      </c>
      <c r="C148">
        <v>165</v>
      </c>
      <c r="D148" t="s">
        <v>1261</v>
      </c>
      <c r="E148">
        <v>9</v>
      </c>
      <c r="F148" t="s">
        <v>1261</v>
      </c>
      <c r="G148" s="28">
        <f>_xlfn.XLOOKUP(Emergency[[#This Row],[Visit_ID]],Financials[Visit_ID],Financials[Total_Bill_Amount])</f>
        <v>3695</v>
      </c>
      <c r="H148" s="28">
        <f>_xlfn.XLOOKUP(Emergency[[#This Row],[Visit_ID]],Financials[Visit_ID],Financials[Insurance_Coverage])</f>
        <v>2942.2503777181719</v>
      </c>
      <c r="I148" s="28">
        <f>_xlfn.XLOOKUP(Emergency[[#This Row],[Visit_ID]],Financials[Visit_ID],Financials[Balance_Due])</f>
        <v>752.74962228182812</v>
      </c>
      <c r="J148" s="3">
        <f>_xlfn.XLOOKUP(Emergency[[#This Row],[Visit_ID]],Hospitalvisits[Visit_ID],Hospitalvisits[Admission_Date])</f>
        <v>44664</v>
      </c>
      <c r="K148">
        <f>_xlfn.XLOOKUP(Emergency[[#This Row],[Patient_ID]],Patientsdetails[Patient_ID],Patientsdetails[Satisfaction_Score])</f>
        <v>7</v>
      </c>
      <c r="L148" t="e">
        <f>_xlfn.XLOOKUP(Emergency[[#This Row],[Patient_ID]],Medicals[Patient ID],Medicals[Department])</f>
        <v>#N/A</v>
      </c>
    </row>
    <row r="149" spans="1:12">
      <c r="A149">
        <v>148</v>
      </c>
      <c r="B149">
        <v>945</v>
      </c>
      <c r="C149">
        <v>322</v>
      </c>
      <c r="D149" t="s">
        <v>1262</v>
      </c>
      <c r="E149">
        <v>12</v>
      </c>
      <c r="F149" t="s">
        <v>1262</v>
      </c>
      <c r="G149" s="28">
        <f>_xlfn.XLOOKUP(Emergency[[#This Row],[Visit_ID]],Financials[Visit_ID],Financials[Total_Bill_Amount])</f>
        <v>13594</v>
      </c>
      <c r="H149" s="28">
        <f>_xlfn.XLOOKUP(Emergency[[#This Row],[Visit_ID]],Financials[Visit_ID],Financials[Insurance_Coverage])</f>
        <v>8614.7401077857576</v>
      </c>
      <c r="I149" s="28">
        <f>_xlfn.XLOOKUP(Emergency[[#This Row],[Visit_ID]],Financials[Visit_ID],Financials[Balance_Due])</f>
        <v>4979.2598922142424</v>
      </c>
      <c r="J149" s="3">
        <f>_xlfn.XLOOKUP(Emergency[[#This Row],[Visit_ID]],Hospitalvisits[Visit_ID],Hospitalvisits[Admission_Date])</f>
        <v>45100</v>
      </c>
      <c r="K149">
        <f>_xlfn.XLOOKUP(Emergency[[#This Row],[Patient_ID]],Patientsdetails[Patient_ID],Patientsdetails[Satisfaction_Score])</f>
        <v>5</v>
      </c>
      <c r="L149" t="e">
        <f>_xlfn.XLOOKUP(Emergency[[#This Row],[Patient_ID]],Medicals[Patient ID],Medicals[Department])</f>
        <v>#N/A</v>
      </c>
    </row>
    <row r="150" spans="1:12">
      <c r="A150">
        <v>149</v>
      </c>
      <c r="B150">
        <v>357</v>
      </c>
      <c r="C150">
        <v>883</v>
      </c>
      <c r="D150" t="s">
        <v>1262</v>
      </c>
      <c r="E150">
        <v>11</v>
      </c>
      <c r="F150" t="s">
        <v>1262</v>
      </c>
      <c r="G150" s="28">
        <f>_xlfn.XLOOKUP(Emergency[[#This Row],[Visit_ID]],Financials[Visit_ID],Financials[Total_Bill_Amount])</f>
        <v>12304</v>
      </c>
      <c r="H150" s="28">
        <f>_xlfn.XLOOKUP(Emergency[[#This Row],[Visit_ID]],Financials[Visit_ID],Financials[Insurance_Coverage])</f>
        <v>9220.4393430752007</v>
      </c>
      <c r="I150" s="28">
        <f>_xlfn.XLOOKUP(Emergency[[#This Row],[Visit_ID]],Financials[Visit_ID],Financials[Balance_Due])</f>
        <v>3083.5606569247989</v>
      </c>
      <c r="J150" s="3">
        <f>_xlfn.XLOOKUP(Emergency[[#This Row],[Visit_ID]],Hospitalvisits[Visit_ID],Hospitalvisits[Admission_Date])</f>
        <v>44837</v>
      </c>
      <c r="K150">
        <f>_xlfn.XLOOKUP(Emergency[[#This Row],[Patient_ID]],Patientsdetails[Patient_ID],Patientsdetails[Satisfaction_Score])</f>
        <v>9</v>
      </c>
      <c r="L150" t="e">
        <f>_xlfn.XLOOKUP(Emergency[[#This Row],[Patient_ID]],Medicals[Patient ID],Medicals[Department])</f>
        <v>#N/A</v>
      </c>
    </row>
    <row r="151" spans="1:12">
      <c r="A151">
        <v>150</v>
      </c>
      <c r="B151">
        <v>322</v>
      </c>
      <c r="C151">
        <v>1078</v>
      </c>
      <c r="D151" t="s">
        <v>1261</v>
      </c>
      <c r="E151">
        <v>7</v>
      </c>
      <c r="F151" t="s">
        <v>1261</v>
      </c>
      <c r="G151" s="28">
        <f>_xlfn.XLOOKUP(Emergency[[#This Row],[Visit_ID]],Financials[Visit_ID],Financials[Total_Bill_Amount])</f>
        <v>19584</v>
      </c>
      <c r="H151" s="28">
        <f>_xlfn.XLOOKUP(Emergency[[#This Row],[Visit_ID]],Financials[Visit_ID],Financials[Insurance_Coverage])</f>
        <v>11339.853773664379</v>
      </c>
      <c r="I151" s="28">
        <f>_xlfn.XLOOKUP(Emergency[[#This Row],[Visit_ID]],Financials[Visit_ID],Financials[Balance_Due])</f>
        <v>8244.1462263356188</v>
      </c>
      <c r="J151" s="3">
        <f>_xlfn.XLOOKUP(Emergency[[#This Row],[Visit_ID]],Hospitalvisits[Visit_ID],Hospitalvisits[Admission_Date])</f>
        <v>45178</v>
      </c>
      <c r="K151">
        <f>_xlfn.XLOOKUP(Emergency[[#This Row],[Patient_ID]],Patientsdetails[Patient_ID],Patientsdetails[Satisfaction_Score])</f>
        <v>4</v>
      </c>
      <c r="L151" t="e">
        <f>_xlfn.XLOOKUP(Emergency[[#This Row],[Patient_ID]],Medicals[Patient ID],Medicals[Department])</f>
        <v>#N/A</v>
      </c>
    </row>
    <row r="152" spans="1:12">
      <c r="A152">
        <v>151</v>
      </c>
      <c r="B152">
        <v>661</v>
      </c>
      <c r="C152">
        <v>2472</v>
      </c>
      <c r="D152" t="s">
        <v>1262</v>
      </c>
      <c r="E152">
        <v>5</v>
      </c>
      <c r="F152" t="s">
        <v>1261</v>
      </c>
      <c r="G152" s="28">
        <f>_xlfn.XLOOKUP(Emergency[[#This Row],[Visit_ID]],Financials[Visit_ID],Financials[Total_Bill_Amount])</f>
        <v>13602</v>
      </c>
      <c r="H152" s="28">
        <f>_xlfn.XLOOKUP(Emergency[[#This Row],[Visit_ID]],Financials[Visit_ID],Financials[Insurance_Coverage])</f>
        <v>10610.04666458992</v>
      </c>
      <c r="I152" s="28">
        <f>_xlfn.XLOOKUP(Emergency[[#This Row],[Visit_ID]],Financials[Visit_ID],Financials[Balance_Due])</f>
        <v>2991.953335410079</v>
      </c>
      <c r="J152" s="3">
        <f>_xlfn.XLOOKUP(Emergency[[#This Row],[Visit_ID]],Hospitalvisits[Visit_ID],Hospitalvisits[Admission_Date])</f>
        <v>44911</v>
      </c>
      <c r="K152">
        <f>_xlfn.XLOOKUP(Emergency[[#This Row],[Patient_ID]],Patientsdetails[Patient_ID],Patientsdetails[Satisfaction_Score])</f>
        <v>4</v>
      </c>
      <c r="L152" t="e">
        <f>_xlfn.XLOOKUP(Emergency[[#This Row],[Patient_ID]],Medicals[Patient ID],Medicals[Department])</f>
        <v>#N/A</v>
      </c>
    </row>
    <row r="153" spans="1:12">
      <c r="A153">
        <v>152</v>
      </c>
      <c r="B153">
        <v>990</v>
      </c>
      <c r="C153">
        <v>1995</v>
      </c>
      <c r="D153" t="s">
        <v>1262</v>
      </c>
      <c r="E153">
        <v>1</v>
      </c>
      <c r="F153" t="s">
        <v>1262</v>
      </c>
      <c r="G153" s="28">
        <f>_xlfn.XLOOKUP(Emergency[[#This Row],[Visit_ID]],Financials[Visit_ID],Financials[Total_Bill_Amount])</f>
        <v>10670</v>
      </c>
      <c r="H153" s="28">
        <f>_xlfn.XLOOKUP(Emergency[[#This Row],[Visit_ID]],Financials[Visit_ID],Financials[Insurance_Coverage])</f>
        <v>6648.6343243638084</v>
      </c>
      <c r="I153" s="28">
        <f>_xlfn.XLOOKUP(Emergency[[#This Row],[Visit_ID]],Financials[Visit_ID],Financials[Balance_Due])</f>
        <v>4021.365675636192</v>
      </c>
      <c r="J153" s="3">
        <f>_xlfn.XLOOKUP(Emergency[[#This Row],[Visit_ID]],Hospitalvisits[Visit_ID],Hospitalvisits[Admission_Date])</f>
        <v>44754</v>
      </c>
      <c r="K153">
        <f>_xlfn.XLOOKUP(Emergency[[#This Row],[Patient_ID]],Patientsdetails[Patient_ID],Patientsdetails[Satisfaction_Score])</f>
        <v>5</v>
      </c>
      <c r="L153" t="e">
        <f>_xlfn.XLOOKUP(Emergency[[#This Row],[Patient_ID]],Medicals[Patient ID],Medicals[Department])</f>
        <v>#N/A</v>
      </c>
    </row>
    <row r="154" spans="1:12">
      <c r="A154">
        <v>153</v>
      </c>
      <c r="B154">
        <v>347</v>
      </c>
      <c r="C154">
        <v>1411</v>
      </c>
      <c r="D154" t="s">
        <v>1262</v>
      </c>
      <c r="E154">
        <v>9</v>
      </c>
      <c r="F154" t="s">
        <v>1261</v>
      </c>
      <c r="G154" s="28">
        <f>_xlfn.XLOOKUP(Emergency[[#This Row],[Visit_ID]],Financials[Visit_ID],Financials[Total_Bill_Amount])</f>
        <v>20248</v>
      </c>
      <c r="H154" s="28">
        <f>_xlfn.XLOOKUP(Emergency[[#This Row],[Visit_ID]],Financials[Visit_ID],Financials[Insurance_Coverage])</f>
        <v>11229.266541416269</v>
      </c>
      <c r="I154" s="28">
        <f>_xlfn.XLOOKUP(Emergency[[#This Row],[Visit_ID]],Financials[Visit_ID],Financials[Balance_Due])</f>
        <v>9018.7334585837252</v>
      </c>
      <c r="J154" s="3">
        <f>_xlfn.XLOOKUP(Emergency[[#This Row],[Visit_ID]],Hospitalvisits[Visit_ID],Hospitalvisits[Admission_Date])</f>
        <v>45227</v>
      </c>
      <c r="K154">
        <f>_xlfn.XLOOKUP(Emergency[[#This Row],[Patient_ID]],Patientsdetails[Patient_ID],Patientsdetails[Satisfaction_Score])</f>
        <v>6</v>
      </c>
      <c r="L154" t="e">
        <f>_xlfn.XLOOKUP(Emergency[[#This Row],[Patient_ID]],Medicals[Patient ID],Medicals[Department])</f>
        <v>#N/A</v>
      </c>
    </row>
    <row r="155" spans="1:12">
      <c r="A155">
        <v>154</v>
      </c>
      <c r="B155">
        <v>86</v>
      </c>
      <c r="C155">
        <v>2007</v>
      </c>
      <c r="D155" t="s">
        <v>1262</v>
      </c>
      <c r="E155">
        <v>3</v>
      </c>
      <c r="F155" t="s">
        <v>1261</v>
      </c>
      <c r="G155" s="28">
        <f>_xlfn.XLOOKUP(Emergency[[#This Row],[Visit_ID]],Financials[Visit_ID],Financials[Total_Bill_Amount])</f>
        <v>21589</v>
      </c>
      <c r="H155" s="28">
        <f>_xlfn.XLOOKUP(Emergency[[#This Row],[Visit_ID]],Financials[Visit_ID],Financials[Insurance_Coverage])</f>
        <v>15716.41136573053</v>
      </c>
      <c r="I155" s="28">
        <f>_xlfn.XLOOKUP(Emergency[[#This Row],[Visit_ID]],Financials[Visit_ID],Financials[Balance_Due])</f>
        <v>5872.5886342694721</v>
      </c>
      <c r="J155" s="3">
        <f>_xlfn.XLOOKUP(Emergency[[#This Row],[Visit_ID]],Hospitalvisits[Visit_ID],Hospitalvisits[Admission_Date])</f>
        <v>45538</v>
      </c>
      <c r="K155">
        <f>_xlfn.XLOOKUP(Emergency[[#This Row],[Patient_ID]],Patientsdetails[Patient_ID],Patientsdetails[Satisfaction_Score])</f>
        <v>10</v>
      </c>
      <c r="L155" t="str">
        <f>_xlfn.XLOOKUP(Emergency[[#This Row],[Patient_ID]],Medicals[Patient ID],Medicals[Department])</f>
        <v>Pediatrics</v>
      </c>
    </row>
    <row r="156" spans="1:12">
      <c r="A156">
        <v>155</v>
      </c>
      <c r="B156">
        <v>644</v>
      </c>
      <c r="C156">
        <v>1923</v>
      </c>
      <c r="D156" t="s">
        <v>1261</v>
      </c>
      <c r="E156">
        <v>5</v>
      </c>
      <c r="F156" t="s">
        <v>1261</v>
      </c>
      <c r="G156" s="28">
        <f>_xlfn.XLOOKUP(Emergency[[#This Row],[Visit_ID]],Financials[Visit_ID],Financials[Total_Bill_Amount])</f>
        <v>26792</v>
      </c>
      <c r="H156" s="28">
        <f>_xlfn.XLOOKUP(Emergency[[#This Row],[Visit_ID]],Financials[Visit_ID],Financials[Insurance_Coverage])</f>
        <v>19491.79833806555</v>
      </c>
      <c r="I156" s="28">
        <f>_xlfn.XLOOKUP(Emergency[[#This Row],[Visit_ID]],Financials[Visit_ID],Financials[Balance_Due])</f>
        <v>7300.201661934454</v>
      </c>
      <c r="J156" s="3">
        <f>_xlfn.XLOOKUP(Emergency[[#This Row],[Visit_ID]],Hospitalvisits[Visit_ID],Hospitalvisits[Admission_Date])</f>
        <v>45332</v>
      </c>
      <c r="K156">
        <f>_xlfn.XLOOKUP(Emergency[[#This Row],[Patient_ID]],Patientsdetails[Patient_ID],Patientsdetails[Satisfaction_Score])</f>
        <v>7</v>
      </c>
      <c r="L156" t="e">
        <f>_xlfn.XLOOKUP(Emergency[[#This Row],[Patient_ID]],Medicals[Patient ID],Medicals[Department])</f>
        <v>#N/A</v>
      </c>
    </row>
    <row r="157" spans="1:12">
      <c r="A157">
        <v>156</v>
      </c>
      <c r="B157">
        <v>535</v>
      </c>
      <c r="C157">
        <v>1662</v>
      </c>
      <c r="D157" t="s">
        <v>1262</v>
      </c>
      <c r="E157">
        <v>8</v>
      </c>
      <c r="F157" t="s">
        <v>1262</v>
      </c>
      <c r="G157" s="28">
        <f>_xlfn.XLOOKUP(Emergency[[#This Row],[Visit_ID]],Financials[Visit_ID],Financials[Total_Bill_Amount])</f>
        <v>14744</v>
      </c>
      <c r="H157" s="28">
        <f>_xlfn.XLOOKUP(Emergency[[#This Row],[Visit_ID]],Financials[Visit_ID],Financials[Insurance_Coverage])</f>
        <v>9491.1732604500794</v>
      </c>
      <c r="I157" s="28">
        <f>_xlfn.XLOOKUP(Emergency[[#This Row],[Visit_ID]],Financials[Visit_ID],Financials[Balance_Due])</f>
        <v>5252.8267395499206</v>
      </c>
      <c r="J157" s="3">
        <f>_xlfn.XLOOKUP(Emergency[[#This Row],[Visit_ID]],Hospitalvisits[Visit_ID],Hospitalvisits[Admission_Date])</f>
        <v>44595</v>
      </c>
      <c r="K157">
        <f>_xlfn.XLOOKUP(Emergency[[#This Row],[Patient_ID]],Patientsdetails[Patient_ID],Patientsdetails[Satisfaction_Score])</f>
        <v>4</v>
      </c>
      <c r="L157" t="e">
        <f>_xlfn.XLOOKUP(Emergency[[#This Row],[Patient_ID]],Medicals[Patient ID],Medicals[Department])</f>
        <v>#N/A</v>
      </c>
    </row>
    <row r="158" spans="1:12">
      <c r="A158">
        <v>157</v>
      </c>
      <c r="B158">
        <v>417</v>
      </c>
      <c r="C158">
        <v>846</v>
      </c>
      <c r="D158" t="s">
        <v>1261</v>
      </c>
      <c r="E158">
        <v>8</v>
      </c>
      <c r="F158" t="s">
        <v>1262</v>
      </c>
      <c r="G158" s="28">
        <f>_xlfn.XLOOKUP(Emergency[[#This Row],[Visit_ID]],Financials[Visit_ID],Financials[Total_Bill_Amount])</f>
        <v>16348</v>
      </c>
      <c r="H158" s="28">
        <f>_xlfn.XLOOKUP(Emergency[[#This Row],[Visit_ID]],Financials[Visit_ID],Financials[Insurance_Coverage])</f>
        <v>13885.00964551198</v>
      </c>
      <c r="I158" s="28">
        <f>_xlfn.XLOOKUP(Emergency[[#This Row],[Visit_ID]],Financials[Visit_ID],Financials[Balance_Due])</f>
        <v>2462.990354488024</v>
      </c>
      <c r="J158" s="3">
        <f>_xlfn.XLOOKUP(Emergency[[#This Row],[Visit_ID]],Hospitalvisits[Visit_ID],Hospitalvisits[Admission_Date])</f>
        <v>44762</v>
      </c>
      <c r="K158">
        <f>_xlfn.XLOOKUP(Emergency[[#This Row],[Patient_ID]],Patientsdetails[Patient_ID],Patientsdetails[Satisfaction_Score])</f>
        <v>10</v>
      </c>
      <c r="L158" t="e">
        <f>_xlfn.XLOOKUP(Emergency[[#This Row],[Patient_ID]],Medicals[Patient ID],Medicals[Department])</f>
        <v>#N/A</v>
      </c>
    </row>
    <row r="159" spans="1:12">
      <c r="A159">
        <v>158</v>
      </c>
      <c r="B159">
        <v>707</v>
      </c>
      <c r="C159">
        <v>2783</v>
      </c>
      <c r="D159" t="s">
        <v>1262</v>
      </c>
      <c r="E159">
        <v>3</v>
      </c>
      <c r="F159" t="s">
        <v>1262</v>
      </c>
      <c r="G159" s="28">
        <f>_xlfn.XLOOKUP(Emergency[[#This Row],[Visit_ID]],Financials[Visit_ID],Financials[Total_Bill_Amount])</f>
        <v>31627</v>
      </c>
      <c r="H159" s="28">
        <f>_xlfn.XLOOKUP(Emergency[[#This Row],[Visit_ID]],Financials[Visit_ID],Financials[Insurance_Coverage])</f>
        <v>24819.70046617612</v>
      </c>
      <c r="I159" s="28">
        <f>_xlfn.XLOOKUP(Emergency[[#This Row],[Visit_ID]],Financials[Visit_ID],Financials[Balance_Due])</f>
        <v>6807.2995338238834</v>
      </c>
      <c r="J159" s="3">
        <f>_xlfn.XLOOKUP(Emergency[[#This Row],[Visit_ID]],Hospitalvisits[Visit_ID],Hospitalvisits[Admission_Date])</f>
        <v>45506</v>
      </c>
      <c r="K159">
        <f>_xlfn.XLOOKUP(Emergency[[#This Row],[Patient_ID]],Patientsdetails[Patient_ID],Patientsdetails[Satisfaction_Score])</f>
        <v>10</v>
      </c>
      <c r="L159" t="e">
        <f>_xlfn.XLOOKUP(Emergency[[#This Row],[Patient_ID]],Medicals[Patient ID],Medicals[Department])</f>
        <v>#N/A</v>
      </c>
    </row>
    <row r="160" spans="1:12">
      <c r="A160">
        <v>159</v>
      </c>
      <c r="B160">
        <v>96</v>
      </c>
      <c r="C160">
        <v>1604</v>
      </c>
      <c r="D160" t="s">
        <v>1261</v>
      </c>
      <c r="E160">
        <v>10</v>
      </c>
      <c r="F160" t="s">
        <v>1262</v>
      </c>
      <c r="G160" s="28">
        <f>_xlfn.XLOOKUP(Emergency[[#This Row],[Visit_ID]],Financials[Visit_ID],Financials[Total_Bill_Amount])</f>
        <v>25889</v>
      </c>
      <c r="H160" s="28">
        <f>_xlfn.XLOOKUP(Emergency[[#This Row],[Visit_ID]],Financials[Visit_ID],Financials[Insurance_Coverage])</f>
        <v>22565.18041990733</v>
      </c>
      <c r="I160" s="28">
        <f>_xlfn.XLOOKUP(Emergency[[#This Row],[Visit_ID]],Financials[Visit_ID],Financials[Balance_Due])</f>
        <v>3323.819580092666</v>
      </c>
      <c r="J160" s="3">
        <f>_xlfn.XLOOKUP(Emergency[[#This Row],[Visit_ID]],Hospitalvisits[Visit_ID],Hospitalvisits[Admission_Date])</f>
        <v>45623</v>
      </c>
      <c r="K160">
        <f>_xlfn.XLOOKUP(Emergency[[#This Row],[Patient_ID]],Patientsdetails[Patient_ID],Patientsdetails[Satisfaction_Score])</f>
        <v>8</v>
      </c>
      <c r="L160" t="e">
        <f>_xlfn.XLOOKUP(Emergency[[#This Row],[Patient_ID]],Medicals[Patient ID],Medicals[Department])</f>
        <v>#N/A</v>
      </c>
    </row>
    <row r="161" spans="1:12">
      <c r="A161">
        <v>160</v>
      </c>
      <c r="B161">
        <v>811</v>
      </c>
      <c r="C161">
        <v>2440</v>
      </c>
      <c r="D161" t="s">
        <v>1261</v>
      </c>
      <c r="E161">
        <v>6</v>
      </c>
      <c r="F161" t="s">
        <v>1262</v>
      </c>
      <c r="G161" s="28">
        <f>_xlfn.XLOOKUP(Emergency[[#This Row],[Visit_ID]],Financials[Visit_ID],Financials[Total_Bill_Amount])</f>
        <v>11339</v>
      </c>
      <c r="H161" s="28">
        <f>_xlfn.XLOOKUP(Emergency[[#This Row],[Visit_ID]],Financials[Visit_ID],Financials[Insurance_Coverage])</f>
        <v>10020.685166559029</v>
      </c>
      <c r="I161" s="28">
        <f>_xlfn.XLOOKUP(Emergency[[#This Row],[Visit_ID]],Financials[Visit_ID],Financials[Balance_Due])</f>
        <v>1318.3148334409691</v>
      </c>
      <c r="J161" s="3">
        <f>_xlfn.XLOOKUP(Emergency[[#This Row],[Visit_ID]],Hospitalvisits[Visit_ID],Hospitalvisits[Admission_Date])</f>
        <v>45117</v>
      </c>
      <c r="K161">
        <f>_xlfn.XLOOKUP(Emergency[[#This Row],[Patient_ID]],Patientsdetails[Patient_ID],Patientsdetails[Satisfaction_Score])</f>
        <v>9</v>
      </c>
      <c r="L161" t="e">
        <f>_xlfn.XLOOKUP(Emergency[[#This Row],[Patient_ID]],Medicals[Patient ID],Medicals[Department])</f>
        <v>#N/A</v>
      </c>
    </row>
    <row r="162" spans="1:12">
      <c r="A162">
        <v>161</v>
      </c>
      <c r="B162">
        <v>973</v>
      </c>
      <c r="C162">
        <v>1035</v>
      </c>
      <c r="D162" t="s">
        <v>1261</v>
      </c>
      <c r="E162">
        <v>2</v>
      </c>
      <c r="F162" t="s">
        <v>1261</v>
      </c>
      <c r="G162" s="28">
        <f>_xlfn.XLOOKUP(Emergency[[#This Row],[Visit_ID]],Financials[Visit_ID],Financials[Total_Bill_Amount])</f>
        <v>15806</v>
      </c>
      <c r="H162" s="28">
        <f>_xlfn.XLOOKUP(Emergency[[#This Row],[Visit_ID]],Financials[Visit_ID],Financials[Insurance_Coverage])</f>
        <v>11700.153166920671</v>
      </c>
      <c r="I162" s="28">
        <f>_xlfn.XLOOKUP(Emergency[[#This Row],[Visit_ID]],Financials[Visit_ID],Financials[Balance_Due])</f>
        <v>4105.8468330793276</v>
      </c>
      <c r="J162" s="3">
        <f>_xlfn.XLOOKUP(Emergency[[#This Row],[Visit_ID]],Hospitalvisits[Visit_ID],Hospitalvisits[Admission_Date])</f>
        <v>44632</v>
      </c>
      <c r="K162">
        <f>_xlfn.XLOOKUP(Emergency[[#This Row],[Patient_ID]],Patientsdetails[Patient_ID],Patientsdetails[Satisfaction_Score])</f>
        <v>2</v>
      </c>
      <c r="L162" t="e">
        <f>_xlfn.XLOOKUP(Emergency[[#This Row],[Patient_ID]],Medicals[Patient ID],Medicals[Department])</f>
        <v>#N/A</v>
      </c>
    </row>
    <row r="163" spans="1:12">
      <c r="A163">
        <v>162</v>
      </c>
      <c r="B163">
        <v>954</v>
      </c>
      <c r="C163">
        <v>1553</v>
      </c>
      <c r="D163" t="s">
        <v>1261</v>
      </c>
      <c r="E163">
        <v>3</v>
      </c>
      <c r="F163" t="s">
        <v>1261</v>
      </c>
      <c r="G163" s="28">
        <f>_xlfn.XLOOKUP(Emergency[[#This Row],[Visit_ID]],Financials[Visit_ID],Financials[Total_Bill_Amount])</f>
        <v>46251</v>
      </c>
      <c r="H163" s="28">
        <f>_xlfn.XLOOKUP(Emergency[[#This Row],[Visit_ID]],Financials[Visit_ID],Financials[Insurance_Coverage])</f>
        <v>32436.716512524261</v>
      </c>
      <c r="I163" s="28">
        <f>_xlfn.XLOOKUP(Emergency[[#This Row],[Visit_ID]],Financials[Visit_ID],Financials[Balance_Due])</f>
        <v>13814.283487475739</v>
      </c>
      <c r="J163" s="3">
        <f>_xlfn.XLOOKUP(Emergency[[#This Row],[Visit_ID]],Hospitalvisits[Visit_ID],Hospitalvisits[Admission_Date])</f>
        <v>45004</v>
      </c>
      <c r="K163">
        <f>_xlfn.XLOOKUP(Emergency[[#This Row],[Patient_ID]],Patientsdetails[Patient_ID],Patientsdetails[Satisfaction_Score])</f>
        <v>1</v>
      </c>
      <c r="L163" t="e">
        <f>_xlfn.XLOOKUP(Emergency[[#This Row],[Patient_ID]],Medicals[Patient ID],Medicals[Department])</f>
        <v>#N/A</v>
      </c>
    </row>
    <row r="164" spans="1:12">
      <c r="A164">
        <v>163</v>
      </c>
      <c r="B164">
        <v>256</v>
      </c>
      <c r="C164">
        <v>902</v>
      </c>
      <c r="D164" t="s">
        <v>1262</v>
      </c>
      <c r="E164">
        <v>2</v>
      </c>
      <c r="F164" t="s">
        <v>1261</v>
      </c>
      <c r="G164" s="28">
        <f>_xlfn.XLOOKUP(Emergency[[#This Row],[Visit_ID]],Financials[Visit_ID],Financials[Total_Bill_Amount])</f>
        <v>10225</v>
      </c>
      <c r="H164" s="28">
        <f>_xlfn.XLOOKUP(Emergency[[#This Row],[Visit_ID]],Financials[Visit_ID],Financials[Insurance_Coverage])</f>
        <v>6643.8073704179596</v>
      </c>
      <c r="I164" s="28">
        <f>_xlfn.XLOOKUP(Emergency[[#This Row],[Visit_ID]],Financials[Visit_ID],Financials[Balance_Due])</f>
        <v>3581.1926295820399</v>
      </c>
      <c r="J164" s="3">
        <f>_xlfn.XLOOKUP(Emergency[[#This Row],[Visit_ID]],Hospitalvisits[Visit_ID],Hospitalvisits[Admission_Date])</f>
        <v>45390</v>
      </c>
      <c r="K164">
        <f>_xlfn.XLOOKUP(Emergency[[#This Row],[Patient_ID]],Patientsdetails[Patient_ID],Patientsdetails[Satisfaction_Score])</f>
        <v>8</v>
      </c>
      <c r="L164" t="e">
        <f>_xlfn.XLOOKUP(Emergency[[#This Row],[Patient_ID]],Medicals[Patient ID],Medicals[Department])</f>
        <v>#N/A</v>
      </c>
    </row>
    <row r="165" spans="1:12">
      <c r="A165">
        <v>164</v>
      </c>
      <c r="B165">
        <v>629</v>
      </c>
      <c r="C165">
        <v>457</v>
      </c>
      <c r="D165" t="s">
        <v>1261</v>
      </c>
      <c r="E165">
        <v>3</v>
      </c>
      <c r="F165" t="s">
        <v>1262</v>
      </c>
      <c r="G165" s="28">
        <f>_xlfn.XLOOKUP(Emergency[[#This Row],[Visit_ID]],Financials[Visit_ID],Financials[Total_Bill_Amount])</f>
        <v>7080</v>
      </c>
      <c r="H165" s="28">
        <f>_xlfn.XLOOKUP(Emergency[[#This Row],[Visit_ID]],Financials[Visit_ID],Financials[Insurance_Coverage])</f>
        <v>5721.3343351931671</v>
      </c>
      <c r="I165" s="28">
        <f>_xlfn.XLOOKUP(Emergency[[#This Row],[Visit_ID]],Financials[Visit_ID],Financials[Balance_Due])</f>
        <v>1358.6656648068331</v>
      </c>
      <c r="J165" s="3">
        <f>_xlfn.XLOOKUP(Emergency[[#This Row],[Visit_ID]],Hospitalvisits[Visit_ID],Hospitalvisits[Admission_Date])</f>
        <v>44886</v>
      </c>
      <c r="K165">
        <f>_xlfn.XLOOKUP(Emergency[[#This Row],[Patient_ID]],Patientsdetails[Patient_ID],Patientsdetails[Satisfaction_Score])</f>
        <v>8</v>
      </c>
      <c r="L165" t="e">
        <f>_xlfn.XLOOKUP(Emergency[[#This Row],[Patient_ID]],Medicals[Patient ID],Medicals[Department])</f>
        <v>#N/A</v>
      </c>
    </row>
    <row r="166" spans="1:12">
      <c r="A166">
        <v>165</v>
      </c>
      <c r="B166">
        <v>355</v>
      </c>
      <c r="C166">
        <v>1814</v>
      </c>
      <c r="D166" t="s">
        <v>1261</v>
      </c>
      <c r="E166">
        <v>9</v>
      </c>
      <c r="F166" t="s">
        <v>1262</v>
      </c>
      <c r="G166" s="28">
        <f>_xlfn.XLOOKUP(Emergency[[#This Row],[Visit_ID]],Financials[Visit_ID],Financials[Total_Bill_Amount])</f>
        <v>11743</v>
      </c>
      <c r="H166" s="28">
        <f>_xlfn.XLOOKUP(Emergency[[#This Row],[Visit_ID]],Financials[Visit_ID],Financials[Insurance_Coverage])</f>
        <v>10182.98351326661</v>
      </c>
      <c r="I166" s="28">
        <f>_xlfn.XLOOKUP(Emergency[[#This Row],[Visit_ID]],Financials[Visit_ID],Financials[Balance_Due])</f>
        <v>1560.0164867333899</v>
      </c>
      <c r="J166" s="3">
        <f>_xlfn.XLOOKUP(Emergency[[#This Row],[Visit_ID]],Hospitalvisits[Visit_ID],Hospitalvisits[Admission_Date])</f>
        <v>45428</v>
      </c>
      <c r="K166">
        <f>_xlfn.XLOOKUP(Emergency[[#This Row],[Patient_ID]],Patientsdetails[Patient_ID],Patientsdetails[Satisfaction_Score])</f>
        <v>5</v>
      </c>
      <c r="L166" t="e">
        <f>_xlfn.XLOOKUP(Emergency[[#This Row],[Patient_ID]],Medicals[Patient ID],Medicals[Department])</f>
        <v>#N/A</v>
      </c>
    </row>
    <row r="167" spans="1:12">
      <c r="A167">
        <v>166</v>
      </c>
      <c r="B167">
        <v>359</v>
      </c>
      <c r="C167">
        <v>2117</v>
      </c>
      <c r="D167" t="s">
        <v>1262</v>
      </c>
      <c r="E167">
        <v>11</v>
      </c>
      <c r="F167" t="s">
        <v>1262</v>
      </c>
      <c r="G167" s="28">
        <f>_xlfn.XLOOKUP(Emergency[[#This Row],[Visit_ID]],Financials[Visit_ID],Financials[Total_Bill_Amount])</f>
        <v>15290</v>
      </c>
      <c r="H167" s="28">
        <f>_xlfn.XLOOKUP(Emergency[[#This Row],[Visit_ID]],Financials[Visit_ID],Financials[Insurance_Coverage])</f>
        <v>8883.9425703494926</v>
      </c>
      <c r="I167" s="28">
        <f>_xlfn.XLOOKUP(Emergency[[#This Row],[Visit_ID]],Financials[Visit_ID],Financials[Balance_Due])</f>
        <v>6406.0574296505074</v>
      </c>
      <c r="J167" s="3">
        <f>_xlfn.XLOOKUP(Emergency[[#This Row],[Visit_ID]],Hospitalvisits[Visit_ID],Hospitalvisits[Admission_Date])</f>
        <v>44976</v>
      </c>
      <c r="K167">
        <f>_xlfn.XLOOKUP(Emergency[[#This Row],[Patient_ID]],Patientsdetails[Patient_ID],Patientsdetails[Satisfaction_Score])</f>
        <v>6</v>
      </c>
      <c r="L167" t="e">
        <f>_xlfn.XLOOKUP(Emergency[[#This Row],[Patient_ID]],Medicals[Patient ID],Medicals[Department])</f>
        <v>#N/A</v>
      </c>
    </row>
    <row r="168" spans="1:12">
      <c r="A168">
        <v>167</v>
      </c>
      <c r="B168">
        <v>2</v>
      </c>
      <c r="C168">
        <v>2645</v>
      </c>
      <c r="D168" t="s">
        <v>1262</v>
      </c>
      <c r="E168">
        <v>1</v>
      </c>
      <c r="F168" t="s">
        <v>1262</v>
      </c>
      <c r="G168" s="28">
        <f>_xlfn.XLOOKUP(Emergency[[#This Row],[Visit_ID]],Financials[Visit_ID],Financials[Total_Bill_Amount])</f>
        <v>15212</v>
      </c>
      <c r="H168" s="28">
        <f>_xlfn.XLOOKUP(Emergency[[#This Row],[Visit_ID]],Financials[Visit_ID],Financials[Insurance_Coverage])</f>
        <v>11127.6367951549</v>
      </c>
      <c r="I168" s="28">
        <f>_xlfn.XLOOKUP(Emergency[[#This Row],[Visit_ID]],Financials[Visit_ID],Financials[Balance_Due])</f>
        <v>4084.3632048451041</v>
      </c>
      <c r="J168" s="3">
        <f>_xlfn.XLOOKUP(Emergency[[#This Row],[Visit_ID]],Hospitalvisits[Visit_ID],Hospitalvisits[Admission_Date])</f>
        <v>45612</v>
      </c>
      <c r="K168">
        <f>_xlfn.XLOOKUP(Emergency[[#This Row],[Patient_ID]],Patientsdetails[Patient_ID],Patientsdetails[Satisfaction_Score])</f>
        <v>5</v>
      </c>
      <c r="L168" t="str">
        <f>_xlfn.XLOOKUP(Emergency[[#This Row],[Patient_ID]],Medicals[Patient ID],Medicals[Department])</f>
        <v>Pediatrics</v>
      </c>
    </row>
    <row r="169" spans="1:12">
      <c r="A169">
        <v>168</v>
      </c>
      <c r="B169">
        <v>680</v>
      </c>
      <c r="C169">
        <v>849</v>
      </c>
      <c r="D169" t="s">
        <v>1261</v>
      </c>
      <c r="E169">
        <v>11</v>
      </c>
      <c r="F169" t="s">
        <v>1261</v>
      </c>
      <c r="G169" s="28">
        <f>_xlfn.XLOOKUP(Emergency[[#This Row],[Visit_ID]],Financials[Visit_ID],Financials[Total_Bill_Amount])</f>
        <v>11834</v>
      </c>
      <c r="H169" s="28">
        <f>_xlfn.XLOOKUP(Emergency[[#This Row],[Visit_ID]],Financials[Visit_ID],Financials[Insurance_Coverage])</f>
        <v>8452.2905958611664</v>
      </c>
      <c r="I169" s="28">
        <f>_xlfn.XLOOKUP(Emergency[[#This Row],[Visit_ID]],Financials[Visit_ID],Financials[Balance_Due])</f>
        <v>3381.7094041388341</v>
      </c>
      <c r="J169" s="3">
        <f>_xlfn.XLOOKUP(Emergency[[#This Row],[Visit_ID]],Hospitalvisits[Visit_ID],Hospitalvisits[Admission_Date])</f>
        <v>44974</v>
      </c>
      <c r="K169">
        <f>_xlfn.XLOOKUP(Emergency[[#This Row],[Patient_ID]],Patientsdetails[Patient_ID],Patientsdetails[Satisfaction_Score])</f>
        <v>6</v>
      </c>
      <c r="L169" t="e">
        <f>_xlfn.XLOOKUP(Emergency[[#This Row],[Patient_ID]],Medicals[Patient ID],Medicals[Department])</f>
        <v>#N/A</v>
      </c>
    </row>
    <row r="170" spans="1:12">
      <c r="A170">
        <v>169</v>
      </c>
      <c r="B170">
        <v>755</v>
      </c>
      <c r="C170">
        <v>884</v>
      </c>
      <c r="D170" t="s">
        <v>1262</v>
      </c>
      <c r="E170">
        <v>2</v>
      </c>
      <c r="F170" t="s">
        <v>1262</v>
      </c>
      <c r="G170" s="28">
        <f>_xlfn.XLOOKUP(Emergency[[#This Row],[Visit_ID]],Financials[Visit_ID],Financials[Total_Bill_Amount])</f>
        <v>13059</v>
      </c>
      <c r="H170" s="28">
        <f>_xlfn.XLOOKUP(Emergency[[#This Row],[Visit_ID]],Financials[Visit_ID],Financials[Insurance_Coverage])</f>
        <v>9024.3845817475794</v>
      </c>
      <c r="I170" s="28">
        <f>_xlfn.XLOOKUP(Emergency[[#This Row],[Visit_ID]],Financials[Visit_ID],Financials[Balance_Due])</f>
        <v>4034.615418252421</v>
      </c>
      <c r="J170" s="3">
        <f>_xlfn.XLOOKUP(Emergency[[#This Row],[Visit_ID]],Hospitalvisits[Visit_ID],Hospitalvisits[Admission_Date])</f>
        <v>44943</v>
      </c>
      <c r="K170">
        <f>_xlfn.XLOOKUP(Emergency[[#This Row],[Patient_ID]],Patientsdetails[Patient_ID],Patientsdetails[Satisfaction_Score])</f>
        <v>3</v>
      </c>
      <c r="L170" t="e">
        <f>_xlfn.XLOOKUP(Emergency[[#This Row],[Patient_ID]],Medicals[Patient ID],Medicals[Department])</f>
        <v>#N/A</v>
      </c>
    </row>
    <row r="171" spans="1:12">
      <c r="A171">
        <v>170</v>
      </c>
      <c r="B171">
        <v>664</v>
      </c>
      <c r="C171">
        <v>265</v>
      </c>
      <c r="D171" t="s">
        <v>1261</v>
      </c>
      <c r="E171">
        <v>5</v>
      </c>
      <c r="F171" t="s">
        <v>1261</v>
      </c>
      <c r="G171" s="28">
        <f>_xlfn.XLOOKUP(Emergency[[#This Row],[Visit_ID]],Financials[Visit_ID],Financials[Total_Bill_Amount])</f>
        <v>11268</v>
      </c>
      <c r="H171" s="28">
        <f>_xlfn.XLOOKUP(Emergency[[#This Row],[Visit_ID]],Financials[Visit_ID],Financials[Insurance_Coverage])</f>
        <v>6205.0381980130633</v>
      </c>
      <c r="I171" s="28">
        <f>_xlfn.XLOOKUP(Emergency[[#This Row],[Visit_ID]],Financials[Visit_ID],Financials[Balance_Due])</f>
        <v>5062.9618019869367</v>
      </c>
      <c r="J171" s="3">
        <f>_xlfn.XLOOKUP(Emergency[[#This Row],[Visit_ID]],Hospitalvisits[Visit_ID],Hospitalvisits[Admission_Date])</f>
        <v>44583</v>
      </c>
      <c r="K171">
        <f>_xlfn.XLOOKUP(Emergency[[#This Row],[Patient_ID]],Patientsdetails[Patient_ID],Patientsdetails[Satisfaction_Score])</f>
        <v>10</v>
      </c>
      <c r="L171" t="e">
        <f>_xlfn.XLOOKUP(Emergency[[#This Row],[Patient_ID]],Medicals[Patient ID],Medicals[Department])</f>
        <v>#N/A</v>
      </c>
    </row>
    <row r="172" spans="1:12">
      <c r="A172">
        <v>171</v>
      </c>
      <c r="B172">
        <v>892</v>
      </c>
      <c r="C172">
        <v>36</v>
      </c>
      <c r="D172" t="s">
        <v>1262</v>
      </c>
      <c r="E172">
        <v>3</v>
      </c>
      <c r="F172" t="s">
        <v>1261</v>
      </c>
      <c r="G172" s="28">
        <f>_xlfn.XLOOKUP(Emergency[[#This Row],[Visit_ID]],Financials[Visit_ID],Financials[Total_Bill_Amount])</f>
        <v>28313</v>
      </c>
      <c r="H172" s="28">
        <f>_xlfn.XLOOKUP(Emergency[[#This Row],[Visit_ID]],Financials[Visit_ID],Financials[Insurance_Coverage])</f>
        <v>14544.37151494588</v>
      </c>
      <c r="I172" s="28">
        <f>_xlfn.XLOOKUP(Emergency[[#This Row],[Visit_ID]],Financials[Visit_ID],Financials[Balance_Due])</f>
        <v>13768.62848505412</v>
      </c>
      <c r="J172" s="3">
        <f>_xlfn.XLOOKUP(Emergency[[#This Row],[Visit_ID]],Hospitalvisits[Visit_ID],Hospitalvisits[Admission_Date])</f>
        <v>44798</v>
      </c>
      <c r="K172">
        <f>_xlfn.XLOOKUP(Emergency[[#This Row],[Patient_ID]],Patientsdetails[Patient_ID],Patientsdetails[Satisfaction_Score])</f>
        <v>5</v>
      </c>
      <c r="L172" t="e">
        <f>_xlfn.XLOOKUP(Emergency[[#This Row],[Patient_ID]],Medicals[Patient ID],Medicals[Department])</f>
        <v>#N/A</v>
      </c>
    </row>
    <row r="173" spans="1:12">
      <c r="A173">
        <v>172</v>
      </c>
      <c r="B173">
        <v>917</v>
      </c>
      <c r="C173">
        <v>900</v>
      </c>
      <c r="D173" t="s">
        <v>1261</v>
      </c>
      <c r="E173">
        <v>11</v>
      </c>
      <c r="F173" t="s">
        <v>1261</v>
      </c>
      <c r="G173" s="28">
        <f>_xlfn.XLOOKUP(Emergency[[#This Row],[Visit_ID]],Financials[Visit_ID],Financials[Total_Bill_Amount])</f>
        <v>23740</v>
      </c>
      <c r="H173" s="28">
        <f>_xlfn.XLOOKUP(Emergency[[#This Row],[Visit_ID]],Financials[Visit_ID],Financials[Insurance_Coverage])</f>
        <v>16405.73965597793</v>
      </c>
      <c r="I173" s="28">
        <f>_xlfn.XLOOKUP(Emergency[[#This Row],[Visit_ID]],Financials[Visit_ID],Financials[Balance_Due])</f>
        <v>7334.2603440220664</v>
      </c>
      <c r="J173" s="3">
        <f>_xlfn.XLOOKUP(Emergency[[#This Row],[Visit_ID]],Hospitalvisits[Visit_ID],Hospitalvisits[Admission_Date])</f>
        <v>45148</v>
      </c>
      <c r="K173">
        <f>_xlfn.XLOOKUP(Emergency[[#This Row],[Patient_ID]],Patientsdetails[Patient_ID],Patientsdetails[Satisfaction_Score])</f>
        <v>6</v>
      </c>
      <c r="L173" t="e">
        <f>_xlfn.XLOOKUP(Emergency[[#This Row],[Patient_ID]],Medicals[Patient ID],Medicals[Department])</f>
        <v>#N/A</v>
      </c>
    </row>
    <row r="174" spans="1:12">
      <c r="A174">
        <v>173</v>
      </c>
      <c r="B174">
        <v>656</v>
      </c>
      <c r="C174">
        <v>1306</v>
      </c>
      <c r="D174" t="s">
        <v>1261</v>
      </c>
      <c r="E174">
        <v>8</v>
      </c>
      <c r="F174" t="s">
        <v>1261</v>
      </c>
      <c r="G174" s="28">
        <f>_xlfn.XLOOKUP(Emergency[[#This Row],[Visit_ID]],Financials[Visit_ID],Financials[Total_Bill_Amount])</f>
        <v>8887</v>
      </c>
      <c r="H174" s="28">
        <f>_xlfn.XLOOKUP(Emergency[[#This Row],[Visit_ID]],Financials[Visit_ID],Financials[Insurance_Coverage])</f>
        <v>6667.1536865005764</v>
      </c>
      <c r="I174" s="28">
        <f>_xlfn.XLOOKUP(Emergency[[#This Row],[Visit_ID]],Financials[Visit_ID],Financials[Balance_Due])</f>
        <v>2219.846313499424</v>
      </c>
      <c r="J174" s="3">
        <f>_xlfn.XLOOKUP(Emergency[[#This Row],[Visit_ID]],Hospitalvisits[Visit_ID],Hospitalvisits[Admission_Date])</f>
        <v>45410</v>
      </c>
      <c r="K174">
        <f>_xlfn.XLOOKUP(Emergency[[#This Row],[Patient_ID]],Patientsdetails[Patient_ID],Patientsdetails[Satisfaction_Score])</f>
        <v>9</v>
      </c>
      <c r="L174" t="e">
        <f>_xlfn.XLOOKUP(Emergency[[#This Row],[Patient_ID]],Medicals[Patient ID],Medicals[Department])</f>
        <v>#N/A</v>
      </c>
    </row>
    <row r="175" spans="1:12">
      <c r="A175">
        <v>174</v>
      </c>
      <c r="B175">
        <v>802</v>
      </c>
      <c r="C175">
        <v>2365</v>
      </c>
      <c r="D175" t="s">
        <v>1261</v>
      </c>
      <c r="E175">
        <v>12</v>
      </c>
      <c r="F175" t="s">
        <v>1261</v>
      </c>
      <c r="G175" s="28">
        <f>_xlfn.XLOOKUP(Emergency[[#This Row],[Visit_ID]],Financials[Visit_ID],Financials[Total_Bill_Amount])</f>
        <v>24447</v>
      </c>
      <c r="H175" s="28">
        <f>_xlfn.XLOOKUP(Emergency[[#This Row],[Visit_ID]],Financials[Visit_ID],Financials[Insurance_Coverage])</f>
        <v>12609.78932185345</v>
      </c>
      <c r="I175" s="28">
        <f>_xlfn.XLOOKUP(Emergency[[#This Row],[Visit_ID]],Financials[Visit_ID],Financials[Balance_Due])</f>
        <v>11837.21067814655</v>
      </c>
      <c r="J175" s="3">
        <f>_xlfn.XLOOKUP(Emergency[[#This Row],[Visit_ID]],Hospitalvisits[Visit_ID],Hospitalvisits[Admission_Date])</f>
        <v>45587</v>
      </c>
      <c r="K175">
        <f>_xlfn.XLOOKUP(Emergency[[#This Row],[Patient_ID]],Patientsdetails[Patient_ID],Patientsdetails[Satisfaction_Score])</f>
        <v>6</v>
      </c>
      <c r="L175" t="e">
        <f>_xlfn.XLOOKUP(Emergency[[#This Row],[Patient_ID]],Medicals[Patient ID],Medicals[Department])</f>
        <v>#N/A</v>
      </c>
    </row>
    <row r="176" spans="1:12">
      <c r="A176">
        <v>175</v>
      </c>
      <c r="B176">
        <v>197</v>
      </c>
      <c r="C176">
        <v>1938</v>
      </c>
      <c r="D176" t="s">
        <v>1261</v>
      </c>
      <c r="E176">
        <v>9</v>
      </c>
      <c r="F176" t="s">
        <v>1261</v>
      </c>
      <c r="G176" s="28">
        <f>_xlfn.XLOOKUP(Emergency[[#This Row],[Visit_ID]],Financials[Visit_ID],Financials[Total_Bill_Amount])</f>
        <v>15412</v>
      </c>
      <c r="H176" s="28">
        <f>_xlfn.XLOOKUP(Emergency[[#This Row],[Visit_ID]],Financials[Visit_ID],Financials[Insurance_Coverage])</f>
        <v>8194.1681184724548</v>
      </c>
      <c r="I176" s="28">
        <f>_xlfn.XLOOKUP(Emergency[[#This Row],[Visit_ID]],Financials[Visit_ID],Financials[Balance_Due])</f>
        <v>7217.8318815275452</v>
      </c>
      <c r="J176" s="3">
        <f>_xlfn.XLOOKUP(Emergency[[#This Row],[Visit_ID]],Hospitalvisits[Visit_ID],Hospitalvisits[Admission_Date])</f>
        <v>45609</v>
      </c>
      <c r="K176">
        <f>_xlfn.XLOOKUP(Emergency[[#This Row],[Patient_ID]],Patientsdetails[Patient_ID],Patientsdetails[Satisfaction_Score])</f>
        <v>3</v>
      </c>
      <c r="L176" t="str">
        <f>_xlfn.XLOOKUP(Emergency[[#This Row],[Patient_ID]],Medicals[Patient ID],Medicals[Department])</f>
        <v>Emergency</v>
      </c>
    </row>
    <row r="177" spans="1:12">
      <c r="A177">
        <v>176</v>
      </c>
      <c r="B177">
        <v>466</v>
      </c>
      <c r="C177">
        <v>193</v>
      </c>
      <c r="D177" t="s">
        <v>1262</v>
      </c>
      <c r="E177">
        <v>12</v>
      </c>
      <c r="F177" t="s">
        <v>1261</v>
      </c>
      <c r="G177" s="28">
        <f>_xlfn.XLOOKUP(Emergency[[#This Row],[Visit_ID]],Financials[Visit_ID],Financials[Total_Bill_Amount])</f>
        <v>24116</v>
      </c>
      <c r="H177" s="28">
        <f>_xlfn.XLOOKUP(Emergency[[#This Row],[Visit_ID]],Financials[Visit_ID],Financials[Insurance_Coverage])</f>
        <v>14067.09600609488</v>
      </c>
      <c r="I177" s="28">
        <f>_xlfn.XLOOKUP(Emergency[[#This Row],[Visit_ID]],Financials[Visit_ID],Financials[Balance_Due])</f>
        <v>10048.90399390512</v>
      </c>
      <c r="J177" s="3">
        <f>_xlfn.XLOOKUP(Emergency[[#This Row],[Visit_ID]],Hospitalvisits[Visit_ID],Hospitalvisits[Admission_Date])</f>
        <v>45175</v>
      </c>
      <c r="K177">
        <f>_xlfn.XLOOKUP(Emergency[[#This Row],[Patient_ID]],Patientsdetails[Patient_ID],Patientsdetails[Satisfaction_Score])</f>
        <v>7</v>
      </c>
      <c r="L177" t="e">
        <f>_xlfn.XLOOKUP(Emergency[[#This Row],[Patient_ID]],Medicals[Patient ID],Medicals[Department])</f>
        <v>#N/A</v>
      </c>
    </row>
    <row r="178" spans="1:12">
      <c r="A178">
        <v>177</v>
      </c>
      <c r="B178">
        <v>151</v>
      </c>
      <c r="C178">
        <v>1543</v>
      </c>
      <c r="D178" t="s">
        <v>1262</v>
      </c>
      <c r="E178">
        <v>11</v>
      </c>
      <c r="F178" t="s">
        <v>1261</v>
      </c>
      <c r="G178" s="28">
        <f>_xlfn.XLOOKUP(Emergency[[#This Row],[Visit_ID]],Financials[Visit_ID],Financials[Total_Bill_Amount])</f>
        <v>9154</v>
      </c>
      <c r="H178" s="28">
        <f>_xlfn.XLOOKUP(Emergency[[#This Row],[Visit_ID]],Financials[Visit_ID],Financials[Insurance_Coverage])</f>
        <v>4605.8849875673204</v>
      </c>
      <c r="I178" s="28">
        <f>_xlfn.XLOOKUP(Emergency[[#This Row],[Visit_ID]],Financials[Visit_ID],Financials[Balance_Due])</f>
        <v>4548.1150124326796</v>
      </c>
      <c r="J178" s="3">
        <f>_xlfn.XLOOKUP(Emergency[[#This Row],[Visit_ID]],Hospitalvisits[Visit_ID],Hospitalvisits[Admission_Date])</f>
        <v>44590</v>
      </c>
      <c r="K178">
        <f>_xlfn.XLOOKUP(Emergency[[#This Row],[Patient_ID]],Patientsdetails[Patient_ID],Patientsdetails[Satisfaction_Score])</f>
        <v>9</v>
      </c>
      <c r="L178" t="e">
        <f>_xlfn.XLOOKUP(Emergency[[#This Row],[Patient_ID]],Medicals[Patient ID],Medicals[Department])</f>
        <v>#N/A</v>
      </c>
    </row>
    <row r="179" spans="1:12">
      <c r="A179">
        <v>178</v>
      </c>
      <c r="B179">
        <v>137</v>
      </c>
      <c r="C179">
        <v>1669</v>
      </c>
      <c r="D179" t="s">
        <v>1261</v>
      </c>
      <c r="E179">
        <v>9</v>
      </c>
      <c r="F179" t="s">
        <v>1261</v>
      </c>
      <c r="G179" s="28">
        <f>_xlfn.XLOOKUP(Emergency[[#This Row],[Visit_ID]],Financials[Visit_ID],Financials[Total_Bill_Amount])</f>
        <v>23351</v>
      </c>
      <c r="H179" s="28">
        <f>_xlfn.XLOOKUP(Emergency[[#This Row],[Visit_ID]],Financials[Visit_ID],Financials[Insurance_Coverage])</f>
        <v>15425.535367843389</v>
      </c>
      <c r="I179" s="28">
        <f>_xlfn.XLOOKUP(Emergency[[#This Row],[Visit_ID]],Financials[Visit_ID],Financials[Balance_Due])</f>
        <v>7925.4646321566051</v>
      </c>
      <c r="J179" s="3">
        <f>_xlfn.XLOOKUP(Emergency[[#This Row],[Visit_ID]],Hospitalvisits[Visit_ID],Hospitalvisits[Admission_Date])</f>
        <v>44642</v>
      </c>
      <c r="K179">
        <f>_xlfn.XLOOKUP(Emergency[[#This Row],[Patient_ID]],Patientsdetails[Patient_ID],Patientsdetails[Satisfaction_Score])</f>
        <v>5</v>
      </c>
      <c r="L179" t="e">
        <f>_xlfn.XLOOKUP(Emergency[[#This Row],[Patient_ID]],Medicals[Patient ID],Medicals[Department])</f>
        <v>#N/A</v>
      </c>
    </row>
    <row r="180" spans="1:12">
      <c r="A180">
        <v>179</v>
      </c>
      <c r="B180">
        <v>658</v>
      </c>
      <c r="C180">
        <v>2543</v>
      </c>
      <c r="D180" t="s">
        <v>1262</v>
      </c>
      <c r="E180">
        <v>3</v>
      </c>
      <c r="F180" t="s">
        <v>1261</v>
      </c>
      <c r="G180" s="28">
        <f>_xlfn.XLOOKUP(Emergency[[#This Row],[Visit_ID]],Financials[Visit_ID],Financials[Total_Bill_Amount])</f>
        <v>28943</v>
      </c>
      <c r="H180" s="28">
        <f>_xlfn.XLOOKUP(Emergency[[#This Row],[Visit_ID]],Financials[Visit_ID],Financials[Insurance_Coverage])</f>
        <v>24414.463509806959</v>
      </c>
      <c r="I180" s="28">
        <f>_xlfn.XLOOKUP(Emergency[[#This Row],[Visit_ID]],Financials[Visit_ID],Financials[Balance_Due])</f>
        <v>4528.5364901930443</v>
      </c>
      <c r="J180" s="3">
        <f>_xlfn.XLOOKUP(Emergency[[#This Row],[Visit_ID]],Hospitalvisits[Visit_ID],Hospitalvisits[Admission_Date])</f>
        <v>44629</v>
      </c>
      <c r="K180">
        <f>_xlfn.XLOOKUP(Emergency[[#This Row],[Patient_ID]],Patientsdetails[Patient_ID],Patientsdetails[Satisfaction_Score])</f>
        <v>1</v>
      </c>
      <c r="L180" t="e">
        <f>_xlfn.XLOOKUP(Emergency[[#This Row],[Patient_ID]],Medicals[Patient ID],Medicals[Department])</f>
        <v>#N/A</v>
      </c>
    </row>
    <row r="181" spans="1:12">
      <c r="A181">
        <v>180</v>
      </c>
      <c r="B181">
        <v>168</v>
      </c>
      <c r="C181">
        <v>506</v>
      </c>
      <c r="D181" t="s">
        <v>1261</v>
      </c>
      <c r="E181">
        <v>7</v>
      </c>
      <c r="F181" t="s">
        <v>1261</v>
      </c>
      <c r="G181" s="28">
        <f>_xlfn.XLOOKUP(Emergency[[#This Row],[Visit_ID]],Financials[Visit_ID],Financials[Total_Bill_Amount])</f>
        <v>13834</v>
      </c>
      <c r="H181" s="28">
        <f>_xlfn.XLOOKUP(Emergency[[#This Row],[Visit_ID]],Financials[Visit_ID],Financials[Insurance_Coverage])</f>
        <v>12364.32561216927</v>
      </c>
      <c r="I181" s="28">
        <f>_xlfn.XLOOKUP(Emergency[[#This Row],[Visit_ID]],Financials[Visit_ID],Financials[Balance_Due])</f>
        <v>1469.6743878307259</v>
      </c>
      <c r="J181" s="3">
        <f>_xlfn.XLOOKUP(Emergency[[#This Row],[Visit_ID]],Hospitalvisits[Visit_ID],Hospitalvisits[Admission_Date])</f>
        <v>44975</v>
      </c>
      <c r="K181">
        <f>_xlfn.XLOOKUP(Emergency[[#This Row],[Patient_ID]],Patientsdetails[Patient_ID],Patientsdetails[Satisfaction_Score])</f>
        <v>5</v>
      </c>
      <c r="L181" t="e">
        <f>_xlfn.XLOOKUP(Emergency[[#This Row],[Patient_ID]],Medicals[Patient ID],Medicals[Department])</f>
        <v>#N/A</v>
      </c>
    </row>
    <row r="182" spans="1:12">
      <c r="A182">
        <v>181</v>
      </c>
      <c r="B182">
        <v>823</v>
      </c>
      <c r="C182">
        <v>1586</v>
      </c>
      <c r="D182" t="s">
        <v>1261</v>
      </c>
      <c r="E182">
        <v>4</v>
      </c>
      <c r="F182" t="s">
        <v>1262</v>
      </c>
      <c r="G182" s="28">
        <f>_xlfn.XLOOKUP(Emergency[[#This Row],[Visit_ID]],Financials[Visit_ID],Financials[Total_Bill_Amount])</f>
        <v>31257</v>
      </c>
      <c r="H182" s="28">
        <f>_xlfn.XLOOKUP(Emergency[[#This Row],[Visit_ID]],Financials[Visit_ID],Financials[Insurance_Coverage])</f>
        <v>17446.345409500798</v>
      </c>
      <c r="I182" s="28">
        <f>_xlfn.XLOOKUP(Emergency[[#This Row],[Visit_ID]],Financials[Visit_ID],Financials[Balance_Due])</f>
        <v>13810.6545904992</v>
      </c>
      <c r="J182" s="3">
        <f>_xlfn.XLOOKUP(Emergency[[#This Row],[Visit_ID]],Hospitalvisits[Visit_ID],Hospitalvisits[Admission_Date])</f>
        <v>45355</v>
      </c>
      <c r="K182">
        <f>_xlfn.XLOOKUP(Emergency[[#This Row],[Patient_ID]],Patientsdetails[Patient_ID],Patientsdetails[Satisfaction_Score])</f>
        <v>5</v>
      </c>
      <c r="L182" t="e">
        <f>_xlfn.XLOOKUP(Emergency[[#This Row],[Patient_ID]],Medicals[Patient ID],Medicals[Department])</f>
        <v>#N/A</v>
      </c>
    </row>
    <row r="183" spans="1:12">
      <c r="A183">
        <v>182</v>
      </c>
      <c r="B183">
        <v>148</v>
      </c>
      <c r="C183">
        <v>573</v>
      </c>
      <c r="D183" t="s">
        <v>1261</v>
      </c>
      <c r="E183">
        <v>12</v>
      </c>
      <c r="F183" t="s">
        <v>1262</v>
      </c>
      <c r="G183" s="28">
        <f>_xlfn.XLOOKUP(Emergency[[#This Row],[Visit_ID]],Financials[Visit_ID],Financials[Total_Bill_Amount])</f>
        <v>17073</v>
      </c>
      <c r="H183" s="28">
        <f>_xlfn.XLOOKUP(Emergency[[#This Row],[Visit_ID]],Financials[Visit_ID],Financials[Insurance_Coverage])</f>
        <v>13529.785437611599</v>
      </c>
      <c r="I183" s="28">
        <f>_xlfn.XLOOKUP(Emergency[[#This Row],[Visit_ID]],Financials[Visit_ID],Financials[Balance_Due])</f>
        <v>3543.2145623883989</v>
      </c>
      <c r="J183" s="3">
        <f>_xlfn.XLOOKUP(Emergency[[#This Row],[Visit_ID]],Hospitalvisits[Visit_ID],Hospitalvisits[Admission_Date])</f>
        <v>45576</v>
      </c>
      <c r="K183">
        <f>_xlfn.XLOOKUP(Emergency[[#This Row],[Patient_ID]],Patientsdetails[Patient_ID],Patientsdetails[Satisfaction_Score])</f>
        <v>8</v>
      </c>
      <c r="L183" t="str">
        <f>_xlfn.XLOOKUP(Emergency[[#This Row],[Patient_ID]],Medicals[Patient ID],Medicals[Department])</f>
        <v>Oncology</v>
      </c>
    </row>
    <row r="184" spans="1:12">
      <c r="A184">
        <v>183</v>
      </c>
      <c r="B184">
        <v>752</v>
      </c>
      <c r="C184">
        <v>1973</v>
      </c>
      <c r="D184" t="s">
        <v>1262</v>
      </c>
      <c r="E184">
        <v>4</v>
      </c>
      <c r="F184" t="s">
        <v>1262</v>
      </c>
      <c r="G184" s="28">
        <f>_xlfn.XLOOKUP(Emergency[[#This Row],[Visit_ID]],Financials[Visit_ID],Financials[Total_Bill_Amount])</f>
        <v>18217</v>
      </c>
      <c r="H184" s="28">
        <f>_xlfn.XLOOKUP(Emergency[[#This Row],[Visit_ID]],Financials[Visit_ID],Financials[Insurance_Coverage])</f>
        <v>10555.70242176556</v>
      </c>
      <c r="I184" s="28">
        <f>_xlfn.XLOOKUP(Emergency[[#This Row],[Visit_ID]],Financials[Visit_ID],Financials[Balance_Due])</f>
        <v>7661.297578234442</v>
      </c>
      <c r="J184" s="3">
        <f>_xlfn.XLOOKUP(Emergency[[#This Row],[Visit_ID]],Hospitalvisits[Visit_ID],Hospitalvisits[Admission_Date])</f>
        <v>44970</v>
      </c>
      <c r="K184">
        <f>_xlfn.XLOOKUP(Emergency[[#This Row],[Patient_ID]],Patientsdetails[Patient_ID],Patientsdetails[Satisfaction_Score])</f>
        <v>1</v>
      </c>
      <c r="L184" t="e">
        <f>_xlfn.XLOOKUP(Emergency[[#This Row],[Patient_ID]],Medicals[Patient ID],Medicals[Department])</f>
        <v>#N/A</v>
      </c>
    </row>
    <row r="185" spans="1:12">
      <c r="A185">
        <v>184</v>
      </c>
      <c r="B185">
        <v>250</v>
      </c>
      <c r="C185">
        <v>876</v>
      </c>
      <c r="D185" t="s">
        <v>1262</v>
      </c>
      <c r="E185">
        <v>4</v>
      </c>
      <c r="F185" t="s">
        <v>1262</v>
      </c>
      <c r="G185" s="28">
        <f>_xlfn.XLOOKUP(Emergency[[#This Row],[Visit_ID]],Financials[Visit_ID],Financials[Total_Bill_Amount])</f>
        <v>15623</v>
      </c>
      <c r="H185" s="28">
        <f>_xlfn.XLOOKUP(Emergency[[#This Row],[Visit_ID]],Financials[Visit_ID],Financials[Insurance_Coverage])</f>
        <v>9665.6895541472677</v>
      </c>
      <c r="I185" s="28">
        <f>_xlfn.XLOOKUP(Emergency[[#This Row],[Visit_ID]],Financials[Visit_ID],Financials[Balance_Due])</f>
        <v>5957.3104458527323</v>
      </c>
      <c r="J185" s="3">
        <f>_xlfn.XLOOKUP(Emergency[[#This Row],[Visit_ID]],Hospitalvisits[Visit_ID],Hospitalvisits[Admission_Date])</f>
        <v>45487</v>
      </c>
      <c r="K185">
        <f>_xlfn.XLOOKUP(Emergency[[#This Row],[Patient_ID]],Patientsdetails[Patient_ID],Patientsdetails[Satisfaction_Score])</f>
        <v>7</v>
      </c>
      <c r="L185" t="e">
        <f>_xlfn.XLOOKUP(Emergency[[#This Row],[Patient_ID]],Medicals[Patient ID],Medicals[Department])</f>
        <v>#N/A</v>
      </c>
    </row>
    <row r="186" spans="1:12">
      <c r="A186">
        <v>185</v>
      </c>
      <c r="B186">
        <v>587</v>
      </c>
      <c r="C186">
        <v>2818</v>
      </c>
      <c r="D186" t="s">
        <v>1261</v>
      </c>
      <c r="E186">
        <v>11</v>
      </c>
      <c r="F186" t="s">
        <v>1262</v>
      </c>
      <c r="G186" s="28">
        <f>_xlfn.XLOOKUP(Emergency[[#This Row],[Visit_ID]],Financials[Visit_ID],Financials[Total_Bill_Amount])</f>
        <v>14483</v>
      </c>
      <c r="H186" s="28">
        <f>_xlfn.XLOOKUP(Emergency[[#This Row],[Visit_ID]],Financials[Visit_ID],Financials[Insurance_Coverage])</f>
        <v>9972.5571786751734</v>
      </c>
      <c r="I186" s="28">
        <f>_xlfn.XLOOKUP(Emergency[[#This Row],[Visit_ID]],Financials[Visit_ID],Financials[Balance_Due])</f>
        <v>4510.4428213248266</v>
      </c>
      <c r="J186" s="3">
        <f>_xlfn.XLOOKUP(Emergency[[#This Row],[Visit_ID]],Hospitalvisits[Visit_ID],Hospitalvisits[Admission_Date])</f>
        <v>44586</v>
      </c>
      <c r="K186">
        <f>_xlfn.XLOOKUP(Emergency[[#This Row],[Patient_ID]],Patientsdetails[Patient_ID],Patientsdetails[Satisfaction_Score])</f>
        <v>10</v>
      </c>
      <c r="L186" t="e">
        <f>_xlfn.XLOOKUP(Emergency[[#This Row],[Patient_ID]],Medicals[Patient ID],Medicals[Department])</f>
        <v>#N/A</v>
      </c>
    </row>
    <row r="187" spans="1:12">
      <c r="A187">
        <v>186</v>
      </c>
      <c r="B187">
        <v>399</v>
      </c>
      <c r="C187">
        <v>1068</v>
      </c>
      <c r="D187" t="s">
        <v>1262</v>
      </c>
      <c r="E187">
        <v>2</v>
      </c>
      <c r="F187" t="s">
        <v>1261</v>
      </c>
      <c r="G187" s="28">
        <f>_xlfn.XLOOKUP(Emergency[[#This Row],[Visit_ID]],Financials[Visit_ID],Financials[Total_Bill_Amount])</f>
        <v>35447</v>
      </c>
      <c r="H187" s="28">
        <f>_xlfn.XLOOKUP(Emergency[[#This Row],[Visit_ID]],Financials[Visit_ID],Financials[Insurance_Coverage])</f>
        <v>31740.003497570131</v>
      </c>
      <c r="I187" s="28">
        <f>_xlfn.XLOOKUP(Emergency[[#This Row],[Visit_ID]],Financials[Visit_ID],Financials[Balance_Due])</f>
        <v>3706.9965024298649</v>
      </c>
      <c r="J187" s="3">
        <f>_xlfn.XLOOKUP(Emergency[[#This Row],[Visit_ID]],Hospitalvisits[Visit_ID],Hospitalvisits[Admission_Date])</f>
        <v>45389</v>
      </c>
      <c r="K187">
        <f>_xlfn.XLOOKUP(Emergency[[#This Row],[Patient_ID]],Patientsdetails[Patient_ID],Patientsdetails[Satisfaction_Score])</f>
        <v>8</v>
      </c>
      <c r="L187" t="e">
        <f>_xlfn.XLOOKUP(Emergency[[#This Row],[Patient_ID]],Medicals[Patient ID],Medicals[Department])</f>
        <v>#N/A</v>
      </c>
    </row>
    <row r="188" spans="1:12">
      <c r="A188">
        <v>187</v>
      </c>
      <c r="B188">
        <v>354</v>
      </c>
      <c r="C188">
        <v>106</v>
      </c>
      <c r="D188" t="s">
        <v>1262</v>
      </c>
      <c r="E188">
        <v>12</v>
      </c>
      <c r="F188" t="s">
        <v>1262</v>
      </c>
      <c r="G188" s="28">
        <f>_xlfn.XLOOKUP(Emergency[[#This Row],[Visit_ID]],Financials[Visit_ID],Financials[Total_Bill_Amount])</f>
        <v>18390</v>
      </c>
      <c r="H188" s="28">
        <f>_xlfn.XLOOKUP(Emergency[[#This Row],[Visit_ID]],Financials[Visit_ID],Financials[Insurance_Coverage])</f>
        <v>14867.00983050944</v>
      </c>
      <c r="I188" s="28">
        <f>_xlfn.XLOOKUP(Emergency[[#This Row],[Visit_ID]],Financials[Visit_ID],Financials[Balance_Due])</f>
        <v>3522.990169490557</v>
      </c>
      <c r="J188" s="3">
        <f>_xlfn.XLOOKUP(Emergency[[#This Row],[Visit_ID]],Hospitalvisits[Visit_ID],Hospitalvisits[Admission_Date])</f>
        <v>44841</v>
      </c>
      <c r="K188">
        <f>_xlfn.XLOOKUP(Emergency[[#This Row],[Patient_ID]],Patientsdetails[Patient_ID],Patientsdetails[Satisfaction_Score])</f>
        <v>4</v>
      </c>
      <c r="L188" t="e">
        <f>_xlfn.XLOOKUP(Emergency[[#This Row],[Patient_ID]],Medicals[Patient ID],Medicals[Department])</f>
        <v>#N/A</v>
      </c>
    </row>
    <row r="189" spans="1:12">
      <c r="A189">
        <v>188</v>
      </c>
      <c r="B189">
        <v>104</v>
      </c>
      <c r="C189">
        <v>2698</v>
      </c>
      <c r="D189" t="s">
        <v>1262</v>
      </c>
      <c r="E189">
        <v>12</v>
      </c>
      <c r="F189" t="s">
        <v>1262</v>
      </c>
      <c r="G189" s="28">
        <f>_xlfn.XLOOKUP(Emergency[[#This Row],[Visit_ID]],Financials[Visit_ID],Financials[Total_Bill_Amount])</f>
        <v>13614</v>
      </c>
      <c r="H189" s="28">
        <f>_xlfn.XLOOKUP(Emergency[[#This Row],[Visit_ID]],Financials[Visit_ID],Financials[Insurance_Coverage])</f>
        <v>10002.871146462339</v>
      </c>
      <c r="I189" s="28">
        <f>_xlfn.XLOOKUP(Emergency[[#This Row],[Visit_ID]],Financials[Visit_ID],Financials[Balance_Due])</f>
        <v>3611.1288535376571</v>
      </c>
      <c r="J189" s="3">
        <f>_xlfn.XLOOKUP(Emergency[[#This Row],[Visit_ID]],Hospitalvisits[Visit_ID],Hospitalvisits[Admission_Date])</f>
        <v>45024</v>
      </c>
      <c r="K189">
        <f>_xlfn.XLOOKUP(Emergency[[#This Row],[Patient_ID]],Patientsdetails[Patient_ID],Patientsdetails[Satisfaction_Score])</f>
        <v>4</v>
      </c>
      <c r="L189" t="e">
        <f>_xlfn.XLOOKUP(Emergency[[#This Row],[Patient_ID]],Medicals[Patient ID],Medicals[Department])</f>
        <v>#N/A</v>
      </c>
    </row>
    <row r="190" spans="1:12">
      <c r="A190">
        <v>189</v>
      </c>
      <c r="B190">
        <v>998</v>
      </c>
      <c r="C190">
        <v>2718</v>
      </c>
      <c r="D190" t="s">
        <v>1262</v>
      </c>
      <c r="E190">
        <v>2</v>
      </c>
      <c r="F190" t="s">
        <v>1261</v>
      </c>
      <c r="G190" s="28">
        <f>_xlfn.XLOOKUP(Emergency[[#This Row],[Visit_ID]],Financials[Visit_ID],Financials[Total_Bill_Amount])</f>
        <v>23563</v>
      </c>
      <c r="H190" s="28">
        <f>_xlfn.XLOOKUP(Emergency[[#This Row],[Visit_ID]],Financials[Visit_ID],Financials[Insurance_Coverage])</f>
        <v>13690.44571815559</v>
      </c>
      <c r="I190" s="28">
        <f>_xlfn.XLOOKUP(Emergency[[#This Row],[Visit_ID]],Financials[Visit_ID],Financials[Balance_Due])</f>
        <v>9872.5542818444083</v>
      </c>
      <c r="J190" s="3">
        <f>_xlfn.XLOOKUP(Emergency[[#This Row],[Visit_ID]],Hospitalvisits[Visit_ID],Hospitalvisits[Admission_Date])</f>
        <v>44961</v>
      </c>
      <c r="K190">
        <f>_xlfn.XLOOKUP(Emergency[[#This Row],[Patient_ID]],Patientsdetails[Patient_ID],Patientsdetails[Satisfaction_Score])</f>
        <v>1</v>
      </c>
      <c r="L190" t="e">
        <f>_xlfn.XLOOKUP(Emergency[[#This Row],[Patient_ID]],Medicals[Patient ID],Medicals[Department])</f>
        <v>#N/A</v>
      </c>
    </row>
    <row r="191" spans="1:12">
      <c r="A191">
        <v>190</v>
      </c>
      <c r="B191">
        <v>315</v>
      </c>
      <c r="C191">
        <v>2926</v>
      </c>
      <c r="D191" t="s">
        <v>1261</v>
      </c>
      <c r="E191">
        <v>9</v>
      </c>
      <c r="F191" t="s">
        <v>1261</v>
      </c>
      <c r="G191" s="28">
        <f>_xlfn.XLOOKUP(Emergency[[#This Row],[Visit_ID]],Financials[Visit_ID],Financials[Total_Bill_Amount])</f>
        <v>17383</v>
      </c>
      <c r="H191" s="28">
        <f>_xlfn.XLOOKUP(Emergency[[#This Row],[Visit_ID]],Financials[Visit_ID],Financials[Insurance_Coverage])</f>
        <v>15134.67748571242</v>
      </c>
      <c r="I191" s="28">
        <f>_xlfn.XLOOKUP(Emergency[[#This Row],[Visit_ID]],Financials[Visit_ID],Financials[Balance_Due])</f>
        <v>2248.3225142875758</v>
      </c>
      <c r="J191" s="3">
        <f>_xlfn.XLOOKUP(Emergency[[#This Row],[Visit_ID]],Hospitalvisits[Visit_ID],Hospitalvisits[Admission_Date])</f>
        <v>44731</v>
      </c>
      <c r="K191">
        <f>_xlfn.XLOOKUP(Emergency[[#This Row],[Patient_ID]],Patientsdetails[Patient_ID],Patientsdetails[Satisfaction_Score])</f>
        <v>4</v>
      </c>
      <c r="L191" t="e">
        <f>_xlfn.XLOOKUP(Emergency[[#This Row],[Patient_ID]],Medicals[Patient ID],Medicals[Department])</f>
        <v>#N/A</v>
      </c>
    </row>
    <row r="192" spans="1:12">
      <c r="A192">
        <v>191</v>
      </c>
      <c r="B192">
        <v>929</v>
      </c>
      <c r="C192">
        <v>2240</v>
      </c>
      <c r="D192" t="s">
        <v>1262</v>
      </c>
      <c r="E192">
        <v>12</v>
      </c>
      <c r="F192" t="s">
        <v>1262</v>
      </c>
      <c r="G192" s="28">
        <f>_xlfn.XLOOKUP(Emergency[[#This Row],[Visit_ID]],Financials[Visit_ID],Financials[Total_Bill_Amount])</f>
        <v>20862</v>
      </c>
      <c r="H192" s="28">
        <f>_xlfn.XLOOKUP(Emergency[[#This Row],[Visit_ID]],Financials[Visit_ID],Financials[Insurance_Coverage])</f>
        <v>10852.945035442441</v>
      </c>
      <c r="I192" s="28">
        <f>_xlfn.XLOOKUP(Emergency[[#This Row],[Visit_ID]],Financials[Visit_ID],Financials[Balance_Due])</f>
        <v>10009.054964557559</v>
      </c>
      <c r="J192" s="3">
        <f>_xlfn.XLOOKUP(Emergency[[#This Row],[Visit_ID]],Hospitalvisits[Visit_ID],Hospitalvisits[Admission_Date])</f>
        <v>44903</v>
      </c>
      <c r="K192">
        <f>_xlfn.XLOOKUP(Emergency[[#This Row],[Patient_ID]],Patientsdetails[Patient_ID],Patientsdetails[Satisfaction_Score])</f>
        <v>7</v>
      </c>
      <c r="L192" t="e">
        <f>_xlfn.XLOOKUP(Emergency[[#This Row],[Patient_ID]],Medicals[Patient ID],Medicals[Department])</f>
        <v>#N/A</v>
      </c>
    </row>
    <row r="193" spans="1:12">
      <c r="A193">
        <v>192</v>
      </c>
      <c r="B193">
        <v>323</v>
      </c>
      <c r="C193">
        <v>2803</v>
      </c>
      <c r="D193" t="s">
        <v>1262</v>
      </c>
      <c r="E193">
        <v>5</v>
      </c>
      <c r="F193" t="s">
        <v>1261</v>
      </c>
      <c r="G193" s="28">
        <f>_xlfn.XLOOKUP(Emergency[[#This Row],[Visit_ID]],Financials[Visit_ID],Financials[Total_Bill_Amount])</f>
        <v>18372</v>
      </c>
      <c r="H193" s="28">
        <f>_xlfn.XLOOKUP(Emergency[[#This Row],[Visit_ID]],Financials[Visit_ID],Financials[Insurance_Coverage])</f>
        <v>14761.5396790633</v>
      </c>
      <c r="I193" s="28">
        <f>_xlfn.XLOOKUP(Emergency[[#This Row],[Visit_ID]],Financials[Visit_ID],Financials[Balance_Due])</f>
        <v>3610.460320936696</v>
      </c>
      <c r="J193" s="3">
        <f>_xlfn.XLOOKUP(Emergency[[#This Row],[Visit_ID]],Hospitalvisits[Visit_ID],Hospitalvisits[Admission_Date])</f>
        <v>45323</v>
      </c>
      <c r="K193">
        <f>_xlfn.XLOOKUP(Emergency[[#This Row],[Patient_ID]],Patientsdetails[Patient_ID],Patientsdetails[Satisfaction_Score])</f>
        <v>7</v>
      </c>
      <c r="L193" t="e">
        <f>_xlfn.XLOOKUP(Emergency[[#This Row],[Patient_ID]],Medicals[Patient ID],Medicals[Department])</f>
        <v>#N/A</v>
      </c>
    </row>
    <row r="194" spans="1:12">
      <c r="A194">
        <v>193</v>
      </c>
      <c r="B194">
        <v>338</v>
      </c>
      <c r="C194">
        <v>1749</v>
      </c>
      <c r="D194" t="s">
        <v>1262</v>
      </c>
      <c r="E194">
        <v>4</v>
      </c>
      <c r="F194" t="s">
        <v>1262</v>
      </c>
      <c r="G194" s="28">
        <f>_xlfn.XLOOKUP(Emergency[[#This Row],[Visit_ID]],Financials[Visit_ID],Financials[Total_Bill_Amount])</f>
        <v>28532</v>
      </c>
      <c r="H194" s="28">
        <f>_xlfn.XLOOKUP(Emergency[[#This Row],[Visit_ID]],Financials[Visit_ID],Financials[Insurance_Coverage])</f>
        <v>22669.718067817808</v>
      </c>
      <c r="I194" s="28">
        <f>_xlfn.XLOOKUP(Emergency[[#This Row],[Visit_ID]],Financials[Visit_ID],Financials[Balance_Due])</f>
        <v>5862.281932182188</v>
      </c>
      <c r="J194" s="3">
        <f>_xlfn.XLOOKUP(Emergency[[#This Row],[Visit_ID]],Hospitalvisits[Visit_ID],Hospitalvisits[Admission_Date])</f>
        <v>45303</v>
      </c>
      <c r="K194">
        <f>_xlfn.XLOOKUP(Emergency[[#This Row],[Patient_ID]],Patientsdetails[Patient_ID],Patientsdetails[Satisfaction_Score])</f>
        <v>8</v>
      </c>
      <c r="L194" t="e">
        <f>_xlfn.XLOOKUP(Emergency[[#This Row],[Patient_ID]],Medicals[Patient ID],Medicals[Department])</f>
        <v>#N/A</v>
      </c>
    </row>
    <row r="195" spans="1:12">
      <c r="A195">
        <v>194</v>
      </c>
      <c r="B195">
        <v>884</v>
      </c>
      <c r="C195">
        <v>298</v>
      </c>
      <c r="D195" t="s">
        <v>1261</v>
      </c>
      <c r="E195">
        <v>12</v>
      </c>
      <c r="F195" t="s">
        <v>1261</v>
      </c>
      <c r="G195" s="28">
        <f>_xlfn.XLOOKUP(Emergency[[#This Row],[Visit_ID]],Financials[Visit_ID],Financials[Total_Bill_Amount])</f>
        <v>9517</v>
      </c>
      <c r="H195" s="28">
        <f>_xlfn.XLOOKUP(Emergency[[#This Row],[Visit_ID]],Financials[Visit_ID],Financials[Insurance_Coverage])</f>
        <v>7773.7749441353972</v>
      </c>
      <c r="I195" s="28">
        <f>_xlfn.XLOOKUP(Emergency[[#This Row],[Visit_ID]],Financials[Visit_ID],Financials[Balance_Due])</f>
        <v>1743.2250558646031</v>
      </c>
      <c r="J195" s="3">
        <f>_xlfn.XLOOKUP(Emergency[[#This Row],[Visit_ID]],Hospitalvisits[Visit_ID],Hospitalvisits[Admission_Date])</f>
        <v>45282</v>
      </c>
      <c r="K195">
        <f>_xlfn.XLOOKUP(Emergency[[#This Row],[Patient_ID]],Patientsdetails[Patient_ID],Patientsdetails[Satisfaction_Score])</f>
        <v>1</v>
      </c>
      <c r="L195" t="e">
        <f>_xlfn.XLOOKUP(Emergency[[#This Row],[Patient_ID]],Medicals[Patient ID],Medicals[Department])</f>
        <v>#N/A</v>
      </c>
    </row>
    <row r="196" spans="1:12">
      <c r="A196">
        <v>195</v>
      </c>
      <c r="B196">
        <v>196</v>
      </c>
      <c r="C196">
        <v>2272</v>
      </c>
      <c r="D196" t="s">
        <v>1261</v>
      </c>
      <c r="E196">
        <v>3</v>
      </c>
      <c r="F196" t="s">
        <v>1261</v>
      </c>
      <c r="G196" s="28">
        <f>_xlfn.XLOOKUP(Emergency[[#This Row],[Visit_ID]],Financials[Visit_ID],Financials[Total_Bill_Amount])</f>
        <v>8185</v>
      </c>
      <c r="H196" s="28">
        <f>_xlfn.XLOOKUP(Emergency[[#This Row],[Visit_ID]],Financials[Visit_ID],Financials[Insurance_Coverage])</f>
        <v>4116.5231543026566</v>
      </c>
      <c r="I196" s="28">
        <f>_xlfn.XLOOKUP(Emergency[[#This Row],[Visit_ID]],Financials[Visit_ID],Financials[Balance_Due])</f>
        <v>4068.4768456973429</v>
      </c>
      <c r="J196" s="3">
        <f>_xlfn.XLOOKUP(Emergency[[#This Row],[Visit_ID]],Hospitalvisits[Visit_ID],Hospitalvisits[Admission_Date])</f>
        <v>45379</v>
      </c>
      <c r="K196">
        <f>_xlfn.XLOOKUP(Emergency[[#This Row],[Patient_ID]],Patientsdetails[Patient_ID],Patientsdetails[Satisfaction_Score])</f>
        <v>4</v>
      </c>
      <c r="L196" t="e">
        <f>_xlfn.XLOOKUP(Emergency[[#This Row],[Patient_ID]],Medicals[Patient ID],Medicals[Department])</f>
        <v>#N/A</v>
      </c>
    </row>
    <row r="197" spans="1:12">
      <c r="A197">
        <v>196</v>
      </c>
      <c r="B197">
        <v>342</v>
      </c>
      <c r="C197">
        <v>2918</v>
      </c>
      <c r="D197" t="s">
        <v>1262</v>
      </c>
      <c r="E197">
        <v>2</v>
      </c>
      <c r="F197" t="s">
        <v>1261</v>
      </c>
      <c r="G197" s="28">
        <f>_xlfn.XLOOKUP(Emergency[[#This Row],[Visit_ID]],Financials[Visit_ID],Financials[Total_Bill_Amount])</f>
        <v>10893</v>
      </c>
      <c r="H197" s="28">
        <f>_xlfn.XLOOKUP(Emergency[[#This Row],[Visit_ID]],Financials[Visit_ID],Financials[Insurance_Coverage])</f>
        <v>9210.9002102248705</v>
      </c>
      <c r="I197" s="28">
        <f>_xlfn.XLOOKUP(Emergency[[#This Row],[Visit_ID]],Financials[Visit_ID],Financials[Balance_Due])</f>
        <v>1682.099789775129</v>
      </c>
      <c r="J197" s="3">
        <f>_xlfn.XLOOKUP(Emergency[[#This Row],[Visit_ID]],Hospitalvisits[Visit_ID],Hospitalvisits[Admission_Date])</f>
        <v>45115</v>
      </c>
      <c r="K197">
        <f>_xlfn.XLOOKUP(Emergency[[#This Row],[Patient_ID]],Patientsdetails[Patient_ID],Patientsdetails[Satisfaction_Score])</f>
        <v>3</v>
      </c>
      <c r="L197" t="e">
        <f>_xlfn.XLOOKUP(Emergency[[#This Row],[Patient_ID]],Medicals[Patient ID],Medicals[Department])</f>
        <v>#N/A</v>
      </c>
    </row>
    <row r="198" spans="1:12">
      <c r="A198">
        <v>197</v>
      </c>
      <c r="B198">
        <v>190</v>
      </c>
      <c r="C198">
        <v>1913</v>
      </c>
      <c r="D198" t="s">
        <v>1261</v>
      </c>
      <c r="E198">
        <v>3</v>
      </c>
      <c r="F198" t="s">
        <v>1261</v>
      </c>
      <c r="G198" s="28">
        <f>_xlfn.XLOOKUP(Emergency[[#This Row],[Visit_ID]],Financials[Visit_ID],Financials[Total_Bill_Amount])</f>
        <v>17256</v>
      </c>
      <c r="H198" s="28">
        <f>_xlfn.XLOOKUP(Emergency[[#This Row],[Visit_ID]],Financials[Visit_ID],Financials[Insurance_Coverage])</f>
        <v>10421.787356980371</v>
      </c>
      <c r="I198" s="28">
        <f>_xlfn.XLOOKUP(Emergency[[#This Row],[Visit_ID]],Financials[Visit_ID],Financials[Balance_Due])</f>
        <v>6834.2126430196286</v>
      </c>
      <c r="J198" s="3">
        <f>_xlfn.XLOOKUP(Emergency[[#This Row],[Visit_ID]],Hospitalvisits[Visit_ID],Hospitalvisits[Admission_Date])</f>
        <v>45642</v>
      </c>
      <c r="K198">
        <f>_xlfn.XLOOKUP(Emergency[[#This Row],[Patient_ID]],Patientsdetails[Patient_ID],Patientsdetails[Satisfaction_Score])</f>
        <v>9</v>
      </c>
      <c r="L198" t="e">
        <f>_xlfn.XLOOKUP(Emergency[[#This Row],[Patient_ID]],Medicals[Patient ID],Medicals[Department])</f>
        <v>#N/A</v>
      </c>
    </row>
    <row r="199" spans="1:12">
      <c r="A199">
        <v>198</v>
      </c>
      <c r="B199">
        <v>511</v>
      </c>
      <c r="C199">
        <v>838</v>
      </c>
      <c r="D199" t="s">
        <v>1261</v>
      </c>
      <c r="E199">
        <v>10</v>
      </c>
      <c r="F199" t="s">
        <v>1262</v>
      </c>
      <c r="G199" s="28">
        <f>_xlfn.XLOOKUP(Emergency[[#This Row],[Visit_ID]],Financials[Visit_ID],Financials[Total_Bill_Amount])</f>
        <v>5273</v>
      </c>
      <c r="H199" s="28">
        <f>_xlfn.XLOOKUP(Emergency[[#This Row],[Visit_ID]],Financials[Visit_ID],Financials[Insurance_Coverage])</f>
        <v>3124.960186441725</v>
      </c>
      <c r="I199" s="28">
        <f>_xlfn.XLOOKUP(Emergency[[#This Row],[Visit_ID]],Financials[Visit_ID],Financials[Balance_Due])</f>
        <v>2148.039813558275</v>
      </c>
      <c r="J199" s="3">
        <f>_xlfn.XLOOKUP(Emergency[[#This Row],[Visit_ID]],Hospitalvisits[Visit_ID],Hospitalvisits[Admission_Date])</f>
        <v>44704</v>
      </c>
      <c r="K199">
        <f>_xlfn.XLOOKUP(Emergency[[#This Row],[Patient_ID]],Patientsdetails[Patient_ID],Patientsdetails[Satisfaction_Score])</f>
        <v>9</v>
      </c>
      <c r="L199" t="e">
        <f>_xlfn.XLOOKUP(Emergency[[#This Row],[Patient_ID]],Medicals[Patient ID],Medicals[Department])</f>
        <v>#N/A</v>
      </c>
    </row>
    <row r="200" spans="1:12">
      <c r="A200">
        <v>199</v>
      </c>
      <c r="B200">
        <v>930</v>
      </c>
      <c r="C200">
        <v>1949</v>
      </c>
      <c r="D200" t="s">
        <v>1261</v>
      </c>
      <c r="E200">
        <v>5</v>
      </c>
      <c r="F200" t="s">
        <v>1261</v>
      </c>
      <c r="G200" s="28">
        <f>_xlfn.XLOOKUP(Emergency[[#This Row],[Visit_ID]],Financials[Visit_ID],Financials[Total_Bill_Amount])</f>
        <v>31584</v>
      </c>
      <c r="H200" s="28">
        <f>_xlfn.XLOOKUP(Emergency[[#This Row],[Visit_ID]],Financials[Visit_ID],Financials[Insurance_Coverage])</f>
        <v>22742.482866015409</v>
      </c>
      <c r="I200" s="28">
        <f>_xlfn.XLOOKUP(Emergency[[#This Row],[Visit_ID]],Financials[Visit_ID],Financials[Balance_Due])</f>
        <v>8841.5171339845947</v>
      </c>
      <c r="J200" s="3">
        <f>_xlfn.XLOOKUP(Emergency[[#This Row],[Visit_ID]],Hospitalvisits[Visit_ID],Hospitalvisits[Admission_Date])</f>
        <v>45331</v>
      </c>
      <c r="K200">
        <f>_xlfn.XLOOKUP(Emergency[[#This Row],[Patient_ID]],Patientsdetails[Patient_ID],Patientsdetails[Satisfaction_Score])</f>
        <v>4</v>
      </c>
      <c r="L200" t="e">
        <f>_xlfn.XLOOKUP(Emergency[[#This Row],[Patient_ID]],Medicals[Patient ID],Medicals[Department])</f>
        <v>#N/A</v>
      </c>
    </row>
    <row r="201" spans="1:12">
      <c r="A201">
        <v>200</v>
      </c>
      <c r="B201">
        <v>987</v>
      </c>
      <c r="C201">
        <v>1090</v>
      </c>
      <c r="D201" t="s">
        <v>1261</v>
      </c>
      <c r="E201">
        <v>9</v>
      </c>
      <c r="F201" t="s">
        <v>1261</v>
      </c>
      <c r="G201" s="28">
        <f>_xlfn.XLOOKUP(Emergency[[#This Row],[Visit_ID]],Financials[Visit_ID],Financials[Total_Bill_Amount])</f>
        <v>10938</v>
      </c>
      <c r="H201" s="28">
        <f>_xlfn.XLOOKUP(Emergency[[#This Row],[Visit_ID]],Financials[Visit_ID],Financials[Insurance_Coverage])</f>
        <v>9311.4496739377173</v>
      </c>
      <c r="I201" s="28">
        <f>_xlfn.XLOOKUP(Emergency[[#This Row],[Visit_ID]],Financials[Visit_ID],Financials[Balance_Due])</f>
        <v>1626.5503260622829</v>
      </c>
      <c r="J201" s="3">
        <f>_xlfn.XLOOKUP(Emergency[[#This Row],[Visit_ID]],Hospitalvisits[Visit_ID],Hospitalvisits[Admission_Date])</f>
        <v>45133</v>
      </c>
      <c r="K201">
        <f>_xlfn.XLOOKUP(Emergency[[#This Row],[Patient_ID]],Patientsdetails[Patient_ID],Patientsdetails[Satisfaction_Score])</f>
        <v>7</v>
      </c>
      <c r="L201" t="e">
        <f>_xlfn.XLOOKUP(Emergency[[#This Row],[Patient_ID]],Medicals[Patient ID],Medicals[Department])</f>
        <v>#N/A</v>
      </c>
    </row>
    <row r="202" spans="1:12">
      <c r="A202">
        <v>201</v>
      </c>
      <c r="B202">
        <v>723</v>
      </c>
      <c r="C202">
        <v>1951</v>
      </c>
      <c r="D202" t="s">
        <v>1261</v>
      </c>
      <c r="E202">
        <v>6</v>
      </c>
      <c r="F202" t="s">
        <v>1262</v>
      </c>
      <c r="G202" s="28">
        <f>_xlfn.XLOOKUP(Emergency[[#This Row],[Visit_ID]],Financials[Visit_ID],Financials[Total_Bill_Amount])</f>
        <v>14408</v>
      </c>
      <c r="H202" s="28">
        <f>_xlfn.XLOOKUP(Emergency[[#This Row],[Visit_ID]],Financials[Visit_ID],Financials[Insurance_Coverage])</f>
        <v>11057.3964044778</v>
      </c>
      <c r="I202" s="28">
        <f>_xlfn.XLOOKUP(Emergency[[#This Row],[Visit_ID]],Financials[Visit_ID],Financials[Balance_Due])</f>
        <v>3350.603595522196</v>
      </c>
      <c r="J202" s="3">
        <f>_xlfn.XLOOKUP(Emergency[[#This Row],[Visit_ID]],Hospitalvisits[Visit_ID],Hospitalvisits[Admission_Date])</f>
        <v>44679</v>
      </c>
      <c r="K202">
        <f>_xlfn.XLOOKUP(Emergency[[#This Row],[Patient_ID]],Patientsdetails[Patient_ID],Patientsdetails[Satisfaction_Score])</f>
        <v>8</v>
      </c>
      <c r="L202" t="e">
        <f>_xlfn.XLOOKUP(Emergency[[#This Row],[Patient_ID]],Medicals[Patient ID],Medicals[Department])</f>
        <v>#N/A</v>
      </c>
    </row>
    <row r="203" spans="1:12">
      <c r="A203">
        <v>202</v>
      </c>
      <c r="B203">
        <v>688</v>
      </c>
      <c r="C203">
        <v>159</v>
      </c>
      <c r="D203" t="s">
        <v>1262</v>
      </c>
      <c r="E203">
        <v>10</v>
      </c>
      <c r="F203" t="s">
        <v>1262</v>
      </c>
      <c r="G203" s="28">
        <f>_xlfn.XLOOKUP(Emergency[[#This Row],[Visit_ID]],Financials[Visit_ID],Financials[Total_Bill_Amount])</f>
        <v>4214</v>
      </c>
      <c r="H203" s="28">
        <f>_xlfn.XLOOKUP(Emergency[[#This Row],[Visit_ID]],Financials[Visit_ID],Financials[Insurance_Coverage])</f>
        <v>3298.4317964498168</v>
      </c>
      <c r="I203" s="28">
        <f>_xlfn.XLOOKUP(Emergency[[#This Row],[Visit_ID]],Financials[Visit_ID],Financials[Balance_Due])</f>
        <v>915.56820355018317</v>
      </c>
      <c r="J203" s="3">
        <f>_xlfn.XLOOKUP(Emergency[[#This Row],[Visit_ID]],Hospitalvisits[Visit_ID],Hospitalvisits[Admission_Date])</f>
        <v>45596</v>
      </c>
      <c r="K203">
        <f>_xlfn.XLOOKUP(Emergency[[#This Row],[Patient_ID]],Patientsdetails[Patient_ID],Patientsdetails[Satisfaction_Score])</f>
        <v>2</v>
      </c>
      <c r="L203" t="e">
        <f>_xlfn.XLOOKUP(Emergency[[#This Row],[Patient_ID]],Medicals[Patient ID],Medicals[Department])</f>
        <v>#N/A</v>
      </c>
    </row>
    <row r="204" spans="1:12">
      <c r="A204">
        <v>203</v>
      </c>
      <c r="B204">
        <v>869</v>
      </c>
      <c r="C204">
        <v>2174</v>
      </c>
      <c r="D204" t="s">
        <v>1262</v>
      </c>
      <c r="E204">
        <v>2</v>
      </c>
      <c r="F204" t="s">
        <v>1261</v>
      </c>
      <c r="G204" s="28">
        <f>_xlfn.XLOOKUP(Emergency[[#This Row],[Visit_ID]],Financials[Visit_ID],Financials[Total_Bill_Amount])</f>
        <v>33685</v>
      </c>
      <c r="H204" s="28">
        <f>_xlfn.XLOOKUP(Emergency[[#This Row],[Visit_ID]],Financials[Visit_ID],Financials[Insurance_Coverage])</f>
        <v>19448.714033318691</v>
      </c>
      <c r="I204" s="28">
        <f>_xlfn.XLOOKUP(Emergency[[#This Row],[Visit_ID]],Financials[Visit_ID],Financials[Balance_Due])</f>
        <v>14236.285966681309</v>
      </c>
      <c r="J204" s="3">
        <f>_xlfn.XLOOKUP(Emergency[[#This Row],[Visit_ID]],Hospitalvisits[Visit_ID],Hospitalvisits[Admission_Date])</f>
        <v>44861</v>
      </c>
      <c r="K204">
        <f>_xlfn.XLOOKUP(Emergency[[#This Row],[Patient_ID]],Patientsdetails[Patient_ID],Patientsdetails[Satisfaction_Score])</f>
        <v>4</v>
      </c>
      <c r="L204" t="e">
        <f>_xlfn.XLOOKUP(Emergency[[#This Row],[Patient_ID]],Medicals[Patient ID],Medicals[Department])</f>
        <v>#N/A</v>
      </c>
    </row>
    <row r="205" spans="1:12">
      <c r="A205">
        <v>204</v>
      </c>
      <c r="B205">
        <v>868</v>
      </c>
      <c r="C205">
        <v>2007</v>
      </c>
      <c r="D205" t="s">
        <v>1262</v>
      </c>
      <c r="E205">
        <v>2</v>
      </c>
      <c r="F205" t="s">
        <v>1262</v>
      </c>
      <c r="G205" s="28">
        <f>_xlfn.XLOOKUP(Emergency[[#This Row],[Visit_ID]],Financials[Visit_ID],Financials[Total_Bill_Amount])</f>
        <v>21589</v>
      </c>
      <c r="H205" s="28">
        <f>_xlfn.XLOOKUP(Emergency[[#This Row],[Visit_ID]],Financials[Visit_ID],Financials[Insurance_Coverage])</f>
        <v>15716.41136573053</v>
      </c>
      <c r="I205" s="28">
        <f>_xlfn.XLOOKUP(Emergency[[#This Row],[Visit_ID]],Financials[Visit_ID],Financials[Balance_Due])</f>
        <v>5872.5886342694721</v>
      </c>
      <c r="J205" s="3">
        <f>_xlfn.XLOOKUP(Emergency[[#This Row],[Visit_ID]],Hospitalvisits[Visit_ID],Hospitalvisits[Admission_Date])</f>
        <v>45538</v>
      </c>
      <c r="K205">
        <f>_xlfn.XLOOKUP(Emergency[[#This Row],[Patient_ID]],Patientsdetails[Patient_ID],Patientsdetails[Satisfaction_Score])</f>
        <v>10</v>
      </c>
      <c r="L205" t="e">
        <f>_xlfn.XLOOKUP(Emergency[[#This Row],[Patient_ID]],Medicals[Patient ID],Medicals[Department])</f>
        <v>#N/A</v>
      </c>
    </row>
    <row r="206" spans="1:12">
      <c r="A206">
        <v>205</v>
      </c>
      <c r="B206">
        <v>769</v>
      </c>
      <c r="C206">
        <v>1884</v>
      </c>
      <c r="D206" t="s">
        <v>1262</v>
      </c>
      <c r="E206">
        <v>5</v>
      </c>
      <c r="F206" t="s">
        <v>1261</v>
      </c>
      <c r="G206" s="28">
        <f>_xlfn.XLOOKUP(Emergency[[#This Row],[Visit_ID]],Financials[Visit_ID],Financials[Total_Bill_Amount])</f>
        <v>23719</v>
      </c>
      <c r="H206" s="28">
        <f>_xlfn.XLOOKUP(Emergency[[#This Row],[Visit_ID]],Financials[Visit_ID],Financials[Insurance_Coverage])</f>
        <v>19516.980991360109</v>
      </c>
      <c r="I206" s="28">
        <f>_xlfn.XLOOKUP(Emergency[[#This Row],[Visit_ID]],Financials[Visit_ID],Financials[Balance_Due])</f>
        <v>4202.019008639887</v>
      </c>
      <c r="J206" s="3">
        <f>_xlfn.XLOOKUP(Emergency[[#This Row],[Visit_ID]],Hospitalvisits[Visit_ID],Hospitalvisits[Admission_Date])</f>
        <v>44783</v>
      </c>
      <c r="K206">
        <f>_xlfn.XLOOKUP(Emergency[[#This Row],[Patient_ID]],Patientsdetails[Patient_ID],Patientsdetails[Satisfaction_Score])</f>
        <v>2</v>
      </c>
      <c r="L206" t="e">
        <f>_xlfn.XLOOKUP(Emergency[[#This Row],[Patient_ID]],Medicals[Patient ID],Medicals[Department])</f>
        <v>#N/A</v>
      </c>
    </row>
    <row r="207" spans="1:12">
      <c r="A207">
        <v>206</v>
      </c>
      <c r="B207">
        <v>280</v>
      </c>
      <c r="C207">
        <v>65</v>
      </c>
      <c r="D207" t="s">
        <v>1262</v>
      </c>
      <c r="E207">
        <v>8</v>
      </c>
      <c r="F207" t="s">
        <v>1261</v>
      </c>
      <c r="G207" s="28">
        <f>_xlfn.XLOOKUP(Emergency[[#This Row],[Visit_ID]],Financials[Visit_ID],Financials[Total_Bill_Amount])</f>
        <v>22866</v>
      </c>
      <c r="H207" s="28">
        <f>_xlfn.XLOOKUP(Emergency[[#This Row],[Visit_ID]],Financials[Visit_ID],Financials[Insurance_Coverage])</f>
        <v>15849.034739321591</v>
      </c>
      <c r="I207" s="28">
        <f>_xlfn.XLOOKUP(Emergency[[#This Row],[Visit_ID]],Financials[Visit_ID],Financials[Balance_Due])</f>
        <v>7016.9652606784148</v>
      </c>
      <c r="J207" s="3">
        <f>_xlfn.XLOOKUP(Emergency[[#This Row],[Visit_ID]],Hospitalvisits[Visit_ID],Hospitalvisits[Admission_Date])</f>
        <v>44886</v>
      </c>
      <c r="K207">
        <f>_xlfn.XLOOKUP(Emergency[[#This Row],[Patient_ID]],Patientsdetails[Patient_ID],Patientsdetails[Satisfaction_Score])</f>
        <v>8</v>
      </c>
      <c r="L207" t="e">
        <f>_xlfn.XLOOKUP(Emergency[[#This Row],[Patient_ID]],Medicals[Patient ID],Medicals[Department])</f>
        <v>#N/A</v>
      </c>
    </row>
    <row r="208" spans="1:12">
      <c r="A208">
        <v>207</v>
      </c>
      <c r="B208">
        <v>2</v>
      </c>
      <c r="C208">
        <v>451</v>
      </c>
      <c r="D208" t="s">
        <v>1261</v>
      </c>
      <c r="E208">
        <v>7</v>
      </c>
      <c r="F208" t="s">
        <v>1262</v>
      </c>
      <c r="G208" s="28">
        <f>_xlfn.XLOOKUP(Emergency[[#This Row],[Visit_ID]],Financials[Visit_ID],Financials[Total_Bill_Amount])</f>
        <v>43290</v>
      </c>
      <c r="H208" s="28">
        <f>_xlfn.XLOOKUP(Emergency[[#This Row],[Visit_ID]],Financials[Visit_ID],Financials[Insurance_Coverage])</f>
        <v>25481.382611737929</v>
      </c>
      <c r="I208" s="28">
        <f>_xlfn.XLOOKUP(Emergency[[#This Row],[Visit_ID]],Financials[Visit_ID],Financials[Balance_Due])</f>
        <v>17808.617388262071</v>
      </c>
      <c r="J208" s="3">
        <f>_xlfn.XLOOKUP(Emergency[[#This Row],[Visit_ID]],Hospitalvisits[Visit_ID],Hospitalvisits[Admission_Date])</f>
        <v>44929</v>
      </c>
      <c r="K208">
        <f>_xlfn.XLOOKUP(Emergency[[#This Row],[Patient_ID]],Patientsdetails[Patient_ID],Patientsdetails[Satisfaction_Score])</f>
        <v>5</v>
      </c>
      <c r="L208" t="str">
        <f>_xlfn.XLOOKUP(Emergency[[#This Row],[Patient_ID]],Medicals[Patient ID],Medicals[Department])</f>
        <v>Pediatrics</v>
      </c>
    </row>
    <row r="209" spans="1:12">
      <c r="A209">
        <v>208</v>
      </c>
      <c r="B209">
        <v>980</v>
      </c>
      <c r="C209">
        <v>1908</v>
      </c>
      <c r="D209" t="s">
        <v>1261</v>
      </c>
      <c r="E209">
        <v>5</v>
      </c>
      <c r="F209" t="s">
        <v>1261</v>
      </c>
      <c r="G209" s="28">
        <f>_xlfn.XLOOKUP(Emergency[[#This Row],[Visit_ID]],Financials[Visit_ID],Financials[Total_Bill_Amount])</f>
        <v>5042</v>
      </c>
      <c r="H209" s="28">
        <f>_xlfn.XLOOKUP(Emergency[[#This Row],[Visit_ID]],Financials[Visit_ID],Financials[Insurance_Coverage])</f>
        <v>4300.8193882454798</v>
      </c>
      <c r="I209" s="28">
        <f>_xlfn.XLOOKUP(Emergency[[#This Row],[Visit_ID]],Financials[Visit_ID],Financials[Balance_Due])</f>
        <v>741.18061175452021</v>
      </c>
      <c r="J209" s="3">
        <f>_xlfn.XLOOKUP(Emergency[[#This Row],[Visit_ID]],Hospitalvisits[Visit_ID],Hospitalvisits[Admission_Date])</f>
        <v>44967</v>
      </c>
      <c r="K209">
        <f>_xlfn.XLOOKUP(Emergency[[#This Row],[Patient_ID]],Patientsdetails[Patient_ID],Patientsdetails[Satisfaction_Score])</f>
        <v>1</v>
      </c>
      <c r="L209" t="e">
        <f>_xlfn.XLOOKUP(Emergency[[#This Row],[Patient_ID]],Medicals[Patient ID],Medicals[Department])</f>
        <v>#N/A</v>
      </c>
    </row>
    <row r="210" spans="1:12">
      <c r="A210">
        <v>209</v>
      </c>
      <c r="B210">
        <v>190</v>
      </c>
      <c r="C210">
        <v>2843</v>
      </c>
      <c r="D210" t="s">
        <v>1262</v>
      </c>
      <c r="E210">
        <v>8</v>
      </c>
      <c r="F210" t="s">
        <v>1262</v>
      </c>
      <c r="G210" s="28">
        <f>_xlfn.XLOOKUP(Emergency[[#This Row],[Visit_ID]],Financials[Visit_ID],Financials[Total_Bill_Amount])</f>
        <v>6319</v>
      </c>
      <c r="H210" s="28">
        <f>_xlfn.XLOOKUP(Emergency[[#This Row],[Visit_ID]],Financials[Visit_ID],Financials[Insurance_Coverage])</f>
        <v>5158.5710175817949</v>
      </c>
      <c r="I210" s="28">
        <f>_xlfn.XLOOKUP(Emergency[[#This Row],[Visit_ID]],Financials[Visit_ID],Financials[Balance_Due])</f>
        <v>1160.4289824182049</v>
      </c>
      <c r="J210" s="3">
        <f>_xlfn.XLOOKUP(Emergency[[#This Row],[Visit_ID]],Hospitalvisits[Visit_ID],Hospitalvisits[Admission_Date])</f>
        <v>45461</v>
      </c>
      <c r="K210">
        <f>_xlfn.XLOOKUP(Emergency[[#This Row],[Patient_ID]],Patientsdetails[Patient_ID],Patientsdetails[Satisfaction_Score])</f>
        <v>9</v>
      </c>
      <c r="L210" t="e">
        <f>_xlfn.XLOOKUP(Emergency[[#This Row],[Patient_ID]],Medicals[Patient ID],Medicals[Department])</f>
        <v>#N/A</v>
      </c>
    </row>
    <row r="211" spans="1:12">
      <c r="A211">
        <v>210</v>
      </c>
      <c r="B211">
        <v>971</v>
      </c>
      <c r="C211">
        <v>445</v>
      </c>
      <c r="D211" t="s">
        <v>1261</v>
      </c>
      <c r="E211">
        <v>8</v>
      </c>
      <c r="F211" t="s">
        <v>1262</v>
      </c>
      <c r="G211" s="28">
        <f>_xlfn.XLOOKUP(Emergency[[#This Row],[Visit_ID]],Financials[Visit_ID],Financials[Total_Bill_Amount])</f>
        <v>9676</v>
      </c>
      <c r="H211" s="28">
        <f>_xlfn.XLOOKUP(Emergency[[#This Row],[Visit_ID]],Financials[Visit_ID],Financials[Insurance_Coverage])</f>
        <v>7450.2015890652956</v>
      </c>
      <c r="I211" s="28">
        <f>_xlfn.XLOOKUP(Emergency[[#This Row],[Visit_ID]],Financials[Visit_ID],Financials[Balance_Due])</f>
        <v>2225.798410934704</v>
      </c>
      <c r="J211" s="3">
        <f>_xlfn.XLOOKUP(Emergency[[#This Row],[Visit_ID]],Hospitalvisits[Visit_ID],Hospitalvisits[Admission_Date])</f>
        <v>44637</v>
      </c>
      <c r="K211">
        <f>_xlfn.XLOOKUP(Emergency[[#This Row],[Patient_ID]],Patientsdetails[Patient_ID],Patientsdetails[Satisfaction_Score])</f>
        <v>2</v>
      </c>
      <c r="L211" t="e">
        <f>_xlfn.XLOOKUP(Emergency[[#This Row],[Patient_ID]],Medicals[Patient ID],Medicals[Department])</f>
        <v>#N/A</v>
      </c>
    </row>
    <row r="212" spans="1:12">
      <c r="A212">
        <v>211</v>
      </c>
      <c r="B212">
        <v>762</v>
      </c>
      <c r="C212">
        <v>154</v>
      </c>
      <c r="D212" t="s">
        <v>1261</v>
      </c>
      <c r="E212">
        <v>8</v>
      </c>
      <c r="F212" t="s">
        <v>1262</v>
      </c>
      <c r="G212" s="28">
        <f>_xlfn.XLOOKUP(Emergency[[#This Row],[Visit_ID]],Financials[Visit_ID],Financials[Total_Bill_Amount])</f>
        <v>11904</v>
      </c>
      <c r="H212" s="28">
        <f>_xlfn.XLOOKUP(Emergency[[#This Row],[Visit_ID]],Financials[Visit_ID],Financials[Insurance_Coverage])</f>
        <v>6164.5083368566429</v>
      </c>
      <c r="I212" s="28">
        <f>_xlfn.XLOOKUP(Emergency[[#This Row],[Visit_ID]],Financials[Visit_ID],Financials[Balance_Due])</f>
        <v>5739.4916631433571</v>
      </c>
      <c r="J212" s="3">
        <f>_xlfn.XLOOKUP(Emergency[[#This Row],[Visit_ID]],Hospitalvisits[Visit_ID],Hospitalvisits[Admission_Date])</f>
        <v>45346</v>
      </c>
      <c r="K212">
        <f>_xlfn.XLOOKUP(Emergency[[#This Row],[Patient_ID]],Patientsdetails[Patient_ID],Patientsdetails[Satisfaction_Score])</f>
        <v>8</v>
      </c>
      <c r="L212" t="e">
        <f>_xlfn.XLOOKUP(Emergency[[#This Row],[Patient_ID]],Medicals[Patient ID],Medicals[Department])</f>
        <v>#N/A</v>
      </c>
    </row>
    <row r="213" spans="1:12">
      <c r="A213">
        <v>212</v>
      </c>
      <c r="B213">
        <v>275</v>
      </c>
      <c r="C213">
        <v>905</v>
      </c>
      <c r="D213" t="s">
        <v>1261</v>
      </c>
      <c r="E213">
        <v>7</v>
      </c>
      <c r="F213" t="s">
        <v>1261</v>
      </c>
      <c r="G213" s="28">
        <f>_xlfn.XLOOKUP(Emergency[[#This Row],[Visit_ID]],Financials[Visit_ID],Financials[Total_Bill_Amount])</f>
        <v>16874</v>
      </c>
      <c r="H213" s="28">
        <f>_xlfn.XLOOKUP(Emergency[[#This Row],[Visit_ID]],Financials[Visit_ID],Financials[Insurance_Coverage])</f>
        <v>11883.991808044269</v>
      </c>
      <c r="I213" s="28">
        <f>_xlfn.XLOOKUP(Emergency[[#This Row],[Visit_ID]],Financials[Visit_ID],Financials[Balance_Due])</f>
        <v>4990.0081919557269</v>
      </c>
      <c r="J213" s="3">
        <f>_xlfn.XLOOKUP(Emergency[[#This Row],[Visit_ID]],Hospitalvisits[Visit_ID],Hospitalvisits[Admission_Date])</f>
        <v>45210</v>
      </c>
      <c r="K213">
        <f>_xlfn.XLOOKUP(Emergency[[#This Row],[Patient_ID]],Patientsdetails[Patient_ID],Patientsdetails[Satisfaction_Score])</f>
        <v>3</v>
      </c>
      <c r="L213" t="e">
        <f>_xlfn.XLOOKUP(Emergency[[#This Row],[Patient_ID]],Medicals[Patient ID],Medicals[Department])</f>
        <v>#N/A</v>
      </c>
    </row>
    <row r="214" spans="1:12">
      <c r="A214">
        <v>213</v>
      </c>
      <c r="B214">
        <v>309</v>
      </c>
      <c r="C214">
        <v>1789</v>
      </c>
      <c r="D214" t="s">
        <v>1262</v>
      </c>
      <c r="E214">
        <v>5</v>
      </c>
      <c r="F214" t="s">
        <v>1262</v>
      </c>
      <c r="G214" s="28">
        <f>_xlfn.XLOOKUP(Emergency[[#This Row],[Visit_ID]],Financials[Visit_ID],Financials[Total_Bill_Amount])</f>
        <v>20988</v>
      </c>
      <c r="H214" s="28">
        <f>_xlfn.XLOOKUP(Emergency[[#This Row],[Visit_ID]],Financials[Visit_ID],Financials[Insurance_Coverage])</f>
        <v>12818.98208940762</v>
      </c>
      <c r="I214" s="28">
        <f>_xlfn.XLOOKUP(Emergency[[#This Row],[Visit_ID]],Financials[Visit_ID],Financials[Balance_Due])</f>
        <v>8169.0179105923826</v>
      </c>
      <c r="J214" s="3">
        <f>_xlfn.XLOOKUP(Emergency[[#This Row],[Visit_ID]],Hospitalvisits[Visit_ID],Hospitalvisits[Admission_Date])</f>
        <v>45621</v>
      </c>
      <c r="K214">
        <f>_xlfn.XLOOKUP(Emergency[[#This Row],[Patient_ID]],Patientsdetails[Patient_ID],Patientsdetails[Satisfaction_Score])</f>
        <v>2</v>
      </c>
      <c r="L214" t="e">
        <f>_xlfn.XLOOKUP(Emergency[[#This Row],[Patient_ID]],Medicals[Patient ID],Medicals[Department])</f>
        <v>#N/A</v>
      </c>
    </row>
    <row r="215" spans="1:12">
      <c r="A215">
        <v>214</v>
      </c>
      <c r="B215">
        <v>885</v>
      </c>
      <c r="C215">
        <v>449</v>
      </c>
      <c r="D215" t="s">
        <v>1262</v>
      </c>
      <c r="E215">
        <v>12</v>
      </c>
      <c r="F215" t="s">
        <v>1262</v>
      </c>
      <c r="G215" s="28">
        <f>_xlfn.XLOOKUP(Emergency[[#This Row],[Visit_ID]],Financials[Visit_ID],Financials[Total_Bill_Amount])</f>
        <v>10518</v>
      </c>
      <c r="H215" s="28">
        <f>_xlfn.XLOOKUP(Emergency[[#This Row],[Visit_ID]],Financials[Visit_ID],Financials[Insurance_Coverage])</f>
        <v>7899.0876815164538</v>
      </c>
      <c r="I215" s="28">
        <f>_xlfn.XLOOKUP(Emergency[[#This Row],[Visit_ID]],Financials[Visit_ID],Financials[Balance_Due])</f>
        <v>2618.9123184835462</v>
      </c>
      <c r="J215" s="3">
        <f>_xlfn.XLOOKUP(Emergency[[#This Row],[Visit_ID]],Hospitalvisits[Visit_ID],Hospitalvisits[Admission_Date])</f>
        <v>44709</v>
      </c>
      <c r="K215">
        <f>_xlfn.XLOOKUP(Emergency[[#This Row],[Patient_ID]],Patientsdetails[Patient_ID],Patientsdetails[Satisfaction_Score])</f>
        <v>2</v>
      </c>
      <c r="L215" t="e">
        <f>_xlfn.XLOOKUP(Emergency[[#This Row],[Patient_ID]],Medicals[Patient ID],Medicals[Department])</f>
        <v>#N/A</v>
      </c>
    </row>
    <row r="216" spans="1:12">
      <c r="A216">
        <v>215</v>
      </c>
      <c r="B216">
        <v>188</v>
      </c>
      <c r="C216">
        <v>2709</v>
      </c>
      <c r="D216" t="s">
        <v>1262</v>
      </c>
      <c r="E216">
        <v>9</v>
      </c>
      <c r="F216" t="s">
        <v>1261</v>
      </c>
      <c r="G216" s="28">
        <f>_xlfn.XLOOKUP(Emergency[[#This Row],[Visit_ID]],Financials[Visit_ID],Financials[Total_Bill_Amount])</f>
        <v>3842</v>
      </c>
      <c r="H216" s="28">
        <f>_xlfn.XLOOKUP(Emergency[[#This Row],[Visit_ID]],Financials[Visit_ID],Financials[Insurance_Coverage])</f>
        <v>2531.8937222231129</v>
      </c>
      <c r="I216" s="28">
        <f>_xlfn.XLOOKUP(Emergency[[#This Row],[Visit_ID]],Financials[Visit_ID],Financials[Balance_Due])</f>
        <v>1310.1062777768871</v>
      </c>
      <c r="J216" s="3">
        <f>_xlfn.XLOOKUP(Emergency[[#This Row],[Visit_ID]],Hospitalvisits[Visit_ID],Hospitalvisits[Admission_Date])</f>
        <v>44997</v>
      </c>
      <c r="K216">
        <f>_xlfn.XLOOKUP(Emergency[[#This Row],[Patient_ID]],Patientsdetails[Patient_ID],Patientsdetails[Satisfaction_Score])</f>
        <v>7</v>
      </c>
      <c r="L216" t="e">
        <f>_xlfn.XLOOKUP(Emergency[[#This Row],[Patient_ID]],Medicals[Patient ID],Medicals[Department])</f>
        <v>#N/A</v>
      </c>
    </row>
    <row r="217" spans="1:12">
      <c r="A217">
        <v>216</v>
      </c>
      <c r="B217">
        <v>762</v>
      </c>
      <c r="C217">
        <v>2068</v>
      </c>
      <c r="D217" t="s">
        <v>1262</v>
      </c>
      <c r="E217">
        <v>4</v>
      </c>
      <c r="F217" t="s">
        <v>1262</v>
      </c>
      <c r="G217" s="28">
        <f>_xlfn.XLOOKUP(Emergency[[#This Row],[Visit_ID]],Financials[Visit_ID],Financials[Total_Bill_Amount])</f>
        <v>19568</v>
      </c>
      <c r="H217" s="28">
        <f>_xlfn.XLOOKUP(Emergency[[#This Row],[Visit_ID]],Financials[Visit_ID],Financials[Insurance_Coverage])</f>
        <v>9863.4617067127019</v>
      </c>
      <c r="I217" s="28">
        <f>_xlfn.XLOOKUP(Emergency[[#This Row],[Visit_ID]],Financials[Visit_ID],Financials[Balance_Due])</f>
        <v>9704.5382932872981</v>
      </c>
      <c r="J217" s="3">
        <f>_xlfn.XLOOKUP(Emergency[[#This Row],[Visit_ID]],Hospitalvisits[Visit_ID],Hospitalvisits[Admission_Date])</f>
        <v>44963</v>
      </c>
      <c r="K217">
        <f>_xlfn.XLOOKUP(Emergency[[#This Row],[Patient_ID]],Patientsdetails[Patient_ID],Patientsdetails[Satisfaction_Score])</f>
        <v>8</v>
      </c>
      <c r="L217" t="e">
        <f>_xlfn.XLOOKUP(Emergency[[#This Row],[Patient_ID]],Medicals[Patient ID],Medicals[Department])</f>
        <v>#N/A</v>
      </c>
    </row>
    <row r="218" spans="1:12">
      <c r="A218">
        <v>217</v>
      </c>
      <c r="B218">
        <v>577</v>
      </c>
      <c r="C218">
        <v>962</v>
      </c>
      <c r="D218" t="s">
        <v>1261</v>
      </c>
      <c r="E218">
        <v>11</v>
      </c>
      <c r="F218" t="s">
        <v>1262</v>
      </c>
      <c r="G218" s="28">
        <f>_xlfn.XLOOKUP(Emergency[[#This Row],[Visit_ID]],Financials[Visit_ID],Financials[Total_Bill_Amount])</f>
        <v>24033</v>
      </c>
      <c r="H218" s="28">
        <f>_xlfn.XLOOKUP(Emergency[[#This Row],[Visit_ID]],Financials[Visit_ID],Financials[Insurance_Coverage])</f>
        <v>20201.901884992669</v>
      </c>
      <c r="I218" s="28">
        <f>_xlfn.XLOOKUP(Emergency[[#This Row],[Visit_ID]],Financials[Visit_ID],Financials[Balance_Due])</f>
        <v>3831.0981150073312</v>
      </c>
      <c r="J218" s="3">
        <f>_xlfn.XLOOKUP(Emergency[[#This Row],[Visit_ID]],Hospitalvisits[Visit_ID],Hospitalvisits[Admission_Date])</f>
        <v>45118</v>
      </c>
      <c r="K218">
        <f>_xlfn.XLOOKUP(Emergency[[#This Row],[Patient_ID]],Patientsdetails[Patient_ID],Patientsdetails[Satisfaction_Score])</f>
        <v>2</v>
      </c>
      <c r="L218" t="e">
        <f>_xlfn.XLOOKUP(Emergency[[#This Row],[Patient_ID]],Medicals[Patient ID],Medicals[Department])</f>
        <v>#N/A</v>
      </c>
    </row>
    <row r="219" spans="1:12">
      <c r="A219">
        <v>218</v>
      </c>
      <c r="B219">
        <v>231</v>
      </c>
      <c r="C219">
        <v>1894</v>
      </c>
      <c r="D219" t="s">
        <v>1261</v>
      </c>
      <c r="E219">
        <v>9</v>
      </c>
      <c r="F219" t="s">
        <v>1262</v>
      </c>
      <c r="G219" s="28">
        <f>_xlfn.XLOOKUP(Emergency[[#This Row],[Visit_ID]],Financials[Visit_ID],Financials[Total_Bill_Amount])</f>
        <v>9874</v>
      </c>
      <c r="H219" s="28">
        <f>_xlfn.XLOOKUP(Emergency[[#This Row],[Visit_ID]],Financials[Visit_ID],Financials[Insurance_Coverage])</f>
        <v>4950.0613813384243</v>
      </c>
      <c r="I219" s="28">
        <f>_xlfn.XLOOKUP(Emergency[[#This Row],[Visit_ID]],Financials[Visit_ID],Financials[Balance_Due])</f>
        <v>4923.9386186615757</v>
      </c>
      <c r="J219" s="3">
        <f>_xlfn.XLOOKUP(Emergency[[#This Row],[Visit_ID]],Hospitalvisits[Visit_ID],Hospitalvisits[Admission_Date])</f>
        <v>44801</v>
      </c>
      <c r="K219">
        <f>_xlfn.XLOOKUP(Emergency[[#This Row],[Patient_ID]],Patientsdetails[Patient_ID],Patientsdetails[Satisfaction_Score])</f>
        <v>4</v>
      </c>
      <c r="L219" t="e">
        <f>_xlfn.XLOOKUP(Emergency[[#This Row],[Patient_ID]],Medicals[Patient ID],Medicals[Department])</f>
        <v>#N/A</v>
      </c>
    </row>
    <row r="220" spans="1:12">
      <c r="A220">
        <v>219</v>
      </c>
      <c r="B220">
        <v>373</v>
      </c>
      <c r="C220">
        <v>1320</v>
      </c>
      <c r="D220" t="s">
        <v>1262</v>
      </c>
      <c r="E220">
        <v>12</v>
      </c>
      <c r="F220" t="s">
        <v>1261</v>
      </c>
      <c r="G220" s="28">
        <f>_xlfn.XLOOKUP(Emergency[[#This Row],[Visit_ID]],Financials[Visit_ID],Financials[Total_Bill_Amount])</f>
        <v>6511</v>
      </c>
      <c r="H220" s="28">
        <f>_xlfn.XLOOKUP(Emergency[[#This Row],[Visit_ID]],Financials[Visit_ID],Financials[Insurance_Coverage])</f>
        <v>3970.786657237039</v>
      </c>
      <c r="I220" s="28">
        <f>_xlfn.XLOOKUP(Emergency[[#This Row],[Visit_ID]],Financials[Visit_ID],Financials[Balance_Due])</f>
        <v>2540.213342762961</v>
      </c>
      <c r="J220" s="3">
        <f>_xlfn.XLOOKUP(Emergency[[#This Row],[Visit_ID]],Hospitalvisits[Visit_ID],Hospitalvisits[Admission_Date])</f>
        <v>45350</v>
      </c>
      <c r="K220">
        <f>_xlfn.XLOOKUP(Emergency[[#This Row],[Patient_ID]],Patientsdetails[Patient_ID],Patientsdetails[Satisfaction_Score])</f>
        <v>4</v>
      </c>
      <c r="L220" t="e">
        <f>_xlfn.XLOOKUP(Emergency[[#This Row],[Patient_ID]],Medicals[Patient ID],Medicals[Department])</f>
        <v>#N/A</v>
      </c>
    </row>
    <row r="221" spans="1:12">
      <c r="A221">
        <v>220</v>
      </c>
      <c r="B221">
        <v>689</v>
      </c>
      <c r="C221">
        <v>933</v>
      </c>
      <c r="D221" t="s">
        <v>1261</v>
      </c>
      <c r="E221">
        <v>1</v>
      </c>
      <c r="F221" t="s">
        <v>1261</v>
      </c>
      <c r="G221" s="28">
        <f>_xlfn.XLOOKUP(Emergency[[#This Row],[Visit_ID]],Financials[Visit_ID],Financials[Total_Bill_Amount])</f>
        <v>22782</v>
      </c>
      <c r="H221" s="28">
        <f>_xlfn.XLOOKUP(Emergency[[#This Row],[Visit_ID]],Financials[Visit_ID],Financials[Insurance_Coverage])</f>
        <v>17095.551791768132</v>
      </c>
      <c r="I221" s="28">
        <f>_xlfn.XLOOKUP(Emergency[[#This Row],[Visit_ID]],Financials[Visit_ID],Financials[Balance_Due])</f>
        <v>5686.4482082318682</v>
      </c>
      <c r="J221" s="3">
        <f>_xlfn.XLOOKUP(Emergency[[#This Row],[Visit_ID]],Hospitalvisits[Visit_ID],Hospitalvisits[Admission_Date])</f>
        <v>44764</v>
      </c>
      <c r="K221">
        <f>_xlfn.XLOOKUP(Emergency[[#This Row],[Patient_ID]],Patientsdetails[Patient_ID],Patientsdetails[Satisfaction_Score])</f>
        <v>8</v>
      </c>
      <c r="L221" t="e">
        <f>_xlfn.XLOOKUP(Emergency[[#This Row],[Patient_ID]],Medicals[Patient ID],Medicals[Department])</f>
        <v>#N/A</v>
      </c>
    </row>
    <row r="222" spans="1:12">
      <c r="A222">
        <v>221</v>
      </c>
      <c r="B222">
        <v>656</v>
      </c>
      <c r="C222">
        <v>802</v>
      </c>
      <c r="D222" t="s">
        <v>1262</v>
      </c>
      <c r="E222">
        <v>7</v>
      </c>
      <c r="F222" t="s">
        <v>1261</v>
      </c>
      <c r="G222" s="28">
        <f>_xlfn.XLOOKUP(Emergency[[#This Row],[Visit_ID]],Financials[Visit_ID],Financials[Total_Bill_Amount])</f>
        <v>16211</v>
      </c>
      <c r="H222" s="28">
        <f>_xlfn.XLOOKUP(Emergency[[#This Row],[Visit_ID]],Financials[Visit_ID],Financials[Insurance_Coverage])</f>
        <v>10931.731364111451</v>
      </c>
      <c r="I222" s="28">
        <f>_xlfn.XLOOKUP(Emergency[[#This Row],[Visit_ID]],Financials[Visit_ID],Financials[Balance_Due])</f>
        <v>5279.2686358885549</v>
      </c>
      <c r="J222" s="3">
        <f>_xlfn.XLOOKUP(Emergency[[#This Row],[Visit_ID]],Hospitalvisits[Visit_ID],Hospitalvisits[Admission_Date])</f>
        <v>44856</v>
      </c>
      <c r="K222">
        <f>_xlfn.XLOOKUP(Emergency[[#This Row],[Patient_ID]],Patientsdetails[Patient_ID],Patientsdetails[Satisfaction_Score])</f>
        <v>9</v>
      </c>
      <c r="L222" t="e">
        <f>_xlfn.XLOOKUP(Emergency[[#This Row],[Patient_ID]],Medicals[Patient ID],Medicals[Department])</f>
        <v>#N/A</v>
      </c>
    </row>
    <row r="223" spans="1:12">
      <c r="A223">
        <v>222</v>
      </c>
      <c r="B223">
        <v>506</v>
      </c>
      <c r="C223">
        <v>806</v>
      </c>
      <c r="D223" t="s">
        <v>1262</v>
      </c>
      <c r="E223">
        <v>3</v>
      </c>
      <c r="F223" t="s">
        <v>1261</v>
      </c>
      <c r="G223" s="28">
        <f>_xlfn.XLOOKUP(Emergency[[#This Row],[Visit_ID]],Financials[Visit_ID],Financials[Total_Bill_Amount])</f>
        <v>36897</v>
      </c>
      <c r="H223" s="28">
        <f>_xlfn.XLOOKUP(Emergency[[#This Row],[Visit_ID]],Financials[Visit_ID],Financials[Insurance_Coverage])</f>
        <v>26199.82158698509</v>
      </c>
      <c r="I223" s="28">
        <f>_xlfn.XLOOKUP(Emergency[[#This Row],[Visit_ID]],Financials[Visit_ID],Financials[Balance_Due])</f>
        <v>10697.17841301491</v>
      </c>
      <c r="J223" s="3">
        <f>_xlfn.XLOOKUP(Emergency[[#This Row],[Visit_ID]],Hospitalvisits[Visit_ID],Hospitalvisits[Admission_Date])</f>
        <v>45371</v>
      </c>
      <c r="K223">
        <f>_xlfn.XLOOKUP(Emergency[[#This Row],[Patient_ID]],Patientsdetails[Patient_ID],Patientsdetails[Satisfaction_Score])</f>
        <v>10</v>
      </c>
      <c r="L223" t="e">
        <f>_xlfn.XLOOKUP(Emergency[[#This Row],[Patient_ID]],Medicals[Patient ID],Medicals[Department])</f>
        <v>#N/A</v>
      </c>
    </row>
    <row r="224" spans="1:12">
      <c r="A224">
        <v>223</v>
      </c>
      <c r="B224">
        <v>637</v>
      </c>
      <c r="C224">
        <v>60</v>
      </c>
      <c r="D224" t="s">
        <v>1261</v>
      </c>
      <c r="E224">
        <v>12</v>
      </c>
      <c r="F224" t="s">
        <v>1261</v>
      </c>
      <c r="G224" s="28">
        <f>_xlfn.XLOOKUP(Emergency[[#This Row],[Visit_ID]],Financials[Visit_ID],Financials[Total_Bill_Amount])</f>
        <v>11509</v>
      </c>
      <c r="H224" s="28">
        <f>_xlfn.XLOOKUP(Emergency[[#This Row],[Visit_ID]],Financials[Visit_ID],Financials[Insurance_Coverage])</f>
        <v>6555.8846004724373</v>
      </c>
      <c r="I224" s="28">
        <f>_xlfn.XLOOKUP(Emergency[[#This Row],[Visit_ID]],Financials[Visit_ID],Financials[Balance_Due])</f>
        <v>4953.1153995275627</v>
      </c>
      <c r="J224" s="3">
        <f>_xlfn.XLOOKUP(Emergency[[#This Row],[Visit_ID]],Hospitalvisits[Visit_ID],Hospitalvisits[Admission_Date])</f>
        <v>45146</v>
      </c>
      <c r="K224">
        <f>_xlfn.XLOOKUP(Emergency[[#This Row],[Patient_ID]],Patientsdetails[Patient_ID],Patientsdetails[Satisfaction_Score])</f>
        <v>2</v>
      </c>
      <c r="L224" t="e">
        <f>_xlfn.XLOOKUP(Emergency[[#This Row],[Patient_ID]],Medicals[Patient ID],Medicals[Department])</f>
        <v>#N/A</v>
      </c>
    </row>
    <row r="225" spans="1:12">
      <c r="A225">
        <v>224</v>
      </c>
      <c r="B225">
        <v>3</v>
      </c>
      <c r="C225">
        <v>949</v>
      </c>
      <c r="D225" t="s">
        <v>1261</v>
      </c>
      <c r="E225">
        <v>12</v>
      </c>
      <c r="F225" t="s">
        <v>1262</v>
      </c>
      <c r="G225" s="28">
        <f>_xlfn.XLOOKUP(Emergency[[#This Row],[Visit_ID]],Financials[Visit_ID],Financials[Total_Bill_Amount])</f>
        <v>32279</v>
      </c>
      <c r="H225" s="28">
        <f>_xlfn.XLOOKUP(Emergency[[#This Row],[Visit_ID]],Financials[Visit_ID],Financials[Insurance_Coverage])</f>
        <v>26187.16088709396</v>
      </c>
      <c r="I225" s="28">
        <f>_xlfn.XLOOKUP(Emergency[[#This Row],[Visit_ID]],Financials[Visit_ID],Financials[Balance_Due])</f>
        <v>6091.8391129060356</v>
      </c>
      <c r="J225" s="3">
        <f>_xlfn.XLOOKUP(Emergency[[#This Row],[Visit_ID]],Hospitalvisits[Visit_ID],Hospitalvisits[Admission_Date])</f>
        <v>45414</v>
      </c>
      <c r="K225">
        <f>_xlfn.XLOOKUP(Emergency[[#This Row],[Patient_ID]],Patientsdetails[Patient_ID],Patientsdetails[Satisfaction_Score])</f>
        <v>5</v>
      </c>
      <c r="L225" t="str">
        <f>_xlfn.XLOOKUP(Emergency[[#This Row],[Patient_ID]],Medicals[Patient ID],Medicals[Department])</f>
        <v>Oncology</v>
      </c>
    </row>
    <row r="226" spans="1:12">
      <c r="A226">
        <v>225</v>
      </c>
      <c r="B226">
        <v>540</v>
      </c>
      <c r="C226">
        <v>2366</v>
      </c>
      <c r="D226" t="s">
        <v>1261</v>
      </c>
      <c r="E226">
        <v>10</v>
      </c>
      <c r="F226" t="s">
        <v>1262</v>
      </c>
      <c r="G226" s="28">
        <f>_xlfn.XLOOKUP(Emergency[[#This Row],[Visit_ID]],Financials[Visit_ID],Financials[Total_Bill_Amount])</f>
        <v>12293</v>
      </c>
      <c r="H226" s="28">
        <f>_xlfn.XLOOKUP(Emergency[[#This Row],[Visit_ID]],Financials[Visit_ID],Financials[Insurance_Coverage])</f>
        <v>7345.8892468643662</v>
      </c>
      <c r="I226" s="28">
        <f>_xlfn.XLOOKUP(Emergency[[#This Row],[Visit_ID]],Financials[Visit_ID],Financials[Balance_Due])</f>
        <v>4947.1107531356338</v>
      </c>
      <c r="J226" s="3">
        <f>_xlfn.XLOOKUP(Emergency[[#This Row],[Visit_ID]],Hospitalvisits[Visit_ID],Hospitalvisits[Admission_Date])</f>
        <v>44703</v>
      </c>
      <c r="K226">
        <f>_xlfn.XLOOKUP(Emergency[[#This Row],[Patient_ID]],Patientsdetails[Patient_ID],Patientsdetails[Satisfaction_Score])</f>
        <v>2</v>
      </c>
      <c r="L226" t="e">
        <f>_xlfn.XLOOKUP(Emergency[[#This Row],[Patient_ID]],Medicals[Patient ID],Medicals[Department])</f>
        <v>#N/A</v>
      </c>
    </row>
    <row r="227" spans="1:12">
      <c r="A227">
        <v>226</v>
      </c>
      <c r="B227">
        <v>435</v>
      </c>
      <c r="C227">
        <v>2987</v>
      </c>
      <c r="D227" t="s">
        <v>1261</v>
      </c>
      <c r="E227">
        <v>2</v>
      </c>
      <c r="F227" t="s">
        <v>1262</v>
      </c>
      <c r="G227" s="28">
        <f>_xlfn.XLOOKUP(Emergency[[#This Row],[Visit_ID]],Financials[Visit_ID],Financials[Total_Bill_Amount])</f>
        <v>24645</v>
      </c>
      <c r="H227" s="28">
        <f>_xlfn.XLOOKUP(Emergency[[#This Row],[Visit_ID]],Financials[Visit_ID],Financials[Insurance_Coverage])</f>
        <v>19049.73632938819</v>
      </c>
      <c r="I227" s="28">
        <f>_xlfn.XLOOKUP(Emergency[[#This Row],[Visit_ID]],Financials[Visit_ID],Financials[Balance_Due])</f>
        <v>5595.2636706118137</v>
      </c>
      <c r="J227" s="3">
        <f>_xlfn.XLOOKUP(Emergency[[#This Row],[Visit_ID]],Hospitalvisits[Visit_ID],Hospitalvisits[Admission_Date])</f>
        <v>44807</v>
      </c>
      <c r="K227">
        <f>_xlfn.XLOOKUP(Emergency[[#This Row],[Patient_ID]],Patientsdetails[Patient_ID],Patientsdetails[Satisfaction_Score])</f>
        <v>2</v>
      </c>
      <c r="L227" t="e">
        <f>_xlfn.XLOOKUP(Emergency[[#This Row],[Patient_ID]],Medicals[Patient ID],Medicals[Department])</f>
        <v>#N/A</v>
      </c>
    </row>
    <row r="228" spans="1:12">
      <c r="A228">
        <v>227</v>
      </c>
      <c r="B228">
        <v>545</v>
      </c>
      <c r="C228">
        <v>791</v>
      </c>
      <c r="D228" t="s">
        <v>1261</v>
      </c>
      <c r="E228">
        <v>6</v>
      </c>
      <c r="F228" t="s">
        <v>1261</v>
      </c>
      <c r="G228" s="28">
        <f>_xlfn.XLOOKUP(Emergency[[#This Row],[Visit_ID]],Financials[Visit_ID],Financials[Total_Bill_Amount])</f>
        <v>10702</v>
      </c>
      <c r="H228" s="28">
        <f>_xlfn.XLOOKUP(Emergency[[#This Row],[Visit_ID]],Financials[Visit_ID],Financials[Insurance_Coverage])</f>
        <v>9129.4134225278394</v>
      </c>
      <c r="I228" s="28">
        <f>_xlfn.XLOOKUP(Emergency[[#This Row],[Visit_ID]],Financials[Visit_ID],Financials[Balance_Due])</f>
        <v>1572.586577472161</v>
      </c>
      <c r="J228" s="3">
        <f>_xlfn.XLOOKUP(Emergency[[#This Row],[Visit_ID]],Hospitalvisits[Visit_ID],Hospitalvisits[Admission_Date])</f>
        <v>45008</v>
      </c>
      <c r="K228">
        <f>_xlfn.XLOOKUP(Emergency[[#This Row],[Patient_ID]],Patientsdetails[Patient_ID],Patientsdetails[Satisfaction_Score])</f>
        <v>6</v>
      </c>
      <c r="L228" t="e">
        <f>_xlfn.XLOOKUP(Emergency[[#This Row],[Patient_ID]],Medicals[Patient ID],Medicals[Department])</f>
        <v>#N/A</v>
      </c>
    </row>
    <row r="229" spans="1:12">
      <c r="A229">
        <v>228</v>
      </c>
      <c r="B229">
        <v>976</v>
      </c>
      <c r="C229">
        <v>1567</v>
      </c>
      <c r="D229" t="s">
        <v>1261</v>
      </c>
      <c r="E229">
        <v>1</v>
      </c>
      <c r="F229" t="s">
        <v>1262</v>
      </c>
      <c r="G229" s="28">
        <f>_xlfn.XLOOKUP(Emergency[[#This Row],[Visit_ID]],Financials[Visit_ID],Financials[Total_Bill_Amount])</f>
        <v>17635</v>
      </c>
      <c r="H229" s="28">
        <f>_xlfn.XLOOKUP(Emergency[[#This Row],[Visit_ID]],Financials[Visit_ID],Financials[Insurance_Coverage])</f>
        <v>15783.4129216613</v>
      </c>
      <c r="I229" s="28">
        <f>_xlfn.XLOOKUP(Emergency[[#This Row],[Visit_ID]],Financials[Visit_ID],Financials[Balance_Due])</f>
        <v>1851.587078338704</v>
      </c>
      <c r="J229" s="3">
        <f>_xlfn.XLOOKUP(Emergency[[#This Row],[Visit_ID]],Hospitalvisits[Visit_ID],Hospitalvisits[Admission_Date])</f>
        <v>45137</v>
      </c>
      <c r="K229">
        <f>_xlfn.XLOOKUP(Emergency[[#This Row],[Patient_ID]],Patientsdetails[Patient_ID],Patientsdetails[Satisfaction_Score])</f>
        <v>6</v>
      </c>
      <c r="L229" t="e">
        <f>_xlfn.XLOOKUP(Emergency[[#This Row],[Patient_ID]],Medicals[Patient ID],Medicals[Department])</f>
        <v>#N/A</v>
      </c>
    </row>
    <row r="230" spans="1:12">
      <c r="A230">
        <v>229</v>
      </c>
      <c r="B230">
        <v>546</v>
      </c>
      <c r="C230">
        <v>1519</v>
      </c>
      <c r="D230" t="s">
        <v>1261</v>
      </c>
      <c r="E230">
        <v>2</v>
      </c>
      <c r="F230" t="s">
        <v>1262</v>
      </c>
      <c r="G230" s="28">
        <f>_xlfn.XLOOKUP(Emergency[[#This Row],[Visit_ID]],Financials[Visit_ID],Financials[Total_Bill_Amount])</f>
        <v>12110</v>
      </c>
      <c r="H230" s="28">
        <f>_xlfn.XLOOKUP(Emergency[[#This Row],[Visit_ID]],Financials[Visit_ID],Financials[Insurance_Coverage])</f>
        <v>7915.0514190479471</v>
      </c>
      <c r="I230" s="28">
        <f>_xlfn.XLOOKUP(Emergency[[#This Row],[Visit_ID]],Financials[Visit_ID],Financials[Balance_Due])</f>
        <v>4194.9485809520529</v>
      </c>
      <c r="J230" s="3">
        <f>_xlfn.XLOOKUP(Emergency[[#This Row],[Visit_ID]],Hospitalvisits[Visit_ID],Hospitalvisits[Admission_Date])</f>
        <v>44930</v>
      </c>
      <c r="K230">
        <f>_xlfn.XLOOKUP(Emergency[[#This Row],[Patient_ID]],Patientsdetails[Patient_ID],Patientsdetails[Satisfaction_Score])</f>
        <v>5</v>
      </c>
      <c r="L230" t="e">
        <f>_xlfn.XLOOKUP(Emergency[[#This Row],[Patient_ID]],Medicals[Patient ID],Medicals[Department])</f>
        <v>#N/A</v>
      </c>
    </row>
    <row r="231" spans="1:12">
      <c r="A231">
        <v>230</v>
      </c>
      <c r="B231">
        <v>971</v>
      </c>
      <c r="C231">
        <v>2395</v>
      </c>
      <c r="D231" t="s">
        <v>1262</v>
      </c>
      <c r="E231">
        <v>7</v>
      </c>
      <c r="F231" t="s">
        <v>1262</v>
      </c>
      <c r="G231" s="28">
        <f>_xlfn.XLOOKUP(Emergency[[#This Row],[Visit_ID]],Financials[Visit_ID],Financials[Total_Bill_Amount])</f>
        <v>5348</v>
      </c>
      <c r="H231" s="28">
        <f>_xlfn.XLOOKUP(Emergency[[#This Row],[Visit_ID]],Financials[Visit_ID],Financials[Insurance_Coverage])</f>
        <v>3896.0787976637821</v>
      </c>
      <c r="I231" s="28">
        <f>_xlfn.XLOOKUP(Emergency[[#This Row],[Visit_ID]],Financials[Visit_ID],Financials[Balance_Due])</f>
        <v>1451.9212023362179</v>
      </c>
      <c r="J231" s="3">
        <f>_xlfn.XLOOKUP(Emergency[[#This Row],[Visit_ID]],Hospitalvisits[Visit_ID],Hospitalvisits[Admission_Date])</f>
        <v>44654</v>
      </c>
      <c r="K231">
        <f>_xlfn.XLOOKUP(Emergency[[#This Row],[Patient_ID]],Patientsdetails[Patient_ID],Patientsdetails[Satisfaction_Score])</f>
        <v>2</v>
      </c>
      <c r="L231" t="e">
        <f>_xlfn.XLOOKUP(Emergency[[#This Row],[Patient_ID]],Medicals[Patient ID],Medicals[Department])</f>
        <v>#N/A</v>
      </c>
    </row>
    <row r="232" spans="1:12">
      <c r="A232">
        <v>231</v>
      </c>
      <c r="B232">
        <v>305</v>
      </c>
      <c r="C232">
        <v>2831</v>
      </c>
      <c r="D232" t="s">
        <v>1262</v>
      </c>
      <c r="E232">
        <v>1</v>
      </c>
      <c r="F232" t="s">
        <v>1261</v>
      </c>
      <c r="G232" s="28">
        <f>_xlfn.XLOOKUP(Emergency[[#This Row],[Visit_ID]],Financials[Visit_ID],Financials[Total_Bill_Amount])</f>
        <v>20171</v>
      </c>
      <c r="H232" s="28">
        <f>_xlfn.XLOOKUP(Emergency[[#This Row],[Visit_ID]],Financials[Visit_ID],Financials[Insurance_Coverage])</f>
        <v>17373.003092461669</v>
      </c>
      <c r="I232" s="28">
        <f>_xlfn.XLOOKUP(Emergency[[#This Row],[Visit_ID]],Financials[Visit_ID],Financials[Balance_Due])</f>
        <v>2797.9969075383342</v>
      </c>
      <c r="J232" s="3">
        <f>_xlfn.XLOOKUP(Emergency[[#This Row],[Visit_ID]],Hospitalvisits[Visit_ID],Hospitalvisits[Admission_Date])</f>
        <v>45225</v>
      </c>
      <c r="K232">
        <f>_xlfn.XLOOKUP(Emergency[[#This Row],[Patient_ID]],Patientsdetails[Patient_ID],Patientsdetails[Satisfaction_Score])</f>
        <v>8</v>
      </c>
      <c r="L232" t="e">
        <f>_xlfn.XLOOKUP(Emergency[[#This Row],[Patient_ID]],Medicals[Patient ID],Medicals[Department])</f>
        <v>#N/A</v>
      </c>
    </row>
    <row r="233" spans="1:12">
      <c r="A233">
        <v>232</v>
      </c>
      <c r="B233">
        <v>43</v>
      </c>
      <c r="C233">
        <v>181</v>
      </c>
      <c r="D233" t="s">
        <v>1261</v>
      </c>
      <c r="E233">
        <v>12</v>
      </c>
      <c r="F233" t="s">
        <v>1262</v>
      </c>
      <c r="G233" s="28">
        <f>_xlfn.XLOOKUP(Emergency[[#This Row],[Visit_ID]],Financials[Visit_ID],Financials[Total_Bill_Amount])</f>
        <v>33388</v>
      </c>
      <c r="H233" s="28">
        <f>_xlfn.XLOOKUP(Emergency[[#This Row],[Visit_ID]],Financials[Visit_ID],Financials[Insurance_Coverage])</f>
        <v>23459.334504721861</v>
      </c>
      <c r="I233" s="28">
        <f>_xlfn.XLOOKUP(Emergency[[#This Row],[Visit_ID]],Financials[Visit_ID],Financials[Balance_Due])</f>
        <v>9928.6654952781428</v>
      </c>
      <c r="J233" s="3">
        <f>_xlfn.XLOOKUP(Emergency[[#This Row],[Visit_ID]],Hospitalvisits[Visit_ID],Hospitalvisits[Admission_Date])</f>
        <v>44626</v>
      </c>
      <c r="K233">
        <f>_xlfn.XLOOKUP(Emergency[[#This Row],[Patient_ID]],Patientsdetails[Patient_ID],Patientsdetails[Satisfaction_Score])</f>
        <v>5</v>
      </c>
      <c r="L233" t="str">
        <f>_xlfn.XLOOKUP(Emergency[[#This Row],[Patient_ID]],Medicals[Patient ID],Medicals[Department])</f>
        <v>Oncology</v>
      </c>
    </row>
    <row r="234" spans="1:12">
      <c r="A234">
        <v>233</v>
      </c>
      <c r="B234">
        <v>678</v>
      </c>
      <c r="C234">
        <v>586</v>
      </c>
      <c r="D234" t="s">
        <v>1262</v>
      </c>
      <c r="E234">
        <v>12</v>
      </c>
      <c r="F234" t="s">
        <v>1262</v>
      </c>
      <c r="G234" s="28">
        <f>_xlfn.XLOOKUP(Emergency[[#This Row],[Visit_ID]],Financials[Visit_ID],Financials[Total_Bill_Amount])</f>
        <v>30485</v>
      </c>
      <c r="H234" s="28">
        <f>_xlfn.XLOOKUP(Emergency[[#This Row],[Visit_ID]],Financials[Visit_ID],Financials[Insurance_Coverage])</f>
        <v>22364.90096312256</v>
      </c>
      <c r="I234" s="28">
        <f>_xlfn.XLOOKUP(Emergency[[#This Row],[Visit_ID]],Financials[Visit_ID],Financials[Balance_Due])</f>
        <v>8120.0990368774364</v>
      </c>
      <c r="J234" s="3">
        <f>_xlfn.XLOOKUP(Emergency[[#This Row],[Visit_ID]],Hospitalvisits[Visit_ID],Hospitalvisits[Admission_Date])</f>
        <v>44864</v>
      </c>
      <c r="K234">
        <f>_xlfn.XLOOKUP(Emergency[[#This Row],[Patient_ID]],Patientsdetails[Patient_ID],Patientsdetails[Satisfaction_Score])</f>
        <v>4</v>
      </c>
      <c r="L234" t="e">
        <f>_xlfn.XLOOKUP(Emergency[[#This Row],[Patient_ID]],Medicals[Patient ID],Medicals[Department])</f>
        <v>#N/A</v>
      </c>
    </row>
    <row r="235" spans="1:12">
      <c r="A235">
        <v>234</v>
      </c>
      <c r="B235">
        <v>708</v>
      </c>
      <c r="C235">
        <v>872</v>
      </c>
      <c r="D235" t="s">
        <v>1261</v>
      </c>
      <c r="E235">
        <v>5</v>
      </c>
      <c r="F235" t="s">
        <v>1262</v>
      </c>
      <c r="G235" s="28">
        <f>_xlfn.XLOOKUP(Emergency[[#This Row],[Visit_ID]],Financials[Visit_ID],Financials[Total_Bill_Amount])</f>
        <v>22539</v>
      </c>
      <c r="H235" s="28">
        <f>_xlfn.XLOOKUP(Emergency[[#This Row],[Visit_ID]],Financials[Visit_ID],Financials[Insurance_Coverage])</f>
        <v>17232.841386877091</v>
      </c>
      <c r="I235" s="28">
        <f>_xlfn.XLOOKUP(Emergency[[#This Row],[Visit_ID]],Financials[Visit_ID],Financials[Balance_Due])</f>
        <v>5306.1586131229124</v>
      </c>
      <c r="J235" s="3">
        <f>_xlfn.XLOOKUP(Emergency[[#This Row],[Visit_ID]],Hospitalvisits[Visit_ID],Hospitalvisits[Admission_Date])</f>
        <v>44695</v>
      </c>
      <c r="K235">
        <f>_xlfn.XLOOKUP(Emergency[[#This Row],[Patient_ID]],Patientsdetails[Patient_ID],Patientsdetails[Satisfaction_Score])</f>
        <v>7</v>
      </c>
      <c r="L235" t="e">
        <f>_xlfn.XLOOKUP(Emergency[[#This Row],[Patient_ID]],Medicals[Patient ID],Medicals[Department])</f>
        <v>#N/A</v>
      </c>
    </row>
    <row r="236" spans="1:12">
      <c r="A236">
        <v>235</v>
      </c>
      <c r="B236">
        <v>85</v>
      </c>
      <c r="C236">
        <v>321</v>
      </c>
      <c r="D236" t="s">
        <v>1262</v>
      </c>
      <c r="E236">
        <v>3</v>
      </c>
      <c r="F236" t="s">
        <v>1262</v>
      </c>
      <c r="G236" s="28">
        <f>_xlfn.XLOOKUP(Emergency[[#This Row],[Visit_ID]],Financials[Visit_ID],Financials[Total_Bill_Amount])</f>
        <v>24360</v>
      </c>
      <c r="H236" s="28">
        <f>_xlfn.XLOOKUP(Emergency[[#This Row],[Visit_ID]],Financials[Visit_ID],Financials[Insurance_Coverage])</f>
        <v>14089.17295364157</v>
      </c>
      <c r="I236" s="28">
        <f>_xlfn.XLOOKUP(Emergency[[#This Row],[Visit_ID]],Financials[Visit_ID],Financials[Balance_Due])</f>
        <v>10270.82704635843</v>
      </c>
      <c r="J236" s="3">
        <f>_xlfn.XLOOKUP(Emergency[[#This Row],[Visit_ID]],Hospitalvisits[Visit_ID],Hospitalvisits[Admission_Date])</f>
        <v>45398</v>
      </c>
      <c r="K236">
        <f>_xlfn.XLOOKUP(Emergency[[#This Row],[Patient_ID]],Patientsdetails[Patient_ID],Patientsdetails[Satisfaction_Score])</f>
        <v>6</v>
      </c>
      <c r="L236" t="str">
        <f>_xlfn.XLOOKUP(Emergency[[#This Row],[Patient_ID]],Medicals[Patient ID],Medicals[Department])</f>
        <v>Oncology</v>
      </c>
    </row>
    <row r="237" spans="1:12">
      <c r="A237">
        <v>236</v>
      </c>
      <c r="B237">
        <v>553</v>
      </c>
      <c r="C237">
        <v>296</v>
      </c>
      <c r="D237" t="s">
        <v>1261</v>
      </c>
      <c r="E237">
        <v>10</v>
      </c>
      <c r="F237" t="s">
        <v>1262</v>
      </c>
      <c r="G237" s="28">
        <f>_xlfn.XLOOKUP(Emergency[[#This Row],[Visit_ID]],Financials[Visit_ID],Financials[Total_Bill_Amount])</f>
        <v>17384</v>
      </c>
      <c r="H237" s="28">
        <f>_xlfn.XLOOKUP(Emergency[[#This Row],[Visit_ID]],Financials[Visit_ID],Financials[Insurance_Coverage])</f>
        <v>11101.117718609041</v>
      </c>
      <c r="I237" s="28">
        <f>_xlfn.XLOOKUP(Emergency[[#This Row],[Visit_ID]],Financials[Visit_ID],Financials[Balance_Due])</f>
        <v>6282.8822813909628</v>
      </c>
      <c r="J237" s="3">
        <f>_xlfn.XLOOKUP(Emergency[[#This Row],[Visit_ID]],Hospitalvisits[Visit_ID],Hospitalvisits[Admission_Date])</f>
        <v>45568</v>
      </c>
      <c r="K237">
        <f>_xlfn.XLOOKUP(Emergency[[#This Row],[Patient_ID]],Patientsdetails[Patient_ID],Patientsdetails[Satisfaction_Score])</f>
        <v>1</v>
      </c>
      <c r="L237" t="e">
        <f>_xlfn.XLOOKUP(Emergency[[#This Row],[Patient_ID]],Medicals[Patient ID],Medicals[Department])</f>
        <v>#N/A</v>
      </c>
    </row>
    <row r="238" spans="1:12">
      <c r="A238">
        <v>237</v>
      </c>
      <c r="B238">
        <v>999</v>
      </c>
      <c r="C238">
        <v>2155</v>
      </c>
      <c r="D238" t="s">
        <v>1261</v>
      </c>
      <c r="E238">
        <v>5</v>
      </c>
      <c r="F238" t="s">
        <v>1261</v>
      </c>
      <c r="G238" s="28">
        <f>_xlfn.XLOOKUP(Emergency[[#This Row],[Visit_ID]],Financials[Visit_ID],Financials[Total_Bill_Amount])</f>
        <v>17953</v>
      </c>
      <c r="H238" s="28">
        <f>_xlfn.XLOOKUP(Emergency[[#This Row],[Visit_ID]],Financials[Visit_ID],Financials[Insurance_Coverage])</f>
        <v>11437.817634508719</v>
      </c>
      <c r="I238" s="28">
        <f>_xlfn.XLOOKUP(Emergency[[#This Row],[Visit_ID]],Financials[Visit_ID],Financials[Balance_Due])</f>
        <v>6515.1823654912769</v>
      </c>
      <c r="J238" s="3">
        <f>_xlfn.XLOOKUP(Emergency[[#This Row],[Visit_ID]],Hospitalvisits[Visit_ID],Hospitalvisits[Admission_Date])</f>
        <v>45226</v>
      </c>
      <c r="K238">
        <f>_xlfn.XLOOKUP(Emergency[[#This Row],[Patient_ID]],Patientsdetails[Patient_ID],Patientsdetails[Satisfaction_Score])</f>
        <v>7</v>
      </c>
      <c r="L238" t="e">
        <f>_xlfn.XLOOKUP(Emergency[[#This Row],[Patient_ID]],Medicals[Patient ID],Medicals[Department])</f>
        <v>#N/A</v>
      </c>
    </row>
    <row r="239" spans="1:12">
      <c r="A239">
        <v>238</v>
      </c>
      <c r="B239">
        <v>146</v>
      </c>
      <c r="C239">
        <v>831</v>
      </c>
      <c r="D239" t="s">
        <v>1262</v>
      </c>
      <c r="E239">
        <v>9</v>
      </c>
      <c r="F239" t="s">
        <v>1261</v>
      </c>
      <c r="G239" s="28">
        <f>_xlfn.XLOOKUP(Emergency[[#This Row],[Visit_ID]],Financials[Visit_ID],Financials[Total_Bill_Amount])</f>
        <v>13791</v>
      </c>
      <c r="H239" s="28">
        <f>_xlfn.XLOOKUP(Emergency[[#This Row],[Visit_ID]],Financials[Visit_ID],Financials[Insurance_Coverage])</f>
        <v>11195.108648846641</v>
      </c>
      <c r="I239" s="28">
        <f>_xlfn.XLOOKUP(Emergency[[#This Row],[Visit_ID]],Financials[Visit_ID],Financials[Balance_Due])</f>
        <v>2595.8913511533628</v>
      </c>
      <c r="J239" s="3">
        <f>_xlfn.XLOOKUP(Emergency[[#This Row],[Visit_ID]],Hospitalvisits[Visit_ID],Hospitalvisits[Admission_Date])</f>
        <v>44846</v>
      </c>
      <c r="K239">
        <f>_xlfn.XLOOKUP(Emergency[[#This Row],[Patient_ID]],Patientsdetails[Patient_ID],Patientsdetails[Satisfaction_Score])</f>
        <v>10</v>
      </c>
      <c r="L239" t="e">
        <f>_xlfn.XLOOKUP(Emergency[[#This Row],[Patient_ID]],Medicals[Patient ID],Medicals[Department])</f>
        <v>#N/A</v>
      </c>
    </row>
    <row r="240" spans="1:12">
      <c r="A240">
        <v>239</v>
      </c>
      <c r="B240">
        <v>212</v>
      </c>
      <c r="C240">
        <v>2913</v>
      </c>
      <c r="D240" t="s">
        <v>1262</v>
      </c>
      <c r="E240">
        <v>11</v>
      </c>
      <c r="F240" t="s">
        <v>1261</v>
      </c>
      <c r="G240" s="28">
        <f>_xlfn.XLOOKUP(Emergency[[#This Row],[Visit_ID]],Financials[Visit_ID],Financials[Total_Bill_Amount])</f>
        <v>12941</v>
      </c>
      <c r="H240" s="28">
        <f>_xlfn.XLOOKUP(Emergency[[#This Row],[Visit_ID]],Financials[Visit_ID],Financials[Insurance_Coverage])</f>
        <v>9180.9696856295013</v>
      </c>
      <c r="I240" s="28">
        <f>_xlfn.XLOOKUP(Emergency[[#This Row],[Visit_ID]],Financials[Visit_ID],Financials[Balance_Due])</f>
        <v>3760.0303143704991</v>
      </c>
      <c r="J240" s="3">
        <f>_xlfn.XLOOKUP(Emergency[[#This Row],[Visit_ID]],Hospitalvisits[Visit_ID],Hospitalvisits[Admission_Date])</f>
        <v>44989</v>
      </c>
      <c r="K240">
        <f>_xlfn.XLOOKUP(Emergency[[#This Row],[Patient_ID]],Patientsdetails[Patient_ID],Patientsdetails[Satisfaction_Score])</f>
        <v>4</v>
      </c>
      <c r="L240" t="e">
        <f>_xlfn.XLOOKUP(Emergency[[#This Row],[Patient_ID]],Medicals[Patient ID],Medicals[Department])</f>
        <v>#N/A</v>
      </c>
    </row>
    <row r="241" spans="1:12">
      <c r="A241">
        <v>240</v>
      </c>
      <c r="B241">
        <v>124</v>
      </c>
      <c r="C241">
        <v>999</v>
      </c>
      <c r="D241" t="s">
        <v>1261</v>
      </c>
      <c r="E241">
        <v>11</v>
      </c>
      <c r="F241" t="s">
        <v>1261</v>
      </c>
      <c r="G241" s="28">
        <f>_xlfn.XLOOKUP(Emergency[[#This Row],[Visit_ID]],Financials[Visit_ID],Financials[Total_Bill_Amount])</f>
        <v>7760</v>
      </c>
      <c r="H241" s="28">
        <f>_xlfn.XLOOKUP(Emergency[[#This Row],[Visit_ID]],Financials[Visit_ID],Financials[Insurance_Coverage])</f>
        <v>4438.9207891904662</v>
      </c>
      <c r="I241" s="28">
        <f>_xlfn.XLOOKUP(Emergency[[#This Row],[Visit_ID]],Financials[Visit_ID],Financials[Balance_Due])</f>
        <v>3321.0792108095338</v>
      </c>
      <c r="J241" s="3">
        <f>_xlfn.XLOOKUP(Emergency[[#This Row],[Visit_ID]],Hospitalvisits[Visit_ID],Hospitalvisits[Admission_Date])</f>
        <v>44643</v>
      </c>
      <c r="K241">
        <f>_xlfn.XLOOKUP(Emergency[[#This Row],[Patient_ID]],Patientsdetails[Patient_ID],Patientsdetails[Satisfaction_Score])</f>
        <v>1</v>
      </c>
      <c r="L241" t="str">
        <f>_xlfn.XLOOKUP(Emergency[[#This Row],[Patient_ID]],Medicals[Patient ID],Medicals[Department])</f>
        <v>Orthopedics</v>
      </c>
    </row>
    <row r="242" spans="1:12">
      <c r="A242">
        <v>241</v>
      </c>
      <c r="B242">
        <v>403</v>
      </c>
      <c r="C242">
        <v>198</v>
      </c>
      <c r="D242" t="s">
        <v>1261</v>
      </c>
      <c r="E242">
        <v>2</v>
      </c>
      <c r="F242" t="s">
        <v>1262</v>
      </c>
      <c r="G242" s="28">
        <f>_xlfn.XLOOKUP(Emergency[[#This Row],[Visit_ID]],Financials[Visit_ID],Financials[Total_Bill_Amount])</f>
        <v>27656</v>
      </c>
      <c r="H242" s="28">
        <f>_xlfn.XLOOKUP(Emergency[[#This Row],[Visit_ID]],Financials[Visit_ID],Financials[Insurance_Coverage])</f>
        <v>18466.610276327599</v>
      </c>
      <c r="I242" s="28">
        <f>_xlfn.XLOOKUP(Emergency[[#This Row],[Visit_ID]],Financials[Visit_ID],Financials[Balance_Due])</f>
        <v>9189.3897236724006</v>
      </c>
      <c r="J242" s="3">
        <f>_xlfn.XLOOKUP(Emergency[[#This Row],[Visit_ID]],Hospitalvisits[Visit_ID],Hospitalvisits[Admission_Date])</f>
        <v>44864</v>
      </c>
      <c r="K242">
        <f>_xlfn.XLOOKUP(Emergency[[#This Row],[Patient_ID]],Patientsdetails[Patient_ID],Patientsdetails[Satisfaction_Score])</f>
        <v>5</v>
      </c>
      <c r="L242" t="e">
        <f>_xlfn.XLOOKUP(Emergency[[#This Row],[Patient_ID]],Medicals[Patient ID],Medicals[Department])</f>
        <v>#N/A</v>
      </c>
    </row>
    <row r="243" spans="1:12">
      <c r="A243">
        <v>242</v>
      </c>
      <c r="B243">
        <v>169</v>
      </c>
      <c r="C243">
        <v>2269</v>
      </c>
      <c r="D243" t="s">
        <v>1262</v>
      </c>
      <c r="E243">
        <v>2</v>
      </c>
      <c r="F243" t="s">
        <v>1262</v>
      </c>
      <c r="G243" s="28">
        <f>_xlfn.XLOOKUP(Emergency[[#This Row],[Visit_ID]],Financials[Visit_ID],Financials[Total_Bill_Amount])</f>
        <v>11480</v>
      </c>
      <c r="H243" s="28">
        <f>_xlfn.XLOOKUP(Emergency[[#This Row],[Visit_ID]],Financials[Visit_ID],Financials[Insurance_Coverage])</f>
        <v>7141.8728753742625</v>
      </c>
      <c r="I243" s="28">
        <f>_xlfn.XLOOKUP(Emergency[[#This Row],[Visit_ID]],Financials[Visit_ID],Financials[Balance_Due])</f>
        <v>4338.1271246257375</v>
      </c>
      <c r="J243" s="3">
        <f>_xlfn.XLOOKUP(Emergency[[#This Row],[Visit_ID]],Hospitalvisits[Visit_ID],Hospitalvisits[Admission_Date])</f>
        <v>44941</v>
      </c>
      <c r="K243">
        <f>_xlfn.XLOOKUP(Emergency[[#This Row],[Patient_ID]],Patientsdetails[Patient_ID],Patientsdetails[Satisfaction_Score])</f>
        <v>2</v>
      </c>
      <c r="L243" t="e">
        <f>_xlfn.XLOOKUP(Emergency[[#This Row],[Patient_ID]],Medicals[Patient ID],Medicals[Department])</f>
        <v>#N/A</v>
      </c>
    </row>
    <row r="244" spans="1:12">
      <c r="A244">
        <v>243</v>
      </c>
      <c r="B244">
        <v>706</v>
      </c>
      <c r="C244">
        <v>592</v>
      </c>
      <c r="D244" t="s">
        <v>1262</v>
      </c>
      <c r="E244">
        <v>6</v>
      </c>
      <c r="F244" t="s">
        <v>1262</v>
      </c>
      <c r="G244" s="28">
        <f>_xlfn.XLOOKUP(Emergency[[#This Row],[Visit_ID]],Financials[Visit_ID],Financials[Total_Bill_Amount])</f>
        <v>9094</v>
      </c>
      <c r="H244" s="28">
        <f>_xlfn.XLOOKUP(Emergency[[#This Row],[Visit_ID]],Financials[Visit_ID],Financials[Insurance_Coverage])</f>
        <v>5215.7016628824604</v>
      </c>
      <c r="I244" s="28">
        <f>_xlfn.XLOOKUP(Emergency[[#This Row],[Visit_ID]],Financials[Visit_ID],Financials[Balance_Due])</f>
        <v>3878.2983371175401</v>
      </c>
      <c r="J244" s="3">
        <f>_xlfn.XLOOKUP(Emergency[[#This Row],[Visit_ID]],Hospitalvisits[Visit_ID],Hospitalvisits[Admission_Date])</f>
        <v>45581</v>
      </c>
      <c r="K244">
        <f>_xlfn.XLOOKUP(Emergency[[#This Row],[Patient_ID]],Patientsdetails[Patient_ID],Patientsdetails[Satisfaction_Score])</f>
        <v>6</v>
      </c>
      <c r="L244" t="e">
        <f>_xlfn.XLOOKUP(Emergency[[#This Row],[Patient_ID]],Medicals[Patient ID],Medicals[Department])</f>
        <v>#N/A</v>
      </c>
    </row>
    <row r="245" spans="1:12">
      <c r="A245">
        <v>244</v>
      </c>
      <c r="B245">
        <v>522</v>
      </c>
      <c r="C245">
        <v>682</v>
      </c>
      <c r="D245" t="s">
        <v>1261</v>
      </c>
      <c r="E245">
        <v>7</v>
      </c>
      <c r="F245" t="s">
        <v>1261</v>
      </c>
      <c r="G245" s="28">
        <f>_xlfn.XLOOKUP(Emergency[[#This Row],[Visit_ID]],Financials[Visit_ID],Financials[Total_Bill_Amount])</f>
        <v>7596</v>
      </c>
      <c r="H245" s="28">
        <f>_xlfn.XLOOKUP(Emergency[[#This Row],[Visit_ID]],Financials[Visit_ID],Financials[Insurance_Coverage])</f>
        <v>6797.472944934163</v>
      </c>
      <c r="I245" s="28">
        <f>_xlfn.XLOOKUP(Emergency[[#This Row],[Visit_ID]],Financials[Visit_ID],Financials[Balance_Due])</f>
        <v>798.52705506583698</v>
      </c>
      <c r="J245" s="3">
        <f>_xlfn.XLOOKUP(Emergency[[#This Row],[Visit_ID]],Hospitalvisits[Visit_ID],Hospitalvisits[Admission_Date])</f>
        <v>45528</v>
      </c>
      <c r="K245">
        <f>_xlfn.XLOOKUP(Emergency[[#This Row],[Patient_ID]],Patientsdetails[Patient_ID],Patientsdetails[Satisfaction_Score])</f>
        <v>7</v>
      </c>
      <c r="L245" t="e">
        <f>_xlfn.XLOOKUP(Emergency[[#This Row],[Patient_ID]],Medicals[Patient ID],Medicals[Department])</f>
        <v>#N/A</v>
      </c>
    </row>
    <row r="246" spans="1:12">
      <c r="A246">
        <v>245</v>
      </c>
      <c r="B246">
        <v>687</v>
      </c>
      <c r="C246">
        <v>2012</v>
      </c>
      <c r="D246" t="s">
        <v>1262</v>
      </c>
      <c r="E246">
        <v>6</v>
      </c>
      <c r="F246" t="s">
        <v>1262</v>
      </c>
      <c r="G246" s="28">
        <f>_xlfn.XLOOKUP(Emergency[[#This Row],[Visit_ID]],Financials[Visit_ID],Financials[Total_Bill_Amount])</f>
        <v>10084</v>
      </c>
      <c r="H246" s="28">
        <f>_xlfn.XLOOKUP(Emergency[[#This Row],[Visit_ID]],Financials[Visit_ID],Financials[Insurance_Coverage])</f>
        <v>6586.4123938141774</v>
      </c>
      <c r="I246" s="28">
        <f>_xlfn.XLOOKUP(Emergency[[#This Row],[Visit_ID]],Financials[Visit_ID],Financials[Balance_Due])</f>
        <v>3497.587606185823</v>
      </c>
      <c r="J246" s="3">
        <f>_xlfn.XLOOKUP(Emergency[[#This Row],[Visit_ID]],Hospitalvisits[Visit_ID],Hospitalvisits[Admission_Date])</f>
        <v>45474</v>
      </c>
      <c r="K246">
        <f>_xlfn.XLOOKUP(Emergency[[#This Row],[Patient_ID]],Patientsdetails[Patient_ID],Patientsdetails[Satisfaction_Score])</f>
        <v>10</v>
      </c>
      <c r="L246" t="e">
        <f>_xlfn.XLOOKUP(Emergency[[#This Row],[Patient_ID]],Medicals[Patient ID],Medicals[Department])</f>
        <v>#N/A</v>
      </c>
    </row>
    <row r="247" spans="1:12">
      <c r="A247">
        <v>246</v>
      </c>
      <c r="B247">
        <v>555</v>
      </c>
      <c r="C247">
        <v>2122</v>
      </c>
      <c r="D247" t="s">
        <v>1261</v>
      </c>
      <c r="E247">
        <v>9</v>
      </c>
      <c r="F247" t="s">
        <v>1261</v>
      </c>
      <c r="G247" s="28">
        <f>_xlfn.XLOOKUP(Emergency[[#This Row],[Visit_ID]],Financials[Visit_ID],Financials[Total_Bill_Amount])</f>
        <v>16494</v>
      </c>
      <c r="H247" s="28">
        <f>_xlfn.XLOOKUP(Emergency[[#This Row],[Visit_ID]],Financials[Visit_ID],Financials[Insurance_Coverage])</f>
        <v>14741.05363643059</v>
      </c>
      <c r="I247" s="28">
        <f>_xlfn.XLOOKUP(Emergency[[#This Row],[Visit_ID]],Financials[Visit_ID],Financials[Balance_Due])</f>
        <v>1752.9463635694119</v>
      </c>
      <c r="J247" s="3">
        <f>_xlfn.XLOOKUP(Emergency[[#This Row],[Visit_ID]],Hospitalvisits[Visit_ID],Hospitalvisits[Admission_Date])</f>
        <v>44778</v>
      </c>
      <c r="K247">
        <f>_xlfn.XLOOKUP(Emergency[[#This Row],[Patient_ID]],Patientsdetails[Patient_ID],Patientsdetails[Satisfaction_Score])</f>
        <v>1</v>
      </c>
      <c r="L247" t="e">
        <f>_xlfn.XLOOKUP(Emergency[[#This Row],[Patient_ID]],Medicals[Patient ID],Medicals[Department])</f>
        <v>#N/A</v>
      </c>
    </row>
    <row r="248" spans="1:12">
      <c r="A248">
        <v>247</v>
      </c>
      <c r="B248">
        <v>759</v>
      </c>
      <c r="C248">
        <v>1458</v>
      </c>
      <c r="D248" t="s">
        <v>1261</v>
      </c>
      <c r="E248">
        <v>5</v>
      </c>
      <c r="F248" t="s">
        <v>1261</v>
      </c>
      <c r="G248" s="28">
        <f>_xlfn.XLOOKUP(Emergency[[#This Row],[Visit_ID]],Financials[Visit_ID],Financials[Total_Bill_Amount])</f>
        <v>17132</v>
      </c>
      <c r="H248" s="28">
        <f>_xlfn.XLOOKUP(Emergency[[#This Row],[Visit_ID]],Financials[Visit_ID],Financials[Insurance_Coverage])</f>
        <v>8760.5441186126045</v>
      </c>
      <c r="I248" s="28">
        <f>_xlfn.XLOOKUP(Emergency[[#This Row],[Visit_ID]],Financials[Visit_ID],Financials[Balance_Due])</f>
        <v>8371.4558813873955</v>
      </c>
      <c r="J248" s="3">
        <f>_xlfn.XLOOKUP(Emergency[[#This Row],[Visit_ID]],Hospitalvisits[Visit_ID],Hospitalvisits[Admission_Date])</f>
        <v>45583</v>
      </c>
      <c r="K248">
        <f>_xlfn.XLOOKUP(Emergency[[#This Row],[Patient_ID]],Patientsdetails[Patient_ID],Patientsdetails[Satisfaction_Score])</f>
        <v>2</v>
      </c>
      <c r="L248" t="e">
        <f>_xlfn.XLOOKUP(Emergency[[#This Row],[Patient_ID]],Medicals[Patient ID],Medicals[Department])</f>
        <v>#N/A</v>
      </c>
    </row>
    <row r="249" spans="1:12">
      <c r="A249">
        <v>248</v>
      </c>
      <c r="B249">
        <v>933</v>
      </c>
      <c r="C249">
        <v>2673</v>
      </c>
      <c r="D249" t="s">
        <v>1261</v>
      </c>
      <c r="E249">
        <v>3</v>
      </c>
      <c r="F249" t="s">
        <v>1262</v>
      </c>
      <c r="G249" s="28">
        <f>_xlfn.XLOOKUP(Emergency[[#This Row],[Visit_ID]],Financials[Visit_ID],Financials[Total_Bill_Amount])</f>
        <v>45632</v>
      </c>
      <c r="H249" s="28">
        <f>_xlfn.XLOOKUP(Emergency[[#This Row],[Visit_ID]],Financials[Visit_ID],Financials[Insurance_Coverage])</f>
        <v>26378.374140273761</v>
      </c>
      <c r="I249" s="28">
        <f>_xlfn.XLOOKUP(Emergency[[#This Row],[Visit_ID]],Financials[Visit_ID],Financials[Balance_Due])</f>
        <v>19253.625859726239</v>
      </c>
      <c r="J249" s="3">
        <f>_xlfn.XLOOKUP(Emergency[[#This Row],[Visit_ID]],Hospitalvisits[Visit_ID],Hospitalvisits[Admission_Date])</f>
        <v>45630</v>
      </c>
      <c r="K249">
        <f>_xlfn.XLOOKUP(Emergency[[#This Row],[Patient_ID]],Patientsdetails[Patient_ID],Patientsdetails[Satisfaction_Score])</f>
        <v>1</v>
      </c>
      <c r="L249" t="e">
        <f>_xlfn.XLOOKUP(Emergency[[#This Row],[Patient_ID]],Medicals[Patient ID],Medicals[Department])</f>
        <v>#N/A</v>
      </c>
    </row>
    <row r="250" spans="1:12">
      <c r="A250">
        <v>249</v>
      </c>
      <c r="B250">
        <v>981</v>
      </c>
      <c r="C250">
        <v>1275</v>
      </c>
      <c r="D250" t="s">
        <v>1262</v>
      </c>
      <c r="E250">
        <v>6</v>
      </c>
      <c r="F250" t="s">
        <v>1262</v>
      </c>
      <c r="G250" s="28">
        <f>_xlfn.XLOOKUP(Emergency[[#This Row],[Visit_ID]],Financials[Visit_ID],Financials[Total_Bill_Amount])</f>
        <v>14517</v>
      </c>
      <c r="H250" s="28">
        <f>_xlfn.XLOOKUP(Emergency[[#This Row],[Visit_ID]],Financials[Visit_ID],Financials[Insurance_Coverage])</f>
        <v>7275.628102809138</v>
      </c>
      <c r="I250" s="28">
        <f>_xlfn.XLOOKUP(Emergency[[#This Row],[Visit_ID]],Financials[Visit_ID],Financials[Balance_Due])</f>
        <v>7241.371897190862</v>
      </c>
      <c r="J250" s="3">
        <f>_xlfn.XLOOKUP(Emergency[[#This Row],[Visit_ID]],Hospitalvisits[Visit_ID],Hospitalvisits[Admission_Date])</f>
        <v>44969</v>
      </c>
      <c r="K250">
        <f>_xlfn.XLOOKUP(Emergency[[#This Row],[Patient_ID]],Patientsdetails[Patient_ID],Patientsdetails[Satisfaction_Score])</f>
        <v>3</v>
      </c>
      <c r="L250" t="e">
        <f>_xlfn.XLOOKUP(Emergency[[#This Row],[Patient_ID]],Medicals[Patient ID],Medicals[Department])</f>
        <v>#N/A</v>
      </c>
    </row>
    <row r="251" spans="1:12">
      <c r="A251">
        <v>250</v>
      </c>
      <c r="B251">
        <v>83</v>
      </c>
      <c r="C251">
        <v>2149</v>
      </c>
      <c r="D251" t="s">
        <v>1261</v>
      </c>
      <c r="E251">
        <v>8</v>
      </c>
      <c r="F251" t="s">
        <v>1262</v>
      </c>
      <c r="G251" s="28">
        <f>_xlfn.XLOOKUP(Emergency[[#This Row],[Visit_ID]],Financials[Visit_ID],Financials[Total_Bill_Amount])</f>
        <v>12491</v>
      </c>
      <c r="H251" s="28">
        <f>_xlfn.XLOOKUP(Emergency[[#This Row],[Visit_ID]],Financials[Visit_ID],Financials[Insurance_Coverage])</f>
        <v>9372.9719352004777</v>
      </c>
      <c r="I251" s="28">
        <f>_xlfn.XLOOKUP(Emergency[[#This Row],[Visit_ID]],Financials[Visit_ID],Financials[Balance_Due])</f>
        <v>3118.0280647995219</v>
      </c>
      <c r="J251" s="3">
        <f>_xlfn.XLOOKUP(Emergency[[#This Row],[Visit_ID]],Hospitalvisits[Visit_ID],Hospitalvisits[Admission_Date])</f>
        <v>45085</v>
      </c>
      <c r="K251">
        <f>_xlfn.XLOOKUP(Emergency[[#This Row],[Patient_ID]],Patientsdetails[Patient_ID],Patientsdetails[Satisfaction_Score])</f>
        <v>4</v>
      </c>
      <c r="L251" t="str">
        <f>_xlfn.XLOOKUP(Emergency[[#This Row],[Patient_ID]],Medicals[Patient ID],Medicals[Department])</f>
        <v>Pediatrics</v>
      </c>
    </row>
    <row r="252" spans="1:12">
      <c r="A252">
        <v>251</v>
      </c>
      <c r="B252">
        <v>843</v>
      </c>
      <c r="C252">
        <v>1512</v>
      </c>
      <c r="D252" t="s">
        <v>1261</v>
      </c>
      <c r="E252">
        <v>4</v>
      </c>
      <c r="F252" t="s">
        <v>1262</v>
      </c>
      <c r="G252" s="28">
        <f>_xlfn.XLOOKUP(Emergency[[#This Row],[Visit_ID]],Financials[Visit_ID],Financials[Total_Bill_Amount])</f>
        <v>16141</v>
      </c>
      <c r="H252" s="28">
        <f>_xlfn.XLOOKUP(Emergency[[#This Row],[Visit_ID]],Financials[Visit_ID],Financials[Insurance_Coverage])</f>
        <v>9988.8034975857463</v>
      </c>
      <c r="I252" s="28">
        <f>_xlfn.XLOOKUP(Emergency[[#This Row],[Visit_ID]],Financials[Visit_ID],Financials[Balance_Due])</f>
        <v>6152.1965024142537</v>
      </c>
      <c r="J252" s="3">
        <f>_xlfn.XLOOKUP(Emergency[[#This Row],[Visit_ID]],Hospitalvisits[Visit_ID],Hospitalvisits[Admission_Date])</f>
        <v>45180</v>
      </c>
      <c r="K252">
        <f>_xlfn.XLOOKUP(Emergency[[#This Row],[Patient_ID]],Patientsdetails[Patient_ID],Patientsdetails[Satisfaction_Score])</f>
        <v>6</v>
      </c>
      <c r="L252" t="e">
        <f>_xlfn.XLOOKUP(Emergency[[#This Row],[Patient_ID]],Medicals[Patient ID],Medicals[Department])</f>
        <v>#N/A</v>
      </c>
    </row>
    <row r="253" spans="1:12">
      <c r="A253">
        <v>252</v>
      </c>
      <c r="B253">
        <v>191</v>
      </c>
      <c r="C253">
        <v>1971</v>
      </c>
      <c r="D253" t="s">
        <v>1261</v>
      </c>
      <c r="E253">
        <v>11</v>
      </c>
      <c r="F253" t="s">
        <v>1261</v>
      </c>
      <c r="G253" s="28">
        <f>_xlfn.XLOOKUP(Emergency[[#This Row],[Visit_ID]],Financials[Visit_ID],Financials[Total_Bill_Amount])</f>
        <v>15932</v>
      </c>
      <c r="H253" s="28">
        <f>_xlfn.XLOOKUP(Emergency[[#This Row],[Visit_ID]],Financials[Visit_ID],Financials[Insurance_Coverage])</f>
        <v>13897.49620366711</v>
      </c>
      <c r="I253" s="28">
        <f>_xlfn.XLOOKUP(Emergency[[#This Row],[Visit_ID]],Financials[Visit_ID],Financials[Balance_Due])</f>
        <v>2034.5037963328939</v>
      </c>
      <c r="J253" s="3">
        <f>_xlfn.XLOOKUP(Emergency[[#This Row],[Visit_ID]],Hospitalvisits[Visit_ID],Hospitalvisits[Admission_Date])</f>
        <v>44608</v>
      </c>
      <c r="K253">
        <f>_xlfn.XLOOKUP(Emergency[[#This Row],[Patient_ID]],Patientsdetails[Patient_ID],Patientsdetails[Satisfaction_Score])</f>
        <v>9</v>
      </c>
      <c r="L253" t="e">
        <f>_xlfn.XLOOKUP(Emergency[[#This Row],[Patient_ID]],Medicals[Patient ID],Medicals[Department])</f>
        <v>#N/A</v>
      </c>
    </row>
    <row r="254" spans="1:12">
      <c r="A254">
        <v>253</v>
      </c>
      <c r="B254">
        <v>144</v>
      </c>
      <c r="C254">
        <v>881</v>
      </c>
      <c r="D254" t="s">
        <v>1261</v>
      </c>
      <c r="E254">
        <v>10</v>
      </c>
      <c r="F254" t="s">
        <v>1261</v>
      </c>
      <c r="G254" s="28">
        <f>_xlfn.XLOOKUP(Emergency[[#This Row],[Visit_ID]],Financials[Visit_ID],Financials[Total_Bill_Amount])</f>
        <v>22899</v>
      </c>
      <c r="H254" s="28">
        <f>_xlfn.XLOOKUP(Emergency[[#This Row],[Visit_ID]],Financials[Visit_ID],Financials[Insurance_Coverage])</f>
        <v>15985.75543611892</v>
      </c>
      <c r="I254" s="28">
        <f>_xlfn.XLOOKUP(Emergency[[#This Row],[Visit_ID]],Financials[Visit_ID],Financials[Balance_Due])</f>
        <v>6913.2445638810796</v>
      </c>
      <c r="J254" s="3">
        <f>_xlfn.XLOOKUP(Emergency[[#This Row],[Visit_ID]],Hospitalvisits[Visit_ID],Hospitalvisits[Admission_Date])</f>
        <v>44652</v>
      </c>
      <c r="K254">
        <f>_xlfn.XLOOKUP(Emergency[[#This Row],[Patient_ID]],Patientsdetails[Patient_ID],Patientsdetails[Satisfaction_Score])</f>
        <v>10</v>
      </c>
      <c r="L254" t="e">
        <f>_xlfn.XLOOKUP(Emergency[[#This Row],[Patient_ID]],Medicals[Patient ID],Medicals[Department])</f>
        <v>#N/A</v>
      </c>
    </row>
    <row r="255" spans="1:12">
      <c r="A255">
        <v>254</v>
      </c>
      <c r="B255">
        <v>167</v>
      </c>
      <c r="C255">
        <v>2422</v>
      </c>
      <c r="D255" t="s">
        <v>1262</v>
      </c>
      <c r="E255">
        <v>2</v>
      </c>
      <c r="F255" t="s">
        <v>1261</v>
      </c>
      <c r="G255" s="28">
        <f>_xlfn.XLOOKUP(Emergency[[#This Row],[Visit_ID]],Financials[Visit_ID],Financials[Total_Bill_Amount])</f>
        <v>48978</v>
      </c>
      <c r="H255" s="28">
        <f>_xlfn.XLOOKUP(Emergency[[#This Row],[Visit_ID]],Financials[Visit_ID],Financials[Insurance_Coverage])</f>
        <v>42629.320301039887</v>
      </c>
      <c r="I255" s="28">
        <f>_xlfn.XLOOKUP(Emergency[[#This Row],[Visit_ID]],Financials[Visit_ID],Financials[Balance_Due])</f>
        <v>6348.6796989601125</v>
      </c>
      <c r="J255" s="3">
        <f>_xlfn.XLOOKUP(Emergency[[#This Row],[Visit_ID]],Hospitalvisits[Visit_ID],Hospitalvisits[Admission_Date])</f>
        <v>44985</v>
      </c>
      <c r="K255">
        <f>_xlfn.XLOOKUP(Emergency[[#This Row],[Patient_ID]],Patientsdetails[Patient_ID],Patientsdetails[Satisfaction_Score])</f>
        <v>3</v>
      </c>
      <c r="L255" t="e">
        <f>_xlfn.XLOOKUP(Emergency[[#This Row],[Patient_ID]],Medicals[Patient ID],Medicals[Department])</f>
        <v>#N/A</v>
      </c>
    </row>
    <row r="256" spans="1:12">
      <c r="A256">
        <v>255</v>
      </c>
      <c r="B256">
        <v>665</v>
      </c>
      <c r="C256">
        <v>106</v>
      </c>
      <c r="D256" t="s">
        <v>1261</v>
      </c>
      <c r="E256">
        <v>1</v>
      </c>
      <c r="F256" t="s">
        <v>1261</v>
      </c>
      <c r="G256" s="28">
        <f>_xlfn.XLOOKUP(Emergency[[#This Row],[Visit_ID]],Financials[Visit_ID],Financials[Total_Bill_Amount])</f>
        <v>18390</v>
      </c>
      <c r="H256" s="28">
        <f>_xlfn.XLOOKUP(Emergency[[#This Row],[Visit_ID]],Financials[Visit_ID],Financials[Insurance_Coverage])</f>
        <v>14867.00983050944</v>
      </c>
      <c r="I256" s="28">
        <f>_xlfn.XLOOKUP(Emergency[[#This Row],[Visit_ID]],Financials[Visit_ID],Financials[Balance_Due])</f>
        <v>3522.990169490557</v>
      </c>
      <c r="J256" s="3">
        <f>_xlfn.XLOOKUP(Emergency[[#This Row],[Visit_ID]],Hospitalvisits[Visit_ID],Hospitalvisits[Admission_Date])</f>
        <v>44841</v>
      </c>
      <c r="K256">
        <f>_xlfn.XLOOKUP(Emergency[[#This Row],[Patient_ID]],Patientsdetails[Patient_ID],Patientsdetails[Satisfaction_Score])</f>
        <v>1</v>
      </c>
      <c r="L256" t="e">
        <f>_xlfn.XLOOKUP(Emergency[[#This Row],[Patient_ID]],Medicals[Patient ID],Medicals[Department])</f>
        <v>#N/A</v>
      </c>
    </row>
    <row r="257" spans="1:12">
      <c r="A257">
        <v>256</v>
      </c>
      <c r="B257">
        <v>978</v>
      </c>
      <c r="C257">
        <v>1287</v>
      </c>
      <c r="D257" t="s">
        <v>1261</v>
      </c>
      <c r="E257">
        <v>9</v>
      </c>
      <c r="F257" t="s">
        <v>1262</v>
      </c>
      <c r="G257" s="28">
        <f>_xlfn.XLOOKUP(Emergency[[#This Row],[Visit_ID]],Financials[Visit_ID],Financials[Total_Bill_Amount])</f>
        <v>13978</v>
      </c>
      <c r="H257" s="28">
        <f>_xlfn.XLOOKUP(Emergency[[#This Row],[Visit_ID]],Financials[Visit_ID],Financials[Insurance_Coverage])</f>
        <v>9413.0909435506273</v>
      </c>
      <c r="I257" s="28">
        <f>_xlfn.XLOOKUP(Emergency[[#This Row],[Visit_ID]],Financials[Visit_ID],Financials[Balance_Due])</f>
        <v>4564.9090564493727</v>
      </c>
      <c r="J257" s="3">
        <f>_xlfn.XLOOKUP(Emergency[[#This Row],[Visit_ID]],Hospitalvisits[Visit_ID],Hospitalvisits[Admission_Date])</f>
        <v>45626</v>
      </c>
      <c r="K257">
        <f>_xlfn.XLOOKUP(Emergency[[#This Row],[Patient_ID]],Patientsdetails[Patient_ID],Patientsdetails[Satisfaction_Score])</f>
        <v>9</v>
      </c>
      <c r="L257" t="e">
        <f>_xlfn.XLOOKUP(Emergency[[#This Row],[Patient_ID]],Medicals[Patient ID],Medicals[Department])</f>
        <v>#N/A</v>
      </c>
    </row>
    <row r="258" spans="1:12">
      <c r="A258">
        <v>257</v>
      </c>
      <c r="B258">
        <v>326</v>
      </c>
      <c r="C258">
        <v>2579</v>
      </c>
      <c r="D258" t="s">
        <v>1262</v>
      </c>
      <c r="E258">
        <v>3</v>
      </c>
      <c r="F258" t="s">
        <v>1261</v>
      </c>
      <c r="G258" s="28">
        <f>_xlfn.XLOOKUP(Emergency[[#This Row],[Visit_ID]],Financials[Visit_ID],Financials[Total_Bill_Amount])</f>
        <v>20156</v>
      </c>
      <c r="H258" s="28">
        <f>_xlfn.XLOOKUP(Emergency[[#This Row],[Visit_ID]],Financials[Visit_ID],Financials[Insurance_Coverage])</f>
        <v>15483.46637770802</v>
      </c>
      <c r="I258" s="28">
        <f>_xlfn.XLOOKUP(Emergency[[#This Row],[Visit_ID]],Financials[Visit_ID],Financials[Balance_Due])</f>
        <v>4672.5336222919777</v>
      </c>
      <c r="J258" s="3">
        <f>_xlfn.XLOOKUP(Emergency[[#This Row],[Visit_ID]],Hospitalvisits[Visit_ID],Hospitalvisits[Admission_Date])</f>
        <v>44844</v>
      </c>
      <c r="K258">
        <f>_xlfn.XLOOKUP(Emergency[[#This Row],[Patient_ID]],Patientsdetails[Patient_ID],Patientsdetails[Satisfaction_Score])</f>
        <v>9</v>
      </c>
      <c r="L258" t="e">
        <f>_xlfn.XLOOKUP(Emergency[[#This Row],[Patient_ID]],Medicals[Patient ID],Medicals[Department])</f>
        <v>#N/A</v>
      </c>
    </row>
    <row r="259" spans="1:12">
      <c r="A259">
        <v>258</v>
      </c>
      <c r="B259">
        <v>507</v>
      </c>
      <c r="C259">
        <v>1978</v>
      </c>
      <c r="D259" t="s">
        <v>1262</v>
      </c>
      <c r="E259">
        <v>7</v>
      </c>
      <c r="F259" t="s">
        <v>1261</v>
      </c>
      <c r="G259" s="28">
        <f>_xlfn.XLOOKUP(Emergency[[#This Row],[Visit_ID]],Financials[Visit_ID],Financials[Total_Bill_Amount])</f>
        <v>15548</v>
      </c>
      <c r="H259" s="28">
        <f>_xlfn.XLOOKUP(Emergency[[#This Row],[Visit_ID]],Financials[Visit_ID],Financials[Insurance_Coverage])</f>
        <v>11016.45085829856</v>
      </c>
      <c r="I259" s="28">
        <f>_xlfn.XLOOKUP(Emergency[[#This Row],[Visit_ID]],Financials[Visit_ID],Financials[Balance_Due])</f>
        <v>4531.5491417014437</v>
      </c>
      <c r="J259" s="3">
        <f>_xlfn.XLOOKUP(Emergency[[#This Row],[Visit_ID]],Hospitalvisits[Visit_ID],Hospitalvisits[Admission_Date])</f>
        <v>44899</v>
      </c>
      <c r="K259">
        <f>_xlfn.XLOOKUP(Emergency[[#This Row],[Patient_ID]],Patientsdetails[Patient_ID],Patientsdetails[Satisfaction_Score])</f>
        <v>9</v>
      </c>
      <c r="L259" t="e">
        <f>_xlfn.XLOOKUP(Emergency[[#This Row],[Patient_ID]],Medicals[Patient ID],Medicals[Department])</f>
        <v>#N/A</v>
      </c>
    </row>
    <row r="260" spans="1:12">
      <c r="A260">
        <v>259</v>
      </c>
      <c r="B260">
        <v>156</v>
      </c>
      <c r="C260">
        <v>1478</v>
      </c>
      <c r="D260" t="s">
        <v>1261</v>
      </c>
      <c r="E260">
        <v>1</v>
      </c>
      <c r="F260" t="s">
        <v>1261</v>
      </c>
      <c r="G260" s="28">
        <f>_xlfn.XLOOKUP(Emergency[[#This Row],[Visit_ID]],Financials[Visit_ID],Financials[Total_Bill_Amount])</f>
        <v>29408</v>
      </c>
      <c r="H260" s="28">
        <f>_xlfn.XLOOKUP(Emergency[[#This Row],[Visit_ID]],Financials[Visit_ID],Financials[Insurance_Coverage])</f>
        <v>22984.51804094097</v>
      </c>
      <c r="I260" s="28">
        <f>_xlfn.XLOOKUP(Emergency[[#This Row],[Visit_ID]],Financials[Visit_ID],Financials[Balance_Due])</f>
        <v>6423.4819590590341</v>
      </c>
      <c r="J260" s="3">
        <f>_xlfn.XLOOKUP(Emergency[[#This Row],[Visit_ID]],Hospitalvisits[Visit_ID],Hospitalvisits[Admission_Date])</f>
        <v>45646</v>
      </c>
      <c r="K260">
        <f>_xlfn.XLOOKUP(Emergency[[#This Row],[Patient_ID]],Patientsdetails[Patient_ID],Patientsdetails[Satisfaction_Score])</f>
        <v>7</v>
      </c>
      <c r="L260" t="e">
        <f>_xlfn.XLOOKUP(Emergency[[#This Row],[Patient_ID]],Medicals[Patient ID],Medicals[Department])</f>
        <v>#N/A</v>
      </c>
    </row>
    <row r="261" spans="1:12">
      <c r="A261">
        <v>260</v>
      </c>
      <c r="B261">
        <v>599</v>
      </c>
      <c r="C261">
        <v>2777</v>
      </c>
      <c r="D261" t="s">
        <v>1261</v>
      </c>
      <c r="E261">
        <v>9</v>
      </c>
      <c r="F261" t="s">
        <v>1262</v>
      </c>
      <c r="G261" s="28">
        <f>_xlfn.XLOOKUP(Emergency[[#This Row],[Visit_ID]],Financials[Visit_ID],Financials[Total_Bill_Amount])</f>
        <v>12558</v>
      </c>
      <c r="H261" s="28">
        <f>_xlfn.XLOOKUP(Emergency[[#This Row],[Visit_ID]],Financials[Visit_ID],Financials[Insurance_Coverage])</f>
        <v>10144.729842475361</v>
      </c>
      <c r="I261" s="28">
        <f>_xlfn.XLOOKUP(Emergency[[#This Row],[Visit_ID]],Financials[Visit_ID],Financials[Balance_Due])</f>
        <v>2413.270157524636</v>
      </c>
      <c r="J261" s="3">
        <f>_xlfn.XLOOKUP(Emergency[[#This Row],[Visit_ID]],Hospitalvisits[Visit_ID],Hospitalvisits[Admission_Date])</f>
        <v>44975</v>
      </c>
      <c r="K261">
        <f>_xlfn.XLOOKUP(Emergency[[#This Row],[Patient_ID]],Patientsdetails[Patient_ID],Patientsdetails[Satisfaction_Score])</f>
        <v>7</v>
      </c>
      <c r="L261" t="e">
        <f>_xlfn.XLOOKUP(Emergency[[#This Row],[Patient_ID]],Medicals[Patient ID],Medicals[Department])</f>
        <v>#N/A</v>
      </c>
    </row>
    <row r="262" spans="1:12">
      <c r="A262">
        <v>261</v>
      </c>
      <c r="B262">
        <v>392</v>
      </c>
      <c r="C262">
        <v>939</v>
      </c>
      <c r="D262" t="s">
        <v>1262</v>
      </c>
      <c r="E262">
        <v>9</v>
      </c>
      <c r="F262" t="s">
        <v>1262</v>
      </c>
      <c r="G262" s="28">
        <f>_xlfn.XLOOKUP(Emergency[[#This Row],[Visit_ID]],Financials[Visit_ID],Financials[Total_Bill_Amount])</f>
        <v>15220</v>
      </c>
      <c r="H262" s="28">
        <f>_xlfn.XLOOKUP(Emergency[[#This Row],[Visit_ID]],Financials[Visit_ID],Financials[Insurance_Coverage])</f>
        <v>8162.3187824477609</v>
      </c>
      <c r="I262" s="28">
        <f>_xlfn.XLOOKUP(Emergency[[#This Row],[Visit_ID]],Financials[Visit_ID],Financials[Balance_Due])</f>
        <v>7057.6812175522391</v>
      </c>
      <c r="J262" s="3">
        <f>_xlfn.XLOOKUP(Emergency[[#This Row],[Visit_ID]],Hospitalvisits[Visit_ID],Hospitalvisits[Admission_Date])</f>
        <v>45317</v>
      </c>
      <c r="K262">
        <f>_xlfn.XLOOKUP(Emergency[[#This Row],[Patient_ID]],Patientsdetails[Patient_ID],Patientsdetails[Satisfaction_Score])</f>
        <v>2</v>
      </c>
      <c r="L262" t="e">
        <f>_xlfn.XLOOKUP(Emergency[[#This Row],[Patient_ID]],Medicals[Patient ID],Medicals[Department])</f>
        <v>#N/A</v>
      </c>
    </row>
    <row r="263" spans="1:12">
      <c r="A263">
        <v>262</v>
      </c>
      <c r="B263">
        <v>974</v>
      </c>
      <c r="C263">
        <v>1410</v>
      </c>
      <c r="D263" t="s">
        <v>1261</v>
      </c>
      <c r="E263">
        <v>12</v>
      </c>
      <c r="F263" t="s">
        <v>1261</v>
      </c>
      <c r="G263" s="28">
        <f>_xlfn.XLOOKUP(Emergency[[#This Row],[Visit_ID]],Financials[Visit_ID],Financials[Total_Bill_Amount])</f>
        <v>8915</v>
      </c>
      <c r="H263" s="28">
        <f>_xlfn.XLOOKUP(Emergency[[#This Row],[Visit_ID]],Financials[Visit_ID],Financials[Insurance_Coverage])</f>
        <v>5627.7470825498076</v>
      </c>
      <c r="I263" s="28">
        <f>_xlfn.XLOOKUP(Emergency[[#This Row],[Visit_ID]],Financials[Visit_ID],Financials[Balance_Due])</f>
        <v>3287.2529174501919</v>
      </c>
      <c r="J263" s="3">
        <f>_xlfn.XLOOKUP(Emergency[[#This Row],[Visit_ID]],Hospitalvisits[Visit_ID],Hospitalvisits[Admission_Date])</f>
        <v>44856</v>
      </c>
      <c r="K263">
        <f>_xlfn.XLOOKUP(Emergency[[#This Row],[Patient_ID]],Patientsdetails[Patient_ID],Patientsdetails[Satisfaction_Score])</f>
        <v>6</v>
      </c>
      <c r="L263" t="e">
        <f>_xlfn.XLOOKUP(Emergency[[#This Row],[Patient_ID]],Medicals[Patient ID],Medicals[Department])</f>
        <v>#N/A</v>
      </c>
    </row>
    <row r="264" spans="1:12">
      <c r="A264">
        <v>263</v>
      </c>
      <c r="B264">
        <v>245</v>
      </c>
      <c r="C264">
        <v>1626</v>
      </c>
      <c r="D264" t="s">
        <v>1262</v>
      </c>
      <c r="E264">
        <v>6</v>
      </c>
      <c r="F264" t="s">
        <v>1261</v>
      </c>
      <c r="G264" s="28">
        <f>_xlfn.XLOOKUP(Emergency[[#This Row],[Visit_ID]],Financials[Visit_ID],Financials[Total_Bill_Amount])</f>
        <v>29190</v>
      </c>
      <c r="H264" s="28">
        <f>_xlfn.XLOOKUP(Emergency[[#This Row],[Visit_ID]],Financials[Visit_ID],Financials[Insurance_Coverage])</f>
        <v>17199.431686269159</v>
      </c>
      <c r="I264" s="28">
        <f>_xlfn.XLOOKUP(Emergency[[#This Row],[Visit_ID]],Financials[Visit_ID],Financials[Balance_Due])</f>
        <v>11990.568313730841</v>
      </c>
      <c r="J264" s="3">
        <f>_xlfn.XLOOKUP(Emergency[[#This Row],[Visit_ID]],Hospitalvisits[Visit_ID],Hospitalvisits[Admission_Date])</f>
        <v>44945</v>
      </c>
      <c r="K264">
        <f>_xlfn.XLOOKUP(Emergency[[#This Row],[Patient_ID]],Patientsdetails[Patient_ID],Patientsdetails[Satisfaction_Score])</f>
        <v>5</v>
      </c>
      <c r="L264" t="e">
        <f>_xlfn.XLOOKUP(Emergency[[#This Row],[Patient_ID]],Medicals[Patient ID],Medicals[Department])</f>
        <v>#N/A</v>
      </c>
    </row>
    <row r="265" spans="1:12">
      <c r="A265">
        <v>264</v>
      </c>
      <c r="B265">
        <v>764</v>
      </c>
      <c r="C265">
        <v>528</v>
      </c>
      <c r="D265" t="s">
        <v>1261</v>
      </c>
      <c r="E265">
        <v>4</v>
      </c>
      <c r="F265" t="s">
        <v>1262</v>
      </c>
      <c r="G265" s="28">
        <f>_xlfn.XLOOKUP(Emergency[[#This Row],[Visit_ID]],Financials[Visit_ID],Financials[Total_Bill_Amount])</f>
        <v>3218</v>
      </c>
      <c r="H265" s="28">
        <f>_xlfn.XLOOKUP(Emergency[[#This Row],[Visit_ID]],Financials[Visit_ID],Financials[Insurance_Coverage])</f>
        <v>2648.1361358157228</v>
      </c>
      <c r="I265" s="28">
        <f>_xlfn.XLOOKUP(Emergency[[#This Row],[Visit_ID]],Financials[Visit_ID],Financials[Balance_Due])</f>
        <v>569.86386418427674</v>
      </c>
      <c r="J265" s="3">
        <f>_xlfn.XLOOKUP(Emergency[[#This Row],[Visit_ID]],Hospitalvisits[Visit_ID],Hospitalvisits[Admission_Date])</f>
        <v>44757</v>
      </c>
      <c r="K265">
        <f>_xlfn.XLOOKUP(Emergency[[#This Row],[Patient_ID]],Patientsdetails[Patient_ID],Patientsdetails[Satisfaction_Score])</f>
        <v>3</v>
      </c>
      <c r="L265" t="e">
        <f>_xlfn.XLOOKUP(Emergency[[#This Row],[Patient_ID]],Medicals[Patient ID],Medicals[Department])</f>
        <v>#N/A</v>
      </c>
    </row>
    <row r="266" spans="1:12">
      <c r="A266">
        <v>265</v>
      </c>
      <c r="B266">
        <v>149</v>
      </c>
      <c r="C266">
        <v>1920</v>
      </c>
      <c r="D266" t="s">
        <v>1262</v>
      </c>
      <c r="E266">
        <v>4</v>
      </c>
      <c r="F266" t="s">
        <v>1262</v>
      </c>
      <c r="G266" s="28">
        <f>_xlfn.XLOOKUP(Emergency[[#This Row],[Visit_ID]],Financials[Visit_ID],Financials[Total_Bill_Amount])</f>
        <v>14896</v>
      </c>
      <c r="H266" s="28">
        <f>_xlfn.XLOOKUP(Emergency[[#This Row],[Visit_ID]],Financials[Visit_ID],Financials[Insurance_Coverage])</f>
        <v>12246.504618344379</v>
      </c>
      <c r="I266" s="28">
        <f>_xlfn.XLOOKUP(Emergency[[#This Row],[Visit_ID]],Financials[Visit_ID],Financials[Balance_Due])</f>
        <v>2649.4953816556231</v>
      </c>
      <c r="J266" s="3">
        <f>_xlfn.XLOOKUP(Emergency[[#This Row],[Visit_ID]],Hospitalvisits[Visit_ID],Hospitalvisits[Admission_Date])</f>
        <v>45394</v>
      </c>
      <c r="K266">
        <f>_xlfn.XLOOKUP(Emergency[[#This Row],[Patient_ID]],Patientsdetails[Patient_ID],Patientsdetails[Satisfaction_Score])</f>
        <v>9</v>
      </c>
      <c r="L266" t="str">
        <f>_xlfn.XLOOKUP(Emergency[[#This Row],[Patient_ID]],Medicals[Patient ID],Medicals[Department])</f>
        <v>Cardiology</v>
      </c>
    </row>
    <row r="267" spans="1:12">
      <c r="A267">
        <v>266</v>
      </c>
      <c r="B267">
        <v>298</v>
      </c>
      <c r="C267">
        <v>836</v>
      </c>
      <c r="D267" t="s">
        <v>1262</v>
      </c>
      <c r="E267">
        <v>3</v>
      </c>
      <c r="F267" t="s">
        <v>1262</v>
      </c>
      <c r="G267" s="28">
        <f>_xlfn.XLOOKUP(Emergency[[#This Row],[Visit_ID]],Financials[Visit_ID],Financials[Total_Bill_Amount])</f>
        <v>41152</v>
      </c>
      <c r="H267" s="28">
        <f>_xlfn.XLOOKUP(Emergency[[#This Row],[Visit_ID]],Financials[Visit_ID],Financials[Insurance_Coverage])</f>
        <v>36121.395649885671</v>
      </c>
      <c r="I267" s="28">
        <f>_xlfn.XLOOKUP(Emergency[[#This Row],[Visit_ID]],Financials[Visit_ID],Financials[Balance_Due])</f>
        <v>5030.6043501143286</v>
      </c>
      <c r="J267" s="3">
        <f>_xlfn.XLOOKUP(Emergency[[#This Row],[Visit_ID]],Hospitalvisits[Visit_ID],Hospitalvisits[Admission_Date])</f>
        <v>44682</v>
      </c>
      <c r="K267">
        <f>_xlfn.XLOOKUP(Emergency[[#This Row],[Patient_ID]],Patientsdetails[Patient_ID],Patientsdetails[Satisfaction_Score])</f>
        <v>9</v>
      </c>
      <c r="L267" t="e">
        <f>_xlfn.XLOOKUP(Emergency[[#This Row],[Patient_ID]],Medicals[Patient ID],Medicals[Department])</f>
        <v>#N/A</v>
      </c>
    </row>
    <row r="268" spans="1:12">
      <c r="A268">
        <v>267</v>
      </c>
      <c r="B268">
        <v>899</v>
      </c>
      <c r="C268">
        <v>1877</v>
      </c>
      <c r="D268" t="s">
        <v>1262</v>
      </c>
      <c r="E268">
        <v>6</v>
      </c>
      <c r="F268" t="s">
        <v>1261</v>
      </c>
      <c r="G268" s="28">
        <f>_xlfn.XLOOKUP(Emergency[[#This Row],[Visit_ID]],Financials[Visit_ID],Financials[Total_Bill_Amount])</f>
        <v>6784</v>
      </c>
      <c r="H268" s="28">
        <f>_xlfn.XLOOKUP(Emergency[[#This Row],[Visit_ID]],Financials[Visit_ID],Financials[Insurance_Coverage])</f>
        <v>4216.5459734915776</v>
      </c>
      <c r="I268" s="28">
        <f>_xlfn.XLOOKUP(Emergency[[#This Row],[Visit_ID]],Financials[Visit_ID],Financials[Balance_Due])</f>
        <v>2567.454026508422</v>
      </c>
      <c r="J268" s="3">
        <f>_xlfn.XLOOKUP(Emergency[[#This Row],[Visit_ID]],Hospitalvisits[Visit_ID],Hospitalvisits[Admission_Date])</f>
        <v>45607</v>
      </c>
      <c r="K268">
        <f>_xlfn.XLOOKUP(Emergency[[#This Row],[Patient_ID]],Patientsdetails[Patient_ID],Patientsdetails[Satisfaction_Score])</f>
        <v>8</v>
      </c>
      <c r="L268" t="e">
        <f>_xlfn.XLOOKUP(Emergency[[#This Row],[Patient_ID]],Medicals[Patient ID],Medicals[Department])</f>
        <v>#N/A</v>
      </c>
    </row>
    <row r="269" spans="1:12">
      <c r="A269">
        <v>268</v>
      </c>
      <c r="B269">
        <v>333</v>
      </c>
      <c r="C269">
        <v>460</v>
      </c>
      <c r="D269" t="s">
        <v>1262</v>
      </c>
      <c r="E269">
        <v>2</v>
      </c>
      <c r="F269" t="s">
        <v>1261</v>
      </c>
      <c r="G269" s="28">
        <f>_xlfn.XLOOKUP(Emergency[[#This Row],[Visit_ID]],Financials[Visit_ID],Financials[Total_Bill_Amount])</f>
        <v>21553</v>
      </c>
      <c r="H269" s="28">
        <f>_xlfn.XLOOKUP(Emergency[[#This Row],[Visit_ID]],Financials[Visit_ID],Financials[Insurance_Coverage])</f>
        <v>14977.67363691277</v>
      </c>
      <c r="I269" s="28">
        <f>_xlfn.XLOOKUP(Emergency[[#This Row],[Visit_ID]],Financials[Visit_ID],Financials[Balance_Due])</f>
        <v>6575.3263630872261</v>
      </c>
      <c r="J269" s="3">
        <f>_xlfn.XLOOKUP(Emergency[[#This Row],[Visit_ID]],Hospitalvisits[Visit_ID],Hospitalvisits[Admission_Date])</f>
        <v>44571</v>
      </c>
      <c r="K269">
        <f>_xlfn.XLOOKUP(Emergency[[#This Row],[Patient_ID]],Patientsdetails[Patient_ID],Patientsdetails[Satisfaction_Score])</f>
        <v>1</v>
      </c>
      <c r="L269" t="e">
        <f>_xlfn.XLOOKUP(Emergency[[#This Row],[Patient_ID]],Medicals[Patient ID],Medicals[Department])</f>
        <v>#N/A</v>
      </c>
    </row>
    <row r="270" spans="1:12">
      <c r="A270">
        <v>269</v>
      </c>
      <c r="B270">
        <v>873</v>
      </c>
      <c r="C270">
        <v>2907</v>
      </c>
      <c r="D270" t="s">
        <v>1261</v>
      </c>
      <c r="E270">
        <v>2</v>
      </c>
      <c r="F270" t="s">
        <v>1261</v>
      </c>
      <c r="G270" s="28">
        <f>_xlfn.XLOOKUP(Emergency[[#This Row],[Visit_ID]],Financials[Visit_ID],Financials[Total_Bill_Amount])</f>
        <v>19700</v>
      </c>
      <c r="H270" s="28">
        <f>_xlfn.XLOOKUP(Emergency[[#This Row],[Visit_ID]],Financials[Visit_ID],Financials[Insurance_Coverage])</f>
        <v>15811.94316875275</v>
      </c>
      <c r="I270" s="28">
        <f>_xlfn.XLOOKUP(Emergency[[#This Row],[Visit_ID]],Financials[Visit_ID],Financials[Balance_Due])</f>
        <v>3888.056831247246</v>
      </c>
      <c r="J270" s="3">
        <f>_xlfn.XLOOKUP(Emergency[[#This Row],[Visit_ID]],Hospitalvisits[Visit_ID],Hospitalvisits[Admission_Date])</f>
        <v>45045</v>
      </c>
      <c r="K270">
        <f>_xlfn.XLOOKUP(Emergency[[#This Row],[Patient_ID]],Patientsdetails[Patient_ID],Patientsdetails[Satisfaction_Score])</f>
        <v>6</v>
      </c>
      <c r="L270" t="e">
        <f>_xlfn.XLOOKUP(Emergency[[#This Row],[Patient_ID]],Medicals[Patient ID],Medicals[Department])</f>
        <v>#N/A</v>
      </c>
    </row>
    <row r="271" spans="1:12">
      <c r="A271">
        <v>270</v>
      </c>
      <c r="B271">
        <v>112</v>
      </c>
      <c r="C271">
        <v>2459</v>
      </c>
      <c r="D271" t="s">
        <v>1261</v>
      </c>
      <c r="E271">
        <v>9</v>
      </c>
      <c r="F271" t="s">
        <v>1261</v>
      </c>
      <c r="G271" s="28">
        <f>_xlfn.XLOOKUP(Emergency[[#This Row],[Visit_ID]],Financials[Visit_ID],Financials[Total_Bill_Amount])</f>
        <v>10591</v>
      </c>
      <c r="H271" s="28">
        <f>_xlfn.XLOOKUP(Emergency[[#This Row],[Visit_ID]],Financials[Visit_ID],Financials[Insurance_Coverage])</f>
        <v>9502.9236079892762</v>
      </c>
      <c r="I271" s="28">
        <f>_xlfn.XLOOKUP(Emergency[[#This Row],[Visit_ID]],Financials[Visit_ID],Financials[Balance_Due])</f>
        <v>1088.076392010724</v>
      </c>
      <c r="J271" s="3">
        <f>_xlfn.XLOOKUP(Emergency[[#This Row],[Visit_ID]],Hospitalvisits[Visit_ID],Hospitalvisits[Admission_Date])</f>
        <v>45091</v>
      </c>
      <c r="K271">
        <f>_xlfn.XLOOKUP(Emergency[[#This Row],[Patient_ID]],Patientsdetails[Patient_ID],Patientsdetails[Satisfaction_Score])</f>
        <v>4</v>
      </c>
      <c r="L271" t="str">
        <f>_xlfn.XLOOKUP(Emergency[[#This Row],[Patient_ID]],Medicals[Patient ID],Medicals[Department])</f>
        <v>Neurology</v>
      </c>
    </row>
    <row r="272" spans="1:12">
      <c r="A272">
        <v>271</v>
      </c>
      <c r="B272">
        <v>112</v>
      </c>
      <c r="C272">
        <v>1454</v>
      </c>
      <c r="D272" t="s">
        <v>1262</v>
      </c>
      <c r="E272">
        <v>3</v>
      </c>
      <c r="F272" t="s">
        <v>1262</v>
      </c>
      <c r="G272" s="28">
        <f>_xlfn.XLOOKUP(Emergency[[#This Row],[Visit_ID]],Financials[Visit_ID],Financials[Total_Bill_Amount])</f>
        <v>20771</v>
      </c>
      <c r="H272" s="28">
        <f>_xlfn.XLOOKUP(Emergency[[#This Row],[Visit_ID]],Financials[Visit_ID],Financials[Insurance_Coverage])</f>
        <v>16068.474623529421</v>
      </c>
      <c r="I272" s="28">
        <f>_xlfn.XLOOKUP(Emergency[[#This Row],[Visit_ID]],Financials[Visit_ID],Financials[Balance_Due])</f>
        <v>4702.5253764705849</v>
      </c>
      <c r="J272" s="3">
        <f>_xlfn.XLOOKUP(Emergency[[#This Row],[Visit_ID]],Hospitalvisits[Visit_ID],Hospitalvisits[Admission_Date])</f>
        <v>45284</v>
      </c>
      <c r="K272">
        <f>_xlfn.XLOOKUP(Emergency[[#This Row],[Patient_ID]],Patientsdetails[Patient_ID],Patientsdetails[Satisfaction_Score])</f>
        <v>4</v>
      </c>
      <c r="L272" t="str">
        <f>_xlfn.XLOOKUP(Emergency[[#This Row],[Patient_ID]],Medicals[Patient ID],Medicals[Department])</f>
        <v>Neurology</v>
      </c>
    </row>
    <row r="273" spans="1:12">
      <c r="A273">
        <v>272</v>
      </c>
      <c r="B273">
        <v>475</v>
      </c>
      <c r="C273">
        <v>1128</v>
      </c>
      <c r="D273" t="s">
        <v>1261</v>
      </c>
      <c r="E273">
        <v>2</v>
      </c>
      <c r="F273" t="s">
        <v>1262</v>
      </c>
      <c r="G273" s="28">
        <f>_xlfn.XLOOKUP(Emergency[[#This Row],[Visit_ID]],Financials[Visit_ID],Financials[Total_Bill_Amount])</f>
        <v>10358</v>
      </c>
      <c r="H273" s="28">
        <f>_xlfn.XLOOKUP(Emergency[[#This Row],[Visit_ID]],Financials[Visit_ID],Financials[Insurance_Coverage])</f>
        <v>6415.9842762875796</v>
      </c>
      <c r="I273" s="28">
        <f>_xlfn.XLOOKUP(Emergency[[#This Row],[Visit_ID]],Financials[Visit_ID],Financials[Balance_Due])</f>
        <v>3942.0157237124199</v>
      </c>
      <c r="J273" s="3">
        <f>_xlfn.XLOOKUP(Emergency[[#This Row],[Visit_ID]],Hospitalvisits[Visit_ID],Hospitalvisits[Admission_Date])</f>
        <v>45455</v>
      </c>
      <c r="K273">
        <f>_xlfn.XLOOKUP(Emergency[[#This Row],[Patient_ID]],Patientsdetails[Patient_ID],Patientsdetails[Satisfaction_Score])</f>
        <v>2</v>
      </c>
      <c r="L273" t="e">
        <f>_xlfn.XLOOKUP(Emergency[[#This Row],[Patient_ID]],Medicals[Patient ID],Medicals[Department])</f>
        <v>#N/A</v>
      </c>
    </row>
    <row r="274" spans="1:12">
      <c r="A274">
        <v>273</v>
      </c>
      <c r="B274">
        <v>900</v>
      </c>
      <c r="C274">
        <v>2991</v>
      </c>
      <c r="D274" t="s">
        <v>1262</v>
      </c>
      <c r="E274">
        <v>3</v>
      </c>
      <c r="F274" t="s">
        <v>1261</v>
      </c>
      <c r="G274" s="28">
        <f>_xlfn.XLOOKUP(Emergency[[#This Row],[Visit_ID]],Financials[Visit_ID],Financials[Total_Bill_Amount])</f>
        <v>20360</v>
      </c>
      <c r="H274" s="28">
        <f>_xlfn.XLOOKUP(Emergency[[#This Row],[Visit_ID]],Financials[Visit_ID],Financials[Insurance_Coverage])</f>
        <v>11384.486462052781</v>
      </c>
      <c r="I274" s="28">
        <f>_xlfn.XLOOKUP(Emergency[[#This Row],[Visit_ID]],Financials[Visit_ID],Financials[Balance_Due])</f>
        <v>8975.5135379472249</v>
      </c>
      <c r="J274" s="3">
        <f>_xlfn.XLOOKUP(Emergency[[#This Row],[Visit_ID]],Hospitalvisits[Visit_ID],Hospitalvisits[Admission_Date])</f>
        <v>44698</v>
      </c>
      <c r="K274">
        <f>_xlfn.XLOOKUP(Emergency[[#This Row],[Patient_ID]],Patientsdetails[Patient_ID],Patientsdetails[Satisfaction_Score])</f>
        <v>5</v>
      </c>
      <c r="L274" t="e">
        <f>_xlfn.XLOOKUP(Emergency[[#This Row],[Patient_ID]],Medicals[Patient ID],Medicals[Department])</f>
        <v>#N/A</v>
      </c>
    </row>
    <row r="275" spans="1:12">
      <c r="A275">
        <v>274</v>
      </c>
      <c r="B275">
        <v>625</v>
      </c>
      <c r="C275">
        <v>2165</v>
      </c>
      <c r="D275" t="s">
        <v>1261</v>
      </c>
      <c r="E275">
        <v>2</v>
      </c>
      <c r="F275" t="s">
        <v>1262</v>
      </c>
      <c r="G275" s="28">
        <f>_xlfn.XLOOKUP(Emergency[[#This Row],[Visit_ID]],Financials[Visit_ID],Financials[Total_Bill_Amount])</f>
        <v>12228</v>
      </c>
      <c r="H275" s="28">
        <f>_xlfn.XLOOKUP(Emergency[[#This Row],[Visit_ID]],Financials[Visit_ID],Financials[Insurance_Coverage])</f>
        <v>9171.677517940856</v>
      </c>
      <c r="I275" s="28">
        <f>_xlfn.XLOOKUP(Emergency[[#This Row],[Visit_ID]],Financials[Visit_ID],Financials[Balance_Due])</f>
        <v>3056.322482059144</v>
      </c>
      <c r="J275" s="3">
        <f>_xlfn.XLOOKUP(Emergency[[#This Row],[Visit_ID]],Hospitalvisits[Visit_ID],Hospitalvisits[Admission_Date])</f>
        <v>44808</v>
      </c>
      <c r="K275">
        <f>_xlfn.XLOOKUP(Emergency[[#This Row],[Patient_ID]],Patientsdetails[Patient_ID],Patientsdetails[Satisfaction_Score])</f>
        <v>1</v>
      </c>
      <c r="L275" t="e">
        <f>_xlfn.XLOOKUP(Emergency[[#This Row],[Patient_ID]],Medicals[Patient ID],Medicals[Department])</f>
        <v>#N/A</v>
      </c>
    </row>
    <row r="276" spans="1:12">
      <c r="A276">
        <v>275</v>
      </c>
      <c r="B276">
        <v>555</v>
      </c>
      <c r="C276">
        <v>675</v>
      </c>
      <c r="D276" t="s">
        <v>1261</v>
      </c>
      <c r="E276">
        <v>7</v>
      </c>
      <c r="F276" t="s">
        <v>1262</v>
      </c>
      <c r="G276" s="28">
        <f>_xlfn.XLOOKUP(Emergency[[#This Row],[Visit_ID]],Financials[Visit_ID],Financials[Total_Bill_Amount])</f>
        <v>12315</v>
      </c>
      <c r="H276" s="28">
        <f>_xlfn.XLOOKUP(Emergency[[#This Row],[Visit_ID]],Financials[Visit_ID],Financials[Insurance_Coverage])</f>
        <v>9447.3299146872432</v>
      </c>
      <c r="I276" s="28">
        <f>_xlfn.XLOOKUP(Emergency[[#This Row],[Visit_ID]],Financials[Visit_ID],Financials[Balance_Due])</f>
        <v>2867.6700853127568</v>
      </c>
      <c r="J276" s="3">
        <f>_xlfn.XLOOKUP(Emergency[[#This Row],[Visit_ID]],Hospitalvisits[Visit_ID],Hospitalvisits[Admission_Date])</f>
        <v>44622</v>
      </c>
      <c r="K276">
        <f>_xlfn.XLOOKUP(Emergency[[#This Row],[Patient_ID]],Patientsdetails[Patient_ID],Patientsdetails[Satisfaction_Score])</f>
        <v>1</v>
      </c>
      <c r="L276" t="e">
        <f>_xlfn.XLOOKUP(Emergency[[#This Row],[Patient_ID]],Medicals[Patient ID],Medicals[Department])</f>
        <v>#N/A</v>
      </c>
    </row>
    <row r="277" spans="1:12">
      <c r="A277">
        <v>276</v>
      </c>
      <c r="B277">
        <v>51</v>
      </c>
      <c r="C277">
        <v>2675</v>
      </c>
      <c r="D277" t="s">
        <v>1261</v>
      </c>
      <c r="E277">
        <v>7</v>
      </c>
      <c r="F277" t="s">
        <v>1262</v>
      </c>
      <c r="G277" s="28">
        <f>_xlfn.XLOOKUP(Emergency[[#This Row],[Visit_ID]],Financials[Visit_ID],Financials[Total_Bill_Amount])</f>
        <v>24517</v>
      </c>
      <c r="H277" s="28">
        <f>_xlfn.XLOOKUP(Emergency[[#This Row],[Visit_ID]],Financials[Visit_ID],Financials[Insurance_Coverage])</f>
        <v>16849.910712966321</v>
      </c>
      <c r="I277" s="28">
        <f>_xlfn.XLOOKUP(Emergency[[#This Row],[Visit_ID]],Financials[Visit_ID],Financials[Balance_Due])</f>
        <v>7667.0892870336756</v>
      </c>
      <c r="J277" s="3">
        <f>_xlfn.XLOOKUP(Emergency[[#This Row],[Visit_ID]],Hospitalvisits[Visit_ID],Hospitalvisits[Admission_Date])</f>
        <v>44879</v>
      </c>
      <c r="K277">
        <f>_xlfn.XLOOKUP(Emergency[[#This Row],[Patient_ID]],Patientsdetails[Patient_ID],Patientsdetails[Satisfaction_Score])</f>
        <v>9</v>
      </c>
      <c r="L277" t="str">
        <f>_xlfn.XLOOKUP(Emergency[[#This Row],[Patient_ID]],Medicals[Patient ID],Medicals[Department])</f>
        <v>Cardiology</v>
      </c>
    </row>
    <row r="278" spans="1:12">
      <c r="A278">
        <v>277</v>
      </c>
      <c r="B278">
        <v>122</v>
      </c>
      <c r="C278">
        <v>2054</v>
      </c>
      <c r="D278" t="s">
        <v>1261</v>
      </c>
      <c r="E278">
        <v>5</v>
      </c>
      <c r="F278" t="s">
        <v>1262</v>
      </c>
      <c r="G278" s="28">
        <f>_xlfn.XLOOKUP(Emergency[[#This Row],[Visit_ID]],Financials[Visit_ID],Financials[Total_Bill_Amount])</f>
        <v>12826</v>
      </c>
      <c r="H278" s="28">
        <f>_xlfn.XLOOKUP(Emergency[[#This Row],[Visit_ID]],Financials[Visit_ID],Financials[Insurance_Coverage])</f>
        <v>8966.9594746271159</v>
      </c>
      <c r="I278" s="28">
        <f>_xlfn.XLOOKUP(Emergency[[#This Row],[Visit_ID]],Financials[Visit_ID],Financials[Balance_Due])</f>
        <v>3859.0405253728841</v>
      </c>
      <c r="J278" s="3">
        <f>_xlfn.XLOOKUP(Emergency[[#This Row],[Visit_ID]],Hospitalvisits[Visit_ID],Hospitalvisits[Admission_Date])</f>
        <v>45202</v>
      </c>
      <c r="K278">
        <f>_xlfn.XLOOKUP(Emergency[[#This Row],[Patient_ID]],Patientsdetails[Patient_ID],Patientsdetails[Satisfaction_Score])</f>
        <v>9</v>
      </c>
      <c r="L278" t="str">
        <f>_xlfn.XLOOKUP(Emergency[[#This Row],[Patient_ID]],Medicals[Patient ID],Medicals[Department])</f>
        <v>Neurology</v>
      </c>
    </row>
    <row r="279" spans="1:12">
      <c r="A279">
        <v>278</v>
      </c>
      <c r="B279">
        <v>137</v>
      </c>
      <c r="C279">
        <v>1081</v>
      </c>
      <c r="D279" t="s">
        <v>1261</v>
      </c>
      <c r="E279">
        <v>3</v>
      </c>
      <c r="F279" t="s">
        <v>1261</v>
      </c>
      <c r="G279" s="28">
        <f>_xlfn.XLOOKUP(Emergency[[#This Row],[Visit_ID]],Financials[Visit_ID],Financials[Total_Bill_Amount])</f>
        <v>13482</v>
      </c>
      <c r="H279" s="28">
        <f>_xlfn.XLOOKUP(Emergency[[#This Row],[Visit_ID]],Financials[Visit_ID],Financials[Insurance_Coverage])</f>
        <v>11246.2925037363</v>
      </c>
      <c r="I279" s="28">
        <f>_xlfn.XLOOKUP(Emergency[[#This Row],[Visit_ID]],Financials[Visit_ID],Financials[Balance_Due])</f>
        <v>2235.7074962636998</v>
      </c>
      <c r="J279" s="3">
        <f>_xlfn.XLOOKUP(Emergency[[#This Row],[Visit_ID]],Hospitalvisits[Visit_ID],Hospitalvisits[Admission_Date])</f>
        <v>45288</v>
      </c>
      <c r="K279">
        <f>_xlfn.XLOOKUP(Emergency[[#This Row],[Patient_ID]],Patientsdetails[Patient_ID],Patientsdetails[Satisfaction_Score])</f>
        <v>5</v>
      </c>
      <c r="L279" t="e">
        <f>_xlfn.XLOOKUP(Emergency[[#This Row],[Patient_ID]],Medicals[Patient ID],Medicals[Department])</f>
        <v>#N/A</v>
      </c>
    </row>
    <row r="280" spans="1:12">
      <c r="A280">
        <v>279</v>
      </c>
      <c r="B280">
        <v>26</v>
      </c>
      <c r="C280">
        <v>718</v>
      </c>
      <c r="D280" t="s">
        <v>1262</v>
      </c>
      <c r="E280">
        <v>9</v>
      </c>
      <c r="F280" t="s">
        <v>1262</v>
      </c>
      <c r="G280" s="28">
        <f>_xlfn.XLOOKUP(Emergency[[#This Row],[Visit_ID]],Financials[Visit_ID],Financials[Total_Bill_Amount])</f>
        <v>13272</v>
      </c>
      <c r="H280" s="28">
        <f>_xlfn.XLOOKUP(Emergency[[#This Row],[Visit_ID]],Financials[Visit_ID],Financials[Insurance_Coverage])</f>
        <v>10797.83737157874</v>
      </c>
      <c r="I280" s="28">
        <f>_xlfn.XLOOKUP(Emergency[[#This Row],[Visit_ID]],Financials[Visit_ID],Financials[Balance_Due])</f>
        <v>2474.1626284212562</v>
      </c>
      <c r="J280" s="3">
        <f>_xlfn.XLOOKUP(Emergency[[#This Row],[Visit_ID]],Hospitalvisits[Visit_ID],Hospitalvisits[Admission_Date])</f>
        <v>45381</v>
      </c>
      <c r="K280">
        <f>_xlfn.XLOOKUP(Emergency[[#This Row],[Patient_ID]],Patientsdetails[Patient_ID],Patientsdetails[Satisfaction_Score])</f>
        <v>1</v>
      </c>
      <c r="L280" t="str">
        <f>_xlfn.XLOOKUP(Emergency[[#This Row],[Patient_ID]],Medicals[Patient ID],Medicals[Department])</f>
        <v>Cardiology</v>
      </c>
    </row>
    <row r="281" spans="1:12">
      <c r="A281">
        <v>280</v>
      </c>
      <c r="B281">
        <v>442</v>
      </c>
      <c r="C281">
        <v>1747</v>
      </c>
      <c r="D281" t="s">
        <v>1261</v>
      </c>
      <c r="E281">
        <v>8</v>
      </c>
      <c r="F281" t="s">
        <v>1262</v>
      </c>
      <c r="G281" s="28">
        <f>_xlfn.XLOOKUP(Emergency[[#This Row],[Visit_ID]],Financials[Visit_ID],Financials[Total_Bill_Amount])</f>
        <v>10705</v>
      </c>
      <c r="H281" s="28">
        <f>_xlfn.XLOOKUP(Emergency[[#This Row],[Visit_ID]],Financials[Visit_ID],Financials[Insurance_Coverage])</f>
        <v>6410.5488577297438</v>
      </c>
      <c r="I281" s="28">
        <f>_xlfn.XLOOKUP(Emergency[[#This Row],[Visit_ID]],Financials[Visit_ID],Financials[Balance_Due])</f>
        <v>4294.4511422702562</v>
      </c>
      <c r="J281" s="3">
        <f>_xlfn.XLOOKUP(Emergency[[#This Row],[Visit_ID]],Hospitalvisits[Visit_ID],Hospitalvisits[Admission_Date])</f>
        <v>44949</v>
      </c>
      <c r="K281">
        <f>_xlfn.XLOOKUP(Emergency[[#This Row],[Patient_ID]],Patientsdetails[Patient_ID],Patientsdetails[Satisfaction_Score])</f>
        <v>9</v>
      </c>
      <c r="L281" t="e">
        <f>_xlfn.XLOOKUP(Emergency[[#This Row],[Patient_ID]],Medicals[Patient ID],Medicals[Department])</f>
        <v>#N/A</v>
      </c>
    </row>
    <row r="282" spans="1:12">
      <c r="A282">
        <v>281</v>
      </c>
      <c r="B282">
        <v>355</v>
      </c>
      <c r="C282">
        <v>2124</v>
      </c>
      <c r="D282" t="s">
        <v>1262</v>
      </c>
      <c r="E282">
        <v>8</v>
      </c>
      <c r="F282" t="s">
        <v>1262</v>
      </c>
      <c r="G282" s="28">
        <f>_xlfn.XLOOKUP(Emergency[[#This Row],[Visit_ID]],Financials[Visit_ID],Financials[Total_Bill_Amount])</f>
        <v>15846</v>
      </c>
      <c r="H282" s="28">
        <f>_xlfn.XLOOKUP(Emergency[[#This Row],[Visit_ID]],Financials[Visit_ID],Financials[Insurance_Coverage])</f>
        <v>9831.7616351827019</v>
      </c>
      <c r="I282" s="28">
        <f>_xlfn.XLOOKUP(Emergency[[#This Row],[Visit_ID]],Financials[Visit_ID],Financials[Balance_Due])</f>
        <v>6014.2383648172981</v>
      </c>
      <c r="J282" s="3">
        <f>_xlfn.XLOOKUP(Emergency[[#This Row],[Visit_ID]],Hospitalvisits[Visit_ID],Hospitalvisits[Admission_Date])</f>
        <v>45435</v>
      </c>
      <c r="K282">
        <f>_xlfn.XLOOKUP(Emergency[[#This Row],[Patient_ID]],Patientsdetails[Patient_ID],Patientsdetails[Satisfaction_Score])</f>
        <v>5</v>
      </c>
      <c r="L282" t="e">
        <f>_xlfn.XLOOKUP(Emergency[[#This Row],[Patient_ID]],Medicals[Patient ID],Medicals[Department])</f>
        <v>#N/A</v>
      </c>
    </row>
    <row r="283" spans="1:12">
      <c r="A283">
        <v>282</v>
      </c>
      <c r="B283">
        <v>115</v>
      </c>
      <c r="C283">
        <v>384</v>
      </c>
      <c r="D283" t="s">
        <v>1262</v>
      </c>
      <c r="E283">
        <v>1</v>
      </c>
      <c r="F283" t="s">
        <v>1262</v>
      </c>
      <c r="G283" s="28">
        <f>_xlfn.XLOOKUP(Emergency[[#This Row],[Visit_ID]],Financials[Visit_ID],Financials[Total_Bill_Amount])</f>
        <v>15379</v>
      </c>
      <c r="H283" s="28">
        <f>_xlfn.XLOOKUP(Emergency[[#This Row],[Visit_ID]],Financials[Visit_ID],Financials[Insurance_Coverage])</f>
        <v>13082.64552599524</v>
      </c>
      <c r="I283" s="28">
        <f>_xlfn.XLOOKUP(Emergency[[#This Row],[Visit_ID]],Financials[Visit_ID],Financials[Balance_Due])</f>
        <v>2296.3544740047578</v>
      </c>
      <c r="J283" s="3">
        <f>_xlfn.XLOOKUP(Emergency[[#This Row],[Visit_ID]],Hospitalvisits[Visit_ID],Hospitalvisits[Admission_Date])</f>
        <v>44854</v>
      </c>
      <c r="K283">
        <f>_xlfn.XLOOKUP(Emergency[[#This Row],[Patient_ID]],Patientsdetails[Patient_ID],Patientsdetails[Satisfaction_Score])</f>
        <v>9</v>
      </c>
      <c r="L283" t="e">
        <f>_xlfn.XLOOKUP(Emergency[[#This Row],[Patient_ID]],Medicals[Patient ID],Medicals[Department])</f>
        <v>#N/A</v>
      </c>
    </row>
    <row r="284" spans="1:12">
      <c r="A284">
        <v>283</v>
      </c>
      <c r="B284">
        <v>619</v>
      </c>
      <c r="C284">
        <v>1502</v>
      </c>
      <c r="D284" t="s">
        <v>1262</v>
      </c>
      <c r="E284">
        <v>12</v>
      </c>
      <c r="F284" t="s">
        <v>1261</v>
      </c>
      <c r="G284" s="28">
        <f>_xlfn.XLOOKUP(Emergency[[#This Row],[Visit_ID]],Financials[Visit_ID],Financials[Total_Bill_Amount])</f>
        <v>10944</v>
      </c>
      <c r="H284" s="28">
        <f>_xlfn.XLOOKUP(Emergency[[#This Row],[Visit_ID]],Financials[Visit_ID],Financials[Insurance_Coverage])</f>
        <v>6525.9804750701469</v>
      </c>
      <c r="I284" s="28">
        <f>_xlfn.XLOOKUP(Emergency[[#This Row],[Visit_ID]],Financials[Visit_ID],Financials[Balance_Due])</f>
        <v>4418.0195249298531</v>
      </c>
      <c r="J284" s="3">
        <f>_xlfn.XLOOKUP(Emergency[[#This Row],[Visit_ID]],Hospitalvisits[Visit_ID],Hospitalvisits[Admission_Date])</f>
        <v>44864</v>
      </c>
      <c r="K284">
        <f>_xlfn.XLOOKUP(Emergency[[#This Row],[Patient_ID]],Patientsdetails[Patient_ID],Patientsdetails[Satisfaction_Score])</f>
        <v>6</v>
      </c>
      <c r="L284" t="e">
        <f>_xlfn.XLOOKUP(Emergency[[#This Row],[Patient_ID]],Medicals[Patient ID],Medicals[Department])</f>
        <v>#N/A</v>
      </c>
    </row>
    <row r="285" spans="1:12">
      <c r="A285">
        <v>284</v>
      </c>
      <c r="B285">
        <v>948</v>
      </c>
      <c r="C285">
        <v>2264</v>
      </c>
      <c r="D285" t="s">
        <v>1262</v>
      </c>
      <c r="E285">
        <v>6</v>
      </c>
      <c r="F285" t="s">
        <v>1262</v>
      </c>
      <c r="G285" s="28">
        <f>_xlfn.XLOOKUP(Emergency[[#This Row],[Visit_ID]],Financials[Visit_ID],Financials[Total_Bill_Amount])</f>
        <v>14539</v>
      </c>
      <c r="H285" s="28">
        <f>_xlfn.XLOOKUP(Emergency[[#This Row],[Visit_ID]],Financials[Visit_ID],Financials[Insurance_Coverage])</f>
        <v>8986.0984131499863</v>
      </c>
      <c r="I285" s="28">
        <f>_xlfn.XLOOKUP(Emergency[[#This Row],[Visit_ID]],Financials[Visit_ID],Financials[Balance_Due])</f>
        <v>5552.9015868500137</v>
      </c>
      <c r="J285" s="3">
        <f>_xlfn.XLOOKUP(Emergency[[#This Row],[Visit_ID]],Hospitalvisits[Visit_ID],Hospitalvisits[Admission_Date])</f>
        <v>44590</v>
      </c>
      <c r="K285">
        <f>_xlfn.XLOOKUP(Emergency[[#This Row],[Patient_ID]],Patientsdetails[Patient_ID],Patientsdetails[Satisfaction_Score])</f>
        <v>8</v>
      </c>
      <c r="L285" t="e">
        <f>_xlfn.XLOOKUP(Emergency[[#This Row],[Patient_ID]],Medicals[Patient ID],Medicals[Department])</f>
        <v>#N/A</v>
      </c>
    </row>
    <row r="286" spans="1:12">
      <c r="A286">
        <v>285</v>
      </c>
      <c r="B286">
        <v>273</v>
      </c>
      <c r="C286">
        <v>2856</v>
      </c>
      <c r="D286" t="s">
        <v>1262</v>
      </c>
      <c r="E286">
        <v>7</v>
      </c>
      <c r="F286" t="s">
        <v>1262</v>
      </c>
      <c r="G286" s="28">
        <f>_xlfn.XLOOKUP(Emergency[[#This Row],[Visit_ID]],Financials[Visit_ID],Financials[Total_Bill_Amount])</f>
        <v>15476</v>
      </c>
      <c r="H286" s="28">
        <f>_xlfn.XLOOKUP(Emergency[[#This Row],[Visit_ID]],Financials[Visit_ID],Financials[Insurance_Coverage])</f>
        <v>13509.959715372041</v>
      </c>
      <c r="I286" s="28">
        <f>_xlfn.XLOOKUP(Emergency[[#This Row],[Visit_ID]],Financials[Visit_ID],Financials[Balance_Due])</f>
        <v>1966.040284627958</v>
      </c>
      <c r="J286" s="3">
        <f>_xlfn.XLOOKUP(Emergency[[#This Row],[Visit_ID]],Hospitalvisits[Visit_ID],Hospitalvisits[Admission_Date])</f>
        <v>45323</v>
      </c>
      <c r="K286">
        <f>_xlfn.XLOOKUP(Emergency[[#This Row],[Patient_ID]],Patientsdetails[Patient_ID],Patientsdetails[Satisfaction_Score])</f>
        <v>5</v>
      </c>
      <c r="L286" t="e">
        <f>_xlfn.XLOOKUP(Emergency[[#This Row],[Patient_ID]],Medicals[Patient ID],Medicals[Department])</f>
        <v>#N/A</v>
      </c>
    </row>
    <row r="287" spans="1:12">
      <c r="A287">
        <v>286</v>
      </c>
      <c r="B287">
        <v>241</v>
      </c>
      <c r="C287">
        <v>1836</v>
      </c>
      <c r="D287" t="s">
        <v>1261</v>
      </c>
      <c r="E287">
        <v>12</v>
      </c>
      <c r="F287" t="s">
        <v>1261</v>
      </c>
      <c r="G287" s="28">
        <f>_xlfn.XLOOKUP(Emergency[[#This Row],[Visit_ID]],Financials[Visit_ID],Financials[Total_Bill_Amount])</f>
        <v>5826</v>
      </c>
      <c r="H287" s="28">
        <f>_xlfn.XLOOKUP(Emergency[[#This Row],[Visit_ID]],Financials[Visit_ID],Financials[Insurance_Coverage])</f>
        <v>2973.2721553343872</v>
      </c>
      <c r="I287" s="28">
        <f>_xlfn.XLOOKUP(Emergency[[#This Row],[Visit_ID]],Financials[Visit_ID],Financials[Balance_Due])</f>
        <v>2852.7278446656128</v>
      </c>
      <c r="J287" s="3">
        <f>_xlfn.XLOOKUP(Emergency[[#This Row],[Visit_ID]],Hospitalvisits[Visit_ID],Hospitalvisits[Admission_Date])</f>
        <v>45092</v>
      </c>
      <c r="K287">
        <f>_xlfn.XLOOKUP(Emergency[[#This Row],[Patient_ID]],Patientsdetails[Patient_ID],Patientsdetails[Satisfaction_Score])</f>
        <v>9</v>
      </c>
      <c r="L287" t="e">
        <f>_xlfn.XLOOKUP(Emergency[[#This Row],[Patient_ID]],Medicals[Patient ID],Medicals[Department])</f>
        <v>#N/A</v>
      </c>
    </row>
    <row r="288" spans="1:12">
      <c r="A288">
        <v>287</v>
      </c>
      <c r="B288">
        <v>106</v>
      </c>
      <c r="C288">
        <v>2757</v>
      </c>
      <c r="D288" t="s">
        <v>1261</v>
      </c>
      <c r="E288">
        <v>1</v>
      </c>
      <c r="F288" t="s">
        <v>1262</v>
      </c>
      <c r="G288" s="28">
        <f>_xlfn.XLOOKUP(Emergency[[#This Row],[Visit_ID]],Financials[Visit_ID],Financials[Total_Bill_Amount])</f>
        <v>27257</v>
      </c>
      <c r="H288" s="28">
        <f>_xlfn.XLOOKUP(Emergency[[#This Row],[Visit_ID]],Financials[Visit_ID],Financials[Insurance_Coverage])</f>
        <v>18263.729298227579</v>
      </c>
      <c r="I288" s="28">
        <f>_xlfn.XLOOKUP(Emergency[[#This Row],[Visit_ID]],Financials[Visit_ID],Financials[Balance_Due])</f>
        <v>8993.2707017724242</v>
      </c>
      <c r="J288" s="3">
        <f>_xlfn.XLOOKUP(Emergency[[#This Row],[Visit_ID]],Hospitalvisits[Visit_ID],Hospitalvisits[Admission_Date])</f>
        <v>45451</v>
      </c>
      <c r="K288">
        <f>_xlfn.XLOOKUP(Emergency[[#This Row],[Patient_ID]],Patientsdetails[Patient_ID],Patientsdetails[Satisfaction_Score])</f>
        <v>5</v>
      </c>
      <c r="L288" t="str">
        <f>_xlfn.XLOOKUP(Emergency[[#This Row],[Patient_ID]],Medicals[Patient ID],Medicals[Department])</f>
        <v>Oncology</v>
      </c>
    </row>
    <row r="289" spans="1:12">
      <c r="A289">
        <v>288</v>
      </c>
      <c r="B289">
        <v>603</v>
      </c>
      <c r="C289">
        <v>2490</v>
      </c>
      <c r="D289" t="s">
        <v>1262</v>
      </c>
      <c r="E289">
        <v>12</v>
      </c>
      <c r="F289" t="s">
        <v>1261</v>
      </c>
      <c r="G289" s="28">
        <f>_xlfn.XLOOKUP(Emergency[[#This Row],[Visit_ID]],Financials[Visit_ID],Financials[Total_Bill_Amount])</f>
        <v>19611</v>
      </c>
      <c r="H289" s="28">
        <f>_xlfn.XLOOKUP(Emergency[[#This Row],[Visit_ID]],Financials[Visit_ID],Financials[Insurance_Coverage])</f>
        <v>12475.093353531911</v>
      </c>
      <c r="I289" s="28">
        <f>_xlfn.XLOOKUP(Emergency[[#This Row],[Visit_ID]],Financials[Visit_ID],Financials[Balance_Due])</f>
        <v>7135.9066464680927</v>
      </c>
      <c r="J289" s="3">
        <f>_xlfn.XLOOKUP(Emergency[[#This Row],[Visit_ID]],Hospitalvisits[Visit_ID],Hospitalvisits[Admission_Date])</f>
        <v>44668</v>
      </c>
      <c r="K289">
        <f>_xlfn.XLOOKUP(Emergency[[#This Row],[Patient_ID]],Patientsdetails[Patient_ID],Patientsdetails[Satisfaction_Score])</f>
        <v>3</v>
      </c>
      <c r="L289" t="e">
        <f>_xlfn.XLOOKUP(Emergency[[#This Row],[Patient_ID]],Medicals[Patient ID],Medicals[Department])</f>
        <v>#N/A</v>
      </c>
    </row>
    <row r="290" spans="1:12">
      <c r="A290">
        <v>289</v>
      </c>
      <c r="B290">
        <v>29</v>
      </c>
      <c r="C290">
        <v>1422</v>
      </c>
      <c r="D290" t="s">
        <v>1261</v>
      </c>
      <c r="E290">
        <v>7</v>
      </c>
      <c r="F290" t="s">
        <v>1262</v>
      </c>
      <c r="G290" s="28">
        <f>_xlfn.XLOOKUP(Emergency[[#This Row],[Visit_ID]],Financials[Visit_ID],Financials[Total_Bill_Amount])</f>
        <v>6968</v>
      </c>
      <c r="H290" s="28">
        <f>_xlfn.XLOOKUP(Emergency[[#This Row],[Visit_ID]],Financials[Visit_ID],Financials[Insurance_Coverage])</f>
        <v>5248.3142986617904</v>
      </c>
      <c r="I290" s="28">
        <f>_xlfn.XLOOKUP(Emergency[[#This Row],[Visit_ID]],Financials[Visit_ID],Financials[Balance_Due])</f>
        <v>1719.68570133821</v>
      </c>
      <c r="J290" s="3">
        <f>_xlfn.XLOOKUP(Emergency[[#This Row],[Visit_ID]],Hospitalvisits[Visit_ID],Hospitalvisits[Admission_Date])</f>
        <v>45246</v>
      </c>
      <c r="K290">
        <f>_xlfn.XLOOKUP(Emergency[[#This Row],[Patient_ID]],Patientsdetails[Patient_ID],Patientsdetails[Satisfaction_Score])</f>
        <v>9</v>
      </c>
      <c r="L290" t="e">
        <f>_xlfn.XLOOKUP(Emergency[[#This Row],[Patient_ID]],Medicals[Patient ID],Medicals[Department])</f>
        <v>#N/A</v>
      </c>
    </row>
    <row r="291" spans="1:12">
      <c r="A291">
        <v>290</v>
      </c>
      <c r="B291">
        <v>608</v>
      </c>
      <c r="C291">
        <v>726</v>
      </c>
      <c r="D291" t="s">
        <v>1262</v>
      </c>
      <c r="E291">
        <v>8</v>
      </c>
      <c r="F291" t="s">
        <v>1262</v>
      </c>
      <c r="G291" s="28">
        <f>_xlfn.XLOOKUP(Emergency[[#This Row],[Visit_ID]],Financials[Visit_ID],Financials[Total_Bill_Amount])</f>
        <v>20339</v>
      </c>
      <c r="H291" s="28">
        <f>_xlfn.XLOOKUP(Emergency[[#This Row],[Visit_ID]],Financials[Visit_ID],Financials[Insurance_Coverage])</f>
        <v>17380.674668295749</v>
      </c>
      <c r="I291" s="28">
        <f>_xlfn.XLOOKUP(Emergency[[#This Row],[Visit_ID]],Financials[Visit_ID],Financials[Balance_Due])</f>
        <v>2958.325331704254</v>
      </c>
      <c r="J291" s="3">
        <f>_xlfn.XLOOKUP(Emergency[[#This Row],[Visit_ID]],Hospitalvisits[Visit_ID],Hospitalvisits[Admission_Date])</f>
        <v>44870</v>
      </c>
      <c r="K291">
        <f>_xlfn.XLOOKUP(Emergency[[#This Row],[Patient_ID]],Patientsdetails[Patient_ID],Patientsdetails[Satisfaction_Score])</f>
        <v>6</v>
      </c>
      <c r="L291" t="e">
        <f>_xlfn.XLOOKUP(Emergency[[#This Row],[Patient_ID]],Medicals[Patient ID],Medicals[Department])</f>
        <v>#N/A</v>
      </c>
    </row>
    <row r="292" spans="1:12">
      <c r="A292">
        <v>291</v>
      </c>
      <c r="B292">
        <v>151</v>
      </c>
      <c r="C292">
        <v>2247</v>
      </c>
      <c r="D292" t="s">
        <v>1261</v>
      </c>
      <c r="E292">
        <v>11</v>
      </c>
      <c r="F292" t="s">
        <v>1261</v>
      </c>
      <c r="G292" s="28">
        <f>_xlfn.XLOOKUP(Emergency[[#This Row],[Visit_ID]],Financials[Visit_ID],Financials[Total_Bill_Amount])</f>
        <v>25790</v>
      </c>
      <c r="H292" s="28">
        <f>_xlfn.XLOOKUP(Emergency[[#This Row],[Visit_ID]],Financials[Visit_ID],Financials[Insurance_Coverage])</f>
        <v>13691.514704184539</v>
      </c>
      <c r="I292" s="28">
        <f>_xlfn.XLOOKUP(Emergency[[#This Row],[Visit_ID]],Financials[Visit_ID],Financials[Balance_Due])</f>
        <v>12098.485295815461</v>
      </c>
      <c r="J292" s="3">
        <f>_xlfn.XLOOKUP(Emergency[[#This Row],[Visit_ID]],Hospitalvisits[Visit_ID],Hospitalvisits[Admission_Date])</f>
        <v>44942</v>
      </c>
      <c r="K292">
        <f>_xlfn.XLOOKUP(Emergency[[#This Row],[Patient_ID]],Patientsdetails[Patient_ID],Patientsdetails[Satisfaction_Score])</f>
        <v>9</v>
      </c>
      <c r="L292" t="e">
        <f>_xlfn.XLOOKUP(Emergency[[#This Row],[Patient_ID]],Medicals[Patient ID],Medicals[Department])</f>
        <v>#N/A</v>
      </c>
    </row>
    <row r="293" spans="1:12">
      <c r="A293">
        <v>292</v>
      </c>
      <c r="B293">
        <v>742</v>
      </c>
      <c r="C293">
        <v>2440</v>
      </c>
      <c r="D293" t="s">
        <v>1262</v>
      </c>
      <c r="E293">
        <v>3</v>
      </c>
      <c r="F293" t="s">
        <v>1262</v>
      </c>
      <c r="G293" s="28">
        <f>_xlfn.XLOOKUP(Emergency[[#This Row],[Visit_ID]],Financials[Visit_ID],Financials[Total_Bill_Amount])</f>
        <v>11339</v>
      </c>
      <c r="H293" s="28">
        <f>_xlfn.XLOOKUP(Emergency[[#This Row],[Visit_ID]],Financials[Visit_ID],Financials[Insurance_Coverage])</f>
        <v>10020.685166559029</v>
      </c>
      <c r="I293" s="28">
        <f>_xlfn.XLOOKUP(Emergency[[#This Row],[Visit_ID]],Financials[Visit_ID],Financials[Balance_Due])</f>
        <v>1318.3148334409691</v>
      </c>
      <c r="J293" s="3">
        <f>_xlfn.XLOOKUP(Emergency[[#This Row],[Visit_ID]],Hospitalvisits[Visit_ID],Hospitalvisits[Admission_Date])</f>
        <v>45117</v>
      </c>
      <c r="K293">
        <f>_xlfn.XLOOKUP(Emergency[[#This Row],[Patient_ID]],Patientsdetails[Patient_ID],Patientsdetails[Satisfaction_Score])</f>
        <v>10</v>
      </c>
      <c r="L293" t="e">
        <f>_xlfn.XLOOKUP(Emergency[[#This Row],[Patient_ID]],Medicals[Patient ID],Medicals[Department])</f>
        <v>#N/A</v>
      </c>
    </row>
    <row r="294" spans="1:12">
      <c r="A294">
        <v>293</v>
      </c>
      <c r="B294">
        <v>157</v>
      </c>
      <c r="C294">
        <v>523</v>
      </c>
      <c r="D294" t="s">
        <v>1261</v>
      </c>
      <c r="E294">
        <v>2</v>
      </c>
      <c r="F294" t="s">
        <v>1261</v>
      </c>
      <c r="G294" s="28">
        <f>_xlfn.XLOOKUP(Emergency[[#This Row],[Visit_ID]],Financials[Visit_ID],Financials[Total_Bill_Amount])</f>
        <v>5709</v>
      </c>
      <c r="H294" s="28">
        <f>_xlfn.XLOOKUP(Emergency[[#This Row],[Visit_ID]],Financials[Visit_ID],Financials[Insurance_Coverage])</f>
        <v>5111.0468796369496</v>
      </c>
      <c r="I294" s="28">
        <f>_xlfn.XLOOKUP(Emergency[[#This Row],[Visit_ID]],Financials[Visit_ID],Financials[Balance_Due])</f>
        <v>597.9531203630504</v>
      </c>
      <c r="J294" s="3">
        <f>_xlfn.XLOOKUP(Emergency[[#This Row],[Visit_ID]],Hospitalvisits[Visit_ID],Hospitalvisits[Admission_Date])</f>
        <v>45244</v>
      </c>
      <c r="K294">
        <f>_xlfn.XLOOKUP(Emergency[[#This Row],[Patient_ID]],Patientsdetails[Patient_ID],Patientsdetails[Satisfaction_Score])</f>
        <v>9</v>
      </c>
      <c r="L294" t="str">
        <f>_xlfn.XLOOKUP(Emergency[[#This Row],[Patient_ID]],Medicals[Patient ID],Medicals[Department])</f>
        <v>Emergency</v>
      </c>
    </row>
    <row r="295" spans="1:12">
      <c r="A295">
        <v>294</v>
      </c>
      <c r="B295">
        <v>673</v>
      </c>
      <c r="C295">
        <v>2152</v>
      </c>
      <c r="D295" t="s">
        <v>1261</v>
      </c>
      <c r="E295">
        <v>7</v>
      </c>
      <c r="F295" t="s">
        <v>1262</v>
      </c>
      <c r="G295" s="28">
        <f>_xlfn.XLOOKUP(Emergency[[#This Row],[Visit_ID]],Financials[Visit_ID],Financials[Total_Bill_Amount])</f>
        <v>28069</v>
      </c>
      <c r="H295" s="28">
        <f>_xlfn.XLOOKUP(Emergency[[#This Row],[Visit_ID]],Financials[Visit_ID],Financials[Insurance_Coverage])</f>
        <v>20577.03045377793</v>
      </c>
      <c r="I295" s="28">
        <f>_xlfn.XLOOKUP(Emergency[[#This Row],[Visit_ID]],Financials[Visit_ID],Financials[Balance_Due])</f>
        <v>7491.9695462220734</v>
      </c>
      <c r="J295" s="3">
        <f>_xlfn.XLOOKUP(Emergency[[#This Row],[Visit_ID]],Hospitalvisits[Visit_ID],Hospitalvisits[Admission_Date])</f>
        <v>45441</v>
      </c>
      <c r="K295">
        <f>_xlfn.XLOOKUP(Emergency[[#This Row],[Patient_ID]],Patientsdetails[Patient_ID],Patientsdetails[Satisfaction_Score])</f>
        <v>8</v>
      </c>
      <c r="L295" t="e">
        <f>_xlfn.XLOOKUP(Emergency[[#This Row],[Patient_ID]],Medicals[Patient ID],Medicals[Department])</f>
        <v>#N/A</v>
      </c>
    </row>
    <row r="296" spans="1:12">
      <c r="A296">
        <v>295</v>
      </c>
      <c r="B296">
        <v>829</v>
      </c>
      <c r="C296">
        <v>2996</v>
      </c>
      <c r="D296" t="s">
        <v>1262</v>
      </c>
      <c r="E296">
        <v>5</v>
      </c>
      <c r="F296" t="s">
        <v>1261</v>
      </c>
      <c r="G296" s="28">
        <f>_xlfn.XLOOKUP(Emergency[[#This Row],[Visit_ID]],Financials[Visit_ID],Financials[Total_Bill_Amount])</f>
        <v>8475</v>
      </c>
      <c r="H296" s="28">
        <f>_xlfn.XLOOKUP(Emergency[[#This Row],[Visit_ID]],Financials[Visit_ID],Financials[Insurance_Coverage])</f>
        <v>4512.562487329641</v>
      </c>
      <c r="I296" s="28">
        <f>_xlfn.XLOOKUP(Emergency[[#This Row],[Visit_ID]],Financials[Visit_ID],Financials[Balance_Due])</f>
        <v>3962.437512670359</v>
      </c>
      <c r="J296" s="3">
        <f>_xlfn.XLOOKUP(Emergency[[#This Row],[Visit_ID]],Hospitalvisits[Visit_ID],Hospitalvisits[Admission_Date])</f>
        <v>45036</v>
      </c>
      <c r="K296">
        <f>_xlfn.XLOOKUP(Emergency[[#This Row],[Patient_ID]],Patientsdetails[Patient_ID],Patientsdetails[Satisfaction_Score])</f>
        <v>2</v>
      </c>
      <c r="L296" t="e">
        <f>_xlfn.XLOOKUP(Emergency[[#This Row],[Patient_ID]],Medicals[Patient ID],Medicals[Department])</f>
        <v>#N/A</v>
      </c>
    </row>
    <row r="297" spans="1:12">
      <c r="A297">
        <v>296</v>
      </c>
      <c r="B297">
        <v>352</v>
      </c>
      <c r="C297">
        <v>1449</v>
      </c>
      <c r="D297" t="s">
        <v>1262</v>
      </c>
      <c r="E297">
        <v>8</v>
      </c>
      <c r="F297" t="s">
        <v>1262</v>
      </c>
      <c r="G297" s="28">
        <f>_xlfn.XLOOKUP(Emergency[[#This Row],[Visit_ID]],Financials[Visit_ID],Financials[Total_Bill_Amount])</f>
        <v>4022</v>
      </c>
      <c r="H297" s="28">
        <f>_xlfn.XLOOKUP(Emergency[[#This Row],[Visit_ID]],Financials[Visit_ID],Financials[Insurance_Coverage])</f>
        <v>3300.2828924136038</v>
      </c>
      <c r="I297" s="28">
        <f>_xlfn.XLOOKUP(Emergency[[#This Row],[Visit_ID]],Financials[Visit_ID],Financials[Balance_Due])</f>
        <v>721.7171075863962</v>
      </c>
      <c r="J297" s="3">
        <f>_xlfn.XLOOKUP(Emergency[[#This Row],[Visit_ID]],Hospitalvisits[Visit_ID],Hospitalvisits[Admission_Date])</f>
        <v>45179</v>
      </c>
      <c r="K297">
        <f>_xlfn.XLOOKUP(Emergency[[#This Row],[Patient_ID]],Patientsdetails[Patient_ID],Patientsdetails[Satisfaction_Score])</f>
        <v>4</v>
      </c>
      <c r="L297" t="e">
        <f>_xlfn.XLOOKUP(Emergency[[#This Row],[Patient_ID]],Medicals[Patient ID],Medicals[Department])</f>
        <v>#N/A</v>
      </c>
    </row>
    <row r="298" spans="1:12">
      <c r="A298">
        <v>297</v>
      </c>
      <c r="B298">
        <v>757</v>
      </c>
      <c r="C298">
        <v>1905</v>
      </c>
      <c r="D298" t="s">
        <v>1262</v>
      </c>
      <c r="E298">
        <v>4</v>
      </c>
      <c r="F298" t="s">
        <v>1261</v>
      </c>
      <c r="G298" s="28">
        <f>_xlfn.XLOOKUP(Emergency[[#This Row],[Visit_ID]],Financials[Visit_ID],Financials[Total_Bill_Amount])</f>
        <v>21779</v>
      </c>
      <c r="H298" s="28">
        <f>_xlfn.XLOOKUP(Emergency[[#This Row],[Visit_ID]],Financials[Visit_ID],Financials[Insurance_Coverage])</f>
        <v>11616.50312821861</v>
      </c>
      <c r="I298" s="28">
        <f>_xlfn.XLOOKUP(Emergency[[#This Row],[Visit_ID]],Financials[Visit_ID],Financials[Balance_Due])</f>
        <v>10162.49687178139</v>
      </c>
      <c r="J298" s="3">
        <f>_xlfn.XLOOKUP(Emergency[[#This Row],[Visit_ID]],Hospitalvisits[Visit_ID],Hospitalvisits[Admission_Date])</f>
        <v>45622</v>
      </c>
      <c r="K298">
        <f>_xlfn.XLOOKUP(Emergency[[#This Row],[Patient_ID]],Patientsdetails[Patient_ID],Patientsdetails[Satisfaction_Score])</f>
        <v>3</v>
      </c>
      <c r="L298" t="e">
        <f>_xlfn.XLOOKUP(Emergency[[#This Row],[Patient_ID]],Medicals[Patient ID],Medicals[Department])</f>
        <v>#N/A</v>
      </c>
    </row>
    <row r="299" spans="1:12">
      <c r="A299">
        <v>298</v>
      </c>
      <c r="B299">
        <v>381</v>
      </c>
      <c r="C299">
        <v>1762</v>
      </c>
      <c r="D299" t="s">
        <v>1261</v>
      </c>
      <c r="E299">
        <v>4</v>
      </c>
      <c r="F299" t="s">
        <v>1261</v>
      </c>
      <c r="G299" s="28">
        <f>_xlfn.XLOOKUP(Emergency[[#This Row],[Visit_ID]],Financials[Visit_ID],Financials[Total_Bill_Amount])</f>
        <v>18298</v>
      </c>
      <c r="H299" s="28">
        <f>_xlfn.XLOOKUP(Emergency[[#This Row],[Visit_ID]],Financials[Visit_ID],Financials[Insurance_Coverage])</f>
        <v>12993.277632452749</v>
      </c>
      <c r="I299" s="28">
        <f>_xlfn.XLOOKUP(Emergency[[#This Row],[Visit_ID]],Financials[Visit_ID],Financials[Balance_Due])</f>
        <v>5304.7223675472515</v>
      </c>
      <c r="J299" s="3">
        <f>_xlfn.XLOOKUP(Emergency[[#This Row],[Visit_ID]],Hospitalvisits[Visit_ID],Hospitalvisits[Admission_Date])</f>
        <v>45024</v>
      </c>
      <c r="K299">
        <f>_xlfn.XLOOKUP(Emergency[[#This Row],[Patient_ID]],Patientsdetails[Patient_ID],Patientsdetails[Satisfaction_Score])</f>
        <v>6</v>
      </c>
      <c r="L299" t="e">
        <f>_xlfn.XLOOKUP(Emergency[[#This Row],[Patient_ID]],Medicals[Patient ID],Medicals[Department])</f>
        <v>#N/A</v>
      </c>
    </row>
    <row r="300" spans="1:12">
      <c r="A300">
        <v>299</v>
      </c>
      <c r="B300">
        <v>651</v>
      </c>
      <c r="C300">
        <v>2618</v>
      </c>
      <c r="D300" t="s">
        <v>1261</v>
      </c>
      <c r="E300">
        <v>9</v>
      </c>
      <c r="F300" t="s">
        <v>1262</v>
      </c>
      <c r="G300" s="28">
        <f>_xlfn.XLOOKUP(Emergency[[#This Row],[Visit_ID]],Financials[Visit_ID],Financials[Total_Bill_Amount])</f>
        <v>21612</v>
      </c>
      <c r="H300" s="28">
        <f>_xlfn.XLOOKUP(Emergency[[#This Row],[Visit_ID]],Financials[Visit_ID],Financials[Insurance_Coverage])</f>
        <v>18058.579998656449</v>
      </c>
      <c r="I300" s="28">
        <f>_xlfn.XLOOKUP(Emergency[[#This Row],[Visit_ID]],Financials[Visit_ID],Financials[Balance_Due])</f>
        <v>3553.4200013435511</v>
      </c>
      <c r="J300" s="3">
        <f>_xlfn.XLOOKUP(Emergency[[#This Row],[Visit_ID]],Hospitalvisits[Visit_ID],Hospitalvisits[Admission_Date])</f>
        <v>45475</v>
      </c>
      <c r="K300">
        <f>_xlfn.XLOOKUP(Emergency[[#This Row],[Patient_ID]],Patientsdetails[Patient_ID],Patientsdetails[Satisfaction_Score])</f>
        <v>9</v>
      </c>
      <c r="L300" t="e">
        <f>_xlfn.XLOOKUP(Emergency[[#This Row],[Patient_ID]],Medicals[Patient ID],Medicals[Department])</f>
        <v>#N/A</v>
      </c>
    </row>
    <row r="301" spans="1:12">
      <c r="A301">
        <v>300</v>
      </c>
      <c r="B301">
        <v>814</v>
      </c>
      <c r="C301">
        <v>2576</v>
      </c>
      <c r="D301" t="s">
        <v>1261</v>
      </c>
      <c r="E301">
        <v>8</v>
      </c>
      <c r="F301" t="s">
        <v>1262</v>
      </c>
      <c r="G301" s="28">
        <f>_xlfn.XLOOKUP(Emergency[[#This Row],[Visit_ID]],Financials[Visit_ID],Financials[Total_Bill_Amount])</f>
        <v>20832</v>
      </c>
      <c r="H301" s="28">
        <f>_xlfn.XLOOKUP(Emergency[[#This Row],[Visit_ID]],Financials[Visit_ID],Financials[Insurance_Coverage])</f>
        <v>16748.257311089241</v>
      </c>
      <c r="I301" s="28">
        <f>_xlfn.XLOOKUP(Emergency[[#This Row],[Visit_ID]],Financials[Visit_ID],Financials[Balance_Due])</f>
        <v>4083.742688910756</v>
      </c>
      <c r="J301" s="3">
        <f>_xlfn.XLOOKUP(Emergency[[#This Row],[Visit_ID]],Hospitalvisits[Visit_ID],Hospitalvisits[Admission_Date])</f>
        <v>45127</v>
      </c>
      <c r="K301">
        <f>_xlfn.XLOOKUP(Emergency[[#This Row],[Patient_ID]],Patientsdetails[Patient_ID],Patientsdetails[Satisfaction_Score])</f>
        <v>2</v>
      </c>
      <c r="L301" t="e">
        <f>_xlfn.XLOOKUP(Emergency[[#This Row],[Patient_ID]],Medicals[Patient ID],Medicals[Department])</f>
        <v>#N/A</v>
      </c>
    </row>
    <row r="302" spans="1:12">
      <c r="A302">
        <v>301</v>
      </c>
      <c r="B302">
        <v>235</v>
      </c>
      <c r="C302">
        <v>137</v>
      </c>
      <c r="D302" t="s">
        <v>1262</v>
      </c>
      <c r="E302">
        <v>12</v>
      </c>
      <c r="F302" t="s">
        <v>1262</v>
      </c>
      <c r="G302" s="28">
        <f>_xlfn.XLOOKUP(Emergency[[#This Row],[Visit_ID]],Financials[Visit_ID],Financials[Total_Bill_Amount])</f>
        <v>12027</v>
      </c>
      <c r="H302" s="28">
        <f>_xlfn.XLOOKUP(Emergency[[#This Row],[Visit_ID]],Financials[Visit_ID],Financials[Insurance_Coverage])</f>
        <v>7498.8655740933827</v>
      </c>
      <c r="I302" s="28">
        <f>_xlfn.XLOOKUP(Emergency[[#This Row],[Visit_ID]],Financials[Visit_ID],Financials[Balance_Due])</f>
        <v>4528.1344259066173</v>
      </c>
      <c r="J302" s="3">
        <f>_xlfn.XLOOKUP(Emergency[[#This Row],[Visit_ID]],Hospitalvisits[Visit_ID],Hospitalvisits[Admission_Date])</f>
        <v>45115</v>
      </c>
      <c r="K302">
        <f>_xlfn.XLOOKUP(Emergency[[#This Row],[Patient_ID]],Patientsdetails[Patient_ID],Patientsdetails[Satisfaction_Score])</f>
        <v>6</v>
      </c>
      <c r="L302" t="e">
        <f>_xlfn.XLOOKUP(Emergency[[#This Row],[Patient_ID]],Medicals[Patient ID],Medicals[Department])</f>
        <v>#N/A</v>
      </c>
    </row>
    <row r="303" spans="1:12">
      <c r="A303">
        <v>302</v>
      </c>
      <c r="B303">
        <v>152</v>
      </c>
      <c r="C303">
        <v>395</v>
      </c>
      <c r="D303" t="s">
        <v>1261</v>
      </c>
      <c r="E303">
        <v>3</v>
      </c>
      <c r="F303" t="s">
        <v>1262</v>
      </c>
      <c r="G303" s="28">
        <f>_xlfn.XLOOKUP(Emergency[[#This Row],[Visit_ID]],Financials[Visit_ID],Financials[Total_Bill_Amount])</f>
        <v>4570</v>
      </c>
      <c r="H303" s="28">
        <f>_xlfn.XLOOKUP(Emergency[[#This Row],[Visit_ID]],Financials[Visit_ID],Financials[Insurance_Coverage])</f>
        <v>2775.3813439904002</v>
      </c>
      <c r="I303" s="28">
        <f>_xlfn.XLOOKUP(Emergency[[#This Row],[Visit_ID]],Financials[Visit_ID],Financials[Balance_Due])</f>
        <v>1794.6186560096</v>
      </c>
      <c r="J303" s="3">
        <f>_xlfn.XLOOKUP(Emergency[[#This Row],[Visit_ID]],Hospitalvisits[Visit_ID],Hospitalvisits[Admission_Date])</f>
        <v>45407</v>
      </c>
      <c r="K303">
        <f>_xlfn.XLOOKUP(Emergency[[#This Row],[Patient_ID]],Patientsdetails[Patient_ID],Patientsdetails[Satisfaction_Score])</f>
        <v>4</v>
      </c>
      <c r="L303" t="e">
        <f>_xlfn.XLOOKUP(Emergency[[#This Row],[Patient_ID]],Medicals[Patient ID],Medicals[Department])</f>
        <v>#N/A</v>
      </c>
    </row>
    <row r="304" spans="1:12">
      <c r="A304">
        <v>303</v>
      </c>
      <c r="B304">
        <v>785</v>
      </c>
      <c r="C304">
        <v>1576</v>
      </c>
      <c r="D304" t="s">
        <v>1261</v>
      </c>
      <c r="E304">
        <v>9</v>
      </c>
      <c r="F304" t="s">
        <v>1262</v>
      </c>
      <c r="G304" s="28">
        <f>_xlfn.XLOOKUP(Emergency[[#This Row],[Visit_ID]],Financials[Visit_ID],Financials[Total_Bill_Amount])</f>
        <v>4598</v>
      </c>
      <c r="H304" s="28">
        <f>_xlfn.XLOOKUP(Emergency[[#This Row],[Visit_ID]],Financials[Visit_ID],Financials[Insurance_Coverage])</f>
        <v>2819.3215887752381</v>
      </c>
      <c r="I304" s="28">
        <f>_xlfn.XLOOKUP(Emergency[[#This Row],[Visit_ID]],Financials[Visit_ID],Financials[Balance_Due])</f>
        <v>1778.6784112247619</v>
      </c>
      <c r="J304" s="3">
        <f>_xlfn.XLOOKUP(Emergency[[#This Row],[Visit_ID]],Hospitalvisits[Visit_ID],Hospitalvisits[Admission_Date])</f>
        <v>45328</v>
      </c>
      <c r="K304">
        <f>_xlfn.XLOOKUP(Emergency[[#This Row],[Patient_ID]],Patientsdetails[Patient_ID],Patientsdetails[Satisfaction_Score])</f>
        <v>6</v>
      </c>
      <c r="L304" t="e">
        <f>_xlfn.XLOOKUP(Emergency[[#This Row],[Patient_ID]],Medicals[Patient ID],Medicals[Department])</f>
        <v>#N/A</v>
      </c>
    </row>
    <row r="305" spans="1:12">
      <c r="A305">
        <v>304</v>
      </c>
      <c r="B305">
        <v>398</v>
      </c>
      <c r="C305">
        <v>1542</v>
      </c>
      <c r="D305" t="s">
        <v>1262</v>
      </c>
      <c r="E305">
        <v>1</v>
      </c>
      <c r="F305" t="s">
        <v>1262</v>
      </c>
      <c r="G305" s="28">
        <f>_xlfn.XLOOKUP(Emergency[[#This Row],[Visit_ID]],Financials[Visit_ID],Financials[Total_Bill_Amount])</f>
        <v>20991</v>
      </c>
      <c r="H305" s="28">
        <f>_xlfn.XLOOKUP(Emergency[[#This Row],[Visit_ID]],Financials[Visit_ID],Financials[Insurance_Coverage])</f>
        <v>11666.11779701922</v>
      </c>
      <c r="I305" s="28">
        <f>_xlfn.XLOOKUP(Emergency[[#This Row],[Visit_ID]],Financials[Visit_ID],Financials[Balance_Due])</f>
        <v>9324.8822029807798</v>
      </c>
      <c r="J305" s="3">
        <f>_xlfn.XLOOKUP(Emergency[[#This Row],[Visit_ID]],Hospitalvisits[Visit_ID],Hospitalvisits[Admission_Date])</f>
        <v>44999</v>
      </c>
      <c r="K305">
        <f>_xlfn.XLOOKUP(Emergency[[#This Row],[Patient_ID]],Patientsdetails[Patient_ID],Patientsdetails[Satisfaction_Score])</f>
        <v>3</v>
      </c>
      <c r="L305" t="e">
        <f>_xlfn.XLOOKUP(Emergency[[#This Row],[Patient_ID]],Medicals[Patient ID],Medicals[Department])</f>
        <v>#N/A</v>
      </c>
    </row>
    <row r="306" spans="1:12">
      <c r="A306">
        <v>305</v>
      </c>
      <c r="B306">
        <v>324</v>
      </c>
      <c r="C306">
        <v>1890</v>
      </c>
      <c r="D306" t="s">
        <v>1261</v>
      </c>
      <c r="E306">
        <v>6</v>
      </c>
      <c r="F306" t="s">
        <v>1262</v>
      </c>
      <c r="G306" s="28">
        <f>_xlfn.XLOOKUP(Emergency[[#This Row],[Visit_ID]],Financials[Visit_ID],Financials[Total_Bill_Amount])</f>
        <v>9518</v>
      </c>
      <c r="H306" s="28">
        <f>_xlfn.XLOOKUP(Emergency[[#This Row],[Visit_ID]],Financials[Visit_ID],Financials[Insurance_Coverage])</f>
        <v>7552.018847374191</v>
      </c>
      <c r="I306" s="28">
        <f>_xlfn.XLOOKUP(Emergency[[#This Row],[Visit_ID]],Financials[Visit_ID],Financials[Balance_Due])</f>
        <v>1965.981152625809</v>
      </c>
      <c r="J306" s="3">
        <f>_xlfn.XLOOKUP(Emergency[[#This Row],[Visit_ID]],Hospitalvisits[Visit_ID],Hospitalvisits[Admission_Date])</f>
        <v>45295</v>
      </c>
      <c r="K306">
        <f>_xlfn.XLOOKUP(Emergency[[#This Row],[Patient_ID]],Patientsdetails[Patient_ID],Patientsdetails[Satisfaction_Score])</f>
        <v>9</v>
      </c>
      <c r="L306" t="e">
        <f>_xlfn.XLOOKUP(Emergency[[#This Row],[Patient_ID]],Medicals[Patient ID],Medicals[Department])</f>
        <v>#N/A</v>
      </c>
    </row>
    <row r="307" spans="1:12">
      <c r="A307">
        <v>306</v>
      </c>
      <c r="B307">
        <v>277</v>
      </c>
      <c r="C307">
        <v>2814</v>
      </c>
      <c r="D307" t="s">
        <v>1262</v>
      </c>
      <c r="E307">
        <v>8</v>
      </c>
      <c r="F307" t="s">
        <v>1261</v>
      </c>
      <c r="G307" s="28">
        <f>_xlfn.XLOOKUP(Emergency[[#This Row],[Visit_ID]],Financials[Visit_ID],Financials[Total_Bill_Amount])</f>
        <v>16830</v>
      </c>
      <c r="H307" s="28">
        <f>_xlfn.XLOOKUP(Emergency[[#This Row],[Visit_ID]],Financials[Visit_ID],Financials[Insurance_Coverage])</f>
        <v>9676.606135989603</v>
      </c>
      <c r="I307" s="28">
        <f>_xlfn.XLOOKUP(Emergency[[#This Row],[Visit_ID]],Financials[Visit_ID],Financials[Balance_Due])</f>
        <v>7153.393864010397</v>
      </c>
      <c r="J307" s="3">
        <f>_xlfn.XLOOKUP(Emergency[[#This Row],[Visit_ID]],Hospitalvisits[Visit_ID],Hospitalvisits[Admission_Date])</f>
        <v>45366</v>
      </c>
      <c r="K307">
        <f>_xlfn.XLOOKUP(Emergency[[#This Row],[Patient_ID]],Patientsdetails[Patient_ID],Patientsdetails[Satisfaction_Score])</f>
        <v>2</v>
      </c>
      <c r="L307" t="e">
        <f>_xlfn.XLOOKUP(Emergency[[#This Row],[Patient_ID]],Medicals[Patient ID],Medicals[Department])</f>
        <v>#N/A</v>
      </c>
    </row>
    <row r="308" spans="1:12">
      <c r="A308">
        <v>307</v>
      </c>
      <c r="B308">
        <v>337</v>
      </c>
      <c r="C308">
        <v>1605</v>
      </c>
      <c r="D308" t="s">
        <v>1262</v>
      </c>
      <c r="E308">
        <v>1</v>
      </c>
      <c r="F308" t="s">
        <v>1262</v>
      </c>
      <c r="G308" s="28">
        <f>_xlfn.XLOOKUP(Emergency[[#This Row],[Visit_ID]],Financials[Visit_ID],Financials[Total_Bill_Amount])</f>
        <v>33265</v>
      </c>
      <c r="H308" s="28">
        <f>_xlfn.XLOOKUP(Emergency[[#This Row],[Visit_ID]],Financials[Visit_ID],Financials[Insurance_Coverage])</f>
        <v>22022.79194631497</v>
      </c>
      <c r="I308" s="28">
        <f>_xlfn.XLOOKUP(Emergency[[#This Row],[Visit_ID]],Financials[Visit_ID],Financials[Balance_Due])</f>
        <v>11242.20805368503</v>
      </c>
      <c r="J308" s="3">
        <f>_xlfn.XLOOKUP(Emergency[[#This Row],[Visit_ID]],Hospitalvisits[Visit_ID],Hospitalvisits[Admission_Date])</f>
        <v>45289</v>
      </c>
      <c r="K308">
        <f>_xlfn.XLOOKUP(Emergency[[#This Row],[Patient_ID]],Patientsdetails[Patient_ID],Patientsdetails[Satisfaction_Score])</f>
        <v>3</v>
      </c>
      <c r="L308" t="e">
        <f>_xlfn.XLOOKUP(Emergency[[#This Row],[Patient_ID]],Medicals[Patient ID],Medicals[Department])</f>
        <v>#N/A</v>
      </c>
    </row>
    <row r="309" spans="1:12">
      <c r="A309">
        <v>308</v>
      </c>
      <c r="B309">
        <v>808</v>
      </c>
      <c r="C309">
        <v>1764</v>
      </c>
      <c r="D309" t="s">
        <v>1261</v>
      </c>
      <c r="E309">
        <v>6</v>
      </c>
      <c r="F309" t="s">
        <v>1262</v>
      </c>
      <c r="G309" s="28">
        <f>_xlfn.XLOOKUP(Emergency[[#This Row],[Visit_ID]],Financials[Visit_ID],Financials[Total_Bill_Amount])</f>
        <v>19170</v>
      </c>
      <c r="H309" s="28">
        <f>_xlfn.XLOOKUP(Emergency[[#This Row],[Visit_ID]],Financials[Visit_ID],Financials[Insurance_Coverage])</f>
        <v>11991.551396611831</v>
      </c>
      <c r="I309" s="28">
        <f>_xlfn.XLOOKUP(Emergency[[#This Row],[Visit_ID]],Financials[Visit_ID],Financials[Balance_Due])</f>
        <v>7178.4486033881694</v>
      </c>
      <c r="J309" s="3">
        <f>_xlfn.XLOOKUP(Emergency[[#This Row],[Visit_ID]],Hospitalvisits[Visit_ID],Hospitalvisits[Admission_Date])</f>
        <v>44729</v>
      </c>
      <c r="K309">
        <f>_xlfn.XLOOKUP(Emergency[[#This Row],[Patient_ID]],Patientsdetails[Patient_ID],Patientsdetails[Satisfaction_Score])</f>
        <v>7</v>
      </c>
      <c r="L309" t="e">
        <f>_xlfn.XLOOKUP(Emergency[[#This Row],[Patient_ID]],Medicals[Patient ID],Medicals[Department])</f>
        <v>#N/A</v>
      </c>
    </row>
    <row r="310" spans="1:12">
      <c r="A310">
        <v>309</v>
      </c>
      <c r="B310">
        <v>925</v>
      </c>
      <c r="C310">
        <v>1527</v>
      </c>
      <c r="D310" t="s">
        <v>1261</v>
      </c>
      <c r="E310">
        <v>12</v>
      </c>
      <c r="F310" t="s">
        <v>1261</v>
      </c>
      <c r="G310" s="28">
        <f>_xlfn.XLOOKUP(Emergency[[#This Row],[Visit_ID]],Financials[Visit_ID],Financials[Total_Bill_Amount])</f>
        <v>8887</v>
      </c>
      <c r="H310" s="28">
        <f>_xlfn.XLOOKUP(Emergency[[#This Row],[Visit_ID]],Financials[Visit_ID],Financials[Insurance_Coverage])</f>
        <v>6733.2898619412072</v>
      </c>
      <c r="I310" s="28">
        <f>_xlfn.XLOOKUP(Emergency[[#This Row],[Visit_ID]],Financials[Visit_ID],Financials[Balance_Due])</f>
        <v>2153.7101380587928</v>
      </c>
      <c r="J310" s="3">
        <f>_xlfn.XLOOKUP(Emergency[[#This Row],[Visit_ID]],Hospitalvisits[Visit_ID],Hospitalvisits[Admission_Date])</f>
        <v>45472</v>
      </c>
      <c r="K310">
        <f>_xlfn.XLOOKUP(Emergency[[#This Row],[Patient_ID]],Patientsdetails[Patient_ID],Patientsdetails[Satisfaction_Score])</f>
        <v>4</v>
      </c>
      <c r="L310" t="e">
        <f>_xlfn.XLOOKUP(Emergency[[#This Row],[Patient_ID]],Medicals[Patient ID],Medicals[Department])</f>
        <v>#N/A</v>
      </c>
    </row>
    <row r="311" spans="1:12">
      <c r="A311">
        <v>310</v>
      </c>
      <c r="B311">
        <v>891</v>
      </c>
      <c r="C311">
        <v>2730</v>
      </c>
      <c r="D311" t="s">
        <v>1262</v>
      </c>
      <c r="E311">
        <v>7</v>
      </c>
      <c r="F311" t="s">
        <v>1262</v>
      </c>
      <c r="G311" s="28">
        <f>_xlfn.XLOOKUP(Emergency[[#This Row],[Visit_ID]],Financials[Visit_ID],Financials[Total_Bill_Amount])</f>
        <v>10424</v>
      </c>
      <c r="H311" s="28">
        <f>_xlfn.XLOOKUP(Emergency[[#This Row],[Visit_ID]],Financials[Visit_ID],Financials[Insurance_Coverage])</f>
        <v>7475.5056871912329</v>
      </c>
      <c r="I311" s="28">
        <f>_xlfn.XLOOKUP(Emergency[[#This Row],[Visit_ID]],Financials[Visit_ID],Financials[Balance_Due])</f>
        <v>2948.4943128087671</v>
      </c>
      <c r="J311" s="3">
        <f>_xlfn.XLOOKUP(Emergency[[#This Row],[Visit_ID]],Hospitalvisits[Visit_ID],Hospitalvisits[Admission_Date])</f>
        <v>45167</v>
      </c>
      <c r="K311">
        <f>_xlfn.XLOOKUP(Emergency[[#This Row],[Patient_ID]],Patientsdetails[Patient_ID],Patientsdetails[Satisfaction_Score])</f>
        <v>6</v>
      </c>
      <c r="L311" t="e">
        <f>_xlfn.XLOOKUP(Emergency[[#This Row],[Patient_ID]],Medicals[Patient ID],Medicals[Department])</f>
        <v>#N/A</v>
      </c>
    </row>
    <row r="312" spans="1:12">
      <c r="A312">
        <v>311</v>
      </c>
      <c r="B312">
        <v>563</v>
      </c>
      <c r="C312">
        <v>1189</v>
      </c>
      <c r="D312" t="s">
        <v>1261</v>
      </c>
      <c r="E312">
        <v>12</v>
      </c>
      <c r="F312" t="s">
        <v>1261</v>
      </c>
      <c r="G312" s="28">
        <f>_xlfn.XLOOKUP(Emergency[[#This Row],[Visit_ID]],Financials[Visit_ID],Financials[Total_Bill_Amount])</f>
        <v>7739</v>
      </c>
      <c r="H312" s="28">
        <f>_xlfn.XLOOKUP(Emergency[[#This Row],[Visit_ID]],Financials[Visit_ID],Financials[Insurance_Coverage])</f>
        <v>4929.6617257226644</v>
      </c>
      <c r="I312" s="28">
        <f>_xlfn.XLOOKUP(Emergency[[#This Row],[Visit_ID]],Financials[Visit_ID],Financials[Balance_Due])</f>
        <v>2809.338274277336</v>
      </c>
      <c r="J312" s="3">
        <f>_xlfn.XLOOKUP(Emergency[[#This Row],[Visit_ID]],Hospitalvisits[Visit_ID],Hospitalvisits[Admission_Date])</f>
        <v>44787</v>
      </c>
      <c r="K312">
        <f>_xlfn.XLOOKUP(Emergency[[#This Row],[Patient_ID]],Patientsdetails[Patient_ID],Patientsdetails[Satisfaction_Score])</f>
        <v>2</v>
      </c>
      <c r="L312" t="e">
        <f>_xlfn.XLOOKUP(Emergency[[#This Row],[Patient_ID]],Medicals[Patient ID],Medicals[Department])</f>
        <v>#N/A</v>
      </c>
    </row>
    <row r="313" spans="1:12">
      <c r="A313">
        <v>312</v>
      </c>
      <c r="B313">
        <v>218</v>
      </c>
      <c r="C313">
        <v>113</v>
      </c>
      <c r="D313" t="s">
        <v>1261</v>
      </c>
      <c r="E313">
        <v>9</v>
      </c>
      <c r="F313" t="s">
        <v>1262</v>
      </c>
      <c r="G313" s="28">
        <f>_xlfn.XLOOKUP(Emergency[[#This Row],[Visit_ID]],Financials[Visit_ID],Financials[Total_Bill_Amount])</f>
        <v>17558</v>
      </c>
      <c r="H313" s="28">
        <f>_xlfn.XLOOKUP(Emergency[[#This Row],[Visit_ID]],Financials[Visit_ID],Financials[Insurance_Coverage])</f>
        <v>10443.68850140096</v>
      </c>
      <c r="I313" s="28">
        <f>_xlfn.XLOOKUP(Emergency[[#This Row],[Visit_ID]],Financials[Visit_ID],Financials[Balance_Due])</f>
        <v>7114.311498599036</v>
      </c>
      <c r="J313" s="3">
        <f>_xlfn.XLOOKUP(Emergency[[#This Row],[Visit_ID]],Hospitalvisits[Visit_ID],Hospitalvisits[Admission_Date])</f>
        <v>44887</v>
      </c>
      <c r="K313">
        <f>_xlfn.XLOOKUP(Emergency[[#This Row],[Patient_ID]],Patientsdetails[Patient_ID],Patientsdetails[Satisfaction_Score])</f>
        <v>4</v>
      </c>
      <c r="L313" t="e">
        <f>_xlfn.XLOOKUP(Emergency[[#This Row],[Patient_ID]],Medicals[Patient ID],Medicals[Department])</f>
        <v>#N/A</v>
      </c>
    </row>
    <row r="314" spans="1:12">
      <c r="A314">
        <v>313</v>
      </c>
      <c r="B314">
        <v>210</v>
      </c>
      <c r="C314">
        <v>1588</v>
      </c>
      <c r="D314" t="s">
        <v>1261</v>
      </c>
      <c r="E314">
        <v>3</v>
      </c>
      <c r="F314" t="s">
        <v>1261</v>
      </c>
      <c r="G314" s="28">
        <f>_xlfn.XLOOKUP(Emergency[[#This Row],[Visit_ID]],Financials[Visit_ID],Financials[Total_Bill_Amount])</f>
        <v>3191</v>
      </c>
      <c r="H314" s="28">
        <f>_xlfn.XLOOKUP(Emergency[[#This Row],[Visit_ID]],Financials[Visit_ID],Financials[Insurance_Coverage])</f>
        <v>2584.1817884264719</v>
      </c>
      <c r="I314" s="28">
        <f>_xlfn.XLOOKUP(Emergency[[#This Row],[Visit_ID]],Financials[Visit_ID],Financials[Balance_Due])</f>
        <v>606.81821157352761</v>
      </c>
      <c r="J314" s="3">
        <f>_xlfn.XLOOKUP(Emergency[[#This Row],[Visit_ID]],Hospitalvisits[Visit_ID],Hospitalvisits[Admission_Date])</f>
        <v>44816</v>
      </c>
      <c r="K314">
        <f>_xlfn.XLOOKUP(Emergency[[#This Row],[Patient_ID]],Patientsdetails[Patient_ID],Patientsdetails[Satisfaction_Score])</f>
        <v>4</v>
      </c>
      <c r="L314" t="e">
        <f>_xlfn.XLOOKUP(Emergency[[#This Row],[Patient_ID]],Medicals[Patient ID],Medicals[Department])</f>
        <v>#N/A</v>
      </c>
    </row>
    <row r="315" spans="1:12">
      <c r="A315">
        <v>314</v>
      </c>
      <c r="B315">
        <v>204</v>
      </c>
      <c r="C315">
        <v>2249</v>
      </c>
      <c r="D315" t="s">
        <v>1262</v>
      </c>
      <c r="E315">
        <v>11</v>
      </c>
      <c r="F315" t="s">
        <v>1261</v>
      </c>
      <c r="G315" s="28">
        <f>_xlfn.XLOOKUP(Emergency[[#This Row],[Visit_ID]],Financials[Visit_ID],Financials[Total_Bill_Amount])</f>
        <v>17516</v>
      </c>
      <c r="H315" s="28">
        <f>_xlfn.XLOOKUP(Emergency[[#This Row],[Visit_ID]],Financials[Visit_ID],Financials[Insurance_Coverage])</f>
        <v>9927.5188461347661</v>
      </c>
      <c r="I315" s="28">
        <f>_xlfn.XLOOKUP(Emergency[[#This Row],[Visit_ID]],Financials[Visit_ID],Financials[Balance_Due])</f>
        <v>7588.4811538652339</v>
      </c>
      <c r="J315" s="3">
        <f>_xlfn.XLOOKUP(Emergency[[#This Row],[Visit_ID]],Hospitalvisits[Visit_ID],Hospitalvisits[Admission_Date])</f>
        <v>45620</v>
      </c>
      <c r="K315">
        <f>_xlfn.XLOOKUP(Emergency[[#This Row],[Patient_ID]],Patientsdetails[Patient_ID],Patientsdetails[Satisfaction_Score])</f>
        <v>9</v>
      </c>
      <c r="L315" t="str">
        <f>_xlfn.XLOOKUP(Emergency[[#This Row],[Patient_ID]],Medicals[Patient ID],Medicals[Department])</f>
        <v>Pediatrics</v>
      </c>
    </row>
    <row r="316" spans="1:12">
      <c r="A316">
        <v>315</v>
      </c>
      <c r="B316">
        <v>327</v>
      </c>
      <c r="C316">
        <v>356</v>
      </c>
      <c r="D316" t="s">
        <v>1262</v>
      </c>
      <c r="E316">
        <v>11</v>
      </c>
      <c r="F316" t="s">
        <v>1262</v>
      </c>
      <c r="G316" s="28">
        <f>_xlfn.XLOOKUP(Emergency[[#This Row],[Visit_ID]],Financials[Visit_ID],Financials[Total_Bill_Amount])</f>
        <v>14479</v>
      </c>
      <c r="H316" s="28">
        <f>_xlfn.XLOOKUP(Emergency[[#This Row],[Visit_ID]],Financials[Visit_ID],Financials[Insurance_Coverage])</f>
        <v>10739.93111215998</v>
      </c>
      <c r="I316" s="28">
        <f>_xlfn.XLOOKUP(Emergency[[#This Row],[Visit_ID]],Financials[Visit_ID],Financials[Balance_Due])</f>
        <v>3739.068887840016</v>
      </c>
      <c r="J316" s="3">
        <f>_xlfn.XLOOKUP(Emergency[[#This Row],[Visit_ID]],Hospitalvisits[Visit_ID],Hospitalvisits[Admission_Date])</f>
        <v>45608</v>
      </c>
      <c r="K316">
        <f>_xlfn.XLOOKUP(Emergency[[#This Row],[Patient_ID]],Patientsdetails[Patient_ID],Patientsdetails[Satisfaction_Score])</f>
        <v>5</v>
      </c>
      <c r="L316" t="e">
        <f>_xlfn.XLOOKUP(Emergency[[#This Row],[Patient_ID]],Medicals[Patient ID],Medicals[Department])</f>
        <v>#N/A</v>
      </c>
    </row>
    <row r="317" spans="1:12">
      <c r="A317">
        <v>316</v>
      </c>
      <c r="B317">
        <v>740</v>
      </c>
      <c r="C317">
        <v>1672</v>
      </c>
      <c r="D317" t="s">
        <v>1261</v>
      </c>
      <c r="E317">
        <v>10</v>
      </c>
      <c r="F317" t="s">
        <v>1261</v>
      </c>
      <c r="G317" s="28">
        <f>_xlfn.XLOOKUP(Emergency[[#This Row],[Visit_ID]],Financials[Visit_ID],Financials[Total_Bill_Amount])</f>
        <v>10858</v>
      </c>
      <c r="H317" s="28">
        <f>_xlfn.XLOOKUP(Emergency[[#This Row],[Visit_ID]],Financials[Visit_ID],Financials[Insurance_Coverage])</f>
        <v>6775.3479855973646</v>
      </c>
      <c r="I317" s="28">
        <f>_xlfn.XLOOKUP(Emergency[[#This Row],[Visit_ID]],Financials[Visit_ID],Financials[Balance_Due])</f>
        <v>4082.6520144026349</v>
      </c>
      <c r="J317" s="3">
        <f>_xlfn.XLOOKUP(Emergency[[#This Row],[Visit_ID]],Hospitalvisits[Visit_ID],Hospitalvisits[Admission_Date])</f>
        <v>44587</v>
      </c>
      <c r="K317">
        <f>_xlfn.XLOOKUP(Emergency[[#This Row],[Patient_ID]],Patientsdetails[Patient_ID],Patientsdetails[Satisfaction_Score])</f>
        <v>7</v>
      </c>
      <c r="L317" t="e">
        <f>_xlfn.XLOOKUP(Emergency[[#This Row],[Patient_ID]],Medicals[Patient ID],Medicals[Department])</f>
        <v>#N/A</v>
      </c>
    </row>
    <row r="318" spans="1:12">
      <c r="A318">
        <v>317</v>
      </c>
      <c r="B318">
        <v>381</v>
      </c>
      <c r="C318">
        <v>694</v>
      </c>
      <c r="D318" t="s">
        <v>1262</v>
      </c>
      <c r="E318">
        <v>5</v>
      </c>
      <c r="F318" t="s">
        <v>1262</v>
      </c>
      <c r="G318" s="28">
        <f>_xlfn.XLOOKUP(Emergency[[#This Row],[Visit_ID]],Financials[Visit_ID],Financials[Total_Bill_Amount])</f>
        <v>21544</v>
      </c>
      <c r="H318" s="28">
        <f>_xlfn.XLOOKUP(Emergency[[#This Row],[Visit_ID]],Financials[Visit_ID],Financials[Insurance_Coverage])</f>
        <v>17566.26893082113</v>
      </c>
      <c r="I318" s="28">
        <f>_xlfn.XLOOKUP(Emergency[[#This Row],[Visit_ID]],Financials[Visit_ID],Financials[Balance_Due])</f>
        <v>3977.7310691788662</v>
      </c>
      <c r="J318" s="3">
        <f>_xlfn.XLOOKUP(Emergency[[#This Row],[Visit_ID]],Hospitalvisits[Visit_ID],Hospitalvisits[Admission_Date])</f>
        <v>45043</v>
      </c>
      <c r="K318">
        <f>_xlfn.XLOOKUP(Emergency[[#This Row],[Patient_ID]],Patientsdetails[Patient_ID],Patientsdetails[Satisfaction_Score])</f>
        <v>6</v>
      </c>
      <c r="L318" t="e">
        <f>_xlfn.XLOOKUP(Emergency[[#This Row],[Patient_ID]],Medicals[Patient ID],Medicals[Department])</f>
        <v>#N/A</v>
      </c>
    </row>
    <row r="319" spans="1:12">
      <c r="A319">
        <v>318</v>
      </c>
      <c r="B319">
        <v>862</v>
      </c>
      <c r="C319">
        <v>2192</v>
      </c>
      <c r="D319" t="s">
        <v>1261</v>
      </c>
      <c r="E319">
        <v>7</v>
      </c>
      <c r="F319" t="s">
        <v>1261</v>
      </c>
      <c r="G319" s="28">
        <f>_xlfn.XLOOKUP(Emergency[[#This Row],[Visit_ID]],Financials[Visit_ID],Financials[Total_Bill_Amount])</f>
        <v>17905</v>
      </c>
      <c r="H319" s="28">
        <f>_xlfn.XLOOKUP(Emergency[[#This Row],[Visit_ID]],Financials[Visit_ID],Financials[Insurance_Coverage])</f>
        <v>10422.31746849551</v>
      </c>
      <c r="I319" s="28">
        <f>_xlfn.XLOOKUP(Emergency[[#This Row],[Visit_ID]],Financials[Visit_ID],Financials[Balance_Due])</f>
        <v>7482.6825315044916</v>
      </c>
      <c r="J319" s="3">
        <f>_xlfn.XLOOKUP(Emergency[[#This Row],[Visit_ID]],Hospitalvisits[Visit_ID],Hospitalvisits[Admission_Date])</f>
        <v>44585</v>
      </c>
      <c r="K319">
        <f>_xlfn.XLOOKUP(Emergency[[#This Row],[Patient_ID]],Patientsdetails[Patient_ID],Patientsdetails[Satisfaction_Score])</f>
        <v>3</v>
      </c>
      <c r="L319" t="e">
        <f>_xlfn.XLOOKUP(Emergency[[#This Row],[Patient_ID]],Medicals[Patient ID],Medicals[Department])</f>
        <v>#N/A</v>
      </c>
    </row>
    <row r="320" spans="1:12">
      <c r="A320">
        <v>319</v>
      </c>
      <c r="B320">
        <v>693</v>
      </c>
      <c r="C320">
        <v>1684</v>
      </c>
      <c r="D320" t="s">
        <v>1261</v>
      </c>
      <c r="E320">
        <v>11</v>
      </c>
      <c r="F320" t="s">
        <v>1261</v>
      </c>
      <c r="G320" s="28">
        <f>_xlfn.XLOOKUP(Emergency[[#This Row],[Visit_ID]],Financials[Visit_ID],Financials[Total_Bill_Amount])</f>
        <v>27150</v>
      </c>
      <c r="H320" s="28">
        <f>_xlfn.XLOOKUP(Emergency[[#This Row],[Visit_ID]],Financials[Visit_ID],Financials[Insurance_Coverage])</f>
        <v>21494.52334982339</v>
      </c>
      <c r="I320" s="28">
        <f>_xlfn.XLOOKUP(Emergency[[#This Row],[Visit_ID]],Financials[Visit_ID],Financials[Balance_Due])</f>
        <v>5655.4766501766062</v>
      </c>
      <c r="J320" s="3">
        <f>_xlfn.XLOOKUP(Emergency[[#This Row],[Visit_ID]],Hospitalvisits[Visit_ID],Hospitalvisits[Admission_Date])</f>
        <v>45277</v>
      </c>
      <c r="K320">
        <f>_xlfn.XLOOKUP(Emergency[[#This Row],[Patient_ID]],Patientsdetails[Patient_ID],Patientsdetails[Satisfaction_Score])</f>
        <v>10</v>
      </c>
      <c r="L320" t="e">
        <f>_xlfn.XLOOKUP(Emergency[[#This Row],[Patient_ID]],Medicals[Patient ID],Medicals[Department])</f>
        <v>#N/A</v>
      </c>
    </row>
    <row r="321" spans="1:12">
      <c r="A321">
        <v>320</v>
      </c>
      <c r="B321">
        <v>127</v>
      </c>
      <c r="C321">
        <v>2341</v>
      </c>
      <c r="D321" t="s">
        <v>1262</v>
      </c>
      <c r="E321">
        <v>7</v>
      </c>
      <c r="F321" t="s">
        <v>1261</v>
      </c>
      <c r="G321" s="28">
        <f>_xlfn.XLOOKUP(Emergency[[#This Row],[Visit_ID]],Financials[Visit_ID],Financials[Total_Bill_Amount])</f>
        <v>8456</v>
      </c>
      <c r="H321" s="28">
        <f>_xlfn.XLOOKUP(Emergency[[#This Row],[Visit_ID]],Financials[Visit_ID],Financials[Insurance_Coverage])</f>
        <v>7570.0751855318313</v>
      </c>
      <c r="I321" s="28">
        <f>_xlfn.XLOOKUP(Emergency[[#This Row],[Visit_ID]],Financials[Visit_ID],Financials[Balance_Due])</f>
        <v>885.92481446816873</v>
      </c>
      <c r="J321" s="3">
        <f>_xlfn.XLOOKUP(Emergency[[#This Row],[Visit_ID]],Hospitalvisits[Visit_ID],Hospitalvisits[Admission_Date])</f>
        <v>45570</v>
      </c>
      <c r="K321">
        <f>_xlfn.XLOOKUP(Emergency[[#This Row],[Patient_ID]],Patientsdetails[Patient_ID],Patientsdetails[Satisfaction_Score])</f>
        <v>9</v>
      </c>
      <c r="L321" t="str">
        <f>_xlfn.XLOOKUP(Emergency[[#This Row],[Patient_ID]],Medicals[Patient ID],Medicals[Department])</f>
        <v>Orthopedics</v>
      </c>
    </row>
    <row r="322" spans="1:12">
      <c r="A322">
        <v>321</v>
      </c>
      <c r="B322">
        <v>145</v>
      </c>
      <c r="C322">
        <v>1097</v>
      </c>
      <c r="D322" t="s">
        <v>1261</v>
      </c>
      <c r="E322">
        <v>7</v>
      </c>
      <c r="F322" t="s">
        <v>1261</v>
      </c>
      <c r="G322" s="28">
        <f>_xlfn.XLOOKUP(Emergency[[#This Row],[Visit_ID]],Financials[Visit_ID],Financials[Total_Bill_Amount])</f>
        <v>10580</v>
      </c>
      <c r="H322" s="28">
        <f>_xlfn.XLOOKUP(Emergency[[#This Row],[Visit_ID]],Financials[Visit_ID],Financials[Insurance_Coverage])</f>
        <v>7213.5270388202234</v>
      </c>
      <c r="I322" s="28">
        <f>_xlfn.XLOOKUP(Emergency[[#This Row],[Visit_ID]],Financials[Visit_ID],Financials[Balance_Due])</f>
        <v>3366.472961179777</v>
      </c>
      <c r="J322" s="3">
        <f>_xlfn.XLOOKUP(Emergency[[#This Row],[Visit_ID]],Hospitalvisits[Visit_ID],Hospitalvisits[Admission_Date])</f>
        <v>45492</v>
      </c>
      <c r="K322">
        <f>_xlfn.XLOOKUP(Emergency[[#This Row],[Patient_ID]],Patientsdetails[Patient_ID],Patientsdetails[Satisfaction_Score])</f>
        <v>1</v>
      </c>
      <c r="L322" t="e">
        <f>_xlfn.XLOOKUP(Emergency[[#This Row],[Patient_ID]],Medicals[Patient ID],Medicals[Department])</f>
        <v>#N/A</v>
      </c>
    </row>
    <row r="323" spans="1:12">
      <c r="A323">
        <v>322</v>
      </c>
      <c r="B323">
        <v>189</v>
      </c>
      <c r="C323">
        <v>1743</v>
      </c>
      <c r="D323" t="s">
        <v>1262</v>
      </c>
      <c r="E323">
        <v>2</v>
      </c>
      <c r="F323" t="s">
        <v>1261</v>
      </c>
      <c r="G323" s="28">
        <f>_xlfn.XLOOKUP(Emergency[[#This Row],[Visit_ID]],Financials[Visit_ID],Financials[Total_Bill_Amount])</f>
        <v>19934</v>
      </c>
      <c r="H323" s="28">
        <f>_xlfn.XLOOKUP(Emergency[[#This Row],[Visit_ID]],Financials[Visit_ID],Financials[Insurance_Coverage])</f>
        <v>10264.244180160291</v>
      </c>
      <c r="I323" s="28">
        <f>_xlfn.XLOOKUP(Emergency[[#This Row],[Visit_ID]],Financials[Visit_ID],Financials[Balance_Due])</f>
        <v>9669.7558198397055</v>
      </c>
      <c r="J323" s="3">
        <f>_xlfn.XLOOKUP(Emergency[[#This Row],[Visit_ID]],Hospitalvisits[Visit_ID],Hospitalvisits[Admission_Date])</f>
        <v>44868</v>
      </c>
      <c r="K323">
        <f>_xlfn.XLOOKUP(Emergency[[#This Row],[Patient_ID]],Patientsdetails[Patient_ID],Patientsdetails[Satisfaction_Score])</f>
        <v>3</v>
      </c>
      <c r="L323" t="e">
        <f>_xlfn.XLOOKUP(Emergency[[#This Row],[Patient_ID]],Medicals[Patient ID],Medicals[Department])</f>
        <v>#N/A</v>
      </c>
    </row>
    <row r="324" spans="1:12">
      <c r="A324">
        <v>323</v>
      </c>
      <c r="B324">
        <v>356</v>
      </c>
      <c r="C324">
        <v>2785</v>
      </c>
      <c r="D324" t="s">
        <v>1261</v>
      </c>
      <c r="E324">
        <v>1</v>
      </c>
      <c r="F324" t="s">
        <v>1262</v>
      </c>
      <c r="G324" s="28">
        <f>_xlfn.XLOOKUP(Emergency[[#This Row],[Visit_ID]],Financials[Visit_ID],Financials[Total_Bill_Amount])</f>
        <v>13583</v>
      </c>
      <c r="H324" s="28">
        <f>_xlfn.XLOOKUP(Emergency[[#This Row],[Visit_ID]],Financials[Visit_ID],Financials[Insurance_Coverage])</f>
        <v>11102.089567407969</v>
      </c>
      <c r="I324" s="28">
        <f>_xlfn.XLOOKUP(Emergency[[#This Row],[Visit_ID]],Financials[Visit_ID],Financials[Balance_Due])</f>
        <v>2480.910432592033</v>
      </c>
      <c r="J324" s="3">
        <f>_xlfn.XLOOKUP(Emergency[[#This Row],[Visit_ID]],Hospitalvisits[Visit_ID],Hospitalvisits[Admission_Date])</f>
        <v>44705</v>
      </c>
      <c r="K324">
        <f>_xlfn.XLOOKUP(Emergency[[#This Row],[Patient_ID]],Patientsdetails[Patient_ID],Patientsdetails[Satisfaction_Score])</f>
        <v>10</v>
      </c>
      <c r="L324" t="e">
        <f>_xlfn.XLOOKUP(Emergency[[#This Row],[Patient_ID]],Medicals[Patient ID],Medicals[Department])</f>
        <v>#N/A</v>
      </c>
    </row>
    <row r="325" spans="1:12">
      <c r="A325">
        <v>324</v>
      </c>
      <c r="B325">
        <v>342</v>
      </c>
      <c r="C325">
        <v>2822</v>
      </c>
      <c r="D325" t="s">
        <v>1262</v>
      </c>
      <c r="E325">
        <v>6</v>
      </c>
      <c r="F325" t="s">
        <v>1261</v>
      </c>
      <c r="G325" s="28">
        <f>_xlfn.XLOOKUP(Emergency[[#This Row],[Visit_ID]],Financials[Visit_ID],Financials[Total_Bill_Amount])</f>
        <v>12340</v>
      </c>
      <c r="H325" s="28">
        <f>_xlfn.XLOOKUP(Emergency[[#This Row],[Visit_ID]],Financials[Visit_ID],Financials[Insurance_Coverage])</f>
        <v>7064.4529597499213</v>
      </c>
      <c r="I325" s="28">
        <f>_xlfn.XLOOKUP(Emergency[[#This Row],[Visit_ID]],Financials[Visit_ID],Financials[Balance_Due])</f>
        <v>5275.5470402500787</v>
      </c>
      <c r="J325" s="3">
        <f>_xlfn.XLOOKUP(Emergency[[#This Row],[Visit_ID]],Hospitalvisits[Visit_ID],Hospitalvisits[Admission_Date])</f>
        <v>44711</v>
      </c>
      <c r="K325">
        <f>_xlfn.XLOOKUP(Emergency[[#This Row],[Patient_ID]],Patientsdetails[Patient_ID],Patientsdetails[Satisfaction_Score])</f>
        <v>3</v>
      </c>
      <c r="L325" t="e">
        <f>_xlfn.XLOOKUP(Emergency[[#This Row],[Patient_ID]],Medicals[Patient ID],Medicals[Department])</f>
        <v>#N/A</v>
      </c>
    </row>
    <row r="326" spans="1:12">
      <c r="A326">
        <v>325</v>
      </c>
      <c r="B326">
        <v>44</v>
      </c>
      <c r="C326">
        <v>1405</v>
      </c>
      <c r="D326" t="s">
        <v>1262</v>
      </c>
      <c r="E326">
        <v>12</v>
      </c>
      <c r="F326" t="s">
        <v>1261</v>
      </c>
      <c r="G326" s="28">
        <f>_xlfn.XLOOKUP(Emergency[[#This Row],[Visit_ID]],Financials[Visit_ID],Financials[Total_Bill_Amount])</f>
        <v>33652</v>
      </c>
      <c r="H326" s="28">
        <f>_xlfn.XLOOKUP(Emergency[[#This Row],[Visit_ID]],Financials[Visit_ID],Financials[Insurance_Coverage])</f>
        <v>19097.285063709569</v>
      </c>
      <c r="I326" s="28">
        <f>_xlfn.XLOOKUP(Emergency[[#This Row],[Visit_ID]],Financials[Visit_ID],Financials[Balance_Due])</f>
        <v>14554.714936290429</v>
      </c>
      <c r="J326" s="3">
        <f>_xlfn.XLOOKUP(Emergency[[#This Row],[Visit_ID]],Hospitalvisits[Visit_ID],Hospitalvisits[Admission_Date])</f>
        <v>45612</v>
      </c>
      <c r="K326">
        <f>_xlfn.XLOOKUP(Emergency[[#This Row],[Patient_ID]],Patientsdetails[Patient_ID],Patientsdetails[Satisfaction_Score])</f>
        <v>5</v>
      </c>
      <c r="L326" t="str">
        <f>_xlfn.XLOOKUP(Emergency[[#This Row],[Patient_ID]],Medicals[Patient ID],Medicals[Department])</f>
        <v>Cardiology</v>
      </c>
    </row>
    <row r="327" spans="1:12">
      <c r="A327">
        <v>326</v>
      </c>
      <c r="B327">
        <v>723</v>
      </c>
      <c r="C327">
        <v>2453</v>
      </c>
      <c r="D327" t="s">
        <v>1262</v>
      </c>
      <c r="E327">
        <v>9</v>
      </c>
      <c r="F327" t="s">
        <v>1262</v>
      </c>
      <c r="G327" s="28">
        <f>_xlfn.XLOOKUP(Emergency[[#This Row],[Visit_ID]],Financials[Visit_ID],Financials[Total_Bill_Amount])</f>
        <v>24093</v>
      </c>
      <c r="H327" s="28">
        <f>_xlfn.XLOOKUP(Emergency[[#This Row],[Visit_ID]],Financials[Visit_ID],Financials[Insurance_Coverage])</f>
        <v>19900.055405234409</v>
      </c>
      <c r="I327" s="28">
        <f>_xlfn.XLOOKUP(Emergency[[#This Row],[Visit_ID]],Financials[Visit_ID],Financials[Balance_Due])</f>
        <v>4192.9445947655877</v>
      </c>
      <c r="J327" s="3">
        <f>_xlfn.XLOOKUP(Emergency[[#This Row],[Visit_ID]],Hospitalvisits[Visit_ID],Hospitalvisits[Admission_Date])</f>
        <v>44647</v>
      </c>
      <c r="K327">
        <f>_xlfn.XLOOKUP(Emergency[[#This Row],[Patient_ID]],Patientsdetails[Patient_ID],Patientsdetails[Satisfaction_Score])</f>
        <v>8</v>
      </c>
      <c r="L327" t="e">
        <f>_xlfn.XLOOKUP(Emergency[[#This Row],[Patient_ID]],Medicals[Patient ID],Medicals[Department])</f>
        <v>#N/A</v>
      </c>
    </row>
    <row r="328" spans="1:12">
      <c r="A328">
        <v>327</v>
      </c>
      <c r="B328">
        <v>690</v>
      </c>
      <c r="C328">
        <v>1583</v>
      </c>
      <c r="D328" t="s">
        <v>1261</v>
      </c>
      <c r="E328">
        <v>12</v>
      </c>
      <c r="F328" t="s">
        <v>1262</v>
      </c>
      <c r="G328" s="28">
        <f>_xlfn.XLOOKUP(Emergency[[#This Row],[Visit_ID]],Financials[Visit_ID],Financials[Total_Bill_Amount])</f>
        <v>40657</v>
      </c>
      <c r="H328" s="28">
        <f>_xlfn.XLOOKUP(Emergency[[#This Row],[Visit_ID]],Financials[Visit_ID],Financials[Insurance_Coverage])</f>
        <v>34245.926386910964</v>
      </c>
      <c r="I328" s="28">
        <f>_xlfn.XLOOKUP(Emergency[[#This Row],[Visit_ID]],Financials[Visit_ID],Financials[Balance_Due])</f>
        <v>6411.0736130890436</v>
      </c>
      <c r="J328" s="3">
        <f>_xlfn.XLOOKUP(Emergency[[#This Row],[Visit_ID]],Hospitalvisits[Visit_ID],Hospitalvisits[Admission_Date])</f>
        <v>45024</v>
      </c>
      <c r="K328">
        <f>_xlfn.XLOOKUP(Emergency[[#This Row],[Patient_ID]],Patientsdetails[Patient_ID],Patientsdetails[Satisfaction_Score])</f>
        <v>3</v>
      </c>
      <c r="L328" t="e">
        <f>_xlfn.XLOOKUP(Emergency[[#This Row],[Patient_ID]],Medicals[Patient ID],Medicals[Department])</f>
        <v>#N/A</v>
      </c>
    </row>
    <row r="329" spans="1:12">
      <c r="A329">
        <v>328</v>
      </c>
      <c r="B329">
        <v>56</v>
      </c>
      <c r="C329">
        <v>2660</v>
      </c>
      <c r="D329" t="s">
        <v>1262</v>
      </c>
      <c r="E329">
        <v>3</v>
      </c>
      <c r="F329" t="s">
        <v>1262</v>
      </c>
      <c r="G329" s="28">
        <f>_xlfn.XLOOKUP(Emergency[[#This Row],[Visit_ID]],Financials[Visit_ID],Financials[Total_Bill_Amount])</f>
        <v>24561</v>
      </c>
      <c r="H329" s="28">
        <f>_xlfn.XLOOKUP(Emergency[[#This Row],[Visit_ID]],Financials[Visit_ID],Financials[Insurance_Coverage])</f>
        <v>20412.469393369149</v>
      </c>
      <c r="I329" s="28">
        <f>_xlfn.XLOOKUP(Emergency[[#This Row],[Visit_ID]],Financials[Visit_ID],Financials[Balance_Due])</f>
        <v>4148.5306066308549</v>
      </c>
      <c r="J329" s="3">
        <f>_xlfn.XLOOKUP(Emergency[[#This Row],[Visit_ID]],Hospitalvisits[Visit_ID],Hospitalvisits[Admission_Date])</f>
        <v>44997</v>
      </c>
      <c r="K329">
        <f>_xlfn.XLOOKUP(Emergency[[#This Row],[Patient_ID]],Patientsdetails[Patient_ID],Patientsdetails[Satisfaction_Score])</f>
        <v>10</v>
      </c>
      <c r="L329" t="str">
        <f>_xlfn.XLOOKUP(Emergency[[#This Row],[Patient_ID]],Medicals[Patient ID],Medicals[Department])</f>
        <v>Emergency</v>
      </c>
    </row>
    <row r="330" spans="1:12">
      <c r="A330">
        <v>329</v>
      </c>
      <c r="B330">
        <v>487</v>
      </c>
      <c r="C330">
        <v>470</v>
      </c>
      <c r="D330" t="s">
        <v>1262</v>
      </c>
      <c r="E330">
        <v>4</v>
      </c>
      <c r="F330" t="s">
        <v>1262</v>
      </c>
      <c r="G330" s="28">
        <f>_xlfn.XLOOKUP(Emergency[[#This Row],[Visit_ID]],Financials[Visit_ID],Financials[Total_Bill_Amount])</f>
        <v>7830</v>
      </c>
      <c r="H330" s="28">
        <f>_xlfn.XLOOKUP(Emergency[[#This Row],[Visit_ID]],Financials[Visit_ID],Financials[Insurance_Coverage])</f>
        <v>6354.6307599136626</v>
      </c>
      <c r="I330" s="28">
        <f>_xlfn.XLOOKUP(Emergency[[#This Row],[Visit_ID]],Financials[Visit_ID],Financials[Balance_Due])</f>
        <v>1475.369240086337</v>
      </c>
      <c r="J330" s="3">
        <f>_xlfn.XLOOKUP(Emergency[[#This Row],[Visit_ID]],Hospitalvisits[Visit_ID],Hospitalvisits[Admission_Date])</f>
        <v>45190</v>
      </c>
      <c r="K330">
        <f>_xlfn.XLOOKUP(Emergency[[#This Row],[Patient_ID]],Patientsdetails[Patient_ID],Patientsdetails[Satisfaction_Score])</f>
        <v>5</v>
      </c>
      <c r="L330" t="e">
        <f>_xlfn.XLOOKUP(Emergency[[#This Row],[Patient_ID]],Medicals[Patient ID],Medicals[Department])</f>
        <v>#N/A</v>
      </c>
    </row>
    <row r="331" spans="1:12">
      <c r="A331">
        <v>330</v>
      </c>
      <c r="B331">
        <v>908</v>
      </c>
      <c r="C331">
        <v>199</v>
      </c>
      <c r="D331" t="s">
        <v>1261</v>
      </c>
      <c r="E331">
        <v>7</v>
      </c>
      <c r="F331" t="s">
        <v>1262</v>
      </c>
      <c r="G331" s="28">
        <f>_xlfn.XLOOKUP(Emergency[[#This Row],[Visit_ID]],Financials[Visit_ID],Financials[Total_Bill_Amount])</f>
        <v>21812</v>
      </c>
      <c r="H331" s="28">
        <f>_xlfn.XLOOKUP(Emergency[[#This Row],[Visit_ID]],Financials[Visit_ID],Financials[Insurance_Coverage])</f>
        <v>14242.43364232567</v>
      </c>
      <c r="I331" s="28">
        <f>_xlfn.XLOOKUP(Emergency[[#This Row],[Visit_ID]],Financials[Visit_ID],Financials[Balance_Due])</f>
        <v>7569.5663576743336</v>
      </c>
      <c r="J331" s="3">
        <f>_xlfn.XLOOKUP(Emergency[[#This Row],[Visit_ID]],Hospitalvisits[Visit_ID],Hospitalvisits[Admission_Date])</f>
        <v>44647</v>
      </c>
      <c r="K331">
        <f>_xlfn.XLOOKUP(Emergency[[#This Row],[Patient_ID]],Patientsdetails[Patient_ID],Patientsdetails[Satisfaction_Score])</f>
        <v>3</v>
      </c>
      <c r="L331" t="e">
        <f>_xlfn.XLOOKUP(Emergency[[#This Row],[Patient_ID]],Medicals[Patient ID],Medicals[Department])</f>
        <v>#N/A</v>
      </c>
    </row>
    <row r="332" spans="1:12">
      <c r="A332">
        <v>331</v>
      </c>
      <c r="B332">
        <v>185</v>
      </c>
      <c r="C332">
        <v>1518</v>
      </c>
      <c r="D332" t="s">
        <v>1262</v>
      </c>
      <c r="E332">
        <v>11</v>
      </c>
      <c r="F332" t="s">
        <v>1261</v>
      </c>
      <c r="G332" s="28">
        <f>_xlfn.XLOOKUP(Emergency[[#This Row],[Visit_ID]],Financials[Visit_ID],Financials[Total_Bill_Amount])</f>
        <v>22837</v>
      </c>
      <c r="H332" s="28">
        <f>_xlfn.XLOOKUP(Emergency[[#This Row],[Visit_ID]],Financials[Visit_ID],Financials[Insurance_Coverage])</f>
        <v>16558.159608754999</v>
      </c>
      <c r="I332" s="28">
        <f>_xlfn.XLOOKUP(Emergency[[#This Row],[Visit_ID]],Financials[Visit_ID],Financials[Balance_Due])</f>
        <v>6278.8403912450049</v>
      </c>
      <c r="J332" s="3">
        <f>_xlfn.XLOOKUP(Emergency[[#This Row],[Visit_ID]],Hospitalvisits[Visit_ID],Hospitalvisits[Admission_Date])</f>
        <v>45129</v>
      </c>
      <c r="K332">
        <f>_xlfn.XLOOKUP(Emergency[[#This Row],[Patient_ID]],Patientsdetails[Patient_ID],Patientsdetails[Satisfaction_Score])</f>
        <v>1</v>
      </c>
      <c r="L332" t="e">
        <f>_xlfn.XLOOKUP(Emergency[[#This Row],[Patient_ID]],Medicals[Patient ID],Medicals[Department])</f>
        <v>#N/A</v>
      </c>
    </row>
    <row r="333" spans="1:12">
      <c r="A333">
        <v>332</v>
      </c>
      <c r="B333">
        <v>945</v>
      </c>
      <c r="C333">
        <v>2548</v>
      </c>
      <c r="D333" t="s">
        <v>1262</v>
      </c>
      <c r="E333">
        <v>4</v>
      </c>
      <c r="F333" t="s">
        <v>1262</v>
      </c>
      <c r="G333" s="28">
        <f>_xlfn.XLOOKUP(Emergency[[#This Row],[Visit_ID]],Financials[Visit_ID],Financials[Total_Bill_Amount])</f>
        <v>29501</v>
      </c>
      <c r="H333" s="28">
        <f>_xlfn.XLOOKUP(Emergency[[#This Row],[Visit_ID]],Financials[Visit_ID],Financials[Insurance_Coverage])</f>
        <v>18221.678459805949</v>
      </c>
      <c r="I333" s="28">
        <f>_xlfn.XLOOKUP(Emergency[[#This Row],[Visit_ID]],Financials[Visit_ID],Financials[Balance_Due])</f>
        <v>11279.321540194051</v>
      </c>
      <c r="J333" s="3">
        <f>_xlfn.XLOOKUP(Emergency[[#This Row],[Visit_ID]],Hospitalvisits[Visit_ID],Hospitalvisits[Admission_Date])</f>
        <v>45347</v>
      </c>
      <c r="K333">
        <f>_xlfn.XLOOKUP(Emergency[[#This Row],[Patient_ID]],Patientsdetails[Patient_ID],Patientsdetails[Satisfaction_Score])</f>
        <v>5</v>
      </c>
      <c r="L333" t="e">
        <f>_xlfn.XLOOKUP(Emergency[[#This Row],[Patient_ID]],Medicals[Patient ID],Medicals[Department])</f>
        <v>#N/A</v>
      </c>
    </row>
    <row r="334" spans="1:12">
      <c r="A334">
        <v>333</v>
      </c>
      <c r="B334">
        <v>348</v>
      </c>
      <c r="C334">
        <v>1903</v>
      </c>
      <c r="D334" t="s">
        <v>1261</v>
      </c>
      <c r="E334">
        <v>3</v>
      </c>
      <c r="F334" t="s">
        <v>1262</v>
      </c>
      <c r="G334" s="28">
        <f>_xlfn.XLOOKUP(Emergency[[#This Row],[Visit_ID]],Financials[Visit_ID],Financials[Total_Bill_Amount])</f>
        <v>30725</v>
      </c>
      <c r="H334" s="28">
        <f>_xlfn.XLOOKUP(Emergency[[#This Row],[Visit_ID]],Financials[Visit_ID],Financials[Insurance_Coverage])</f>
        <v>23852.12724280385</v>
      </c>
      <c r="I334" s="28">
        <f>_xlfn.XLOOKUP(Emergency[[#This Row],[Visit_ID]],Financials[Visit_ID],Financials[Balance_Due])</f>
        <v>6872.8727571961499</v>
      </c>
      <c r="J334" s="3">
        <f>_xlfn.XLOOKUP(Emergency[[#This Row],[Visit_ID]],Hospitalvisits[Visit_ID],Hospitalvisits[Admission_Date])</f>
        <v>44694</v>
      </c>
      <c r="K334">
        <f>_xlfn.XLOOKUP(Emergency[[#This Row],[Patient_ID]],Patientsdetails[Patient_ID],Patientsdetails[Satisfaction_Score])</f>
        <v>4</v>
      </c>
      <c r="L334" t="e">
        <f>_xlfn.XLOOKUP(Emergency[[#This Row],[Patient_ID]],Medicals[Patient ID],Medicals[Department])</f>
        <v>#N/A</v>
      </c>
    </row>
    <row r="335" spans="1:12">
      <c r="A335">
        <v>334</v>
      </c>
      <c r="B335">
        <v>529</v>
      </c>
      <c r="C335">
        <v>1477</v>
      </c>
      <c r="D335" t="s">
        <v>1261</v>
      </c>
      <c r="E335">
        <v>6</v>
      </c>
      <c r="F335" t="s">
        <v>1261</v>
      </c>
      <c r="G335" s="28">
        <f>_xlfn.XLOOKUP(Emergency[[#This Row],[Visit_ID]],Financials[Visit_ID],Financials[Total_Bill_Amount])</f>
        <v>13008</v>
      </c>
      <c r="H335" s="28">
        <f>_xlfn.XLOOKUP(Emergency[[#This Row],[Visit_ID]],Financials[Visit_ID],Financials[Insurance_Coverage])</f>
        <v>9318.6297648360451</v>
      </c>
      <c r="I335" s="28">
        <f>_xlfn.XLOOKUP(Emergency[[#This Row],[Visit_ID]],Financials[Visit_ID],Financials[Balance_Due])</f>
        <v>3689.3702351639549</v>
      </c>
      <c r="J335" s="3">
        <f>_xlfn.XLOOKUP(Emergency[[#This Row],[Visit_ID]],Hospitalvisits[Visit_ID],Hospitalvisits[Admission_Date])</f>
        <v>44894</v>
      </c>
      <c r="K335">
        <f>_xlfn.XLOOKUP(Emergency[[#This Row],[Patient_ID]],Patientsdetails[Patient_ID],Patientsdetails[Satisfaction_Score])</f>
        <v>9</v>
      </c>
      <c r="L335" t="e">
        <f>_xlfn.XLOOKUP(Emergency[[#This Row],[Patient_ID]],Medicals[Patient ID],Medicals[Department])</f>
        <v>#N/A</v>
      </c>
    </row>
    <row r="336" spans="1:12">
      <c r="A336">
        <v>335</v>
      </c>
      <c r="B336">
        <v>792</v>
      </c>
      <c r="C336">
        <v>437</v>
      </c>
      <c r="D336" t="s">
        <v>1262</v>
      </c>
      <c r="E336">
        <v>3</v>
      </c>
      <c r="F336" t="s">
        <v>1262</v>
      </c>
      <c r="G336" s="28">
        <f>_xlfn.XLOOKUP(Emergency[[#This Row],[Visit_ID]],Financials[Visit_ID],Financials[Total_Bill_Amount])</f>
        <v>12853</v>
      </c>
      <c r="H336" s="28">
        <f>_xlfn.XLOOKUP(Emergency[[#This Row],[Visit_ID]],Financials[Visit_ID],Financials[Insurance_Coverage])</f>
        <v>7621.9738810929148</v>
      </c>
      <c r="I336" s="28">
        <f>_xlfn.XLOOKUP(Emergency[[#This Row],[Visit_ID]],Financials[Visit_ID],Financials[Balance_Due])</f>
        <v>5231.0261189070852</v>
      </c>
      <c r="J336" s="3">
        <f>_xlfn.XLOOKUP(Emergency[[#This Row],[Visit_ID]],Hospitalvisits[Visit_ID],Hospitalvisits[Admission_Date])</f>
        <v>45262</v>
      </c>
      <c r="K336">
        <f>_xlfn.XLOOKUP(Emergency[[#This Row],[Patient_ID]],Patientsdetails[Patient_ID],Patientsdetails[Satisfaction_Score])</f>
        <v>7</v>
      </c>
      <c r="L336" t="e">
        <f>_xlfn.XLOOKUP(Emergency[[#This Row],[Patient_ID]],Medicals[Patient ID],Medicals[Department])</f>
        <v>#N/A</v>
      </c>
    </row>
    <row r="337" spans="1:12">
      <c r="A337">
        <v>336</v>
      </c>
      <c r="B337">
        <v>482</v>
      </c>
      <c r="C337">
        <v>854</v>
      </c>
      <c r="D337" t="s">
        <v>1262</v>
      </c>
      <c r="E337">
        <v>10</v>
      </c>
      <c r="F337" t="s">
        <v>1261</v>
      </c>
      <c r="G337" s="28">
        <f>_xlfn.XLOOKUP(Emergency[[#This Row],[Visit_ID]],Financials[Visit_ID],Financials[Total_Bill_Amount])</f>
        <v>22835</v>
      </c>
      <c r="H337" s="28">
        <f>_xlfn.XLOOKUP(Emergency[[#This Row],[Visit_ID]],Financials[Visit_ID],Financials[Insurance_Coverage])</f>
        <v>18938.942759560789</v>
      </c>
      <c r="I337" s="28">
        <f>_xlfn.XLOOKUP(Emergency[[#This Row],[Visit_ID]],Financials[Visit_ID],Financials[Balance_Due])</f>
        <v>3896.0572404392078</v>
      </c>
      <c r="J337" s="3">
        <f>_xlfn.XLOOKUP(Emergency[[#This Row],[Visit_ID]],Hospitalvisits[Visit_ID],Hospitalvisits[Admission_Date])</f>
        <v>44655</v>
      </c>
      <c r="K337">
        <f>_xlfn.XLOOKUP(Emergency[[#This Row],[Patient_ID]],Patientsdetails[Patient_ID],Patientsdetails[Satisfaction_Score])</f>
        <v>10</v>
      </c>
      <c r="L337" t="e">
        <f>_xlfn.XLOOKUP(Emergency[[#This Row],[Patient_ID]],Medicals[Patient ID],Medicals[Department])</f>
        <v>#N/A</v>
      </c>
    </row>
    <row r="338" spans="1:12">
      <c r="A338">
        <v>337</v>
      </c>
      <c r="B338">
        <v>156</v>
      </c>
      <c r="C338">
        <v>1504</v>
      </c>
      <c r="D338" t="s">
        <v>1261</v>
      </c>
      <c r="E338">
        <v>5</v>
      </c>
      <c r="F338" t="s">
        <v>1261</v>
      </c>
      <c r="G338" s="28">
        <f>_xlfn.XLOOKUP(Emergency[[#This Row],[Visit_ID]],Financials[Visit_ID],Financials[Total_Bill_Amount])</f>
        <v>18773</v>
      </c>
      <c r="H338" s="28">
        <f>_xlfn.XLOOKUP(Emergency[[#This Row],[Visit_ID]],Financials[Visit_ID],Financials[Insurance_Coverage])</f>
        <v>9761.3806952817195</v>
      </c>
      <c r="I338" s="28">
        <f>_xlfn.XLOOKUP(Emergency[[#This Row],[Visit_ID]],Financials[Visit_ID],Financials[Balance_Due])</f>
        <v>9011.6193047182805</v>
      </c>
      <c r="J338" s="3">
        <f>_xlfn.XLOOKUP(Emergency[[#This Row],[Visit_ID]],Hospitalvisits[Visit_ID],Hospitalvisits[Admission_Date])</f>
        <v>45383</v>
      </c>
      <c r="K338">
        <f>_xlfn.XLOOKUP(Emergency[[#This Row],[Patient_ID]],Patientsdetails[Patient_ID],Patientsdetails[Satisfaction_Score])</f>
        <v>7</v>
      </c>
      <c r="L338" t="e">
        <f>_xlfn.XLOOKUP(Emergency[[#This Row],[Patient_ID]],Medicals[Patient ID],Medicals[Department])</f>
        <v>#N/A</v>
      </c>
    </row>
    <row r="339" spans="1:12">
      <c r="A339">
        <v>338</v>
      </c>
      <c r="B339">
        <v>404</v>
      </c>
      <c r="C339">
        <v>1571</v>
      </c>
      <c r="D339" t="s">
        <v>1261</v>
      </c>
      <c r="E339">
        <v>7</v>
      </c>
      <c r="F339" t="s">
        <v>1261</v>
      </c>
      <c r="G339" s="28">
        <f>_xlfn.XLOOKUP(Emergency[[#This Row],[Visit_ID]],Financials[Visit_ID],Financials[Total_Bill_Amount])</f>
        <v>16935</v>
      </c>
      <c r="H339" s="28">
        <f>_xlfn.XLOOKUP(Emergency[[#This Row],[Visit_ID]],Financials[Visit_ID],Financials[Insurance_Coverage])</f>
        <v>11532.50991461426</v>
      </c>
      <c r="I339" s="28">
        <f>_xlfn.XLOOKUP(Emergency[[#This Row],[Visit_ID]],Financials[Visit_ID],Financials[Balance_Due])</f>
        <v>5402.4900853857362</v>
      </c>
      <c r="J339" s="3">
        <f>_xlfn.XLOOKUP(Emergency[[#This Row],[Visit_ID]],Hospitalvisits[Visit_ID],Hospitalvisits[Admission_Date])</f>
        <v>44869</v>
      </c>
      <c r="K339">
        <f>_xlfn.XLOOKUP(Emergency[[#This Row],[Patient_ID]],Patientsdetails[Patient_ID],Patientsdetails[Satisfaction_Score])</f>
        <v>4</v>
      </c>
      <c r="L339" t="e">
        <f>_xlfn.XLOOKUP(Emergency[[#This Row],[Patient_ID]],Medicals[Patient ID],Medicals[Department])</f>
        <v>#N/A</v>
      </c>
    </row>
    <row r="340" spans="1:12">
      <c r="A340">
        <v>339</v>
      </c>
      <c r="B340">
        <v>578</v>
      </c>
      <c r="C340">
        <v>2413</v>
      </c>
      <c r="D340" t="s">
        <v>1262</v>
      </c>
      <c r="E340">
        <v>9</v>
      </c>
      <c r="F340" t="s">
        <v>1262</v>
      </c>
      <c r="G340" s="28">
        <f>_xlfn.XLOOKUP(Emergency[[#This Row],[Visit_ID]],Financials[Visit_ID],Financials[Total_Bill_Amount])</f>
        <v>21605</v>
      </c>
      <c r="H340" s="28">
        <f>_xlfn.XLOOKUP(Emergency[[#This Row],[Visit_ID]],Financials[Visit_ID],Financials[Insurance_Coverage])</f>
        <v>15418.3188132914</v>
      </c>
      <c r="I340" s="28">
        <f>_xlfn.XLOOKUP(Emergency[[#This Row],[Visit_ID]],Financials[Visit_ID],Financials[Balance_Due])</f>
        <v>6186.6811867085962</v>
      </c>
      <c r="J340" s="3">
        <f>_xlfn.XLOOKUP(Emergency[[#This Row],[Visit_ID]],Hospitalvisits[Visit_ID],Hospitalvisits[Admission_Date])</f>
        <v>44718</v>
      </c>
      <c r="K340">
        <f>_xlfn.XLOOKUP(Emergency[[#This Row],[Patient_ID]],Patientsdetails[Patient_ID],Patientsdetails[Satisfaction_Score])</f>
        <v>2</v>
      </c>
      <c r="L340" t="e">
        <f>_xlfn.XLOOKUP(Emergency[[#This Row],[Patient_ID]],Medicals[Patient ID],Medicals[Department])</f>
        <v>#N/A</v>
      </c>
    </row>
    <row r="341" spans="1:12">
      <c r="A341">
        <v>340</v>
      </c>
      <c r="B341">
        <v>184</v>
      </c>
      <c r="C341">
        <v>2072</v>
      </c>
      <c r="D341" t="s">
        <v>1262</v>
      </c>
      <c r="E341">
        <v>10</v>
      </c>
      <c r="F341" t="s">
        <v>1261</v>
      </c>
      <c r="G341" s="28">
        <f>_xlfn.XLOOKUP(Emergency[[#This Row],[Visit_ID]],Financials[Visit_ID],Financials[Total_Bill_Amount])</f>
        <v>13850</v>
      </c>
      <c r="H341" s="28">
        <f>_xlfn.XLOOKUP(Emergency[[#This Row],[Visit_ID]],Financials[Visit_ID],Financials[Insurance_Coverage])</f>
        <v>9587.910953426519</v>
      </c>
      <c r="I341" s="28">
        <f>_xlfn.XLOOKUP(Emergency[[#This Row],[Visit_ID]],Financials[Visit_ID],Financials[Balance_Due])</f>
        <v>4262.089046573481</v>
      </c>
      <c r="J341" s="3">
        <f>_xlfn.XLOOKUP(Emergency[[#This Row],[Visit_ID]],Hospitalvisits[Visit_ID],Hospitalvisits[Admission_Date])</f>
        <v>44839</v>
      </c>
      <c r="K341">
        <f>_xlfn.XLOOKUP(Emergency[[#This Row],[Patient_ID]],Patientsdetails[Patient_ID],Patientsdetails[Satisfaction_Score])</f>
        <v>9</v>
      </c>
      <c r="L341" t="e">
        <f>_xlfn.XLOOKUP(Emergency[[#This Row],[Patient_ID]],Medicals[Patient ID],Medicals[Department])</f>
        <v>#N/A</v>
      </c>
    </row>
    <row r="342" spans="1:12">
      <c r="A342">
        <v>341</v>
      </c>
      <c r="B342">
        <v>447</v>
      </c>
      <c r="C342">
        <v>1760</v>
      </c>
      <c r="D342" t="s">
        <v>1262</v>
      </c>
      <c r="E342">
        <v>3</v>
      </c>
      <c r="F342" t="s">
        <v>1261</v>
      </c>
      <c r="G342" s="28">
        <f>_xlfn.XLOOKUP(Emergency[[#This Row],[Visit_ID]],Financials[Visit_ID],Financials[Total_Bill_Amount])</f>
        <v>14124</v>
      </c>
      <c r="H342" s="28">
        <f>_xlfn.XLOOKUP(Emergency[[#This Row],[Visit_ID]],Financials[Visit_ID],Financials[Insurance_Coverage])</f>
        <v>12187.62274587402</v>
      </c>
      <c r="I342" s="28">
        <f>_xlfn.XLOOKUP(Emergency[[#This Row],[Visit_ID]],Financials[Visit_ID],Financials[Balance_Due])</f>
        <v>1936.377254125975</v>
      </c>
      <c r="J342" s="3">
        <f>_xlfn.XLOOKUP(Emergency[[#This Row],[Visit_ID]],Hospitalvisits[Visit_ID],Hospitalvisits[Admission_Date])</f>
        <v>45184</v>
      </c>
      <c r="K342">
        <f>_xlfn.XLOOKUP(Emergency[[#This Row],[Patient_ID]],Patientsdetails[Patient_ID],Patientsdetails[Satisfaction_Score])</f>
        <v>7</v>
      </c>
      <c r="L342" t="e">
        <f>_xlfn.XLOOKUP(Emergency[[#This Row],[Patient_ID]],Medicals[Patient ID],Medicals[Department])</f>
        <v>#N/A</v>
      </c>
    </row>
    <row r="343" spans="1:12">
      <c r="A343">
        <v>342</v>
      </c>
      <c r="B343">
        <v>499</v>
      </c>
      <c r="C343">
        <v>2572</v>
      </c>
      <c r="D343" t="s">
        <v>1261</v>
      </c>
      <c r="E343">
        <v>8</v>
      </c>
      <c r="F343" t="s">
        <v>1262</v>
      </c>
      <c r="G343" s="28">
        <f>_xlfn.XLOOKUP(Emergency[[#This Row],[Visit_ID]],Financials[Visit_ID],Financials[Total_Bill_Amount])</f>
        <v>8884</v>
      </c>
      <c r="H343" s="28">
        <f>_xlfn.XLOOKUP(Emergency[[#This Row],[Visit_ID]],Financials[Visit_ID],Financials[Insurance_Coverage])</f>
        <v>7325.8815019344156</v>
      </c>
      <c r="I343" s="28">
        <f>_xlfn.XLOOKUP(Emergency[[#This Row],[Visit_ID]],Financials[Visit_ID],Financials[Balance_Due])</f>
        <v>1558.1184980655839</v>
      </c>
      <c r="J343" s="3">
        <f>_xlfn.XLOOKUP(Emergency[[#This Row],[Visit_ID]],Hospitalvisits[Visit_ID],Hospitalvisits[Admission_Date])</f>
        <v>44859</v>
      </c>
      <c r="K343">
        <f>_xlfn.XLOOKUP(Emergency[[#This Row],[Patient_ID]],Patientsdetails[Patient_ID],Patientsdetails[Satisfaction_Score])</f>
        <v>1</v>
      </c>
      <c r="L343" t="e">
        <f>_xlfn.XLOOKUP(Emergency[[#This Row],[Patient_ID]],Medicals[Patient ID],Medicals[Department])</f>
        <v>#N/A</v>
      </c>
    </row>
    <row r="344" spans="1:12">
      <c r="A344">
        <v>343</v>
      </c>
      <c r="B344">
        <v>382</v>
      </c>
      <c r="C344">
        <v>2886</v>
      </c>
      <c r="D344" t="s">
        <v>1261</v>
      </c>
      <c r="E344">
        <v>6</v>
      </c>
      <c r="F344" t="s">
        <v>1261</v>
      </c>
      <c r="G344" s="28">
        <f>_xlfn.XLOOKUP(Emergency[[#This Row],[Visit_ID]],Financials[Visit_ID],Financials[Total_Bill_Amount])</f>
        <v>11744</v>
      </c>
      <c r="H344" s="28">
        <f>_xlfn.XLOOKUP(Emergency[[#This Row],[Visit_ID]],Financials[Visit_ID],Financials[Insurance_Coverage])</f>
        <v>10435.804205775839</v>
      </c>
      <c r="I344" s="28">
        <f>_xlfn.XLOOKUP(Emergency[[#This Row],[Visit_ID]],Financials[Visit_ID],Financials[Balance_Due])</f>
        <v>1308.1957942241611</v>
      </c>
      <c r="J344" s="3">
        <f>_xlfn.XLOOKUP(Emergency[[#This Row],[Visit_ID]],Hospitalvisits[Visit_ID],Hospitalvisits[Admission_Date])</f>
        <v>44793</v>
      </c>
      <c r="K344">
        <f>_xlfn.XLOOKUP(Emergency[[#This Row],[Patient_ID]],Patientsdetails[Patient_ID],Patientsdetails[Satisfaction_Score])</f>
        <v>7</v>
      </c>
      <c r="L344" t="e">
        <f>_xlfn.XLOOKUP(Emergency[[#This Row],[Patient_ID]],Medicals[Patient ID],Medicals[Department])</f>
        <v>#N/A</v>
      </c>
    </row>
    <row r="345" spans="1:12">
      <c r="A345">
        <v>344</v>
      </c>
      <c r="B345">
        <v>158</v>
      </c>
      <c r="C345">
        <v>1444</v>
      </c>
      <c r="D345" t="s">
        <v>1261</v>
      </c>
      <c r="E345">
        <v>4</v>
      </c>
      <c r="F345" t="s">
        <v>1261</v>
      </c>
      <c r="G345" s="28">
        <f>_xlfn.XLOOKUP(Emergency[[#This Row],[Visit_ID]],Financials[Visit_ID],Financials[Total_Bill_Amount])</f>
        <v>15768</v>
      </c>
      <c r="H345" s="28">
        <f>_xlfn.XLOOKUP(Emergency[[#This Row],[Visit_ID]],Financials[Visit_ID],Financials[Insurance_Coverage])</f>
        <v>8325.2359105857995</v>
      </c>
      <c r="I345" s="28">
        <f>_xlfn.XLOOKUP(Emergency[[#This Row],[Visit_ID]],Financials[Visit_ID],Financials[Balance_Due])</f>
        <v>7442.7640894141996</v>
      </c>
      <c r="J345" s="3">
        <f>_xlfn.XLOOKUP(Emergency[[#This Row],[Visit_ID]],Hospitalvisits[Visit_ID],Hospitalvisits[Admission_Date])</f>
        <v>44581</v>
      </c>
      <c r="K345">
        <f>_xlfn.XLOOKUP(Emergency[[#This Row],[Patient_ID]],Patientsdetails[Patient_ID],Patientsdetails[Satisfaction_Score])</f>
        <v>5</v>
      </c>
      <c r="L345" t="e">
        <f>_xlfn.XLOOKUP(Emergency[[#This Row],[Patient_ID]],Medicals[Patient ID],Medicals[Department])</f>
        <v>#N/A</v>
      </c>
    </row>
    <row r="346" spans="1:12">
      <c r="A346">
        <v>345</v>
      </c>
      <c r="B346">
        <v>391</v>
      </c>
      <c r="C346">
        <v>2570</v>
      </c>
      <c r="D346" t="s">
        <v>1262</v>
      </c>
      <c r="E346">
        <v>4</v>
      </c>
      <c r="F346" t="s">
        <v>1261</v>
      </c>
      <c r="G346" s="28">
        <f>_xlfn.XLOOKUP(Emergency[[#This Row],[Visit_ID]],Financials[Visit_ID],Financials[Total_Bill_Amount])</f>
        <v>16015</v>
      </c>
      <c r="H346" s="28">
        <f>_xlfn.XLOOKUP(Emergency[[#This Row],[Visit_ID]],Financials[Visit_ID],Financials[Insurance_Coverage])</f>
        <v>12722.98253383171</v>
      </c>
      <c r="I346" s="28">
        <f>_xlfn.XLOOKUP(Emergency[[#This Row],[Visit_ID]],Financials[Visit_ID],Financials[Balance_Due])</f>
        <v>3292.0174661682868</v>
      </c>
      <c r="J346" s="3">
        <f>_xlfn.XLOOKUP(Emergency[[#This Row],[Visit_ID]],Hospitalvisits[Visit_ID],Hospitalvisits[Admission_Date])</f>
        <v>45360</v>
      </c>
      <c r="K346">
        <f>_xlfn.XLOOKUP(Emergency[[#This Row],[Patient_ID]],Patientsdetails[Patient_ID],Patientsdetails[Satisfaction_Score])</f>
        <v>4</v>
      </c>
      <c r="L346" t="e">
        <f>_xlfn.XLOOKUP(Emergency[[#This Row],[Patient_ID]],Medicals[Patient ID],Medicals[Department])</f>
        <v>#N/A</v>
      </c>
    </row>
    <row r="347" spans="1:12">
      <c r="A347">
        <v>346</v>
      </c>
      <c r="B347">
        <v>274</v>
      </c>
      <c r="C347">
        <v>2927</v>
      </c>
      <c r="D347" t="s">
        <v>1262</v>
      </c>
      <c r="E347">
        <v>12</v>
      </c>
      <c r="F347" t="s">
        <v>1261</v>
      </c>
      <c r="G347" s="28">
        <f>_xlfn.XLOOKUP(Emergency[[#This Row],[Visit_ID]],Financials[Visit_ID],Financials[Total_Bill_Amount])</f>
        <v>8723</v>
      </c>
      <c r="H347" s="28">
        <f>_xlfn.XLOOKUP(Emergency[[#This Row],[Visit_ID]],Financials[Visit_ID],Financials[Insurance_Coverage])</f>
        <v>4687.2728775810583</v>
      </c>
      <c r="I347" s="28">
        <f>_xlfn.XLOOKUP(Emergency[[#This Row],[Visit_ID]],Financials[Visit_ID],Financials[Balance_Due])</f>
        <v>4035.7271224189421</v>
      </c>
      <c r="J347" s="3">
        <f>_xlfn.XLOOKUP(Emergency[[#This Row],[Visit_ID]],Hospitalvisits[Visit_ID],Hospitalvisits[Admission_Date])</f>
        <v>44829</v>
      </c>
      <c r="K347">
        <f>_xlfn.XLOOKUP(Emergency[[#This Row],[Patient_ID]],Patientsdetails[Patient_ID],Patientsdetails[Satisfaction_Score])</f>
        <v>5</v>
      </c>
      <c r="L347" t="e">
        <f>_xlfn.XLOOKUP(Emergency[[#This Row],[Patient_ID]],Medicals[Patient ID],Medicals[Department])</f>
        <v>#N/A</v>
      </c>
    </row>
    <row r="348" spans="1:12">
      <c r="A348">
        <v>347</v>
      </c>
      <c r="B348">
        <v>120</v>
      </c>
      <c r="C348">
        <v>1800</v>
      </c>
      <c r="D348" t="s">
        <v>1261</v>
      </c>
      <c r="E348">
        <v>10</v>
      </c>
      <c r="F348" t="s">
        <v>1262</v>
      </c>
      <c r="G348" s="28">
        <f>_xlfn.XLOOKUP(Emergency[[#This Row],[Visit_ID]],Financials[Visit_ID],Financials[Total_Bill_Amount])</f>
        <v>41750</v>
      </c>
      <c r="H348" s="28">
        <f>_xlfn.XLOOKUP(Emergency[[#This Row],[Visit_ID]],Financials[Visit_ID],Financials[Insurance_Coverage])</f>
        <v>35296.41336571359</v>
      </c>
      <c r="I348" s="28">
        <f>_xlfn.XLOOKUP(Emergency[[#This Row],[Visit_ID]],Financials[Visit_ID],Financials[Balance_Due])</f>
        <v>6453.5866342864101</v>
      </c>
      <c r="J348" s="3">
        <f>_xlfn.XLOOKUP(Emergency[[#This Row],[Visit_ID]],Hospitalvisits[Visit_ID],Hospitalvisits[Admission_Date])</f>
        <v>45038</v>
      </c>
      <c r="K348">
        <f>_xlfn.XLOOKUP(Emergency[[#This Row],[Patient_ID]],Patientsdetails[Patient_ID],Patientsdetails[Satisfaction_Score])</f>
        <v>10</v>
      </c>
      <c r="L348" t="str">
        <f>_xlfn.XLOOKUP(Emergency[[#This Row],[Patient_ID]],Medicals[Patient ID],Medicals[Department])</f>
        <v>Pediatrics</v>
      </c>
    </row>
    <row r="349" spans="1:12">
      <c r="A349">
        <v>348</v>
      </c>
      <c r="B349">
        <v>505</v>
      </c>
      <c r="C349">
        <v>627</v>
      </c>
      <c r="D349" t="s">
        <v>1261</v>
      </c>
      <c r="E349">
        <v>9</v>
      </c>
      <c r="F349" t="s">
        <v>1261</v>
      </c>
      <c r="G349" s="28">
        <f>_xlfn.XLOOKUP(Emergency[[#This Row],[Visit_ID]],Financials[Visit_ID],Financials[Total_Bill_Amount])</f>
        <v>10318</v>
      </c>
      <c r="H349" s="28">
        <f>_xlfn.XLOOKUP(Emergency[[#This Row],[Visit_ID]],Financials[Visit_ID],Financials[Insurance_Coverage])</f>
        <v>8801.3583723868069</v>
      </c>
      <c r="I349" s="28">
        <f>_xlfn.XLOOKUP(Emergency[[#This Row],[Visit_ID]],Financials[Visit_ID],Financials[Balance_Due])</f>
        <v>1516.6416276131929</v>
      </c>
      <c r="J349" s="3">
        <f>_xlfn.XLOOKUP(Emergency[[#This Row],[Visit_ID]],Hospitalvisits[Visit_ID],Hospitalvisits[Admission_Date])</f>
        <v>45406</v>
      </c>
      <c r="K349">
        <f>_xlfn.XLOOKUP(Emergency[[#This Row],[Patient_ID]],Patientsdetails[Patient_ID],Patientsdetails[Satisfaction_Score])</f>
        <v>3</v>
      </c>
      <c r="L349" t="e">
        <f>_xlfn.XLOOKUP(Emergency[[#This Row],[Patient_ID]],Medicals[Patient ID],Medicals[Department])</f>
        <v>#N/A</v>
      </c>
    </row>
    <row r="350" spans="1:12">
      <c r="A350">
        <v>349</v>
      </c>
      <c r="B350">
        <v>91</v>
      </c>
      <c r="C350">
        <v>2630</v>
      </c>
      <c r="D350" t="s">
        <v>1262</v>
      </c>
      <c r="E350">
        <v>12</v>
      </c>
      <c r="F350" t="s">
        <v>1261</v>
      </c>
      <c r="G350" s="28">
        <f>_xlfn.XLOOKUP(Emergency[[#This Row],[Visit_ID]],Financials[Visit_ID],Financials[Total_Bill_Amount])</f>
        <v>10533</v>
      </c>
      <c r="H350" s="28">
        <f>_xlfn.XLOOKUP(Emergency[[#This Row],[Visit_ID]],Financials[Visit_ID],Financials[Insurance_Coverage])</f>
        <v>8707.999499646643</v>
      </c>
      <c r="I350" s="28">
        <f>_xlfn.XLOOKUP(Emergency[[#This Row],[Visit_ID]],Financials[Visit_ID],Financials[Balance_Due])</f>
        <v>1825.000500353357</v>
      </c>
      <c r="J350" s="3">
        <f>_xlfn.XLOOKUP(Emergency[[#This Row],[Visit_ID]],Hospitalvisits[Visit_ID],Hospitalvisits[Admission_Date])</f>
        <v>44886</v>
      </c>
      <c r="K350">
        <f>_xlfn.XLOOKUP(Emergency[[#This Row],[Patient_ID]],Patientsdetails[Patient_ID],Patientsdetails[Satisfaction_Score])</f>
        <v>4</v>
      </c>
      <c r="L350" t="str">
        <f>_xlfn.XLOOKUP(Emergency[[#This Row],[Patient_ID]],Medicals[Patient ID],Medicals[Department])</f>
        <v>Oncology</v>
      </c>
    </row>
    <row r="351" spans="1:12">
      <c r="A351">
        <v>350</v>
      </c>
      <c r="B351">
        <v>414</v>
      </c>
      <c r="C351">
        <v>1319</v>
      </c>
      <c r="D351" t="s">
        <v>1262</v>
      </c>
      <c r="E351">
        <v>8</v>
      </c>
      <c r="F351" t="s">
        <v>1261</v>
      </c>
      <c r="G351" s="28">
        <f>_xlfn.XLOOKUP(Emergency[[#This Row],[Visit_ID]],Financials[Visit_ID],Financials[Total_Bill_Amount])</f>
        <v>23624</v>
      </c>
      <c r="H351" s="28">
        <f>_xlfn.XLOOKUP(Emergency[[#This Row],[Visit_ID]],Financials[Visit_ID],Financials[Insurance_Coverage])</f>
        <v>15413.225116770411</v>
      </c>
      <c r="I351" s="28">
        <f>_xlfn.XLOOKUP(Emergency[[#This Row],[Visit_ID]],Financials[Visit_ID],Financials[Balance_Due])</f>
        <v>8210.7748832295874</v>
      </c>
      <c r="J351" s="3">
        <f>_xlfn.XLOOKUP(Emergency[[#This Row],[Visit_ID]],Hospitalvisits[Visit_ID],Hospitalvisits[Admission_Date])</f>
        <v>45211</v>
      </c>
      <c r="K351">
        <f>_xlfn.XLOOKUP(Emergency[[#This Row],[Patient_ID]],Patientsdetails[Patient_ID],Patientsdetails[Satisfaction_Score])</f>
        <v>6</v>
      </c>
      <c r="L351" t="e">
        <f>_xlfn.XLOOKUP(Emergency[[#This Row],[Patient_ID]],Medicals[Patient ID],Medicals[Department])</f>
        <v>#N/A</v>
      </c>
    </row>
    <row r="352" spans="1:12">
      <c r="A352">
        <v>351</v>
      </c>
      <c r="B352">
        <v>385</v>
      </c>
      <c r="C352">
        <v>2212</v>
      </c>
      <c r="D352" t="s">
        <v>1262</v>
      </c>
      <c r="E352">
        <v>5</v>
      </c>
      <c r="F352" t="s">
        <v>1262</v>
      </c>
      <c r="G352" s="28">
        <f>_xlfn.XLOOKUP(Emergency[[#This Row],[Visit_ID]],Financials[Visit_ID],Financials[Total_Bill_Amount])</f>
        <v>15770</v>
      </c>
      <c r="H352" s="28">
        <f>_xlfn.XLOOKUP(Emergency[[#This Row],[Visit_ID]],Financials[Visit_ID],Financials[Insurance_Coverage])</f>
        <v>8658.6984094393956</v>
      </c>
      <c r="I352" s="28">
        <f>_xlfn.XLOOKUP(Emergency[[#This Row],[Visit_ID]],Financials[Visit_ID],Financials[Balance_Due])</f>
        <v>7111.3015905606044</v>
      </c>
      <c r="J352" s="3">
        <f>_xlfn.XLOOKUP(Emergency[[#This Row],[Visit_ID]],Hospitalvisits[Visit_ID],Hospitalvisits[Admission_Date])</f>
        <v>44896</v>
      </c>
      <c r="K352">
        <f>_xlfn.XLOOKUP(Emergency[[#This Row],[Patient_ID]],Patientsdetails[Patient_ID],Patientsdetails[Satisfaction_Score])</f>
        <v>9</v>
      </c>
      <c r="L352" t="e">
        <f>_xlfn.XLOOKUP(Emergency[[#This Row],[Patient_ID]],Medicals[Patient ID],Medicals[Department])</f>
        <v>#N/A</v>
      </c>
    </row>
    <row r="353" spans="1:12">
      <c r="A353">
        <v>352</v>
      </c>
      <c r="B353">
        <v>778</v>
      </c>
      <c r="C353">
        <v>364</v>
      </c>
      <c r="D353" t="s">
        <v>1262</v>
      </c>
      <c r="E353">
        <v>8</v>
      </c>
      <c r="F353" t="s">
        <v>1261</v>
      </c>
      <c r="G353" s="28">
        <f>_xlfn.XLOOKUP(Emergency[[#This Row],[Visit_ID]],Financials[Visit_ID],Financials[Total_Bill_Amount])</f>
        <v>8139</v>
      </c>
      <c r="H353" s="28">
        <f>_xlfn.XLOOKUP(Emergency[[#This Row],[Visit_ID]],Financials[Visit_ID],Financials[Insurance_Coverage])</f>
        <v>6910.355580559687</v>
      </c>
      <c r="I353" s="28">
        <f>_xlfn.XLOOKUP(Emergency[[#This Row],[Visit_ID]],Financials[Visit_ID],Financials[Balance_Due])</f>
        <v>1228.644419440313</v>
      </c>
      <c r="J353" s="3">
        <f>_xlfn.XLOOKUP(Emergency[[#This Row],[Visit_ID]],Hospitalvisits[Visit_ID],Hospitalvisits[Admission_Date])</f>
        <v>44854</v>
      </c>
      <c r="K353">
        <f>_xlfn.XLOOKUP(Emergency[[#This Row],[Patient_ID]],Patientsdetails[Patient_ID],Patientsdetails[Satisfaction_Score])</f>
        <v>10</v>
      </c>
      <c r="L353" t="e">
        <f>_xlfn.XLOOKUP(Emergency[[#This Row],[Patient_ID]],Medicals[Patient ID],Medicals[Department])</f>
        <v>#N/A</v>
      </c>
    </row>
    <row r="354" spans="1:12">
      <c r="A354">
        <v>353</v>
      </c>
      <c r="B354">
        <v>716</v>
      </c>
      <c r="C354">
        <v>181</v>
      </c>
      <c r="D354" t="s">
        <v>1262</v>
      </c>
      <c r="E354">
        <v>2</v>
      </c>
      <c r="F354" t="s">
        <v>1262</v>
      </c>
      <c r="G354" s="28">
        <f>_xlfn.XLOOKUP(Emergency[[#This Row],[Visit_ID]],Financials[Visit_ID],Financials[Total_Bill_Amount])</f>
        <v>33388</v>
      </c>
      <c r="H354" s="28">
        <f>_xlfn.XLOOKUP(Emergency[[#This Row],[Visit_ID]],Financials[Visit_ID],Financials[Insurance_Coverage])</f>
        <v>23459.334504721861</v>
      </c>
      <c r="I354" s="28">
        <f>_xlfn.XLOOKUP(Emergency[[#This Row],[Visit_ID]],Financials[Visit_ID],Financials[Balance_Due])</f>
        <v>9928.6654952781428</v>
      </c>
      <c r="J354" s="3">
        <f>_xlfn.XLOOKUP(Emergency[[#This Row],[Visit_ID]],Hospitalvisits[Visit_ID],Hospitalvisits[Admission_Date])</f>
        <v>44626</v>
      </c>
      <c r="K354">
        <f>_xlfn.XLOOKUP(Emergency[[#This Row],[Patient_ID]],Patientsdetails[Patient_ID],Patientsdetails[Satisfaction_Score])</f>
        <v>7</v>
      </c>
      <c r="L354" t="e">
        <f>_xlfn.XLOOKUP(Emergency[[#This Row],[Patient_ID]],Medicals[Patient ID],Medicals[Department])</f>
        <v>#N/A</v>
      </c>
    </row>
    <row r="355" spans="1:12">
      <c r="A355">
        <v>354</v>
      </c>
      <c r="B355">
        <v>103</v>
      </c>
      <c r="C355">
        <v>2204</v>
      </c>
      <c r="D355" t="s">
        <v>1261</v>
      </c>
      <c r="E355">
        <v>2</v>
      </c>
      <c r="F355" t="s">
        <v>1262</v>
      </c>
      <c r="G355" s="28">
        <f>_xlfn.XLOOKUP(Emergency[[#This Row],[Visit_ID]],Financials[Visit_ID],Financials[Total_Bill_Amount])</f>
        <v>9787</v>
      </c>
      <c r="H355" s="28">
        <f>_xlfn.XLOOKUP(Emergency[[#This Row],[Visit_ID]],Financials[Visit_ID],Financials[Insurance_Coverage])</f>
        <v>6688.9155010241984</v>
      </c>
      <c r="I355" s="28">
        <f>_xlfn.XLOOKUP(Emergency[[#This Row],[Visit_ID]],Financials[Visit_ID],Financials[Balance_Due])</f>
        <v>3098.084498975802</v>
      </c>
      <c r="J355" s="3">
        <f>_xlfn.XLOOKUP(Emergency[[#This Row],[Visit_ID]],Hospitalvisits[Visit_ID],Hospitalvisits[Admission_Date])</f>
        <v>45030</v>
      </c>
      <c r="K355">
        <f>_xlfn.XLOOKUP(Emergency[[#This Row],[Patient_ID]],Patientsdetails[Patient_ID],Patientsdetails[Satisfaction_Score])</f>
        <v>2</v>
      </c>
      <c r="L355" t="e">
        <f>_xlfn.XLOOKUP(Emergency[[#This Row],[Patient_ID]],Medicals[Patient ID],Medicals[Department])</f>
        <v>#N/A</v>
      </c>
    </row>
    <row r="356" spans="1:12">
      <c r="A356">
        <v>355</v>
      </c>
      <c r="B356">
        <v>691</v>
      </c>
      <c r="C356">
        <v>2810</v>
      </c>
      <c r="D356" t="s">
        <v>1261</v>
      </c>
      <c r="E356">
        <v>12</v>
      </c>
      <c r="F356" t="s">
        <v>1262</v>
      </c>
      <c r="G356" s="28">
        <f>_xlfn.XLOOKUP(Emergency[[#This Row],[Visit_ID]],Financials[Visit_ID],Financials[Total_Bill_Amount])</f>
        <v>11890</v>
      </c>
      <c r="H356" s="28">
        <f>_xlfn.XLOOKUP(Emergency[[#This Row],[Visit_ID]],Financials[Visit_ID],Financials[Insurance_Coverage])</f>
        <v>9835.7993890002235</v>
      </c>
      <c r="I356" s="28">
        <f>_xlfn.XLOOKUP(Emergency[[#This Row],[Visit_ID]],Financials[Visit_ID],Financials[Balance_Due])</f>
        <v>2054.200610999776</v>
      </c>
      <c r="J356" s="3">
        <f>_xlfn.XLOOKUP(Emergency[[#This Row],[Visit_ID]],Hospitalvisits[Visit_ID],Hospitalvisits[Admission_Date])</f>
        <v>44862</v>
      </c>
      <c r="K356">
        <f>_xlfn.XLOOKUP(Emergency[[#This Row],[Patient_ID]],Patientsdetails[Patient_ID],Patientsdetails[Satisfaction_Score])</f>
        <v>6</v>
      </c>
      <c r="L356" t="e">
        <f>_xlfn.XLOOKUP(Emergency[[#This Row],[Patient_ID]],Medicals[Patient ID],Medicals[Department])</f>
        <v>#N/A</v>
      </c>
    </row>
    <row r="357" spans="1:12">
      <c r="A357">
        <v>356</v>
      </c>
      <c r="B357">
        <v>206</v>
      </c>
      <c r="C357">
        <v>2520</v>
      </c>
      <c r="D357" t="s">
        <v>1262</v>
      </c>
      <c r="E357">
        <v>2</v>
      </c>
      <c r="F357" t="s">
        <v>1261</v>
      </c>
      <c r="G357" s="28">
        <f>_xlfn.XLOOKUP(Emergency[[#This Row],[Visit_ID]],Financials[Visit_ID],Financials[Total_Bill_Amount])</f>
        <v>40475</v>
      </c>
      <c r="H357" s="28">
        <f>_xlfn.XLOOKUP(Emergency[[#This Row],[Visit_ID]],Financials[Visit_ID],Financials[Insurance_Coverage])</f>
        <v>30433.681008328349</v>
      </c>
      <c r="I357" s="28">
        <f>_xlfn.XLOOKUP(Emergency[[#This Row],[Visit_ID]],Financials[Visit_ID],Financials[Balance_Due])</f>
        <v>10041.318991671649</v>
      </c>
      <c r="J357" s="3">
        <f>_xlfn.XLOOKUP(Emergency[[#This Row],[Visit_ID]],Hospitalvisits[Visit_ID],Hospitalvisits[Admission_Date])</f>
        <v>44816</v>
      </c>
      <c r="K357">
        <f>_xlfn.XLOOKUP(Emergency[[#This Row],[Patient_ID]],Patientsdetails[Patient_ID],Patientsdetails[Satisfaction_Score])</f>
        <v>8</v>
      </c>
      <c r="L357" t="e">
        <f>_xlfn.XLOOKUP(Emergency[[#This Row],[Patient_ID]],Medicals[Patient ID],Medicals[Department])</f>
        <v>#N/A</v>
      </c>
    </row>
    <row r="358" spans="1:12">
      <c r="A358">
        <v>357</v>
      </c>
      <c r="B358">
        <v>820</v>
      </c>
      <c r="C358">
        <v>870</v>
      </c>
      <c r="D358" t="s">
        <v>1261</v>
      </c>
      <c r="E358">
        <v>4</v>
      </c>
      <c r="F358" t="s">
        <v>1262</v>
      </c>
      <c r="G358" s="28">
        <f>_xlfn.XLOOKUP(Emergency[[#This Row],[Visit_ID]],Financials[Visit_ID],Financials[Total_Bill_Amount])</f>
        <v>13612</v>
      </c>
      <c r="H358" s="28">
        <f>_xlfn.XLOOKUP(Emergency[[#This Row],[Visit_ID]],Financials[Visit_ID],Financials[Insurance_Coverage])</f>
        <v>8352.5100677090995</v>
      </c>
      <c r="I358" s="28">
        <f>_xlfn.XLOOKUP(Emergency[[#This Row],[Visit_ID]],Financials[Visit_ID],Financials[Balance_Due])</f>
        <v>5259.4899322908996</v>
      </c>
      <c r="J358" s="3">
        <f>_xlfn.XLOOKUP(Emergency[[#This Row],[Visit_ID]],Hospitalvisits[Visit_ID],Hospitalvisits[Admission_Date])</f>
        <v>45518</v>
      </c>
      <c r="K358">
        <f>_xlfn.XLOOKUP(Emergency[[#This Row],[Patient_ID]],Patientsdetails[Patient_ID],Patientsdetails[Satisfaction_Score])</f>
        <v>8</v>
      </c>
      <c r="L358" t="e">
        <f>_xlfn.XLOOKUP(Emergency[[#This Row],[Patient_ID]],Medicals[Patient ID],Medicals[Department])</f>
        <v>#N/A</v>
      </c>
    </row>
    <row r="359" spans="1:12">
      <c r="A359">
        <v>358</v>
      </c>
      <c r="B359">
        <v>595</v>
      </c>
      <c r="C359">
        <v>691</v>
      </c>
      <c r="D359" t="s">
        <v>1262</v>
      </c>
      <c r="E359">
        <v>7</v>
      </c>
      <c r="F359" t="s">
        <v>1262</v>
      </c>
      <c r="G359" s="28">
        <f>_xlfn.XLOOKUP(Emergency[[#This Row],[Visit_ID]],Financials[Visit_ID],Financials[Total_Bill_Amount])</f>
        <v>21506</v>
      </c>
      <c r="H359" s="28">
        <f>_xlfn.XLOOKUP(Emergency[[#This Row],[Visit_ID]],Financials[Visit_ID],Financials[Insurance_Coverage])</f>
        <v>17641.108314991201</v>
      </c>
      <c r="I359" s="28">
        <f>_xlfn.XLOOKUP(Emergency[[#This Row],[Visit_ID]],Financials[Visit_ID],Financials[Balance_Due])</f>
        <v>3864.891685008799</v>
      </c>
      <c r="J359" s="3">
        <f>_xlfn.XLOOKUP(Emergency[[#This Row],[Visit_ID]],Hospitalvisits[Visit_ID],Hospitalvisits[Admission_Date])</f>
        <v>44773</v>
      </c>
      <c r="K359">
        <f>_xlfn.XLOOKUP(Emergency[[#This Row],[Patient_ID]],Patientsdetails[Patient_ID],Patientsdetails[Satisfaction_Score])</f>
        <v>2</v>
      </c>
      <c r="L359" t="e">
        <f>_xlfn.XLOOKUP(Emergency[[#This Row],[Patient_ID]],Medicals[Patient ID],Medicals[Department])</f>
        <v>#N/A</v>
      </c>
    </row>
    <row r="360" spans="1:12">
      <c r="A360">
        <v>359</v>
      </c>
      <c r="B360">
        <v>681</v>
      </c>
      <c r="C360">
        <v>1856</v>
      </c>
      <c r="D360" t="s">
        <v>1261</v>
      </c>
      <c r="E360">
        <v>8</v>
      </c>
      <c r="F360" t="s">
        <v>1261</v>
      </c>
      <c r="G360" s="28">
        <f>_xlfn.XLOOKUP(Emergency[[#This Row],[Visit_ID]],Financials[Visit_ID],Financials[Total_Bill_Amount])</f>
        <v>47926</v>
      </c>
      <c r="H360" s="28">
        <f>_xlfn.XLOOKUP(Emergency[[#This Row],[Visit_ID]],Financials[Visit_ID],Financials[Insurance_Coverage])</f>
        <v>43000.089470691601</v>
      </c>
      <c r="I360" s="28">
        <f>_xlfn.XLOOKUP(Emergency[[#This Row],[Visit_ID]],Financials[Visit_ID],Financials[Balance_Due])</f>
        <v>4925.9105293083994</v>
      </c>
      <c r="J360" s="3">
        <f>_xlfn.XLOOKUP(Emergency[[#This Row],[Visit_ID]],Hospitalvisits[Visit_ID],Hospitalvisits[Admission_Date])</f>
        <v>44707</v>
      </c>
      <c r="K360">
        <f>_xlfn.XLOOKUP(Emergency[[#This Row],[Patient_ID]],Patientsdetails[Patient_ID],Patientsdetails[Satisfaction_Score])</f>
        <v>2</v>
      </c>
      <c r="L360" t="e">
        <f>_xlfn.XLOOKUP(Emergency[[#This Row],[Patient_ID]],Medicals[Patient ID],Medicals[Department])</f>
        <v>#N/A</v>
      </c>
    </row>
    <row r="361" spans="1:12">
      <c r="A361">
        <v>360</v>
      </c>
      <c r="B361">
        <v>139</v>
      </c>
      <c r="C361">
        <v>1915</v>
      </c>
      <c r="D361" t="s">
        <v>1261</v>
      </c>
      <c r="E361">
        <v>11</v>
      </c>
      <c r="F361" t="s">
        <v>1262</v>
      </c>
      <c r="G361" s="28">
        <f>_xlfn.XLOOKUP(Emergency[[#This Row],[Visit_ID]],Financials[Visit_ID],Financials[Total_Bill_Amount])</f>
        <v>15976</v>
      </c>
      <c r="H361" s="28">
        <f>_xlfn.XLOOKUP(Emergency[[#This Row],[Visit_ID]],Financials[Visit_ID],Financials[Insurance_Coverage])</f>
        <v>9831.0612383295993</v>
      </c>
      <c r="I361" s="28">
        <f>_xlfn.XLOOKUP(Emergency[[#This Row],[Visit_ID]],Financials[Visit_ID],Financials[Balance_Due])</f>
        <v>6144.9387616704007</v>
      </c>
      <c r="J361" s="3">
        <f>_xlfn.XLOOKUP(Emergency[[#This Row],[Visit_ID]],Hospitalvisits[Visit_ID],Hospitalvisits[Admission_Date])</f>
        <v>45529</v>
      </c>
      <c r="K361">
        <f>_xlfn.XLOOKUP(Emergency[[#This Row],[Patient_ID]],Patientsdetails[Patient_ID],Patientsdetails[Satisfaction_Score])</f>
        <v>2</v>
      </c>
      <c r="L361" t="str">
        <f>_xlfn.XLOOKUP(Emergency[[#This Row],[Patient_ID]],Medicals[Patient ID],Medicals[Department])</f>
        <v>Emergency</v>
      </c>
    </row>
    <row r="362" spans="1:12">
      <c r="A362">
        <v>361</v>
      </c>
      <c r="B362">
        <v>615</v>
      </c>
      <c r="C362">
        <v>639</v>
      </c>
      <c r="D362" t="s">
        <v>1261</v>
      </c>
      <c r="E362">
        <v>9</v>
      </c>
      <c r="F362" t="s">
        <v>1262</v>
      </c>
      <c r="G362" s="28">
        <f>_xlfn.XLOOKUP(Emergency[[#This Row],[Visit_ID]],Financials[Visit_ID],Financials[Total_Bill_Amount])</f>
        <v>8611</v>
      </c>
      <c r="H362" s="28">
        <f>_xlfn.XLOOKUP(Emergency[[#This Row],[Visit_ID]],Financials[Visit_ID],Financials[Insurance_Coverage])</f>
        <v>6489.1610693960711</v>
      </c>
      <c r="I362" s="28">
        <f>_xlfn.XLOOKUP(Emergency[[#This Row],[Visit_ID]],Financials[Visit_ID],Financials[Balance_Due])</f>
        <v>2121.8389306039289</v>
      </c>
      <c r="J362" s="3">
        <f>_xlfn.XLOOKUP(Emergency[[#This Row],[Visit_ID]],Hospitalvisits[Visit_ID],Hospitalvisits[Admission_Date])</f>
        <v>45634</v>
      </c>
      <c r="K362">
        <f>_xlfn.XLOOKUP(Emergency[[#This Row],[Patient_ID]],Patientsdetails[Patient_ID],Patientsdetails[Satisfaction_Score])</f>
        <v>4</v>
      </c>
      <c r="L362" t="e">
        <f>_xlfn.XLOOKUP(Emergency[[#This Row],[Patient_ID]],Medicals[Patient ID],Medicals[Department])</f>
        <v>#N/A</v>
      </c>
    </row>
    <row r="363" spans="1:12">
      <c r="A363">
        <v>362</v>
      </c>
      <c r="B363">
        <v>88</v>
      </c>
      <c r="C363">
        <v>723</v>
      </c>
      <c r="D363" t="s">
        <v>1262</v>
      </c>
      <c r="E363">
        <v>9</v>
      </c>
      <c r="F363" t="s">
        <v>1261</v>
      </c>
      <c r="G363" s="28">
        <f>_xlfn.XLOOKUP(Emergency[[#This Row],[Visit_ID]],Financials[Visit_ID],Financials[Total_Bill_Amount])</f>
        <v>29760</v>
      </c>
      <c r="H363" s="28">
        <f>_xlfn.XLOOKUP(Emergency[[#This Row],[Visit_ID]],Financials[Visit_ID],Financials[Insurance_Coverage])</f>
        <v>19999.430778857939</v>
      </c>
      <c r="I363" s="28">
        <f>_xlfn.XLOOKUP(Emergency[[#This Row],[Visit_ID]],Financials[Visit_ID],Financials[Balance_Due])</f>
        <v>9760.569221142061</v>
      </c>
      <c r="J363" s="3">
        <f>_xlfn.XLOOKUP(Emergency[[#This Row],[Visit_ID]],Hospitalvisits[Visit_ID],Hospitalvisits[Admission_Date])</f>
        <v>45411</v>
      </c>
      <c r="K363">
        <f>_xlfn.XLOOKUP(Emergency[[#This Row],[Patient_ID]],Patientsdetails[Patient_ID],Patientsdetails[Satisfaction_Score])</f>
        <v>10</v>
      </c>
      <c r="L363" t="e">
        <f>_xlfn.XLOOKUP(Emergency[[#This Row],[Patient_ID]],Medicals[Patient ID],Medicals[Department])</f>
        <v>#N/A</v>
      </c>
    </row>
    <row r="364" spans="1:12">
      <c r="A364">
        <v>363</v>
      </c>
      <c r="B364">
        <v>118</v>
      </c>
      <c r="C364">
        <v>2973</v>
      </c>
      <c r="D364" t="s">
        <v>1262</v>
      </c>
      <c r="E364">
        <v>8</v>
      </c>
      <c r="F364" t="s">
        <v>1261</v>
      </c>
      <c r="G364" s="28">
        <f>_xlfn.XLOOKUP(Emergency[[#This Row],[Visit_ID]],Financials[Visit_ID],Financials[Total_Bill_Amount])</f>
        <v>12168</v>
      </c>
      <c r="H364" s="28">
        <f>_xlfn.XLOOKUP(Emergency[[#This Row],[Visit_ID]],Financials[Visit_ID],Financials[Insurance_Coverage])</f>
        <v>10910.14563208843</v>
      </c>
      <c r="I364" s="28">
        <f>_xlfn.XLOOKUP(Emergency[[#This Row],[Visit_ID]],Financials[Visit_ID],Financials[Balance_Due])</f>
        <v>1257.8543679115719</v>
      </c>
      <c r="J364" s="3">
        <f>_xlfn.XLOOKUP(Emergency[[#This Row],[Visit_ID]],Hospitalvisits[Visit_ID],Hospitalvisits[Admission_Date])</f>
        <v>45161</v>
      </c>
      <c r="K364">
        <f>_xlfn.XLOOKUP(Emergency[[#This Row],[Patient_ID]],Patientsdetails[Patient_ID],Patientsdetails[Satisfaction_Score])</f>
        <v>1</v>
      </c>
      <c r="L364" t="e">
        <f>_xlfn.XLOOKUP(Emergency[[#This Row],[Patient_ID]],Medicals[Patient ID],Medicals[Department])</f>
        <v>#N/A</v>
      </c>
    </row>
    <row r="365" spans="1:12">
      <c r="A365">
        <v>364</v>
      </c>
      <c r="B365">
        <v>457</v>
      </c>
      <c r="C365">
        <v>2772</v>
      </c>
      <c r="D365" t="s">
        <v>1261</v>
      </c>
      <c r="E365">
        <v>8</v>
      </c>
      <c r="F365" t="s">
        <v>1261</v>
      </c>
      <c r="G365" s="28">
        <f>_xlfn.XLOOKUP(Emergency[[#This Row],[Visit_ID]],Financials[Visit_ID],Financials[Total_Bill_Amount])</f>
        <v>20606</v>
      </c>
      <c r="H365" s="28">
        <f>_xlfn.XLOOKUP(Emergency[[#This Row],[Visit_ID]],Financials[Visit_ID],Financials[Insurance_Coverage])</f>
        <v>13216.76100759843</v>
      </c>
      <c r="I365" s="28">
        <f>_xlfn.XLOOKUP(Emergency[[#This Row],[Visit_ID]],Financials[Visit_ID],Financials[Balance_Due])</f>
        <v>7389.2389924015733</v>
      </c>
      <c r="J365" s="3">
        <f>_xlfn.XLOOKUP(Emergency[[#This Row],[Visit_ID]],Hospitalvisits[Visit_ID],Hospitalvisits[Admission_Date])</f>
        <v>44775</v>
      </c>
      <c r="K365">
        <f>_xlfn.XLOOKUP(Emergency[[#This Row],[Patient_ID]],Patientsdetails[Patient_ID],Patientsdetails[Satisfaction_Score])</f>
        <v>2</v>
      </c>
      <c r="L365" t="e">
        <f>_xlfn.XLOOKUP(Emergency[[#This Row],[Patient_ID]],Medicals[Patient ID],Medicals[Department])</f>
        <v>#N/A</v>
      </c>
    </row>
    <row r="366" spans="1:12">
      <c r="A366">
        <v>365</v>
      </c>
      <c r="B366">
        <v>892</v>
      </c>
      <c r="C366">
        <v>1963</v>
      </c>
      <c r="D366" t="s">
        <v>1262</v>
      </c>
      <c r="E366">
        <v>12</v>
      </c>
      <c r="F366" t="s">
        <v>1262</v>
      </c>
      <c r="G366" s="28">
        <f>_xlfn.XLOOKUP(Emergency[[#This Row],[Visit_ID]],Financials[Visit_ID],Financials[Total_Bill_Amount])</f>
        <v>17330</v>
      </c>
      <c r="H366" s="28">
        <f>_xlfn.XLOOKUP(Emergency[[#This Row],[Visit_ID]],Financials[Visit_ID],Financials[Insurance_Coverage])</f>
        <v>14400.07682032212</v>
      </c>
      <c r="I366" s="28">
        <f>_xlfn.XLOOKUP(Emergency[[#This Row],[Visit_ID]],Financials[Visit_ID],Financials[Balance_Due])</f>
        <v>2929.9231796778799</v>
      </c>
      <c r="J366" s="3">
        <f>_xlfn.XLOOKUP(Emergency[[#This Row],[Visit_ID]],Hospitalvisits[Visit_ID],Hospitalvisits[Admission_Date])</f>
        <v>45071</v>
      </c>
      <c r="K366">
        <f>_xlfn.XLOOKUP(Emergency[[#This Row],[Patient_ID]],Patientsdetails[Patient_ID],Patientsdetails[Satisfaction_Score])</f>
        <v>5</v>
      </c>
      <c r="L366" t="e">
        <f>_xlfn.XLOOKUP(Emergency[[#This Row],[Patient_ID]],Medicals[Patient ID],Medicals[Department])</f>
        <v>#N/A</v>
      </c>
    </row>
    <row r="367" spans="1:12">
      <c r="A367">
        <v>366</v>
      </c>
      <c r="B367">
        <v>472</v>
      </c>
      <c r="C367">
        <v>833</v>
      </c>
      <c r="D367" t="s">
        <v>1261</v>
      </c>
      <c r="E367">
        <v>7</v>
      </c>
      <c r="F367" t="s">
        <v>1261</v>
      </c>
      <c r="G367" s="28">
        <f>_xlfn.XLOOKUP(Emergency[[#This Row],[Visit_ID]],Financials[Visit_ID],Financials[Total_Bill_Amount])</f>
        <v>14130</v>
      </c>
      <c r="H367" s="28">
        <f>_xlfn.XLOOKUP(Emergency[[#This Row],[Visit_ID]],Financials[Visit_ID],Financials[Insurance_Coverage])</f>
        <v>7480.3109785312927</v>
      </c>
      <c r="I367" s="28">
        <f>_xlfn.XLOOKUP(Emergency[[#This Row],[Visit_ID]],Financials[Visit_ID],Financials[Balance_Due])</f>
        <v>6649.6890214687073</v>
      </c>
      <c r="J367" s="3">
        <f>_xlfn.XLOOKUP(Emergency[[#This Row],[Visit_ID]],Hospitalvisits[Visit_ID],Hospitalvisits[Admission_Date])</f>
        <v>44823</v>
      </c>
      <c r="K367">
        <f>_xlfn.XLOOKUP(Emergency[[#This Row],[Patient_ID]],Patientsdetails[Patient_ID],Patientsdetails[Satisfaction_Score])</f>
        <v>9</v>
      </c>
      <c r="L367" t="e">
        <f>_xlfn.XLOOKUP(Emergency[[#This Row],[Patient_ID]],Medicals[Patient ID],Medicals[Department])</f>
        <v>#N/A</v>
      </c>
    </row>
    <row r="368" spans="1:12">
      <c r="A368">
        <v>367</v>
      </c>
      <c r="B368">
        <v>149</v>
      </c>
      <c r="C368">
        <v>532</v>
      </c>
      <c r="D368" t="s">
        <v>1261</v>
      </c>
      <c r="E368">
        <v>11</v>
      </c>
      <c r="F368" t="s">
        <v>1261</v>
      </c>
      <c r="G368" s="28">
        <f>_xlfn.XLOOKUP(Emergency[[#This Row],[Visit_ID]],Financials[Visit_ID],Financials[Total_Bill_Amount])</f>
        <v>4086</v>
      </c>
      <c r="H368" s="28">
        <f>_xlfn.XLOOKUP(Emergency[[#This Row],[Visit_ID]],Financials[Visit_ID],Financials[Insurance_Coverage])</f>
        <v>2348.6865029781129</v>
      </c>
      <c r="I368" s="28">
        <f>_xlfn.XLOOKUP(Emergency[[#This Row],[Visit_ID]],Financials[Visit_ID],Financials[Balance_Due])</f>
        <v>1737.3134970218871</v>
      </c>
      <c r="J368" s="3">
        <f>_xlfn.XLOOKUP(Emergency[[#This Row],[Visit_ID]],Hospitalvisits[Visit_ID],Hospitalvisits[Admission_Date])</f>
        <v>45064</v>
      </c>
      <c r="K368">
        <f>_xlfn.XLOOKUP(Emergency[[#This Row],[Patient_ID]],Patientsdetails[Patient_ID],Patientsdetails[Satisfaction_Score])</f>
        <v>9</v>
      </c>
      <c r="L368" t="str">
        <f>_xlfn.XLOOKUP(Emergency[[#This Row],[Patient_ID]],Medicals[Patient ID],Medicals[Department])</f>
        <v>Cardiology</v>
      </c>
    </row>
    <row r="369" spans="1:12">
      <c r="A369">
        <v>368</v>
      </c>
      <c r="B369">
        <v>778</v>
      </c>
      <c r="C369">
        <v>1890</v>
      </c>
      <c r="D369" t="s">
        <v>1261</v>
      </c>
      <c r="E369">
        <v>6</v>
      </c>
      <c r="F369" t="s">
        <v>1262</v>
      </c>
      <c r="G369" s="28">
        <f>_xlfn.XLOOKUP(Emergency[[#This Row],[Visit_ID]],Financials[Visit_ID],Financials[Total_Bill_Amount])</f>
        <v>9518</v>
      </c>
      <c r="H369" s="28">
        <f>_xlfn.XLOOKUP(Emergency[[#This Row],[Visit_ID]],Financials[Visit_ID],Financials[Insurance_Coverage])</f>
        <v>7552.018847374191</v>
      </c>
      <c r="I369" s="28">
        <f>_xlfn.XLOOKUP(Emergency[[#This Row],[Visit_ID]],Financials[Visit_ID],Financials[Balance_Due])</f>
        <v>1965.981152625809</v>
      </c>
      <c r="J369" s="3">
        <f>_xlfn.XLOOKUP(Emergency[[#This Row],[Visit_ID]],Hospitalvisits[Visit_ID],Hospitalvisits[Admission_Date])</f>
        <v>45295</v>
      </c>
      <c r="K369">
        <f>_xlfn.XLOOKUP(Emergency[[#This Row],[Patient_ID]],Patientsdetails[Patient_ID],Patientsdetails[Satisfaction_Score])</f>
        <v>10</v>
      </c>
      <c r="L369" t="e">
        <f>_xlfn.XLOOKUP(Emergency[[#This Row],[Patient_ID]],Medicals[Patient ID],Medicals[Department])</f>
        <v>#N/A</v>
      </c>
    </row>
    <row r="370" spans="1:12">
      <c r="A370">
        <v>369</v>
      </c>
      <c r="B370">
        <v>203</v>
      </c>
      <c r="C370">
        <v>1816</v>
      </c>
      <c r="D370" t="s">
        <v>1261</v>
      </c>
      <c r="E370">
        <v>4</v>
      </c>
      <c r="F370" t="s">
        <v>1261</v>
      </c>
      <c r="G370" s="28">
        <f>_xlfn.XLOOKUP(Emergency[[#This Row],[Visit_ID]],Financials[Visit_ID],Financials[Total_Bill_Amount])</f>
        <v>5372</v>
      </c>
      <c r="H370" s="28">
        <f>_xlfn.XLOOKUP(Emergency[[#This Row],[Visit_ID]],Financials[Visit_ID],Financials[Insurance_Coverage])</f>
        <v>3736.9059463226122</v>
      </c>
      <c r="I370" s="28">
        <f>_xlfn.XLOOKUP(Emergency[[#This Row],[Visit_ID]],Financials[Visit_ID],Financials[Balance_Due])</f>
        <v>1635.094053677388</v>
      </c>
      <c r="J370" s="3">
        <f>_xlfn.XLOOKUP(Emergency[[#This Row],[Visit_ID]],Hospitalvisits[Visit_ID],Hospitalvisits[Admission_Date])</f>
        <v>45551</v>
      </c>
      <c r="K370">
        <f>_xlfn.XLOOKUP(Emergency[[#This Row],[Patient_ID]],Patientsdetails[Patient_ID],Patientsdetails[Satisfaction_Score])</f>
        <v>5</v>
      </c>
      <c r="L370" t="e">
        <f>_xlfn.XLOOKUP(Emergency[[#This Row],[Patient_ID]],Medicals[Patient ID],Medicals[Department])</f>
        <v>#N/A</v>
      </c>
    </row>
    <row r="371" spans="1:12">
      <c r="A371">
        <v>370</v>
      </c>
      <c r="B371">
        <v>449</v>
      </c>
      <c r="C371">
        <v>585</v>
      </c>
      <c r="D371" t="s">
        <v>1262</v>
      </c>
      <c r="E371">
        <v>10</v>
      </c>
      <c r="F371" t="s">
        <v>1262</v>
      </c>
      <c r="G371" s="28">
        <f>_xlfn.XLOOKUP(Emergency[[#This Row],[Visit_ID]],Financials[Visit_ID],Financials[Total_Bill_Amount])</f>
        <v>8556</v>
      </c>
      <c r="H371" s="28">
        <f>_xlfn.XLOOKUP(Emergency[[#This Row],[Visit_ID]],Financials[Visit_ID],Financials[Insurance_Coverage])</f>
        <v>7406.1480275681824</v>
      </c>
      <c r="I371" s="28">
        <f>_xlfn.XLOOKUP(Emergency[[#This Row],[Visit_ID]],Financials[Visit_ID],Financials[Balance_Due])</f>
        <v>1149.851972431818</v>
      </c>
      <c r="J371" s="3">
        <f>_xlfn.XLOOKUP(Emergency[[#This Row],[Visit_ID]],Hospitalvisits[Visit_ID],Hospitalvisits[Admission_Date])</f>
        <v>45473</v>
      </c>
      <c r="K371">
        <f>_xlfn.XLOOKUP(Emergency[[#This Row],[Patient_ID]],Patientsdetails[Patient_ID],Patientsdetails[Satisfaction_Score])</f>
        <v>9</v>
      </c>
      <c r="L371" t="e">
        <f>_xlfn.XLOOKUP(Emergency[[#This Row],[Patient_ID]],Medicals[Patient ID],Medicals[Department])</f>
        <v>#N/A</v>
      </c>
    </row>
    <row r="372" spans="1:12">
      <c r="A372">
        <v>371</v>
      </c>
      <c r="B372">
        <v>455</v>
      </c>
      <c r="C372">
        <v>529</v>
      </c>
      <c r="D372" t="s">
        <v>1262</v>
      </c>
      <c r="E372">
        <v>5</v>
      </c>
      <c r="F372" t="s">
        <v>1262</v>
      </c>
      <c r="G372" s="28">
        <f>_xlfn.XLOOKUP(Emergency[[#This Row],[Visit_ID]],Financials[Visit_ID],Financials[Total_Bill_Amount])</f>
        <v>22945</v>
      </c>
      <c r="H372" s="28">
        <f>_xlfn.XLOOKUP(Emergency[[#This Row],[Visit_ID]],Financials[Visit_ID],Financials[Insurance_Coverage])</f>
        <v>18102.195447475431</v>
      </c>
      <c r="I372" s="28">
        <f>_xlfn.XLOOKUP(Emergency[[#This Row],[Visit_ID]],Financials[Visit_ID],Financials[Balance_Due])</f>
        <v>4842.8045525245689</v>
      </c>
      <c r="J372" s="3">
        <f>_xlfn.XLOOKUP(Emergency[[#This Row],[Visit_ID]],Hospitalvisits[Visit_ID],Hospitalvisits[Admission_Date])</f>
        <v>45410</v>
      </c>
      <c r="K372">
        <f>_xlfn.XLOOKUP(Emergency[[#This Row],[Patient_ID]],Patientsdetails[Patient_ID],Patientsdetails[Satisfaction_Score])</f>
        <v>2</v>
      </c>
      <c r="L372" t="e">
        <f>_xlfn.XLOOKUP(Emergency[[#This Row],[Patient_ID]],Medicals[Patient ID],Medicals[Department])</f>
        <v>#N/A</v>
      </c>
    </row>
    <row r="373" spans="1:12">
      <c r="A373">
        <v>372</v>
      </c>
      <c r="B373">
        <v>651</v>
      </c>
      <c r="C373">
        <v>177</v>
      </c>
      <c r="D373" t="s">
        <v>1262</v>
      </c>
      <c r="E373">
        <v>2</v>
      </c>
      <c r="F373" t="s">
        <v>1261</v>
      </c>
      <c r="G373" s="28">
        <f>_xlfn.XLOOKUP(Emergency[[#This Row],[Visit_ID]],Financials[Visit_ID],Financials[Total_Bill_Amount])</f>
        <v>21946</v>
      </c>
      <c r="H373" s="28">
        <f>_xlfn.XLOOKUP(Emergency[[#This Row],[Visit_ID]],Financials[Visit_ID],Financials[Insurance_Coverage])</f>
        <v>12548.0132197325</v>
      </c>
      <c r="I373" s="28">
        <f>_xlfn.XLOOKUP(Emergency[[#This Row],[Visit_ID]],Financials[Visit_ID],Financials[Balance_Due])</f>
        <v>9397.9867802675035</v>
      </c>
      <c r="J373" s="3">
        <f>_xlfn.XLOOKUP(Emergency[[#This Row],[Visit_ID]],Hospitalvisits[Visit_ID],Hospitalvisits[Admission_Date])</f>
        <v>45452</v>
      </c>
      <c r="K373">
        <f>_xlfn.XLOOKUP(Emergency[[#This Row],[Patient_ID]],Patientsdetails[Patient_ID],Patientsdetails[Satisfaction_Score])</f>
        <v>9</v>
      </c>
      <c r="L373" t="e">
        <f>_xlfn.XLOOKUP(Emergency[[#This Row],[Patient_ID]],Medicals[Patient ID],Medicals[Department])</f>
        <v>#N/A</v>
      </c>
    </row>
    <row r="374" spans="1:12">
      <c r="A374">
        <v>373</v>
      </c>
      <c r="B374">
        <v>654</v>
      </c>
      <c r="C374">
        <v>454</v>
      </c>
      <c r="D374" t="s">
        <v>1261</v>
      </c>
      <c r="E374">
        <v>3</v>
      </c>
      <c r="F374" t="s">
        <v>1261</v>
      </c>
      <c r="G374" s="28">
        <f>_xlfn.XLOOKUP(Emergency[[#This Row],[Visit_ID]],Financials[Visit_ID],Financials[Total_Bill_Amount])</f>
        <v>21756</v>
      </c>
      <c r="H374" s="28">
        <f>_xlfn.XLOOKUP(Emergency[[#This Row],[Visit_ID]],Financials[Visit_ID],Financials[Insurance_Coverage])</f>
        <v>17352.116976047051</v>
      </c>
      <c r="I374" s="28">
        <f>_xlfn.XLOOKUP(Emergency[[#This Row],[Visit_ID]],Financials[Visit_ID],Financials[Balance_Due])</f>
        <v>4403.8830239529452</v>
      </c>
      <c r="J374" s="3">
        <f>_xlfn.XLOOKUP(Emergency[[#This Row],[Visit_ID]],Hospitalvisits[Visit_ID],Hospitalvisits[Admission_Date])</f>
        <v>44723</v>
      </c>
      <c r="K374">
        <f>_xlfn.XLOOKUP(Emergency[[#This Row],[Patient_ID]],Patientsdetails[Patient_ID],Patientsdetails[Satisfaction_Score])</f>
        <v>9</v>
      </c>
      <c r="L374" t="e">
        <f>_xlfn.XLOOKUP(Emergency[[#This Row],[Patient_ID]],Medicals[Patient ID],Medicals[Department])</f>
        <v>#N/A</v>
      </c>
    </row>
    <row r="375" spans="1:12">
      <c r="A375">
        <v>374</v>
      </c>
      <c r="B375">
        <v>334</v>
      </c>
      <c r="C375">
        <v>1303</v>
      </c>
      <c r="D375" t="s">
        <v>1262</v>
      </c>
      <c r="E375">
        <v>2</v>
      </c>
      <c r="F375" t="s">
        <v>1261</v>
      </c>
      <c r="G375" s="28">
        <f>_xlfn.XLOOKUP(Emergency[[#This Row],[Visit_ID]],Financials[Visit_ID],Financials[Total_Bill_Amount])</f>
        <v>4464</v>
      </c>
      <c r="H375" s="28">
        <f>_xlfn.XLOOKUP(Emergency[[#This Row],[Visit_ID]],Financials[Visit_ID],Financials[Insurance_Coverage])</f>
        <v>3845.1062019527799</v>
      </c>
      <c r="I375" s="28">
        <f>_xlfn.XLOOKUP(Emergency[[#This Row],[Visit_ID]],Financials[Visit_ID],Financials[Balance_Due])</f>
        <v>618.89379804721966</v>
      </c>
      <c r="J375" s="3">
        <f>_xlfn.XLOOKUP(Emergency[[#This Row],[Visit_ID]],Hospitalvisits[Visit_ID],Hospitalvisits[Admission_Date])</f>
        <v>44652</v>
      </c>
      <c r="K375">
        <f>_xlfn.XLOOKUP(Emergency[[#This Row],[Patient_ID]],Patientsdetails[Patient_ID],Patientsdetails[Satisfaction_Score])</f>
        <v>10</v>
      </c>
      <c r="L375" t="e">
        <f>_xlfn.XLOOKUP(Emergency[[#This Row],[Patient_ID]],Medicals[Patient ID],Medicals[Department])</f>
        <v>#N/A</v>
      </c>
    </row>
    <row r="376" spans="1:12">
      <c r="A376">
        <v>375</v>
      </c>
      <c r="B376">
        <v>78</v>
      </c>
      <c r="C376">
        <v>1189</v>
      </c>
      <c r="D376" t="s">
        <v>1262</v>
      </c>
      <c r="E376">
        <v>8</v>
      </c>
      <c r="F376" t="s">
        <v>1261</v>
      </c>
      <c r="G376" s="28">
        <f>_xlfn.XLOOKUP(Emergency[[#This Row],[Visit_ID]],Financials[Visit_ID],Financials[Total_Bill_Amount])</f>
        <v>7739</v>
      </c>
      <c r="H376" s="28">
        <f>_xlfn.XLOOKUP(Emergency[[#This Row],[Visit_ID]],Financials[Visit_ID],Financials[Insurance_Coverage])</f>
        <v>4929.6617257226644</v>
      </c>
      <c r="I376" s="28">
        <f>_xlfn.XLOOKUP(Emergency[[#This Row],[Visit_ID]],Financials[Visit_ID],Financials[Balance_Due])</f>
        <v>2809.338274277336</v>
      </c>
      <c r="J376" s="3">
        <f>_xlfn.XLOOKUP(Emergency[[#This Row],[Visit_ID]],Hospitalvisits[Visit_ID],Hospitalvisits[Admission_Date])</f>
        <v>44787</v>
      </c>
      <c r="K376">
        <f>_xlfn.XLOOKUP(Emergency[[#This Row],[Patient_ID]],Patientsdetails[Patient_ID],Patientsdetails[Satisfaction_Score])</f>
        <v>3</v>
      </c>
      <c r="L376" t="str">
        <f>_xlfn.XLOOKUP(Emergency[[#This Row],[Patient_ID]],Medicals[Patient ID],Medicals[Department])</f>
        <v>Orthopedics</v>
      </c>
    </row>
    <row r="377" spans="1:12">
      <c r="A377">
        <v>376</v>
      </c>
      <c r="B377">
        <v>529</v>
      </c>
      <c r="C377">
        <v>906</v>
      </c>
      <c r="D377" t="s">
        <v>1262</v>
      </c>
      <c r="E377">
        <v>8</v>
      </c>
      <c r="F377" t="s">
        <v>1261</v>
      </c>
      <c r="G377" s="28">
        <f>_xlfn.XLOOKUP(Emergency[[#This Row],[Visit_ID]],Financials[Visit_ID],Financials[Total_Bill_Amount])</f>
        <v>30412</v>
      </c>
      <c r="H377" s="28">
        <f>_xlfn.XLOOKUP(Emergency[[#This Row],[Visit_ID]],Financials[Visit_ID],Financials[Insurance_Coverage])</f>
        <v>20013.99849792034</v>
      </c>
      <c r="I377" s="28">
        <f>_xlfn.XLOOKUP(Emergency[[#This Row],[Visit_ID]],Financials[Visit_ID],Financials[Balance_Due])</f>
        <v>10398.00150207966</v>
      </c>
      <c r="J377" s="3">
        <f>_xlfn.XLOOKUP(Emergency[[#This Row],[Visit_ID]],Hospitalvisits[Visit_ID],Hospitalvisits[Admission_Date])</f>
        <v>44714</v>
      </c>
      <c r="K377">
        <f>_xlfn.XLOOKUP(Emergency[[#This Row],[Patient_ID]],Patientsdetails[Patient_ID],Patientsdetails[Satisfaction_Score])</f>
        <v>9</v>
      </c>
      <c r="L377" t="e">
        <f>_xlfn.XLOOKUP(Emergency[[#This Row],[Patient_ID]],Medicals[Patient ID],Medicals[Department])</f>
        <v>#N/A</v>
      </c>
    </row>
    <row r="378" spans="1:12">
      <c r="A378">
        <v>377</v>
      </c>
      <c r="B378">
        <v>532</v>
      </c>
      <c r="C378">
        <v>1200</v>
      </c>
      <c r="D378" t="s">
        <v>1262</v>
      </c>
      <c r="E378">
        <v>1</v>
      </c>
      <c r="F378" t="s">
        <v>1262</v>
      </c>
      <c r="G378" s="28">
        <f>_xlfn.XLOOKUP(Emergency[[#This Row],[Visit_ID]],Financials[Visit_ID],Financials[Total_Bill_Amount])</f>
        <v>30234</v>
      </c>
      <c r="H378" s="28">
        <f>_xlfn.XLOOKUP(Emergency[[#This Row],[Visit_ID]],Financials[Visit_ID],Financials[Insurance_Coverage])</f>
        <v>24153.901597760341</v>
      </c>
      <c r="I378" s="28">
        <f>_xlfn.XLOOKUP(Emergency[[#This Row],[Visit_ID]],Financials[Visit_ID],Financials[Balance_Due])</f>
        <v>6080.0984022396624</v>
      </c>
      <c r="J378" s="3">
        <f>_xlfn.XLOOKUP(Emergency[[#This Row],[Visit_ID]],Hospitalvisits[Visit_ID],Hospitalvisits[Admission_Date])</f>
        <v>44600</v>
      </c>
      <c r="K378">
        <f>_xlfn.XLOOKUP(Emergency[[#This Row],[Patient_ID]],Patientsdetails[Patient_ID],Patientsdetails[Satisfaction_Score])</f>
        <v>1</v>
      </c>
      <c r="L378" t="e">
        <f>_xlfn.XLOOKUP(Emergency[[#This Row],[Patient_ID]],Medicals[Patient ID],Medicals[Department])</f>
        <v>#N/A</v>
      </c>
    </row>
    <row r="379" spans="1:12">
      <c r="A379">
        <v>378</v>
      </c>
      <c r="B379">
        <v>401</v>
      </c>
      <c r="C379">
        <v>2089</v>
      </c>
      <c r="D379" t="s">
        <v>1261</v>
      </c>
      <c r="E379">
        <v>9</v>
      </c>
      <c r="F379" t="s">
        <v>1261</v>
      </c>
      <c r="G379" s="28">
        <f>_xlfn.XLOOKUP(Emergency[[#This Row],[Visit_ID]],Financials[Visit_ID],Financials[Total_Bill_Amount])</f>
        <v>5766</v>
      </c>
      <c r="H379" s="28">
        <f>_xlfn.XLOOKUP(Emergency[[#This Row],[Visit_ID]],Financials[Visit_ID],Financials[Insurance_Coverage])</f>
        <v>2980.3186261425049</v>
      </c>
      <c r="I379" s="28">
        <f>_xlfn.XLOOKUP(Emergency[[#This Row],[Visit_ID]],Financials[Visit_ID],Financials[Balance_Due])</f>
        <v>2785.6813738574951</v>
      </c>
      <c r="J379" s="3">
        <f>_xlfn.XLOOKUP(Emergency[[#This Row],[Visit_ID]],Hospitalvisits[Visit_ID],Hospitalvisits[Admission_Date])</f>
        <v>45226</v>
      </c>
      <c r="K379">
        <f>_xlfn.XLOOKUP(Emergency[[#This Row],[Patient_ID]],Patientsdetails[Patient_ID],Patientsdetails[Satisfaction_Score])</f>
        <v>5</v>
      </c>
      <c r="L379" t="e">
        <f>_xlfn.XLOOKUP(Emergency[[#This Row],[Patient_ID]],Medicals[Patient ID],Medicals[Department])</f>
        <v>#N/A</v>
      </c>
    </row>
    <row r="380" spans="1:12">
      <c r="A380">
        <v>379</v>
      </c>
      <c r="B380">
        <v>777</v>
      </c>
      <c r="C380">
        <v>2251</v>
      </c>
      <c r="D380" t="s">
        <v>1262</v>
      </c>
      <c r="E380">
        <v>12</v>
      </c>
      <c r="F380" t="s">
        <v>1261</v>
      </c>
      <c r="G380" s="28">
        <f>_xlfn.XLOOKUP(Emergency[[#This Row],[Visit_ID]],Financials[Visit_ID],Financials[Total_Bill_Amount])</f>
        <v>16360</v>
      </c>
      <c r="H380" s="28">
        <f>_xlfn.XLOOKUP(Emergency[[#This Row],[Visit_ID]],Financials[Visit_ID],Financials[Insurance_Coverage])</f>
        <v>9831.6926169858125</v>
      </c>
      <c r="I380" s="28">
        <f>_xlfn.XLOOKUP(Emergency[[#This Row],[Visit_ID]],Financials[Visit_ID],Financials[Balance_Due])</f>
        <v>6528.3073830141884</v>
      </c>
      <c r="J380" s="3">
        <f>_xlfn.XLOOKUP(Emergency[[#This Row],[Visit_ID]],Hospitalvisits[Visit_ID],Hospitalvisits[Admission_Date])</f>
        <v>45620</v>
      </c>
      <c r="K380">
        <f>_xlfn.XLOOKUP(Emergency[[#This Row],[Patient_ID]],Patientsdetails[Patient_ID],Patientsdetails[Satisfaction_Score])</f>
        <v>6</v>
      </c>
      <c r="L380" t="e">
        <f>_xlfn.XLOOKUP(Emergency[[#This Row],[Patient_ID]],Medicals[Patient ID],Medicals[Department])</f>
        <v>#N/A</v>
      </c>
    </row>
    <row r="381" spans="1:12">
      <c r="A381">
        <v>380</v>
      </c>
      <c r="B381">
        <v>869</v>
      </c>
      <c r="C381">
        <v>743</v>
      </c>
      <c r="D381" t="s">
        <v>1261</v>
      </c>
      <c r="E381">
        <v>2</v>
      </c>
      <c r="F381" t="s">
        <v>1262</v>
      </c>
      <c r="G381" s="28">
        <f>_xlfn.XLOOKUP(Emergency[[#This Row],[Visit_ID]],Financials[Visit_ID],Financials[Total_Bill_Amount])</f>
        <v>20168</v>
      </c>
      <c r="H381" s="28">
        <f>_xlfn.XLOOKUP(Emergency[[#This Row],[Visit_ID]],Financials[Visit_ID],Financials[Insurance_Coverage])</f>
        <v>15448.95828160899</v>
      </c>
      <c r="I381" s="28">
        <f>_xlfn.XLOOKUP(Emergency[[#This Row],[Visit_ID]],Financials[Visit_ID],Financials[Balance_Due])</f>
        <v>4719.0417183910095</v>
      </c>
      <c r="J381" s="3">
        <f>_xlfn.XLOOKUP(Emergency[[#This Row],[Visit_ID]],Hospitalvisits[Visit_ID],Hospitalvisits[Admission_Date])</f>
        <v>44848</v>
      </c>
      <c r="K381">
        <f>_xlfn.XLOOKUP(Emergency[[#This Row],[Patient_ID]],Patientsdetails[Patient_ID],Patientsdetails[Satisfaction_Score])</f>
        <v>4</v>
      </c>
      <c r="L381" t="e">
        <f>_xlfn.XLOOKUP(Emergency[[#This Row],[Patient_ID]],Medicals[Patient ID],Medicals[Department])</f>
        <v>#N/A</v>
      </c>
    </row>
    <row r="382" spans="1:12">
      <c r="A382">
        <v>381</v>
      </c>
      <c r="B382">
        <v>985</v>
      </c>
      <c r="C382">
        <v>1308</v>
      </c>
      <c r="D382" t="s">
        <v>1261</v>
      </c>
      <c r="E382">
        <v>5</v>
      </c>
      <c r="F382" t="s">
        <v>1261</v>
      </c>
      <c r="G382" s="28">
        <f>_xlfn.XLOOKUP(Emergency[[#This Row],[Visit_ID]],Financials[Visit_ID],Financials[Total_Bill_Amount])</f>
        <v>25257</v>
      </c>
      <c r="H382" s="28">
        <f>_xlfn.XLOOKUP(Emergency[[#This Row],[Visit_ID]],Financials[Visit_ID],Financials[Insurance_Coverage])</f>
        <v>21775.92502688328</v>
      </c>
      <c r="I382" s="28">
        <f>_xlfn.XLOOKUP(Emergency[[#This Row],[Visit_ID]],Financials[Visit_ID],Financials[Balance_Due])</f>
        <v>3481.0749731167198</v>
      </c>
      <c r="J382" s="3">
        <f>_xlfn.XLOOKUP(Emergency[[#This Row],[Visit_ID]],Hospitalvisits[Visit_ID],Hospitalvisits[Admission_Date])</f>
        <v>45465</v>
      </c>
      <c r="K382">
        <f>_xlfn.XLOOKUP(Emergency[[#This Row],[Patient_ID]],Patientsdetails[Patient_ID],Patientsdetails[Satisfaction_Score])</f>
        <v>1</v>
      </c>
      <c r="L382" t="e">
        <f>_xlfn.XLOOKUP(Emergency[[#This Row],[Patient_ID]],Medicals[Patient ID],Medicals[Department])</f>
        <v>#N/A</v>
      </c>
    </row>
    <row r="383" spans="1:12">
      <c r="A383">
        <v>382</v>
      </c>
      <c r="B383">
        <v>724</v>
      </c>
      <c r="C383">
        <v>1380</v>
      </c>
      <c r="D383" t="s">
        <v>1262</v>
      </c>
      <c r="E383">
        <v>4</v>
      </c>
      <c r="F383" t="s">
        <v>1262</v>
      </c>
      <c r="G383" s="28">
        <f>_xlfn.XLOOKUP(Emergency[[#This Row],[Visit_ID]],Financials[Visit_ID],Financials[Total_Bill_Amount])</f>
        <v>11197</v>
      </c>
      <c r="H383" s="28">
        <f>_xlfn.XLOOKUP(Emergency[[#This Row],[Visit_ID]],Financials[Visit_ID],Financials[Insurance_Coverage])</f>
        <v>6285.7522232238607</v>
      </c>
      <c r="I383" s="28">
        <f>_xlfn.XLOOKUP(Emergency[[#This Row],[Visit_ID]],Financials[Visit_ID],Financials[Balance_Due])</f>
        <v>4911.2477767761393</v>
      </c>
      <c r="J383" s="3">
        <f>_xlfn.XLOOKUP(Emergency[[#This Row],[Visit_ID]],Hospitalvisits[Visit_ID],Hospitalvisits[Admission_Date])</f>
        <v>45410</v>
      </c>
      <c r="K383">
        <f>_xlfn.XLOOKUP(Emergency[[#This Row],[Patient_ID]],Patientsdetails[Patient_ID],Patientsdetails[Satisfaction_Score])</f>
        <v>1</v>
      </c>
      <c r="L383" t="e">
        <f>_xlfn.XLOOKUP(Emergency[[#This Row],[Patient_ID]],Medicals[Patient ID],Medicals[Department])</f>
        <v>#N/A</v>
      </c>
    </row>
    <row r="384" spans="1:12">
      <c r="A384">
        <v>383</v>
      </c>
      <c r="B384">
        <v>881</v>
      </c>
      <c r="C384">
        <v>2067</v>
      </c>
      <c r="D384" t="s">
        <v>1261</v>
      </c>
      <c r="E384">
        <v>1</v>
      </c>
      <c r="F384" t="s">
        <v>1262</v>
      </c>
      <c r="G384" s="28">
        <f>_xlfn.XLOOKUP(Emergency[[#This Row],[Visit_ID]],Financials[Visit_ID],Financials[Total_Bill_Amount])</f>
        <v>7973</v>
      </c>
      <c r="H384" s="28">
        <f>_xlfn.XLOOKUP(Emergency[[#This Row],[Visit_ID]],Financials[Visit_ID],Financials[Insurance_Coverage])</f>
        <v>6771.3663012536481</v>
      </c>
      <c r="I384" s="28">
        <f>_xlfn.XLOOKUP(Emergency[[#This Row],[Visit_ID]],Financials[Visit_ID],Financials[Balance_Due])</f>
        <v>1201.6336987463519</v>
      </c>
      <c r="J384" s="3">
        <f>_xlfn.XLOOKUP(Emergency[[#This Row],[Visit_ID]],Hospitalvisits[Visit_ID],Hospitalvisits[Admission_Date])</f>
        <v>45286</v>
      </c>
      <c r="K384">
        <f>_xlfn.XLOOKUP(Emergency[[#This Row],[Patient_ID]],Patientsdetails[Patient_ID],Patientsdetails[Satisfaction_Score])</f>
        <v>10</v>
      </c>
      <c r="L384" t="e">
        <f>_xlfn.XLOOKUP(Emergency[[#This Row],[Patient_ID]],Medicals[Patient ID],Medicals[Department])</f>
        <v>#N/A</v>
      </c>
    </row>
    <row r="385" spans="1:12">
      <c r="A385">
        <v>384</v>
      </c>
      <c r="B385">
        <v>129</v>
      </c>
      <c r="C385">
        <v>2502</v>
      </c>
      <c r="D385" t="s">
        <v>1261</v>
      </c>
      <c r="E385">
        <v>11</v>
      </c>
      <c r="F385" t="s">
        <v>1261</v>
      </c>
      <c r="G385" s="28">
        <f>_xlfn.XLOOKUP(Emergency[[#This Row],[Visit_ID]],Financials[Visit_ID],Financials[Total_Bill_Amount])</f>
        <v>23829</v>
      </c>
      <c r="H385" s="28">
        <f>_xlfn.XLOOKUP(Emergency[[#This Row],[Visit_ID]],Financials[Visit_ID],Financials[Insurance_Coverage])</f>
        <v>20112.301259458949</v>
      </c>
      <c r="I385" s="28">
        <f>_xlfn.XLOOKUP(Emergency[[#This Row],[Visit_ID]],Financials[Visit_ID],Financials[Balance_Due])</f>
        <v>3716.6987405410509</v>
      </c>
      <c r="J385" s="3">
        <f>_xlfn.XLOOKUP(Emergency[[#This Row],[Visit_ID]],Hospitalvisits[Visit_ID],Hospitalvisits[Admission_Date])</f>
        <v>45451</v>
      </c>
      <c r="K385">
        <f>_xlfn.XLOOKUP(Emergency[[#This Row],[Patient_ID]],Patientsdetails[Patient_ID],Patientsdetails[Satisfaction_Score])</f>
        <v>3</v>
      </c>
      <c r="L385" t="str">
        <f>_xlfn.XLOOKUP(Emergency[[#This Row],[Patient_ID]],Medicals[Patient ID],Medicals[Department])</f>
        <v>Pediatrics</v>
      </c>
    </row>
    <row r="386" spans="1:12">
      <c r="A386">
        <v>385</v>
      </c>
      <c r="B386">
        <v>431</v>
      </c>
      <c r="C386">
        <v>244</v>
      </c>
      <c r="D386" t="s">
        <v>1262</v>
      </c>
      <c r="E386">
        <v>10</v>
      </c>
      <c r="F386" t="s">
        <v>1261</v>
      </c>
      <c r="G386" s="28">
        <f>_xlfn.XLOOKUP(Emergency[[#This Row],[Visit_ID]],Financials[Visit_ID],Financials[Total_Bill_Amount])</f>
        <v>8044</v>
      </c>
      <c r="H386" s="28">
        <f>_xlfn.XLOOKUP(Emergency[[#This Row],[Visit_ID]],Financials[Visit_ID],Financials[Insurance_Coverage])</f>
        <v>6328.0276793628454</v>
      </c>
      <c r="I386" s="28">
        <f>_xlfn.XLOOKUP(Emergency[[#This Row],[Visit_ID]],Financials[Visit_ID],Financials[Balance_Due])</f>
        <v>1715.972320637155</v>
      </c>
      <c r="J386" s="3">
        <f>_xlfn.XLOOKUP(Emergency[[#This Row],[Visit_ID]],Hospitalvisits[Visit_ID],Hospitalvisits[Admission_Date])</f>
        <v>45534</v>
      </c>
      <c r="K386">
        <f>_xlfn.XLOOKUP(Emergency[[#This Row],[Patient_ID]],Patientsdetails[Patient_ID],Patientsdetails[Satisfaction_Score])</f>
        <v>10</v>
      </c>
      <c r="L386" t="e">
        <f>_xlfn.XLOOKUP(Emergency[[#This Row],[Patient_ID]],Medicals[Patient ID],Medicals[Department])</f>
        <v>#N/A</v>
      </c>
    </row>
    <row r="387" spans="1:12">
      <c r="A387">
        <v>386</v>
      </c>
      <c r="B387">
        <v>867</v>
      </c>
      <c r="C387">
        <v>148</v>
      </c>
      <c r="D387" t="s">
        <v>1262</v>
      </c>
      <c r="E387">
        <v>2</v>
      </c>
      <c r="F387" t="s">
        <v>1262</v>
      </c>
      <c r="G387" s="28">
        <f>_xlfn.XLOOKUP(Emergency[[#This Row],[Visit_ID]],Financials[Visit_ID],Financials[Total_Bill_Amount])</f>
        <v>8694</v>
      </c>
      <c r="H387" s="28">
        <f>_xlfn.XLOOKUP(Emergency[[#This Row],[Visit_ID]],Financials[Visit_ID],Financials[Insurance_Coverage])</f>
        <v>5144.7147527252682</v>
      </c>
      <c r="I387" s="28">
        <f>_xlfn.XLOOKUP(Emergency[[#This Row],[Visit_ID]],Financials[Visit_ID],Financials[Balance_Due])</f>
        <v>3549.2852472747318</v>
      </c>
      <c r="J387" s="3">
        <f>_xlfn.XLOOKUP(Emergency[[#This Row],[Visit_ID]],Hospitalvisits[Visit_ID],Hospitalvisits[Admission_Date])</f>
        <v>45615</v>
      </c>
      <c r="K387">
        <f>_xlfn.XLOOKUP(Emergency[[#This Row],[Patient_ID]],Patientsdetails[Patient_ID],Patientsdetails[Satisfaction_Score])</f>
        <v>4</v>
      </c>
      <c r="L387" t="e">
        <f>_xlfn.XLOOKUP(Emergency[[#This Row],[Patient_ID]],Medicals[Patient ID],Medicals[Department])</f>
        <v>#N/A</v>
      </c>
    </row>
    <row r="388" spans="1:12">
      <c r="A388">
        <v>387</v>
      </c>
      <c r="B388">
        <v>413</v>
      </c>
      <c r="C388">
        <v>1310</v>
      </c>
      <c r="D388" t="s">
        <v>1262</v>
      </c>
      <c r="E388">
        <v>6</v>
      </c>
      <c r="F388" t="s">
        <v>1262</v>
      </c>
      <c r="G388" s="28">
        <f>_xlfn.XLOOKUP(Emergency[[#This Row],[Visit_ID]],Financials[Visit_ID],Financials[Total_Bill_Amount])</f>
        <v>48269</v>
      </c>
      <c r="H388" s="28">
        <f>_xlfn.XLOOKUP(Emergency[[#This Row],[Visit_ID]],Financials[Visit_ID],Financials[Insurance_Coverage])</f>
        <v>29190.95496169433</v>
      </c>
      <c r="I388" s="28">
        <f>_xlfn.XLOOKUP(Emergency[[#This Row],[Visit_ID]],Financials[Visit_ID],Financials[Balance_Due])</f>
        <v>19078.04503830567</v>
      </c>
      <c r="J388" s="3">
        <f>_xlfn.XLOOKUP(Emergency[[#This Row],[Visit_ID]],Hospitalvisits[Visit_ID],Hospitalvisits[Admission_Date])</f>
        <v>45141</v>
      </c>
      <c r="K388">
        <f>_xlfn.XLOOKUP(Emergency[[#This Row],[Patient_ID]],Patientsdetails[Patient_ID],Patientsdetails[Satisfaction_Score])</f>
        <v>8</v>
      </c>
      <c r="L388" t="e">
        <f>_xlfn.XLOOKUP(Emergency[[#This Row],[Patient_ID]],Medicals[Patient ID],Medicals[Department])</f>
        <v>#N/A</v>
      </c>
    </row>
    <row r="389" spans="1:12">
      <c r="A389">
        <v>388</v>
      </c>
      <c r="B389">
        <v>704</v>
      </c>
      <c r="C389">
        <v>2904</v>
      </c>
      <c r="D389" t="s">
        <v>1261</v>
      </c>
      <c r="E389">
        <v>8</v>
      </c>
      <c r="F389" t="s">
        <v>1262</v>
      </c>
      <c r="G389" s="28">
        <f>_xlfn.XLOOKUP(Emergency[[#This Row],[Visit_ID]],Financials[Visit_ID],Financials[Total_Bill_Amount])</f>
        <v>11295</v>
      </c>
      <c r="H389" s="28">
        <f>_xlfn.XLOOKUP(Emergency[[#This Row],[Visit_ID]],Financials[Visit_ID],Financials[Insurance_Coverage])</f>
        <v>8782.3483392970393</v>
      </c>
      <c r="I389" s="28">
        <f>_xlfn.XLOOKUP(Emergency[[#This Row],[Visit_ID]],Financials[Visit_ID],Financials[Balance_Due])</f>
        <v>2512.6516607029612</v>
      </c>
      <c r="J389" s="3">
        <f>_xlfn.XLOOKUP(Emergency[[#This Row],[Visit_ID]],Hospitalvisits[Visit_ID],Hospitalvisits[Admission_Date])</f>
        <v>45305</v>
      </c>
      <c r="K389">
        <f>_xlfn.XLOOKUP(Emergency[[#This Row],[Patient_ID]],Patientsdetails[Patient_ID],Patientsdetails[Satisfaction_Score])</f>
        <v>6</v>
      </c>
      <c r="L389" t="e">
        <f>_xlfn.XLOOKUP(Emergency[[#This Row],[Patient_ID]],Medicals[Patient ID],Medicals[Department])</f>
        <v>#N/A</v>
      </c>
    </row>
    <row r="390" spans="1:12">
      <c r="A390">
        <v>389</v>
      </c>
      <c r="B390">
        <v>435</v>
      </c>
      <c r="C390">
        <v>601</v>
      </c>
      <c r="D390" t="s">
        <v>1261</v>
      </c>
      <c r="E390">
        <v>6</v>
      </c>
      <c r="F390" t="s">
        <v>1262</v>
      </c>
      <c r="G390" s="28">
        <f>_xlfn.XLOOKUP(Emergency[[#This Row],[Visit_ID]],Financials[Visit_ID],Financials[Total_Bill_Amount])</f>
        <v>7095</v>
      </c>
      <c r="H390" s="28">
        <f>_xlfn.XLOOKUP(Emergency[[#This Row],[Visit_ID]],Financials[Visit_ID],Financials[Insurance_Coverage])</f>
        <v>4763.9742294340022</v>
      </c>
      <c r="I390" s="28">
        <f>_xlfn.XLOOKUP(Emergency[[#This Row],[Visit_ID]],Financials[Visit_ID],Financials[Balance_Due])</f>
        <v>2331.0257705659978</v>
      </c>
      <c r="J390" s="3">
        <f>_xlfn.XLOOKUP(Emergency[[#This Row],[Visit_ID]],Hospitalvisits[Visit_ID],Hospitalvisits[Admission_Date])</f>
        <v>44796</v>
      </c>
      <c r="K390">
        <f>_xlfn.XLOOKUP(Emergency[[#This Row],[Patient_ID]],Patientsdetails[Patient_ID],Patientsdetails[Satisfaction_Score])</f>
        <v>2</v>
      </c>
      <c r="L390" t="e">
        <f>_xlfn.XLOOKUP(Emergency[[#This Row],[Patient_ID]],Medicals[Patient ID],Medicals[Department])</f>
        <v>#N/A</v>
      </c>
    </row>
    <row r="391" spans="1:12">
      <c r="A391">
        <v>390</v>
      </c>
      <c r="B391">
        <v>98</v>
      </c>
      <c r="C391">
        <v>2834</v>
      </c>
      <c r="D391" t="s">
        <v>1261</v>
      </c>
      <c r="E391">
        <v>10</v>
      </c>
      <c r="F391" t="s">
        <v>1261</v>
      </c>
      <c r="G391" s="28">
        <f>_xlfn.XLOOKUP(Emergency[[#This Row],[Visit_ID]],Financials[Visit_ID],Financials[Total_Bill_Amount])</f>
        <v>22514</v>
      </c>
      <c r="H391" s="28">
        <f>_xlfn.XLOOKUP(Emergency[[#This Row],[Visit_ID]],Financials[Visit_ID],Financials[Insurance_Coverage])</f>
        <v>13110.484562763089</v>
      </c>
      <c r="I391" s="28">
        <f>_xlfn.XLOOKUP(Emergency[[#This Row],[Visit_ID]],Financials[Visit_ID],Financials[Balance_Due])</f>
        <v>9403.5154372369088</v>
      </c>
      <c r="J391" s="3">
        <f>_xlfn.XLOOKUP(Emergency[[#This Row],[Visit_ID]],Hospitalvisits[Visit_ID],Hospitalvisits[Admission_Date])</f>
        <v>45377</v>
      </c>
      <c r="K391">
        <f>_xlfn.XLOOKUP(Emergency[[#This Row],[Patient_ID]],Patientsdetails[Patient_ID],Patientsdetails[Satisfaction_Score])</f>
        <v>1</v>
      </c>
      <c r="L391" t="e">
        <f>_xlfn.XLOOKUP(Emergency[[#This Row],[Patient_ID]],Medicals[Patient ID],Medicals[Department])</f>
        <v>#N/A</v>
      </c>
    </row>
    <row r="392" spans="1:12">
      <c r="A392">
        <v>391</v>
      </c>
      <c r="B392">
        <v>711</v>
      </c>
      <c r="C392">
        <v>618</v>
      </c>
      <c r="D392" t="s">
        <v>1261</v>
      </c>
      <c r="E392">
        <v>2</v>
      </c>
      <c r="F392" t="s">
        <v>1262</v>
      </c>
      <c r="G392" s="28">
        <f>_xlfn.XLOOKUP(Emergency[[#This Row],[Visit_ID]],Financials[Visit_ID],Financials[Total_Bill_Amount])</f>
        <v>5657</v>
      </c>
      <c r="H392" s="28">
        <f>_xlfn.XLOOKUP(Emergency[[#This Row],[Visit_ID]],Financials[Visit_ID],Financials[Insurance_Coverage])</f>
        <v>3056.3335051351942</v>
      </c>
      <c r="I392" s="28">
        <f>_xlfn.XLOOKUP(Emergency[[#This Row],[Visit_ID]],Financials[Visit_ID],Financials[Balance_Due])</f>
        <v>2600.6664948648058</v>
      </c>
      <c r="J392" s="3">
        <f>_xlfn.XLOOKUP(Emergency[[#This Row],[Visit_ID]],Hospitalvisits[Visit_ID],Hospitalvisits[Admission_Date])</f>
        <v>44636</v>
      </c>
      <c r="K392">
        <f>_xlfn.XLOOKUP(Emergency[[#This Row],[Patient_ID]],Patientsdetails[Patient_ID],Patientsdetails[Satisfaction_Score])</f>
        <v>8</v>
      </c>
      <c r="L392" t="e">
        <f>_xlfn.XLOOKUP(Emergency[[#This Row],[Patient_ID]],Medicals[Patient ID],Medicals[Department])</f>
        <v>#N/A</v>
      </c>
    </row>
    <row r="393" spans="1:12">
      <c r="A393">
        <v>392</v>
      </c>
      <c r="B393">
        <v>94</v>
      </c>
      <c r="C393">
        <v>1953</v>
      </c>
      <c r="D393" t="s">
        <v>1261</v>
      </c>
      <c r="E393">
        <v>2</v>
      </c>
      <c r="F393" t="s">
        <v>1262</v>
      </c>
      <c r="G393" s="28">
        <f>_xlfn.XLOOKUP(Emergency[[#This Row],[Visit_ID]],Financials[Visit_ID],Financials[Total_Bill_Amount])</f>
        <v>5751</v>
      </c>
      <c r="H393" s="28">
        <f>_xlfn.XLOOKUP(Emergency[[#This Row],[Visit_ID]],Financials[Visit_ID],Financials[Insurance_Coverage])</f>
        <v>3938.6109247260142</v>
      </c>
      <c r="I393" s="28">
        <f>_xlfn.XLOOKUP(Emergency[[#This Row],[Visit_ID]],Financials[Visit_ID],Financials[Balance_Due])</f>
        <v>1812.389075273986</v>
      </c>
      <c r="J393" s="3">
        <f>_xlfn.XLOOKUP(Emergency[[#This Row],[Visit_ID]],Hospitalvisits[Visit_ID],Hospitalvisits[Admission_Date])</f>
        <v>44628</v>
      </c>
      <c r="K393">
        <f>_xlfn.XLOOKUP(Emergency[[#This Row],[Patient_ID]],Patientsdetails[Patient_ID],Patientsdetails[Satisfaction_Score])</f>
        <v>1</v>
      </c>
      <c r="L393" t="str">
        <f>_xlfn.XLOOKUP(Emergency[[#This Row],[Patient_ID]],Medicals[Patient ID],Medicals[Department])</f>
        <v>Emergency</v>
      </c>
    </row>
    <row r="394" spans="1:12">
      <c r="A394">
        <v>393</v>
      </c>
      <c r="B394">
        <v>67</v>
      </c>
      <c r="C394">
        <v>2896</v>
      </c>
      <c r="D394" t="s">
        <v>1262</v>
      </c>
      <c r="E394">
        <v>7</v>
      </c>
      <c r="F394" t="s">
        <v>1261</v>
      </c>
      <c r="G394" s="28">
        <f>_xlfn.XLOOKUP(Emergency[[#This Row],[Visit_ID]],Financials[Visit_ID],Financials[Total_Bill_Amount])</f>
        <v>18360</v>
      </c>
      <c r="H394" s="28">
        <f>_xlfn.XLOOKUP(Emergency[[#This Row],[Visit_ID]],Financials[Visit_ID],Financials[Insurance_Coverage])</f>
        <v>12211.419800272801</v>
      </c>
      <c r="I394" s="28">
        <f>_xlfn.XLOOKUP(Emergency[[#This Row],[Visit_ID]],Financials[Visit_ID],Financials[Balance_Due])</f>
        <v>6148.5801997271992</v>
      </c>
      <c r="J394" s="3">
        <f>_xlfn.XLOOKUP(Emergency[[#This Row],[Visit_ID]],Hospitalvisits[Visit_ID],Hospitalvisits[Admission_Date])</f>
        <v>45581</v>
      </c>
      <c r="K394">
        <f>_xlfn.XLOOKUP(Emergency[[#This Row],[Patient_ID]],Patientsdetails[Patient_ID],Patientsdetails[Satisfaction_Score])</f>
        <v>5</v>
      </c>
      <c r="L394" t="str">
        <f>_xlfn.XLOOKUP(Emergency[[#This Row],[Patient_ID]],Medicals[Patient ID],Medicals[Department])</f>
        <v>Neurology</v>
      </c>
    </row>
    <row r="395" spans="1:12">
      <c r="A395">
        <v>394</v>
      </c>
      <c r="B395">
        <v>446</v>
      </c>
      <c r="C395">
        <v>377</v>
      </c>
      <c r="D395" t="s">
        <v>1262</v>
      </c>
      <c r="E395">
        <v>4</v>
      </c>
      <c r="F395" t="s">
        <v>1262</v>
      </c>
      <c r="G395" s="28">
        <f>_xlfn.XLOOKUP(Emergency[[#This Row],[Visit_ID]],Financials[Visit_ID],Financials[Total_Bill_Amount])</f>
        <v>23621</v>
      </c>
      <c r="H395" s="28">
        <f>_xlfn.XLOOKUP(Emergency[[#This Row],[Visit_ID]],Financials[Visit_ID],Financials[Insurance_Coverage])</f>
        <v>20522.520531667171</v>
      </c>
      <c r="I395" s="28">
        <f>_xlfn.XLOOKUP(Emergency[[#This Row],[Visit_ID]],Financials[Visit_ID],Financials[Balance_Due])</f>
        <v>3098.4794683328291</v>
      </c>
      <c r="J395" s="3">
        <f>_xlfn.XLOOKUP(Emergency[[#This Row],[Visit_ID]],Hospitalvisits[Visit_ID],Hospitalvisits[Admission_Date])</f>
        <v>45033</v>
      </c>
      <c r="K395">
        <f>_xlfn.XLOOKUP(Emergency[[#This Row],[Patient_ID]],Patientsdetails[Patient_ID],Patientsdetails[Satisfaction_Score])</f>
        <v>3</v>
      </c>
      <c r="L395" t="e">
        <f>_xlfn.XLOOKUP(Emergency[[#This Row],[Patient_ID]],Medicals[Patient ID],Medicals[Department])</f>
        <v>#N/A</v>
      </c>
    </row>
    <row r="396" spans="1:12">
      <c r="A396">
        <v>395</v>
      </c>
      <c r="B396">
        <v>684</v>
      </c>
      <c r="C396">
        <v>152</v>
      </c>
      <c r="D396" t="s">
        <v>1261</v>
      </c>
      <c r="E396">
        <v>5</v>
      </c>
      <c r="F396" t="s">
        <v>1261</v>
      </c>
      <c r="G396" s="28">
        <f>_xlfn.XLOOKUP(Emergency[[#This Row],[Visit_ID]],Financials[Visit_ID],Financials[Total_Bill_Amount])</f>
        <v>28328</v>
      </c>
      <c r="H396" s="28">
        <f>_xlfn.XLOOKUP(Emergency[[#This Row],[Visit_ID]],Financials[Visit_ID],Financials[Insurance_Coverage])</f>
        <v>17521.754111500952</v>
      </c>
      <c r="I396" s="28">
        <f>_xlfn.XLOOKUP(Emergency[[#This Row],[Visit_ID]],Financials[Visit_ID],Financials[Balance_Due])</f>
        <v>10806.24588849905</v>
      </c>
      <c r="J396" s="3">
        <f>_xlfn.XLOOKUP(Emergency[[#This Row],[Visit_ID]],Hospitalvisits[Visit_ID],Hospitalvisits[Admission_Date])</f>
        <v>45470</v>
      </c>
      <c r="K396">
        <f>_xlfn.XLOOKUP(Emergency[[#This Row],[Patient_ID]],Patientsdetails[Patient_ID],Patientsdetails[Satisfaction_Score])</f>
        <v>10</v>
      </c>
      <c r="L396" t="e">
        <f>_xlfn.XLOOKUP(Emergency[[#This Row],[Patient_ID]],Medicals[Patient ID],Medicals[Department])</f>
        <v>#N/A</v>
      </c>
    </row>
    <row r="397" spans="1:12">
      <c r="A397">
        <v>396</v>
      </c>
      <c r="B397">
        <v>979</v>
      </c>
      <c r="C397">
        <v>418</v>
      </c>
      <c r="D397" t="s">
        <v>1262</v>
      </c>
      <c r="E397">
        <v>1</v>
      </c>
      <c r="F397" t="s">
        <v>1262</v>
      </c>
      <c r="G397" s="28">
        <f>_xlfn.XLOOKUP(Emergency[[#This Row],[Visit_ID]],Financials[Visit_ID],Financials[Total_Bill_Amount])</f>
        <v>9209</v>
      </c>
      <c r="H397" s="28">
        <f>_xlfn.XLOOKUP(Emergency[[#This Row],[Visit_ID]],Financials[Visit_ID],Financials[Insurance_Coverage])</f>
        <v>8208.9301658557924</v>
      </c>
      <c r="I397" s="28">
        <f>_xlfn.XLOOKUP(Emergency[[#This Row],[Visit_ID]],Financials[Visit_ID],Financials[Balance_Due])</f>
        <v>1000.069834144208</v>
      </c>
      <c r="J397" s="3">
        <f>_xlfn.XLOOKUP(Emergency[[#This Row],[Visit_ID]],Hospitalvisits[Visit_ID],Hospitalvisits[Admission_Date])</f>
        <v>45273</v>
      </c>
      <c r="K397">
        <f>_xlfn.XLOOKUP(Emergency[[#This Row],[Patient_ID]],Patientsdetails[Patient_ID],Patientsdetails[Satisfaction_Score])</f>
        <v>9</v>
      </c>
      <c r="L397" t="e">
        <f>_xlfn.XLOOKUP(Emergency[[#This Row],[Patient_ID]],Medicals[Patient ID],Medicals[Department])</f>
        <v>#N/A</v>
      </c>
    </row>
    <row r="398" spans="1:12">
      <c r="A398">
        <v>397</v>
      </c>
      <c r="B398">
        <v>843</v>
      </c>
      <c r="C398">
        <v>2893</v>
      </c>
      <c r="D398" t="s">
        <v>1261</v>
      </c>
      <c r="E398">
        <v>12</v>
      </c>
      <c r="F398" t="s">
        <v>1262</v>
      </c>
      <c r="G398" s="28">
        <f>_xlfn.XLOOKUP(Emergency[[#This Row],[Visit_ID]],Financials[Visit_ID],Financials[Total_Bill_Amount])</f>
        <v>10619</v>
      </c>
      <c r="H398" s="28">
        <f>_xlfn.XLOOKUP(Emergency[[#This Row],[Visit_ID]],Financials[Visit_ID],Financials[Insurance_Coverage])</f>
        <v>8760.2184557388664</v>
      </c>
      <c r="I398" s="28">
        <f>_xlfn.XLOOKUP(Emergency[[#This Row],[Visit_ID]],Financials[Visit_ID],Financials[Balance_Due])</f>
        <v>1858.7815442611341</v>
      </c>
      <c r="J398" s="3">
        <f>_xlfn.XLOOKUP(Emergency[[#This Row],[Visit_ID]],Hospitalvisits[Visit_ID],Hospitalvisits[Admission_Date])</f>
        <v>44817</v>
      </c>
      <c r="K398">
        <f>_xlfn.XLOOKUP(Emergency[[#This Row],[Patient_ID]],Patientsdetails[Patient_ID],Patientsdetails[Satisfaction_Score])</f>
        <v>6</v>
      </c>
      <c r="L398" t="e">
        <f>_xlfn.XLOOKUP(Emergency[[#This Row],[Patient_ID]],Medicals[Patient ID],Medicals[Department])</f>
        <v>#N/A</v>
      </c>
    </row>
    <row r="399" spans="1:12">
      <c r="A399">
        <v>398</v>
      </c>
      <c r="B399">
        <v>47</v>
      </c>
      <c r="C399">
        <v>2180</v>
      </c>
      <c r="D399" t="s">
        <v>1261</v>
      </c>
      <c r="E399">
        <v>3</v>
      </c>
      <c r="F399" t="s">
        <v>1261</v>
      </c>
      <c r="G399" s="28">
        <f>_xlfn.XLOOKUP(Emergency[[#This Row],[Visit_ID]],Financials[Visit_ID],Financials[Total_Bill_Amount])</f>
        <v>10002</v>
      </c>
      <c r="H399" s="28">
        <f>_xlfn.XLOOKUP(Emergency[[#This Row],[Visit_ID]],Financials[Visit_ID],Financials[Insurance_Coverage])</f>
        <v>8135.2796498837724</v>
      </c>
      <c r="I399" s="28">
        <f>_xlfn.XLOOKUP(Emergency[[#This Row],[Visit_ID]],Financials[Visit_ID],Financials[Balance_Due])</f>
        <v>1866.720350116228</v>
      </c>
      <c r="J399" s="3">
        <f>_xlfn.XLOOKUP(Emergency[[#This Row],[Visit_ID]],Hospitalvisits[Visit_ID],Hospitalvisits[Admission_Date])</f>
        <v>44993</v>
      </c>
      <c r="K399">
        <f>_xlfn.XLOOKUP(Emergency[[#This Row],[Patient_ID]],Patientsdetails[Patient_ID],Patientsdetails[Satisfaction_Score])</f>
        <v>2</v>
      </c>
      <c r="L399" t="str">
        <f>_xlfn.XLOOKUP(Emergency[[#This Row],[Patient_ID]],Medicals[Patient ID],Medicals[Department])</f>
        <v>Neurology</v>
      </c>
    </row>
    <row r="400" spans="1:12">
      <c r="A400">
        <v>399</v>
      </c>
      <c r="B400">
        <v>229</v>
      </c>
      <c r="C400">
        <v>817</v>
      </c>
      <c r="D400" t="s">
        <v>1261</v>
      </c>
      <c r="E400">
        <v>8</v>
      </c>
      <c r="F400" t="s">
        <v>1262</v>
      </c>
      <c r="G400" s="28">
        <f>_xlfn.XLOOKUP(Emergency[[#This Row],[Visit_ID]],Financials[Visit_ID],Financials[Total_Bill_Amount])</f>
        <v>27267</v>
      </c>
      <c r="H400" s="28">
        <f>_xlfn.XLOOKUP(Emergency[[#This Row],[Visit_ID]],Financials[Visit_ID],Financials[Insurance_Coverage])</f>
        <v>20288.899607849929</v>
      </c>
      <c r="I400" s="28">
        <f>_xlfn.XLOOKUP(Emergency[[#This Row],[Visit_ID]],Financials[Visit_ID],Financials[Balance_Due])</f>
        <v>6978.1003921500742</v>
      </c>
      <c r="J400" s="3">
        <f>_xlfn.XLOOKUP(Emergency[[#This Row],[Visit_ID]],Hospitalvisits[Visit_ID],Hospitalvisits[Admission_Date])</f>
        <v>45229</v>
      </c>
      <c r="K400">
        <f>_xlfn.XLOOKUP(Emergency[[#This Row],[Patient_ID]],Patientsdetails[Patient_ID],Patientsdetails[Satisfaction_Score])</f>
        <v>2</v>
      </c>
      <c r="L400" t="e">
        <f>_xlfn.XLOOKUP(Emergency[[#This Row],[Patient_ID]],Medicals[Patient ID],Medicals[Department])</f>
        <v>#N/A</v>
      </c>
    </row>
    <row r="401" spans="1:12">
      <c r="A401">
        <v>400</v>
      </c>
      <c r="B401">
        <v>884</v>
      </c>
      <c r="C401">
        <v>728</v>
      </c>
      <c r="D401" t="s">
        <v>1261</v>
      </c>
      <c r="E401">
        <v>6</v>
      </c>
      <c r="F401" t="s">
        <v>1262</v>
      </c>
      <c r="G401" s="28">
        <f>_xlfn.XLOOKUP(Emergency[[#This Row],[Visit_ID]],Financials[Visit_ID],Financials[Total_Bill_Amount])</f>
        <v>7501</v>
      </c>
      <c r="H401" s="28">
        <f>_xlfn.XLOOKUP(Emergency[[#This Row],[Visit_ID]],Financials[Visit_ID],Financials[Insurance_Coverage])</f>
        <v>5814.396746365087</v>
      </c>
      <c r="I401" s="28">
        <f>_xlfn.XLOOKUP(Emergency[[#This Row],[Visit_ID]],Financials[Visit_ID],Financials[Balance_Due])</f>
        <v>1686.603253634913</v>
      </c>
      <c r="J401" s="3">
        <f>_xlfn.XLOOKUP(Emergency[[#This Row],[Visit_ID]],Hospitalvisits[Visit_ID],Hospitalvisits[Admission_Date])</f>
        <v>45039</v>
      </c>
      <c r="K401">
        <f>_xlfn.XLOOKUP(Emergency[[#This Row],[Patient_ID]],Patientsdetails[Patient_ID],Patientsdetails[Satisfaction_Score])</f>
        <v>1</v>
      </c>
      <c r="L401" t="e">
        <f>_xlfn.XLOOKUP(Emergency[[#This Row],[Patient_ID]],Medicals[Patient ID],Medicals[Department])</f>
        <v>#N/A</v>
      </c>
    </row>
    <row r="402" spans="1:12">
      <c r="A402">
        <v>401</v>
      </c>
      <c r="B402">
        <v>360</v>
      </c>
      <c r="C402">
        <v>2967</v>
      </c>
      <c r="D402" t="s">
        <v>1262</v>
      </c>
      <c r="E402">
        <v>11</v>
      </c>
      <c r="F402" t="s">
        <v>1262</v>
      </c>
      <c r="G402" s="28">
        <f>_xlfn.XLOOKUP(Emergency[[#This Row],[Visit_ID]],Financials[Visit_ID],Financials[Total_Bill_Amount])</f>
        <v>26960</v>
      </c>
      <c r="H402" s="28">
        <f>_xlfn.XLOOKUP(Emergency[[#This Row],[Visit_ID]],Financials[Visit_ID],Financials[Insurance_Coverage])</f>
        <v>16326.898158118</v>
      </c>
      <c r="I402" s="28">
        <f>_xlfn.XLOOKUP(Emergency[[#This Row],[Visit_ID]],Financials[Visit_ID],Financials[Balance_Due])</f>
        <v>10633.101841882</v>
      </c>
      <c r="J402" s="3">
        <f>_xlfn.XLOOKUP(Emergency[[#This Row],[Visit_ID]],Hospitalvisits[Visit_ID],Hospitalvisits[Admission_Date])</f>
        <v>45437</v>
      </c>
      <c r="K402">
        <f>_xlfn.XLOOKUP(Emergency[[#This Row],[Patient_ID]],Patientsdetails[Patient_ID],Patientsdetails[Satisfaction_Score])</f>
        <v>2</v>
      </c>
      <c r="L402" t="str">
        <f>_xlfn.XLOOKUP(Emergency[[#This Row],[Patient_ID]],Medicals[Patient ID],Medicals[Department])</f>
        <v>Neurology</v>
      </c>
    </row>
    <row r="403" spans="1:12">
      <c r="A403">
        <v>402</v>
      </c>
      <c r="B403">
        <v>82</v>
      </c>
      <c r="C403">
        <v>1708</v>
      </c>
      <c r="D403" t="s">
        <v>1262</v>
      </c>
      <c r="E403">
        <v>12</v>
      </c>
      <c r="F403" t="s">
        <v>1262</v>
      </c>
      <c r="G403" s="28">
        <f>_xlfn.XLOOKUP(Emergency[[#This Row],[Visit_ID]],Financials[Visit_ID],Financials[Total_Bill_Amount])</f>
        <v>11075</v>
      </c>
      <c r="H403" s="28">
        <f>_xlfn.XLOOKUP(Emergency[[#This Row],[Visit_ID]],Financials[Visit_ID],Financials[Insurance_Coverage])</f>
        <v>5537.8942942441636</v>
      </c>
      <c r="I403" s="28">
        <f>_xlfn.XLOOKUP(Emergency[[#This Row],[Visit_ID]],Financials[Visit_ID],Financials[Balance_Due])</f>
        <v>5537.1057057558364</v>
      </c>
      <c r="J403" s="3">
        <f>_xlfn.XLOOKUP(Emergency[[#This Row],[Visit_ID]],Hospitalvisits[Visit_ID],Hospitalvisits[Admission_Date])</f>
        <v>45496</v>
      </c>
      <c r="K403">
        <f>_xlfn.XLOOKUP(Emergency[[#This Row],[Patient_ID]],Patientsdetails[Patient_ID],Patientsdetails[Satisfaction_Score])</f>
        <v>3</v>
      </c>
      <c r="L403" t="str">
        <f>_xlfn.XLOOKUP(Emergency[[#This Row],[Patient_ID]],Medicals[Patient ID],Medicals[Department])</f>
        <v>Orthopedics</v>
      </c>
    </row>
    <row r="404" spans="1:12">
      <c r="A404">
        <v>403</v>
      </c>
      <c r="B404">
        <v>244</v>
      </c>
      <c r="C404">
        <v>682</v>
      </c>
      <c r="D404" t="s">
        <v>1261</v>
      </c>
      <c r="E404">
        <v>4</v>
      </c>
      <c r="F404" t="s">
        <v>1262</v>
      </c>
      <c r="G404" s="28">
        <f>_xlfn.XLOOKUP(Emergency[[#This Row],[Visit_ID]],Financials[Visit_ID],Financials[Total_Bill_Amount])</f>
        <v>7596</v>
      </c>
      <c r="H404" s="28">
        <f>_xlfn.XLOOKUP(Emergency[[#This Row],[Visit_ID]],Financials[Visit_ID],Financials[Insurance_Coverage])</f>
        <v>6797.472944934163</v>
      </c>
      <c r="I404" s="28">
        <f>_xlfn.XLOOKUP(Emergency[[#This Row],[Visit_ID]],Financials[Visit_ID],Financials[Balance_Due])</f>
        <v>798.52705506583698</v>
      </c>
      <c r="J404" s="3">
        <f>_xlfn.XLOOKUP(Emergency[[#This Row],[Visit_ID]],Hospitalvisits[Visit_ID],Hospitalvisits[Admission_Date])</f>
        <v>45528</v>
      </c>
      <c r="K404">
        <f>_xlfn.XLOOKUP(Emergency[[#This Row],[Patient_ID]],Patientsdetails[Patient_ID],Patientsdetails[Satisfaction_Score])</f>
        <v>2</v>
      </c>
      <c r="L404" t="e">
        <f>_xlfn.XLOOKUP(Emergency[[#This Row],[Patient_ID]],Medicals[Patient ID],Medicals[Department])</f>
        <v>#N/A</v>
      </c>
    </row>
    <row r="405" spans="1:12">
      <c r="A405">
        <v>404</v>
      </c>
      <c r="B405">
        <v>875</v>
      </c>
      <c r="C405">
        <v>2629</v>
      </c>
      <c r="D405" t="s">
        <v>1261</v>
      </c>
      <c r="E405">
        <v>2</v>
      </c>
      <c r="F405" t="s">
        <v>1261</v>
      </c>
      <c r="G405" s="28">
        <f>_xlfn.XLOOKUP(Emergency[[#This Row],[Visit_ID]],Financials[Visit_ID],Financials[Total_Bill_Amount])</f>
        <v>4389</v>
      </c>
      <c r="H405" s="28">
        <f>_xlfn.XLOOKUP(Emergency[[#This Row],[Visit_ID]],Financials[Visit_ID],Financials[Insurance_Coverage])</f>
        <v>3362.9717291726952</v>
      </c>
      <c r="I405" s="28">
        <f>_xlfn.XLOOKUP(Emergency[[#This Row],[Visit_ID]],Financials[Visit_ID],Financials[Balance_Due])</f>
        <v>1026.0282708273051</v>
      </c>
      <c r="J405" s="3">
        <f>_xlfn.XLOOKUP(Emergency[[#This Row],[Visit_ID]],Hospitalvisits[Visit_ID],Hospitalvisits[Admission_Date])</f>
        <v>45513</v>
      </c>
      <c r="K405">
        <f>_xlfn.XLOOKUP(Emergency[[#This Row],[Patient_ID]],Patientsdetails[Patient_ID],Patientsdetails[Satisfaction_Score])</f>
        <v>4</v>
      </c>
      <c r="L405" t="e">
        <f>_xlfn.XLOOKUP(Emergency[[#This Row],[Patient_ID]],Medicals[Patient ID],Medicals[Department])</f>
        <v>#N/A</v>
      </c>
    </row>
    <row r="406" spans="1:12">
      <c r="A406">
        <v>405</v>
      </c>
      <c r="B406">
        <v>502</v>
      </c>
      <c r="C406">
        <v>1791</v>
      </c>
      <c r="D406" t="s">
        <v>1262</v>
      </c>
      <c r="E406">
        <v>5</v>
      </c>
      <c r="F406" t="s">
        <v>1262</v>
      </c>
      <c r="G406" s="28">
        <f>_xlfn.XLOOKUP(Emergency[[#This Row],[Visit_ID]],Financials[Visit_ID],Financials[Total_Bill_Amount])</f>
        <v>13736</v>
      </c>
      <c r="H406" s="28">
        <f>_xlfn.XLOOKUP(Emergency[[#This Row],[Visit_ID]],Financials[Visit_ID],Financials[Insurance_Coverage])</f>
        <v>10819.57738476697</v>
      </c>
      <c r="I406" s="28">
        <f>_xlfn.XLOOKUP(Emergency[[#This Row],[Visit_ID]],Financials[Visit_ID],Financials[Balance_Due])</f>
        <v>2916.4226152330298</v>
      </c>
      <c r="J406" s="3">
        <f>_xlfn.XLOOKUP(Emergency[[#This Row],[Visit_ID]],Hospitalvisits[Visit_ID],Hospitalvisits[Admission_Date])</f>
        <v>45283</v>
      </c>
      <c r="K406">
        <f>_xlfn.XLOOKUP(Emergency[[#This Row],[Patient_ID]],Patientsdetails[Patient_ID],Patientsdetails[Satisfaction_Score])</f>
        <v>4</v>
      </c>
      <c r="L406" t="e">
        <f>_xlfn.XLOOKUP(Emergency[[#This Row],[Patient_ID]],Medicals[Patient ID],Medicals[Department])</f>
        <v>#N/A</v>
      </c>
    </row>
    <row r="407" spans="1:12">
      <c r="A407">
        <v>406</v>
      </c>
      <c r="B407">
        <v>897</v>
      </c>
      <c r="C407">
        <v>2890</v>
      </c>
      <c r="D407" t="s">
        <v>1261</v>
      </c>
      <c r="E407">
        <v>11</v>
      </c>
      <c r="F407" t="s">
        <v>1261</v>
      </c>
      <c r="G407" s="28">
        <f>_xlfn.XLOOKUP(Emergency[[#This Row],[Visit_ID]],Financials[Visit_ID],Financials[Total_Bill_Amount])</f>
        <v>14041</v>
      </c>
      <c r="H407" s="28">
        <f>_xlfn.XLOOKUP(Emergency[[#This Row],[Visit_ID]],Financials[Visit_ID],Financials[Insurance_Coverage])</f>
        <v>8733.9800076104038</v>
      </c>
      <c r="I407" s="28">
        <f>_xlfn.XLOOKUP(Emergency[[#This Row],[Visit_ID]],Financials[Visit_ID],Financials[Balance_Due])</f>
        <v>5307.0199923895962</v>
      </c>
      <c r="J407" s="3">
        <f>_xlfn.XLOOKUP(Emergency[[#This Row],[Visit_ID]],Hospitalvisits[Visit_ID],Hospitalvisits[Admission_Date])</f>
        <v>44994</v>
      </c>
      <c r="K407">
        <f>_xlfn.XLOOKUP(Emergency[[#This Row],[Patient_ID]],Patientsdetails[Patient_ID],Patientsdetails[Satisfaction_Score])</f>
        <v>8</v>
      </c>
      <c r="L407" t="e">
        <f>_xlfn.XLOOKUP(Emergency[[#This Row],[Patient_ID]],Medicals[Patient ID],Medicals[Department])</f>
        <v>#N/A</v>
      </c>
    </row>
    <row r="408" spans="1:12">
      <c r="A408">
        <v>407</v>
      </c>
      <c r="B408">
        <v>387</v>
      </c>
      <c r="C408">
        <v>1660</v>
      </c>
      <c r="D408" t="s">
        <v>1262</v>
      </c>
      <c r="E408">
        <v>4</v>
      </c>
      <c r="F408" t="s">
        <v>1262</v>
      </c>
      <c r="G408" s="28">
        <f>_xlfn.XLOOKUP(Emergency[[#This Row],[Visit_ID]],Financials[Visit_ID],Financials[Total_Bill_Amount])</f>
        <v>26397</v>
      </c>
      <c r="H408" s="28">
        <f>_xlfn.XLOOKUP(Emergency[[#This Row],[Visit_ID]],Financials[Visit_ID],Financials[Insurance_Coverage])</f>
        <v>14437.55173613123</v>
      </c>
      <c r="I408" s="28">
        <f>_xlfn.XLOOKUP(Emergency[[#This Row],[Visit_ID]],Financials[Visit_ID],Financials[Balance_Due])</f>
        <v>11959.44826386877</v>
      </c>
      <c r="J408" s="3">
        <f>_xlfn.XLOOKUP(Emergency[[#This Row],[Visit_ID]],Hospitalvisits[Visit_ID],Hospitalvisits[Admission_Date])</f>
        <v>45208</v>
      </c>
      <c r="K408">
        <f>_xlfn.XLOOKUP(Emergency[[#This Row],[Patient_ID]],Patientsdetails[Patient_ID],Patientsdetails[Satisfaction_Score])</f>
        <v>9</v>
      </c>
      <c r="L408" t="e">
        <f>_xlfn.XLOOKUP(Emergency[[#This Row],[Patient_ID]],Medicals[Patient ID],Medicals[Department])</f>
        <v>#N/A</v>
      </c>
    </row>
    <row r="409" spans="1:12">
      <c r="A409">
        <v>408</v>
      </c>
      <c r="B409">
        <v>427</v>
      </c>
      <c r="C409">
        <v>2753</v>
      </c>
      <c r="D409" t="s">
        <v>1262</v>
      </c>
      <c r="E409">
        <v>3</v>
      </c>
      <c r="F409" t="s">
        <v>1262</v>
      </c>
      <c r="G409" s="28">
        <f>_xlfn.XLOOKUP(Emergency[[#This Row],[Visit_ID]],Financials[Visit_ID],Financials[Total_Bill_Amount])</f>
        <v>20399</v>
      </c>
      <c r="H409" s="28">
        <f>_xlfn.XLOOKUP(Emergency[[#This Row],[Visit_ID]],Financials[Visit_ID],Financials[Insurance_Coverage])</f>
        <v>11835.01283636791</v>
      </c>
      <c r="I409" s="28">
        <f>_xlfn.XLOOKUP(Emergency[[#This Row],[Visit_ID]],Financials[Visit_ID],Financials[Balance_Due])</f>
        <v>8563.9871636320913</v>
      </c>
      <c r="J409" s="3">
        <f>_xlfn.XLOOKUP(Emergency[[#This Row],[Visit_ID]],Hospitalvisits[Visit_ID],Hospitalvisits[Admission_Date])</f>
        <v>45594</v>
      </c>
      <c r="K409">
        <f>_xlfn.XLOOKUP(Emergency[[#This Row],[Patient_ID]],Patientsdetails[Patient_ID],Patientsdetails[Satisfaction_Score])</f>
        <v>7</v>
      </c>
      <c r="L409" t="e">
        <f>_xlfn.XLOOKUP(Emergency[[#This Row],[Patient_ID]],Medicals[Patient ID],Medicals[Department])</f>
        <v>#N/A</v>
      </c>
    </row>
    <row r="410" spans="1:12">
      <c r="A410">
        <v>409</v>
      </c>
      <c r="B410">
        <v>585</v>
      </c>
      <c r="C410">
        <v>1905</v>
      </c>
      <c r="D410" t="s">
        <v>1261</v>
      </c>
      <c r="E410">
        <v>12</v>
      </c>
      <c r="F410" t="s">
        <v>1262</v>
      </c>
      <c r="G410" s="28">
        <f>_xlfn.XLOOKUP(Emergency[[#This Row],[Visit_ID]],Financials[Visit_ID],Financials[Total_Bill_Amount])</f>
        <v>21779</v>
      </c>
      <c r="H410" s="28">
        <f>_xlfn.XLOOKUP(Emergency[[#This Row],[Visit_ID]],Financials[Visit_ID],Financials[Insurance_Coverage])</f>
        <v>11616.50312821861</v>
      </c>
      <c r="I410" s="28">
        <f>_xlfn.XLOOKUP(Emergency[[#This Row],[Visit_ID]],Financials[Visit_ID],Financials[Balance_Due])</f>
        <v>10162.49687178139</v>
      </c>
      <c r="J410" s="3">
        <f>_xlfn.XLOOKUP(Emergency[[#This Row],[Visit_ID]],Hospitalvisits[Visit_ID],Hospitalvisits[Admission_Date])</f>
        <v>45622</v>
      </c>
      <c r="K410">
        <f>_xlfn.XLOOKUP(Emergency[[#This Row],[Patient_ID]],Patientsdetails[Patient_ID],Patientsdetails[Satisfaction_Score])</f>
        <v>3</v>
      </c>
      <c r="L410" t="e">
        <f>_xlfn.XLOOKUP(Emergency[[#This Row],[Patient_ID]],Medicals[Patient ID],Medicals[Department])</f>
        <v>#N/A</v>
      </c>
    </row>
    <row r="411" spans="1:12">
      <c r="A411">
        <v>410</v>
      </c>
      <c r="B411">
        <v>176</v>
      </c>
      <c r="C411">
        <v>156</v>
      </c>
      <c r="D411" t="s">
        <v>1262</v>
      </c>
      <c r="E411">
        <v>7</v>
      </c>
      <c r="F411" t="s">
        <v>1261</v>
      </c>
      <c r="G411" s="28">
        <f>_xlfn.XLOOKUP(Emergency[[#This Row],[Visit_ID]],Financials[Visit_ID],Financials[Total_Bill_Amount])</f>
        <v>10081</v>
      </c>
      <c r="H411" s="28">
        <f>_xlfn.XLOOKUP(Emergency[[#This Row],[Visit_ID]],Financials[Visit_ID],Financials[Insurance_Coverage])</f>
        <v>6792.8383610482224</v>
      </c>
      <c r="I411" s="28">
        <f>_xlfn.XLOOKUP(Emergency[[#This Row],[Visit_ID]],Financials[Visit_ID],Financials[Balance_Due])</f>
        <v>3288.1616389517781</v>
      </c>
      <c r="J411" s="3">
        <f>_xlfn.XLOOKUP(Emergency[[#This Row],[Visit_ID]],Hospitalvisits[Visit_ID],Hospitalvisits[Admission_Date])</f>
        <v>44866</v>
      </c>
      <c r="K411">
        <f>_xlfn.XLOOKUP(Emergency[[#This Row],[Patient_ID]],Patientsdetails[Patient_ID],Patientsdetails[Satisfaction_Score])</f>
        <v>6</v>
      </c>
      <c r="L411" t="str">
        <f>_xlfn.XLOOKUP(Emergency[[#This Row],[Patient_ID]],Medicals[Patient ID],Medicals[Department])</f>
        <v>Pediatrics</v>
      </c>
    </row>
    <row r="412" spans="1:12">
      <c r="A412">
        <v>411</v>
      </c>
      <c r="B412">
        <v>702</v>
      </c>
      <c r="C412">
        <v>1557</v>
      </c>
      <c r="D412" t="s">
        <v>1262</v>
      </c>
      <c r="E412">
        <v>9</v>
      </c>
      <c r="F412" t="s">
        <v>1262</v>
      </c>
      <c r="G412" s="28">
        <f>_xlfn.XLOOKUP(Emergency[[#This Row],[Visit_ID]],Financials[Visit_ID],Financials[Total_Bill_Amount])</f>
        <v>14688</v>
      </c>
      <c r="H412" s="28">
        <f>_xlfn.XLOOKUP(Emergency[[#This Row],[Visit_ID]],Financials[Visit_ID],Financials[Insurance_Coverage])</f>
        <v>10868.47528121524</v>
      </c>
      <c r="I412" s="28">
        <f>_xlfn.XLOOKUP(Emergency[[#This Row],[Visit_ID]],Financials[Visit_ID],Financials[Balance_Due])</f>
        <v>3819.5247187847558</v>
      </c>
      <c r="J412" s="3">
        <f>_xlfn.XLOOKUP(Emergency[[#This Row],[Visit_ID]],Hospitalvisits[Visit_ID],Hospitalvisits[Admission_Date])</f>
        <v>45384</v>
      </c>
      <c r="K412">
        <f>_xlfn.XLOOKUP(Emergency[[#This Row],[Patient_ID]],Patientsdetails[Patient_ID],Patientsdetails[Satisfaction_Score])</f>
        <v>2</v>
      </c>
      <c r="L412" t="e">
        <f>_xlfn.XLOOKUP(Emergency[[#This Row],[Patient_ID]],Medicals[Patient ID],Medicals[Department])</f>
        <v>#N/A</v>
      </c>
    </row>
    <row r="413" spans="1:12">
      <c r="A413">
        <v>412</v>
      </c>
      <c r="B413">
        <v>190</v>
      </c>
      <c r="C413">
        <v>2491</v>
      </c>
      <c r="D413" t="s">
        <v>1261</v>
      </c>
      <c r="E413">
        <v>6</v>
      </c>
      <c r="F413" t="s">
        <v>1262</v>
      </c>
      <c r="G413" s="28">
        <f>_xlfn.XLOOKUP(Emergency[[#This Row],[Visit_ID]],Financials[Visit_ID],Financials[Total_Bill_Amount])</f>
        <v>43131</v>
      </c>
      <c r="H413" s="28">
        <f>_xlfn.XLOOKUP(Emergency[[#This Row],[Visit_ID]],Financials[Visit_ID],Financials[Insurance_Coverage])</f>
        <v>31222.44350427618</v>
      </c>
      <c r="I413" s="28">
        <f>_xlfn.XLOOKUP(Emergency[[#This Row],[Visit_ID]],Financials[Visit_ID],Financials[Balance_Due])</f>
        <v>11908.55649572382</v>
      </c>
      <c r="J413" s="3">
        <f>_xlfn.XLOOKUP(Emergency[[#This Row],[Visit_ID]],Hospitalvisits[Visit_ID],Hospitalvisits[Admission_Date])</f>
        <v>44915</v>
      </c>
      <c r="K413">
        <f>_xlfn.XLOOKUP(Emergency[[#This Row],[Patient_ID]],Patientsdetails[Patient_ID],Patientsdetails[Satisfaction_Score])</f>
        <v>9</v>
      </c>
      <c r="L413" t="e">
        <f>_xlfn.XLOOKUP(Emergency[[#This Row],[Patient_ID]],Medicals[Patient ID],Medicals[Department])</f>
        <v>#N/A</v>
      </c>
    </row>
    <row r="414" spans="1:12">
      <c r="A414">
        <v>413</v>
      </c>
      <c r="B414">
        <v>327</v>
      </c>
      <c r="C414">
        <v>1933</v>
      </c>
      <c r="D414" t="s">
        <v>1262</v>
      </c>
      <c r="E414">
        <v>6</v>
      </c>
      <c r="F414" t="s">
        <v>1261</v>
      </c>
      <c r="G414" s="28">
        <f>_xlfn.XLOOKUP(Emergency[[#This Row],[Visit_ID]],Financials[Visit_ID],Financials[Total_Bill_Amount])</f>
        <v>7608</v>
      </c>
      <c r="H414" s="28">
        <f>_xlfn.XLOOKUP(Emergency[[#This Row],[Visit_ID]],Financials[Visit_ID],Financials[Insurance_Coverage])</f>
        <v>5315.175531758171</v>
      </c>
      <c r="I414" s="28">
        <f>_xlfn.XLOOKUP(Emergency[[#This Row],[Visit_ID]],Financials[Visit_ID],Financials[Balance_Due])</f>
        <v>2292.824468241829</v>
      </c>
      <c r="J414" s="3">
        <f>_xlfn.XLOOKUP(Emergency[[#This Row],[Visit_ID]],Hospitalvisits[Visit_ID],Hospitalvisits[Admission_Date])</f>
        <v>45063</v>
      </c>
      <c r="K414">
        <f>_xlfn.XLOOKUP(Emergency[[#This Row],[Patient_ID]],Patientsdetails[Patient_ID],Patientsdetails[Satisfaction_Score])</f>
        <v>5</v>
      </c>
      <c r="L414" t="e">
        <f>_xlfn.XLOOKUP(Emergency[[#This Row],[Patient_ID]],Medicals[Patient ID],Medicals[Department])</f>
        <v>#N/A</v>
      </c>
    </row>
    <row r="415" spans="1:12">
      <c r="A415">
        <v>414</v>
      </c>
      <c r="B415">
        <v>255</v>
      </c>
      <c r="C415">
        <v>823</v>
      </c>
      <c r="D415" t="s">
        <v>1261</v>
      </c>
      <c r="E415">
        <v>1</v>
      </c>
      <c r="F415" t="s">
        <v>1261</v>
      </c>
      <c r="G415" s="28">
        <f>_xlfn.XLOOKUP(Emergency[[#This Row],[Visit_ID]],Financials[Visit_ID],Financials[Total_Bill_Amount])</f>
        <v>34112</v>
      </c>
      <c r="H415" s="28">
        <f>_xlfn.XLOOKUP(Emergency[[#This Row],[Visit_ID]],Financials[Visit_ID],Financials[Insurance_Coverage])</f>
        <v>30262.90425941888</v>
      </c>
      <c r="I415" s="28">
        <f>_xlfn.XLOOKUP(Emergency[[#This Row],[Visit_ID]],Financials[Visit_ID],Financials[Balance_Due])</f>
        <v>3849.0957405811241</v>
      </c>
      <c r="J415" s="3">
        <f>_xlfn.XLOOKUP(Emergency[[#This Row],[Visit_ID]],Hospitalvisits[Visit_ID],Hospitalvisits[Admission_Date])</f>
        <v>44855</v>
      </c>
      <c r="K415">
        <f>_xlfn.XLOOKUP(Emergency[[#This Row],[Patient_ID]],Patientsdetails[Patient_ID],Patientsdetails[Satisfaction_Score])</f>
        <v>3</v>
      </c>
      <c r="L415" t="e">
        <f>_xlfn.XLOOKUP(Emergency[[#This Row],[Patient_ID]],Medicals[Patient ID],Medicals[Department])</f>
        <v>#N/A</v>
      </c>
    </row>
    <row r="416" spans="1:12">
      <c r="A416">
        <v>415</v>
      </c>
      <c r="B416">
        <v>52</v>
      </c>
      <c r="C416">
        <v>375</v>
      </c>
      <c r="D416" t="s">
        <v>1262</v>
      </c>
      <c r="E416">
        <v>4</v>
      </c>
      <c r="F416" t="s">
        <v>1262</v>
      </c>
      <c r="G416" s="28">
        <f>_xlfn.XLOOKUP(Emergency[[#This Row],[Visit_ID]],Financials[Visit_ID],Financials[Total_Bill_Amount])</f>
        <v>46339</v>
      </c>
      <c r="H416" s="28">
        <f>_xlfn.XLOOKUP(Emergency[[#This Row],[Visit_ID]],Financials[Visit_ID],Financials[Insurance_Coverage])</f>
        <v>26579.2743499479</v>
      </c>
      <c r="I416" s="28">
        <f>_xlfn.XLOOKUP(Emergency[[#This Row],[Visit_ID]],Financials[Visit_ID],Financials[Balance_Due])</f>
        <v>19759.7256500521</v>
      </c>
      <c r="J416" s="3">
        <f>_xlfn.XLOOKUP(Emergency[[#This Row],[Visit_ID]],Hospitalvisits[Visit_ID],Hospitalvisits[Admission_Date])</f>
        <v>44792</v>
      </c>
      <c r="K416">
        <f>_xlfn.XLOOKUP(Emergency[[#This Row],[Patient_ID]],Patientsdetails[Patient_ID],Patientsdetails[Satisfaction_Score])</f>
        <v>8</v>
      </c>
      <c r="L416" t="e">
        <f>_xlfn.XLOOKUP(Emergency[[#This Row],[Patient_ID]],Medicals[Patient ID],Medicals[Department])</f>
        <v>#N/A</v>
      </c>
    </row>
    <row r="417" spans="1:12">
      <c r="A417">
        <v>416</v>
      </c>
      <c r="B417">
        <v>678</v>
      </c>
      <c r="C417">
        <v>2225</v>
      </c>
      <c r="D417" t="s">
        <v>1262</v>
      </c>
      <c r="E417">
        <v>8</v>
      </c>
      <c r="F417" t="s">
        <v>1261</v>
      </c>
      <c r="G417" s="28">
        <f>_xlfn.XLOOKUP(Emergency[[#This Row],[Visit_ID]],Financials[Visit_ID],Financials[Total_Bill_Amount])</f>
        <v>16967</v>
      </c>
      <c r="H417" s="28">
        <f>_xlfn.XLOOKUP(Emergency[[#This Row],[Visit_ID]],Financials[Visit_ID],Financials[Insurance_Coverage])</f>
        <v>13363.69769672284</v>
      </c>
      <c r="I417" s="28">
        <f>_xlfn.XLOOKUP(Emergency[[#This Row],[Visit_ID]],Financials[Visit_ID],Financials[Balance_Due])</f>
        <v>3603.3023032771621</v>
      </c>
      <c r="J417" s="3">
        <f>_xlfn.XLOOKUP(Emergency[[#This Row],[Visit_ID]],Hospitalvisits[Visit_ID],Hospitalvisits[Admission_Date])</f>
        <v>44934</v>
      </c>
      <c r="K417">
        <f>_xlfn.XLOOKUP(Emergency[[#This Row],[Patient_ID]],Patientsdetails[Patient_ID],Patientsdetails[Satisfaction_Score])</f>
        <v>4</v>
      </c>
      <c r="L417" t="e">
        <f>_xlfn.XLOOKUP(Emergency[[#This Row],[Patient_ID]],Medicals[Patient ID],Medicals[Department])</f>
        <v>#N/A</v>
      </c>
    </row>
    <row r="418" spans="1:12">
      <c r="A418">
        <v>417</v>
      </c>
      <c r="B418">
        <v>724</v>
      </c>
      <c r="C418">
        <v>735</v>
      </c>
      <c r="D418" t="s">
        <v>1261</v>
      </c>
      <c r="E418">
        <v>6</v>
      </c>
      <c r="F418" t="s">
        <v>1262</v>
      </c>
      <c r="G418" s="28">
        <f>_xlfn.XLOOKUP(Emergency[[#This Row],[Visit_ID]],Financials[Visit_ID],Financials[Total_Bill_Amount])</f>
        <v>19930</v>
      </c>
      <c r="H418" s="28">
        <f>_xlfn.XLOOKUP(Emergency[[#This Row],[Visit_ID]],Financials[Visit_ID],Financials[Insurance_Coverage])</f>
        <v>17855.89479407921</v>
      </c>
      <c r="I418" s="28">
        <f>_xlfn.XLOOKUP(Emergency[[#This Row],[Visit_ID]],Financials[Visit_ID],Financials[Balance_Due])</f>
        <v>2074.10520592079</v>
      </c>
      <c r="J418" s="3">
        <f>_xlfn.XLOOKUP(Emergency[[#This Row],[Visit_ID]],Hospitalvisits[Visit_ID],Hospitalvisits[Admission_Date])</f>
        <v>44628</v>
      </c>
      <c r="K418">
        <f>_xlfn.XLOOKUP(Emergency[[#This Row],[Patient_ID]],Patientsdetails[Patient_ID],Patientsdetails[Satisfaction_Score])</f>
        <v>1</v>
      </c>
      <c r="L418" t="e">
        <f>_xlfn.XLOOKUP(Emergency[[#This Row],[Patient_ID]],Medicals[Patient ID],Medicals[Department])</f>
        <v>#N/A</v>
      </c>
    </row>
    <row r="419" spans="1:12">
      <c r="A419">
        <v>418</v>
      </c>
      <c r="B419">
        <v>356</v>
      </c>
      <c r="C419">
        <v>157</v>
      </c>
      <c r="D419" t="s">
        <v>1261</v>
      </c>
      <c r="E419">
        <v>11</v>
      </c>
      <c r="F419" t="s">
        <v>1261</v>
      </c>
      <c r="G419" s="28">
        <f>_xlfn.XLOOKUP(Emergency[[#This Row],[Visit_ID]],Financials[Visit_ID],Financials[Total_Bill_Amount])</f>
        <v>6648</v>
      </c>
      <c r="H419" s="28">
        <f>_xlfn.XLOOKUP(Emergency[[#This Row],[Visit_ID]],Financials[Visit_ID],Financials[Insurance_Coverage])</f>
        <v>4119.978222509375</v>
      </c>
      <c r="I419" s="28">
        <f>_xlfn.XLOOKUP(Emergency[[#This Row],[Visit_ID]],Financials[Visit_ID],Financials[Balance_Due])</f>
        <v>2528.021777490625</v>
      </c>
      <c r="J419" s="3">
        <f>_xlfn.XLOOKUP(Emergency[[#This Row],[Visit_ID]],Hospitalvisits[Visit_ID],Hospitalvisits[Admission_Date])</f>
        <v>44814</v>
      </c>
      <c r="K419">
        <f>_xlfn.XLOOKUP(Emergency[[#This Row],[Patient_ID]],Patientsdetails[Patient_ID],Patientsdetails[Satisfaction_Score])</f>
        <v>10</v>
      </c>
      <c r="L419" t="e">
        <f>_xlfn.XLOOKUP(Emergency[[#This Row],[Patient_ID]],Medicals[Patient ID],Medicals[Department])</f>
        <v>#N/A</v>
      </c>
    </row>
    <row r="420" spans="1:12">
      <c r="A420">
        <v>419</v>
      </c>
      <c r="B420">
        <v>491</v>
      </c>
      <c r="C420">
        <v>2237</v>
      </c>
      <c r="D420" t="s">
        <v>1262</v>
      </c>
      <c r="E420">
        <v>12</v>
      </c>
      <c r="F420" t="s">
        <v>1261</v>
      </c>
      <c r="G420" s="28">
        <f>_xlfn.XLOOKUP(Emergency[[#This Row],[Visit_ID]],Financials[Visit_ID],Financials[Total_Bill_Amount])</f>
        <v>16321</v>
      </c>
      <c r="H420" s="28">
        <f>_xlfn.XLOOKUP(Emergency[[#This Row],[Visit_ID]],Financials[Visit_ID],Financials[Insurance_Coverage])</f>
        <v>12570.96927332791</v>
      </c>
      <c r="I420" s="28">
        <f>_xlfn.XLOOKUP(Emergency[[#This Row],[Visit_ID]],Financials[Visit_ID],Financials[Balance_Due])</f>
        <v>3750.0307266720902</v>
      </c>
      <c r="J420" s="3">
        <f>_xlfn.XLOOKUP(Emergency[[#This Row],[Visit_ID]],Hospitalvisits[Visit_ID],Hospitalvisits[Admission_Date])</f>
        <v>44892</v>
      </c>
      <c r="K420">
        <f>_xlfn.XLOOKUP(Emergency[[#This Row],[Patient_ID]],Patientsdetails[Patient_ID],Patientsdetails[Satisfaction_Score])</f>
        <v>2</v>
      </c>
      <c r="L420" t="e">
        <f>_xlfn.XLOOKUP(Emergency[[#This Row],[Patient_ID]],Medicals[Patient ID],Medicals[Department])</f>
        <v>#N/A</v>
      </c>
    </row>
    <row r="421" spans="1:12">
      <c r="A421">
        <v>420</v>
      </c>
      <c r="B421">
        <v>282</v>
      </c>
      <c r="C421">
        <v>2304</v>
      </c>
      <c r="D421" t="s">
        <v>1262</v>
      </c>
      <c r="E421">
        <v>3</v>
      </c>
      <c r="F421" t="s">
        <v>1262</v>
      </c>
      <c r="G421" s="28">
        <f>_xlfn.XLOOKUP(Emergency[[#This Row],[Visit_ID]],Financials[Visit_ID],Financials[Total_Bill_Amount])</f>
        <v>16447</v>
      </c>
      <c r="H421" s="28">
        <f>_xlfn.XLOOKUP(Emergency[[#This Row],[Visit_ID]],Financials[Visit_ID],Financials[Insurance_Coverage])</f>
        <v>9195.2163508981121</v>
      </c>
      <c r="I421" s="28">
        <f>_xlfn.XLOOKUP(Emergency[[#This Row],[Visit_ID]],Financials[Visit_ID],Financials[Balance_Due])</f>
        <v>7251.7836491018879</v>
      </c>
      <c r="J421" s="3">
        <f>_xlfn.XLOOKUP(Emergency[[#This Row],[Visit_ID]],Hospitalvisits[Visit_ID],Hospitalvisits[Admission_Date])</f>
        <v>45273</v>
      </c>
      <c r="K421">
        <f>_xlfn.XLOOKUP(Emergency[[#This Row],[Patient_ID]],Patientsdetails[Patient_ID],Patientsdetails[Satisfaction_Score])</f>
        <v>9</v>
      </c>
      <c r="L421" t="e">
        <f>_xlfn.XLOOKUP(Emergency[[#This Row],[Patient_ID]],Medicals[Patient ID],Medicals[Department])</f>
        <v>#N/A</v>
      </c>
    </row>
    <row r="422" spans="1:12">
      <c r="A422">
        <v>421</v>
      </c>
      <c r="B422">
        <v>882</v>
      </c>
      <c r="C422">
        <v>811</v>
      </c>
      <c r="D422" t="s">
        <v>1262</v>
      </c>
      <c r="E422">
        <v>7</v>
      </c>
      <c r="F422" t="s">
        <v>1262</v>
      </c>
      <c r="G422" s="28">
        <f>_xlfn.XLOOKUP(Emergency[[#This Row],[Visit_ID]],Financials[Visit_ID],Financials[Total_Bill_Amount])</f>
        <v>7305</v>
      </c>
      <c r="H422" s="28">
        <f>_xlfn.XLOOKUP(Emergency[[#This Row],[Visit_ID]],Financials[Visit_ID],Financials[Insurance_Coverage])</f>
        <v>4518.0981591185873</v>
      </c>
      <c r="I422" s="28">
        <f>_xlfn.XLOOKUP(Emergency[[#This Row],[Visit_ID]],Financials[Visit_ID],Financials[Balance_Due])</f>
        <v>2786.9018408814131</v>
      </c>
      <c r="J422" s="3">
        <f>_xlfn.XLOOKUP(Emergency[[#This Row],[Visit_ID]],Hospitalvisits[Visit_ID],Hospitalvisits[Admission_Date])</f>
        <v>45341</v>
      </c>
      <c r="K422">
        <f>_xlfn.XLOOKUP(Emergency[[#This Row],[Patient_ID]],Patientsdetails[Patient_ID],Patientsdetails[Satisfaction_Score])</f>
        <v>1</v>
      </c>
      <c r="L422" t="e">
        <f>_xlfn.XLOOKUP(Emergency[[#This Row],[Patient_ID]],Medicals[Patient ID],Medicals[Department])</f>
        <v>#N/A</v>
      </c>
    </row>
    <row r="423" spans="1:12">
      <c r="A423">
        <v>422</v>
      </c>
      <c r="B423">
        <v>825</v>
      </c>
      <c r="C423">
        <v>614</v>
      </c>
      <c r="D423" t="s">
        <v>1261</v>
      </c>
      <c r="E423">
        <v>5</v>
      </c>
      <c r="F423" t="s">
        <v>1261</v>
      </c>
      <c r="G423" s="28">
        <f>_xlfn.XLOOKUP(Emergency[[#This Row],[Visit_ID]],Financials[Visit_ID],Financials[Total_Bill_Amount])</f>
        <v>12558</v>
      </c>
      <c r="H423" s="28">
        <f>_xlfn.XLOOKUP(Emergency[[#This Row],[Visit_ID]],Financials[Visit_ID],Financials[Insurance_Coverage])</f>
        <v>9997.8108683696883</v>
      </c>
      <c r="I423" s="28">
        <f>_xlfn.XLOOKUP(Emergency[[#This Row],[Visit_ID]],Financials[Visit_ID],Financials[Balance_Due])</f>
        <v>2560.1891316303122</v>
      </c>
      <c r="J423" s="3">
        <f>_xlfn.XLOOKUP(Emergency[[#This Row],[Visit_ID]],Hospitalvisits[Visit_ID],Hospitalvisits[Admission_Date])</f>
        <v>45197</v>
      </c>
      <c r="K423">
        <f>_xlfn.XLOOKUP(Emergency[[#This Row],[Patient_ID]],Patientsdetails[Patient_ID],Patientsdetails[Satisfaction_Score])</f>
        <v>10</v>
      </c>
      <c r="L423" t="e">
        <f>_xlfn.XLOOKUP(Emergency[[#This Row],[Patient_ID]],Medicals[Patient ID],Medicals[Department])</f>
        <v>#N/A</v>
      </c>
    </row>
    <row r="424" spans="1:12">
      <c r="A424">
        <v>423</v>
      </c>
      <c r="B424">
        <v>261</v>
      </c>
      <c r="C424">
        <v>2992</v>
      </c>
      <c r="D424" t="s">
        <v>1261</v>
      </c>
      <c r="E424">
        <v>5</v>
      </c>
      <c r="F424" t="s">
        <v>1262</v>
      </c>
      <c r="G424" s="28">
        <f>_xlfn.XLOOKUP(Emergency[[#This Row],[Visit_ID]],Financials[Visit_ID],Financials[Total_Bill_Amount])</f>
        <v>15594</v>
      </c>
      <c r="H424" s="28">
        <f>_xlfn.XLOOKUP(Emergency[[#This Row],[Visit_ID]],Financials[Visit_ID],Financials[Insurance_Coverage])</f>
        <v>12034.22092329758</v>
      </c>
      <c r="I424" s="28">
        <f>_xlfn.XLOOKUP(Emergency[[#This Row],[Visit_ID]],Financials[Visit_ID],Financials[Balance_Due])</f>
        <v>3559.779076702423</v>
      </c>
      <c r="J424" s="3">
        <f>_xlfn.XLOOKUP(Emergency[[#This Row],[Visit_ID]],Hospitalvisits[Visit_ID],Hospitalvisits[Admission_Date])</f>
        <v>44818</v>
      </c>
      <c r="K424">
        <f>_xlfn.XLOOKUP(Emergency[[#This Row],[Patient_ID]],Patientsdetails[Patient_ID],Patientsdetails[Satisfaction_Score])</f>
        <v>7</v>
      </c>
      <c r="L424" t="e">
        <f>_xlfn.XLOOKUP(Emergency[[#This Row],[Patient_ID]],Medicals[Patient ID],Medicals[Department])</f>
        <v>#N/A</v>
      </c>
    </row>
    <row r="425" spans="1:12">
      <c r="A425">
        <v>424</v>
      </c>
      <c r="B425">
        <v>529</v>
      </c>
      <c r="C425">
        <v>778</v>
      </c>
      <c r="D425" t="s">
        <v>1261</v>
      </c>
      <c r="E425">
        <v>8</v>
      </c>
      <c r="F425" t="s">
        <v>1262</v>
      </c>
      <c r="G425" s="28">
        <f>_xlfn.XLOOKUP(Emergency[[#This Row],[Visit_ID]],Financials[Visit_ID],Financials[Total_Bill_Amount])</f>
        <v>22340</v>
      </c>
      <c r="H425" s="28">
        <f>_xlfn.XLOOKUP(Emergency[[#This Row],[Visit_ID]],Financials[Visit_ID],Financials[Insurance_Coverage])</f>
        <v>16280.443052570319</v>
      </c>
      <c r="I425" s="28">
        <f>_xlfn.XLOOKUP(Emergency[[#This Row],[Visit_ID]],Financials[Visit_ID],Financials[Balance_Due])</f>
        <v>6059.5569474296772</v>
      </c>
      <c r="J425" s="3">
        <f>_xlfn.XLOOKUP(Emergency[[#This Row],[Visit_ID]],Hospitalvisits[Visit_ID],Hospitalvisits[Admission_Date])</f>
        <v>45079</v>
      </c>
      <c r="K425">
        <f>_xlfn.XLOOKUP(Emergency[[#This Row],[Patient_ID]],Patientsdetails[Patient_ID],Patientsdetails[Satisfaction_Score])</f>
        <v>9</v>
      </c>
      <c r="L425" t="e">
        <f>_xlfn.XLOOKUP(Emergency[[#This Row],[Patient_ID]],Medicals[Patient ID],Medicals[Department])</f>
        <v>#N/A</v>
      </c>
    </row>
    <row r="426" spans="1:12">
      <c r="A426">
        <v>425</v>
      </c>
      <c r="B426">
        <v>923</v>
      </c>
      <c r="C426">
        <v>121</v>
      </c>
      <c r="D426" t="s">
        <v>1262</v>
      </c>
      <c r="E426">
        <v>2</v>
      </c>
      <c r="F426" t="s">
        <v>1262</v>
      </c>
      <c r="G426" s="28">
        <f>_xlfn.XLOOKUP(Emergency[[#This Row],[Visit_ID]],Financials[Visit_ID],Financials[Total_Bill_Amount])</f>
        <v>14319</v>
      </c>
      <c r="H426" s="28">
        <f>_xlfn.XLOOKUP(Emergency[[#This Row],[Visit_ID]],Financials[Visit_ID],Financials[Insurance_Coverage])</f>
        <v>12469.67837636333</v>
      </c>
      <c r="I426" s="28">
        <f>_xlfn.XLOOKUP(Emergency[[#This Row],[Visit_ID]],Financials[Visit_ID],Financials[Balance_Due])</f>
        <v>1849.3216236366679</v>
      </c>
      <c r="J426" s="3">
        <f>_xlfn.XLOOKUP(Emergency[[#This Row],[Visit_ID]],Hospitalvisits[Visit_ID],Hospitalvisits[Admission_Date])</f>
        <v>44707</v>
      </c>
      <c r="K426">
        <f>_xlfn.XLOOKUP(Emergency[[#This Row],[Patient_ID]],Patientsdetails[Patient_ID],Patientsdetails[Satisfaction_Score])</f>
        <v>8</v>
      </c>
      <c r="L426" t="e">
        <f>_xlfn.XLOOKUP(Emergency[[#This Row],[Patient_ID]],Medicals[Patient ID],Medicals[Department])</f>
        <v>#N/A</v>
      </c>
    </row>
    <row r="427" spans="1:12">
      <c r="A427">
        <v>426</v>
      </c>
      <c r="B427">
        <v>399</v>
      </c>
      <c r="C427">
        <v>2881</v>
      </c>
      <c r="D427" t="s">
        <v>1261</v>
      </c>
      <c r="E427">
        <v>7</v>
      </c>
      <c r="F427" t="s">
        <v>1261</v>
      </c>
      <c r="G427" s="28">
        <f>_xlfn.XLOOKUP(Emergency[[#This Row],[Visit_ID]],Financials[Visit_ID],Financials[Total_Bill_Amount])</f>
        <v>12505</v>
      </c>
      <c r="H427" s="28">
        <f>_xlfn.XLOOKUP(Emergency[[#This Row],[Visit_ID]],Financials[Visit_ID],Financials[Insurance_Coverage])</f>
        <v>9243.8214271184606</v>
      </c>
      <c r="I427" s="28">
        <f>_xlfn.XLOOKUP(Emergency[[#This Row],[Visit_ID]],Financials[Visit_ID],Financials[Balance_Due])</f>
        <v>3261.1785728815389</v>
      </c>
      <c r="J427" s="3">
        <f>_xlfn.XLOOKUP(Emergency[[#This Row],[Visit_ID]],Hospitalvisits[Visit_ID],Hospitalvisits[Admission_Date])</f>
        <v>45530</v>
      </c>
      <c r="K427">
        <f>_xlfn.XLOOKUP(Emergency[[#This Row],[Patient_ID]],Patientsdetails[Patient_ID],Patientsdetails[Satisfaction_Score])</f>
        <v>8</v>
      </c>
      <c r="L427" t="e">
        <f>_xlfn.XLOOKUP(Emergency[[#This Row],[Patient_ID]],Medicals[Patient ID],Medicals[Department])</f>
        <v>#N/A</v>
      </c>
    </row>
    <row r="428" spans="1:12">
      <c r="A428">
        <v>427</v>
      </c>
      <c r="B428">
        <v>420</v>
      </c>
      <c r="C428">
        <v>323</v>
      </c>
      <c r="D428" t="s">
        <v>1261</v>
      </c>
      <c r="E428">
        <v>10</v>
      </c>
      <c r="F428" t="s">
        <v>1262</v>
      </c>
      <c r="G428" s="28">
        <f>_xlfn.XLOOKUP(Emergency[[#This Row],[Visit_ID]],Financials[Visit_ID],Financials[Total_Bill_Amount])</f>
        <v>19307</v>
      </c>
      <c r="H428" s="28">
        <f>_xlfn.XLOOKUP(Emergency[[#This Row],[Visit_ID]],Financials[Visit_ID],Financials[Insurance_Coverage])</f>
        <v>16157.43287767065</v>
      </c>
      <c r="I428" s="28">
        <f>_xlfn.XLOOKUP(Emergency[[#This Row],[Visit_ID]],Financials[Visit_ID],Financials[Balance_Due])</f>
        <v>3149.567122329348</v>
      </c>
      <c r="J428" s="3">
        <f>_xlfn.XLOOKUP(Emergency[[#This Row],[Visit_ID]],Hospitalvisits[Visit_ID],Hospitalvisits[Admission_Date])</f>
        <v>44794</v>
      </c>
      <c r="K428">
        <f>_xlfn.XLOOKUP(Emergency[[#This Row],[Patient_ID]],Patientsdetails[Patient_ID],Patientsdetails[Satisfaction_Score])</f>
        <v>8</v>
      </c>
      <c r="L428" t="e">
        <f>_xlfn.XLOOKUP(Emergency[[#This Row],[Patient_ID]],Medicals[Patient ID],Medicals[Department])</f>
        <v>#N/A</v>
      </c>
    </row>
    <row r="429" spans="1:12">
      <c r="A429">
        <v>428</v>
      </c>
      <c r="B429">
        <v>256</v>
      </c>
      <c r="C429">
        <v>348</v>
      </c>
      <c r="D429" t="s">
        <v>1262</v>
      </c>
      <c r="E429">
        <v>2</v>
      </c>
      <c r="F429" t="s">
        <v>1262</v>
      </c>
      <c r="G429" s="28">
        <f>_xlfn.XLOOKUP(Emergency[[#This Row],[Visit_ID]],Financials[Visit_ID],Financials[Total_Bill_Amount])</f>
        <v>5043</v>
      </c>
      <c r="H429" s="28">
        <f>_xlfn.XLOOKUP(Emergency[[#This Row],[Visit_ID]],Financials[Visit_ID],Financials[Insurance_Coverage])</f>
        <v>4353.1354240059582</v>
      </c>
      <c r="I429" s="28">
        <f>_xlfn.XLOOKUP(Emergency[[#This Row],[Visit_ID]],Financials[Visit_ID],Financials[Balance_Due])</f>
        <v>689.86457599404184</v>
      </c>
      <c r="J429" s="3">
        <f>_xlfn.XLOOKUP(Emergency[[#This Row],[Visit_ID]],Hospitalvisits[Visit_ID],Hospitalvisits[Admission_Date])</f>
        <v>44785</v>
      </c>
      <c r="K429">
        <f>_xlfn.XLOOKUP(Emergency[[#This Row],[Patient_ID]],Patientsdetails[Patient_ID],Patientsdetails[Satisfaction_Score])</f>
        <v>8</v>
      </c>
      <c r="L429" t="e">
        <f>_xlfn.XLOOKUP(Emergency[[#This Row],[Patient_ID]],Medicals[Patient ID],Medicals[Department])</f>
        <v>#N/A</v>
      </c>
    </row>
    <row r="430" spans="1:12">
      <c r="A430">
        <v>429</v>
      </c>
      <c r="B430">
        <v>229</v>
      </c>
      <c r="C430">
        <v>2235</v>
      </c>
      <c r="D430" t="s">
        <v>1262</v>
      </c>
      <c r="E430">
        <v>8</v>
      </c>
      <c r="F430" t="s">
        <v>1261</v>
      </c>
      <c r="G430" s="28">
        <f>_xlfn.XLOOKUP(Emergency[[#This Row],[Visit_ID]],Financials[Visit_ID],Financials[Total_Bill_Amount])</f>
        <v>22789</v>
      </c>
      <c r="H430" s="28">
        <f>_xlfn.XLOOKUP(Emergency[[#This Row],[Visit_ID]],Financials[Visit_ID],Financials[Insurance_Coverage])</f>
        <v>18140.292069279531</v>
      </c>
      <c r="I430" s="28">
        <f>_xlfn.XLOOKUP(Emergency[[#This Row],[Visit_ID]],Financials[Visit_ID],Financials[Balance_Due])</f>
        <v>4648.7079307204731</v>
      </c>
      <c r="J430" s="3">
        <f>_xlfn.XLOOKUP(Emergency[[#This Row],[Visit_ID]],Hospitalvisits[Visit_ID],Hospitalvisits[Admission_Date])</f>
        <v>45430</v>
      </c>
      <c r="K430">
        <f>_xlfn.XLOOKUP(Emergency[[#This Row],[Patient_ID]],Patientsdetails[Patient_ID],Patientsdetails[Satisfaction_Score])</f>
        <v>2</v>
      </c>
      <c r="L430" t="e">
        <f>_xlfn.XLOOKUP(Emergency[[#This Row],[Patient_ID]],Medicals[Patient ID],Medicals[Department])</f>
        <v>#N/A</v>
      </c>
    </row>
    <row r="431" spans="1:12">
      <c r="A431">
        <v>430</v>
      </c>
      <c r="B431">
        <v>327</v>
      </c>
      <c r="C431">
        <v>1826</v>
      </c>
      <c r="D431" t="s">
        <v>1262</v>
      </c>
      <c r="E431">
        <v>6</v>
      </c>
      <c r="F431" t="s">
        <v>1262</v>
      </c>
      <c r="G431" s="28">
        <f>_xlfn.XLOOKUP(Emergency[[#This Row],[Visit_ID]],Financials[Visit_ID],Financials[Total_Bill_Amount])</f>
        <v>11906</v>
      </c>
      <c r="H431" s="28">
        <f>_xlfn.XLOOKUP(Emergency[[#This Row],[Visit_ID]],Financials[Visit_ID],Financials[Insurance_Coverage])</f>
        <v>8773.4354134913283</v>
      </c>
      <c r="I431" s="28">
        <f>_xlfn.XLOOKUP(Emergency[[#This Row],[Visit_ID]],Financials[Visit_ID],Financials[Balance_Due])</f>
        <v>3132.5645865086722</v>
      </c>
      <c r="J431" s="3">
        <f>_xlfn.XLOOKUP(Emergency[[#This Row],[Visit_ID]],Hospitalvisits[Visit_ID],Hospitalvisits[Admission_Date])</f>
        <v>45291</v>
      </c>
      <c r="K431">
        <f>_xlfn.XLOOKUP(Emergency[[#This Row],[Patient_ID]],Patientsdetails[Patient_ID],Patientsdetails[Satisfaction_Score])</f>
        <v>5</v>
      </c>
      <c r="L431" t="e">
        <f>_xlfn.XLOOKUP(Emergency[[#This Row],[Patient_ID]],Medicals[Patient ID],Medicals[Department])</f>
        <v>#N/A</v>
      </c>
    </row>
    <row r="432" spans="1:12">
      <c r="A432">
        <v>431</v>
      </c>
      <c r="B432">
        <v>456</v>
      </c>
      <c r="C432">
        <v>2366</v>
      </c>
      <c r="D432" t="s">
        <v>1262</v>
      </c>
      <c r="E432">
        <v>8</v>
      </c>
      <c r="F432" t="s">
        <v>1261</v>
      </c>
      <c r="G432" s="28">
        <f>_xlfn.XLOOKUP(Emergency[[#This Row],[Visit_ID]],Financials[Visit_ID],Financials[Total_Bill_Amount])</f>
        <v>12293</v>
      </c>
      <c r="H432" s="28">
        <f>_xlfn.XLOOKUP(Emergency[[#This Row],[Visit_ID]],Financials[Visit_ID],Financials[Insurance_Coverage])</f>
        <v>7345.8892468643662</v>
      </c>
      <c r="I432" s="28">
        <f>_xlfn.XLOOKUP(Emergency[[#This Row],[Visit_ID]],Financials[Visit_ID],Financials[Balance_Due])</f>
        <v>4947.1107531356338</v>
      </c>
      <c r="J432" s="3">
        <f>_xlfn.XLOOKUP(Emergency[[#This Row],[Visit_ID]],Hospitalvisits[Visit_ID],Hospitalvisits[Admission_Date])</f>
        <v>44703</v>
      </c>
      <c r="K432">
        <f>_xlfn.XLOOKUP(Emergency[[#This Row],[Patient_ID]],Patientsdetails[Patient_ID],Patientsdetails[Satisfaction_Score])</f>
        <v>8</v>
      </c>
      <c r="L432" t="e">
        <f>_xlfn.XLOOKUP(Emergency[[#This Row],[Patient_ID]],Medicals[Patient ID],Medicals[Department])</f>
        <v>#N/A</v>
      </c>
    </row>
    <row r="433" spans="1:12">
      <c r="A433">
        <v>432</v>
      </c>
      <c r="B433">
        <v>655</v>
      </c>
      <c r="C433">
        <v>1721</v>
      </c>
      <c r="D433" t="s">
        <v>1262</v>
      </c>
      <c r="E433">
        <v>12</v>
      </c>
      <c r="F433" t="s">
        <v>1261</v>
      </c>
      <c r="G433" s="28">
        <f>_xlfn.XLOOKUP(Emergency[[#This Row],[Visit_ID]],Financials[Visit_ID],Financials[Total_Bill_Amount])</f>
        <v>5030</v>
      </c>
      <c r="H433" s="28">
        <f>_xlfn.XLOOKUP(Emergency[[#This Row],[Visit_ID]],Financials[Visit_ID],Financials[Insurance_Coverage])</f>
        <v>3203.9388275131842</v>
      </c>
      <c r="I433" s="28">
        <f>_xlfn.XLOOKUP(Emergency[[#This Row],[Visit_ID]],Financials[Visit_ID],Financials[Balance_Due])</f>
        <v>1826.0611724868161</v>
      </c>
      <c r="J433" s="3">
        <f>_xlfn.XLOOKUP(Emergency[[#This Row],[Visit_ID]],Hospitalvisits[Visit_ID],Hospitalvisits[Admission_Date])</f>
        <v>45144</v>
      </c>
      <c r="K433">
        <f>_xlfn.XLOOKUP(Emergency[[#This Row],[Patient_ID]],Patientsdetails[Patient_ID],Patientsdetails[Satisfaction_Score])</f>
        <v>4</v>
      </c>
      <c r="L433" t="e">
        <f>_xlfn.XLOOKUP(Emergency[[#This Row],[Patient_ID]],Medicals[Patient ID],Medicals[Department])</f>
        <v>#N/A</v>
      </c>
    </row>
    <row r="434" spans="1:12">
      <c r="A434">
        <v>433</v>
      </c>
      <c r="B434">
        <v>892</v>
      </c>
      <c r="C434">
        <v>886</v>
      </c>
      <c r="D434" t="s">
        <v>1262</v>
      </c>
      <c r="E434">
        <v>11</v>
      </c>
      <c r="F434" t="s">
        <v>1261</v>
      </c>
      <c r="G434" s="28">
        <f>_xlfn.XLOOKUP(Emergency[[#This Row],[Visit_ID]],Financials[Visit_ID],Financials[Total_Bill_Amount])</f>
        <v>17648</v>
      </c>
      <c r="H434" s="28">
        <f>_xlfn.XLOOKUP(Emergency[[#This Row],[Visit_ID]],Financials[Visit_ID],Financials[Insurance_Coverage])</f>
        <v>12612.37505079256</v>
      </c>
      <c r="I434" s="28">
        <f>_xlfn.XLOOKUP(Emergency[[#This Row],[Visit_ID]],Financials[Visit_ID],Financials[Balance_Due])</f>
        <v>5035.6249492074421</v>
      </c>
      <c r="J434" s="3">
        <f>_xlfn.XLOOKUP(Emergency[[#This Row],[Visit_ID]],Hospitalvisits[Visit_ID],Hospitalvisits[Admission_Date])</f>
        <v>44828</v>
      </c>
      <c r="K434">
        <f>_xlfn.XLOOKUP(Emergency[[#This Row],[Patient_ID]],Patientsdetails[Patient_ID],Patientsdetails[Satisfaction_Score])</f>
        <v>5</v>
      </c>
      <c r="L434" t="e">
        <f>_xlfn.XLOOKUP(Emergency[[#This Row],[Patient_ID]],Medicals[Patient ID],Medicals[Department])</f>
        <v>#N/A</v>
      </c>
    </row>
    <row r="435" spans="1:12">
      <c r="A435">
        <v>434</v>
      </c>
      <c r="B435">
        <v>553</v>
      </c>
      <c r="C435">
        <v>180</v>
      </c>
      <c r="D435" t="s">
        <v>1261</v>
      </c>
      <c r="E435">
        <v>1</v>
      </c>
      <c r="F435" t="s">
        <v>1261</v>
      </c>
      <c r="G435" s="28">
        <f>_xlfn.XLOOKUP(Emergency[[#This Row],[Visit_ID]],Financials[Visit_ID],Financials[Total_Bill_Amount])</f>
        <v>13826</v>
      </c>
      <c r="H435" s="28">
        <f>_xlfn.XLOOKUP(Emergency[[#This Row],[Visit_ID]],Financials[Visit_ID],Financials[Insurance_Coverage])</f>
        <v>10944.89211110864</v>
      </c>
      <c r="I435" s="28">
        <f>_xlfn.XLOOKUP(Emergency[[#This Row],[Visit_ID]],Financials[Visit_ID],Financials[Balance_Due])</f>
        <v>2881.107888891358</v>
      </c>
      <c r="J435" s="3">
        <f>_xlfn.XLOOKUP(Emergency[[#This Row],[Visit_ID]],Hospitalvisits[Visit_ID],Hospitalvisits[Admission_Date])</f>
        <v>44858</v>
      </c>
      <c r="K435">
        <f>_xlfn.XLOOKUP(Emergency[[#This Row],[Patient_ID]],Patientsdetails[Patient_ID],Patientsdetails[Satisfaction_Score])</f>
        <v>1</v>
      </c>
      <c r="L435" t="e">
        <f>_xlfn.XLOOKUP(Emergency[[#This Row],[Patient_ID]],Medicals[Patient ID],Medicals[Department])</f>
        <v>#N/A</v>
      </c>
    </row>
    <row r="436" spans="1:12">
      <c r="A436">
        <v>435</v>
      </c>
      <c r="B436">
        <v>290</v>
      </c>
      <c r="C436">
        <v>899</v>
      </c>
      <c r="D436" t="s">
        <v>1261</v>
      </c>
      <c r="E436">
        <v>10</v>
      </c>
      <c r="F436" t="s">
        <v>1261</v>
      </c>
      <c r="G436" s="28">
        <f>_xlfn.XLOOKUP(Emergency[[#This Row],[Visit_ID]],Financials[Visit_ID],Financials[Total_Bill_Amount])</f>
        <v>10664</v>
      </c>
      <c r="H436" s="28">
        <f>_xlfn.XLOOKUP(Emergency[[#This Row],[Visit_ID]],Financials[Visit_ID],Financials[Insurance_Coverage])</f>
        <v>8560.3038693604121</v>
      </c>
      <c r="I436" s="28">
        <f>_xlfn.XLOOKUP(Emergency[[#This Row],[Visit_ID]],Financials[Visit_ID],Financials[Balance_Due])</f>
        <v>2103.6961306395879</v>
      </c>
      <c r="J436" s="3">
        <f>_xlfn.XLOOKUP(Emergency[[#This Row],[Visit_ID]],Hospitalvisits[Visit_ID],Hospitalvisits[Admission_Date])</f>
        <v>45569</v>
      </c>
      <c r="K436">
        <f>_xlfn.XLOOKUP(Emergency[[#This Row],[Patient_ID]],Patientsdetails[Patient_ID],Patientsdetails[Satisfaction_Score])</f>
        <v>1</v>
      </c>
      <c r="L436" t="e">
        <f>_xlfn.XLOOKUP(Emergency[[#This Row],[Patient_ID]],Medicals[Patient ID],Medicals[Department])</f>
        <v>#N/A</v>
      </c>
    </row>
    <row r="437" spans="1:12">
      <c r="A437">
        <v>436</v>
      </c>
      <c r="B437">
        <v>901</v>
      </c>
      <c r="C437">
        <v>934</v>
      </c>
      <c r="D437" t="s">
        <v>1262</v>
      </c>
      <c r="E437">
        <v>2</v>
      </c>
      <c r="F437" t="s">
        <v>1262</v>
      </c>
      <c r="G437" s="28">
        <f>_xlfn.XLOOKUP(Emergency[[#This Row],[Visit_ID]],Financials[Visit_ID],Financials[Total_Bill_Amount])</f>
        <v>31934</v>
      </c>
      <c r="H437" s="28">
        <f>_xlfn.XLOOKUP(Emergency[[#This Row],[Visit_ID]],Financials[Visit_ID],Financials[Insurance_Coverage])</f>
        <v>16758.33434329573</v>
      </c>
      <c r="I437" s="28">
        <f>_xlfn.XLOOKUP(Emergency[[#This Row],[Visit_ID]],Financials[Visit_ID],Financials[Balance_Due])</f>
        <v>15175.66565670427</v>
      </c>
      <c r="J437" s="3">
        <f>_xlfn.XLOOKUP(Emergency[[#This Row],[Visit_ID]],Hospitalvisits[Visit_ID],Hospitalvisits[Admission_Date])</f>
        <v>45037</v>
      </c>
      <c r="K437">
        <f>_xlfn.XLOOKUP(Emergency[[#This Row],[Patient_ID]],Patientsdetails[Patient_ID],Patientsdetails[Satisfaction_Score])</f>
        <v>1</v>
      </c>
      <c r="L437" t="e">
        <f>_xlfn.XLOOKUP(Emergency[[#This Row],[Patient_ID]],Medicals[Patient ID],Medicals[Department])</f>
        <v>#N/A</v>
      </c>
    </row>
    <row r="438" spans="1:12">
      <c r="A438">
        <v>437</v>
      </c>
      <c r="B438">
        <v>162</v>
      </c>
      <c r="C438">
        <v>2505</v>
      </c>
      <c r="D438" t="s">
        <v>1262</v>
      </c>
      <c r="E438">
        <v>1</v>
      </c>
      <c r="F438" t="s">
        <v>1262</v>
      </c>
      <c r="G438" s="28">
        <f>_xlfn.XLOOKUP(Emergency[[#This Row],[Visit_ID]],Financials[Visit_ID],Financials[Total_Bill_Amount])</f>
        <v>6183</v>
      </c>
      <c r="H438" s="28">
        <f>_xlfn.XLOOKUP(Emergency[[#This Row],[Visit_ID]],Financials[Visit_ID],Financials[Insurance_Coverage])</f>
        <v>5372.8476849245117</v>
      </c>
      <c r="I438" s="28">
        <f>_xlfn.XLOOKUP(Emergency[[#This Row],[Visit_ID]],Financials[Visit_ID],Financials[Balance_Due])</f>
        <v>810.15231507548833</v>
      </c>
      <c r="J438" s="3">
        <f>_xlfn.XLOOKUP(Emergency[[#This Row],[Visit_ID]],Hospitalvisits[Visit_ID],Hospitalvisits[Admission_Date])</f>
        <v>45565</v>
      </c>
      <c r="K438">
        <f>_xlfn.XLOOKUP(Emergency[[#This Row],[Patient_ID]],Patientsdetails[Patient_ID],Patientsdetails[Satisfaction_Score])</f>
        <v>2</v>
      </c>
      <c r="L438" t="e">
        <f>_xlfn.XLOOKUP(Emergency[[#This Row],[Patient_ID]],Medicals[Patient ID],Medicals[Department])</f>
        <v>#N/A</v>
      </c>
    </row>
    <row r="439" spans="1:12">
      <c r="A439">
        <v>438</v>
      </c>
      <c r="B439">
        <v>771</v>
      </c>
      <c r="C439">
        <v>2464</v>
      </c>
      <c r="D439" t="s">
        <v>1262</v>
      </c>
      <c r="E439">
        <v>12</v>
      </c>
      <c r="F439" t="s">
        <v>1262</v>
      </c>
      <c r="G439" s="28">
        <f>_xlfn.XLOOKUP(Emergency[[#This Row],[Visit_ID]],Financials[Visit_ID],Financials[Total_Bill_Amount])</f>
        <v>5515</v>
      </c>
      <c r="H439" s="28">
        <f>_xlfn.XLOOKUP(Emergency[[#This Row],[Visit_ID]],Financials[Visit_ID],Financials[Insurance_Coverage])</f>
        <v>4334.0736223853319</v>
      </c>
      <c r="I439" s="28">
        <f>_xlfn.XLOOKUP(Emergency[[#This Row],[Visit_ID]],Financials[Visit_ID],Financials[Balance_Due])</f>
        <v>1180.9263776146679</v>
      </c>
      <c r="J439" s="3">
        <f>_xlfn.XLOOKUP(Emergency[[#This Row],[Visit_ID]],Hospitalvisits[Visit_ID],Hospitalvisits[Admission_Date])</f>
        <v>45496</v>
      </c>
      <c r="K439">
        <f>_xlfn.XLOOKUP(Emergency[[#This Row],[Patient_ID]],Patientsdetails[Patient_ID],Patientsdetails[Satisfaction_Score])</f>
        <v>2</v>
      </c>
      <c r="L439" t="e">
        <f>_xlfn.XLOOKUP(Emergency[[#This Row],[Patient_ID]],Medicals[Patient ID],Medicals[Department])</f>
        <v>#N/A</v>
      </c>
    </row>
    <row r="440" spans="1:12">
      <c r="A440">
        <v>439</v>
      </c>
      <c r="B440">
        <v>460</v>
      </c>
      <c r="C440">
        <v>998</v>
      </c>
      <c r="D440" t="s">
        <v>1261</v>
      </c>
      <c r="E440">
        <v>8</v>
      </c>
      <c r="F440" t="s">
        <v>1261</v>
      </c>
      <c r="G440" s="28">
        <f>_xlfn.XLOOKUP(Emergency[[#This Row],[Visit_ID]],Financials[Visit_ID],Financials[Total_Bill_Amount])</f>
        <v>16255</v>
      </c>
      <c r="H440" s="28">
        <f>_xlfn.XLOOKUP(Emergency[[#This Row],[Visit_ID]],Financials[Visit_ID],Financials[Insurance_Coverage])</f>
        <v>12496.205377604971</v>
      </c>
      <c r="I440" s="28">
        <f>_xlfn.XLOOKUP(Emergency[[#This Row],[Visit_ID]],Financials[Visit_ID],Financials[Balance_Due])</f>
        <v>3758.7946223950289</v>
      </c>
      <c r="J440" s="3">
        <f>_xlfn.XLOOKUP(Emergency[[#This Row],[Visit_ID]],Hospitalvisits[Visit_ID],Hospitalvisits[Admission_Date])</f>
        <v>45091</v>
      </c>
      <c r="K440">
        <f>_xlfn.XLOOKUP(Emergency[[#This Row],[Patient_ID]],Patientsdetails[Patient_ID],Patientsdetails[Satisfaction_Score])</f>
        <v>4</v>
      </c>
      <c r="L440" t="e">
        <f>_xlfn.XLOOKUP(Emergency[[#This Row],[Patient_ID]],Medicals[Patient ID],Medicals[Department])</f>
        <v>#N/A</v>
      </c>
    </row>
    <row r="441" spans="1:12">
      <c r="A441">
        <v>440</v>
      </c>
      <c r="B441">
        <v>813</v>
      </c>
      <c r="C441">
        <v>1101</v>
      </c>
      <c r="D441" t="s">
        <v>1261</v>
      </c>
      <c r="E441">
        <v>3</v>
      </c>
      <c r="F441" t="s">
        <v>1261</v>
      </c>
      <c r="G441" s="28">
        <f>_xlfn.XLOOKUP(Emergency[[#This Row],[Visit_ID]],Financials[Visit_ID],Financials[Total_Bill_Amount])</f>
        <v>33992</v>
      </c>
      <c r="H441" s="28">
        <f>_xlfn.XLOOKUP(Emergency[[#This Row],[Visit_ID]],Financials[Visit_ID],Financials[Insurance_Coverage])</f>
        <v>26296.378659511811</v>
      </c>
      <c r="I441" s="28">
        <f>_xlfn.XLOOKUP(Emergency[[#This Row],[Visit_ID]],Financials[Visit_ID],Financials[Balance_Due])</f>
        <v>7695.6213404881864</v>
      </c>
      <c r="J441" s="3">
        <f>_xlfn.XLOOKUP(Emergency[[#This Row],[Visit_ID]],Hospitalvisits[Visit_ID],Hospitalvisits[Admission_Date])</f>
        <v>45553</v>
      </c>
      <c r="K441">
        <f>_xlfn.XLOOKUP(Emergency[[#This Row],[Patient_ID]],Patientsdetails[Patient_ID],Patientsdetails[Satisfaction_Score])</f>
        <v>6</v>
      </c>
      <c r="L441" t="e">
        <f>_xlfn.XLOOKUP(Emergency[[#This Row],[Patient_ID]],Medicals[Patient ID],Medicals[Department])</f>
        <v>#N/A</v>
      </c>
    </row>
    <row r="442" spans="1:12">
      <c r="A442">
        <v>441</v>
      </c>
      <c r="B442">
        <v>750</v>
      </c>
      <c r="C442">
        <v>1765</v>
      </c>
      <c r="D442" t="s">
        <v>1262</v>
      </c>
      <c r="E442">
        <v>9</v>
      </c>
      <c r="F442" t="s">
        <v>1262</v>
      </c>
      <c r="G442" s="28">
        <f>_xlfn.XLOOKUP(Emergency[[#This Row],[Visit_ID]],Financials[Visit_ID],Financials[Total_Bill_Amount])</f>
        <v>24008</v>
      </c>
      <c r="H442" s="28">
        <f>_xlfn.XLOOKUP(Emergency[[#This Row],[Visit_ID]],Financials[Visit_ID],Financials[Insurance_Coverage])</f>
        <v>21112.745730814921</v>
      </c>
      <c r="I442" s="28">
        <f>_xlfn.XLOOKUP(Emergency[[#This Row],[Visit_ID]],Financials[Visit_ID],Financials[Balance_Due])</f>
        <v>2895.2542691850831</v>
      </c>
      <c r="J442" s="3">
        <f>_xlfn.XLOOKUP(Emergency[[#This Row],[Visit_ID]],Hospitalvisits[Visit_ID],Hospitalvisits[Admission_Date])</f>
        <v>45622</v>
      </c>
      <c r="K442">
        <f>_xlfn.XLOOKUP(Emergency[[#This Row],[Patient_ID]],Patientsdetails[Patient_ID],Patientsdetails[Satisfaction_Score])</f>
        <v>3</v>
      </c>
      <c r="L442" t="e">
        <f>_xlfn.XLOOKUP(Emergency[[#This Row],[Patient_ID]],Medicals[Patient ID],Medicals[Department])</f>
        <v>#N/A</v>
      </c>
    </row>
    <row r="443" spans="1:12">
      <c r="A443">
        <v>442</v>
      </c>
      <c r="B443">
        <v>576</v>
      </c>
      <c r="C443">
        <v>2442</v>
      </c>
      <c r="D443" t="s">
        <v>1261</v>
      </c>
      <c r="E443">
        <v>6</v>
      </c>
      <c r="F443" t="s">
        <v>1261</v>
      </c>
      <c r="G443" s="28">
        <f>_xlfn.XLOOKUP(Emergency[[#This Row],[Visit_ID]],Financials[Visit_ID],Financials[Total_Bill_Amount])</f>
        <v>8191</v>
      </c>
      <c r="H443" s="28">
        <f>_xlfn.XLOOKUP(Emergency[[#This Row],[Visit_ID]],Financials[Visit_ID],Financials[Insurance_Coverage])</f>
        <v>7050.4879649123504</v>
      </c>
      <c r="I443" s="28">
        <f>_xlfn.XLOOKUP(Emergency[[#This Row],[Visit_ID]],Financials[Visit_ID],Financials[Balance_Due])</f>
        <v>1140.51203508765</v>
      </c>
      <c r="J443" s="3">
        <f>_xlfn.XLOOKUP(Emergency[[#This Row],[Visit_ID]],Hospitalvisits[Visit_ID],Hospitalvisits[Admission_Date])</f>
        <v>44770</v>
      </c>
      <c r="K443">
        <f>_xlfn.XLOOKUP(Emergency[[#This Row],[Patient_ID]],Patientsdetails[Patient_ID],Patientsdetails[Satisfaction_Score])</f>
        <v>9</v>
      </c>
      <c r="L443" t="e">
        <f>_xlfn.XLOOKUP(Emergency[[#This Row],[Patient_ID]],Medicals[Patient ID],Medicals[Department])</f>
        <v>#N/A</v>
      </c>
    </row>
    <row r="444" spans="1:12">
      <c r="A444">
        <v>443</v>
      </c>
      <c r="B444">
        <v>489</v>
      </c>
      <c r="C444">
        <v>2435</v>
      </c>
      <c r="D444" t="s">
        <v>1262</v>
      </c>
      <c r="E444">
        <v>7</v>
      </c>
      <c r="F444" t="s">
        <v>1261</v>
      </c>
      <c r="G444" s="28">
        <f>_xlfn.XLOOKUP(Emergency[[#This Row],[Visit_ID]],Financials[Visit_ID],Financials[Total_Bill_Amount])</f>
        <v>6249</v>
      </c>
      <c r="H444" s="28">
        <f>_xlfn.XLOOKUP(Emergency[[#This Row],[Visit_ID]],Financials[Visit_ID],Financials[Insurance_Coverage])</f>
        <v>4370.1054307905661</v>
      </c>
      <c r="I444" s="28">
        <f>_xlfn.XLOOKUP(Emergency[[#This Row],[Visit_ID]],Financials[Visit_ID],Financials[Balance_Due])</f>
        <v>1878.8945692094339</v>
      </c>
      <c r="J444" s="3">
        <f>_xlfn.XLOOKUP(Emergency[[#This Row],[Visit_ID]],Hospitalvisits[Visit_ID],Hospitalvisits[Admission_Date])</f>
        <v>44701</v>
      </c>
      <c r="K444">
        <f>_xlfn.XLOOKUP(Emergency[[#This Row],[Patient_ID]],Patientsdetails[Patient_ID],Patientsdetails[Satisfaction_Score])</f>
        <v>8</v>
      </c>
      <c r="L444" t="e">
        <f>_xlfn.XLOOKUP(Emergency[[#This Row],[Patient_ID]],Medicals[Patient ID],Medicals[Department])</f>
        <v>#N/A</v>
      </c>
    </row>
    <row r="445" spans="1:12">
      <c r="A445">
        <v>444</v>
      </c>
      <c r="B445">
        <v>917</v>
      </c>
      <c r="C445">
        <v>362</v>
      </c>
      <c r="D445" t="s">
        <v>1261</v>
      </c>
      <c r="E445">
        <v>2</v>
      </c>
      <c r="F445" t="s">
        <v>1262</v>
      </c>
      <c r="G445" s="28">
        <f>_xlfn.XLOOKUP(Emergency[[#This Row],[Visit_ID]],Financials[Visit_ID],Financials[Total_Bill_Amount])</f>
        <v>37153</v>
      </c>
      <c r="H445" s="28">
        <f>_xlfn.XLOOKUP(Emergency[[#This Row],[Visit_ID]],Financials[Visit_ID],Financials[Insurance_Coverage])</f>
        <v>29965.777923936541</v>
      </c>
      <c r="I445" s="28">
        <f>_xlfn.XLOOKUP(Emergency[[#This Row],[Visit_ID]],Financials[Visit_ID],Financials[Balance_Due])</f>
        <v>7187.2220760634627</v>
      </c>
      <c r="J445" s="3">
        <f>_xlfn.XLOOKUP(Emergency[[#This Row],[Visit_ID]],Hospitalvisits[Visit_ID],Hospitalvisits[Admission_Date])</f>
        <v>45589</v>
      </c>
      <c r="K445">
        <f>_xlfn.XLOOKUP(Emergency[[#This Row],[Patient_ID]],Patientsdetails[Patient_ID],Patientsdetails[Satisfaction_Score])</f>
        <v>6</v>
      </c>
      <c r="L445" t="e">
        <f>_xlfn.XLOOKUP(Emergency[[#This Row],[Patient_ID]],Medicals[Patient ID],Medicals[Department])</f>
        <v>#N/A</v>
      </c>
    </row>
    <row r="446" spans="1:12">
      <c r="A446">
        <v>445</v>
      </c>
      <c r="B446">
        <v>779</v>
      </c>
      <c r="C446">
        <v>1825</v>
      </c>
      <c r="D446" t="s">
        <v>1261</v>
      </c>
      <c r="E446">
        <v>3</v>
      </c>
      <c r="F446" t="s">
        <v>1261</v>
      </c>
      <c r="G446" s="28">
        <f>_xlfn.XLOOKUP(Emergency[[#This Row],[Visit_ID]],Financials[Visit_ID],Financials[Total_Bill_Amount])</f>
        <v>43917</v>
      </c>
      <c r="H446" s="28">
        <f>_xlfn.XLOOKUP(Emergency[[#This Row],[Visit_ID]],Financials[Visit_ID],Financials[Insurance_Coverage])</f>
        <v>27880.956937765859</v>
      </c>
      <c r="I446" s="28">
        <f>_xlfn.XLOOKUP(Emergency[[#This Row],[Visit_ID]],Financials[Visit_ID],Financials[Balance_Due])</f>
        <v>16036.043062234139</v>
      </c>
      <c r="J446" s="3">
        <f>_xlfn.XLOOKUP(Emergency[[#This Row],[Visit_ID]],Hospitalvisits[Visit_ID],Hospitalvisits[Admission_Date])</f>
        <v>44905</v>
      </c>
      <c r="K446">
        <f>_xlfn.XLOOKUP(Emergency[[#This Row],[Patient_ID]],Patientsdetails[Patient_ID],Patientsdetails[Satisfaction_Score])</f>
        <v>5</v>
      </c>
      <c r="L446" t="e">
        <f>_xlfn.XLOOKUP(Emergency[[#This Row],[Patient_ID]],Medicals[Patient ID],Medicals[Department])</f>
        <v>#N/A</v>
      </c>
    </row>
    <row r="447" spans="1:12">
      <c r="A447">
        <v>446</v>
      </c>
      <c r="B447">
        <v>357</v>
      </c>
      <c r="C447">
        <v>2894</v>
      </c>
      <c r="D447" t="s">
        <v>1262</v>
      </c>
      <c r="E447">
        <v>3</v>
      </c>
      <c r="F447" t="s">
        <v>1262</v>
      </c>
      <c r="G447" s="28">
        <f>_xlfn.XLOOKUP(Emergency[[#This Row],[Visit_ID]],Financials[Visit_ID],Financials[Total_Bill_Amount])</f>
        <v>34300</v>
      </c>
      <c r="H447" s="28">
        <f>_xlfn.XLOOKUP(Emergency[[#This Row],[Visit_ID]],Financials[Visit_ID],Financials[Insurance_Coverage])</f>
        <v>20263.40062435552</v>
      </c>
      <c r="I447" s="28">
        <f>_xlfn.XLOOKUP(Emergency[[#This Row],[Visit_ID]],Financials[Visit_ID],Financials[Balance_Due])</f>
        <v>14036.59937564448</v>
      </c>
      <c r="J447" s="3">
        <f>_xlfn.XLOOKUP(Emergency[[#This Row],[Visit_ID]],Hospitalvisits[Visit_ID],Hospitalvisits[Admission_Date])</f>
        <v>45589</v>
      </c>
      <c r="K447">
        <f>_xlfn.XLOOKUP(Emergency[[#This Row],[Patient_ID]],Patientsdetails[Patient_ID],Patientsdetails[Satisfaction_Score])</f>
        <v>9</v>
      </c>
      <c r="L447" t="e">
        <f>_xlfn.XLOOKUP(Emergency[[#This Row],[Patient_ID]],Medicals[Patient ID],Medicals[Department])</f>
        <v>#N/A</v>
      </c>
    </row>
    <row r="448" spans="1:12">
      <c r="A448">
        <v>447</v>
      </c>
      <c r="B448">
        <v>950</v>
      </c>
      <c r="C448">
        <v>1343</v>
      </c>
      <c r="D448" t="s">
        <v>1262</v>
      </c>
      <c r="E448">
        <v>9</v>
      </c>
      <c r="F448" t="s">
        <v>1262</v>
      </c>
      <c r="G448" s="28">
        <f>_xlfn.XLOOKUP(Emergency[[#This Row],[Visit_ID]],Financials[Visit_ID],Financials[Total_Bill_Amount])</f>
        <v>26470</v>
      </c>
      <c r="H448" s="28">
        <f>_xlfn.XLOOKUP(Emergency[[#This Row],[Visit_ID]],Financials[Visit_ID],Financials[Insurance_Coverage])</f>
        <v>17112.652506432689</v>
      </c>
      <c r="I448" s="28">
        <f>_xlfn.XLOOKUP(Emergency[[#This Row],[Visit_ID]],Financials[Visit_ID],Financials[Balance_Due])</f>
        <v>9357.3474935673075</v>
      </c>
      <c r="J448" s="3">
        <f>_xlfn.XLOOKUP(Emergency[[#This Row],[Visit_ID]],Hospitalvisits[Visit_ID],Hospitalvisits[Admission_Date])</f>
        <v>45305</v>
      </c>
      <c r="K448">
        <f>_xlfn.XLOOKUP(Emergency[[#This Row],[Patient_ID]],Patientsdetails[Patient_ID],Patientsdetails[Satisfaction_Score])</f>
        <v>6</v>
      </c>
      <c r="L448" t="e">
        <f>_xlfn.XLOOKUP(Emergency[[#This Row],[Patient_ID]],Medicals[Patient ID],Medicals[Department])</f>
        <v>#N/A</v>
      </c>
    </row>
    <row r="449" spans="1:12">
      <c r="A449">
        <v>448</v>
      </c>
      <c r="B449">
        <v>423</v>
      </c>
      <c r="C449">
        <v>322</v>
      </c>
      <c r="D449" t="s">
        <v>1261</v>
      </c>
      <c r="E449">
        <v>1</v>
      </c>
      <c r="F449" t="s">
        <v>1262</v>
      </c>
      <c r="G449" s="28">
        <f>_xlfn.XLOOKUP(Emergency[[#This Row],[Visit_ID]],Financials[Visit_ID],Financials[Total_Bill_Amount])</f>
        <v>13594</v>
      </c>
      <c r="H449" s="28">
        <f>_xlfn.XLOOKUP(Emergency[[#This Row],[Visit_ID]],Financials[Visit_ID],Financials[Insurance_Coverage])</f>
        <v>8614.7401077857576</v>
      </c>
      <c r="I449" s="28">
        <f>_xlfn.XLOOKUP(Emergency[[#This Row],[Visit_ID]],Financials[Visit_ID],Financials[Balance_Due])</f>
        <v>4979.2598922142424</v>
      </c>
      <c r="J449" s="3">
        <f>_xlfn.XLOOKUP(Emergency[[#This Row],[Visit_ID]],Hospitalvisits[Visit_ID],Hospitalvisits[Admission_Date])</f>
        <v>45100</v>
      </c>
      <c r="K449">
        <f>_xlfn.XLOOKUP(Emergency[[#This Row],[Patient_ID]],Patientsdetails[Patient_ID],Patientsdetails[Satisfaction_Score])</f>
        <v>2</v>
      </c>
      <c r="L449" t="e">
        <f>_xlfn.XLOOKUP(Emergency[[#This Row],[Patient_ID]],Medicals[Patient ID],Medicals[Department])</f>
        <v>#N/A</v>
      </c>
    </row>
    <row r="450" spans="1:12">
      <c r="A450">
        <v>449</v>
      </c>
      <c r="B450">
        <v>799</v>
      </c>
      <c r="C450">
        <v>2306</v>
      </c>
      <c r="D450" t="s">
        <v>1261</v>
      </c>
      <c r="E450">
        <v>6</v>
      </c>
      <c r="F450" t="s">
        <v>1261</v>
      </c>
      <c r="G450" s="28">
        <f>_xlfn.XLOOKUP(Emergency[[#This Row],[Visit_ID]],Financials[Visit_ID],Financials[Total_Bill_Amount])</f>
        <v>3318</v>
      </c>
      <c r="H450" s="28">
        <f>_xlfn.XLOOKUP(Emergency[[#This Row],[Visit_ID]],Financials[Visit_ID],Financials[Insurance_Coverage])</f>
        <v>2356.0036765090772</v>
      </c>
      <c r="I450" s="28">
        <f>_xlfn.XLOOKUP(Emergency[[#This Row],[Visit_ID]],Financials[Visit_ID],Financials[Balance_Due])</f>
        <v>961.99632349092326</v>
      </c>
      <c r="J450" s="3">
        <f>_xlfn.XLOOKUP(Emergency[[#This Row],[Visit_ID]],Hospitalvisits[Visit_ID],Hospitalvisits[Admission_Date])</f>
        <v>45095</v>
      </c>
      <c r="K450">
        <f>_xlfn.XLOOKUP(Emergency[[#This Row],[Patient_ID]],Patientsdetails[Patient_ID],Patientsdetails[Satisfaction_Score])</f>
        <v>3</v>
      </c>
      <c r="L450" t="e">
        <f>_xlfn.XLOOKUP(Emergency[[#This Row],[Patient_ID]],Medicals[Patient ID],Medicals[Department])</f>
        <v>#N/A</v>
      </c>
    </row>
    <row r="451" spans="1:12">
      <c r="A451">
        <v>450</v>
      </c>
      <c r="B451">
        <v>264</v>
      </c>
      <c r="C451">
        <v>1386</v>
      </c>
      <c r="D451" t="s">
        <v>1262</v>
      </c>
      <c r="E451">
        <v>12</v>
      </c>
      <c r="F451" t="s">
        <v>1261</v>
      </c>
      <c r="G451" s="28">
        <f>_xlfn.XLOOKUP(Emergency[[#This Row],[Visit_ID]],Financials[Visit_ID],Financials[Total_Bill_Amount])</f>
        <v>18756</v>
      </c>
      <c r="H451" s="28">
        <f>_xlfn.XLOOKUP(Emergency[[#This Row],[Visit_ID]],Financials[Visit_ID],Financials[Insurance_Coverage])</f>
        <v>14307.035074853449</v>
      </c>
      <c r="I451" s="28">
        <f>_xlfn.XLOOKUP(Emergency[[#This Row],[Visit_ID]],Financials[Visit_ID],Financials[Balance_Due])</f>
        <v>4448.9649251465507</v>
      </c>
      <c r="J451" s="3">
        <f>_xlfn.XLOOKUP(Emergency[[#This Row],[Visit_ID]],Hospitalvisits[Visit_ID],Hospitalvisits[Admission_Date])</f>
        <v>44813</v>
      </c>
      <c r="K451">
        <f>_xlfn.XLOOKUP(Emergency[[#This Row],[Patient_ID]],Patientsdetails[Patient_ID],Patientsdetails[Satisfaction_Score])</f>
        <v>4</v>
      </c>
      <c r="L451" t="e">
        <f>_xlfn.XLOOKUP(Emergency[[#This Row],[Patient_ID]],Medicals[Patient ID],Medicals[Department])</f>
        <v>#N/A</v>
      </c>
    </row>
    <row r="452" spans="1:12">
      <c r="A452">
        <v>451</v>
      </c>
      <c r="B452">
        <v>53</v>
      </c>
      <c r="C452">
        <v>1571</v>
      </c>
      <c r="D452" t="s">
        <v>1261</v>
      </c>
      <c r="E452">
        <v>7</v>
      </c>
      <c r="F452" t="s">
        <v>1261</v>
      </c>
      <c r="G452" s="28">
        <f>_xlfn.XLOOKUP(Emergency[[#This Row],[Visit_ID]],Financials[Visit_ID],Financials[Total_Bill_Amount])</f>
        <v>16935</v>
      </c>
      <c r="H452" s="28">
        <f>_xlfn.XLOOKUP(Emergency[[#This Row],[Visit_ID]],Financials[Visit_ID],Financials[Insurance_Coverage])</f>
        <v>11532.50991461426</v>
      </c>
      <c r="I452" s="28">
        <f>_xlfn.XLOOKUP(Emergency[[#This Row],[Visit_ID]],Financials[Visit_ID],Financials[Balance_Due])</f>
        <v>5402.4900853857362</v>
      </c>
      <c r="J452" s="3">
        <f>_xlfn.XLOOKUP(Emergency[[#This Row],[Visit_ID]],Hospitalvisits[Visit_ID],Hospitalvisits[Admission_Date])</f>
        <v>44869</v>
      </c>
      <c r="K452">
        <f>_xlfn.XLOOKUP(Emergency[[#This Row],[Patient_ID]],Patientsdetails[Patient_ID],Patientsdetails[Satisfaction_Score])</f>
        <v>6</v>
      </c>
      <c r="L452" t="str">
        <f>_xlfn.XLOOKUP(Emergency[[#This Row],[Patient_ID]],Medicals[Patient ID],Medicals[Department])</f>
        <v>Oncology</v>
      </c>
    </row>
    <row r="453" spans="1:12">
      <c r="A453">
        <v>452</v>
      </c>
      <c r="B453">
        <v>199</v>
      </c>
      <c r="C453">
        <v>2921</v>
      </c>
      <c r="D453" t="s">
        <v>1262</v>
      </c>
      <c r="E453">
        <v>7</v>
      </c>
      <c r="F453" t="s">
        <v>1261</v>
      </c>
      <c r="G453" s="28">
        <f>_xlfn.XLOOKUP(Emergency[[#This Row],[Visit_ID]],Financials[Visit_ID],Financials[Total_Bill_Amount])</f>
        <v>18658</v>
      </c>
      <c r="H453" s="28">
        <f>_xlfn.XLOOKUP(Emergency[[#This Row],[Visit_ID]],Financials[Visit_ID],Financials[Insurance_Coverage])</f>
        <v>12139.107983547679</v>
      </c>
      <c r="I453" s="28">
        <f>_xlfn.XLOOKUP(Emergency[[#This Row],[Visit_ID]],Financials[Visit_ID],Financials[Balance_Due])</f>
        <v>6518.8920164523242</v>
      </c>
      <c r="J453" s="3">
        <f>_xlfn.XLOOKUP(Emergency[[#This Row],[Visit_ID]],Hospitalvisits[Visit_ID],Hospitalvisits[Admission_Date])</f>
        <v>44794</v>
      </c>
      <c r="K453">
        <f>_xlfn.XLOOKUP(Emergency[[#This Row],[Patient_ID]],Patientsdetails[Patient_ID],Patientsdetails[Satisfaction_Score])</f>
        <v>10</v>
      </c>
      <c r="L453" t="e">
        <f>_xlfn.XLOOKUP(Emergency[[#This Row],[Patient_ID]],Medicals[Patient ID],Medicals[Department])</f>
        <v>#N/A</v>
      </c>
    </row>
    <row r="454" spans="1:12">
      <c r="A454">
        <v>453</v>
      </c>
      <c r="B454">
        <v>308</v>
      </c>
      <c r="C454">
        <v>2949</v>
      </c>
      <c r="D454" t="s">
        <v>1261</v>
      </c>
      <c r="E454">
        <v>9</v>
      </c>
      <c r="F454" t="s">
        <v>1262</v>
      </c>
      <c r="G454" s="28">
        <f>_xlfn.XLOOKUP(Emergency[[#This Row],[Visit_ID]],Financials[Visit_ID],Financials[Total_Bill_Amount])</f>
        <v>11953</v>
      </c>
      <c r="H454" s="28">
        <f>_xlfn.XLOOKUP(Emergency[[#This Row],[Visit_ID]],Financials[Visit_ID],Financials[Insurance_Coverage])</f>
        <v>9877.7419927009287</v>
      </c>
      <c r="I454" s="28">
        <f>_xlfn.XLOOKUP(Emergency[[#This Row],[Visit_ID]],Financials[Visit_ID],Financials[Balance_Due])</f>
        <v>2075.2580072990709</v>
      </c>
      <c r="J454" s="3">
        <f>_xlfn.XLOOKUP(Emergency[[#This Row],[Visit_ID]],Hospitalvisits[Visit_ID],Hospitalvisits[Admission_Date])</f>
        <v>45157</v>
      </c>
      <c r="K454">
        <f>_xlfn.XLOOKUP(Emergency[[#This Row],[Patient_ID]],Patientsdetails[Patient_ID],Patientsdetails[Satisfaction_Score])</f>
        <v>9</v>
      </c>
      <c r="L454" t="e">
        <f>_xlfn.XLOOKUP(Emergency[[#This Row],[Patient_ID]],Medicals[Patient ID],Medicals[Department])</f>
        <v>#N/A</v>
      </c>
    </row>
    <row r="455" spans="1:12">
      <c r="A455">
        <v>454</v>
      </c>
      <c r="B455">
        <v>174</v>
      </c>
      <c r="C455">
        <v>1144</v>
      </c>
      <c r="D455" t="s">
        <v>1262</v>
      </c>
      <c r="E455">
        <v>5</v>
      </c>
      <c r="F455" t="s">
        <v>1262</v>
      </c>
      <c r="G455" s="28">
        <f>_xlfn.XLOOKUP(Emergency[[#This Row],[Visit_ID]],Financials[Visit_ID],Financials[Total_Bill_Amount])</f>
        <v>21170</v>
      </c>
      <c r="H455" s="28">
        <f>_xlfn.XLOOKUP(Emergency[[#This Row],[Visit_ID]],Financials[Visit_ID],Financials[Insurance_Coverage])</f>
        <v>15373.109705764889</v>
      </c>
      <c r="I455" s="28">
        <f>_xlfn.XLOOKUP(Emergency[[#This Row],[Visit_ID]],Financials[Visit_ID],Financials[Balance_Due])</f>
        <v>5796.8902942351124</v>
      </c>
      <c r="J455" s="3">
        <f>_xlfn.XLOOKUP(Emergency[[#This Row],[Visit_ID]],Hospitalvisits[Visit_ID],Hospitalvisits[Admission_Date])</f>
        <v>44623</v>
      </c>
      <c r="K455">
        <f>_xlfn.XLOOKUP(Emergency[[#This Row],[Patient_ID]],Patientsdetails[Patient_ID],Patientsdetails[Satisfaction_Score])</f>
        <v>2</v>
      </c>
      <c r="L455" t="str">
        <f>_xlfn.XLOOKUP(Emergency[[#This Row],[Patient_ID]],Medicals[Patient ID],Medicals[Department])</f>
        <v>Emergency</v>
      </c>
    </row>
    <row r="456" spans="1:12">
      <c r="A456">
        <v>455</v>
      </c>
      <c r="B456">
        <v>206</v>
      </c>
      <c r="C456">
        <v>2050</v>
      </c>
      <c r="D456" t="s">
        <v>1261</v>
      </c>
      <c r="E456">
        <v>2</v>
      </c>
      <c r="F456" t="s">
        <v>1261</v>
      </c>
      <c r="G456" s="28">
        <f>_xlfn.XLOOKUP(Emergency[[#This Row],[Visit_ID]],Financials[Visit_ID],Financials[Total_Bill_Amount])</f>
        <v>5623</v>
      </c>
      <c r="H456" s="28">
        <f>_xlfn.XLOOKUP(Emergency[[#This Row],[Visit_ID]],Financials[Visit_ID],Financials[Insurance_Coverage])</f>
        <v>4261.4660331800551</v>
      </c>
      <c r="I456" s="28">
        <f>_xlfn.XLOOKUP(Emergency[[#This Row],[Visit_ID]],Financials[Visit_ID],Financials[Balance_Due])</f>
        <v>1361.5339668199449</v>
      </c>
      <c r="J456" s="3">
        <f>_xlfn.XLOOKUP(Emergency[[#This Row],[Visit_ID]],Hospitalvisits[Visit_ID],Hospitalvisits[Admission_Date])</f>
        <v>44631</v>
      </c>
      <c r="K456">
        <f>_xlfn.XLOOKUP(Emergency[[#This Row],[Patient_ID]],Patientsdetails[Patient_ID],Patientsdetails[Satisfaction_Score])</f>
        <v>8</v>
      </c>
      <c r="L456" t="e">
        <f>_xlfn.XLOOKUP(Emergency[[#This Row],[Patient_ID]],Medicals[Patient ID],Medicals[Department])</f>
        <v>#N/A</v>
      </c>
    </row>
    <row r="457" spans="1:12">
      <c r="A457">
        <v>456</v>
      </c>
      <c r="B457">
        <v>400</v>
      </c>
      <c r="C457">
        <v>1128</v>
      </c>
      <c r="D457" t="s">
        <v>1261</v>
      </c>
      <c r="E457">
        <v>8</v>
      </c>
      <c r="F457" t="s">
        <v>1262</v>
      </c>
      <c r="G457" s="28">
        <f>_xlfn.XLOOKUP(Emergency[[#This Row],[Visit_ID]],Financials[Visit_ID],Financials[Total_Bill_Amount])</f>
        <v>10358</v>
      </c>
      <c r="H457" s="28">
        <f>_xlfn.XLOOKUP(Emergency[[#This Row],[Visit_ID]],Financials[Visit_ID],Financials[Insurance_Coverage])</f>
        <v>6415.9842762875796</v>
      </c>
      <c r="I457" s="28">
        <f>_xlfn.XLOOKUP(Emergency[[#This Row],[Visit_ID]],Financials[Visit_ID],Financials[Balance_Due])</f>
        <v>3942.0157237124199</v>
      </c>
      <c r="J457" s="3">
        <f>_xlfn.XLOOKUP(Emergency[[#This Row],[Visit_ID]],Hospitalvisits[Visit_ID],Hospitalvisits[Admission_Date])</f>
        <v>45455</v>
      </c>
      <c r="K457">
        <f>_xlfn.XLOOKUP(Emergency[[#This Row],[Patient_ID]],Patientsdetails[Patient_ID],Patientsdetails[Satisfaction_Score])</f>
        <v>8</v>
      </c>
      <c r="L457" t="e">
        <f>_xlfn.XLOOKUP(Emergency[[#This Row],[Patient_ID]],Medicals[Patient ID],Medicals[Department])</f>
        <v>#N/A</v>
      </c>
    </row>
    <row r="458" spans="1:12">
      <c r="A458">
        <v>457</v>
      </c>
      <c r="B458">
        <v>781</v>
      </c>
      <c r="C458">
        <v>44</v>
      </c>
      <c r="D458" t="s">
        <v>1261</v>
      </c>
      <c r="E458">
        <v>7</v>
      </c>
      <c r="F458" t="s">
        <v>1261</v>
      </c>
      <c r="G458" s="28">
        <f>_xlfn.XLOOKUP(Emergency[[#This Row],[Visit_ID]],Financials[Visit_ID],Financials[Total_Bill_Amount])</f>
        <v>11066</v>
      </c>
      <c r="H458" s="28">
        <f>_xlfn.XLOOKUP(Emergency[[#This Row],[Visit_ID]],Financials[Visit_ID],Financials[Insurance_Coverage])</f>
        <v>6534.5844597785299</v>
      </c>
      <c r="I458" s="28">
        <f>_xlfn.XLOOKUP(Emergency[[#This Row],[Visit_ID]],Financials[Visit_ID],Financials[Balance_Due])</f>
        <v>4531.4155402214701</v>
      </c>
      <c r="J458" s="3">
        <f>_xlfn.XLOOKUP(Emergency[[#This Row],[Visit_ID]],Hospitalvisits[Visit_ID],Hospitalvisits[Admission_Date])</f>
        <v>45543</v>
      </c>
      <c r="K458">
        <f>_xlfn.XLOOKUP(Emergency[[#This Row],[Patient_ID]],Patientsdetails[Patient_ID],Patientsdetails[Satisfaction_Score])</f>
        <v>1</v>
      </c>
      <c r="L458" t="e">
        <f>_xlfn.XLOOKUP(Emergency[[#This Row],[Patient_ID]],Medicals[Patient ID],Medicals[Department])</f>
        <v>#N/A</v>
      </c>
    </row>
    <row r="459" spans="1:12">
      <c r="A459">
        <v>458</v>
      </c>
      <c r="B459">
        <v>956</v>
      </c>
      <c r="C459">
        <v>742</v>
      </c>
      <c r="D459" t="s">
        <v>1261</v>
      </c>
      <c r="E459">
        <v>7</v>
      </c>
      <c r="F459" t="s">
        <v>1261</v>
      </c>
      <c r="G459" s="28">
        <f>_xlfn.XLOOKUP(Emergency[[#This Row],[Visit_ID]],Financials[Visit_ID],Financials[Total_Bill_Amount])</f>
        <v>28254</v>
      </c>
      <c r="H459" s="28">
        <f>_xlfn.XLOOKUP(Emergency[[#This Row],[Visit_ID]],Financials[Visit_ID],Financials[Insurance_Coverage])</f>
        <v>14630.397540101359</v>
      </c>
      <c r="I459" s="28">
        <f>_xlfn.XLOOKUP(Emergency[[#This Row],[Visit_ID]],Financials[Visit_ID],Financials[Balance_Due])</f>
        <v>13623.602459898641</v>
      </c>
      <c r="J459" s="3">
        <f>_xlfn.XLOOKUP(Emergency[[#This Row],[Visit_ID]],Hospitalvisits[Visit_ID],Hospitalvisits[Admission_Date])</f>
        <v>44811</v>
      </c>
      <c r="K459">
        <f>_xlfn.XLOOKUP(Emergency[[#This Row],[Patient_ID]],Patientsdetails[Patient_ID],Patientsdetails[Satisfaction_Score])</f>
        <v>7</v>
      </c>
      <c r="L459" t="e">
        <f>_xlfn.XLOOKUP(Emergency[[#This Row],[Patient_ID]],Medicals[Patient ID],Medicals[Department])</f>
        <v>#N/A</v>
      </c>
    </row>
    <row r="460" spans="1:12">
      <c r="A460">
        <v>459</v>
      </c>
      <c r="B460">
        <v>283</v>
      </c>
      <c r="C460">
        <v>373</v>
      </c>
      <c r="D460" t="s">
        <v>1262</v>
      </c>
      <c r="E460">
        <v>2</v>
      </c>
      <c r="F460" t="s">
        <v>1262</v>
      </c>
      <c r="G460" s="28">
        <f>_xlfn.XLOOKUP(Emergency[[#This Row],[Visit_ID]],Financials[Visit_ID],Financials[Total_Bill_Amount])</f>
        <v>34043</v>
      </c>
      <c r="H460" s="28">
        <f>_xlfn.XLOOKUP(Emergency[[#This Row],[Visit_ID]],Financials[Visit_ID],Financials[Insurance_Coverage])</f>
        <v>26387.991350490731</v>
      </c>
      <c r="I460" s="28">
        <f>_xlfn.XLOOKUP(Emergency[[#This Row],[Visit_ID]],Financials[Visit_ID],Financials[Balance_Due])</f>
        <v>7655.0086495092728</v>
      </c>
      <c r="J460" s="3">
        <f>_xlfn.XLOOKUP(Emergency[[#This Row],[Visit_ID]],Hospitalvisits[Visit_ID],Hospitalvisits[Admission_Date])</f>
        <v>45025</v>
      </c>
      <c r="K460">
        <f>_xlfn.XLOOKUP(Emergency[[#This Row],[Patient_ID]],Patientsdetails[Patient_ID],Patientsdetails[Satisfaction_Score])</f>
        <v>9</v>
      </c>
      <c r="L460" t="e">
        <f>_xlfn.XLOOKUP(Emergency[[#This Row],[Patient_ID]],Medicals[Patient ID],Medicals[Department])</f>
        <v>#N/A</v>
      </c>
    </row>
    <row r="461" spans="1:12">
      <c r="A461">
        <v>460</v>
      </c>
      <c r="B461">
        <v>70</v>
      </c>
      <c r="C461">
        <v>1782</v>
      </c>
      <c r="D461" t="s">
        <v>1262</v>
      </c>
      <c r="E461">
        <v>2</v>
      </c>
      <c r="F461" t="s">
        <v>1261</v>
      </c>
      <c r="G461" s="28">
        <f>_xlfn.XLOOKUP(Emergency[[#This Row],[Visit_ID]],Financials[Visit_ID],Financials[Total_Bill_Amount])</f>
        <v>18562</v>
      </c>
      <c r="H461" s="28">
        <f>_xlfn.XLOOKUP(Emergency[[#This Row],[Visit_ID]],Financials[Visit_ID],Financials[Insurance_Coverage])</f>
        <v>14582.09237132558</v>
      </c>
      <c r="I461" s="28">
        <f>_xlfn.XLOOKUP(Emergency[[#This Row],[Visit_ID]],Financials[Visit_ID],Financials[Balance_Due])</f>
        <v>3979.9076286744221</v>
      </c>
      <c r="J461" s="3">
        <f>_xlfn.XLOOKUP(Emergency[[#This Row],[Visit_ID]],Hospitalvisits[Visit_ID],Hospitalvisits[Admission_Date])</f>
        <v>44730</v>
      </c>
      <c r="K461">
        <f>_xlfn.XLOOKUP(Emergency[[#This Row],[Patient_ID]],Patientsdetails[Patient_ID],Patientsdetails[Satisfaction_Score])</f>
        <v>1</v>
      </c>
      <c r="L461" t="e">
        <f>_xlfn.XLOOKUP(Emergency[[#This Row],[Patient_ID]],Medicals[Patient ID],Medicals[Department])</f>
        <v>#N/A</v>
      </c>
    </row>
    <row r="462" spans="1:12">
      <c r="A462">
        <v>461</v>
      </c>
      <c r="B462">
        <v>114</v>
      </c>
      <c r="C462">
        <v>1891</v>
      </c>
      <c r="D462" t="s">
        <v>1261</v>
      </c>
      <c r="E462">
        <v>12</v>
      </c>
      <c r="F462" t="s">
        <v>1261</v>
      </c>
      <c r="G462" s="28">
        <f>_xlfn.XLOOKUP(Emergency[[#This Row],[Visit_ID]],Financials[Visit_ID],Financials[Total_Bill_Amount])</f>
        <v>45682</v>
      </c>
      <c r="H462" s="28">
        <f>_xlfn.XLOOKUP(Emergency[[#This Row],[Visit_ID]],Financials[Visit_ID],Financials[Insurance_Coverage])</f>
        <v>30623.796531426509</v>
      </c>
      <c r="I462" s="28">
        <f>_xlfn.XLOOKUP(Emergency[[#This Row],[Visit_ID]],Financials[Visit_ID],Financials[Balance_Due])</f>
        <v>15058.203468573491</v>
      </c>
      <c r="J462" s="3">
        <f>_xlfn.XLOOKUP(Emergency[[#This Row],[Visit_ID]],Hospitalvisits[Visit_ID],Hospitalvisits[Admission_Date])</f>
        <v>45511</v>
      </c>
      <c r="K462">
        <f>_xlfn.XLOOKUP(Emergency[[#This Row],[Patient_ID]],Patientsdetails[Patient_ID],Patientsdetails[Satisfaction_Score])</f>
        <v>4</v>
      </c>
      <c r="L462" t="e">
        <f>_xlfn.XLOOKUP(Emergency[[#This Row],[Patient_ID]],Medicals[Patient ID],Medicals[Department])</f>
        <v>#N/A</v>
      </c>
    </row>
    <row r="463" spans="1:12">
      <c r="A463">
        <v>462</v>
      </c>
      <c r="B463">
        <v>632</v>
      </c>
      <c r="C463">
        <v>27</v>
      </c>
      <c r="D463" t="s">
        <v>1262</v>
      </c>
      <c r="E463">
        <v>6</v>
      </c>
      <c r="F463" t="s">
        <v>1261</v>
      </c>
      <c r="G463" s="28">
        <f>_xlfn.XLOOKUP(Emergency[[#This Row],[Visit_ID]],Financials[Visit_ID],Financials[Total_Bill_Amount])</f>
        <v>39009</v>
      </c>
      <c r="H463" s="28">
        <f>_xlfn.XLOOKUP(Emergency[[#This Row],[Visit_ID]],Financials[Visit_ID],Financials[Insurance_Coverage])</f>
        <v>21398.932446626219</v>
      </c>
      <c r="I463" s="28">
        <f>_xlfn.XLOOKUP(Emergency[[#This Row],[Visit_ID]],Financials[Visit_ID],Financials[Balance_Due])</f>
        <v>17610.067553373781</v>
      </c>
      <c r="J463" s="3">
        <f>_xlfn.XLOOKUP(Emergency[[#This Row],[Visit_ID]],Hospitalvisits[Visit_ID],Hospitalvisits[Admission_Date])</f>
        <v>45088</v>
      </c>
      <c r="K463">
        <f>_xlfn.XLOOKUP(Emergency[[#This Row],[Patient_ID]],Patientsdetails[Patient_ID],Patientsdetails[Satisfaction_Score])</f>
        <v>3</v>
      </c>
      <c r="L463" t="e">
        <f>_xlfn.XLOOKUP(Emergency[[#This Row],[Patient_ID]],Medicals[Patient ID],Medicals[Department])</f>
        <v>#N/A</v>
      </c>
    </row>
    <row r="464" spans="1:12">
      <c r="A464">
        <v>463</v>
      </c>
      <c r="B464">
        <v>179</v>
      </c>
      <c r="C464">
        <v>2451</v>
      </c>
      <c r="D464" t="s">
        <v>1262</v>
      </c>
      <c r="E464">
        <v>4</v>
      </c>
      <c r="F464" t="s">
        <v>1261</v>
      </c>
      <c r="G464" s="28">
        <f>_xlfn.XLOOKUP(Emergency[[#This Row],[Visit_ID]],Financials[Visit_ID],Financials[Total_Bill_Amount])</f>
        <v>28698</v>
      </c>
      <c r="H464" s="28">
        <f>_xlfn.XLOOKUP(Emergency[[#This Row],[Visit_ID]],Financials[Visit_ID],Financials[Insurance_Coverage])</f>
        <v>25575.545927755411</v>
      </c>
      <c r="I464" s="28">
        <f>_xlfn.XLOOKUP(Emergency[[#This Row],[Visit_ID]],Financials[Visit_ID],Financials[Balance_Due])</f>
        <v>3122.454072244589</v>
      </c>
      <c r="J464" s="3">
        <f>_xlfn.XLOOKUP(Emergency[[#This Row],[Visit_ID]],Hospitalvisits[Visit_ID],Hospitalvisits[Admission_Date])</f>
        <v>45184</v>
      </c>
      <c r="K464">
        <f>_xlfn.XLOOKUP(Emergency[[#This Row],[Patient_ID]],Patientsdetails[Patient_ID],Patientsdetails[Satisfaction_Score])</f>
        <v>2</v>
      </c>
      <c r="L464" t="e">
        <f>_xlfn.XLOOKUP(Emergency[[#This Row],[Patient_ID]],Medicals[Patient ID],Medicals[Department])</f>
        <v>#N/A</v>
      </c>
    </row>
    <row r="465" spans="1:12">
      <c r="A465">
        <v>464</v>
      </c>
      <c r="B465">
        <v>825</v>
      </c>
      <c r="C465">
        <v>2785</v>
      </c>
      <c r="D465" t="s">
        <v>1261</v>
      </c>
      <c r="E465">
        <v>11</v>
      </c>
      <c r="F465" t="s">
        <v>1261</v>
      </c>
      <c r="G465" s="28">
        <f>_xlfn.XLOOKUP(Emergency[[#This Row],[Visit_ID]],Financials[Visit_ID],Financials[Total_Bill_Amount])</f>
        <v>13583</v>
      </c>
      <c r="H465" s="28">
        <f>_xlfn.XLOOKUP(Emergency[[#This Row],[Visit_ID]],Financials[Visit_ID],Financials[Insurance_Coverage])</f>
        <v>11102.089567407969</v>
      </c>
      <c r="I465" s="28">
        <f>_xlfn.XLOOKUP(Emergency[[#This Row],[Visit_ID]],Financials[Visit_ID],Financials[Balance_Due])</f>
        <v>2480.910432592033</v>
      </c>
      <c r="J465" s="3">
        <f>_xlfn.XLOOKUP(Emergency[[#This Row],[Visit_ID]],Hospitalvisits[Visit_ID],Hospitalvisits[Admission_Date])</f>
        <v>44705</v>
      </c>
      <c r="K465">
        <f>_xlfn.XLOOKUP(Emergency[[#This Row],[Patient_ID]],Patientsdetails[Patient_ID],Patientsdetails[Satisfaction_Score])</f>
        <v>10</v>
      </c>
      <c r="L465" t="e">
        <f>_xlfn.XLOOKUP(Emergency[[#This Row],[Patient_ID]],Medicals[Patient ID],Medicals[Department])</f>
        <v>#N/A</v>
      </c>
    </row>
    <row r="466" spans="1:12">
      <c r="A466">
        <v>465</v>
      </c>
      <c r="B466">
        <v>576</v>
      </c>
      <c r="C466">
        <v>68</v>
      </c>
      <c r="D466" t="s">
        <v>1261</v>
      </c>
      <c r="E466">
        <v>4</v>
      </c>
      <c r="F466" t="s">
        <v>1261</v>
      </c>
      <c r="G466" s="28">
        <f>_xlfn.XLOOKUP(Emergency[[#This Row],[Visit_ID]],Financials[Visit_ID],Financials[Total_Bill_Amount])</f>
        <v>48437</v>
      </c>
      <c r="H466" s="28">
        <f>_xlfn.XLOOKUP(Emergency[[#This Row],[Visit_ID]],Financials[Visit_ID],Financials[Insurance_Coverage])</f>
        <v>38956.376638430287</v>
      </c>
      <c r="I466" s="28">
        <f>_xlfn.XLOOKUP(Emergency[[#This Row],[Visit_ID]],Financials[Visit_ID],Financials[Balance_Due])</f>
        <v>9480.6233615697129</v>
      </c>
      <c r="J466" s="3">
        <f>_xlfn.XLOOKUP(Emergency[[#This Row],[Visit_ID]],Hospitalvisits[Visit_ID],Hospitalvisits[Admission_Date])</f>
        <v>44644</v>
      </c>
      <c r="K466">
        <f>_xlfn.XLOOKUP(Emergency[[#This Row],[Patient_ID]],Patientsdetails[Patient_ID],Patientsdetails[Satisfaction_Score])</f>
        <v>9</v>
      </c>
      <c r="L466" t="e">
        <f>_xlfn.XLOOKUP(Emergency[[#This Row],[Patient_ID]],Medicals[Patient ID],Medicals[Department])</f>
        <v>#N/A</v>
      </c>
    </row>
    <row r="467" spans="1:12">
      <c r="A467">
        <v>466</v>
      </c>
      <c r="B467">
        <v>321</v>
      </c>
      <c r="C467">
        <v>1015</v>
      </c>
      <c r="D467" t="s">
        <v>1261</v>
      </c>
      <c r="E467">
        <v>8</v>
      </c>
      <c r="F467" t="s">
        <v>1262</v>
      </c>
      <c r="G467" s="28">
        <f>_xlfn.XLOOKUP(Emergency[[#This Row],[Visit_ID]],Financials[Visit_ID],Financials[Total_Bill_Amount])</f>
        <v>10661</v>
      </c>
      <c r="H467" s="28">
        <f>_xlfn.XLOOKUP(Emergency[[#This Row],[Visit_ID]],Financials[Visit_ID],Financials[Insurance_Coverage])</f>
        <v>9343.9369239548614</v>
      </c>
      <c r="I467" s="28">
        <f>_xlfn.XLOOKUP(Emergency[[#This Row],[Visit_ID]],Financials[Visit_ID],Financials[Balance_Due])</f>
        <v>1317.063076045139</v>
      </c>
      <c r="J467" s="3">
        <f>_xlfn.XLOOKUP(Emergency[[#This Row],[Visit_ID]],Hospitalvisits[Visit_ID],Hospitalvisits[Admission_Date])</f>
        <v>45514</v>
      </c>
      <c r="K467">
        <f>_xlfn.XLOOKUP(Emergency[[#This Row],[Patient_ID]],Patientsdetails[Patient_ID],Patientsdetails[Satisfaction_Score])</f>
        <v>6</v>
      </c>
      <c r="L467" t="e">
        <f>_xlfn.XLOOKUP(Emergency[[#This Row],[Patient_ID]],Medicals[Patient ID],Medicals[Department])</f>
        <v>#N/A</v>
      </c>
    </row>
    <row r="468" spans="1:12">
      <c r="A468">
        <v>467</v>
      </c>
      <c r="B468">
        <v>972</v>
      </c>
      <c r="C468">
        <v>115</v>
      </c>
      <c r="D468" t="s">
        <v>1261</v>
      </c>
      <c r="E468">
        <v>4</v>
      </c>
      <c r="F468" t="s">
        <v>1261</v>
      </c>
      <c r="G468" s="28">
        <f>_xlfn.XLOOKUP(Emergency[[#This Row],[Visit_ID]],Financials[Visit_ID],Financials[Total_Bill_Amount])</f>
        <v>32156</v>
      </c>
      <c r="H468" s="28">
        <f>_xlfn.XLOOKUP(Emergency[[#This Row],[Visit_ID]],Financials[Visit_ID],Financials[Insurance_Coverage])</f>
        <v>22307.281370179619</v>
      </c>
      <c r="I468" s="28">
        <f>_xlfn.XLOOKUP(Emergency[[#This Row],[Visit_ID]],Financials[Visit_ID],Financials[Balance_Due])</f>
        <v>9848.7186298203778</v>
      </c>
      <c r="J468" s="3">
        <f>_xlfn.XLOOKUP(Emergency[[#This Row],[Visit_ID]],Hospitalvisits[Visit_ID],Hospitalvisits[Admission_Date])</f>
        <v>45597</v>
      </c>
      <c r="K468">
        <f>_xlfn.XLOOKUP(Emergency[[#This Row],[Patient_ID]],Patientsdetails[Patient_ID],Patientsdetails[Satisfaction_Score])</f>
        <v>7</v>
      </c>
      <c r="L468" t="e">
        <f>_xlfn.XLOOKUP(Emergency[[#This Row],[Patient_ID]],Medicals[Patient ID],Medicals[Department])</f>
        <v>#N/A</v>
      </c>
    </row>
    <row r="469" spans="1:12">
      <c r="A469">
        <v>468</v>
      </c>
      <c r="B469">
        <v>60</v>
      </c>
      <c r="C469">
        <v>322</v>
      </c>
      <c r="D469" t="s">
        <v>1261</v>
      </c>
      <c r="E469">
        <v>10</v>
      </c>
      <c r="F469" t="s">
        <v>1261</v>
      </c>
      <c r="G469" s="28">
        <f>_xlfn.XLOOKUP(Emergency[[#This Row],[Visit_ID]],Financials[Visit_ID],Financials[Total_Bill_Amount])</f>
        <v>13594</v>
      </c>
      <c r="H469" s="28">
        <f>_xlfn.XLOOKUP(Emergency[[#This Row],[Visit_ID]],Financials[Visit_ID],Financials[Insurance_Coverage])</f>
        <v>8614.7401077857576</v>
      </c>
      <c r="I469" s="28">
        <f>_xlfn.XLOOKUP(Emergency[[#This Row],[Visit_ID]],Financials[Visit_ID],Financials[Balance_Due])</f>
        <v>4979.2598922142424</v>
      </c>
      <c r="J469" s="3">
        <f>_xlfn.XLOOKUP(Emergency[[#This Row],[Visit_ID]],Hospitalvisits[Visit_ID],Hospitalvisits[Admission_Date])</f>
        <v>45100</v>
      </c>
      <c r="K469">
        <f>_xlfn.XLOOKUP(Emergency[[#This Row],[Patient_ID]],Patientsdetails[Patient_ID],Patientsdetails[Satisfaction_Score])</f>
        <v>3</v>
      </c>
      <c r="L469" t="str">
        <f>_xlfn.XLOOKUP(Emergency[[#This Row],[Patient_ID]],Medicals[Patient ID],Medicals[Department])</f>
        <v>Oncology</v>
      </c>
    </row>
    <row r="470" spans="1:12">
      <c r="A470">
        <v>469</v>
      </c>
      <c r="B470">
        <v>875</v>
      </c>
      <c r="C470">
        <v>561</v>
      </c>
      <c r="D470" t="s">
        <v>1262</v>
      </c>
      <c r="E470">
        <v>2</v>
      </c>
      <c r="F470" t="s">
        <v>1262</v>
      </c>
      <c r="G470" s="28">
        <f>_xlfn.XLOOKUP(Emergency[[#This Row],[Visit_ID]],Financials[Visit_ID],Financials[Total_Bill_Amount])</f>
        <v>33622</v>
      </c>
      <c r="H470" s="28">
        <f>_xlfn.XLOOKUP(Emergency[[#This Row],[Visit_ID]],Financials[Visit_ID],Financials[Insurance_Coverage])</f>
        <v>23070.78117770487</v>
      </c>
      <c r="I470" s="28">
        <f>_xlfn.XLOOKUP(Emergency[[#This Row],[Visit_ID]],Financials[Visit_ID],Financials[Balance_Due])</f>
        <v>10551.21882229513</v>
      </c>
      <c r="J470" s="3">
        <f>_xlfn.XLOOKUP(Emergency[[#This Row],[Visit_ID]],Hospitalvisits[Visit_ID],Hospitalvisits[Admission_Date])</f>
        <v>44664</v>
      </c>
      <c r="K470">
        <f>_xlfn.XLOOKUP(Emergency[[#This Row],[Patient_ID]],Patientsdetails[Patient_ID],Patientsdetails[Satisfaction_Score])</f>
        <v>4</v>
      </c>
      <c r="L470" t="e">
        <f>_xlfn.XLOOKUP(Emergency[[#This Row],[Patient_ID]],Medicals[Patient ID],Medicals[Department])</f>
        <v>#N/A</v>
      </c>
    </row>
    <row r="471" spans="1:12">
      <c r="A471">
        <v>470</v>
      </c>
      <c r="B471">
        <v>57</v>
      </c>
      <c r="C471">
        <v>1569</v>
      </c>
      <c r="D471" t="s">
        <v>1261</v>
      </c>
      <c r="E471">
        <v>10</v>
      </c>
      <c r="F471" t="s">
        <v>1262</v>
      </c>
      <c r="G471" s="28">
        <f>_xlfn.XLOOKUP(Emergency[[#This Row],[Visit_ID]],Financials[Visit_ID],Financials[Total_Bill_Amount])</f>
        <v>39929</v>
      </c>
      <c r="H471" s="28">
        <f>_xlfn.XLOOKUP(Emergency[[#This Row],[Visit_ID]],Financials[Visit_ID],Financials[Insurance_Coverage])</f>
        <v>24264.423162494491</v>
      </c>
      <c r="I471" s="28">
        <f>_xlfn.XLOOKUP(Emergency[[#This Row],[Visit_ID]],Financials[Visit_ID],Financials[Balance_Due])</f>
        <v>15664.57683750551</v>
      </c>
      <c r="J471" s="3">
        <f>_xlfn.XLOOKUP(Emergency[[#This Row],[Visit_ID]],Hospitalvisits[Visit_ID],Hospitalvisits[Admission_Date])</f>
        <v>45081</v>
      </c>
      <c r="K471">
        <f>_xlfn.XLOOKUP(Emergency[[#This Row],[Patient_ID]],Patientsdetails[Patient_ID],Patientsdetails[Satisfaction_Score])</f>
        <v>5</v>
      </c>
      <c r="L471" t="str">
        <f>_xlfn.XLOOKUP(Emergency[[#This Row],[Patient_ID]],Medicals[Patient ID],Medicals[Department])</f>
        <v>Pediatrics</v>
      </c>
    </row>
    <row r="472" spans="1:12">
      <c r="A472">
        <v>471</v>
      </c>
      <c r="B472">
        <v>430</v>
      </c>
      <c r="C472">
        <v>2202</v>
      </c>
      <c r="D472" t="s">
        <v>1261</v>
      </c>
      <c r="E472">
        <v>4</v>
      </c>
      <c r="F472" t="s">
        <v>1261</v>
      </c>
      <c r="G472" s="28">
        <f>_xlfn.XLOOKUP(Emergency[[#This Row],[Visit_ID]],Financials[Visit_ID],Financials[Total_Bill_Amount])</f>
        <v>26213</v>
      </c>
      <c r="H472" s="28">
        <f>_xlfn.XLOOKUP(Emergency[[#This Row],[Visit_ID]],Financials[Visit_ID],Financials[Insurance_Coverage])</f>
        <v>18578.33182209577</v>
      </c>
      <c r="I472" s="28">
        <f>_xlfn.XLOOKUP(Emergency[[#This Row],[Visit_ID]],Financials[Visit_ID],Financials[Balance_Due])</f>
        <v>7634.6681779042301</v>
      </c>
      <c r="J472" s="3">
        <f>_xlfn.XLOOKUP(Emergency[[#This Row],[Visit_ID]],Hospitalvisits[Visit_ID],Hospitalvisits[Admission_Date])</f>
        <v>45467</v>
      </c>
      <c r="K472">
        <f>_xlfn.XLOOKUP(Emergency[[#This Row],[Patient_ID]],Patientsdetails[Patient_ID],Patientsdetails[Satisfaction_Score])</f>
        <v>2</v>
      </c>
      <c r="L472" t="e">
        <f>_xlfn.XLOOKUP(Emergency[[#This Row],[Patient_ID]],Medicals[Patient ID],Medicals[Department])</f>
        <v>#N/A</v>
      </c>
    </row>
    <row r="473" spans="1:12">
      <c r="A473">
        <v>472</v>
      </c>
      <c r="B473">
        <v>243</v>
      </c>
      <c r="C473">
        <v>713</v>
      </c>
      <c r="D473" t="s">
        <v>1262</v>
      </c>
      <c r="E473">
        <v>7</v>
      </c>
      <c r="F473" t="s">
        <v>1261</v>
      </c>
      <c r="G473" s="28">
        <f>_xlfn.XLOOKUP(Emergency[[#This Row],[Visit_ID]],Financials[Visit_ID],Financials[Total_Bill_Amount])</f>
        <v>7646</v>
      </c>
      <c r="H473" s="28">
        <f>_xlfn.XLOOKUP(Emergency[[#This Row],[Visit_ID]],Financials[Visit_ID],Financials[Insurance_Coverage])</f>
        <v>4640.8182937362189</v>
      </c>
      <c r="I473" s="28">
        <f>_xlfn.XLOOKUP(Emergency[[#This Row],[Visit_ID]],Financials[Visit_ID],Financials[Balance_Due])</f>
        <v>3005.1817062637811</v>
      </c>
      <c r="J473" s="3">
        <f>_xlfn.XLOOKUP(Emergency[[#This Row],[Visit_ID]],Hospitalvisits[Visit_ID],Hospitalvisits[Admission_Date])</f>
        <v>45365</v>
      </c>
      <c r="K473">
        <f>_xlfn.XLOOKUP(Emergency[[#This Row],[Patient_ID]],Patientsdetails[Patient_ID],Patientsdetails[Satisfaction_Score])</f>
        <v>2</v>
      </c>
      <c r="L473" t="e">
        <f>_xlfn.XLOOKUP(Emergency[[#This Row],[Patient_ID]],Medicals[Patient ID],Medicals[Department])</f>
        <v>#N/A</v>
      </c>
    </row>
    <row r="474" spans="1:12">
      <c r="A474">
        <v>473</v>
      </c>
      <c r="B474">
        <v>261</v>
      </c>
      <c r="C474">
        <v>1688</v>
      </c>
      <c r="D474" t="s">
        <v>1261</v>
      </c>
      <c r="E474">
        <v>3</v>
      </c>
      <c r="F474" t="s">
        <v>1262</v>
      </c>
      <c r="G474" s="28">
        <f>_xlfn.XLOOKUP(Emergency[[#This Row],[Visit_ID]],Financials[Visit_ID],Financials[Total_Bill_Amount])</f>
        <v>9829</v>
      </c>
      <c r="H474" s="28">
        <f>_xlfn.XLOOKUP(Emergency[[#This Row],[Visit_ID]],Financials[Visit_ID],Financials[Insurance_Coverage])</f>
        <v>7146.6531487969378</v>
      </c>
      <c r="I474" s="28">
        <f>_xlfn.XLOOKUP(Emergency[[#This Row],[Visit_ID]],Financials[Visit_ID],Financials[Balance_Due])</f>
        <v>2682.3468512030622</v>
      </c>
      <c r="J474" s="3">
        <f>_xlfn.XLOOKUP(Emergency[[#This Row],[Visit_ID]],Hospitalvisits[Visit_ID],Hospitalvisits[Admission_Date])</f>
        <v>44687</v>
      </c>
      <c r="K474">
        <f>_xlfn.XLOOKUP(Emergency[[#This Row],[Patient_ID]],Patientsdetails[Patient_ID],Patientsdetails[Satisfaction_Score])</f>
        <v>7</v>
      </c>
      <c r="L474" t="e">
        <f>_xlfn.XLOOKUP(Emergency[[#This Row],[Patient_ID]],Medicals[Patient ID],Medicals[Department])</f>
        <v>#N/A</v>
      </c>
    </row>
    <row r="475" spans="1:12">
      <c r="A475">
        <v>474</v>
      </c>
      <c r="B475">
        <v>391</v>
      </c>
      <c r="C475">
        <v>473</v>
      </c>
      <c r="D475" t="s">
        <v>1261</v>
      </c>
      <c r="E475">
        <v>3</v>
      </c>
      <c r="F475" t="s">
        <v>1262</v>
      </c>
      <c r="G475" s="28">
        <f>_xlfn.XLOOKUP(Emergency[[#This Row],[Visit_ID]],Financials[Visit_ID],Financials[Total_Bill_Amount])</f>
        <v>17010</v>
      </c>
      <c r="H475" s="28">
        <f>_xlfn.XLOOKUP(Emergency[[#This Row],[Visit_ID]],Financials[Visit_ID],Financials[Insurance_Coverage])</f>
        <v>9173.9156919725083</v>
      </c>
      <c r="I475" s="28">
        <f>_xlfn.XLOOKUP(Emergency[[#This Row],[Visit_ID]],Financials[Visit_ID],Financials[Balance_Due])</f>
        <v>7836.0843080274917</v>
      </c>
      <c r="J475" s="3">
        <f>_xlfn.XLOOKUP(Emergency[[#This Row],[Visit_ID]],Hospitalvisits[Visit_ID],Hospitalvisits[Admission_Date])</f>
        <v>45597</v>
      </c>
      <c r="K475">
        <f>_xlfn.XLOOKUP(Emergency[[#This Row],[Patient_ID]],Patientsdetails[Patient_ID],Patientsdetails[Satisfaction_Score])</f>
        <v>4</v>
      </c>
      <c r="L475" t="e">
        <f>_xlfn.XLOOKUP(Emergency[[#This Row],[Patient_ID]],Medicals[Patient ID],Medicals[Department])</f>
        <v>#N/A</v>
      </c>
    </row>
    <row r="476" spans="1:12">
      <c r="A476">
        <v>475</v>
      </c>
      <c r="B476">
        <v>754</v>
      </c>
      <c r="C476">
        <v>457</v>
      </c>
      <c r="D476" t="s">
        <v>1261</v>
      </c>
      <c r="E476">
        <v>3</v>
      </c>
      <c r="F476" t="s">
        <v>1262</v>
      </c>
      <c r="G476" s="28">
        <f>_xlfn.XLOOKUP(Emergency[[#This Row],[Visit_ID]],Financials[Visit_ID],Financials[Total_Bill_Amount])</f>
        <v>7080</v>
      </c>
      <c r="H476" s="28">
        <f>_xlfn.XLOOKUP(Emergency[[#This Row],[Visit_ID]],Financials[Visit_ID],Financials[Insurance_Coverage])</f>
        <v>5721.3343351931671</v>
      </c>
      <c r="I476" s="28">
        <f>_xlfn.XLOOKUP(Emergency[[#This Row],[Visit_ID]],Financials[Visit_ID],Financials[Balance_Due])</f>
        <v>1358.6656648068331</v>
      </c>
      <c r="J476" s="3">
        <f>_xlfn.XLOOKUP(Emergency[[#This Row],[Visit_ID]],Hospitalvisits[Visit_ID],Hospitalvisits[Admission_Date])</f>
        <v>44886</v>
      </c>
      <c r="K476">
        <f>_xlfn.XLOOKUP(Emergency[[#This Row],[Patient_ID]],Patientsdetails[Patient_ID],Patientsdetails[Satisfaction_Score])</f>
        <v>2</v>
      </c>
      <c r="L476" t="e">
        <f>_xlfn.XLOOKUP(Emergency[[#This Row],[Patient_ID]],Medicals[Patient ID],Medicals[Department])</f>
        <v>#N/A</v>
      </c>
    </row>
    <row r="477" spans="1:12">
      <c r="A477">
        <v>476</v>
      </c>
      <c r="B477">
        <v>219</v>
      </c>
      <c r="C477">
        <v>2519</v>
      </c>
      <c r="D477" t="s">
        <v>1262</v>
      </c>
      <c r="E477">
        <v>9</v>
      </c>
      <c r="F477" t="s">
        <v>1262</v>
      </c>
      <c r="G477" s="28">
        <f>_xlfn.XLOOKUP(Emergency[[#This Row],[Visit_ID]],Financials[Visit_ID],Financials[Total_Bill_Amount])</f>
        <v>21309</v>
      </c>
      <c r="H477" s="28">
        <f>_xlfn.XLOOKUP(Emergency[[#This Row],[Visit_ID]],Financials[Visit_ID],Financials[Insurance_Coverage])</f>
        <v>14710.76268665285</v>
      </c>
      <c r="I477" s="28">
        <f>_xlfn.XLOOKUP(Emergency[[#This Row],[Visit_ID]],Financials[Visit_ID],Financials[Balance_Due])</f>
        <v>6598.2373133471519</v>
      </c>
      <c r="J477" s="3">
        <f>_xlfn.XLOOKUP(Emergency[[#This Row],[Visit_ID]],Hospitalvisits[Visit_ID],Hospitalvisits[Admission_Date])</f>
        <v>44880</v>
      </c>
      <c r="K477">
        <f>_xlfn.XLOOKUP(Emergency[[#This Row],[Patient_ID]],Patientsdetails[Patient_ID],Patientsdetails[Satisfaction_Score])</f>
        <v>5</v>
      </c>
      <c r="L477" t="e">
        <f>_xlfn.XLOOKUP(Emergency[[#This Row],[Patient_ID]],Medicals[Patient ID],Medicals[Department])</f>
        <v>#N/A</v>
      </c>
    </row>
    <row r="478" spans="1:12">
      <c r="A478">
        <v>477</v>
      </c>
      <c r="B478">
        <v>810</v>
      </c>
      <c r="C478">
        <v>2385</v>
      </c>
      <c r="D478" t="s">
        <v>1262</v>
      </c>
      <c r="E478">
        <v>2</v>
      </c>
      <c r="F478" t="s">
        <v>1261</v>
      </c>
      <c r="G478" s="28">
        <f>_xlfn.XLOOKUP(Emergency[[#This Row],[Visit_ID]],Financials[Visit_ID],Financials[Total_Bill_Amount])</f>
        <v>4504</v>
      </c>
      <c r="H478" s="28">
        <f>_xlfn.XLOOKUP(Emergency[[#This Row],[Visit_ID]],Financials[Visit_ID],Financials[Insurance_Coverage])</f>
        <v>2768.2999467461468</v>
      </c>
      <c r="I478" s="28">
        <f>_xlfn.XLOOKUP(Emergency[[#This Row],[Visit_ID]],Financials[Visit_ID],Financials[Balance_Due])</f>
        <v>1735.700053253853</v>
      </c>
      <c r="J478" s="3">
        <f>_xlfn.XLOOKUP(Emergency[[#This Row],[Visit_ID]],Hospitalvisits[Visit_ID],Hospitalvisits[Admission_Date])</f>
        <v>45618</v>
      </c>
      <c r="K478">
        <f>_xlfn.XLOOKUP(Emergency[[#This Row],[Patient_ID]],Patientsdetails[Patient_ID],Patientsdetails[Satisfaction_Score])</f>
        <v>8</v>
      </c>
      <c r="L478" t="e">
        <f>_xlfn.XLOOKUP(Emergency[[#This Row],[Patient_ID]],Medicals[Patient ID],Medicals[Department])</f>
        <v>#N/A</v>
      </c>
    </row>
    <row r="479" spans="1:12">
      <c r="A479">
        <v>478</v>
      </c>
      <c r="B479">
        <v>750</v>
      </c>
      <c r="C479">
        <v>2275</v>
      </c>
      <c r="D479" t="s">
        <v>1262</v>
      </c>
      <c r="E479">
        <v>6</v>
      </c>
      <c r="F479" t="s">
        <v>1262</v>
      </c>
      <c r="G479" s="28">
        <f>_xlfn.XLOOKUP(Emergency[[#This Row],[Visit_ID]],Financials[Visit_ID],Financials[Total_Bill_Amount])</f>
        <v>19607</v>
      </c>
      <c r="H479" s="28">
        <f>_xlfn.XLOOKUP(Emergency[[#This Row],[Visit_ID]],Financials[Visit_ID],Financials[Insurance_Coverage])</f>
        <v>10592.541475251281</v>
      </c>
      <c r="I479" s="28">
        <f>_xlfn.XLOOKUP(Emergency[[#This Row],[Visit_ID]],Financials[Visit_ID],Financials[Balance_Due])</f>
        <v>9014.458524748723</v>
      </c>
      <c r="J479" s="3">
        <f>_xlfn.XLOOKUP(Emergency[[#This Row],[Visit_ID]],Hospitalvisits[Visit_ID],Hospitalvisits[Admission_Date])</f>
        <v>45281</v>
      </c>
      <c r="K479">
        <f>_xlfn.XLOOKUP(Emergency[[#This Row],[Patient_ID]],Patientsdetails[Patient_ID],Patientsdetails[Satisfaction_Score])</f>
        <v>3</v>
      </c>
      <c r="L479" t="e">
        <f>_xlfn.XLOOKUP(Emergency[[#This Row],[Patient_ID]],Medicals[Patient ID],Medicals[Department])</f>
        <v>#N/A</v>
      </c>
    </row>
    <row r="480" spans="1:12">
      <c r="A480">
        <v>479</v>
      </c>
      <c r="B480">
        <v>269</v>
      </c>
      <c r="C480">
        <v>267</v>
      </c>
      <c r="D480" t="s">
        <v>1262</v>
      </c>
      <c r="E480">
        <v>1</v>
      </c>
      <c r="F480" t="s">
        <v>1262</v>
      </c>
      <c r="G480" s="28">
        <f>_xlfn.XLOOKUP(Emergency[[#This Row],[Visit_ID]],Financials[Visit_ID],Financials[Total_Bill_Amount])</f>
        <v>28942</v>
      </c>
      <c r="H480" s="28">
        <f>_xlfn.XLOOKUP(Emergency[[#This Row],[Visit_ID]],Financials[Visit_ID],Financials[Insurance_Coverage])</f>
        <v>24643.376699585551</v>
      </c>
      <c r="I480" s="28">
        <f>_xlfn.XLOOKUP(Emergency[[#This Row],[Visit_ID]],Financials[Visit_ID],Financials[Balance_Due])</f>
        <v>4298.6233004144487</v>
      </c>
      <c r="J480" s="3">
        <f>_xlfn.XLOOKUP(Emergency[[#This Row],[Visit_ID]],Hospitalvisits[Visit_ID],Hospitalvisits[Admission_Date])</f>
        <v>44600</v>
      </c>
      <c r="K480">
        <f>_xlfn.XLOOKUP(Emergency[[#This Row],[Patient_ID]],Patientsdetails[Patient_ID],Patientsdetails[Satisfaction_Score])</f>
        <v>10</v>
      </c>
      <c r="L480" t="e">
        <f>_xlfn.XLOOKUP(Emergency[[#This Row],[Patient_ID]],Medicals[Patient ID],Medicals[Department])</f>
        <v>#N/A</v>
      </c>
    </row>
    <row r="481" spans="1:12">
      <c r="A481">
        <v>480</v>
      </c>
      <c r="B481">
        <v>594</v>
      </c>
      <c r="C481">
        <v>1043</v>
      </c>
      <c r="D481" t="s">
        <v>1262</v>
      </c>
      <c r="E481">
        <v>6</v>
      </c>
      <c r="F481" t="s">
        <v>1262</v>
      </c>
      <c r="G481" s="28">
        <f>_xlfn.XLOOKUP(Emergency[[#This Row],[Visit_ID]],Financials[Visit_ID],Financials[Total_Bill_Amount])</f>
        <v>19446</v>
      </c>
      <c r="H481" s="28">
        <f>_xlfn.XLOOKUP(Emergency[[#This Row],[Visit_ID]],Financials[Visit_ID],Financials[Insurance_Coverage])</f>
        <v>17169.8707608123</v>
      </c>
      <c r="I481" s="28">
        <f>_xlfn.XLOOKUP(Emergency[[#This Row],[Visit_ID]],Financials[Visit_ID],Financials[Balance_Due])</f>
        <v>2276.1292391877</v>
      </c>
      <c r="J481" s="3">
        <f>_xlfn.XLOOKUP(Emergency[[#This Row],[Visit_ID]],Hospitalvisits[Visit_ID],Hospitalvisits[Admission_Date])</f>
        <v>44938</v>
      </c>
      <c r="K481">
        <f>_xlfn.XLOOKUP(Emergency[[#This Row],[Patient_ID]],Patientsdetails[Patient_ID],Patientsdetails[Satisfaction_Score])</f>
        <v>5</v>
      </c>
      <c r="L481" t="e">
        <f>_xlfn.XLOOKUP(Emergency[[#This Row],[Patient_ID]],Medicals[Patient ID],Medicals[Department])</f>
        <v>#N/A</v>
      </c>
    </row>
    <row r="482" spans="1:12">
      <c r="A482">
        <v>481</v>
      </c>
      <c r="B482">
        <v>131</v>
      </c>
      <c r="C482">
        <v>208</v>
      </c>
      <c r="D482" t="s">
        <v>1261</v>
      </c>
      <c r="E482">
        <v>1</v>
      </c>
      <c r="F482" t="s">
        <v>1261</v>
      </c>
      <c r="G482" s="28">
        <f>_xlfn.XLOOKUP(Emergency[[#This Row],[Visit_ID]],Financials[Visit_ID],Financials[Total_Bill_Amount])</f>
        <v>15104</v>
      </c>
      <c r="H482" s="28">
        <f>_xlfn.XLOOKUP(Emergency[[#This Row],[Visit_ID]],Financials[Visit_ID],Financials[Insurance_Coverage])</f>
        <v>10269.22534343324</v>
      </c>
      <c r="I482" s="28">
        <f>_xlfn.XLOOKUP(Emergency[[#This Row],[Visit_ID]],Financials[Visit_ID],Financials[Balance_Due])</f>
        <v>4834.774656566764</v>
      </c>
      <c r="J482" s="3">
        <f>_xlfn.XLOOKUP(Emergency[[#This Row],[Visit_ID]],Hospitalvisits[Visit_ID],Hospitalvisits[Admission_Date])</f>
        <v>45049</v>
      </c>
      <c r="K482">
        <f>_xlfn.XLOOKUP(Emergency[[#This Row],[Patient_ID]],Patientsdetails[Patient_ID],Patientsdetails[Satisfaction_Score])</f>
        <v>3</v>
      </c>
      <c r="L482" t="e">
        <f>_xlfn.XLOOKUP(Emergency[[#This Row],[Patient_ID]],Medicals[Patient ID],Medicals[Department])</f>
        <v>#N/A</v>
      </c>
    </row>
    <row r="483" spans="1:12">
      <c r="A483">
        <v>482</v>
      </c>
      <c r="B483">
        <v>664</v>
      </c>
      <c r="C483">
        <v>1991</v>
      </c>
      <c r="D483" t="s">
        <v>1261</v>
      </c>
      <c r="E483">
        <v>11</v>
      </c>
      <c r="F483" t="s">
        <v>1261</v>
      </c>
      <c r="G483" s="28">
        <f>_xlfn.XLOOKUP(Emergency[[#This Row],[Visit_ID]],Financials[Visit_ID],Financials[Total_Bill_Amount])</f>
        <v>7250</v>
      </c>
      <c r="H483" s="28">
        <f>_xlfn.XLOOKUP(Emergency[[#This Row],[Visit_ID]],Financials[Visit_ID],Financials[Insurance_Coverage])</f>
        <v>5588.3154004165899</v>
      </c>
      <c r="I483" s="28">
        <f>_xlfn.XLOOKUP(Emergency[[#This Row],[Visit_ID]],Financials[Visit_ID],Financials[Balance_Due])</f>
        <v>1661.6845995834101</v>
      </c>
      <c r="J483" s="3">
        <f>_xlfn.XLOOKUP(Emergency[[#This Row],[Visit_ID]],Hospitalvisits[Visit_ID],Hospitalvisits[Admission_Date])</f>
        <v>45640</v>
      </c>
      <c r="K483">
        <f>_xlfn.XLOOKUP(Emergency[[#This Row],[Patient_ID]],Patientsdetails[Patient_ID],Patientsdetails[Satisfaction_Score])</f>
        <v>10</v>
      </c>
      <c r="L483" t="e">
        <f>_xlfn.XLOOKUP(Emergency[[#This Row],[Patient_ID]],Medicals[Patient ID],Medicals[Department])</f>
        <v>#N/A</v>
      </c>
    </row>
    <row r="484" spans="1:12">
      <c r="A484">
        <v>483</v>
      </c>
      <c r="B484">
        <v>251</v>
      </c>
      <c r="C484">
        <v>2556</v>
      </c>
      <c r="D484" t="s">
        <v>1261</v>
      </c>
      <c r="E484">
        <v>11</v>
      </c>
      <c r="F484" t="s">
        <v>1262</v>
      </c>
      <c r="G484" s="28">
        <f>_xlfn.XLOOKUP(Emergency[[#This Row],[Visit_ID]],Financials[Visit_ID],Financials[Total_Bill_Amount])</f>
        <v>23751</v>
      </c>
      <c r="H484" s="28">
        <f>_xlfn.XLOOKUP(Emergency[[#This Row],[Visit_ID]],Financials[Visit_ID],Financials[Insurance_Coverage])</f>
        <v>13402.352974570509</v>
      </c>
      <c r="I484" s="28">
        <f>_xlfn.XLOOKUP(Emergency[[#This Row],[Visit_ID]],Financials[Visit_ID],Financials[Balance_Due])</f>
        <v>10348.647025429491</v>
      </c>
      <c r="J484" s="3">
        <f>_xlfn.XLOOKUP(Emergency[[#This Row],[Visit_ID]],Hospitalvisits[Visit_ID],Hospitalvisits[Admission_Date])</f>
        <v>45523</v>
      </c>
      <c r="K484">
        <f>_xlfn.XLOOKUP(Emergency[[#This Row],[Patient_ID]],Patientsdetails[Patient_ID],Patientsdetails[Satisfaction_Score])</f>
        <v>7</v>
      </c>
      <c r="L484" t="e">
        <f>_xlfn.XLOOKUP(Emergency[[#This Row],[Patient_ID]],Medicals[Patient ID],Medicals[Department])</f>
        <v>#N/A</v>
      </c>
    </row>
    <row r="485" spans="1:12">
      <c r="A485">
        <v>484</v>
      </c>
      <c r="B485">
        <v>709</v>
      </c>
      <c r="C485">
        <v>1698</v>
      </c>
      <c r="D485" t="s">
        <v>1262</v>
      </c>
      <c r="E485">
        <v>10</v>
      </c>
      <c r="F485" t="s">
        <v>1262</v>
      </c>
      <c r="G485" s="28">
        <f>_xlfn.XLOOKUP(Emergency[[#This Row],[Visit_ID]],Financials[Visit_ID],Financials[Total_Bill_Amount])</f>
        <v>23319</v>
      </c>
      <c r="H485" s="28">
        <f>_xlfn.XLOOKUP(Emergency[[#This Row],[Visit_ID]],Financials[Visit_ID],Financials[Insurance_Coverage])</f>
        <v>15761.162742536701</v>
      </c>
      <c r="I485" s="28">
        <f>_xlfn.XLOOKUP(Emergency[[#This Row],[Visit_ID]],Financials[Visit_ID],Financials[Balance_Due])</f>
        <v>7557.8372574633031</v>
      </c>
      <c r="J485" s="3">
        <f>_xlfn.XLOOKUP(Emergency[[#This Row],[Visit_ID]],Hospitalvisits[Visit_ID],Hospitalvisits[Admission_Date])</f>
        <v>45428</v>
      </c>
      <c r="K485">
        <f>_xlfn.XLOOKUP(Emergency[[#This Row],[Patient_ID]],Patientsdetails[Patient_ID],Patientsdetails[Satisfaction_Score])</f>
        <v>4</v>
      </c>
      <c r="L485" t="e">
        <f>_xlfn.XLOOKUP(Emergency[[#This Row],[Patient_ID]],Medicals[Patient ID],Medicals[Department])</f>
        <v>#N/A</v>
      </c>
    </row>
    <row r="486" spans="1:12">
      <c r="A486">
        <v>485</v>
      </c>
      <c r="B486">
        <v>471</v>
      </c>
      <c r="C486">
        <v>2499</v>
      </c>
      <c r="D486" t="s">
        <v>1261</v>
      </c>
      <c r="E486">
        <v>1</v>
      </c>
      <c r="F486" t="s">
        <v>1262</v>
      </c>
      <c r="G486" s="28">
        <f>_xlfn.XLOOKUP(Emergency[[#This Row],[Visit_ID]],Financials[Visit_ID],Financials[Total_Bill_Amount])</f>
        <v>13572</v>
      </c>
      <c r="H486" s="28">
        <f>_xlfn.XLOOKUP(Emergency[[#This Row],[Visit_ID]],Financials[Visit_ID],Financials[Insurance_Coverage])</f>
        <v>10667.528075198619</v>
      </c>
      <c r="I486" s="28">
        <f>_xlfn.XLOOKUP(Emergency[[#This Row],[Visit_ID]],Financials[Visit_ID],Financials[Balance_Due])</f>
        <v>2904.4719248013748</v>
      </c>
      <c r="J486" s="3">
        <f>_xlfn.XLOOKUP(Emergency[[#This Row],[Visit_ID]],Hospitalvisits[Visit_ID],Hospitalvisits[Admission_Date])</f>
        <v>44759</v>
      </c>
      <c r="K486">
        <f>_xlfn.XLOOKUP(Emergency[[#This Row],[Patient_ID]],Patientsdetails[Patient_ID],Patientsdetails[Satisfaction_Score])</f>
        <v>9</v>
      </c>
      <c r="L486" t="e">
        <f>_xlfn.XLOOKUP(Emergency[[#This Row],[Patient_ID]],Medicals[Patient ID],Medicals[Department])</f>
        <v>#N/A</v>
      </c>
    </row>
    <row r="487" spans="1:12">
      <c r="A487">
        <v>486</v>
      </c>
      <c r="B487">
        <v>105</v>
      </c>
      <c r="C487">
        <v>616</v>
      </c>
      <c r="D487" t="s">
        <v>1261</v>
      </c>
      <c r="E487">
        <v>10</v>
      </c>
      <c r="F487" t="s">
        <v>1262</v>
      </c>
      <c r="G487" s="28">
        <f>_xlfn.XLOOKUP(Emergency[[#This Row],[Visit_ID]],Financials[Visit_ID],Financials[Total_Bill_Amount])</f>
        <v>14212</v>
      </c>
      <c r="H487" s="28">
        <f>_xlfn.XLOOKUP(Emergency[[#This Row],[Visit_ID]],Financials[Visit_ID],Financials[Insurance_Coverage])</f>
        <v>7963.5319814808736</v>
      </c>
      <c r="I487" s="28">
        <f>_xlfn.XLOOKUP(Emergency[[#This Row],[Visit_ID]],Financials[Visit_ID],Financials[Balance_Due])</f>
        <v>6248.4680185191264</v>
      </c>
      <c r="J487" s="3">
        <f>_xlfn.XLOOKUP(Emergency[[#This Row],[Visit_ID]],Hospitalvisits[Visit_ID],Hospitalvisits[Admission_Date])</f>
        <v>45243</v>
      </c>
      <c r="K487">
        <f>_xlfn.XLOOKUP(Emergency[[#This Row],[Patient_ID]],Patientsdetails[Patient_ID],Patientsdetails[Satisfaction_Score])</f>
        <v>5</v>
      </c>
      <c r="L487" t="e">
        <f>_xlfn.XLOOKUP(Emergency[[#This Row],[Patient_ID]],Medicals[Patient ID],Medicals[Department])</f>
        <v>#N/A</v>
      </c>
    </row>
    <row r="488" spans="1:12">
      <c r="A488">
        <v>487</v>
      </c>
      <c r="B488">
        <v>772</v>
      </c>
      <c r="C488">
        <v>2223</v>
      </c>
      <c r="D488" t="s">
        <v>1262</v>
      </c>
      <c r="E488">
        <v>10</v>
      </c>
      <c r="F488" t="s">
        <v>1261</v>
      </c>
      <c r="G488" s="28">
        <f>_xlfn.XLOOKUP(Emergency[[#This Row],[Visit_ID]],Financials[Visit_ID],Financials[Total_Bill_Amount])</f>
        <v>10576</v>
      </c>
      <c r="H488" s="28">
        <f>_xlfn.XLOOKUP(Emergency[[#This Row],[Visit_ID]],Financials[Visit_ID],Financials[Insurance_Coverage])</f>
        <v>8382.4600116834517</v>
      </c>
      <c r="I488" s="28">
        <f>_xlfn.XLOOKUP(Emergency[[#This Row],[Visit_ID]],Financials[Visit_ID],Financials[Balance_Due])</f>
        <v>2193.5399883165478</v>
      </c>
      <c r="J488" s="3">
        <f>_xlfn.XLOOKUP(Emergency[[#This Row],[Visit_ID]],Hospitalvisits[Visit_ID],Hospitalvisits[Admission_Date])</f>
        <v>45262</v>
      </c>
      <c r="K488">
        <f>_xlfn.XLOOKUP(Emergency[[#This Row],[Patient_ID]],Patientsdetails[Patient_ID],Patientsdetails[Satisfaction_Score])</f>
        <v>4</v>
      </c>
      <c r="L488" t="e">
        <f>_xlfn.XLOOKUP(Emergency[[#This Row],[Patient_ID]],Medicals[Patient ID],Medicals[Department])</f>
        <v>#N/A</v>
      </c>
    </row>
    <row r="489" spans="1:12">
      <c r="A489">
        <v>488</v>
      </c>
      <c r="B489">
        <v>723</v>
      </c>
      <c r="C489">
        <v>1569</v>
      </c>
      <c r="D489" t="s">
        <v>1261</v>
      </c>
      <c r="E489">
        <v>6</v>
      </c>
      <c r="F489" t="s">
        <v>1261</v>
      </c>
      <c r="G489" s="28">
        <f>_xlfn.XLOOKUP(Emergency[[#This Row],[Visit_ID]],Financials[Visit_ID],Financials[Total_Bill_Amount])</f>
        <v>39929</v>
      </c>
      <c r="H489" s="28">
        <f>_xlfn.XLOOKUP(Emergency[[#This Row],[Visit_ID]],Financials[Visit_ID],Financials[Insurance_Coverage])</f>
        <v>24264.423162494491</v>
      </c>
      <c r="I489" s="28">
        <f>_xlfn.XLOOKUP(Emergency[[#This Row],[Visit_ID]],Financials[Visit_ID],Financials[Balance_Due])</f>
        <v>15664.57683750551</v>
      </c>
      <c r="J489" s="3">
        <f>_xlfn.XLOOKUP(Emergency[[#This Row],[Visit_ID]],Hospitalvisits[Visit_ID],Hospitalvisits[Admission_Date])</f>
        <v>45081</v>
      </c>
      <c r="K489">
        <f>_xlfn.XLOOKUP(Emergency[[#This Row],[Patient_ID]],Patientsdetails[Patient_ID],Patientsdetails[Satisfaction_Score])</f>
        <v>8</v>
      </c>
      <c r="L489" t="e">
        <f>_xlfn.XLOOKUP(Emergency[[#This Row],[Patient_ID]],Medicals[Patient ID],Medicals[Department])</f>
        <v>#N/A</v>
      </c>
    </row>
    <row r="490" spans="1:12">
      <c r="A490">
        <v>489</v>
      </c>
      <c r="B490">
        <v>667</v>
      </c>
      <c r="C490">
        <v>2003</v>
      </c>
      <c r="D490" t="s">
        <v>1261</v>
      </c>
      <c r="E490">
        <v>5</v>
      </c>
      <c r="F490" t="s">
        <v>1262</v>
      </c>
      <c r="G490" s="28">
        <f>_xlfn.XLOOKUP(Emergency[[#This Row],[Visit_ID]],Financials[Visit_ID],Financials[Total_Bill_Amount])</f>
        <v>9942</v>
      </c>
      <c r="H490" s="28">
        <f>_xlfn.XLOOKUP(Emergency[[#This Row],[Visit_ID]],Financials[Visit_ID],Financials[Insurance_Coverage])</f>
        <v>7562.7824837970647</v>
      </c>
      <c r="I490" s="28">
        <f>_xlfn.XLOOKUP(Emergency[[#This Row],[Visit_ID]],Financials[Visit_ID],Financials[Balance_Due])</f>
        <v>2379.2175162029348</v>
      </c>
      <c r="J490" s="3">
        <f>_xlfn.XLOOKUP(Emergency[[#This Row],[Visit_ID]],Hospitalvisits[Visit_ID],Hospitalvisits[Admission_Date])</f>
        <v>45015</v>
      </c>
      <c r="K490">
        <f>_xlfn.XLOOKUP(Emergency[[#This Row],[Patient_ID]],Patientsdetails[Patient_ID],Patientsdetails[Satisfaction_Score])</f>
        <v>1</v>
      </c>
      <c r="L490" t="e">
        <f>_xlfn.XLOOKUP(Emergency[[#This Row],[Patient_ID]],Medicals[Patient ID],Medicals[Department])</f>
        <v>#N/A</v>
      </c>
    </row>
    <row r="491" spans="1:12">
      <c r="A491">
        <v>490</v>
      </c>
      <c r="B491">
        <v>340</v>
      </c>
      <c r="C491">
        <v>2029</v>
      </c>
      <c r="D491" t="s">
        <v>1262</v>
      </c>
      <c r="E491">
        <v>5</v>
      </c>
      <c r="F491" t="s">
        <v>1262</v>
      </c>
      <c r="G491" s="28">
        <f>_xlfn.XLOOKUP(Emergency[[#This Row],[Visit_ID]],Financials[Visit_ID],Financials[Total_Bill_Amount])</f>
        <v>11354</v>
      </c>
      <c r="H491" s="28">
        <f>_xlfn.XLOOKUP(Emergency[[#This Row],[Visit_ID]],Financials[Visit_ID],Financials[Insurance_Coverage])</f>
        <v>9335.852728387119</v>
      </c>
      <c r="I491" s="28">
        <f>_xlfn.XLOOKUP(Emergency[[#This Row],[Visit_ID]],Financials[Visit_ID],Financials[Balance_Due])</f>
        <v>2018.147271612881</v>
      </c>
      <c r="J491" s="3">
        <f>_xlfn.XLOOKUP(Emergency[[#This Row],[Visit_ID]],Hospitalvisits[Visit_ID],Hospitalvisits[Admission_Date])</f>
        <v>45419</v>
      </c>
      <c r="K491">
        <f>_xlfn.XLOOKUP(Emergency[[#This Row],[Patient_ID]],Patientsdetails[Patient_ID],Patientsdetails[Satisfaction_Score])</f>
        <v>10</v>
      </c>
      <c r="L491" t="e">
        <f>_xlfn.XLOOKUP(Emergency[[#This Row],[Patient_ID]],Medicals[Patient ID],Medicals[Department])</f>
        <v>#N/A</v>
      </c>
    </row>
    <row r="492" spans="1:12">
      <c r="A492">
        <v>491</v>
      </c>
      <c r="B492">
        <v>413</v>
      </c>
      <c r="C492">
        <v>678</v>
      </c>
      <c r="D492" t="s">
        <v>1261</v>
      </c>
      <c r="E492">
        <v>11</v>
      </c>
      <c r="F492" t="s">
        <v>1262</v>
      </c>
      <c r="G492" s="28">
        <f>_xlfn.XLOOKUP(Emergency[[#This Row],[Visit_ID]],Financials[Visit_ID],Financials[Total_Bill_Amount])</f>
        <v>19651</v>
      </c>
      <c r="H492" s="28">
        <f>_xlfn.XLOOKUP(Emergency[[#This Row],[Visit_ID]],Financials[Visit_ID],Financials[Insurance_Coverage])</f>
        <v>11748.453826433601</v>
      </c>
      <c r="I492" s="28">
        <f>_xlfn.XLOOKUP(Emergency[[#This Row],[Visit_ID]],Financials[Visit_ID],Financials[Balance_Due])</f>
        <v>7902.5461735663957</v>
      </c>
      <c r="J492" s="3">
        <f>_xlfn.XLOOKUP(Emergency[[#This Row],[Visit_ID]],Hospitalvisits[Visit_ID],Hospitalvisits[Admission_Date])</f>
        <v>45245</v>
      </c>
      <c r="K492">
        <f>_xlfn.XLOOKUP(Emergency[[#This Row],[Patient_ID]],Patientsdetails[Patient_ID],Patientsdetails[Satisfaction_Score])</f>
        <v>8</v>
      </c>
      <c r="L492" t="e">
        <f>_xlfn.XLOOKUP(Emergency[[#This Row],[Patient_ID]],Medicals[Patient ID],Medicals[Department])</f>
        <v>#N/A</v>
      </c>
    </row>
    <row r="493" spans="1:12">
      <c r="A493">
        <v>492</v>
      </c>
      <c r="B493">
        <v>498</v>
      </c>
      <c r="C493">
        <v>2055</v>
      </c>
      <c r="D493" t="s">
        <v>1261</v>
      </c>
      <c r="E493">
        <v>8</v>
      </c>
      <c r="F493" t="s">
        <v>1261</v>
      </c>
      <c r="G493" s="28">
        <f>_xlfn.XLOOKUP(Emergency[[#This Row],[Visit_ID]],Financials[Visit_ID],Financials[Total_Bill_Amount])</f>
        <v>15574</v>
      </c>
      <c r="H493" s="28">
        <f>_xlfn.XLOOKUP(Emergency[[#This Row],[Visit_ID]],Financials[Visit_ID],Financials[Insurance_Coverage])</f>
        <v>8692.8771846503259</v>
      </c>
      <c r="I493" s="28">
        <f>_xlfn.XLOOKUP(Emergency[[#This Row],[Visit_ID]],Financials[Visit_ID],Financials[Balance_Due])</f>
        <v>6881.1228153496741</v>
      </c>
      <c r="J493" s="3">
        <f>_xlfn.XLOOKUP(Emergency[[#This Row],[Visit_ID]],Hospitalvisits[Visit_ID],Hospitalvisits[Admission_Date])</f>
        <v>44831</v>
      </c>
      <c r="K493">
        <f>_xlfn.XLOOKUP(Emergency[[#This Row],[Patient_ID]],Patientsdetails[Patient_ID],Patientsdetails[Satisfaction_Score])</f>
        <v>6</v>
      </c>
      <c r="L493" t="e">
        <f>_xlfn.XLOOKUP(Emergency[[#This Row],[Patient_ID]],Medicals[Patient ID],Medicals[Department])</f>
        <v>#N/A</v>
      </c>
    </row>
    <row r="494" spans="1:12">
      <c r="A494">
        <v>493</v>
      </c>
      <c r="B494">
        <v>529</v>
      </c>
      <c r="C494">
        <v>2885</v>
      </c>
      <c r="D494" t="s">
        <v>1261</v>
      </c>
      <c r="E494">
        <v>9</v>
      </c>
      <c r="F494" t="s">
        <v>1261</v>
      </c>
      <c r="G494" s="28">
        <f>_xlfn.XLOOKUP(Emergency[[#This Row],[Visit_ID]],Financials[Visit_ID],Financials[Total_Bill_Amount])</f>
        <v>14056</v>
      </c>
      <c r="H494" s="28">
        <f>_xlfn.XLOOKUP(Emergency[[#This Row],[Visit_ID]],Financials[Visit_ID],Financials[Insurance_Coverage])</f>
        <v>8360.59299101945</v>
      </c>
      <c r="I494" s="28">
        <f>_xlfn.XLOOKUP(Emergency[[#This Row],[Visit_ID]],Financials[Visit_ID],Financials[Balance_Due])</f>
        <v>5695.40700898055</v>
      </c>
      <c r="J494" s="3">
        <f>_xlfn.XLOOKUP(Emergency[[#This Row],[Visit_ID]],Hospitalvisits[Visit_ID],Hospitalvisits[Admission_Date])</f>
        <v>44753</v>
      </c>
      <c r="K494">
        <f>_xlfn.XLOOKUP(Emergency[[#This Row],[Patient_ID]],Patientsdetails[Patient_ID],Patientsdetails[Satisfaction_Score])</f>
        <v>9</v>
      </c>
      <c r="L494" t="e">
        <f>_xlfn.XLOOKUP(Emergency[[#This Row],[Patient_ID]],Medicals[Patient ID],Medicals[Department])</f>
        <v>#N/A</v>
      </c>
    </row>
    <row r="495" spans="1:12">
      <c r="A495">
        <v>494</v>
      </c>
      <c r="B495">
        <v>396</v>
      </c>
      <c r="C495">
        <v>858</v>
      </c>
      <c r="D495" t="s">
        <v>1262</v>
      </c>
      <c r="E495">
        <v>5</v>
      </c>
      <c r="F495" t="s">
        <v>1261</v>
      </c>
      <c r="G495" s="28">
        <f>_xlfn.XLOOKUP(Emergency[[#This Row],[Visit_ID]],Financials[Visit_ID],Financials[Total_Bill_Amount])</f>
        <v>23830</v>
      </c>
      <c r="H495" s="28">
        <f>_xlfn.XLOOKUP(Emergency[[#This Row],[Visit_ID]],Financials[Visit_ID],Financials[Insurance_Coverage])</f>
        <v>15947.162659886801</v>
      </c>
      <c r="I495" s="28">
        <f>_xlfn.XLOOKUP(Emergency[[#This Row],[Visit_ID]],Financials[Visit_ID],Financials[Balance_Due])</f>
        <v>7882.8373401131976</v>
      </c>
      <c r="J495" s="3">
        <f>_xlfn.XLOOKUP(Emergency[[#This Row],[Visit_ID]],Hospitalvisits[Visit_ID],Hospitalvisits[Admission_Date])</f>
        <v>44940</v>
      </c>
      <c r="K495">
        <f>_xlfn.XLOOKUP(Emergency[[#This Row],[Patient_ID]],Patientsdetails[Patient_ID],Patientsdetails[Satisfaction_Score])</f>
        <v>1</v>
      </c>
      <c r="L495" t="e">
        <f>_xlfn.XLOOKUP(Emergency[[#This Row],[Patient_ID]],Medicals[Patient ID],Medicals[Department])</f>
        <v>#N/A</v>
      </c>
    </row>
    <row r="496" spans="1:12">
      <c r="A496">
        <v>495</v>
      </c>
      <c r="B496">
        <v>892</v>
      </c>
      <c r="C496">
        <v>2323</v>
      </c>
      <c r="D496" t="s">
        <v>1261</v>
      </c>
      <c r="E496">
        <v>9</v>
      </c>
      <c r="F496" t="s">
        <v>1261</v>
      </c>
      <c r="G496" s="28">
        <f>_xlfn.XLOOKUP(Emergency[[#This Row],[Visit_ID]],Financials[Visit_ID],Financials[Total_Bill_Amount])</f>
        <v>12776</v>
      </c>
      <c r="H496" s="28">
        <f>_xlfn.XLOOKUP(Emergency[[#This Row],[Visit_ID]],Financials[Visit_ID],Financials[Insurance_Coverage])</f>
        <v>8652.5725260200561</v>
      </c>
      <c r="I496" s="28">
        <f>_xlfn.XLOOKUP(Emergency[[#This Row],[Visit_ID]],Financials[Visit_ID],Financials[Balance_Due])</f>
        <v>4123.4274739799439</v>
      </c>
      <c r="J496" s="3">
        <f>_xlfn.XLOOKUP(Emergency[[#This Row],[Visit_ID]],Hospitalvisits[Visit_ID],Hospitalvisits[Admission_Date])</f>
        <v>45632</v>
      </c>
      <c r="K496">
        <f>_xlfn.XLOOKUP(Emergency[[#This Row],[Patient_ID]],Patientsdetails[Patient_ID],Patientsdetails[Satisfaction_Score])</f>
        <v>5</v>
      </c>
      <c r="L496" t="e">
        <f>_xlfn.XLOOKUP(Emergency[[#This Row],[Patient_ID]],Medicals[Patient ID],Medicals[Department])</f>
        <v>#N/A</v>
      </c>
    </row>
    <row r="497" spans="1:12">
      <c r="A497">
        <v>496</v>
      </c>
      <c r="B497">
        <v>940</v>
      </c>
      <c r="C497">
        <v>1201</v>
      </c>
      <c r="D497" t="s">
        <v>1262</v>
      </c>
      <c r="E497">
        <v>7</v>
      </c>
      <c r="F497" t="s">
        <v>1261</v>
      </c>
      <c r="G497" s="28">
        <f>_xlfn.XLOOKUP(Emergency[[#This Row],[Visit_ID]],Financials[Visit_ID],Financials[Total_Bill_Amount])</f>
        <v>8367</v>
      </c>
      <c r="H497" s="28">
        <f>_xlfn.XLOOKUP(Emergency[[#This Row],[Visit_ID]],Financials[Visit_ID],Financials[Insurance_Coverage])</f>
        <v>4770.520716961265</v>
      </c>
      <c r="I497" s="28">
        <f>_xlfn.XLOOKUP(Emergency[[#This Row],[Visit_ID]],Financials[Visit_ID],Financials[Balance_Due])</f>
        <v>3596.479283038735</v>
      </c>
      <c r="J497" s="3">
        <f>_xlfn.XLOOKUP(Emergency[[#This Row],[Visit_ID]],Hospitalvisits[Visit_ID],Hospitalvisits[Admission_Date])</f>
        <v>45608</v>
      </c>
      <c r="K497">
        <f>_xlfn.XLOOKUP(Emergency[[#This Row],[Patient_ID]],Patientsdetails[Patient_ID],Patientsdetails[Satisfaction_Score])</f>
        <v>2</v>
      </c>
      <c r="L497" t="e">
        <f>_xlfn.XLOOKUP(Emergency[[#This Row],[Patient_ID]],Medicals[Patient ID],Medicals[Department])</f>
        <v>#N/A</v>
      </c>
    </row>
    <row r="498" spans="1:12">
      <c r="A498">
        <v>497</v>
      </c>
      <c r="B498">
        <v>626</v>
      </c>
      <c r="C498">
        <v>1445</v>
      </c>
      <c r="D498" t="s">
        <v>1261</v>
      </c>
      <c r="E498">
        <v>4</v>
      </c>
      <c r="F498" t="s">
        <v>1261</v>
      </c>
      <c r="G498" s="28">
        <f>_xlfn.XLOOKUP(Emergency[[#This Row],[Visit_ID]],Financials[Visit_ID],Financials[Total_Bill_Amount])</f>
        <v>6419</v>
      </c>
      <c r="H498" s="28">
        <f>_xlfn.XLOOKUP(Emergency[[#This Row],[Visit_ID]],Financials[Visit_ID],Financials[Insurance_Coverage])</f>
        <v>4874.0772584971792</v>
      </c>
      <c r="I498" s="28">
        <f>_xlfn.XLOOKUP(Emergency[[#This Row],[Visit_ID]],Financials[Visit_ID],Financials[Balance_Due])</f>
        <v>1544.9227415028211</v>
      </c>
      <c r="J498" s="3">
        <f>_xlfn.XLOOKUP(Emergency[[#This Row],[Visit_ID]],Hospitalvisits[Visit_ID],Hospitalvisits[Admission_Date])</f>
        <v>44655</v>
      </c>
      <c r="K498">
        <f>_xlfn.XLOOKUP(Emergency[[#This Row],[Patient_ID]],Patientsdetails[Patient_ID],Patientsdetails[Satisfaction_Score])</f>
        <v>2</v>
      </c>
      <c r="L498" t="e">
        <f>_xlfn.XLOOKUP(Emergency[[#This Row],[Patient_ID]],Medicals[Patient ID],Medicals[Department])</f>
        <v>#N/A</v>
      </c>
    </row>
    <row r="499" spans="1:12">
      <c r="A499">
        <v>498</v>
      </c>
      <c r="B499">
        <v>359</v>
      </c>
      <c r="C499">
        <v>1452</v>
      </c>
      <c r="D499" t="s">
        <v>1261</v>
      </c>
      <c r="E499">
        <v>9</v>
      </c>
      <c r="F499" t="s">
        <v>1261</v>
      </c>
      <c r="G499" s="28">
        <f>_xlfn.XLOOKUP(Emergency[[#This Row],[Visit_ID]],Financials[Visit_ID],Financials[Total_Bill_Amount])</f>
        <v>18895</v>
      </c>
      <c r="H499" s="28">
        <f>_xlfn.XLOOKUP(Emergency[[#This Row],[Visit_ID]],Financials[Visit_ID],Financials[Insurance_Coverage])</f>
        <v>10510.6452730685</v>
      </c>
      <c r="I499" s="28">
        <f>_xlfn.XLOOKUP(Emergency[[#This Row],[Visit_ID]],Financials[Visit_ID],Financials[Balance_Due])</f>
        <v>8384.3547269315004</v>
      </c>
      <c r="J499" s="3">
        <f>_xlfn.XLOOKUP(Emergency[[#This Row],[Visit_ID]],Hospitalvisits[Visit_ID],Hospitalvisits[Admission_Date])</f>
        <v>45024</v>
      </c>
      <c r="K499">
        <f>_xlfn.XLOOKUP(Emergency[[#This Row],[Patient_ID]],Patientsdetails[Patient_ID],Patientsdetails[Satisfaction_Score])</f>
        <v>6</v>
      </c>
      <c r="L499" t="e">
        <f>_xlfn.XLOOKUP(Emergency[[#This Row],[Patient_ID]],Medicals[Patient ID],Medicals[Department])</f>
        <v>#N/A</v>
      </c>
    </row>
    <row r="500" spans="1:12">
      <c r="A500">
        <v>499</v>
      </c>
      <c r="B500">
        <v>57</v>
      </c>
      <c r="C500">
        <v>1109</v>
      </c>
      <c r="D500" t="s">
        <v>1262</v>
      </c>
      <c r="E500">
        <v>11</v>
      </c>
      <c r="F500" t="s">
        <v>1262</v>
      </c>
      <c r="G500" s="28">
        <f>_xlfn.XLOOKUP(Emergency[[#This Row],[Visit_ID]],Financials[Visit_ID],Financials[Total_Bill_Amount])</f>
        <v>36641</v>
      </c>
      <c r="H500" s="28">
        <f>_xlfn.XLOOKUP(Emergency[[#This Row],[Visit_ID]],Financials[Visit_ID],Financials[Insurance_Coverage])</f>
        <v>29190.957005432119</v>
      </c>
      <c r="I500" s="28">
        <f>_xlfn.XLOOKUP(Emergency[[#This Row],[Visit_ID]],Financials[Visit_ID],Financials[Balance_Due])</f>
        <v>7450.042994567877</v>
      </c>
      <c r="J500" s="3">
        <f>_xlfn.XLOOKUP(Emergency[[#This Row],[Visit_ID]],Hospitalvisits[Visit_ID],Hospitalvisits[Admission_Date])</f>
        <v>45091</v>
      </c>
      <c r="K500">
        <f>_xlfn.XLOOKUP(Emergency[[#This Row],[Patient_ID]],Patientsdetails[Patient_ID],Patientsdetails[Satisfaction_Score])</f>
        <v>5</v>
      </c>
      <c r="L500" t="str">
        <f>_xlfn.XLOOKUP(Emergency[[#This Row],[Patient_ID]],Medicals[Patient ID],Medicals[Department])</f>
        <v>Pediatrics</v>
      </c>
    </row>
    <row r="501" spans="1:12">
      <c r="A501">
        <v>500</v>
      </c>
      <c r="B501">
        <v>912</v>
      </c>
      <c r="C501">
        <v>817</v>
      </c>
      <c r="D501" t="s">
        <v>1261</v>
      </c>
      <c r="E501">
        <v>2</v>
      </c>
      <c r="F501" t="s">
        <v>1262</v>
      </c>
      <c r="G501" s="28">
        <f>_xlfn.XLOOKUP(Emergency[[#This Row],[Visit_ID]],Financials[Visit_ID],Financials[Total_Bill_Amount])</f>
        <v>27267</v>
      </c>
      <c r="H501" s="28">
        <f>_xlfn.XLOOKUP(Emergency[[#This Row],[Visit_ID]],Financials[Visit_ID],Financials[Insurance_Coverage])</f>
        <v>20288.899607849929</v>
      </c>
      <c r="I501" s="28">
        <f>_xlfn.XLOOKUP(Emergency[[#This Row],[Visit_ID]],Financials[Visit_ID],Financials[Balance_Due])</f>
        <v>6978.1003921500742</v>
      </c>
      <c r="J501" s="3">
        <f>_xlfn.XLOOKUP(Emergency[[#This Row],[Visit_ID]],Hospitalvisits[Visit_ID],Hospitalvisits[Admission_Date])</f>
        <v>45229</v>
      </c>
      <c r="K501">
        <f>_xlfn.XLOOKUP(Emergency[[#This Row],[Patient_ID]],Patientsdetails[Patient_ID],Patientsdetails[Satisfaction_Score])</f>
        <v>9</v>
      </c>
      <c r="L501" t="e">
        <f>_xlfn.XLOOKUP(Emergency[[#This Row],[Patient_ID]],Medicals[Patient ID],Medicals[Department])</f>
        <v>#N/A</v>
      </c>
    </row>
    <row r="502" spans="1:12">
      <c r="A502">
        <v>501</v>
      </c>
      <c r="B502">
        <v>61</v>
      </c>
      <c r="C502">
        <v>2339</v>
      </c>
      <c r="D502" t="s">
        <v>1261</v>
      </c>
      <c r="E502">
        <v>5</v>
      </c>
      <c r="F502" t="s">
        <v>1261</v>
      </c>
      <c r="G502" s="28">
        <f>_xlfn.XLOOKUP(Emergency[[#This Row],[Visit_ID]],Financials[Visit_ID],Financials[Total_Bill_Amount])</f>
        <v>28642</v>
      </c>
      <c r="H502" s="28">
        <f>_xlfn.XLOOKUP(Emergency[[#This Row],[Visit_ID]],Financials[Visit_ID],Financials[Insurance_Coverage])</f>
        <v>22248.57063155487</v>
      </c>
      <c r="I502" s="28">
        <f>_xlfn.XLOOKUP(Emergency[[#This Row],[Visit_ID]],Financials[Visit_ID],Financials[Balance_Due])</f>
        <v>6393.4293684451259</v>
      </c>
      <c r="J502" s="3">
        <f>_xlfn.XLOOKUP(Emergency[[#This Row],[Visit_ID]],Hospitalvisits[Visit_ID],Hospitalvisits[Admission_Date])</f>
        <v>45019</v>
      </c>
      <c r="K502">
        <f>_xlfn.XLOOKUP(Emergency[[#This Row],[Patient_ID]],Patientsdetails[Patient_ID],Patientsdetails[Satisfaction_Score])</f>
        <v>8</v>
      </c>
      <c r="L502" t="str">
        <f>_xlfn.XLOOKUP(Emergency[[#This Row],[Patient_ID]],Medicals[Patient ID],Medicals[Department])</f>
        <v>Neurology</v>
      </c>
    </row>
    <row r="503" spans="1:12">
      <c r="A503">
        <v>502</v>
      </c>
      <c r="B503">
        <v>545</v>
      </c>
      <c r="C503">
        <v>2035</v>
      </c>
      <c r="D503" t="s">
        <v>1261</v>
      </c>
      <c r="E503">
        <v>8</v>
      </c>
      <c r="F503" t="s">
        <v>1262</v>
      </c>
      <c r="G503" s="28">
        <f>_xlfn.XLOOKUP(Emergency[[#This Row],[Visit_ID]],Financials[Visit_ID],Financials[Total_Bill_Amount])</f>
        <v>10557</v>
      </c>
      <c r="H503" s="28">
        <f>_xlfn.XLOOKUP(Emergency[[#This Row],[Visit_ID]],Financials[Visit_ID],Financials[Insurance_Coverage])</f>
        <v>8878.4516467531594</v>
      </c>
      <c r="I503" s="28">
        <f>_xlfn.XLOOKUP(Emergency[[#This Row],[Visit_ID]],Financials[Visit_ID],Financials[Balance_Due])</f>
        <v>1678.5483532468411</v>
      </c>
      <c r="J503" s="3">
        <f>_xlfn.XLOOKUP(Emergency[[#This Row],[Visit_ID]],Hospitalvisits[Visit_ID],Hospitalvisits[Admission_Date])</f>
        <v>45054</v>
      </c>
      <c r="K503">
        <f>_xlfn.XLOOKUP(Emergency[[#This Row],[Patient_ID]],Patientsdetails[Patient_ID],Patientsdetails[Satisfaction_Score])</f>
        <v>6</v>
      </c>
      <c r="L503" t="e">
        <f>_xlfn.XLOOKUP(Emergency[[#This Row],[Patient_ID]],Medicals[Patient ID],Medicals[Department])</f>
        <v>#N/A</v>
      </c>
    </row>
    <row r="504" spans="1:12">
      <c r="A504">
        <v>503</v>
      </c>
      <c r="B504">
        <v>434</v>
      </c>
      <c r="C504">
        <v>130</v>
      </c>
      <c r="D504" t="s">
        <v>1262</v>
      </c>
      <c r="E504">
        <v>9</v>
      </c>
      <c r="F504" t="s">
        <v>1261</v>
      </c>
      <c r="G504" s="28">
        <f>_xlfn.XLOOKUP(Emergency[[#This Row],[Visit_ID]],Financials[Visit_ID],Financials[Total_Bill_Amount])</f>
        <v>5150</v>
      </c>
      <c r="H504" s="28">
        <f>_xlfn.XLOOKUP(Emergency[[#This Row],[Visit_ID]],Financials[Visit_ID],Financials[Insurance_Coverage])</f>
        <v>3585.4331951767949</v>
      </c>
      <c r="I504" s="28">
        <f>_xlfn.XLOOKUP(Emergency[[#This Row],[Visit_ID]],Financials[Visit_ID],Financials[Balance_Due])</f>
        <v>1564.5668048232051</v>
      </c>
      <c r="J504" s="3">
        <f>_xlfn.XLOOKUP(Emergency[[#This Row],[Visit_ID]],Hospitalvisits[Visit_ID],Hospitalvisits[Admission_Date])</f>
        <v>45600</v>
      </c>
      <c r="K504">
        <f>_xlfn.XLOOKUP(Emergency[[#This Row],[Patient_ID]],Patientsdetails[Patient_ID],Patientsdetails[Satisfaction_Score])</f>
        <v>4</v>
      </c>
      <c r="L504" t="e">
        <f>_xlfn.XLOOKUP(Emergency[[#This Row],[Patient_ID]],Medicals[Patient ID],Medicals[Department])</f>
        <v>#N/A</v>
      </c>
    </row>
    <row r="505" spans="1:12">
      <c r="A505">
        <v>504</v>
      </c>
      <c r="B505">
        <v>969</v>
      </c>
      <c r="C505">
        <v>1246</v>
      </c>
      <c r="D505" t="s">
        <v>1261</v>
      </c>
      <c r="E505">
        <v>4</v>
      </c>
      <c r="F505" t="s">
        <v>1261</v>
      </c>
      <c r="G505" s="28">
        <f>_xlfn.XLOOKUP(Emergency[[#This Row],[Visit_ID]],Financials[Visit_ID],Financials[Total_Bill_Amount])</f>
        <v>12789</v>
      </c>
      <c r="H505" s="28">
        <f>_xlfn.XLOOKUP(Emergency[[#This Row],[Visit_ID]],Financials[Visit_ID],Financials[Insurance_Coverage])</f>
        <v>8424.4300431413321</v>
      </c>
      <c r="I505" s="28">
        <f>_xlfn.XLOOKUP(Emergency[[#This Row],[Visit_ID]],Financials[Visit_ID],Financials[Balance_Due])</f>
        <v>4364.5699568586679</v>
      </c>
      <c r="J505" s="3">
        <f>_xlfn.XLOOKUP(Emergency[[#This Row],[Visit_ID]],Hospitalvisits[Visit_ID],Hospitalvisits[Admission_Date])</f>
        <v>45404</v>
      </c>
      <c r="K505">
        <f>_xlfn.XLOOKUP(Emergency[[#This Row],[Patient_ID]],Patientsdetails[Patient_ID],Patientsdetails[Satisfaction_Score])</f>
        <v>10</v>
      </c>
      <c r="L505" t="e">
        <f>_xlfn.XLOOKUP(Emergency[[#This Row],[Patient_ID]],Medicals[Patient ID],Medicals[Department])</f>
        <v>#N/A</v>
      </c>
    </row>
    <row r="506" spans="1:12">
      <c r="A506">
        <v>505</v>
      </c>
      <c r="B506">
        <v>413</v>
      </c>
      <c r="C506">
        <v>2053</v>
      </c>
      <c r="D506" t="s">
        <v>1261</v>
      </c>
      <c r="E506">
        <v>6</v>
      </c>
      <c r="F506" t="s">
        <v>1262</v>
      </c>
      <c r="G506" s="28">
        <f>_xlfn.XLOOKUP(Emergency[[#This Row],[Visit_ID]],Financials[Visit_ID],Financials[Total_Bill_Amount])</f>
        <v>8679</v>
      </c>
      <c r="H506" s="28">
        <f>_xlfn.XLOOKUP(Emergency[[#This Row],[Visit_ID]],Financials[Visit_ID],Financials[Insurance_Coverage])</f>
        <v>5553.0127630171892</v>
      </c>
      <c r="I506" s="28">
        <f>_xlfn.XLOOKUP(Emergency[[#This Row],[Visit_ID]],Financials[Visit_ID],Financials[Balance_Due])</f>
        <v>3125.9872369828108</v>
      </c>
      <c r="J506" s="3">
        <f>_xlfn.XLOOKUP(Emergency[[#This Row],[Visit_ID]],Hospitalvisits[Visit_ID],Hospitalvisits[Admission_Date])</f>
        <v>44667</v>
      </c>
      <c r="K506">
        <f>_xlfn.XLOOKUP(Emergency[[#This Row],[Patient_ID]],Patientsdetails[Patient_ID],Patientsdetails[Satisfaction_Score])</f>
        <v>8</v>
      </c>
      <c r="L506" t="e">
        <f>_xlfn.XLOOKUP(Emergency[[#This Row],[Patient_ID]],Medicals[Patient ID],Medicals[Department])</f>
        <v>#N/A</v>
      </c>
    </row>
    <row r="507" spans="1:12">
      <c r="A507">
        <v>506</v>
      </c>
      <c r="B507">
        <v>369</v>
      </c>
      <c r="C507">
        <v>2672</v>
      </c>
      <c r="D507" t="s">
        <v>1262</v>
      </c>
      <c r="E507">
        <v>11</v>
      </c>
      <c r="F507" t="s">
        <v>1261</v>
      </c>
      <c r="G507" s="28">
        <f>_xlfn.XLOOKUP(Emergency[[#This Row],[Visit_ID]],Financials[Visit_ID],Financials[Total_Bill_Amount])</f>
        <v>14624</v>
      </c>
      <c r="H507" s="28">
        <f>_xlfn.XLOOKUP(Emergency[[#This Row],[Visit_ID]],Financials[Visit_ID],Financials[Insurance_Coverage])</f>
        <v>12435.582071678909</v>
      </c>
      <c r="I507" s="28">
        <f>_xlfn.XLOOKUP(Emergency[[#This Row],[Visit_ID]],Financials[Visit_ID],Financials[Balance_Due])</f>
        <v>2188.417928321091</v>
      </c>
      <c r="J507" s="3">
        <f>_xlfn.XLOOKUP(Emergency[[#This Row],[Visit_ID]],Hospitalvisits[Visit_ID],Hospitalvisits[Admission_Date])</f>
        <v>44934</v>
      </c>
      <c r="K507">
        <f>_xlfn.XLOOKUP(Emergency[[#This Row],[Patient_ID]],Patientsdetails[Patient_ID],Patientsdetails[Satisfaction_Score])</f>
        <v>10</v>
      </c>
      <c r="L507" t="e">
        <f>_xlfn.XLOOKUP(Emergency[[#This Row],[Patient_ID]],Medicals[Patient ID],Medicals[Department])</f>
        <v>#N/A</v>
      </c>
    </row>
    <row r="508" spans="1:12">
      <c r="A508">
        <v>507</v>
      </c>
      <c r="B508">
        <v>114</v>
      </c>
      <c r="C508">
        <v>2305</v>
      </c>
      <c r="D508" t="s">
        <v>1261</v>
      </c>
      <c r="E508">
        <v>10</v>
      </c>
      <c r="F508" t="s">
        <v>1261</v>
      </c>
      <c r="G508" s="28">
        <f>_xlfn.XLOOKUP(Emergency[[#This Row],[Visit_ID]],Financials[Visit_ID],Financials[Total_Bill_Amount])</f>
        <v>29536</v>
      </c>
      <c r="H508" s="28">
        <f>_xlfn.XLOOKUP(Emergency[[#This Row],[Visit_ID]],Financials[Visit_ID],Financials[Insurance_Coverage])</f>
        <v>16344.212416789351</v>
      </c>
      <c r="I508" s="28">
        <f>_xlfn.XLOOKUP(Emergency[[#This Row],[Visit_ID]],Financials[Visit_ID],Financials[Balance_Due])</f>
        <v>13191.787583210649</v>
      </c>
      <c r="J508" s="3">
        <f>_xlfn.XLOOKUP(Emergency[[#This Row],[Visit_ID]],Hospitalvisits[Visit_ID],Hospitalvisits[Admission_Date])</f>
        <v>44714</v>
      </c>
      <c r="K508">
        <f>_xlfn.XLOOKUP(Emergency[[#This Row],[Patient_ID]],Patientsdetails[Patient_ID],Patientsdetails[Satisfaction_Score])</f>
        <v>4</v>
      </c>
      <c r="L508" t="e">
        <f>_xlfn.XLOOKUP(Emergency[[#This Row],[Patient_ID]],Medicals[Patient ID],Medicals[Department])</f>
        <v>#N/A</v>
      </c>
    </row>
    <row r="509" spans="1:12">
      <c r="A509">
        <v>508</v>
      </c>
      <c r="B509">
        <v>765</v>
      </c>
      <c r="C509">
        <v>216</v>
      </c>
      <c r="D509" t="s">
        <v>1261</v>
      </c>
      <c r="E509">
        <v>5</v>
      </c>
      <c r="F509" t="s">
        <v>1262</v>
      </c>
      <c r="G509" s="28">
        <f>_xlfn.XLOOKUP(Emergency[[#This Row],[Visit_ID]],Financials[Visit_ID],Financials[Total_Bill_Amount])</f>
        <v>11985</v>
      </c>
      <c r="H509" s="28">
        <f>_xlfn.XLOOKUP(Emergency[[#This Row],[Visit_ID]],Financials[Visit_ID],Financials[Insurance_Coverage])</f>
        <v>9522.5365694776428</v>
      </c>
      <c r="I509" s="28">
        <f>_xlfn.XLOOKUP(Emergency[[#This Row],[Visit_ID]],Financials[Visit_ID],Financials[Balance_Due])</f>
        <v>2462.4634305223572</v>
      </c>
      <c r="J509" s="3">
        <f>_xlfn.XLOOKUP(Emergency[[#This Row],[Visit_ID]],Hospitalvisits[Visit_ID],Hospitalvisits[Admission_Date])</f>
        <v>44818</v>
      </c>
      <c r="K509">
        <f>_xlfn.XLOOKUP(Emergency[[#This Row],[Patient_ID]],Patientsdetails[Patient_ID],Patientsdetails[Satisfaction_Score])</f>
        <v>7</v>
      </c>
      <c r="L509" t="e">
        <f>_xlfn.XLOOKUP(Emergency[[#This Row],[Patient_ID]],Medicals[Patient ID],Medicals[Department])</f>
        <v>#N/A</v>
      </c>
    </row>
    <row r="510" spans="1:12">
      <c r="A510">
        <v>509</v>
      </c>
      <c r="B510">
        <v>986</v>
      </c>
      <c r="C510">
        <v>265</v>
      </c>
      <c r="D510" t="s">
        <v>1262</v>
      </c>
      <c r="E510">
        <v>5</v>
      </c>
      <c r="F510" t="s">
        <v>1262</v>
      </c>
      <c r="G510" s="28">
        <f>_xlfn.XLOOKUP(Emergency[[#This Row],[Visit_ID]],Financials[Visit_ID],Financials[Total_Bill_Amount])</f>
        <v>11268</v>
      </c>
      <c r="H510" s="28">
        <f>_xlfn.XLOOKUP(Emergency[[#This Row],[Visit_ID]],Financials[Visit_ID],Financials[Insurance_Coverage])</f>
        <v>6205.0381980130633</v>
      </c>
      <c r="I510" s="28">
        <f>_xlfn.XLOOKUP(Emergency[[#This Row],[Visit_ID]],Financials[Visit_ID],Financials[Balance_Due])</f>
        <v>5062.9618019869367</v>
      </c>
      <c r="J510" s="3">
        <f>_xlfn.XLOOKUP(Emergency[[#This Row],[Visit_ID]],Hospitalvisits[Visit_ID],Hospitalvisits[Admission_Date])</f>
        <v>44583</v>
      </c>
      <c r="K510">
        <f>_xlfn.XLOOKUP(Emergency[[#This Row],[Patient_ID]],Patientsdetails[Patient_ID],Patientsdetails[Satisfaction_Score])</f>
        <v>2</v>
      </c>
      <c r="L510" t="e">
        <f>_xlfn.XLOOKUP(Emergency[[#This Row],[Patient_ID]],Medicals[Patient ID],Medicals[Department])</f>
        <v>#N/A</v>
      </c>
    </row>
    <row r="511" spans="1:12">
      <c r="A511">
        <v>510</v>
      </c>
      <c r="B511">
        <v>895</v>
      </c>
      <c r="C511">
        <v>2509</v>
      </c>
      <c r="D511" t="s">
        <v>1261</v>
      </c>
      <c r="E511">
        <v>11</v>
      </c>
      <c r="F511" t="s">
        <v>1262</v>
      </c>
      <c r="G511" s="28">
        <f>_xlfn.XLOOKUP(Emergency[[#This Row],[Visit_ID]],Financials[Visit_ID],Financials[Total_Bill_Amount])</f>
        <v>22372</v>
      </c>
      <c r="H511" s="28">
        <f>_xlfn.XLOOKUP(Emergency[[#This Row],[Visit_ID]],Financials[Visit_ID],Financials[Insurance_Coverage])</f>
        <v>12058.96847960708</v>
      </c>
      <c r="I511" s="28">
        <f>_xlfn.XLOOKUP(Emergency[[#This Row],[Visit_ID]],Financials[Visit_ID],Financials[Balance_Due])</f>
        <v>10313.03152039292</v>
      </c>
      <c r="J511" s="3">
        <f>_xlfn.XLOOKUP(Emergency[[#This Row],[Visit_ID]],Hospitalvisits[Visit_ID],Hospitalvisits[Admission_Date])</f>
        <v>44664</v>
      </c>
      <c r="K511">
        <f>_xlfn.XLOOKUP(Emergency[[#This Row],[Patient_ID]],Patientsdetails[Patient_ID],Patientsdetails[Satisfaction_Score])</f>
        <v>9</v>
      </c>
      <c r="L511" t="e">
        <f>_xlfn.XLOOKUP(Emergency[[#This Row],[Patient_ID]],Medicals[Patient ID],Medicals[Department])</f>
        <v>#N/A</v>
      </c>
    </row>
    <row r="512" spans="1:12">
      <c r="A512">
        <v>511</v>
      </c>
      <c r="B512">
        <v>797</v>
      </c>
      <c r="C512">
        <v>1911</v>
      </c>
      <c r="D512" t="s">
        <v>1262</v>
      </c>
      <c r="E512">
        <v>4</v>
      </c>
      <c r="F512" t="s">
        <v>1262</v>
      </c>
      <c r="G512" s="28">
        <f>_xlfn.XLOOKUP(Emergency[[#This Row],[Visit_ID]],Financials[Visit_ID],Financials[Total_Bill_Amount])</f>
        <v>7494</v>
      </c>
      <c r="H512" s="28">
        <f>_xlfn.XLOOKUP(Emergency[[#This Row],[Visit_ID]],Financials[Visit_ID],Financials[Insurance_Coverage])</f>
        <v>5988.3426490929451</v>
      </c>
      <c r="I512" s="28">
        <f>_xlfn.XLOOKUP(Emergency[[#This Row],[Visit_ID]],Financials[Visit_ID],Financials[Balance_Due])</f>
        <v>1505.6573509070549</v>
      </c>
      <c r="J512" s="3">
        <f>_xlfn.XLOOKUP(Emergency[[#This Row],[Visit_ID]],Hospitalvisits[Visit_ID],Hospitalvisits[Admission_Date])</f>
        <v>45332</v>
      </c>
      <c r="K512">
        <f>_xlfn.XLOOKUP(Emergency[[#This Row],[Patient_ID]],Patientsdetails[Patient_ID],Patientsdetails[Satisfaction_Score])</f>
        <v>6</v>
      </c>
      <c r="L512" t="e">
        <f>_xlfn.XLOOKUP(Emergency[[#This Row],[Patient_ID]],Medicals[Patient ID],Medicals[Department])</f>
        <v>#N/A</v>
      </c>
    </row>
    <row r="513" spans="1:12">
      <c r="A513">
        <v>512</v>
      </c>
      <c r="B513">
        <v>49</v>
      </c>
      <c r="C513">
        <v>2395</v>
      </c>
      <c r="D513" t="s">
        <v>1261</v>
      </c>
      <c r="E513">
        <v>4</v>
      </c>
      <c r="F513" t="s">
        <v>1261</v>
      </c>
      <c r="G513" s="28">
        <f>_xlfn.XLOOKUP(Emergency[[#This Row],[Visit_ID]],Financials[Visit_ID],Financials[Total_Bill_Amount])</f>
        <v>5348</v>
      </c>
      <c r="H513" s="28">
        <f>_xlfn.XLOOKUP(Emergency[[#This Row],[Visit_ID]],Financials[Visit_ID],Financials[Insurance_Coverage])</f>
        <v>3896.0787976637821</v>
      </c>
      <c r="I513" s="28">
        <f>_xlfn.XLOOKUP(Emergency[[#This Row],[Visit_ID]],Financials[Visit_ID],Financials[Balance_Due])</f>
        <v>1451.9212023362179</v>
      </c>
      <c r="J513" s="3">
        <f>_xlfn.XLOOKUP(Emergency[[#This Row],[Visit_ID]],Hospitalvisits[Visit_ID],Hospitalvisits[Admission_Date])</f>
        <v>44654</v>
      </c>
      <c r="K513">
        <f>_xlfn.XLOOKUP(Emergency[[#This Row],[Patient_ID]],Patientsdetails[Patient_ID],Patientsdetails[Satisfaction_Score])</f>
        <v>3</v>
      </c>
      <c r="L513" t="str">
        <f>_xlfn.XLOOKUP(Emergency[[#This Row],[Patient_ID]],Medicals[Patient ID],Medicals[Department])</f>
        <v>Emergency</v>
      </c>
    </row>
    <row r="514" spans="1:12">
      <c r="A514">
        <v>513</v>
      </c>
      <c r="B514">
        <v>149</v>
      </c>
      <c r="C514">
        <v>832</v>
      </c>
      <c r="D514" t="s">
        <v>1261</v>
      </c>
      <c r="E514">
        <v>10</v>
      </c>
      <c r="F514" t="s">
        <v>1262</v>
      </c>
      <c r="G514" s="28">
        <f>_xlfn.XLOOKUP(Emergency[[#This Row],[Visit_ID]],Financials[Visit_ID],Financials[Total_Bill_Amount])</f>
        <v>42054</v>
      </c>
      <c r="H514" s="28">
        <f>_xlfn.XLOOKUP(Emergency[[#This Row],[Visit_ID]],Financials[Visit_ID],Financials[Insurance_Coverage])</f>
        <v>34214.39629753599</v>
      </c>
      <c r="I514" s="28">
        <f>_xlfn.XLOOKUP(Emergency[[#This Row],[Visit_ID]],Financials[Visit_ID],Financials[Balance_Due])</f>
        <v>7839.60370246401</v>
      </c>
      <c r="J514" s="3">
        <f>_xlfn.XLOOKUP(Emergency[[#This Row],[Visit_ID]],Hospitalvisits[Visit_ID],Hospitalvisits[Admission_Date])</f>
        <v>45411</v>
      </c>
      <c r="K514">
        <f>_xlfn.XLOOKUP(Emergency[[#This Row],[Patient_ID]],Patientsdetails[Patient_ID],Patientsdetails[Satisfaction_Score])</f>
        <v>9</v>
      </c>
      <c r="L514" t="str">
        <f>_xlfn.XLOOKUP(Emergency[[#This Row],[Patient_ID]],Medicals[Patient ID],Medicals[Department])</f>
        <v>Cardiology</v>
      </c>
    </row>
    <row r="515" spans="1:12">
      <c r="A515">
        <v>514</v>
      </c>
      <c r="B515">
        <v>316</v>
      </c>
      <c r="C515">
        <v>87</v>
      </c>
      <c r="D515" t="s">
        <v>1261</v>
      </c>
      <c r="E515">
        <v>4</v>
      </c>
      <c r="F515" t="s">
        <v>1262</v>
      </c>
      <c r="G515" s="28">
        <f>_xlfn.XLOOKUP(Emergency[[#This Row],[Visit_ID]],Financials[Visit_ID],Financials[Total_Bill_Amount])</f>
        <v>7626</v>
      </c>
      <c r="H515" s="28">
        <f>_xlfn.XLOOKUP(Emergency[[#This Row],[Visit_ID]],Financials[Visit_ID],Financials[Insurance_Coverage])</f>
        <v>5823.4051776232373</v>
      </c>
      <c r="I515" s="28">
        <f>_xlfn.XLOOKUP(Emergency[[#This Row],[Visit_ID]],Financials[Visit_ID],Financials[Balance_Due])</f>
        <v>1802.594822376763</v>
      </c>
      <c r="J515" s="3">
        <f>_xlfn.XLOOKUP(Emergency[[#This Row],[Visit_ID]],Hospitalvisits[Visit_ID],Hospitalvisits[Admission_Date])</f>
        <v>45218</v>
      </c>
      <c r="K515">
        <f>_xlfn.XLOOKUP(Emergency[[#This Row],[Patient_ID]],Patientsdetails[Patient_ID],Patientsdetails[Satisfaction_Score])</f>
        <v>8</v>
      </c>
      <c r="L515" t="e">
        <f>_xlfn.XLOOKUP(Emergency[[#This Row],[Patient_ID]],Medicals[Patient ID],Medicals[Department])</f>
        <v>#N/A</v>
      </c>
    </row>
    <row r="516" spans="1:12">
      <c r="A516">
        <v>515</v>
      </c>
      <c r="B516">
        <v>217</v>
      </c>
      <c r="C516">
        <v>1839</v>
      </c>
      <c r="D516" t="s">
        <v>1261</v>
      </c>
      <c r="E516">
        <v>10</v>
      </c>
      <c r="F516" t="s">
        <v>1261</v>
      </c>
      <c r="G516" s="28">
        <f>_xlfn.XLOOKUP(Emergency[[#This Row],[Visit_ID]],Financials[Visit_ID],Financials[Total_Bill_Amount])</f>
        <v>16691</v>
      </c>
      <c r="H516" s="28">
        <f>_xlfn.XLOOKUP(Emergency[[#This Row],[Visit_ID]],Financials[Visit_ID],Financials[Insurance_Coverage])</f>
        <v>12210.94450339069</v>
      </c>
      <c r="I516" s="28">
        <f>_xlfn.XLOOKUP(Emergency[[#This Row],[Visit_ID]],Financials[Visit_ID],Financials[Balance_Due])</f>
        <v>4480.0554966093132</v>
      </c>
      <c r="J516" s="3">
        <f>_xlfn.XLOOKUP(Emergency[[#This Row],[Visit_ID]],Hospitalvisits[Visit_ID],Hospitalvisits[Admission_Date])</f>
        <v>44816</v>
      </c>
      <c r="K516">
        <f>_xlfn.XLOOKUP(Emergency[[#This Row],[Patient_ID]],Patientsdetails[Patient_ID],Patientsdetails[Satisfaction_Score])</f>
        <v>8</v>
      </c>
      <c r="L516" t="e">
        <f>_xlfn.XLOOKUP(Emergency[[#This Row],[Patient_ID]],Medicals[Patient ID],Medicals[Department])</f>
        <v>#N/A</v>
      </c>
    </row>
    <row r="517" spans="1:12">
      <c r="A517">
        <v>516</v>
      </c>
      <c r="B517">
        <v>210</v>
      </c>
      <c r="C517">
        <v>1575</v>
      </c>
      <c r="D517" t="s">
        <v>1262</v>
      </c>
      <c r="E517">
        <v>4</v>
      </c>
      <c r="F517" t="s">
        <v>1261</v>
      </c>
      <c r="G517" s="28">
        <f>_xlfn.XLOOKUP(Emergency[[#This Row],[Visit_ID]],Financials[Visit_ID],Financials[Total_Bill_Amount])</f>
        <v>28692</v>
      </c>
      <c r="H517" s="28">
        <f>_xlfn.XLOOKUP(Emergency[[#This Row],[Visit_ID]],Financials[Visit_ID],Financials[Insurance_Coverage])</f>
        <v>20605.737033756759</v>
      </c>
      <c r="I517" s="28">
        <f>_xlfn.XLOOKUP(Emergency[[#This Row],[Visit_ID]],Financials[Visit_ID],Financials[Balance_Due])</f>
        <v>8086.262966243241</v>
      </c>
      <c r="J517" s="3">
        <f>_xlfn.XLOOKUP(Emergency[[#This Row],[Visit_ID]],Hospitalvisits[Visit_ID],Hospitalvisits[Admission_Date])</f>
        <v>45518</v>
      </c>
      <c r="K517">
        <f>_xlfn.XLOOKUP(Emergency[[#This Row],[Patient_ID]],Patientsdetails[Patient_ID],Patientsdetails[Satisfaction_Score])</f>
        <v>4</v>
      </c>
      <c r="L517" t="e">
        <f>_xlfn.XLOOKUP(Emergency[[#This Row],[Patient_ID]],Medicals[Patient ID],Medicals[Department])</f>
        <v>#N/A</v>
      </c>
    </row>
    <row r="518" spans="1:12">
      <c r="A518">
        <v>517</v>
      </c>
      <c r="B518">
        <v>441</v>
      </c>
      <c r="C518">
        <v>2952</v>
      </c>
      <c r="D518" t="s">
        <v>1262</v>
      </c>
      <c r="E518">
        <v>2</v>
      </c>
      <c r="F518" t="s">
        <v>1261</v>
      </c>
      <c r="G518" s="28">
        <f>_xlfn.XLOOKUP(Emergency[[#This Row],[Visit_ID]],Financials[Visit_ID],Financials[Total_Bill_Amount])</f>
        <v>16671</v>
      </c>
      <c r="H518" s="28">
        <f>_xlfn.XLOOKUP(Emergency[[#This Row],[Visit_ID]],Financials[Visit_ID],Financials[Insurance_Coverage])</f>
        <v>8743.9216430207744</v>
      </c>
      <c r="I518" s="28">
        <f>_xlfn.XLOOKUP(Emergency[[#This Row],[Visit_ID]],Financials[Visit_ID],Financials[Balance_Due])</f>
        <v>7927.0783569792256</v>
      </c>
      <c r="J518" s="3">
        <f>_xlfn.XLOOKUP(Emergency[[#This Row],[Visit_ID]],Hospitalvisits[Visit_ID],Hospitalvisits[Admission_Date])</f>
        <v>44640</v>
      </c>
      <c r="K518">
        <f>_xlfn.XLOOKUP(Emergency[[#This Row],[Patient_ID]],Patientsdetails[Patient_ID],Patientsdetails[Satisfaction_Score])</f>
        <v>5</v>
      </c>
      <c r="L518" t="e">
        <f>_xlfn.XLOOKUP(Emergency[[#This Row],[Patient_ID]],Medicals[Patient ID],Medicals[Department])</f>
        <v>#N/A</v>
      </c>
    </row>
    <row r="519" spans="1:12">
      <c r="A519">
        <v>518</v>
      </c>
      <c r="B519">
        <v>531</v>
      </c>
      <c r="C519">
        <v>1311</v>
      </c>
      <c r="D519" t="s">
        <v>1262</v>
      </c>
      <c r="E519">
        <v>12</v>
      </c>
      <c r="F519" t="s">
        <v>1262</v>
      </c>
      <c r="G519" s="28">
        <f>_xlfn.XLOOKUP(Emergency[[#This Row],[Visit_ID]],Financials[Visit_ID],Financials[Total_Bill_Amount])</f>
        <v>7862</v>
      </c>
      <c r="H519" s="28">
        <f>_xlfn.XLOOKUP(Emergency[[#This Row],[Visit_ID]],Financials[Visit_ID],Financials[Insurance_Coverage])</f>
        <v>5854.0705780769376</v>
      </c>
      <c r="I519" s="28">
        <f>_xlfn.XLOOKUP(Emergency[[#This Row],[Visit_ID]],Financials[Visit_ID],Financials[Balance_Due])</f>
        <v>2007.9294219230619</v>
      </c>
      <c r="J519" s="3">
        <f>_xlfn.XLOOKUP(Emergency[[#This Row],[Visit_ID]],Hospitalvisits[Visit_ID],Hospitalvisits[Admission_Date])</f>
        <v>44804</v>
      </c>
      <c r="K519">
        <f>_xlfn.XLOOKUP(Emergency[[#This Row],[Patient_ID]],Patientsdetails[Patient_ID],Patientsdetails[Satisfaction_Score])</f>
        <v>2</v>
      </c>
      <c r="L519" t="e">
        <f>_xlfn.XLOOKUP(Emergency[[#This Row],[Patient_ID]],Medicals[Patient ID],Medicals[Department])</f>
        <v>#N/A</v>
      </c>
    </row>
    <row r="520" spans="1:12">
      <c r="A520">
        <v>519</v>
      </c>
      <c r="B520">
        <v>997</v>
      </c>
      <c r="C520">
        <v>1915</v>
      </c>
      <c r="D520" t="s">
        <v>1261</v>
      </c>
      <c r="E520">
        <v>11</v>
      </c>
      <c r="F520" t="s">
        <v>1262</v>
      </c>
      <c r="G520" s="28">
        <f>_xlfn.XLOOKUP(Emergency[[#This Row],[Visit_ID]],Financials[Visit_ID],Financials[Total_Bill_Amount])</f>
        <v>15976</v>
      </c>
      <c r="H520" s="28">
        <f>_xlfn.XLOOKUP(Emergency[[#This Row],[Visit_ID]],Financials[Visit_ID],Financials[Insurance_Coverage])</f>
        <v>9831.0612383295993</v>
      </c>
      <c r="I520" s="28">
        <f>_xlfn.XLOOKUP(Emergency[[#This Row],[Visit_ID]],Financials[Visit_ID],Financials[Balance_Due])</f>
        <v>6144.9387616704007</v>
      </c>
      <c r="J520" s="3">
        <f>_xlfn.XLOOKUP(Emergency[[#This Row],[Visit_ID]],Hospitalvisits[Visit_ID],Hospitalvisits[Admission_Date])</f>
        <v>45529</v>
      </c>
      <c r="K520">
        <f>_xlfn.XLOOKUP(Emergency[[#This Row],[Patient_ID]],Patientsdetails[Patient_ID],Patientsdetails[Satisfaction_Score])</f>
        <v>10</v>
      </c>
      <c r="L520" t="e">
        <f>_xlfn.XLOOKUP(Emergency[[#This Row],[Patient_ID]],Medicals[Patient ID],Medicals[Department])</f>
        <v>#N/A</v>
      </c>
    </row>
    <row r="521" spans="1:12">
      <c r="A521">
        <v>520</v>
      </c>
      <c r="B521">
        <v>351</v>
      </c>
      <c r="C521">
        <v>591</v>
      </c>
      <c r="D521" t="s">
        <v>1262</v>
      </c>
      <c r="E521">
        <v>2</v>
      </c>
      <c r="F521" t="s">
        <v>1262</v>
      </c>
      <c r="G521" s="28">
        <f>_xlfn.XLOOKUP(Emergency[[#This Row],[Visit_ID]],Financials[Visit_ID],Financials[Total_Bill_Amount])</f>
        <v>22523</v>
      </c>
      <c r="H521" s="28">
        <f>_xlfn.XLOOKUP(Emergency[[#This Row],[Visit_ID]],Financials[Visit_ID],Financials[Insurance_Coverage])</f>
        <v>18481.788099439349</v>
      </c>
      <c r="I521" s="28">
        <f>_xlfn.XLOOKUP(Emergency[[#This Row],[Visit_ID]],Financials[Visit_ID],Financials[Balance_Due])</f>
        <v>4041.2119005606551</v>
      </c>
      <c r="J521" s="3">
        <f>_xlfn.XLOOKUP(Emergency[[#This Row],[Visit_ID]],Hospitalvisits[Visit_ID],Hospitalvisits[Admission_Date])</f>
        <v>44928</v>
      </c>
      <c r="K521">
        <f>_xlfn.XLOOKUP(Emergency[[#This Row],[Patient_ID]],Patientsdetails[Patient_ID],Patientsdetails[Satisfaction_Score])</f>
        <v>8</v>
      </c>
      <c r="L521" t="e">
        <f>_xlfn.XLOOKUP(Emergency[[#This Row],[Patient_ID]],Medicals[Patient ID],Medicals[Department])</f>
        <v>#N/A</v>
      </c>
    </row>
    <row r="522" spans="1:12">
      <c r="A522">
        <v>521</v>
      </c>
      <c r="B522">
        <v>284</v>
      </c>
      <c r="C522">
        <v>2758</v>
      </c>
      <c r="D522" t="s">
        <v>1261</v>
      </c>
      <c r="E522">
        <v>7</v>
      </c>
      <c r="F522" t="s">
        <v>1262</v>
      </c>
      <c r="G522" s="28">
        <f>_xlfn.XLOOKUP(Emergency[[#This Row],[Visit_ID]],Financials[Visit_ID],Financials[Total_Bill_Amount])</f>
        <v>23502</v>
      </c>
      <c r="H522" s="28">
        <f>_xlfn.XLOOKUP(Emergency[[#This Row],[Visit_ID]],Financials[Visit_ID],Financials[Insurance_Coverage])</f>
        <v>16824.549023306459</v>
      </c>
      <c r="I522" s="28">
        <f>_xlfn.XLOOKUP(Emergency[[#This Row],[Visit_ID]],Financials[Visit_ID],Financials[Balance_Due])</f>
        <v>6677.4509766935371</v>
      </c>
      <c r="J522" s="3">
        <f>_xlfn.XLOOKUP(Emergency[[#This Row],[Visit_ID]],Hospitalvisits[Visit_ID],Hospitalvisits[Admission_Date])</f>
        <v>44677</v>
      </c>
      <c r="K522">
        <f>_xlfn.XLOOKUP(Emergency[[#This Row],[Patient_ID]],Patientsdetails[Patient_ID],Patientsdetails[Satisfaction_Score])</f>
        <v>9</v>
      </c>
      <c r="L522" t="e">
        <f>_xlfn.XLOOKUP(Emergency[[#This Row],[Patient_ID]],Medicals[Patient ID],Medicals[Department])</f>
        <v>#N/A</v>
      </c>
    </row>
    <row r="523" spans="1:12">
      <c r="A523">
        <v>522</v>
      </c>
      <c r="B523">
        <v>57</v>
      </c>
      <c r="C523">
        <v>1983</v>
      </c>
      <c r="D523" t="s">
        <v>1262</v>
      </c>
      <c r="E523">
        <v>5</v>
      </c>
      <c r="F523" t="s">
        <v>1261</v>
      </c>
      <c r="G523" s="28">
        <f>_xlfn.XLOOKUP(Emergency[[#This Row],[Visit_ID]],Financials[Visit_ID],Financials[Total_Bill_Amount])</f>
        <v>28181</v>
      </c>
      <c r="H523" s="28">
        <f>_xlfn.XLOOKUP(Emergency[[#This Row],[Visit_ID]],Financials[Visit_ID],Financials[Insurance_Coverage])</f>
        <v>18583.309981399729</v>
      </c>
      <c r="I523" s="28">
        <f>_xlfn.XLOOKUP(Emergency[[#This Row],[Visit_ID]],Financials[Visit_ID],Financials[Balance_Due])</f>
        <v>9597.6900186002713</v>
      </c>
      <c r="J523" s="3">
        <f>_xlfn.XLOOKUP(Emergency[[#This Row],[Visit_ID]],Hospitalvisits[Visit_ID],Hospitalvisits[Admission_Date])</f>
        <v>44752</v>
      </c>
      <c r="K523">
        <f>_xlfn.XLOOKUP(Emergency[[#This Row],[Patient_ID]],Patientsdetails[Patient_ID],Patientsdetails[Satisfaction_Score])</f>
        <v>5</v>
      </c>
      <c r="L523" t="str">
        <f>_xlfn.XLOOKUP(Emergency[[#This Row],[Patient_ID]],Medicals[Patient ID],Medicals[Department])</f>
        <v>Pediatrics</v>
      </c>
    </row>
    <row r="524" spans="1:12">
      <c r="A524">
        <v>523</v>
      </c>
      <c r="B524">
        <v>366</v>
      </c>
      <c r="C524">
        <v>1700</v>
      </c>
      <c r="D524" t="s">
        <v>1261</v>
      </c>
      <c r="E524">
        <v>9</v>
      </c>
      <c r="F524" t="s">
        <v>1261</v>
      </c>
      <c r="G524" s="28">
        <f>_xlfn.XLOOKUP(Emergency[[#This Row],[Visit_ID]],Financials[Visit_ID],Financials[Total_Bill_Amount])</f>
        <v>15148</v>
      </c>
      <c r="H524" s="28">
        <f>_xlfn.XLOOKUP(Emergency[[#This Row],[Visit_ID]],Financials[Visit_ID],Financials[Insurance_Coverage])</f>
        <v>9150.218851636826</v>
      </c>
      <c r="I524" s="28">
        <f>_xlfn.XLOOKUP(Emergency[[#This Row],[Visit_ID]],Financials[Visit_ID],Financials[Balance_Due])</f>
        <v>5997.781148363174</v>
      </c>
      <c r="J524" s="3">
        <f>_xlfn.XLOOKUP(Emergency[[#This Row],[Visit_ID]],Hospitalvisits[Visit_ID],Hospitalvisits[Admission_Date])</f>
        <v>44835</v>
      </c>
      <c r="K524">
        <f>_xlfn.XLOOKUP(Emergency[[#This Row],[Patient_ID]],Patientsdetails[Patient_ID],Patientsdetails[Satisfaction_Score])</f>
        <v>7</v>
      </c>
      <c r="L524" t="e">
        <f>_xlfn.XLOOKUP(Emergency[[#This Row],[Patient_ID]],Medicals[Patient ID],Medicals[Department])</f>
        <v>#N/A</v>
      </c>
    </row>
    <row r="525" spans="1:12">
      <c r="A525">
        <v>524</v>
      </c>
      <c r="B525">
        <v>522</v>
      </c>
      <c r="C525">
        <v>2334</v>
      </c>
      <c r="D525" t="s">
        <v>1262</v>
      </c>
      <c r="E525">
        <v>12</v>
      </c>
      <c r="F525" t="s">
        <v>1262</v>
      </c>
      <c r="G525" s="28">
        <f>_xlfn.XLOOKUP(Emergency[[#This Row],[Visit_ID]],Financials[Visit_ID],Financials[Total_Bill_Amount])</f>
        <v>29068</v>
      </c>
      <c r="H525" s="28">
        <f>_xlfn.XLOOKUP(Emergency[[#This Row],[Visit_ID]],Financials[Visit_ID],Financials[Insurance_Coverage])</f>
        <v>24990.525055008009</v>
      </c>
      <c r="I525" s="28">
        <f>_xlfn.XLOOKUP(Emergency[[#This Row],[Visit_ID]],Financials[Visit_ID],Financials[Balance_Due])</f>
        <v>4077.474944991995</v>
      </c>
      <c r="J525" s="3">
        <f>_xlfn.XLOOKUP(Emergency[[#This Row],[Visit_ID]],Hospitalvisits[Visit_ID],Hospitalvisits[Admission_Date])</f>
        <v>45303</v>
      </c>
      <c r="K525">
        <f>_xlfn.XLOOKUP(Emergency[[#This Row],[Patient_ID]],Patientsdetails[Patient_ID],Patientsdetails[Satisfaction_Score])</f>
        <v>7</v>
      </c>
      <c r="L525" t="e">
        <f>_xlfn.XLOOKUP(Emergency[[#This Row],[Patient_ID]],Medicals[Patient ID],Medicals[Department])</f>
        <v>#N/A</v>
      </c>
    </row>
    <row r="526" spans="1:12">
      <c r="A526">
        <v>525</v>
      </c>
      <c r="B526">
        <v>409</v>
      </c>
      <c r="C526">
        <v>2375</v>
      </c>
      <c r="D526" t="s">
        <v>1261</v>
      </c>
      <c r="E526">
        <v>6</v>
      </c>
      <c r="F526" t="s">
        <v>1262</v>
      </c>
      <c r="G526" s="28">
        <f>_xlfn.XLOOKUP(Emergency[[#This Row],[Visit_ID]],Financials[Visit_ID],Financials[Total_Bill_Amount])</f>
        <v>7409</v>
      </c>
      <c r="H526" s="28">
        <f>_xlfn.XLOOKUP(Emergency[[#This Row],[Visit_ID]],Financials[Visit_ID],Financials[Insurance_Coverage])</f>
        <v>6415.6333613489296</v>
      </c>
      <c r="I526" s="28">
        <f>_xlfn.XLOOKUP(Emergency[[#This Row],[Visit_ID]],Financials[Visit_ID],Financials[Balance_Due])</f>
        <v>993.36663865107039</v>
      </c>
      <c r="J526" s="3">
        <f>_xlfn.XLOOKUP(Emergency[[#This Row],[Visit_ID]],Hospitalvisits[Visit_ID],Hospitalvisits[Admission_Date])</f>
        <v>45170</v>
      </c>
      <c r="K526">
        <f>_xlfn.XLOOKUP(Emergency[[#This Row],[Patient_ID]],Patientsdetails[Patient_ID],Patientsdetails[Satisfaction_Score])</f>
        <v>1</v>
      </c>
      <c r="L526" t="e">
        <f>_xlfn.XLOOKUP(Emergency[[#This Row],[Patient_ID]],Medicals[Patient ID],Medicals[Department])</f>
        <v>#N/A</v>
      </c>
    </row>
    <row r="527" spans="1:12">
      <c r="A527">
        <v>526</v>
      </c>
      <c r="B527">
        <v>179</v>
      </c>
      <c r="C527">
        <v>1406</v>
      </c>
      <c r="D527" t="s">
        <v>1262</v>
      </c>
      <c r="E527">
        <v>1</v>
      </c>
      <c r="F527" t="s">
        <v>1262</v>
      </c>
      <c r="G527" s="28">
        <f>_xlfn.XLOOKUP(Emergency[[#This Row],[Visit_ID]],Financials[Visit_ID],Financials[Total_Bill_Amount])</f>
        <v>13696</v>
      </c>
      <c r="H527" s="28">
        <f>_xlfn.XLOOKUP(Emergency[[#This Row],[Visit_ID]],Financials[Visit_ID],Financials[Insurance_Coverage])</f>
        <v>12162.775580352079</v>
      </c>
      <c r="I527" s="28">
        <f>_xlfn.XLOOKUP(Emergency[[#This Row],[Visit_ID]],Financials[Visit_ID],Financials[Balance_Due])</f>
        <v>1533.2244196479189</v>
      </c>
      <c r="J527" s="3">
        <f>_xlfn.XLOOKUP(Emergency[[#This Row],[Visit_ID]],Hospitalvisits[Visit_ID],Hospitalvisits[Admission_Date])</f>
        <v>45413</v>
      </c>
      <c r="K527">
        <f>_xlfn.XLOOKUP(Emergency[[#This Row],[Patient_ID]],Patientsdetails[Patient_ID],Patientsdetails[Satisfaction_Score])</f>
        <v>2</v>
      </c>
      <c r="L527" t="e">
        <f>_xlfn.XLOOKUP(Emergency[[#This Row],[Patient_ID]],Medicals[Patient ID],Medicals[Department])</f>
        <v>#N/A</v>
      </c>
    </row>
    <row r="528" spans="1:12">
      <c r="A528">
        <v>527</v>
      </c>
      <c r="B528">
        <v>519</v>
      </c>
      <c r="C528">
        <v>618</v>
      </c>
      <c r="D528" t="s">
        <v>1262</v>
      </c>
      <c r="E528">
        <v>3</v>
      </c>
      <c r="F528" t="s">
        <v>1262</v>
      </c>
      <c r="G528" s="28">
        <f>_xlfn.XLOOKUP(Emergency[[#This Row],[Visit_ID]],Financials[Visit_ID],Financials[Total_Bill_Amount])</f>
        <v>5657</v>
      </c>
      <c r="H528" s="28">
        <f>_xlfn.XLOOKUP(Emergency[[#This Row],[Visit_ID]],Financials[Visit_ID],Financials[Insurance_Coverage])</f>
        <v>3056.3335051351942</v>
      </c>
      <c r="I528" s="28">
        <f>_xlfn.XLOOKUP(Emergency[[#This Row],[Visit_ID]],Financials[Visit_ID],Financials[Balance_Due])</f>
        <v>2600.6664948648058</v>
      </c>
      <c r="J528" s="3">
        <f>_xlfn.XLOOKUP(Emergency[[#This Row],[Visit_ID]],Hospitalvisits[Visit_ID],Hospitalvisits[Admission_Date])</f>
        <v>44636</v>
      </c>
      <c r="K528">
        <f>_xlfn.XLOOKUP(Emergency[[#This Row],[Patient_ID]],Patientsdetails[Patient_ID],Patientsdetails[Satisfaction_Score])</f>
        <v>8</v>
      </c>
      <c r="L528" t="e">
        <f>_xlfn.XLOOKUP(Emergency[[#This Row],[Patient_ID]],Medicals[Patient ID],Medicals[Department])</f>
        <v>#N/A</v>
      </c>
    </row>
    <row r="529" spans="1:12">
      <c r="A529">
        <v>528</v>
      </c>
      <c r="B529">
        <v>417</v>
      </c>
      <c r="C529">
        <v>1960</v>
      </c>
      <c r="D529" t="s">
        <v>1261</v>
      </c>
      <c r="E529">
        <v>2</v>
      </c>
      <c r="F529" t="s">
        <v>1261</v>
      </c>
      <c r="G529" s="28">
        <f>_xlfn.XLOOKUP(Emergency[[#This Row],[Visit_ID]],Financials[Visit_ID],Financials[Total_Bill_Amount])</f>
        <v>45106</v>
      </c>
      <c r="H529" s="28">
        <f>_xlfn.XLOOKUP(Emergency[[#This Row],[Visit_ID]],Financials[Visit_ID],Financials[Insurance_Coverage])</f>
        <v>24103.362466992319</v>
      </c>
      <c r="I529" s="28">
        <f>_xlfn.XLOOKUP(Emergency[[#This Row],[Visit_ID]],Financials[Visit_ID],Financials[Balance_Due])</f>
        <v>21002.637533007681</v>
      </c>
      <c r="J529" s="3">
        <f>_xlfn.XLOOKUP(Emergency[[#This Row],[Visit_ID]],Hospitalvisits[Visit_ID],Hospitalvisits[Admission_Date])</f>
        <v>45054</v>
      </c>
      <c r="K529">
        <f>_xlfn.XLOOKUP(Emergency[[#This Row],[Patient_ID]],Patientsdetails[Patient_ID],Patientsdetails[Satisfaction_Score])</f>
        <v>10</v>
      </c>
      <c r="L529" t="e">
        <f>_xlfn.XLOOKUP(Emergency[[#This Row],[Patient_ID]],Medicals[Patient ID],Medicals[Department])</f>
        <v>#N/A</v>
      </c>
    </row>
    <row r="530" spans="1:12">
      <c r="A530">
        <v>529</v>
      </c>
      <c r="B530">
        <v>348</v>
      </c>
      <c r="C530">
        <v>1654</v>
      </c>
      <c r="D530" t="s">
        <v>1261</v>
      </c>
      <c r="E530">
        <v>1</v>
      </c>
      <c r="F530" t="s">
        <v>1261</v>
      </c>
      <c r="G530" s="28">
        <f>_xlfn.XLOOKUP(Emergency[[#This Row],[Visit_ID]],Financials[Visit_ID],Financials[Total_Bill_Amount])</f>
        <v>16542</v>
      </c>
      <c r="H530" s="28">
        <f>_xlfn.XLOOKUP(Emergency[[#This Row],[Visit_ID]],Financials[Visit_ID],Financials[Insurance_Coverage])</f>
        <v>11784.112155491581</v>
      </c>
      <c r="I530" s="28">
        <f>_xlfn.XLOOKUP(Emergency[[#This Row],[Visit_ID]],Financials[Visit_ID],Financials[Balance_Due])</f>
        <v>4757.887844508421</v>
      </c>
      <c r="J530" s="3">
        <f>_xlfn.XLOOKUP(Emergency[[#This Row],[Visit_ID]],Hospitalvisits[Visit_ID],Hospitalvisits[Admission_Date])</f>
        <v>44653</v>
      </c>
      <c r="K530">
        <f>_xlfn.XLOOKUP(Emergency[[#This Row],[Patient_ID]],Patientsdetails[Patient_ID],Patientsdetails[Satisfaction_Score])</f>
        <v>4</v>
      </c>
      <c r="L530" t="e">
        <f>_xlfn.XLOOKUP(Emergency[[#This Row],[Patient_ID]],Medicals[Patient ID],Medicals[Department])</f>
        <v>#N/A</v>
      </c>
    </row>
    <row r="531" spans="1:12">
      <c r="A531">
        <v>530</v>
      </c>
      <c r="B531">
        <v>929</v>
      </c>
      <c r="C531">
        <v>1317</v>
      </c>
      <c r="D531" t="s">
        <v>1262</v>
      </c>
      <c r="E531">
        <v>12</v>
      </c>
      <c r="F531" t="s">
        <v>1262</v>
      </c>
      <c r="G531" s="28">
        <f>_xlfn.XLOOKUP(Emergency[[#This Row],[Visit_ID]],Financials[Visit_ID],Financials[Total_Bill_Amount])</f>
        <v>44136</v>
      </c>
      <c r="H531" s="28">
        <f>_xlfn.XLOOKUP(Emergency[[#This Row],[Visit_ID]],Financials[Visit_ID],Financials[Insurance_Coverage])</f>
        <v>37651.384386947342</v>
      </c>
      <c r="I531" s="28">
        <f>_xlfn.XLOOKUP(Emergency[[#This Row],[Visit_ID]],Financials[Visit_ID],Financials[Balance_Due])</f>
        <v>6484.6156130526579</v>
      </c>
      <c r="J531" s="3">
        <f>_xlfn.XLOOKUP(Emergency[[#This Row],[Visit_ID]],Hospitalvisits[Visit_ID],Hospitalvisits[Admission_Date])</f>
        <v>45337</v>
      </c>
      <c r="K531">
        <f>_xlfn.XLOOKUP(Emergency[[#This Row],[Patient_ID]],Patientsdetails[Patient_ID],Patientsdetails[Satisfaction_Score])</f>
        <v>7</v>
      </c>
      <c r="L531" t="e">
        <f>_xlfn.XLOOKUP(Emergency[[#This Row],[Patient_ID]],Medicals[Patient ID],Medicals[Department])</f>
        <v>#N/A</v>
      </c>
    </row>
    <row r="532" spans="1:12">
      <c r="A532">
        <v>531</v>
      </c>
      <c r="B532">
        <v>767</v>
      </c>
      <c r="C532">
        <v>2722</v>
      </c>
      <c r="D532" t="s">
        <v>1262</v>
      </c>
      <c r="E532">
        <v>8</v>
      </c>
      <c r="F532" t="s">
        <v>1261</v>
      </c>
      <c r="G532" s="28">
        <f>_xlfn.XLOOKUP(Emergency[[#This Row],[Visit_ID]],Financials[Visit_ID],Financials[Total_Bill_Amount])</f>
        <v>13618</v>
      </c>
      <c r="H532" s="28">
        <f>_xlfn.XLOOKUP(Emergency[[#This Row],[Visit_ID]],Financials[Visit_ID],Financials[Insurance_Coverage])</f>
        <v>11222.926427513181</v>
      </c>
      <c r="I532" s="28">
        <f>_xlfn.XLOOKUP(Emergency[[#This Row],[Visit_ID]],Financials[Visit_ID],Financials[Balance_Due])</f>
        <v>2395.0735724868168</v>
      </c>
      <c r="J532" s="3">
        <f>_xlfn.XLOOKUP(Emergency[[#This Row],[Visit_ID]],Hospitalvisits[Visit_ID],Hospitalvisits[Admission_Date])</f>
        <v>44728</v>
      </c>
      <c r="K532">
        <f>_xlfn.XLOOKUP(Emergency[[#This Row],[Patient_ID]],Patientsdetails[Patient_ID],Patientsdetails[Satisfaction_Score])</f>
        <v>10</v>
      </c>
      <c r="L532" t="e">
        <f>_xlfn.XLOOKUP(Emergency[[#This Row],[Patient_ID]],Medicals[Patient ID],Medicals[Department])</f>
        <v>#N/A</v>
      </c>
    </row>
    <row r="533" spans="1:12">
      <c r="A533">
        <v>532</v>
      </c>
      <c r="B533">
        <v>605</v>
      </c>
      <c r="C533">
        <v>348</v>
      </c>
      <c r="D533" t="s">
        <v>1261</v>
      </c>
      <c r="E533">
        <v>11</v>
      </c>
      <c r="F533" t="s">
        <v>1262</v>
      </c>
      <c r="G533" s="28">
        <f>_xlfn.XLOOKUP(Emergency[[#This Row],[Visit_ID]],Financials[Visit_ID],Financials[Total_Bill_Amount])</f>
        <v>5043</v>
      </c>
      <c r="H533" s="28">
        <f>_xlfn.XLOOKUP(Emergency[[#This Row],[Visit_ID]],Financials[Visit_ID],Financials[Insurance_Coverage])</f>
        <v>4353.1354240059582</v>
      </c>
      <c r="I533" s="28">
        <f>_xlfn.XLOOKUP(Emergency[[#This Row],[Visit_ID]],Financials[Visit_ID],Financials[Balance_Due])</f>
        <v>689.86457599404184</v>
      </c>
      <c r="J533" s="3">
        <f>_xlfn.XLOOKUP(Emergency[[#This Row],[Visit_ID]],Hospitalvisits[Visit_ID],Hospitalvisits[Admission_Date])</f>
        <v>44785</v>
      </c>
      <c r="K533">
        <f>_xlfn.XLOOKUP(Emergency[[#This Row],[Patient_ID]],Patientsdetails[Patient_ID],Patientsdetails[Satisfaction_Score])</f>
        <v>1</v>
      </c>
      <c r="L533" t="e">
        <f>_xlfn.XLOOKUP(Emergency[[#This Row],[Patient_ID]],Medicals[Patient ID],Medicals[Department])</f>
        <v>#N/A</v>
      </c>
    </row>
    <row r="534" spans="1:12">
      <c r="A534">
        <v>533</v>
      </c>
      <c r="B534">
        <v>210</v>
      </c>
      <c r="C534">
        <v>651</v>
      </c>
      <c r="D534" t="s">
        <v>1262</v>
      </c>
      <c r="E534">
        <v>10</v>
      </c>
      <c r="F534" t="s">
        <v>1262</v>
      </c>
      <c r="G534" s="28">
        <f>_xlfn.XLOOKUP(Emergency[[#This Row],[Visit_ID]],Financials[Visit_ID],Financials[Total_Bill_Amount])</f>
        <v>3681</v>
      </c>
      <c r="H534" s="28">
        <f>_xlfn.XLOOKUP(Emergency[[#This Row],[Visit_ID]],Financials[Visit_ID],Financials[Insurance_Coverage])</f>
        <v>2114.90032236559</v>
      </c>
      <c r="I534" s="28">
        <f>_xlfn.XLOOKUP(Emergency[[#This Row],[Visit_ID]],Financials[Visit_ID],Financials[Balance_Due])</f>
        <v>1566.09967763441</v>
      </c>
      <c r="J534" s="3">
        <f>_xlfn.XLOOKUP(Emergency[[#This Row],[Visit_ID]],Hospitalvisits[Visit_ID],Hospitalvisits[Admission_Date])</f>
        <v>44596</v>
      </c>
      <c r="K534">
        <f>_xlfn.XLOOKUP(Emergency[[#This Row],[Patient_ID]],Patientsdetails[Patient_ID],Patientsdetails[Satisfaction_Score])</f>
        <v>4</v>
      </c>
      <c r="L534" t="e">
        <f>_xlfn.XLOOKUP(Emergency[[#This Row],[Patient_ID]],Medicals[Patient ID],Medicals[Department])</f>
        <v>#N/A</v>
      </c>
    </row>
    <row r="535" spans="1:12">
      <c r="A535">
        <v>534</v>
      </c>
      <c r="B535">
        <v>509</v>
      </c>
      <c r="C535">
        <v>2654</v>
      </c>
      <c r="D535" t="s">
        <v>1261</v>
      </c>
      <c r="E535">
        <v>9</v>
      </c>
      <c r="F535" t="s">
        <v>1262</v>
      </c>
      <c r="G535" s="28">
        <f>_xlfn.XLOOKUP(Emergency[[#This Row],[Visit_ID]],Financials[Visit_ID],Financials[Total_Bill_Amount])</f>
        <v>3920</v>
      </c>
      <c r="H535" s="28">
        <f>_xlfn.XLOOKUP(Emergency[[#This Row],[Visit_ID]],Financials[Visit_ID],Financials[Insurance_Coverage])</f>
        <v>2650.6980396494268</v>
      </c>
      <c r="I535" s="28">
        <f>_xlfn.XLOOKUP(Emergency[[#This Row],[Visit_ID]],Financials[Visit_ID],Financials[Balance_Due])</f>
        <v>1269.3019603505729</v>
      </c>
      <c r="J535" s="3">
        <f>_xlfn.XLOOKUP(Emergency[[#This Row],[Visit_ID]],Hospitalvisits[Visit_ID],Hospitalvisits[Admission_Date])</f>
        <v>45306</v>
      </c>
      <c r="K535">
        <f>_xlfn.XLOOKUP(Emergency[[#This Row],[Patient_ID]],Patientsdetails[Patient_ID],Patientsdetails[Satisfaction_Score])</f>
        <v>4</v>
      </c>
      <c r="L535" t="e">
        <f>_xlfn.XLOOKUP(Emergency[[#This Row],[Patient_ID]],Medicals[Patient ID],Medicals[Department])</f>
        <v>#N/A</v>
      </c>
    </row>
    <row r="536" spans="1:12">
      <c r="A536">
        <v>535</v>
      </c>
      <c r="B536">
        <v>941</v>
      </c>
      <c r="C536">
        <v>630</v>
      </c>
      <c r="D536" t="s">
        <v>1262</v>
      </c>
      <c r="E536">
        <v>8</v>
      </c>
      <c r="F536" t="s">
        <v>1262</v>
      </c>
      <c r="G536" s="28">
        <f>_xlfn.XLOOKUP(Emergency[[#This Row],[Visit_ID]],Financials[Visit_ID],Financials[Total_Bill_Amount])</f>
        <v>30143</v>
      </c>
      <c r="H536" s="28">
        <f>_xlfn.XLOOKUP(Emergency[[#This Row],[Visit_ID]],Financials[Visit_ID],Financials[Insurance_Coverage])</f>
        <v>25982.637688603529</v>
      </c>
      <c r="I536" s="28">
        <f>_xlfn.XLOOKUP(Emergency[[#This Row],[Visit_ID]],Financials[Visit_ID],Financials[Balance_Due])</f>
        <v>4160.3623113964713</v>
      </c>
      <c r="J536" s="3">
        <f>_xlfn.XLOOKUP(Emergency[[#This Row],[Visit_ID]],Hospitalvisits[Visit_ID],Hospitalvisits[Admission_Date])</f>
        <v>45163</v>
      </c>
      <c r="K536">
        <f>_xlfn.XLOOKUP(Emergency[[#This Row],[Patient_ID]],Patientsdetails[Patient_ID],Patientsdetails[Satisfaction_Score])</f>
        <v>3</v>
      </c>
      <c r="L536" t="e">
        <f>_xlfn.XLOOKUP(Emergency[[#This Row],[Patient_ID]],Medicals[Patient ID],Medicals[Department])</f>
        <v>#N/A</v>
      </c>
    </row>
    <row r="537" spans="1:12">
      <c r="A537">
        <v>536</v>
      </c>
      <c r="B537">
        <v>417</v>
      </c>
      <c r="C537">
        <v>2703</v>
      </c>
      <c r="D537" t="s">
        <v>1262</v>
      </c>
      <c r="E537">
        <v>10</v>
      </c>
      <c r="F537" t="s">
        <v>1262</v>
      </c>
      <c r="G537" s="28">
        <f>_xlfn.XLOOKUP(Emergency[[#This Row],[Visit_ID]],Financials[Visit_ID],Financials[Total_Bill_Amount])</f>
        <v>10451</v>
      </c>
      <c r="H537" s="28">
        <f>_xlfn.XLOOKUP(Emergency[[#This Row],[Visit_ID]],Financials[Visit_ID],Financials[Insurance_Coverage])</f>
        <v>5324.656214856097</v>
      </c>
      <c r="I537" s="28">
        <f>_xlfn.XLOOKUP(Emergency[[#This Row],[Visit_ID]],Financials[Visit_ID],Financials[Balance_Due])</f>
        <v>5126.343785143903</v>
      </c>
      <c r="J537" s="3">
        <f>_xlfn.XLOOKUP(Emergency[[#This Row],[Visit_ID]],Hospitalvisits[Visit_ID],Hospitalvisits[Admission_Date])</f>
        <v>44870</v>
      </c>
      <c r="K537">
        <f>_xlfn.XLOOKUP(Emergency[[#This Row],[Patient_ID]],Patientsdetails[Patient_ID],Patientsdetails[Satisfaction_Score])</f>
        <v>10</v>
      </c>
      <c r="L537" t="e">
        <f>_xlfn.XLOOKUP(Emergency[[#This Row],[Patient_ID]],Medicals[Patient ID],Medicals[Department])</f>
        <v>#N/A</v>
      </c>
    </row>
    <row r="538" spans="1:12">
      <c r="A538">
        <v>537</v>
      </c>
      <c r="B538">
        <v>176</v>
      </c>
      <c r="C538">
        <v>1737</v>
      </c>
      <c r="D538" t="s">
        <v>1261</v>
      </c>
      <c r="E538">
        <v>1</v>
      </c>
      <c r="F538" t="s">
        <v>1261</v>
      </c>
      <c r="G538" s="28">
        <f>_xlfn.XLOOKUP(Emergency[[#This Row],[Visit_ID]],Financials[Visit_ID],Financials[Total_Bill_Amount])</f>
        <v>12930</v>
      </c>
      <c r="H538" s="28">
        <f>_xlfn.XLOOKUP(Emergency[[#This Row],[Visit_ID]],Financials[Visit_ID],Financials[Insurance_Coverage])</f>
        <v>9810.919460455003</v>
      </c>
      <c r="I538" s="28">
        <f>_xlfn.XLOOKUP(Emergency[[#This Row],[Visit_ID]],Financials[Visit_ID],Financials[Balance_Due])</f>
        <v>3119.080539544997</v>
      </c>
      <c r="J538" s="3">
        <f>_xlfn.XLOOKUP(Emergency[[#This Row],[Visit_ID]],Hospitalvisits[Visit_ID],Hospitalvisits[Admission_Date])</f>
        <v>44672</v>
      </c>
      <c r="K538">
        <f>_xlfn.XLOOKUP(Emergency[[#This Row],[Patient_ID]],Patientsdetails[Patient_ID],Patientsdetails[Satisfaction_Score])</f>
        <v>6</v>
      </c>
      <c r="L538" t="str">
        <f>_xlfn.XLOOKUP(Emergency[[#This Row],[Patient_ID]],Medicals[Patient ID],Medicals[Department])</f>
        <v>Pediatrics</v>
      </c>
    </row>
    <row r="539" spans="1:12">
      <c r="A539">
        <v>538</v>
      </c>
      <c r="B539">
        <v>206</v>
      </c>
      <c r="C539">
        <v>1631</v>
      </c>
      <c r="D539" t="s">
        <v>1261</v>
      </c>
      <c r="E539">
        <v>2</v>
      </c>
      <c r="F539" t="s">
        <v>1261</v>
      </c>
      <c r="G539" s="28">
        <f>_xlfn.XLOOKUP(Emergency[[#This Row],[Visit_ID]],Financials[Visit_ID],Financials[Total_Bill_Amount])</f>
        <v>23478</v>
      </c>
      <c r="H539" s="28">
        <f>_xlfn.XLOOKUP(Emergency[[#This Row],[Visit_ID]],Financials[Visit_ID],Financials[Insurance_Coverage])</f>
        <v>16373.92080663283</v>
      </c>
      <c r="I539" s="28">
        <f>_xlfn.XLOOKUP(Emergency[[#This Row],[Visit_ID]],Financials[Visit_ID],Financials[Balance_Due])</f>
        <v>7104.0791933671699</v>
      </c>
      <c r="J539" s="3">
        <f>_xlfn.XLOOKUP(Emergency[[#This Row],[Visit_ID]],Hospitalvisits[Visit_ID],Hospitalvisits[Admission_Date])</f>
        <v>44645</v>
      </c>
      <c r="K539">
        <f>_xlfn.XLOOKUP(Emergency[[#This Row],[Patient_ID]],Patientsdetails[Patient_ID],Patientsdetails[Satisfaction_Score])</f>
        <v>8</v>
      </c>
      <c r="L539" t="e">
        <f>_xlfn.XLOOKUP(Emergency[[#This Row],[Patient_ID]],Medicals[Patient ID],Medicals[Department])</f>
        <v>#N/A</v>
      </c>
    </row>
    <row r="540" spans="1:12">
      <c r="A540">
        <v>539</v>
      </c>
      <c r="B540">
        <v>354</v>
      </c>
      <c r="C540">
        <v>2672</v>
      </c>
      <c r="D540" t="s">
        <v>1262</v>
      </c>
      <c r="E540">
        <v>7</v>
      </c>
      <c r="F540" t="s">
        <v>1261</v>
      </c>
      <c r="G540" s="28">
        <f>_xlfn.XLOOKUP(Emergency[[#This Row],[Visit_ID]],Financials[Visit_ID],Financials[Total_Bill_Amount])</f>
        <v>14624</v>
      </c>
      <c r="H540" s="28">
        <f>_xlfn.XLOOKUP(Emergency[[#This Row],[Visit_ID]],Financials[Visit_ID],Financials[Insurance_Coverage])</f>
        <v>12435.582071678909</v>
      </c>
      <c r="I540" s="28">
        <f>_xlfn.XLOOKUP(Emergency[[#This Row],[Visit_ID]],Financials[Visit_ID],Financials[Balance_Due])</f>
        <v>2188.417928321091</v>
      </c>
      <c r="J540" s="3">
        <f>_xlfn.XLOOKUP(Emergency[[#This Row],[Visit_ID]],Hospitalvisits[Visit_ID],Hospitalvisits[Admission_Date])</f>
        <v>44934</v>
      </c>
      <c r="K540">
        <f>_xlfn.XLOOKUP(Emergency[[#This Row],[Patient_ID]],Patientsdetails[Patient_ID],Patientsdetails[Satisfaction_Score])</f>
        <v>4</v>
      </c>
      <c r="L540" t="e">
        <f>_xlfn.XLOOKUP(Emergency[[#This Row],[Patient_ID]],Medicals[Patient ID],Medicals[Department])</f>
        <v>#N/A</v>
      </c>
    </row>
    <row r="541" spans="1:12">
      <c r="A541">
        <v>540</v>
      </c>
      <c r="B541">
        <v>26</v>
      </c>
      <c r="C541">
        <v>1164</v>
      </c>
      <c r="D541" t="s">
        <v>1262</v>
      </c>
      <c r="E541">
        <v>10</v>
      </c>
      <c r="F541" t="s">
        <v>1262</v>
      </c>
      <c r="G541" s="28">
        <f>_xlfn.XLOOKUP(Emergency[[#This Row],[Visit_ID]],Financials[Visit_ID],Financials[Total_Bill_Amount])</f>
        <v>3580</v>
      </c>
      <c r="H541" s="28">
        <f>_xlfn.XLOOKUP(Emergency[[#This Row],[Visit_ID]],Financials[Visit_ID],Financials[Insurance_Coverage])</f>
        <v>2543.2701424106422</v>
      </c>
      <c r="I541" s="28">
        <f>_xlfn.XLOOKUP(Emergency[[#This Row],[Visit_ID]],Financials[Visit_ID],Financials[Balance_Due])</f>
        <v>1036.7298575893581</v>
      </c>
      <c r="J541" s="3">
        <f>_xlfn.XLOOKUP(Emergency[[#This Row],[Visit_ID]],Hospitalvisits[Visit_ID],Hospitalvisits[Admission_Date])</f>
        <v>45362</v>
      </c>
      <c r="K541">
        <f>_xlfn.XLOOKUP(Emergency[[#This Row],[Patient_ID]],Patientsdetails[Patient_ID],Patientsdetails[Satisfaction_Score])</f>
        <v>1</v>
      </c>
      <c r="L541" t="str">
        <f>_xlfn.XLOOKUP(Emergency[[#This Row],[Patient_ID]],Medicals[Patient ID],Medicals[Department])</f>
        <v>Cardiology</v>
      </c>
    </row>
    <row r="542" spans="1:12">
      <c r="A542">
        <v>541</v>
      </c>
      <c r="B542">
        <v>180</v>
      </c>
      <c r="C542">
        <v>478</v>
      </c>
      <c r="D542" t="s">
        <v>1262</v>
      </c>
      <c r="E542">
        <v>3</v>
      </c>
      <c r="F542" t="s">
        <v>1261</v>
      </c>
      <c r="G542" s="28">
        <f>_xlfn.XLOOKUP(Emergency[[#This Row],[Visit_ID]],Financials[Visit_ID],Financials[Total_Bill_Amount])</f>
        <v>6263</v>
      </c>
      <c r="H542" s="28">
        <f>_xlfn.XLOOKUP(Emergency[[#This Row],[Visit_ID]],Financials[Visit_ID],Financials[Insurance_Coverage])</f>
        <v>3609.0799753514848</v>
      </c>
      <c r="I542" s="28">
        <f>_xlfn.XLOOKUP(Emergency[[#This Row],[Visit_ID]],Financials[Visit_ID],Financials[Balance_Due])</f>
        <v>2653.9200246485152</v>
      </c>
      <c r="J542" s="3">
        <f>_xlfn.XLOOKUP(Emergency[[#This Row],[Visit_ID]],Hospitalvisits[Visit_ID],Hospitalvisits[Admission_Date])</f>
        <v>44802</v>
      </c>
      <c r="K542">
        <f>_xlfn.XLOOKUP(Emergency[[#This Row],[Patient_ID]],Patientsdetails[Patient_ID],Patientsdetails[Satisfaction_Score])</f>
        <v>2</v>
      </c>
      <c r="L542" t="e">
        <f>_xlfn.XLOOKUP(Emergency[[#This Row],[Patient_ID]],Medicals[Patient ID],Medicals[Department])</f>
        <v>#N/A</v>
      </c>
    </row>
    <row r="543" spans="1:12">
      <c r="A543">
        <v>542</v>
      </c>
      <c r="B543">
        <v>799</v>
      </c>
      <c r="C543">
        <v>202</v>
      </c>
      <c r="D543" t="s">
        <v>1261</v>
      </c>
      <c r="E543">
        <v>1</v>
      </c>
      <c r="F543" t="s">
        <v>1261</v>
      </c>
      <c r="G543" s="28">
        <f>_xlfn.XLOOKUP(Emergency[[#This Row],[Visit_ID]],Financials[Visit_ID],Financials[Total_Bill_Amount])</f>
        <v>18839</v>
      </c>
      <c r="H543" s="28">
        <f>_xlfn.XLOOKUP(Emergency[[#This Row],[Visit_ID]],Financials[Visit_ID],Financials[Insurance_Coverage])</f>
        <v>11267.6467525977</v>
      </c>
      <c r="I543" s="28">
        <f>_xlfn.XLOOKUP(Emergency[[#This Row],[Visit_ID]],Financials[Visit_ID],Financials[Balance_Due])</f>
        <v>7571.3532474023013</v>
      </c>
      <c r="J543" s="3">
        <f>_xlfn.XLOOKUP(Emergency[[#This Row],[Visit_ID]],Hospitalvisits[Visit_ID],Hospitalvisits[Admission_Date])</f>
        <v>45622</v>
      </c>
      <c r="K543">
        <f>_xlfn.XLOOKUP(Emergency[[#This Row],[Patient_ID]],Patientsdetails[Patient_ID],Patientsdetails[Satisfaction_Score])</f>
        <v>3</v>
      </c>
      <c r="L543" t="e">
        <f>_xlfn.XLOOKUP(Emergency[[#This Row],[Patient_ID]],Medicals[Patient ID],Medicals[Department])</f>
        <v>#N/A</v>
      </c>
    </row>
    <row r="544" spans="1:12">
      <c r="A544">
        <v>543</v>
      </c>
      <c r="B544">
        <v>44</v>
      </c>
      <c r="C544">
        <v>2854</v>
      </c>
      <c r="D544" t="s">
        <v>1262</v>
      </c>
      <c r="E544">
        <v>2</v>
      </c>
      <c r="F544" t="s">
        <v>1261</v>
      </c>
      <c r="G544" s="28">
        <f>_xlfn.XLOOKUP(Emergency[[#This Row],[Visit_ID]],Financials[Visit_ID],Financials[Total_Bill_Amount])</f>
        <v>7878</v>
      </c>
      <c r="H544" s="28">
        <f>_xlfn.XLOOKUP(Emergency[[#This Row],[Visit_ID]],Financials[Visit_ID],Financials[Insurance_Coverage])</f>
        <v>5474.2873941378293</v>
      </c>
      <c r="I544" s="28">
        <f>_xlfn.XLOOKUP(Emergency[[#This Row],[Visit_ID]],Financials[Visit_ID],Financials[Balance_Due])</f>
        <v>2403.7126058621711</v>
      </c>
      <c r="J544" s="3">
        <f>_xlfn.XLOOKUP(Emergency[[#This Row],[Visit_ID]],Hospitalvisits[Visit_ID],Hospitalvisits[Admission_Date])</f>
        <v>45388</v>
      </c>
      <c r="K544">
        <f>_xlfn.XLOOKUP(Emergency[[#This Row],[Patient_ID]],Patientsdetails[Patient_ID],Patientsdetails[Satisfaction_Score])</f>
        <v>5</v>
      </c>
      <c r="L544" t="str">
        <f>_xlfn.XLOOKUP(Emergency[[#This Row],[Patient_ID]],Medicals[Patient ID],Medicals[Department])</f>
        <v>Cardiology</v>
      </c>
    </row>
    <row r="545" spans="1:12">
      <c r="A545">
        <v>544</v>
      </c>
      <c r="B545">
        <v>844</v>
      </c>
      <c r="C545">
        <v>2155</v>
      </c>
      <c r="D545" t="s">
        <v>1262</v>
      </c>
      <c r="E545">
        <v>10</v>
      </c>
      <c r="F545" t="s">
        <v>1262</v>
      </c>
      <c r="G545" s="28">
        <f>_xlfn.XLOOKUP(Emergency[[#This Row],[Visit_ID]],Financials[Visit_ID],Financials[Total_Bill_Amount])</f>
        <v>17953</v>
      </c>
      <c r="H545" s="28">
        <f>_xlfn.XLOOKUP(Emergency[[#This Row],[Visit_ID]],Financials[Visit_ID],Financials[Insurance_Coverage])</f>
        <v>11437.817634508719</v>
      </c>
      <c r="I545" s="28">
        <f>_xlfn.XLOOKUP(Emergency[[#This Row],[Visit_ID]],Financials[Visit_ID],Financials[Balance_Due])</f>
        <v>6515.1823654912769</v>
      </c>
      <c r="J545" s="3">
        <f>_xlfn.XLOOKUP(Emergency[[#This Row],[Visit_ID]],Hospitalvisits[Visit_ID],Hospitalvisits[Admission_Date])</f>
        <v>45226</v>
      </c>
      <c r="K545">
        <f>_xlfn.XLOOKUP(Emergency[[#This Row],[Patient_ID]],Patientsdetails[Patient_ID],Patientsdetails[Satisfaction_Score])</f>
        <v>2</v>
      </c>
      <c r="L545" t="e">
        <f>_xlfn.XLOOKUP(Emergency[[#This Row],[Patient_ID]],Medicals[Patient ID],Medicals[Department])</f>
        <v>#N/A</v>
      </c>
    </row>
    <row r="546" spans="1:12">
      <c r="A546">
        <v>545</v>
      </c>
      <c r="B546">
        <v>200</v>
      </c>
      <c r="C546">
        <v>2898</v>
      </c>
      <c r="D546" t="s">
        <v>1261</v>
      </c>
      <c r="E546">
        <v>5</v>
      </c>
      <c r="F546" t="s">
        <v>1261</v>
      </c>
      <c r="G546" s="28">
        <f>_xlfn.XLOOKUP(Emergency[[#This Row],[Visit_ID]],Financials[Visit_ID],Financials[Total_Bill_Amount])</f>
        <v>16042</v>
      </c>
      <c r="H546" s="28">
        <f>_xlfn.XLOOKUP(Emergency[[#This Row],[Visit_ID]],Financials[Visit_ID],Financials[Insurance_Coverage])</f>
        <v>10795.43940319037</v>
      </c>
      <c r="I546" s="28">
        <f>_xlfn.XLOOKUP(Emergency[[#This Row],[Visit_ID]],Financials[Visit_ID],Financials[Balance_Due])</f>
        <v>5246.5605968096261</v>
      </c>
      <c r="J546" s="3">
        <f>_xlfn.XLOOKUP(Emergency[[#This Row],[Visit_ID]],Hospitalvisits[Visit_ID],Hospitalvisits[Admission_Date])</f>
        <v>45566</v>
      </c>
      <c r="K546">
        <f>_xlfn.XLOOKUP(Emergency[[#This Row],[Patient_ID]],Patientsdetails[Patient_ID],Patientsdetails[Satisfaction_Score])</f>
        <v>2</v>
      </c>
      <c r="L546" t="str">
        <f>_xlfn.XLOOKUP(Emergency[[#This Row],[Patient_ID]],Medicals[Patient ID],Medicals[Department])</f>
        <v>Oncology</v>
      </c>
    </row>
    <row r="547" spans="1:12">
      <c r="A547">
        <v>546</v>
      </c>
      <c r="B547">
        <v>890</v>
      </c>
      <c r="C547">
        <v>214</v>
      </c>
      <c r="D547" t="s">
        <v>1261</v>
      </c>
      <c r="E547">
        <v>9</v>
      </c>
      <c r="F547" t="s">
        <v>1261</v>
      </c>
      <c r="G547" s="28">
        <f>_xlfn.XLOOKUP(Emergency[[#This Row],[Visit_ID]],Financials[Visit_ID],Financials[Total_Bill_Amount])</f>
        <v>9364</v>
      </c>
      <c r="H547" s="28">
        <f>_xlfn.XLOOKUP(Emergency[[#This Row],[Visit_ID]],Financials[Visit_ID],Financials[Insurance_Coverage])</f>
        <v>7994.1025085903038</v>
      </c>
      <c r="I547" s="28">
        <f>_xlfn.XLOOKUP(Emergency[[#This Row],[Visit_ID]],Financials[Visit_ID],Financials[Balance_Due])</f>
        <v>1369.8974914096959</v>
      </c>
      <c r="J547" s="3">
        <f>_xlfn.XLOOKUP(Emergency[[#This Row],[Visit_ID]],Hospitalvisits[Visit_ID],Hospitalvisits[Admission_Date])</f>
        <v>45008</v>
      </c>
      <c r="K547">
        <f>_xlfn.XLOOKUP(Emergency[[#This Row],[Patient_ID]],Patientsdetails[Patient_ID],Patientsdetails[Satisfaction_Score])</f>
        <v>4</v>
      </c>
      <c r="L547" t="e">
        <f>_xlfn.XLOOKUP(Emergency[[#This Row],[Patient_ID]],Medicals[Patient ID],Medicals[Department])</f>
        <v>#N/A</v>
      </c>
    </row>
    <row r="548" spans="1:12">
      <c r="A548">
        <v>547</v>
      </c>
      <c r="B548">
        <v>51</v>
      </c>
      <c r="C548">
        <v>1952</v>
      </c>
      <c r="D548" t="s">
        <v>1261</v>
      </c>
      <c r="E548">
        <v>4</v>
      </c>
      <c r="F548" t="s">
        <v>1262</v>
      </c>
      <c r="G548" s="28">
        <f>_xlfn.XLOOKUP(Emergency[[#This Row],[Visit_ID]],Financials[Visit_ID],Financials[Total_Bill_Amount])</f>
        <v>14940</v>
      </c>
      <c r="H548" s="28">
        <f>_xlfn.XLOOKUP(Emergency[[#This Row],[Visit_ID]],Financials[Visit_ID],Financials[Insurance_Coverage])</f>
        <v>11951.427761339461</v>
      </c>
      <c r="I548" s="28">
        <f>_xlfn.XLOOKUP(Emergency[[#This Row],[Visit_ID]],Financials[Visit_ID],Financials[Balance_Due])</f>
        <v>2988.5722386605448</v>
      </c>
      <c r="J548" s="3">
        <f>_xlfn.XLOOKUP(Emergency[[#This Row],[Visit_ID]],Hospitalvisits[Visit_ID],Hospitalvisits[Admission_Date])</f>
        <v>45623</v>
      </c>
      <c r="K548">
        <f>_xlfn.XLOOKUP(Emergency[[#This Row],[Patient_ID]],Patientsdetails[Patient_ID],Patientsdetails[Satisfaction_Score])</f>
        <v>9</v>
      </c>
      <c r="L548" t="str">
        <f>_xlfn.XLOOKUP(Emergency[[#This Row],[Patient_ID]],Medicals[Patient ID],Medicals[Department])</f>
        <v>Cardiology</v>
      </c>
    </row>
    <row r="549" spans="1:12">
      <c r="A549">
        <v>548</v>
      </c>
      <c r="B549">
        <v>657</v>
      </c>
      <c r="C549">
        <v>1389</v>
      </c>
      <c r="D549" t="s">
        <v>1262</v>
      </c>
      <c r="E549">
        <v>3</v>
      </c>
      <c r="F549" t="s">
        <v>1261</v>
      </c>
      <c r="G549" s="28">
        <f>_xlfn.XLOOKUP(Emergency[[#This Row],[Visit_ID]],Financials[Visit_ID],Financials[Total_Bill_Amount])</f>
        <v>14980</v>
      </c>
      <c r="H549" s="28">
        <f>_xlfn.XLOOKUP(Emergency[[#This Row],[Visit_ID]],Financials[Visit_ID],Financials[Insurance_Coverage])</f>
        <v>10494.868692845899</v>
      </c>
      <c r="I549" s="28">
        <f>_xlfn.XLOOKUP(Emergency[[#This Row],[Visit_ID]],Financials[Visit_ID],Financials[Balance_Due])</f>
        <v>4485.131307154099</v>
      </c>
      <c r="J549" s="3">
        <f>_xlfn.XLOOKUP(Emergency[[#This Row],[Visit_ID]],Hospitalvisits[Visit_ID],Hospitalvisits[Admission_Date])</f>
        <v>45547</v>
      </c>
      <c r="K549">
        <f>_xlfn.XLOOKUP(Emergency[[#This Row],[Patient_ID]],Patientsdetails[Patient_ID],Patientsdetails[Satisfaction_Score])</f>
        <v>10</v>
      </c>
      <c r="L549" t="e">
        <f>_xlfn.XLOOKUP(Emergency[[#This Row],[Patient_ID]],Medicals[Patient ID],Medicals[Department])</f>
        <v>#N/A</v>
      </c>
    </row>
    <row r="550" spans="1:12">
      <c r="A550">
        <v>549</v>
      </c>
      <c r="B550">
        <v>781</v>
      </c>
      <c r="C550">
        <v>1575</v>
      </c>
      <c r="D550" t="s">
        <v>1261</v>
      </c>
      <c r="E550">
        <v>11</v>
      </c>
      <c r="F550" t="s">
        <v>1262</v>
      </c>
      <c r="G550" s="28">
        <f>_xlfn.XLOOKUP(Emergency[[#This Row],[Visit_ID]],Financials[Visit_ID],Financials[Total_Bill_Amount])</f>
        <v>28692</v>
      </c>
      <c r="H550" s="28">
        <f>_xlfn.XLOOKUP(Emergency[[#This Row],[Visit_ID]],Financials[Visit_ID],Financials[Insurance_Coverage])</f>
        <v>20605.737033756759</v>
      </c>
      <c r="I550" s="28">
        <f>_xlfn.XLOOKUP(Emergency[[#This Row],[Visit_ID]],Financials[Visit_ID],Financials[Balance_Due])</f>
        <v>8086.262966243241</v>
      </c>
      <c r="J550" s="3">
        <f>_xlfn.XLOOKUP(Emergency[[#This Row],[Visit_ID]],Hospitalvisits[Visit_ID],Hospitalvisits[Admission_Date])</f>
        <v>45518</v>
      </c>
      <c r="K550">
        <f>_xlfn.XLOOKUP(Emergency[[#This Row],[Patient_ID]],Patientsdetails[Patient_ID],Patientsdetails[Satisfaction_Score])</f>
        <v>1</v>
      </c>
      <c r="L550" t="e">
        <f>_xlfn.XLOOKUP(Emergency[[#This Row],[Patient_ID]],Medicals[Patient ID],Medicals[Department])</f>
        <v>#N/A</v>
      </c>
    </row>
    <row r="551" spans="1:12">
      <c r="A551">
        <v>550</v>
      </c>
      <c r="B551">
        <v>513</v>
      </c>
      <c r="C551">
        <v>305</v>
      </c>
      <c r="D551" t="s">
        <v>1262</v>
      </c>
      <c r="E551">
        <v>7</v>
      </c>
      <c r="F551" t="s">
        <v>1262</v>
      </c>
      <c r="G551" s="28">
        <f>_xlfn.XLOOKUP(Emergency[[#This Row],[Visit_ID]],Financials[Visit_ID],Financials[Total_Bill_Amount])</f>
        <v>16939</v>
      </c>
      <c r="H551" s="28">
        <f>_xlfn.XLOOKUP(Emergency[[#This Row],[Visit_ID]],Financials[Visit_ID],Financials[Insurance_Coverage])</f>
        <v>11606.60337974544</v>
      </c>
      <c r="I551" s="28">
        <f>_xlfn.XLOOKUP(Emergency[[#This Row],[Visit_ID]],Financials[Visit_ID],Financials[Balance_Due])</f>
        <v>5332.3966202545562</v>
      </c>
      <c r="J551" s="3">
        <f>_xlfn.XLOOKUP(Emergency[[#This Row],[Visit_ID]],Hospitalvisits[Visit_ID],Hospitalvisits[Admission_Date])</f>
        <v>44891</v>
      </c>
      <c r="K551">
        <f>_xlfn.XLOOKUP(Emergency[[#This Row],[Patient_ID]],Patientsdetails[Patient_ID],Patientsdetails[Satisfaction_Score])</f>
        <v>7</v>
      </c>
      <c r="L551" t="e">
        <f>_xlfn.XLOOKUP(Emergency[[#This Row],[Patient_ID]],Medicals[Patient ID],Medicals[Department])</f>
        <v>#N/A</v>
      </c>
    </row>
    <row r="552" spans="1:12">
      <c r="A552">
        <v>551</v>
      </c>
      <c r="B552">
        <v>878</v>
      </c>
      <c r="C552">
        <v>862</v>
      </c>
      <c r="D552" t="s">
        <v>1261</v>
      </c>
      <c r="E552">
        <v>7</v>
      </c>
      <c r="F552" t="s">
        <v>1261</v>
      </c>
      <c r="G552" s="28">
        <f>_xlfn.XLOOKUP(Emergency[[#This Row],[Visit_ID]],Financials[Visit_ID],Financials[Total_Bill_Amount])</f>
        <v>26720</v>
      </c>
      <c r="H552" s="28">
        <f>_xlfn.XLOOKUP(Emergency[[#This Row],[Visit_ID]],Financials[Visit_ID],Financials[Insurance_Coverage])</f>
        <v>14166.92802734906</v>
      </c>
      <c r="I552" s="28">
        <f>_xlfn.XLOOKUP(Emergency[[#This Row],[Visit_ID]],Financials[Visit_ID],Financials[Balance_Due])</f>
        <v>12553.07197265094</v>
      </c>
      <c r="J552" s="3">
        <f>_xlfn.XLOOKUP(Emergency[[#This Row],[Visit_ID]],Hospitalvisits[Visit_ID],Hospitalvisits[Admission_Date])</f>
        <v>45178</v>
      </c>
      <c r="K552">
        <f>_xlfn.XLOOKUP(Emergency[[#This Row],[Patient_ID]],Patientsdetails[Patient_ID],Patientsdetails[Satisfaction_Score])</f>
        <v>2</v>
      </c>
      <c r="L552" t="e">
        <f>_xlfn.XLOOKUP(Emergency[[#This Row],[Patient_ID]],Medicals[Patient ID],Medicals[Department])</f>
        <v>#N/A</v>
      </c>
    </row>
    <row r="553" spans="1:12">
      <c r="A553">
        <v>552</v>
      </c>
      <c r="B553">
        <v>170</v>
      </c>
      <c r="C553">
        <v>450</v>
      </c>
      <c r="D553" t="s">
        <v>1261</v>
      </c>
      <c r="E553">
        <v>2</v>
      </c>
      <c r="F553" t="s">
        <v>1261</v>
      </c>
      <c r="G553" s="28">
        <f>_xlfn.XLOOKUP(Emergency[[#This Row],[Visit_ID]],Financials[Visit_ID],Financials[Total_Bill_Amount])</f>
        <v>19618</v>
      </c>
      <c r="H553" s="28">
        <f>_xlfn.XLOOKUP(Emergency[[#This Row],[Visit_ID]],Financials[Visit_ID],Financials[Insurance_Coverage])</f>
        <v>10397.18691380157</v>
      </c>
      <c r="I553" s="28">
        <f>_xlfn.XLOOKUP(Emergency[[#This Row],[Visit_ID]],Financials[Visit_ID],Financials[Balance_Due])</f>
        <v>9220.8130861984337</v>
      </c>
      <c r="J553" s="3">
        <f>_xlfn.XLOOKUP(Emergency[[#This Row],[Visit_ID]],Hospitalvisits[Visit_ID],Hospitalvisits[Admission_Date])</f>
        <v>44889</v>
      </c>
      <c r="K553">
        <f>_xlfn.XLOOKUP(Emergency[[#This Row],[Patient_ID]],Patientsdetails[Patient_ID],Patientsdetails[Satisfaction_Score])</f>
        <v>10</v>
      </c>
      <c r="L553" t="str">
        <f>_xlfn.XLOOKUP(Emergency[[#This Row],[Patient_ID]],Medicals[Patient ID],Medicals[Department])</f>
        <v>Orthopedics</v>
      </c>
    </row>
    <row r="554" spans="1:12">
      <c r="A554">
        <v>553</v>
      </c>
      <c r="B554">
        <v>67</v>
      </c>
      <c r="C554">
        <v>1088</v>
      </c>
      <c r="D554" t="s">
        <v>1261</v>
      </c>
      <c r="E554">
        <v>3</v>
      </c>
      <c r="F554" t="s">
        <v>1261</v>
      </c>
      <c r="G554" s="28">
        <f>_xlfn.XLOOKUP(Emergency[[#This Row],[Visit_ID]],Financials[Visit_ID],Financials[Total_Bill_Amount])</f>
        <v>7154</v>
      </c>
      <c r="H554" s="28">
        <f>_xlfn.XLOOKUP(Emergency[[#This Row],[Visit_ID]],Financials[Visit_ID],Financials[Insurance_Coverage])</f>
        <v>5731.4836683694166</v>
      </c>
      <c r="I554" s="28">
        <f>_xlfn.XLOOKUP(Emergency[[#This Row],[Visit_ID]],Financials[Visit_ID],Financials[Balance_Due])</f>
        <v>1422.516331630583</v>
      </c>
      <c r="J554" s="3">
        <f>_xlfn.XLOOKUP(Emergency[[#This Row],[Visit_ID]],Hospitalvisits[Visit_ID],Hospitalvisits[Admission_Date])</f>
        <v>45309</v>
      </c>
      <c r="K554">
        <f>_xlfn.XLOOKUP(Emergency[[#This Row],[Patient_ID]],Patientsdetails[Patient_ID],Patientsdetails[Satisfaction_Score])</f>
        <v>5</v>
      </c>
      <c r="L554" t="str">
        <f>_xlfn.XLOOKUP(Emergency[[#This Row],[Patient_ID]],Medicals[Patient ID],Medicals[Department])</f>
        <v>Neurology</v>
      </c>
    </row>
    <row r="555" spans="1:12">
      <c r="A555">
        <v>554</v>
      </c>
      <c r="B555">
        <v>961</v>
      </c>
      <c r="C555">
        <v>1204</v>
      </c>
      <c r="D555" t="s">
        <v>1262</v>
      </c>
      <c r="E555">
        <v>7</v>
      </c>
      <c r="F555" t="s">
        <v>1261</v>
      </c>
      <c r="G555" s="28">
        <f>_xlfn.XLOOKUP(Emergency[[#This Row],[Visit_ID]],Financials[Visit_ID],Financials[Total_Bill_Amount])</f>
        <v>29355</v>
      </c>
      <c r="H555" s="28">
        <f>_xlfn.XLOOKUP(Emergency[[#This Row],[Visit_ID]],Financials[Visit_ID],Financials[Insurance_Coverage])</f>
        <v>15170.42137336998</v>
      </c>
      <c r="I555" s="28">
        <f>_xlfn.XLOOKUP(Emergency[[#This Row],[Visit_ID]],Financials[Visit_ID],Financials[Balance_Due])</f>
        <v>14184.57862663002</v>
      </c>
      <c r="J555" s="3">
        <f>_xlfn.XLOOKUP(Emergency[[#This Row],[Visit_ID]],Hospitalvisits[Visit_ID],Hospitalvisits[Admission_Date])</f>
        <v>44882</v>
      </c>
      <c r="K555">
        <f>_xlfn.XLOOKUP(Emergency[[#This Row],[Patient_ID]],Patientsdetails[Patient_ID],Patientsdetails[Satisfaction_Score])</f>
        <v>10</v>
      </c>
      <c r="L555" t="e">
        <f>_xlfn.XLOOKUP(Emergency[[#This Row],[Patient_ID]],Medicals[Patient ID],Medicals[Department])</f>
        <v>#N/A</v>
      </c>
    </row>
    <row r="556" spans="1:12">
      <c r="A556">
        <v>555</v>
      </c>
      <c r="B556">
        <v>642</v>
      </c>
      <c r="C556">
        <v>2082</v>
      </c>
      <c r="D556" t="s">
        <v>1262</v>
      </c>
      <c r="E556">
        <v>10</v>
      </c>
      <c r="F556" t="s">
        <v>1262</v>
      </c>
      <c r="G556" s="28">
        <f>_xlfn.XLOOKUP(Emergency[[#This Row],[Visit_ID]],Financials[Visit_ID],Financials[Total_Bill_Amount])</f>
        <v>11681</v>
      </c>
      <c r="H556" s="28">
        <f>_xlfn.XLOOKUP(Emergency[[#This Row],[Visit_ID]],Financials[Visit_ID],Financials[Insurance_Coverage])</f>
        <v>5904.5517921442733</v>
      </c>
      <c r="I556" s="28">
        <f>_xlfn.XLOOKUP(Emergency[[#This Row],[Visit_ID]],Financials[Visit_ID],Financials[Balance_Due])</f>
        <v>5776.4482078557267</v>
      </c>
      <c r="J556" s="3">
        <f>_xlfn.XLOOKUP(Emergency[[#This Row],[Visit_ID]],Hospitalvisits[Visit_ID],Hospitalvisits[Admission_Date])</f>
        <v>45479</v>
      </c>
      <c r="K556">
        <f>_xlfn.XLOOKUP(Emergency[[#This Row],[Patient_ID]],Patientsdetails[Patient_ID],Patientsdetails[Satisfaction_Score])</f>
        <v>3</v>
      </c>
      <c r="L556" t="e">
        <f>_xlfn.XLOOKUP(Emergency[[#This Row],[Patient_ID]],Medicals[Patient ID],Medicals[Department])</f>
        <v>#N/A</v>
      </c>
    </row>
    <row r="557" spans="1:12">
      <c r="A557">
        <v>556</v>
      </c>
      <c r="B557">
        <v>974</v>
      </c>
      <c r="C557">
        <v>1730</v>
      </c>
      <c r="D557" t="s">
        <v>1261</v>
      </c>
      <c r="E557">
        <v>1</v>
      </c>
      <c r="F557" t="s">
        <v>1262</v>
      </c>
      <c r="G557" s="28">
        <f>_xlfn.XLOOKUP(Emergency[[#This Row],[Visit_ID]],Financials[Visit_ID],Financials[Total_Bill_Amount])</f>
        <v>14818</v>
      </c>
      <c r="H557" s="28">
        <f>_xlfn.XLOOKUP(Emergency[[#This Row],[Visit_ID]],Financials[Visit_ID],Financials[Insurance_Coverage])</f>
        <v>12095.542146063561</v>
      </c>
      <c r="I557" s="28">
        <f>_xlfn.XLOOKUP(Emergency[[#This Row],[Visit_ID]],Financials[Visit_ID],Financials[Balance_Due])</f>
        <v>2722.4578539364388</v>
      </c>
      <c r="J557" s="3">
        <f>_xlfn.XLOOKUP(Emergency[[#This Row],[Visit_ID]],Hospitalvisits[Visit_ID],Hospitalvisits[Admission_Date])</f>
        <v>44897</v>
      </c>
      <c r="K557">
        <f>_xlfn.XLOOKUP(Emergency[[#This Row],[Patient_ID]],Patientsdetails[Patient_ID],Patientsdetails[Satisfaction_Score])</f>
        <v>6</v>
      </c>
      <c r="L557" t="e">
        <f>_xlfn.XLOOKUP(Emergency[[#This Row],[Patient_ID]],Medicals[Patient ID],Medicals[Department])</f>
        <v>#N/A</v>
      </c>
    </row>
    <row r="558" spans="1:12">
      <c r="A558">
        <v>557</v>
      </c>
      <c r="B558">
        <v>851</v>
      </c>
      <c r="C558">
        <v>1067</v>
      </c>
      <c r="D558" t="s">
        <v>1262</v>
      </c>
      <c r="E558">
        <v>10</v>
      </c>
      <c r="F558" t="s">
        <v>1262</v>
      </c>
      <c r="G558" s="28">
        <f>_xlfn.XLOOKUP(Emergency[[#This Row],[Visit_ID]],Financials[Visit_ID],Financials[Total_Bill_Amount])</f>
        <v>9921</v>
      </c>
      <c r="H558" s="28">
        <f>_xlfn.XLOOKUP(Emergency[[#This Row],[Visit_ID]],Financials[Visit_ID],Financials[Insurance_Coverage])</f>
        <v>6397.7069339149484</v>
      </c>
      <c r="I558" s="28">
        <f>_xlfn.XLOOKUP(Emergency[[#This Row],[Visit_ID]],Financials[Visit_ID],Financials[Balance_Due])</f>
        <v>3523.293066085052</v>
      </c>
      <c r="J558" s="3">
        <f>_xlfn.XLOOKUP(Emergency[[#This Row],[Visit_ID]],Hospitalvisits[Visit_ID],Hospitalvisits[Admission_Date])</f>
        <v>45198</v>
      </c>
      <c r="K558">
        <f>_xlfn.XLOOKUP(Emergency[[#This Row],[Patient_ID]],Patientsdetails[Patient_ID],Patientsdetails[Satisfaction_Score])</f>
        <v>3</v>
      </c>
      <c r="L558" t="e">
        <f>_xlfn.XLOOKUP(Emergency[[#This Row],[Patient_ID]],Medicals[Patient ID],Medicals[Department])</f>
        <v>#N/A</v>
      </c>
    </row>
    <row r="559" spans="1:12">
      <c r="A559">
        <v>558</v>
      </c>
      <c r="B559">
        <v>762</v>
      </c>
      <c r="C559">
        <v>1721</v>
      </c>
      <c r="D559" t="s">
        <v>1262</v>
      </c>
      <c r="E559">
        <v>5</v>
      </c>
      <c r="F559" t="s">
        <v>1261</v>
      </c>
      <c r="G559" s="28">
        <f>_xlfn.XLOOKUP(Emergency[[#This Row],[Visit_ID]],Financials[Visit_ID],Financials[Total_Bill_Amount])</f>
        <v>5030</v>
      </c>
      <c r="H559" s="28">
        <f>_xlfn.XLOOKUP(Emergency[[#This Row],[Visit_ID]],Financials[Visit_ID],Financials[Insurance_Coverage])</f>
        <v>3203.9388275131842</v>
      </c>
      <c r="I559" s="28">
        <f>_xlfn.XLOOKUP(Emergency[[#This Row],[Visit_ID]],Financials[Visit_ID],Financials[Balance_Due])</f>
        <v>1826.0611724868161</v>
      </c>
      <c r="J559" s="3">
        <f>_xlfn.XLOOKUP(Emergency[[#This Row],[Visit_ID]],Hospitalvisits[Visit_ID],Hospitalvisits[Admission_Date])</f>
        <v>45144</v>
      </c>
      <c r="K559">
        <f>_xlfn.XLOOKUP(Emergency[[#This Row],[Patient_ID]],Patientsdetails[Patient_ID],Patientsdetails[Satisfaction_Score])</f>
        <v>8</v>
      </c>
      <c r="L559" t="e">
        <f>_xlfn.XLOOKUP(Emergency[[#This Row],[Patient_ID]],Medicals[Patient ID],Medicals[Department])</f>
        <v>#N/A</v>
      </c>
    </row>
    <row r="560" spans="1:12">
      <c r="A560">
        <v>559</v>
      </c>
      <c r="B560">
        <v>958</v>
      </c>
      <c r="C560">
        <v>1021</v>
      </c>
      <c r="D560" t="s">
        <v>1262</v>
      </c>
      <c r="E560">
        <v>4</v>
      </c>
      <c r="F560" t="s">
        <v>1261</v>
      </c>
      <c r="G560" s="28">
        <f>_xlfn.XLOOKUP(Emergency[[#This Row],[Visit_ID]],Financials[Visit_ID],Financials[Total_Bill_Amount])</f>
        <v>43918</v>
      </c>
      <c r="H560" s="28">
        <f>_xlfn.XLOOKUP(Emergency[[#This Row],[Visit_ID]],Financials[Visit_ID],Financials[Insurance_Coverage])</f>
        <v>34489.970456875191</v>
      </c>
      <c r="I560" s="28">
        <f>_xlfn.XLOOKUP(Emergency[[#This Row],[Visit_ID]],Financials[Visit_ID],Financials[Balance_Due])</f>
        <v>9428.0295431248087</v>
      </c>
      <c r="J560" s="3">
        <f>_xlfn.XLOOKUP(Emergency[[#This Row],[Visit_ID]],Hospitalvisits[Visit_ID],Hospitalvisits[Admission_Date])</f>
        <v>45467</v>
      </c>
      <c r="K560">
        <f>_xlfn.XLOOKUP(Emergency[[#This Row],[Patient_ID]],Patientsdetails[Patient_ID],Patientsdetails[Satisfaction_Score])</f>
        <v>9</v>
      </c>
      <c r="L560" t="e">
        <f>_xlfn.XLOOKUP(Emergency[[#This Row],[Patient_ID]],Medicals[Patient ID],Medicals[Department])</f>
        <v>#N/A</v>
      </c>
    </row>
    <row r="561" spans="1:12">
      <c r="A561">
        <v>560</v>
      </c>
      <c r="B561">
        <v>746</v>
      </c>
      <c r="C561">
        <v>1093</v>
      </c>
      <c r="D561" t="s">
        <v>1262</v>
      </c>
      <c r="E561">
        <v>4</v>
      </c>
      <c r="F561" t="s">
        <v>1261</v>
      </c>
      <c r="G561" s="28">
        <f>_xlfn.XLOOKUP(Emergency[[#This Row],[Visit_ID]],Financials[Visit_ID],Financials[Total_Bill_Amount])</f>
        <v>9750</v>
      </c>
      <c r="H561" s="28">
        <f>_xlfn.XLOOKUP(Emergency[[#This Row],[Visit_ID]],Financials[Visit_ID],Financials[Insurance_Coverage])</f>
        <v>5853.0885961067097</v>
      </c>
      <c r="I561" s="28">
        <f>_xlfn.XLOOKUP(Emergency[[#This Row],[Visit_ID]],Financials[Visit_ID],Financials[Balance_Due])</f>
        <v>3896.9114038932898</v>
      </c>
      <c r="J561" s="3">
        <f>_xlfn.XLOOKUP(Emergency[[#This Row],[Visit_ID]],Hospitalvisits[Visit_ID],Hospitalvisits[Admission_Date])</f>
        <v>45041</v>
      </c>
      <c r="K561">
        <f>_xlfn.XLOOKUP(Emergency[[#This Row],[Patient_ID]],Patientsdetails[Patient_ID],Patientsdetails[Satisfaction_Score])</f>
        <v>7</v>
      </c>
      <c r="L561" t="e">
        <f>_xlfn.XLOOKUP(Emergency[[#This Row],[Patient_ID]],Medicals[Patient ID],Medicals[Department])</f>
        <v>#N/A</v>
      </c>
    </row>
    <row r="562" spans="1:12">
      <c r="A562">
        <v>561</v>
      </c>
      <c r="B562">
        <v>452</v>
      </c>
      <c r="C562">
        <v>1201</v>
      </c>
      <c r="D562" t="s">
        <v>1262</v>
      </c>
      <c r="E562">
        <v>7</v>
      </c>
      <c r="F562" t="s">
        <v>1262</v>
      </c>
      <c r="G562" s="28">
        <f>_xlfn.XLOOKUP(Emergency[[#This Row],[Visit_ID]],Financials[Visit_ID],Financials[Total_Bill_Amount])</f>
        <v>8367</v>
      </c>
      <c r="H562" s="28">
        <f>_xlfn.XLOOKUP(Emergency[[#This Row],[Visit_ID]],Financials[Visit_ID],Financials[Insurance_Coverage])</f>
        <v>4770.520716961265</v>
      </c>
      <c r="I562" s="28">
        <f>_xlfn.XLOOKUP(Emergency[[#This Row],[Visit_ID]],Financials[Visit_ID],Financials[Balance_Due])</f>
        <v>3596.479283038735</v>
      </c>
      <c r="J562" s="3">
        <f>_xlfn.XLOOKUP(Emergency[[#This Row],[Visit_ID]],Hospitalvisits[Visit_ID],Hospitalvisits[Admission_Date])</f>
        <v>45608</v>
      </c>
      <c r="K562">
        <f>_xlfn.XLOOKUP(Emergency[[#This Row],[Patient_ID]],Patientsdetails[Patient_ID],Patientsdetails[Satisfaction_Score])</f>
        <v>1</v>
      </c>
      <c r="L562" t="e">
        <f>_xlfn.XLOOKUP(Emergency[[#This Row],[Patient_ID]],Medicals[Patient ID],Medicals[Department])</f>
        <v>#N/A</v>
      </c>
    </row>
    <row r="563" spans="1:12">
      <c r="A563">
        <v>562</v>
      </c>
      <c r="B563">
        <v>632</v>
      </c>
      <c r="C563">
        <v>1996</v>
      </c>
      <c r="D563" t="s">
        <v>1262</v>
      </c>
      <c r="E563">
        <v>6</v>
      </c>
      <c r="F563" t="s">
        <v>1262</v>
      </c>
      <c r="G563" s="28">
        <f>_xlfn.XLOOKUP(Emergency[[#This Row],[Visit_ID]],Financials[Visit_ID],Financials[Total_Bill_Amount])</f>
        <v>12263</v>
      </c>
      <c r="H563" s="28">
        <f>_xlfn.XLOOKUP(Emergency[[#This Row],[Visit_ID]],Financials[Visit_ID],Financials[Insurance_Coverage])</f>
        <v>8517.5818034489639</v>
      </c>
      <c r="I563" s="28">
        <f>_xlfn.XLOOKUP(Emergency[[#This Row],[Visit_ID]],Financials[Visit_ID],Financials[Balance_Due])</f>
        <v>3745.4181965510361</v>
      </c>
      <c r="J563" s="3">
        <f>_xlfn.XLOOKUP(Emergency[[#This Row],[Visit_ID]],Hospitalvisits[Visit_ID],Hospitalvisits[Admission_Date])</f>
        <v>45531</v>
      </c>
      <c r="K563">
        <f>_xlfn.XLOOKUP(Emergency[[#This Row],[Patient_ID]],Patientsdetails[Patient_ID],Patientsdetails[Satisfaction_Score])</f>
        <v>3</v>
      </c>
      <c r="L563" t="e">
        <f>_xlfn.XLOOKUP(Emergency[[#This Row],[Patient_ID]],Medicals[Patient ID],Medicals[Department])</f>
        <v>#N/A</v>
      </c>
    </row>
    <row r="564" spans="1:12">
      <c r="A564">
        <v>563</v>
      </c>
      <c r="B564">
        <v>788</v>
      </c>
      <c r="C564">
        <v>2986</v>
      </c>
      <c r="D564" t="s">
        <v>1261</v>
      </c>
      <c r="E564">
        <v>3</v>
      </c>
      <c r="F564" t="s">
        <v>1261</v>
      </c>
      <c r="G564" s="28">
        <f>_xlfn.XLOOKUP(Emergency[[#This Row],[Visit_ID]],Financials[Visit_ID],Financials[Total_Bill_Amount])</f>
        <v>13832</v>
      </c>
      <c r="H564" s="28">
        <f>_xlfn.XLOOKUP(Emergency[[#This Row],[Visit_ID]],Financials[Visit_ID],Financials[Insurance_Coverage])</f>
        <v>11909.158289303479</v>
      </c>
      <c r="I564" s="28">
        <f>_xlfn.XLOOKUP(Emergency[[#This Row],[Visit_ID]],Financials[Visit_ID],Financials[Balance_Due])</f>
        <v>1922.841710696521</v>
      </c>
      <c r="J564" s="3">
        <f>_xlfn.XLOOKUP(Emergency[[#This Row],[Visit_ID]],Hospitalvisits[Visit_ID],Hospitalvisits[Admission_Date])</f>
        <v>44761</v>
      </c>
      <c r="K564">
        <f>_xlfn.XLOOKUP(Emergency[[#This Row],[Patient_ID]],Patientsdetails[Patient_ID],Patientsdetails[Satisfaction_Score])</f>
        <v>4</v>
      </c>
      <c r="L564" t="e">
        <f>_xlfn.XLOOKUP(Emergency[[#This Row],[Patient_ID]],Medicals[Patient ID],Medicals[Department])</f>
        <v>#N/A</v>
      </c>
    </row>
    <row r="565" spans="1:12">
      <c r="A565">
        <v>564</v>
      </c>
      <c r="B565">
        <v>159</v>
      </c>
      <c r="C565">
        <v>2392</v>
      </c>
      <c r="D565" t="s">
        <v>1262</v>
      </c>
      <c r="E565">
        <v>10</v>
      </c>
      <c r="F565" t="s">
        <v>1262</v>
      </c>
      <c r="G565" s="28">
        <f>_xlfn.XLOOKUP(Emergency[[#This Row],[Visit_ID]],Financials[Visit_ID],Financials[Total_Bill_Amount])</f>
        <v>18361</v>
      </c>
      <c r="H565" s="28">
        <f>_xlfn.XLOOKUP(Emergency[[#This Row],[Visit_ID]],Financials[Visit_ID],Financials[Insurance_Coverage])</f>
        <v>9590.0989512901324</v>
      </c>
      <c r="I565" s="28">
        <f>_xlfn.XLOOKUP(Emergency[[#This Row],[Visit_ID]],Financials[Visit_ID],Financials[Balance_Due])</f>
        <v>8770.9010487098676</v>
      </c>
      <c r="J565" s="3">
        <f>_xlfn.XLOOKUP(Emergency[[#This Row],[Visit_ID]],Hospitalvisits[Visit_ID],Hospitalvisits[Admission_Date])</f>
        <v>44844</v>
      </c>
      <c r="K565">
        <f>_xlfn.XLOOKUP(Emergency[[#This Row],[Patient_ID]],Patientsdetails[Patient_ID],Patientsdetails[Satisfaction_Score])</f>
        <v>2</v>
      </c>
      <c r="L565" t="str">
        <f>_xlfn.XLOOKUP(Emergency[[#This Row],[Patient_ID]],Medicals[Patient ID],Medicals[Department])</f>
        <v>Orthopedics</v>
      </c>
    </row>
    <row r="566" spans="1:12">
      <c r="A566">
        <v>565</v>
      </c>
      <c r="B566">
        <v>700</v>
      </c>
      <c r="C566">
        <v>68</v>
      </c>
      <c r="D566" t="s">
        <v>1262</v>
      </c>
      <c r="E566">
        <v>2</v>
      </c>
      <c r="F566" t="s">
        <v>1262</v>
      </c>
      <c r="G566" s="28">
        <f>_xlfn.XLOOKUP(Emergency[[#This Row],[Visit_ID]],Financials[Visit_ID],Financials[Total_Bill_Amount])</f>
        <v>48437</v>
      </c>
      <c r="H566" s="28">
        <f>_xlfn.XLOOKUP(Emergency[[#This Row],[Visit_ID]],Financials[Visit_ID],Financials[Insurance_Coverage])</f>
        <v>38956.376638430287</v>
      </c>
      <c r="I566" s="28">
        <f>_xlfn.XLOOKUP(Emergency[[#This Row],[Visit_ID]],Financials[Visit_ID],Financials[Balance_Due])</f>
        <v>9480.6233615697129</v>
      </c>
      <c r="J566" s="3">
        <f>_xlfn.XLOOKUP(Emergency[[#This Row],[Visit_ID]],Hospitalvisits[Visit_ID],Hospitalvisits[Admission_Date])</f>
        <v>44644</v>
      </c>
      <c r="K566">
        <f>_xlfn.XLOOKUP(Emergency[[#This Row],[Patient_ID]],Patientsdetails[Patient_ID],Patientsdetails[Satisfaction_Score])</f>
        <v>8</v>
      </c>
      <c r="L566" t="e">
        <f>_xlfn.XLOOKUP(Emergency[[#This Row],[Patient_ID]],Medicals[Patient ID],Medicals[Department])</f>
        <v>#N/A</v>
      </c>
    </row>
    <row r="567" spans="1:12">
      <c r="A567">
        <v>566</v>
      </c>
      <c r="B567">
        <v>485</v>
      </c>
      <c r="C567">
        <v>361</v>
      </c>
      <c r="D567" t="s">
        <v>1261</v>
      </c>
      <c r="E567">
        <v>2</v>
      </c>
      <c r="F567" t="s">
        <v>1262</v>
      </c>
      <c r="G567" s="28">
        <f>_xlfn.XLOOKUP(Emergency[[#This Row],[Visit_ID]],Financials[Visit_ID],Financials[Total_Bill_Amount])</f>
        <v>43920</v>
      </c>
      <c r="H567" s="28">
        <f>_xlfn.XLOOKUP(Emergency[[#This Row],[Visit_ID]],Financials[Visit_ID],Financials[Insurance_Coverage])</f>
        <v>37904.765532741192</v>
      </c>
      <c r="I567" s="28">
        <f>_xlfn.XLOOKUP(Emergency[[#This Row],[Visit_ID]],Financials[Visit_ID],Financials[Balance_Due])</f>
        <v>6015.2344672588079</v>
      </c>
      <c r="J567" s="3">
        <f>_xlfn.XLOOKUP(Emergency[[#This Row],[Visit_ID]],Hospitalvisits[Visit_ID],Hospitalvisits[Admission_Date])</f>
        <v>45317</v>
      </c>
      <c r="K567">
        <f>_xlfn.XLOOKUP(Emergency[[#This Row],[Patient_ID]],Patientsdetails[Patient_ID],Patientsdetails[Satisfaction_Score])</f>
        <v>5</v>
      </c>
      <c r="L567" t="e">
        <f>_xlfn.XLOOKUP(Emergency[[#This Row],[Patient_ID]],Medicals[Patient ID],Medicals[Department])</f>
        <v>#N/A</v>
      </c>
    </row>
    <row r="568" spans="1:12">
      <c r="A568">
        <v>567</v>
      </c>
      <c r="B568">
        <v>819</v>
      </c>
      <c r="C568">
        <v>2524</v>
      </c>
      <c r="D568" t="s">
        <v>1261</v>
      </c>
      <c r="E568">
        <v>6</v>
      </c>
      <c r="F568" t="s">
        <v>1261</v>
      </c>
      <c r="G568" s="28">
        <f>_xlfn.XLOOKUP(Emergency[[#This Row],[Visit_ID]],Financials[Visit_ID],Financials[Total_Bill_Amount])</f>
        <v>10714</v>
      </c>
      <c r="H568" s="28">
        <f>_xlfn.XLOOKUP(Emergency[[#This Row],[Visit_ID]],Financials[Visit_ID],Financials[Insurance_Coverage])</f>
        <v>6254.2577360595924</v>
      </c>
      <c r="I568" s="28">
        <f>_xlfn.XLOOKUP(Emergency[[#This Row],[Visit_ID]],Financials[Visit_ID],Financials[Balance_Due])</f>
        <v>4459.7422639404076</v>
      </c>
      <c r="J568" s="3">
        <f>_xlfn.XLOOKUP(Emergency[[#This Row],[Visit_ID]],Hospitalvisits[Visit_ID],Hospitalvisits[Admission_Date])</f>
        <v>45490</v>
      </c>
      <c r="K568">
        <f>_xlfn.XLOOKUP(Emergency[[#This Row],[Patient_ID]],Patientsdetails[Patient_ID],Patientsdetails[Satisfaction_Score])</f>
        <v>10</v>
      </c>
      <c r="L568" t="e">
        <f>_xlfn.XLOOKUP(Emergency[[#This Row],[Patient_ID]],Medicals[Patient ID],Medicals[Department])</f>
        <v>#N/A</v>
      </c>
    </row>
    <row r="569" spans="1:12">
      <c r="A569">
        <v>568</v>
      </c>
      <c r="B569">
        <v>785</v>
      </c>
      <c r="C569">
        <v>1346</v>
      </c>
      <c r="D569" t="s">
        <v>1261</v>
      </c>
      <c r="E569">
        <v>8</v>
      </c>
      <c r="F569" t="s">
        <v>1262</v>
      </c>
      <c r="G569" s="28">
        <f>_xlfn.XLOOKUP(Emergency[[#This Row],[Visit_ID]],Financials[Visit_ID],Financials[Total_Bill_Amount])</f>
        <v>21653</v>
      </c>
      <c r="H569" s="28">
        <f>_xlfn.XLOOKUP(Emergency[[#This Row],[Visit_ID]],Financials[Visit_ID],Financials[Insurance_Coverage])</f>
        <v>13259.180963809869</v>
      </c>
      <c r="I569" s="28">
        <f>_xlfn.XLOOKUP(Emergency[[#This Row],[Visit_ID]],Financials[Visit_ID],Financials[Balance_Due])</f>
        <v>8393.8190361901343</v>
      </c>
      <c r="J569" s="3">
        <f>_xlfn.XLOOKUP(Emergency[[#This Row],[Visit_ID]],Hospitalvisits[Visit_ID],Hospitalvisits[Admission_Date])</f>
        <v>45609</v>
      </c>
      <c r="K569">
        <f>_xlfn.XLOOKUP(Emergency[[#This Row],[Patient_ID]],Patientsdetails[Patient_ID],Patientsdetails[Satisfaction_Score])</f>
        <v>6</v>
      </c>
      <c r="L569" t="e">
        <f>_xlfn.XLOOKUP(Emergency[[#This Row],[Patient_ID]],Medicals[Patient ID],Medicals[Department])</f>
        <v>#N/A</v>
      </c>
    </row>
    <row r="570" spans="1:12">
      <c r="A570">
        <v>569</v>
      </c>
      <c r="B570">
        <v>509</v>
      </c>
      <c r="C570">
        <v>2374</v>
      </c>
      <c r="D570" t="s">
        <v>1261</v>
      </c>
      <c r="E570">
        <v>12</v>
      </c>
      <c r="F570" t="s">
        <v>1262</v>
      </c>
      <c r="G570" s="28">
        <f>_xlfn.XLOOKUP(Emergency[[#This Row],[Visit_ID]],Financials[Visit_ID],Financials[Total_Bill_Amount])</f>
        <v>27836</v>
      </c>
      <c r="H570" s="28">
        <f>_xlfn.XLOOKUP(Emergency[[#This Row],[Visit_ID]],Financials[Visit_ID],Financials[Insurance_Coverage])</f>
        <v>17066.27971364561</v>
      </c>
      <c r="I570" s="28">
        <f>_xlfn.XLOOKUP(Emergency[[#This Row],[Visit_ID]],Financials[Visit_ID],Financials[Balance_Due])</f>
        <v>10769.72028635439</v>
      </c>
      <c r="J570" s="3">
        <f>_xlfn.XLOOKUP(Emergency[[#This Row],[Visit_ID]],Hospitalvisits[Visit_ID],Hospitalvisits[Admission_Date])</f>
        <v>44580</v>
      </c>
      <c r="K570">
        <f>_xlfn.XLOOKUP(Emergency[[#This Row],[Patient_ID]],Patientsdetails[Patient_ID],Patientsdetails[Satisfaction_Score])</f>
        <v>4</v>
      </c>
      <c r="L570" t="e">
        <f>_xlfn.XLOOKUP(Emergency[[#This Row],[Patient_ID]],Medicals[Patient ID],Medicals[Department])</f>
        <v>#N/A</v>
      </c>
    </row>
    <row r="571" spans="1:12">
      <c r="A571">
        <v>570</v>
      </c>
      <c r="B571">
        <v>389</v>
      </c>
      <c r="C571">
        <v>1116</v>
      </c>
      <c r="D571" t="s">
        <v>1262</v>
      </c>
      <c r="E571">
        <v>12</v>
      </c>
      <c r="F571" t="s">
        <v>1261</v>
      </c>
      <c r="G571" s="28">
        <f>_xlfn.XLOOKUP(Emergency[[#This Row],[Visit_ID]],Financials[Visit_ID],Financials[Total_Bill_Amount])</f>
        <v>16894</v>
      </c>
      <c r="H571" s="28">
        <f>_xlfn.XLOOKUP(Emergency[[#This Row],[Visit_ID]],Financials[Visit_ID],Financials[Insurance_Coverage])</f>
        <v>10951.901467250271</v>
      </c>
      <c r="I571" s="28">
        <f>_xlfn.XLOOKUP(Emergency[[#This Row],[Visit_ID]],Financials[Visit_ID],Financials[Balance_Due])</f>
        <v>5942.0985327497274</v>
      </c>
      <c r="J571" s="3">
        <f>_xlfn.XLOOKUP(Emergency[[#This Row],[Visit_ID]],Hospitalvisits[Visit_ID],Hospitalvisits[Admission_Date])</f>
        <v>44837</v>
      </c>
      <c r="K571">
        <f>_xlfn.XLOOKUP(Emergency[[#This Row],[Patient_ID]],Patientsdetails[Patient_ID],Patientsdetails[Satisfaction_Score])</f>
        <v>5</v>
      </c>
      <c r="L571" t="e">
        <f>_xlfn.XLOOKUP(Emergency[[#This Row],[Patient_ID]],Medicals[Patient ID],Medicals[Department])</f>
        <v>#N/A</v>
      </c>
    </row>
    <row r="572" spans="1:12">
      <c r="A572">
        <v>571</v>
      </c>
      <c r="B572">
        <v>219</v>
      </c>
      <c r="C572">
        <v>2881</v>
      </c>
      <c r="D572" t="s">
        <v>1261</v>
      </c>
      <c r="E572">
        <v>7</v>
      </c>
      <c r="F572" t="s">
        <v>1261</v>
      </c>
      <c r="G572" s="28">
        <f>_xlfn.XLOOKUP(Emergency[[#This Row],[Visit_ID]],Financials[Visit_ID],Financials[Total_Bill_Amount])</f>
        <v>12505</v>
      </c>
      <c r="H572" s="28">
        <f>_xlfn.XLOOKUP(Emergency[[#This Row],[Visit_ID]],Financials[Visit_ID],Financials[Insurance_Coverage])</f>
        <v>9243.8214271184606</v>
      </c>
      <c r="I572" s="28">
        <f>_xlfn.XLOOKUP(Emergency[[#This Row],[Visit_ID]],Financials[Visit_ID],Financials[Balance_Due])</f>
        <v>3261.1785728815389</v>
      </c>
      <c r="J572" s="3">
        <f>_xlfn.XLOOKUP(Emergency[[#This Row],[Visit_ID]],Hospitalvisits[Visit_ID],Hospitalvisits[Admission_Date])</f>
        <v>45530</v>
      </c>
      <c r="K572">
        <f>_xlfn.XLOOKUP(Emergency[[#This Row],[Patient_ID]],Patientsdetails[Patient_ID],Patientsdetails[Satisfaction_Score])</f>
        <v>5</v>
      </c>
      <c r="L572" t="e">
        <f>_xlfn.XLOOKUP(Emergency[[#This Row],[Patient_ID]],Medicals[Patient ID],Medicals[Department])</f>
        <v>#N/A</v>
      </c>
    </row>
    <row r="573" spans="1:12">
      <c r="A573">
        <v>572</v>
      </c>
      <c r="B573">
        <v>798</v>
      </c>
      <c r="C573">
        <v>409</v>
      </c>
      <c r="D573" t="s">
        <v>1262</v>
      </c>
      <c r="E573">
        <v>9</v>
      </c>
      <c r="F573" t="s">
        <v>1262</v>
      </c>
      <c r="G573" s="28">
        <f>_xlfn.XLOOKUP(Emergency[[#This Row],[Visit_ID]],Financials[Visit_ID],Financials[Total_Bill_Amount])</f>
        <v>36362</v>
      </c>
      <c r="H573" s="28">
        <f>_xlfn.XLOOKUP(Emergency[[#This Row],[Visit_ID]],Financials[Visit_ID],Financials[Insurance_Coverage])</f>
        <v>22814.746320398659</v>
      </c>
      <c r="I573" s="28">
        <f>_xlfn.XLOOKUP(Emergency[[#This Row],[Visit_ID]],Financials[Visit_ID],Financials[Balance_Due])</f>
        <v>13547.253679601339</v>
      </c>
      <c r="J573" s="3">
        <f>_xlfn.XLOOKUP(Emergency[[#This Row],[Visit_ID]],Hospitalvisits[Visit_ID],Hospitalvisits[Admission_Date])</f>
        <v>44965</v>
      </c>
      <c r="K573">
        <f>_xlfn.XLOOKUP(Emergency[[#This Row],[Patient_ID]],Patientsdetails[Patient_ID],Patientsdetails[Satisfaction_Score])</f>
        <v>6</v>
      </c>
      <c r="L573" t="e">
        <f>_xlfn.XLOOKUP(Emergency[[#This Row],[Patient_ID]],Medicals[Patient ID],Medicals[Department])</f>
        <v>#N/A</v>
      </c>
    </row>
    <row r="574" spans="1:12">
      <c r="A574">
        <v>573</v>
      </c>
      <c r="B574">
        <v>855</v>
      </c>
      <c r="C574">
        <v>410</v>
      </c>
      <c r="D574" t="s">
        <v>1261</v>
      </c>
      <c r="E574">
        <v>7</v>
      </c>
      <c r="F574" t="s">
        <v>1261</v>
      </c>
      <c r="G574" s="28">
        <f>_xlfn.XLOOKUP(Emergency[[#This Row],[Visit_ID]],Financials[Visit_ID],Financials[Total_Bill_Amount])</f>
        <v>28966</v>
      </c>
      <c r="H574" s="28">
        <f>_xlfn.XLOOKUP(Emergency[[#This Row],[Visit_ID]],Financials[Visit_ID],Financials[Insurance_Coverage])</f>
        <v>18578.14672417799</v>
      </c>
      <c r="I574" s="28">
        <f>_xlfn.XLOOKUP(Emergency[[#This Row],[Visit_ID]],Financials[Visit_ID],Financials[Balance_Due])</f>
        <v>10387.85327582201</v>
      </c>
      <c r="J574" s="3">
        <f>_xlfn.XLOOKUP(Emergency[[#This Row],[Visit_ID]],Hospitalvisits[Visit_ID],Hospitalvisits[Admission_Date])</f>
        <v>44685</v>
      </c>
      <c r="K574">
        <f>_xlfn.XLOOKUP(Emergency[[#This Row],[Patient_ID]],Patientsdetails[Patient_ID],Patientsdetails[Satisfaction_Score])</f>
        <v>1</v>
      </c>
      <c r="L574" t="e">
        <f>_xlfn.XLOOKUP(Emergency[[#This Row],[Patient_ID]],Medicals[Patient ID],Medicals[Department])</f>
        <v>#N/A</v>
      </c>
    </row>
    <row r="575" spans="1:12">
      <c r="A575">
        <v>574</v>
      </c>
      <c r="B575">
        <v>240</v>
      </c>
      <c r="C575">
        <v>429</v>
      </c>
      <c r="D575" t="s">
        <v>1262</v>
      </c>
      <c r="E575">
        <v>9</v>
      </c>
      <c r="F575" t="s">
        <v>1261</v>
      </c>
      <c r="G575" s="28">
        <f>_xlfn.XLOOKUP(Emergency[[#This Row],[Visit_ID]],Financials[Visit_ID],Financials[Total_Bill_Amount])</f>
        <v>3525</v>
      </c>
      <c r="H575" s="28">
        <f>_xlfn.XLOOKUP(Emergency[[#This Row],[Visit_ID]],Financials[Visit_ID],Financials[Insurance_Coverage])</f>
        <v>2969.7882044430071</v>
      </c>
      <c r="I575" s="28">
        <f>_xlfn.XLOOKUP(Emergency[[#This Row],[Visit_ID]],Financials[Visit_ID],Financials[Balance_Due])</f>
        <v>555.21179555699291</v>
      </c>
      <c r="J575" s="3">
        <f>_xlfn.XLOOKUP(Emergency[[#This Row],[Visit_ID]],Hospitalvisits[Visit_ID],Hospitalvisits[Admission_Date])</f>
        <v>45216</v>
      </c>
      <c r="K575">
        <f>_xlfn.XLOOKUP(Emergency[[#This Row],[Patient_ID]],Patientsdetails[Patient_ID],Patientsdetails[Satisfaction_Score])</f>
        <v>8</v>
      </c>
      <c r="L575" t="e">
        <f>_xlfn.XLOOKUP(Emergency[[#This Row],[Patient_ID]],Medicals[Patient ID],Medicals[Department])</f>
        <v>#N/A</v>
      </c>
    </row>
    <row r="576" spans="1:12">
      <c r="A576">
        <v>575</v>
      </c>
      <c r="B576">
        <v>735</v>
      </c>
      <c r="C576">
        <v>2655</v>
      </c>
      <c r="D576" t="s">
        <v>1262</v>
      </c>
      <c r="E576">
        <v>12</v>
      </c>
      <c r="F576" t="s">
        <v>1262</v>
      </c>
      <c r="G576" s="28">
        <f>_xlfn.XLOOKUP(Emergency[[#This Row],[Visit_ID]],Financials[Visit_ID],Financials[Total_Bill_Amount])</f>
        <v>16904</v>
      </c>
      <c r="H576" s="28">
        <f>_xlfn.XLOOKUP(Emergency[[#This Row],[Visit_ID]],Financials[Visit_ID],Financials[Insurance_Coverage])</f>
        <v>11182.83369932944</v>
      </c>
      <c r="I576" s="28">
        <f>_xlfn.XLOOKUP(Emergency[[#This Row],[Visit_ID]],Financials[Visit_ID],Financials[Balance_Due])</f>
        <v>5721.1663006705603</v>
      </c>
      <c r="J576" s="3">
        <f>_xlfn.XLOOKUP(Emergency[[#This Row],[Visit_ID]],Hospitalvisits[Visit_ID],Hospitalvisits[Admission_Date])</f>
        <v>45367</v>
      </c>
      <c r="K576">
        <f>_xlfn.XLOOKUP(Emergency[[#This Row],[Patient_ID]],Patientsdetails[Patient_ID],Patientsdetails[Satisfaction_Score])</f>
        <v>8</v>
      </c>
      <c r="L576" t="e">
        <f>_xlfn.XLOOKUP(Emergency[[#This Row],[Patient_ID]],Medicals[Patient ID],Medicals[Department])</f>
        <v>#N/A</v>
      </c>
    </row>
    <row r="577" spans="1:12">
      <c r="A577">
        <v>576</v>
      </c>
      <c r="B577">
        <v>687</v>
      </c>
      <c r="C577">
        <v>2590</v>
      </c>
      <c r="D577" t="s">
        <v>1262</v>
      </c>
      <c r="E577">
        <v>2</v>
      </c>
      <c r="F577" t="s">
        <v>1261</v>
      </c>
      <c r="G577" s="28">
        <f>_xlfn.XLOOKUP(Emergency[[#This Row],[Visit_ID]],Financials[Visit_ID],Financials[Total_Bill_Amount])</f>
        <v>19682</v>
      </c>
      <c r="H577" s="28">
        <f>_xlfn.XLOOKUP(Emergency[[#This Row],[Visit_ID]],Financials[Visit_ID],Financials[Insurance_Coverage])</f>
        <v>17347.074879389809</v>
      </c>
      <c r="I577" s="28">
        <f>_xlfn.XLOOKUP(Emergency[[#This Row],[Visit_ID]],Financials[Visit_ID],Financials[Balance_Due])</f>
        <v>2334.9251206101872</v>
      </c>
      <c r="J577" s="3">
        <f>_xlfn.XLOOKUP(Emergency[[#This Row],[Visit_ID]],Hospitalvisits[Visit_ID],Hospitalvisits[Admission_Date])</f>
        <v>44992</v>
      </c>
      <c r="K577">
        <f>_xlfn.XLOOKUP(Emergency[[#This Row],[Patient_ID]],Patientsdetails[Patient_ID],Patientsdetails[Satisfaction_Score])</f>
        <v>10</v>
      </c>
      <c r="L577" t="e">
        <f>_xlfn.XLOOKUP(Emergency[[#This Row],[Patient_ID]],Medicals[Patient ID],Medicals[Department])</f>
        <v>#N/A</v>
      </c>
    </row>
    <row r="578" spans="1:12">
      <c r="A578">
        <v>577</v>
      </c>
      <c r="B578">
        <v>362</v>
      </c>
      <c r="C578">
        <v>679</v>
      </c>
      <c r="D578" t="s">
        <v>1261</v>
      </c>
      <c r="E578">
        <v>11</v>
      </c>
      <c r="F578" t="s">
        <v>1262</v>
      </c>
      <c r="G578" s="28">
        <f>_xlfn.XLOOKUP(Emergency[[#This Row],[Visit_ID]],Financials[Visit_ID],Financials[Total_Bill_Amount])</f>
        <v>20267</v>
      </c>
      <c r="H578" s="28">
        <f>_xlfn.XLOOKUP(Emergency[[#This Row],[Visit_ID]],Financials[Visit_ID],Financials[Insurance_Coverage])</f>
        <v>11827.99168312351</v>
      </c>
      <c r="I578" s="28">
        <f>_xlfn.XLOOKUP(Emergency[[#This Row],[Visit_ID]],Financials[Visit_ID],Financials[Balance_Due])</f>
        <v>8439.0083168764886</v>
      </c>
      <c r="J578" s="3">
        <f>_xlfn.XLOOKUP(Emergency[[#This Row],[Visit_ID]],Hospitalvisits[Visit_ID],Hospitalvisits[Admission_Date])</f>
        <v>45314</v>
      </c>
      <c r="K578">
        <f>_xlfn.XLOOKUP(Emergency[[#This Row],[Patient_ID]],Patientsdetails[Patient_ID],Patientsdetails[Satisfaction_Score])</f>
        <v>7</v>
      </c>
      <c r="L578" t="e">
        <f>_xlfn.XLOOKUP(Emergency[[#This Row],[Patient_ID]],Medicals[Patient ID],Medicals[Department])</f>
        <v>#N/A</v>
      </c>
    </row>
    <row r="579" spans="1:12">
      <c r="A579">
        <v>578</v>
      </c>
      <c r="B579">
        <v>955</v>
      </c>
      <c r="C579">
        <v>2986</v>
      </c>
      <c r="D579" t="s">
        <v>1261</v>
      </c>
      <c r="E579">
        <v>3</v>
      </c>
      <c r="F579" t="s">
        <v>1262</v>
      </c>
      <c r="G579" s="28">
        <f>_xlfn.XLOOKUP(Emergency[[#This Row],[Visit_ID]],Financials[Visit_ID],Financials[Total_Bill_Amount])</f>
        <v>13832</v>
      </c>
      <c r="H579" s="28">
        <f>_xlfn.XLOOKUP(Emergency[[#This Row],[Visit_ID]],Financials[Visit_ID],Financials[Insurance_Coverage])</f>
        <v>11909.158289303479</v>
      </c>
      <c r="I579" s="28">
        <f>_xlfn.XLOOKUP(Emergency[[#This Row],[Visit_ID]],Financials[Visit_ID],Financials[Balance_Due])</f>
        <v>1922.841710696521</v>
      </c>
      <c r="J579" s="3">
        <f>_xlfn.XLOOKUP(Emergency[[#This Row],[Visit_ID]],Hospitalvisits[Visit_ID],Hospitalvisits[Admission_Date])</f>
        <v>44761</v>
      </c>
      <c r="K579">
        <f>_xlfn.XLOOKUP(Emergency[[#This Row],[Patient_ID]],Patientsdetails[Patient_ID],Patientsdetails[Satisfaction_Score])</f>
        <v>2</v>
      </c>
      <c r="L579" t="e">
        <f>_xlfn.XLOOKUP(Emergency[[#This Row],[Patient_ID]],Medicals[Patient ID],Medicals[Department])</f>
        <v>#N/A</v>
      </c>
    </row>
    <row r="580" spans="1:12">
      <c r="A580">
        <v>579</v>
      </c>
      <c r="B580">
        <v>497</v>
      </c>
      <c r="C580">
        <v>1538</v>
      </c>
      <c r="D580" t="s">
        <v>1262</v>
      </c>
      <c r="E580">
        <v>1</v>
      </c>
      <c r="F580" t="s">
        <v>1262</v>
      </c>
      <c r="G580" s="28">
        <f>_xlfn.XLOOKUP(Emergency[[#This Row],[Visit_ID]],Financials[Visit_ID],Financials[Total_Bill_Amount])</f>
        <v>20489</v>
      </c>
      <c r="H580" s="28">
        <f>_xlfn.XLOOKUP(Emergency[[#This Row],[Visit_ID]],Financials[Visit_ID],Financials[Insurance_Coverage])</f>
        <v>10296.4039599688</v>
      </c>
      <c r="I580" s="28">
        <f>_xlfn.XLOOKUP(Emergency[[#This Row],[Visit_ID]],Financials[Visit_ID],Financials[Balance_Due])</f>
        <v>10192.5960400312</v>
      </c>
      <c r="J580" s="3">
        <f>_xlfn.XLOOKUP(Emergency[[#This Row],[Visit_ID]],Hospitalvisits[Visit_ID],Hospitalvisits[Admission_Date])</f>
        <v>45114</v>
      </c>
      <c r="K580">
        <f>_xlfn.XLOOKUP(Emergency[[#This Row],[Patient_ID]],Patientsdetails[Patient_ID],Patientsdetails[Satisfaction_Score])</f>
        <v>5</v>
      </c>
      <c r="L580" t="e">
        <f>_xlfn.XLOOKUP(Emergency[[#This Row],[Patient_ID]],Medicals[Patient ID],Medicals[Department])</f>
        <v>#N/A</v>
      </c>
    </row>
    <row r="581" spans="1:12">
      <c r="A581">
        <v>580</v>
      </c>
      <c r="B581">
        <v>131</v>
      </c>
      <c r="C581">
        <v>2731</v>
      </c>
      <c r="D581" t="s">
        <v>1262</v>
      </c>
      <c r="E581">
        <v>10</v>
      </c>
      <c r="F581" t="s">
        <v>1261</v>
      </c>
      <c r="G581" s="28">
        <f>_xlfn.XLOOKUP(Emergency[[#This Row],[Visit_ID]],Financials[Visit_ID],Financials[Total_Bill_Amount])</f>
        <v>14533</v>
      </c>
      <c r="H581" s="28">
        <f>_xlfn.XLOOKUP(Emergency[[#This Row],[Visit_ID]],Financials[Visit_ID],Financials[Insurance_Coverage])</f>
        <v>11961.533382542169</v>
      </c>
      <c r="I581" s="28">
        <f>_xlfn.XLOOKUP(Emergency[[#This Row],[Visit_ID]],Financials[Visit_ID],Financials[Balance_Due])</f>
        <v>2571.4666174578269</v>
      </c>
      <c r="J581" s="3">
        <f>_xlfn.XLOOKUP(Emergency[[#This Row],[Visit_ID]],Hospitalvisits[Visit_ID],Hospitalvisits[Admission_Date])</f>
        <v>44581</v>
      </c>
      <c r="K581">
        <f>_xlfn.XLOOKUP(Emergency[[#This Row],[Patient_ID]],Patientsdetails[Patient_ID],Patientsdetails[Satisfaction_Score])</f>
        <v>3</v>
      </c>
      <c r="L581" t="e">
        <f>_xlfn.XLOOKUP(Emergency[[#This Row],[Patient_ID]],Medicals[Patient ID],Medicals[Department])</f>
        <v>#N/A</v>
      </c>
    </row>
    <row r="582" spans="1:12">
      <c r="A582">
        <v>581</v>
      </c>
      <c r="B582">
        <v>342</v>
      </c>
      <c r="C582">
        <v>274</v>
      </c>
      <c r="D582" t="s">
        <v>1262</v>
      </c>
      <c r="E582">
        <v>1</v>
      </c>
      <c r="F582" t="s">
        <v>1261</v>
      </c>
      <c r="G582" s="28">
        <f>_xlfn.XLOOKUP(Emergency[[#This Row],[Visit_ID]],Financials[Visit_ID],Financials[Total_Bill_Amount])</f>
        <v>8207</v>
      </c>
      <c r="H582" s="28">
        <f>_xlfn.XLOOKUP(Emergency[[#This Row],[Visit_ID]],Financials[Visit_ID],Financials[Insurance_Coverage])</f>
        <v>6542.9200905164153</v>
      </c>
      <c r="I582" s="28">
        <f>_xlfn.XLOOKUP(Emergency[[#This Row],[Visit_ID]],Financials[Visit_ID],Financials[Balance_Due])</f>
        <v>1664.079909483585</v>
      </c>
      <c r="J582" s="3">
        <f>_xlfn.XLOOKUP(Emergency[[#This Row],[Visit_ID]],Hospitalvisits[Visit_ID],Hospitalvisits[Admission_Date])</f>
        <v>45013</v>
      </c>
      <c r="K582">
        <f>_xlfn.XLOOKUP(Emergency[[#This Row],[Patient_ID]],Patientsdetails[Patient_ID],Patientsdetails[Satisfaction_Score])</f>
        <v>3</v>
      </c>
      <c r="L582" t="e">
        <f>_xlfn.XLOOKUP(Emergency[[#This Row],[Patient_ID]],Medicals[Patient ID],Medicals[Department])</f>
        <v>#N/A</v>
      </c>
    </row>
    <row r="583" spans="1:12">
      <c r="A583">
        <v>582</v>
      </c>
      <c r="B583">
        <v>470</v>
      </c>
      <c r="C583">
        <v>1557</v>
      </c>
      <c r="D583" t="s">
        <v>1262</v>
      </c>
      <c r="E583">
        <v>2</v>
      </c>
      <c r="F583" t="s">
        <v>1261</v>
      </c>
      <c r="G583" s="28">
        <f>_xlfn.XLOOKUP(Emergency[[#This Row],[Visit_ID]],Financials[Visit_ID],Financials[Total_Bill_Amount])</f>
        <v>14688</v>
      </c>
      <c r="H583" s="28">
        <f>_xlfn.XLOOKUP(Emergency[[#This Row],[Visit_ID]],Financials[Visit_ID],Financials[Insurance_Coverage])</f>
        <v>10868.47528121524</v>
      </c>
      <c r="I583" s="28">
        <f>_xlfn.XLOOKUP(Emergency[[#This Row],[Visit_ID]],Financials[Visit_ID],Financials[Balance_Due])</f>
        <v>3819.5247187847558</v>
      </c>
      <c r="J583" s="3">
        <f>_xlfn.XLOOKUP(Emergency[[#This Row],[Visit_ID]],Hospitalvisits[Visit_ID],Hospitalvisits[Admission_Date])</f>
        <v>45384</v>
      </c>
      <c r="K583">
        <f>_xlfn.XLOOKUP(Emergency[[#This Row],[Patient_ID]],Patientsdetails[Patient_ID],Patientsdetails[Satisfaction_Score])</f>
        <v>2</v>
      </c>
      <c r="L583" t="e">
        <f>_xlfn.XLOOKUP(Emergency[[#This Row],[Patient_ID]],Medicals[Patient ID],Medicals[Department])</f>
        <v>#N/A</v>
      </c>
    </row>
    <row r="584" spans="1:12">
      <c r="A584">
        <v>583</v>
      </c>
      <c r="B584">
        <v>209</v>
      </c>
      <c r="C584">
        <v>1826</v>
      </c>
      <c r="D584" t="s">
        <v>1261</v>
      </c>
      <c r="E584">
        <v>3</v>
      </c>
      <c r="F584" t="s">
        <v>1262</v>
      </c>
      <c r="G584" s="28">
        <f>_xlfn.XLOOKUP(Emergency[[#This Row],[Visit_ID]],Financials[Visit_ID],Financials[Total_Bill_Amount])</f>
        <v>11906</v>
      </c>
      <c r="H584" s="28">
        <f>_xlfn.XLOOKUP(Emergency[[#This Row],[Visit_ID]],Financials[Visit_ID],Financials[Insurance_Coverage])</f>
        <v>8773.4354134913283</v>
      </c>
      <c r="I584" s="28">
        <f>_xlfn.XLOOKUP(Emergency[[#This Row],[Visit_ID]],Financials[Visit_ID],Financials[Balance_Due])</f>
        <v>3132.5645865086722</v>
      </c>
      <c r="J584" s="3">
        <f>_xlfn.XLOOKUP(Emergency[[#This Row],[Visit_ID]],Hospitalvisits[Visit_ID],Hospitalvisits[Admission_Date])</f>
        <v>45291</v>
      </c>
      <c r="K584">
        <f>_xlfn.XLOOKUP(Emergency[[#This Row],[Patient_ID]],Patientsdetails[Patient_ID],Patientsdetails[Satisfaction_Score])</f>
        <v>3</v>
      </c>
      <c r="L584" t="e">
        <f>_xlfn.XLOOKUP(Emergency[[#This Row],[Patient_ID]],Medicals[Patient ID],Medicals[Department])</f>
        <v>#N/A</v>
      </c>
    </row>
    <row r="585" spans="1:12">
      <c r="A585">
        <v>584</v>
      </c>
      <c r="B585">
        <v>918</v>
      </c>
      <c r="C585">
        <v>2760</v>
      </c>
      <c r="D585" t="s">
        <v>1262</v>
      </c>
      <c r="E585">
        <v>12</v>
      </c>
      <c r="F585" t="s">
        <v>1262</v>
      </c>
      <c r="G585" s="28">
        <f>_xlfn.XLOOKUP(Emergency[[#This Row],[Visit_ID]],Financials[Visit_ID],Financials[Total_Bill_Amount])</f>
        <v>17491</v>
      </c>
      <c r="H585" s="28">
        <f>_xlfn.XLOOKUP(Emergency[[#This Row],[Visit_ID]],Financials[Visit_ID],Financials[Insurance_Coverage])</f>
        <v>15074.818778347801</v>
      </c>
      <c r="I585" s="28">
        <f>_xlfn.XLOOKUP(Emergency[[#This Row],[Visit_ID]],Financials[Visit_ID],Financials[Balance_Due])</f>
        <v>2416.181221652198</v>
      </c>
      <c r="J585" s="3">
        <f>_xlfn.XLOOKUP(Emergency[[#This Row],[Visit_ID]],Hospitalvisits[Visit_ID],Hospitalvisits[Admission_Date])</f>
        <v>44565</v>
      </c>
      <c r="K585">
        <f>_xlfn.XLOOKUP(Emergency[[#This Row],[Patient_ID]],Patientsdetails[Patient_ID],Patientsdetails[Satisfaction_Score])</f>
        <v>2</v>
      </c>
      <c r="L585" t="e">
        <f>_xlfn.XLOOKUP(Emergency[[#This Row],[Patient_ID]],Medicals[Patient ID],Medicals[Department])</f>
        <v>#N/A</v>
      </c>
    </row>
    <row r="586" spans="1:12">
      <c r="A586">
        <v>585</v>
      </c>
      <c r="B586">
        <v>408</v>
      </c>
      <c r="C586">
        <v>755</v>
      </c>
      <c r="D586" t="s">
        <v>1262</v>
      </c>
      <c r="E586">
        <v>9</v>
      </c>
      <c r="F586" t="s">
        <v>1261</v>
      </c>
      <c r="G586" s="28">
        <f>_xlfn.XLOOKUP(Emergency[[#This Row],[Visit_ID]],Financials[Visit_ID],Financials[Total_Bill_Amount])</f>
        <v>21485</v>
      </c>
      <c r="H586" s="28">
        <f>_xlfn.XLOOKUP(Emergency[[#This Row],[Visit_ID]],Financials[Visit_ID],Financials[Insurance_Coverage])</f>
        <v>12314.93072770344</v>
      </c>
      <c r="I586" s="28">
        <f>_xlfn.XLOOKUP(Emergency[[#This Row],[Visit_ID]],Financials[Visit_ID],Financials[Balance_Due])</f>
        <v>9170.0692722965632</v>
      </c>
      <c r="J586" s="3">
        <f>_xlfn.XLOOKUP(Emergency[[#This Row],[Visit_ID]],Hospitalvisits[Visit_ID],Hospitalvisits[Admission_Date])</f>
        <v>45635</v>
      </c>
      <c r="K586">
        <f>_xlfn.XLOOKUP(Emergency[[#This Row],[Patient_ID]],Patientsdetails[Patient_ID],Patientsdetails[Satisfaction_Score])</f>
        <v>4</v>
      </c>
      <c r="L586" t="e">
        <f>_xlfn.XLOOKUP(Emergency[[#This Row],[Patient_ID]],Medicals[Patient ID],Medicals[Department])</f>
        <v>#N/A</v>
      </c>
    </row>
    <row r="587" spans="1:12">
      <c r="A587">
        <v>586</v>
      </c>
      <c r="B587">
        <v>238</v>
      </c>
      <c r="C587">
        <v>1775</v>
      </c>
      <c r="D587" t="s">
        <v>1262</v>
      </c>
      <c r="E587">
        <v>9</v>
      </c>
      <c r="F587" t="s">
        <v>1262</v>
      </c>
      <c r="G587" s="28">
        <f>_xlfn.XLOOKUP(Emergency[[#This Row],[Visit_ID]],Financials[Visit_ID],Financials[Total_Bill_Amount])</f>
        <v>32426</v>
      </c>
      <c r="H587" s="28">
        <f>_xlfn.XLOOKUP(Emergency[[#This Row],[Visit_ID]],Financials[Visit_ID],Financials[Insurance_Coverage])</f>
        <v>22513.136315429059</v>
      </c>
      <c r="I587" s="28">
        <f>_xlfn.XLOOKUP(Emergency[[#This Row],[Visit_ID]],Financials[Visit_ID],Financials[Balance_Due])</f>
        <v>9912.863684570937</v>
      </c>
      <c r="J587" s="3">
        <f>_xlfn.XLOOKUP(Emergency[[#This Row],[Visit_ID]],Hospitalvisits[Visit_ID],Hospitalvisits[Admission_Date])</f>
        <v>44947</v>
      </c>
      <c r="K587">
        <f>_xlfn.XLOOKUP(Emergency[[#This Row],[Patient_ID]],Patientsdetails[Patient_ID],Patientsdetails[Satisfaction_Score])</f>
        <v>1</v>
      </c>
      <c r="L587" t="e">
        <f>_xlfn.XLOOKUP(Emergency[[#This Row],[Patient_ID]],Medicals[Patient ID],Medicals[Department])</f>
        <v>#N/A</v>
      </c>
    </row>
    <row r="588" spans="1:12">
      <c r="A588">
        <v>587</v>
      </c>
      <c r="B588">
        <v>248</v>
      </c>
      <c r="C588">
        <v>1524</v>
      </c>
      <c r="D588" t="s">
        <v>1261</v>
      </c>
      <c r="E588">
        <v>1</v>
      </c>
      <c r="F588" t="s">
        <v>1262</v>
      </c>
      <c r="G588" s="28">
        <f>_xlfn.XLOOKUP(Emergency[[#This Row],[Visit_ID]],Financials[Visit_ID],Financials[Total_Bill_Amount])</f>
        <v>16972</v>
      </c>
      <c r="H588" s="28">
        <f>_xlfn.XLOOKUP(Emergency[[#This Row],[Visit_ID]],Financials[Visit_ID],Financials[Insurance_Coverage])</f>
        <v>11234.952973508231</v>
      </c>
      <c r="I588" s="28">
        <f>_xlfn.XLOOKUP(Emergency[[#This Row],[Visit_ID]],Financials[Visit_ID],Financials[Balance_Due])</f>
        <v>5737.0470264917694</v>
      </c>
      <c r="J588" s="3">
        <f>_xlfn.XLOOKUP(Emergency[[#This Row],[Visit_ID]],Hospitalvisits[Visit_ID],Hospitalvisits[Admission_Date])</f>
        <v>44730</v>
      </c>
      <c r="K588">
        <f>_xlfn.XLOOKUP(Emergency[[#This Row],[Patient_ID]],Patientsdetails[Patient_ID],Patientsdetails[Satisfaction_Score])</f>
        <v>8</v>
      </c>
      <c r="L588" t="e">
        <f>_xlfn.XLOOKUP(Emergency[[#This Row],[Patient_ID]],Medicals[Patient ID],Medicals[Department])</f>
        <v>#N/A</v>
      </c>
    </row>
    <row r="589" spans="1:12">
      <c r="A589">
        <v>588</v>
      </c>
      <c r="B589">
        <v>441</v>
      </c>
      <c r="C589">
        <v>10</v>
      </c>
      <c r="D589" t="s">
        <v>1261</v>
      </c>
      <c r="E589">
        <v>5</v>
      </c>
      <c r="F589" t="s">
        <v>1261</v>
      </c>
      <c r="G589" s="28">
        <f>_xlfn.XLOOKUP(Emergency[[#This Row],[Visit_ID]],Financials[Visit_ID],Financials[Total_Bill_Amount])</f>
        <v>22225</v>
      </c>
      <c r="H589" s="28">
        <f>_xlfn.XLOOKUP(Emergency[[#This Row],[Visit_ID]],Financials[Visit_ID],Financials[Insurance_Coverage])</f>
        <v>18177.880535265591</v>
      </c>
      <c r="I589" s="28">
        <f>_xlfn.XLOOKUP(Emergency[[#This Row],[Visit_ID]],Financials[Visit_ID],Financials[Balance_Due])</f>
        <v>4047.119464734405</v>
      </c>
      <c r="J589" s="3">
        <f>_xlfn.XLOOKUP(Emergency[[#This Row],[Visit_ID]],Hospitalvisits[Visit_ID],Hospitalvisits[Admission_Date])</f>
        <v>45294</v>
      </c>
      <c r="K589">
        <f>_xlfn.XLOOKUP(Emergency[[#This Row],[Patient_ID]],Patientsdetails[Patient_ID],Patientsdetails[Satisfaction_Score])</f>
        <v>5</v>
      </c>
      <c r="L589" t="e">
        <f>_xlfn.XLOOKUP(Emergency[[#This Row],[Patient_ID]],Medicals[Patient ID],Medicals[Department])</f>
        <v>#N/A</v>
      </c>
    </row>
    <row r="590" spans="1:12">
      <c r="A590">
        <v>589</v>
      </c>
      <c r="B590">
        <v>853</v>
      </c>
      <c r="C590">
        <v>1852</v>
      </c>
      <c r="D590" t="s">
        <v>1261</v>
      </c>
      <c r="E590">
        <v>12</v>
      </c>
      <c r="F590" t="s">
        <v>1262</v>
      </c>
      <c r="G590" s="28">
        <f>_xlfn.XLOOKUP(Emergency[[#This Row],[Visit_ID]],Financials[Visit_ID],Financials[Total_Bill_Amount])</f>
        <v>22006</v>
      </c>
      <c r="H590" s="28">
        <f>_xlfn.XLOOKUP(Emergency[[#This Row],[Visit_ID]],Financials[Visit_ID],Financials[Insurance_Coverage])</f>
        <v>11725.970111584809</v>
      </c>
      <c r="I590" s="28">
        <f>_xlfn.XLOOKUP(Emergency[[#This Row],[Visit_ID]],Financials[Visit_ID],Financials[Balance_Due])</f>
        <v>10280.029888415191</v>
      </c>
      <c r="J590" s="3">
        <f>_xlfn.XLOOKUP(Emergency[[#This Row],[Visit_ID]],Hospitalvisits[Visit_ID],Hospitalvisits[Admission_Date])</f>
        <v>44681</v>
      </c>
      <c r="K590">
        <f>_xlfn.XLOOKUP(Emergency[[#This Row],[Patient_ID]],Patientsdetails[Patient_ID],Patientsdetails[Satisfaction_Score])</f>
        <v>9</v>
      </c>
      <c r="L590" t="e">
        <f>_xlfn.XLOOKUP(Emergency[[#This Row],[Patient_ID]],Medicals[Patient ID],Medicals[Department])</f>
        <v>#N/A</v>
      </c>
    </row>
    <row r="591" spans="1:12">
      <c r="A591">
        <v>590</v>
      </c>
      <c r="B591">
        <v>984</v>
      </c>
      <c r="C591">
        <v>1961</v>
      </c>
      <c r="D591" t="s">
        <v>1261</v>
      </c>
      <c r="E591">
        <v>12</v>
      </c>
      <c r="F591" t="s">
        <v>1261</v>
      </c>
      <c r="G591" s="28">
        <f>_xlfn.XLOOKUP(Emergency[[#This Row],[Visit_ID]],Financials[Visit_ID],Financials[Total_Bill_Amount])</f>
        <v>18606</v>
      </c>
      <c r="H591" s="28">
        <f>_xlfn.XLOOKUP(Emergency[[#This Row],[Visit_ID]],Financials[Visit_ID],Financials[Insurance_Coverage])</f>
        <v>11028.0609943329</v>
      </c>
      <c r="I591" s="28">
        <f>_xlfn.XLOOKUP(Emergency[[#This Row],[Visit_ID]],Financials[Visit_ID],Financials[Balance_Due])</f>
        <v>7577.9390056671018</v>
      </c>
      <c r="J591" s="3">
        <f>_xlfn.XLOOKUP(Emergency[[#This Row],[Visit_ID]],Hospitalvisits[Visit_ID],Hospitalvisits[Admission_Date])</f>
        <v>44989</v>
      </c>
      <c r="K591">
        <f>_xlfn.XLOOKUP(Emergency[[#This Row],[Patient_ID]],Patientsdetails[Patient_ID],Patientsdetails[Satisfaction_Score])</f>
        <v>7</v>
      </c>
      <c r="L591" t="e">
        <f>_xlfn.XLOOKUP(Emergency[[#This Row],[Patient_ID]],Medicals[Patient ID],Medicals[Department])</f>
        <v>#N/A</v>
      </c>
    </row>
    <row r="592" spans="1:12">
      <c r="A592">
        <v>591</v>
      </c>
      <c r="B592">
        <v>263</v>
      </c>
      <c r="C592">
        <v>176</v>
      </c>
      <c r="D592" t="s">
        <v>1262</v>
      </c>
      <c r="E592">
        <v>11</v>
      </c>
      <c r="F592" t="s">
        <v>1261</v>
      </c>
      <c r="G592" s="28">
        <f>_xlfn.XLOOKUP(Emergency[[#This Row],[Visit_ID]],Financials[Visit_ID],Financials[Total_Bill_Amount])</f>
        <v>12114</v>
      </c>
      <c r="H592" s="28">
        <f>_xlfn.XLOOKUP(Emergency[[#This Row],[Visit_ID]],Financials[Visit_ID],Financials[Insurance_Coverage])</f>
        <v>7160.4557787379808</v>
      </c>
      <c r="I592" s="28">
        <f>_xlfn.XLOOKUP(Emergency[[#This Row],[Visit_ID]],Financials[Visit_ID],Financials[Balance_Due])</f>
        <v>4953.5442212620192</v>
      </c>
      <c r="J592" s="3">
        <f>_xlfn.XLOOKUP(Emergency[[#This Row],[Visit_ID]],Hospitalvisits[Visit_ID],Hospitalvisits[Admission_Date])</f>
        <v>44890</v>
      </c>
      <c r="K592">
        <f>_xlfn.XLOOKUP(Emergency[[#This Row],[Patient_ID]],Patientsdetails[Patient_ID],Patientsdetails[Satisfaction_Score])</f>
        <v>3</v>
      </c>
      <c r="L592" t="e">
        <f>_xlfn.XLOOKUP(Emergency[[#This Row],[Patient_ID]],Medicals[Patient ID],Medicals[Department])</f>
        <v>#N/A</v>
      </c>
    </row>
    <row r="593" spans="1:12">
      <c r="A593">
        <v>592</v>
      </c>
      <c r="B593">
        <v>672</v>
      </c>
      <c r="C593">
        <v>1346</v>
      </c>
      <c r="D593" t="s">
        <v>1261</v>
      </c>
      <c r="E593">
        <v>1</v>
      </c>
      <c r="F593" t="s">
        <v>1262</v>
      </c>
      <c r="G593" s="28">
        <f>_xlfn.XLOOKUP(Emergency[[#This Row],[Visit_ID]],Financials[Visit_ID],Financials[Total_Bill_Amount])</f>
        <v>21653</v>
      </c>
      <c r="H593" s="28">
        <f>_xlfn.XLOOKUP(Emergency[[#This Row],[Visit_ID]],Financials[Visit_ID],Financials[Insurance_Coverage])</f>
        <v>13259.180963809869</v>
      </c>
      <c r="I593" s="28">
        <f>_xlfn.XLOOKUP(Emergency[[#This Row],[Visit_ID]],Financials[Visit_ID],Financials[Balance_Due])</f>
        <v>8393.8190361901343</v>
      </c>
      <c r="J593" s="3">
        <f>_xlfn.XLOOKUP(Emergency[[#This Row],[Visit_ID]],Hospitalvisits[Visit_ID],Hospitalvisits[Admission_Date])</f>
        <v>45609</v>
      </c>
      <c r="K593">
        <f>_xlfn.XLOOKUP(Emergency[[#This Row],[Patient_ID]],Patientsdetails[Patient_ID],Patientsdetails[Satisfaction_Score])</f>
        <v>10</v>
      </c>
      <c r="L593" t="e">
        <f>_xlfn.XLOOKUP(Emergency[[#This Row],[Patient_ID]],Medicals[Patient ID],Medicals[Department])</f>
        <v>#N/A</v>
      </c>
    </row>
    <row r="594" spans="1:12">
      <c r="A594">
        <v>593</v>
      </c>
      <c r="B594">
        <v>463</v>
      </c>
      <c r="C594">
        <v>2306</v>
      </c>
      <c r="D594" t="s">
        <v>1262</v>
      </c>
      <c r="E594">
        <v>7</v>
      </c>
      <c r="F594" t="s">
        <v>1261</v>
      </c>
      <c r="G594" s="28">
        <f>_xlfn.XLOOKUP(Emergency[[#This Row],[Visit_ID]],Financials[Visit_ID],Financials[Total_Bill_Amount])</f>
        <v>3318</v>
      </c>
      <c r="H594" s="28">
        <f>_xlfn.XLOOKUP(Emergency[[#This Row],[Visit_ID]],Financials[Visit_ID],Financials[Insurance_Coverage])</f>
        <v>2356.0036765090772</v>
      </c>
      <c r="I594" s="28">
        <f>_xlfn.XLOOKUP(Emergency[[#This Row],[Visit_ID]],Financials[Visit_ID],Financials[Balance_Due])</f>
        <v>961.99632349092326</v>
      </c>
      <c r="J594" s="3">
        <f>_xlfn.XLOOKUP(Emergency[[#This Row],[Visit_ID]],Hospitalvisits[Visit_ID],Hospitalvisits[Admission_Date])</f>
        <v>45095</v>
      </c>
      <c r="K594">
        <f>_xlfn.XLOOKUP(Emergency[[#This Row],[Patient_ID]],Patientsdetails[Patient_ID],Patientsdetails[Satisfaction_Score])</f>
        <v>4</v>
      </c>
      <c r="L594" t="e">
        <f>_xlfn.XLOOKUP(Emergency[[#This Row],[Patient_ID]],Medicals[Patient ID],Medicals[Department])</f>
        <v>#N/A</v>
      </c>
    </row>
    <row r="595" spans="1:12">
      <c r="A595">
        <v>594</v>
      </c>
      <c r="B595">
        <v>908</v>
      </c>
      <c r="C595">
        <v>347</v>
      </c>
      <c r="D595" t="s">
        <v>1261</v>
      </c>
      <c r="E595">
        <v>10</v>
      </c>
      <c r="F595" t="s">
        <v>1261</v>
      </c>
      <c r="G595" s="28">
        <f>_xlfn.XLOOKUP(Emergency[[#This Row],[Visit_ID]],Financials[Visit_ID],Financials[Total_Bill_Amount])</f>
        <v>19448</v>
      </c>
      <c r="H595" s="28">
        <f>_xlfn.XLOOKUP(Emergency[[#This Row],[Visit_ID]],Financials[Visit_ID],Financials[Insurance_Coverage])</f>
        <v>12774.492718995611</v>
      </c>
      <c r="I595" s="28">
        <f>_xlfn.XLOOKUP(Emergency[[#This Row],[Visit_ID]],Financials[Visit_ID],Financials[Balance_Due])</f>
        <v>6673.5072810043912</v>
      </c>
      <c r="J595" s="3">
        <f>_xlfn.XLOOKUP(Emergency[[#This Row],[Visit_ID]],Hospitalvisits[Visit_ID],Hospitalvisits[Admission_Date])</f>
        <v>45316</v>
      </c>
      <c r="K595">
        <f>_xlfn.XLOOKUP(Emergency[[#This Row],[Patient_ID]],Patientsdetails[Patient_ID],Patientsdetails[Satisfaction_Score])</f>
        <v>3</v>
      </c>
      <c r="L595" t="e">
        <f>_xlfn.XLOOKUP(Emergency[[#This Row],[Patient_ID]],Medicals[Patient ID],Medicals[Department])</f>
        <v>#N/A</v>
      </c>
    </row>
    <row r="596" spans="1:12">
      <c r="A596">
        <v>595</v>
      </c>
      <c r="B596">
        <v>5</v>
      </c>
      <c r="C596">
        <v>2307</v>
      </c>
      <c r="D596" t="s">
        <v>1262</v>
      </c>
      <c r="E596">
        <v>3</v>
      </c>
      <c r="F596" t="s">
        <v>1262</v>
      </c>
      <c r="G596" s="28">
        <f>_xlfn.XLOOKUP(Emergency[[#This Row],[Visit_ID]],Financials[Visit_ID],Financials[Total_Bill_Amount])</f>
        <v>17560</v>
      </c>
      <c r="H596" s="28">
        <f>_xlfn.XLOOKUP(Emergency[[#This Row],[Visit_ID]],Financials[Visit_ID],Financials[Insurance_Coverage])</f>
        <v>15539.27048708549</v>
      </c>
      <c r="I596" s="28">
        <f>_xlfn.XLOOKUP(Emergency[[#This Row],[Visit_ID]],Financials[Visit_ID],Financials[Balance_Due])</f>
        <v>2020.729512914513</v>
      </c>
      <c r="J596" s="3">
        <f>_xlfn.XLOOKUP(Emergency[[#This Row],[Visit_ID]],Hospitalvisits[Visit_ID],Hospitalvisits[Admission_Date])</f>
        <v>44814</v>
      </c>
      <c r="K596">
        <f>_xlfn.XLOOKUP(Emergency[[#This Row],[Patient_ID]],Patientsdetails[Patient_ID],Patientsdetails[Satisfaction_Score])</f>
        <v>8</v>
      </c>
      <c r="L596" t="str">
        <f>_xlfn.XLOOKUP(Emergency[[#This Row],[Patient_ID]],Medicals[Patient ID],Medicals[Department])</f>
        <v>Orthopedics</v>
      </c>
    </row>
    <row r="597" spans="1:12">
      <c r="A597">
        <v>596</v>
      </c>
      <c r="B597">
        <v>782</v>
      </c>
      <c r="C597">
        <v>385</v>
      </c>
      <c r="D597" t="s">
        <v>1261</v>
      </c>
      <c r="E597">
        <v>9</v>
      </c>
      <c r="F597" t="s">
        <v>1262</v>
      </c>
      <c r="G597" s="28">
        <f>_xlfn.XLOOKUP(Emergency[[#This Row],[Visit_ID]],Financials[Visit_ID],Financials[Total_Bill_Amount])</f>
        <v>11285</v>
      </c>
      <c r="H597" s="28">
        <f>_xlfn.XLOOKUP(Emergency[[#This Row],[Visit_ID]],Financials[Visit_ID],Financials[Insurance_Coverage])</f>
        <v>7072.241069923648</v>
      </c>
      <c r="I597" s="28">
        <f>_xlfn.XLOOKUP(Emergency[[#This Row],[Visit_ID]],Financials[Visit_ID],Financials[Balance_Due])</f>
        <v>4212.758930076352</v>
      </c>
      <c r="J597" s="3">
        <f>_xlfn.XLOOKUP(Emergency[[#This Row],[Visit_ID]],Hospitalvisits[Visit_ID],Hospitalvisits[Admission_Date])</f>
        <v>45610</v>
      </c>
      <c r="K597">
        <f>_xlfn.XLOOKUP(Emergency[[#This Row],[Patient_ID]],Patientsdetails[Patient_ID],Patientsdetails[Satisfaction_Score])</f>
        <v>10</v>
      </c>
      <c r="L597" t="e">
        <f>_xlfn.XLOOKUP(Emergency[[#This Row],[Patient_ID]],Medicals[Patient ID],Medicals[Department])</f>
        <v>#N/A</v>
      </c>
    </row>
    <row r="598" spans="1:12">
      <c r="A598">
        <v>597</v>
      </c>
      <c r="B598">
        <v>782</v>
      </c>
      <c r="C598">
        <v>395</v>
      </c>
      <c r="D598" t="s">
        <v>1262</v>
      </c>
      <c r="E598">
        <v>9</v>
      </c>
      <c r="F598" t="s">
        <v>1262</v>
      </c>
      <c r="G598" s="28">
        <f>_xlfn.XLOOKUP(Emergency[[#This Row],[Visit_ID]],Financials[Visit_ID],Financials[Total_Bill_Amount])</f>
        <v>4570</v>
      </c>
      <c r="H598" s="28">
        <f>_xlfn.XLOOKUP(Emergency[[#This Row],[Visit_ID]],Financials[Visit_ID],Financials[Insurance_Coverage])</f>
        <v>2775.3813439904002</v>
      </c>
      <c r="I598" s="28">
        <f>_xlfn.XLOOKUP(Emergency[[#This Row],[Visit_ID]],Financials[Visit_ID],Financials[Balance_Due])</f>
        <v>1794.6186560096</v>
      </c>
      <c r="J598" s="3">
        <f>_xlfn.XLOOKUP(Emergency[[#This Row],[Visit_ID]],Hospitalvisits[Visit_ID],Hospitalvisits[Admission_Date])</f>
        <v>45407</v>
      </c>
      <c r="K598">
        <f>_xlfn.XLOOKUP(Emergency[[#This Row],[Patient_ID]],Patientsdetails[Patient_ID],Patientsdetails[Satisfaction_Score])</f>
        <v>10</v>
      </c>
      <c r="L598" t="e">
        <f>_xlfn.XLOOKUP(Emergency[[#This Row],[Patient_ID]],Medicals[Patient ID],Medicals[Department])</f>
        <v>#N/A</v>
      </c>
    </row>
    <row r="599" spans="1:12">
      <c r="A599">
        <v>598</v>
      </c>
      <c r="B599">
        <v>908</v>
      </c>
      <c r="C599">
        <v>1640</v>
      </c>
      <c r="D599" t="s">
        <v>1262</v>
      </c>
      <c r="E599">
        <v>3</v>
      </c>
      <c r="F599" t="s">
        <v>1262</v>
      </c>
      <c r="G599" s="28">
        <f>_xlfn.XLOOKUP(Emergency[[#This Row],[Visit_ID]],Financials[Visit_ID],Financials[Total_Bill_Amount])</f>
        <v>8610</v>
      </c>
      <c r="H599" s="28">
        <f>_xlfn.XLOOKUP(Emergency[[#This Row],[Visit_ID]],Financials[Visit_ID],Financials[Insurance_Coverage])</f>
        <v>6139.4367862452209</v>
      </c>
      <c r="I599" s="28">
        <f>_xlfn.XLOOKUP(Emergency[[#This Row],[Visit_ID]],Financials[Visit_ID],Financials[Balance_Due])</f>
        <v>2470.5632137547791</v>
      </c>
      <c r="J599" s="3">
        <f>_xlfn.XLOOKUP(Emergency[[#This Row],[Visit_ID]],Hospitalvisits[Visit_ID],Hospitalvisits[Admission_Date])</f>
        <v>45443</v>
      </c>
      <c r="K599">
        <f>_xlfn.XLOOKUP(Emergency[[#This Row],[Patient_ID]],Patientsdetails[Patient_ID],Patientsdetails[Satisfaction_Score])</f>
        <v>3</v>
      </c>
      <c r="L599" t="e">
        <f>_xlfn.XLOOKUP(Emergency[[#This Row],[Patient_ID]],Medicals[Patient ID],Medicals[Department])</f>
        <v>#N/A</v>
      </c>
    </row>
    <row r="600" spans="1:12">
      <c r="A600">
        <v>599</v>
      </c>
      <c r="B600">
        <v>512</v>
      </c>
      <c r="C600">
        <v>706</v>
      </c>
      <c r="D600" t="s">
        <v>1262</v>
      </c>
      <c r="E600">
        <v>3</v>
      </c>
      <c r="F600" t="s">
        <v>1262</v>
      </c>
      <c r="G600" s="28">
        <f>_xlfn.XLOOKUP(Emergency[[#This Row],[Visit_ID]],Financials[Visit_ID],Financials[Total_Bill_Amount])</f>
        <v>16048</v>
      </c>
      <c r="H600" s="28">
        <f>_xlfn.XLOOKUP(Emergency[[#This Row],[Visit_ID]],Financials[Visit_ID],Financials[Insurance_Coverage])</f>
        <v>13696.81963466693</v>
      </c>
      <c r="I600" s="28">
        <f>_xlfn.XLOOKUP(Emergency[[#This Row],[Visit_ID]],Financials[Visit_ID],Financials[Balance_Due])</f>
        <v>2351.1803653330699</v>
      </c>
      <c r="J600" s="3">
        <f>_xlfn.XLOOKUP(Emergency[[#This Row],[Visit_ID]],Hospitalvisits[Visit_ID],Hospitalvisits[Admission_Date])</f>
        <v>45612</v>
      </c>
      <c r="K600">
        <f>_xlfn.XLOOKUP(Emergency[[#This Row],[Patient_ID]],Patientsdetails[Patient_ID],Patientsdetails[Satisfaction_Score])</f>
        <v>10</v>
      </c>
      <c r="L600" t="e">
        <f>_xlfn.XLOOKUP(Emergency[[#This Row],[Patient_ID]],Medicals[Patient ID],Medicals[Department])</f>
        <v>#N/A</v>
      </c>
    </row>
    <row r="601" spans="1:12">
      <c r="A601">
        <v>600</v>
      </c>
      <c r="B601">
        <v>885</v>
      </c>
      <c r="C601">
        <v>2016</v>
      </c>
      <c r="D601" t="s">
        <v>1262</v>
      </c>
      <c r="E601">
        <v>8</v>
      </c>
      <c r="F601" t="s">
        <v>1261</v>
      </c>
      <c r="G601" s="28">
        <f>_xlfn.XLOOKUP(Emergency[[#This Row],[Visit_ID]],Financials[Visit_ID],Financials[Total_Bill_Amount])</f>
        <v>17650</v>
      </c>
      <c r="H601" s="28">
        <f>_xlfn.XLOOKUP(Emergency[[#This Row],[Visit_ID]],Financials[Visit_ID],Financials[Insurance_Coverage])</f>
        <v>10235.983766101241</v>
      </c>
      <c r="I601" s="28">
        <f>_xlfn.XLOOKUP(Emergency[[#This Row],[Visit_ID]],Financials[Visit_ID],Financials[Balance_Due])</f>
        <v>7414.0162338987648</v>
      </c>
      <c r="J601" s="3">
        <f>_xlfn.XLOOKUP(Emergency[[#This Row],[Visit_ID]],Hospitalvisits[Visit_ID],Hospitalvisits[Admission_Date])</f>
        <v>45190</v>
      </c>
      <c r="K601">
        <f>_xlfn.XLOOKUP(Emergency[[#This Row],[Patient_ID]],Patientsdetails[Patient_ID],Patientsdetails[Satisfaction_Score])</f>
        <v>2</v>
      </c>
      <c r="L601" t="e">
        <f>_xlfn.XLOOKUP(Emergency[[#This Row],[Patient_ID]],Medicals[Patient ID],Medicals[Department])</f>
        <v>#N/A</v>
      </c>
    </row>
    <row r="602" spans="1:12">
      <c r="A602">
        <v>601</v>
      </c>
      <c r="B602">
        <v>656</v>
      </c>
      <c r="C602">
        <v>1189</v>
      </c>
      <c r="D602" t="s">
        <v>1261</v>
      </c>
      <c r="E602">
        <v>5</v>
      </c>
      <c r="F602" t="s">
        <v>1262</v>
      </c>
      <c r="G602" s="28">
        <f>_xlfn.XLOOKUP(Emergency[[#This Row],[Visit_ID]],Financials[Visit_ID],Financials[Total_Bill_Amount])</f>
        <v>7739</v>
      </c>
      <c r="H602" s="28">
        <f>_xlfn.XLOOKUP(Emergency[[#This Row],[Visit_ID]],Financials[Visit_ID],Financials[Insurance_Coverage])</f>
        <v>4929.6617257226644</v>
      </c>
      <c r="I602" s="28">
        <f>_xlfn.XLOOKUP(Emergency[[#This Row],[Visit_ID]],Financials[Visit_ID],Financials[Balance_Due])</f>
        <v>2809.338274277336</v>
      </c>
      <c r="J602" s="3">
        <f>_xlfn.XLOOKUP(Emergency[[#This Row],[Visit_ID]],Hospitalvisits[Visit_ID],Hospitalvisits[Admission_Date])</f>
        <v>44787</v>
      </c>
      <c r="K602">
        <f>_xlfn.XLOOKUP(Emergency[[#This Row],[Patient_ID]],Patientsdetails[Patient_ID],Patientsdetails[Satisfaction_Score])</f>
        <v>9</v>
      </c>
      <c r="L602" t="e">
        <f>_xlfn.XLOOKUP(Emergency[[#This Row],[Patient_ID]],Medicals[Patient ID],Medicals[Department])</f>
        <v>#N/A</v>
      </c>
    </row>
    <row r="603" spans="1:12">
      <c r="A603">
        <v>602</v>
      </c>
      <c r="B603">
        <v>639</v>
      </c>
      <c r="C603">
        <v>2045</v>
      </c>
      <c r="D603" t="s">
        <v>1261</v>
      </c>
      <c r="E603">
        <v>11</v>
      </c>
      <c r="F603" t="s">
        <v>1261</v>
      </c>
      <c r="G603" s="28">
        <f>_xlfn.XLOOKUP(Emergency[[#This Row],[Visit_ID]],Financials[Visit_ID],Financials[Total_Bill_Amount])</f>
        <v>20737</v>
      </c>
      <c r="H603" s="28">
        <f>_xlfn.XLOOKUP(Emergency[[#This Row],[Visit_ID]],Financials[Visit_ID],Financials[Insurance_Coverage])</f>
        <v>11396.15367172237</v>
      </c>
      <c r="I603" s="28">
        <f>_xlfn.XLOOKUP(Emergency[[#This Row],[Visit_ID]],Financials[Visit_ID],Financials[Balance_Due])</f>
        <v>9340.8463282776302</v>
      </c>
      <c r="J603" s="3">
        <f>_xlfn.XLOOKUP(Emergency[[#This Row],[Visit_ID]],Hospitalvisits[Visit_ID],Hospitalvisits[Admission_Date])</f>
        <v>45483</v>
      </c>
      <c r="K603">
        <f>_xlfn.XLOOKUP(Emergency[[#This Row],[Patient_ID]],Patientsdetails[Patient_ID],Patientsdetails[Satisfaction_Score])</f>
        <v>9</v>
      </c>
      <c r="L603" t="e">
        <f>_xlfn.XLOOKUP(Emergency[[#This Row],[Patient_ID]],Medicals[Patient ID],Medicals[Department])</f>
        <v>#N/A</v>
      </c>
    </row>
    <row r="604" spans="1:12">
      <c r="A604">
        <v>603</v>
      </c>
      <c r="B604">
        <v>670</v>
      </c>
      <c r="C604">
        <v>806</v>
      </c>
      <c r="D604" t="s">
        <v>1261</v>
      </c>
      <c r="E604">
        <v>2</v>
      </c>
      <c r="F604" t="s">
        <v>1261</v>
      </c>
      <c r="G604" s="28">
        <f>_xlfn.XLOOKUP(Emergency[[#This Row],[Visit_ID]],Financials[Visit_ID],Financials[Total_Bill_Amount])</f>
        <v>36897</v>
      </c>
      <c r="H604" s="28">
        <f>_xlfn.XLOOKUP(Emergency[[#This Row],[Visit_ID]],Financials[Visit_ID],Financials[Insurance_Coverage])</f>
        <v>26199.82158698509</v>
      </c>
      <c r="I604" s="28">
        <f>_xlfn.XLOOKUP(Emergency[[#This Row],[Visit_ID]],Financials[Visit_ID],Financials[Balance_Due])</f>
        <v>10697.17841301491</v>
      </c>
      <c r="J604" s="3">
        <f>_xlfn.XLOOKUP(Emergency[[#This Row],[Visit_ID]],Hospitalvisits[Visit_ID],Hospitalvisits[Admission_Date])</f>
        <v>45371</v>
      </c>
      <c r="K604">
        <f>_xlfn.XLOOKUP(Emergency[[#This Row],[Patient_ID]],Patientsdetails[Patient_ID],Patientsdetails[Satisfaction_Score])</f>
        <v>8</v>
      </c>
      <c r="L604" t="e">
        <f>_xlfn.XLOOKUP(Emergency[[#This Row],[Patient_ID]],Medicals[Patient ID],Medicals[Department])</f>
        <v>#N/A</v>
      </c>
    </row>
    <row r="605" spans="1:12">
      <c r="A605">
        <v>604</v>
      </c>
      <c r="B605">
        <v>418</v>
      </c>
      <c r="C605">
        <v>1274</v>
      </c>
      <c r="D605" t="s">
        <v>1261</v>
      </c>
      <c r="E605">
        <v>2</v>
      </c>
      <c r="F605" t="s">
        <v>1261</v>
      </c>
      <c r="G605" s="28">
        <f>_xlfn.XLOOKUP(Emergency[[#This Row],[Visit_ID]],Financials[Visit_ID],Financials[Total_Bill_Amount])</f>
        <v>8439</v>
      </c>
      <c r="H605" s="28">
        <f>_xlfn.XLOOKUP(Emergency[[#This Row],[Visit_ID]],Financials[Visit_ID],Financials[Insurance_Coverage])</f>
        <v>5205.9009424641972</v>
      </c>
      <c r="I605" s="28">
        <f>_xlfn.XLOOKUP(Emergency[[#This Row],[Visit_ID]],Financials[Visit_ID],Financials[Balance_Due])</f>
        <v>3233.0990575358028</v>
      </c>
      <c r="J605" s="3">
        <f>_xlfn.XLOOKUP(Emergency[[#This Row],[Visit_ID]],Hospitalvisits[Visit_ID],Hospitalvisits[Admission_Date])</f>
        <v>44833</v>
      </c>
      <c r="K605">
        <f>_xlfn.XLOOKUP(Emergency[[#This Row],[Patient_ID]],Patientsdetails[Patient_ID],Patientsdetails[Satisfaction_Score])</f>
        <v>7</v>
      </c>
      <c r="L605" t="e">
        <f>_xlfn.XLOOKUP(Emergency[[#This Row],[Patient_ID]],Medicals[Patient ID],Medicals[Department])</f>
        <v>#N/A</v>
      </c>
    </row>
    <row r="606" spans="1:12">
      <c r="A606">
        <v>605</v>
      </c>
      <c r="B606">
        <v>665</v>
      </c>
      <c r="C606">
        <v>514</v>
      </c>
      <c r="D606" t="s">
        <v>1261</v>
      </c>
      <c r="E606">
        <v>12</v>
      </c>
      <c r="F606" t="s">
        <v>1262</v>
      </c>
      <c r="G606" s="28">
        <f>_xlfn.XLOOKUP(Emergency[[#This Row],[Visit_ID]],Financials[Visit_ID],Financials[Total_Bill_Amount])</f>
        <v>9277</v>
      </c>
      <c r="H606" s="28">
        <f>_xlfn.XLOOKUP(Emergency[[#This Row],[Visit_ID]],Financials[Visit_ID],Financials[Insurance_Coverage])</f>
        <v>5662.0089015082704</v>
      </c>
      <c r="I606" s="28">
        <f>_xlfn.XLOOKUP(Emergency[[#This Row],[Visit_ID]],Financials[Visit_ID],Financials[Balance_Due])</f>
        <v>3614.9910984917301</v>
      </c>
      <c r="J606" s="3">
        <f>_xlfn.XLOOKUP(Emergency[[#This Row],[Visit_ID]],Hospitalvisits[Visit_ID],Hospitalvisits[Admission_Date])</f>
        <v>44862</v>
      </c>
      <c r="K606">
        <f>_xlfn.XLOOKUP(Emergency[[#This Row],[Patient_ID]],Patientsdetails[Patient_ID],Patientsdetails[Satisfaction_Score])</f>
        <v>1</v>
      </c>
      <c r="L606" t="e">
        <f>_xlfn.XLOOKUP(Emergency[[#This Row],[Patient_ID]],Medicals[Patient ID],Medicals[Department])</f>
        <v>#N/A</v>
      </c>
    </row>
    <row r="607" spans="1:12">
      <c r="A607">
        <v>606</v>
      </c>
      <c r="B607">
        <v>633</v>
      </c>
      <c r="C607">
        <v>394</v>
      </c>
      <c r="D607" t="s">
        <v>1261</v>
      </c>
      <c r="E607">
        <v>11</v>
      </c>
      <c r="F607" t="s">
        <v>1262</v>
      </c>
      <c r="G607" s="28">
        <f>_xlfn.XLOOKUP(Emergency[[#This Row],[Visit_ID]],Financials[Visit_ID],Financials[Total_Bill_Amount])</f>
        <v>18750</v>
      </c>
      <c r="H607" s="28">
        <f>_xlfn.XLOOKUP(Emergency[[#This Row],[Visit_ID]],Financials[Visit_ID],Financials[Insurance_Coverage])</f>
        <v>10071.529298283131</v>
      </c>
      <c r="I607" s="28">
        <f>_xlfn.XLOOKUP(Emergency[[#This Row],[Visit_ID]],Financials[Visit_ID],Financials[Balance_Due])</f>
        <v>8678.4707017168712</v>
      </c>
      <c r="J607" s="3">
        <f>_xlfn.XLOOKUP(Emergency[[#This Row],[Visit_ID]],Hospitalvisits[Visit_ID],Hospitalvisits[Admission_Date])</f>
        <v>45185</v>
      </c>
      <c r="K607">
        <f>_xlfn.XLOOKUP(Emergency[[#This Row],[Patient_ID]],Patientsdetails[Patient_ID],Patientsdetails[Satisfaction_Score])</f>
        <v>3</v>
      </c>
      <c r="L607" t="e">
        <f>_xlfn.XLOOKUP(Emergency[[#This Row],[Patient_ID]],Medicals[Patient ID],Medicals[Department])</f>
        <v>#N/A</v>
      </c>
    </row>
    <row r="608" spans="1:12">
      <c r="A608">
        <v>607</v>
      </c>
      <c r="B608">
        <v>844</v>
      </c>
      <c r="C608">
        <v>2419</v>
      </c>
      <c r="D608" t="s">
        <v>1261</v>
      </c>
      <c r="E608">
        <v>4</v>
      </c>
      <c r="F608" t="s">
        <v>1261</v>
      </c>
      <c r="G608" s="28">
        <f>_xlfn.XLOOKUP(Emergency[[#This Row],[Visit_ID]],Financials[Visit_ID],Financials[Total_Bill_Amount])</f>
        <v>31377</v>
      </c>
      <c r="H608" s="28">
        <f>_xlfn.XLOOKUP(Emergency[[#This Row],[Visit_ID]],Financials[Visit_ID],Financials[Insurance_Coverage])</f>
        <v>15736.567280706309</v>
      </c>
      <c r="I608" s="28">
        <f>_xlfn.XLOOKUP(Emergency[[#This Row],[Visit_ID]],Financials[Visit_ID],Financials[Balance_Due])</f>
        <v>15640.432719293691</v>
      </c>
      <c r="J608" s="3">
        <f>_xlfn.XLOOKUP(Emergency[[#This Row],[Visit_ID]],Hospitalvisits[Visit_ID],Hospitalvisits[Admission_Date])</f>
        <v>45320</v>
      </c>
      <c r="K608">
        <f>_xlfn.XLOOKUP(Emergency[[#This Row],[Patient_ID]],Patientsdetails[Patient_ID],Patientsdetails[Satisfaction_Score])</f>
        <v>2</v>
      </c>
      <c r="L608" t="e">
        <f>_xlfn.XLOOKUP(Emergency[[#This Row],[Patient_ID]],Medicals[Patient ID],Medicals[Department])</f>
        <v>#N/A</v>
      </c>
    </row>
    <row r="609" spans="1:12">
      <c r="A609">
        <v>608</v>
      </c>
      <c r="B609">
        <v>307</v>
      </c>
      <c r="C609">
        <v>27</v>
      </c>
      <c r="D609" t="s">
        <v>1262</v>
      </c>
      <c r="E609">
        <v>3</v>
      </c>
      <c r="F609" t="s">
        <v>1262</v>
      </c>
      <c r="G609" s="28">
        <f>_xlfn.XLOOKUP(Emergency[[#This Row],[Visit_ID]],Financials[Visit_ID],Financials[Total_Bill_Amount])</f>
        <v>39009</v>
      </c>
      <c r="H609" s="28">
        <f>_xlfn.XLOOKUP(Emergency[[#This Row],[Visit_ID]],Financials[Visit_ID],Financials[Insurance_Coverage])</f>
        <v>21398.932446626219</v>
      </c>
      <c r="I609" s="28">
        <f>_xlfn.XLOOKUP(Emergency[[#This Row],[Visit_ID]],Financials[Visit_ID],Financials[Balance_Due])</f>
        <v>17610.067553373781</v>
      </c>
      <c r="J609" s="3">
        <f>_xlfn.XLOOKUP(Emergency[[#This Row],[Visit_ID]],Hospitalvisits[Visit_ID],Hospitalvisits[Admission_Date])</f>
        <v>45088</v>
      </c>
      <c r="K609">
        <f>_xlfn.XLOOKUP(Emergency[[#This Row],[Patient_ID]],Patientsdetails[Patient_ID],Patientsdetails[Satisfaction_Score])</f>
        <v>9</v>
      </c>
      <c r="L609" t="e">
        <f>_xlfn.XLOOKUP(Emergency[[#This Row],[Patient_ID]],Medicals[Patient ID],Medicals[Department])</f>
        <v>#N/A</v>
      </c>
    </row>
    <row r="610" spans="1:12">
      <c r="A610">
        <v>609</v>
      </c>
      <c r="B610">
        <v>557</v>
      </c>
      <c r="C610">
        <v>1637</v>
      </c>
      <c r="D610" t="s">
        <v>1261</v>
      </c>
      <c r="E610">
        <v>7</v>
      </c>
      <c r="F610" t="s">
        <v>1262</v>
      </c>
      <c r="G610" s="28">
        <f>_xlfn.XLOOKUP(Emergency[[#This Row],[Visit_ID]],Financials[Visit_ID],Financials[Total_Bill_Amount])</f>
        <v>9237</v>
      </c>
      <c r="H610" s="28">
        <f>_xlfn.XLOOKUP(Emergency[[#This Row],[Visit_ID]],Financials[Visit_ID],Financials[Insurance_Coverage])</f>
        <v>8174.0833543888248</v>
      </c>
      <c r="I610" s="28">
        <f>_xlfn.XLOOKUP(Emergency[[#This Row],[Visit_ID]],Financials[Visit_ID],Financials[Balance_Due])</f>
        <v>1062.916645611175</v>
      </c>
      <c r="J610" s="3">
        <f>_xlfn.XLOOKUP(Emergency[[#This Row],[Visit_ID]],Hospitalvisits[Visit_ID],Hospitalvisits[Admission_Date])</f>
        <v>45462</v>
      </c>
      <c r="K610">
        <f>_xlfn.XLOOKUP(Emergency[[#This Row],[Patient_ID]],Patientsdetails[Patient_ID],Patientsdetails[Satisfaction_Score])</f>
        <v>4</v>
      </c>
      <c r="L610" t="e">
        <f>_xlfn.XLOOKUP(Emergency[[#This Row],[Patient_ID]],Medicals[Patient ID],Medicals[Department])</f>
        <v>#N/A</v>
      </c>
    </row>
    <row r="611" spans="1:12">
      <c r="A611">
        <v>610</v>
      </c>
      <c r="B611">
        <v>875</v>
      </c>
      <c r="C611">
        <v>2169</v>
      </c>
      <c r="D611" t="s">
        <v>1261</v>
      </c>
      <c r="E611">
        <v>8</v>
      </c>
      <c r="F611" t="s">
        <v>1261</v>
      </c>
      <c r="G611" s="28">
        <f>_xlfn.XLOOKUP(Emergency[[#This Row],[Visit_ID]],Financials[Visit_ID],Financials[Total_Bill_Amount])</f>
        <v>3749</v>
      </c>
      <c r="H611" s="28">
        <f>_xlfn.XLOOKUP(Emergency[[#This Row],[Visit_ID]],Financials[Visit_ID],Financials[Insurance_Coverage])</f>
        <v>2962.192930644097</v>
      </c>
      <c r="I611" s="28">
        <f>_xlfn.XLOOKUP(Emergency[[#This Row],[Visit_ID]],Financials[Visit_ID],Financials[Balance_Due])</f>
        <v>786.80706935590251</v>
      </c>
      <c r="J611" s="3">
        <f>_xlfn.XLOOKUP(Emergency[[#This Row],[Visit_ID]],Hospitalvisits[Visit_ID],Hospitalvisits[Admission_Date])</f>
        <v>44637</v>
      </c>
      <c r="K611">
        <f>_xlfn.XLOOKUP(Emergency[[#This Row],[Patient_ID]],Patientsdetails[Patient_ID],Patientsdetails[Satisfaction_Score])</f>
        <v>4</v>
      </c>
      <c r="L611" t="e">
        <f>_xlfn.XLOOKUP(Emergency[[#This Row],[Patient_ID]],Medicals[Patient ID],Medicals[Department])</f>
        <v>#N/A</v>
      </c>
    </row>
    <row r="612" spans="1:12">
      <c r="A612">
        <v>611</v>
      </c>
      <c r="B612">
        <v>955</v>
      </c>
      <c r="C612">
        <v>2396</v>
      </c>
      <c r="D612" t="s">
        <v>1262</v>
      </c>
      <c r="E612">
        <v>7</v>
      </c>
      <c r="F612" t="s">
        <v>1261</v>
      </c>
      <c r="G612" s="28">
        <f>_xlfn.XLOOKUP(Emergency[[#This Row],[Visit_ID]],Financials[Visit_ID],Financials[Total_Bill_Amount])</f>
        <v>19655</v>
      </c>
      <c r="H612" s="28">
        <f>_xlfn.XLOOKUP(Emergency[[#This Row],[Visit_ID]],Financials[Visit_ID],Financials[Insurance_Coverage])</f>
        <v>11058.326876607831</v>
      </c>
      <c r="I612" s="28">
        <f>_xlfn.XLOOKUP(Emergency[[#This Row],[Visit_ID]],Financials[Visit_ID],Financials[Balance_Due])</f>
        <v>8596.6731233921673</v>
      </c>
      <c r="J612" s="3">
        <f>_xlfn.XLOOKUP(Emergency[[#This Row],[Visit_ID]],Hospitalvisits[Visit_ID],Hospitalvisits[Admission_Date])</f>
        <v>45518</v>
      </c>
      <c r="K612">
        <f>_xlfn.XLOOKUP(Emergency[[#This Row],[Patient_ID]],Patientsdetails[Patient_ID],Patientsdetails[Satisfaction_Score])</f>
        <v>2</v>
      </c>
      <c r="L612" t="e">
        <f>_xlfn.XLOOKUP(Emergency[[#This Row],[Patient_ID]],Medicals[Patient ID],Medicals[Department])</f>
        <v>#N/A</v>
      </c>
    </row>
    <row r="613" spans="1:12">
      <c r="A613">
        <v>612</v>
      </c>
      <c r="B613">
        <v>561</v>
      </c>
      <c r="C613">
        <v>1805</v>
      </c>
      <c r="D613" t="s">
        <v>1262</v>
      </c>
      <c r="E613">
        <v>5</v>
      </c>
      <c r="F613" t="s">
        <v>1261</v>
      </c>
      <c r="G613" s="28">
        <f>_xlfn.XLOOKUP(Emergency[[#This Row],[Visit_ID]],Financials[Visit_ID],Financials[Total_Bill_Amount])</f>
        <v>27391</v>
      </c>
      <c r="H613" s="28">
        <f>_xlfn.XLOOKUP(Emergency[[#This Row],[Visit_ID]],Financials[Visit_ID],Financials[Insurance_Coverage])</f>
        <v>13880.57406565925</v>
      </c>
      <c r="I613" s="28">
        <f>_xlfn.XLOOKUP(Emergency[[#This Row],[Visit_ID]],Financials[Visit_ID],Financials[Balance_Due])</f>
        <v>13510.42593434075</v>
      </c>
      <c r="J613" s="3">
        <f>_xlfn.XLOOKUP(Emergency[[#This Row],[Visit_ID]],Hospitalvisits[Visit_ID],Hospitalvisits[Admission_Date])</f>
        <v>44967</v>
      </c>
      <c r="K613">
        <f>_xlfn.XLOOKUP(Emergency[[#This Row],[Patient_ID]],Patientsdetails[Patient_ID],Patientsdetails[Satisfaction_Score])</f>
        <v>10</v>
      </c>
      <c r="L613" t="e">
        <f>_xlfn.XLOOKUP(Emergency[[#This Row],[Patient_ID]],Medicals[Patient ID],Medicals[Department])</f>
        <v>#N/A</v>
      </c>
    </row>
    <row r="614" spans="1:12">
      <c r="A614">
        <v>613</v>
      </c>
      <c r="B614">
        <v>619</v>
      </c>
      <c r="C614">
        <v>2268</v>
      </c>
      <c r="D614" t="s">
        <v>1261</v>
      </c>
      <c r="E614">
        <v>6</v>
      </c>
      <c r="F614" t="s">
        <v>1262</v>
      </c>
      <c r="G614" s="28">
        <f>_xlfn.XLOOKUP(Emergency[[#This Row],[Visit_ID]],Financials[Visit_ID],Financials[Total_Bill_Amount])</f>
        <v>14910</v>
      </c>
      <c r="H614" s="28">
        <f>_xlfn.XLOOKUP(Emergency[[#This Row],[Visit_ID]],Financials[Visit_ID],Financials[Insurance_Coverage])</f>
        <v>12409.34373382712</v>
      </c>
      <c r="I614" s="28">
        <f>_xlfn.XLOOKUP(Emergency[[#This Row],[Visit_ID]],Financials[Visit_ID],Financials[Balance_Due])</f>
        <v>2500.6562661728772</v>
      </c>
      <c r="J614" s="3">
        <f>_xlfn.XLOOKUP(Emergency[[#This Row],[Visit_ID]],Hospitalvisits[Visit_ID],Hospitalvisits[Admission_Date])</f>
        <v>45000</v>
      </c>
      <c r="K614">
        <f>_xlfn.XLOOKUP(Emergency[[#This Row],[Patient_ID]],Patientsdetails[Patient_ID],Patientsdetails[Satisfaction_Score])</f>
        <v>6</v>
      </c>
      <c r="L614" t="e">
        <f>_xlfn.XLOOKUP(Emergency[[#This Row],[Patient_ID]],Medicals[Patient ID],Medicals[Department])</f>
        <v>#N/A</v>
      </c>
    </row>
    <row r="615" spans="1:12">
      <c r="A615">
        <v>614</v>
      </c>
      <c r="B615">
        <v>444</v>
      </c>
      <c r="C615">
        <v>2433</v>
      </c>
      <c r="D615" t="s">
        <v>1261</v>
      </c>
      <c r="E615">
        <v>7</v>
      </c>
      <c r="F615" t="s">
        <v>1261</v>
      </c>
      <c r="G615" s="28">
        <f>_xlfn.XLOOKUP(Emergency[[#This Row],[Visit_ID]],Financials[Visit_ID],Financials[Total_Bill_Amount])</f>
        <v>7565</v>
      </c>
      <c r="H615" s="28">
        <f>_xlfn.XLOOKUP(Emergency[[#This Row],[Visit_ID]],Financials[Visit_ID],Financials[Insurance_Coverage])</f>
        <v>4262.3829131114553</v>
      </c>
      <c r="I615" s="28">
        <f>_xlfn.XLOOKUP(Emergency[[#This Row],[Visit_ID]],Financials[Visit_ID],Financials[Balance_Due])</f>
        <v>3302.6170868885451</v>
      </c>
      <c r="J615" s="3">
        <f>_xlfn.XLOOKUP(Emergency[[#This Row],[Visit_ID]],Hospitalvisits[Visit_ID],Hospitalvisits[Admission_Date])</f>
        <v>45601</v>
      </c>
      <c r="K615">
        <f>_xlfn.XLOOKUP(Emergency[[#This Row],[Patient_ID]],Patientsdetails[Patient_ID],Patientsdetails[Satisfaction_Score])</f>
        <v>1</v>
      </c>
      <c r="L615" t="e">
        <f>_xlfn.XLOOKUP(Emergency[[#This Row],[Patient_ID]],Medicals[Patient ID],Medicals[Department])</f>
        <v>#N/A</v>
      </c>
    </row>
    <row r="616" spans="1:12">
      <c r="A616">
        <v>615</v>
      </c>
      <c r="B616">
        <v>536</v>
      </c>
      <c r="C616">
        <v>540</v>
      </c>
      <c r="D616" t="s">
        <v>1262</v>
      </c>
      <c r="E616">
        <v>10</v>
      </c>
      <c r="F616" t="s">
        <v>1262</v>
      </c>
      <c r="G616" s="28">
        <f>_xlfn.XLOOKUP(Emergency[[#This Row],[Visit_ID]],Financials[Visit_ID],Financials[Total_Bill_Amount])</f>
        <v>7732</v>
      </c>
      <c r="H616" s="28">
        <f>_xlfn.XLOOKUP(Emergency[[#This Row],[Visit_ID]],Financials[Visit_ID],Financials[Insurance_Coverage])</f>
        <v>4875.6599264187462</v>
      </c>
      <c r="I616" s="28">
        <f>_xlfn.XLOOKUP(Emergency[[#This Row],[Visit_ID]],Financials[Visit_ID],Financials[Balance_Due])</f>
        <v>2856.3400735812538</v>
      </c>
      <c r="J616" s="3">
        <f>_xlfn.XLOOKUP(Emergency[[#This Row],[Visit_ID]],Hospitalvisits[Visit_ID],Hospitalvisits[Admission_Date])</f>
        <v>44853</v>
      </c>
      <c r="K616">
        <f>_xlfn.XLOOKUP(Emergency[[#This Row],[Patient_ID]],Patientsdetails[Patient_ID],Patientsdetails[Satisfaction_Score])</f>
        <v>9</v>
      </c>
      <c r="L616" t="e">
        <f>_xlfn.XLOOKUP(Emergency[[#This Row],[Patient_ID]],Medicals[Patient ID],Medicals[Department])</f>
        <v>#N/A</v>
      </c>
    </row>
    <row r="617" spans="1:12">
      <c r="A617">
        <v>616</v>
      </c>
      <c r="B617">
        <v>502</v>
      </c>
      <c r="C617">
        <v>1703</v>
      </c>
      <c r="D617" t="s">
        <v>1262</v>
      </c>
      <c r="E617">
        <v>12</v>
      </c>
      <c r="F617" t="s">
        <v>1262</v>
      </c>
      <c r="G617" s="28">
        <f>_xlfn.XLOOKUP(Emergency[[#This Row],[Visit_ID]],Financials[Visit_ID],Financials[Total_Bill_Amount])</f>
        <v>25621</v>
      </c>
      <c r="H617" s="28">
        <f>_xlfn.XLOOKUP(Emergency[[#This Row],[Visit_ID]],Financials[Visit_ID],Financials[Insurance_Coverage])</f>
        <v>22934.894270946839</v>
      </c>
      <c r="I617" s="28">
        <f>_xlfn.XLOOKUP(Emergency[[#This Row],[Visit_ID]],Financials[Visit_ID],Financials[Balance_Due])</f>
        <v>2686.1057290531571</v>
      </c>
      <c r="J617" s="3">
        <f>_xlfn.XLOOKUP(Emergency[[#This Row],[Visit_ID]],Hospitalvisits[Visit_ID],Hospitalvisits[Admission_Date])</f>
        <v>45425</v>
      </c>
      <c r="K617">
        <f>_xlfn.XLOOKUP(Emergency[[#This Row],[Patient_ID]],Patientsdetails[Patient_ID],Patientsdetails[Satisfaction_Score])</f>
        <v>4</v>
      </c>
      <c r="L617" t="e">
        <f>_xlfn.XLOOKUP(Emergency[[#This Row],[Patient_ID]],Medicals[Patient ID],Medicals[Department])</f>
        <v>#N/A</v>
      </c>
    </row>
    <row r="618" spans="1:12">
      <c r="A618">
        <v>617</v>
      </c>
      <c r="B618">
        <v>970</v>
      </c>
      <c r="C618">
        <v>629</v>
      </c>
      <c r="D618" t="s">
        <v>1261</v>
      </c>
      <c r="E618">
        <v>1</v>
      </c>
      <c r="F618" t="s">
        <v>1261</v>
      </c>
      <c r="G618" s="28">
        <f>_xlfn.XLOOKUP(Emergency[[#This Row],[Visit_ID]],Financials[Visit_ID],Financials[Total_Bill_Amount])</f>
        <v>11123</v>
      </c>
      <c r="H618" s="28">
        <f>_xlfn.XLOOKUP(Emergency[[#This Row],[Visit_ID]],Financials[Visit_ID],Financials[Insurance_Coverage])</f>
        <v>7996.3634326083366</v>
      </c>
      <c r="I618" s="28">
        <f>_xlfn.XLOOKUP(Emergency[[#This Row],[Visit_ID]],Financials[Visit_ID],Financials[Balance_Due])</f>
        <v>3126.636567391663</v>
      </c>
      <c r="J618" s="3">
        <f>_xlfn.XLOOKUP(Emergency[[#This Row],[Visit_ID]],Hospitalvisits[Visit_ID],Hospitalvisits[Admission_Date])</f>
        <v>45514</v>
      </c>
      <c r="K618">
        <f>_xlfn.XLOOKUP(Emergency[[#This Row],[Patient_ID]],Patientsdetails[Patient_ID],Patientsdetails[Satisfaction_Score])</f>
        <v>8</v>
      </c>
      <c r="L618" t="e">
        <f>_xlfn.XLOOKUP(Emergency[[#This Row],[Patient_ID]],Medicals[Patient ID],Medicals[Department])</f>
        <v>#N/A</v>
      </c>
    </row>
    <row r="619" spans="1:12">
      <c r="A619">
        <v>618</v>
      </c>
      <c r="B619">
        <v>470</v>
      </c>
      <c r="C619">
        <v>2156</v>
      </c>
      <c r="D619" t="s">
        <v>1262</v>
      </c>
      <c r="E619">
        <v>9</v>
      </c>
      <c r="F619" t="s">
        <v>1262</v>
      </c>
      <c r="G619" s="28">
        <f>_xlfn.XLOOKUP(Emergency[[#This Row],[Visit_ID]],Financials[Visit_ID],Financials[Total_Bill_Amount])</f>
        <v>9595</v>
      </c>
      <c r="H619" s="28">
        <f>_xlfn.XLOOKUP(Emergency[[#This Row],[Visit_ID]],Financials[Visit_ID],Financials[Insurance_Coverage])</f>
        <v>5323.2875192634301</v>
      </c>
      <c r="I619" s="28">
        <f>_xlfn.XLOOKUP(Emergency[[#This Row],[Visit_ID]],Financials[Visit_ID],Financials[Balance_Due])</f>
        <v>4271.7124807365699</v>
      </c>
      <c r="J619" s="3">
        <f>_xlfn.XLOOKUP(Emergency[[#This Row],[Visit_ID]],Hospitalvisits[Visit_ID],Hospitalvisits[Admission_Date])</f>
        <v>44747</v>
      </c>
      <c r="K619">
        <f>_xlfn.XLOOKUP(Emergency[[#This Row],[Patient_ID]],Patientsdetails[Patient_ID],Patientsdetails[Satisfaction_Score])</f>
        <v>2</v>
      </c>
      <c r="L619" t="e">
        <f>_xlfn.XLOOKUP(Emergency[[#This Row],[Patient_ID]],Medicals[Patient ID],Medicals[Department])</f>
        <v>#N/A</v>
      </c>
    </row>
    <row r="620" spans="1:12">
      <c r="A620">
        <v>619</v>
      </c>
      <c r="B620">
        <v>580</v>
      </c>
      <c r="C620">
        <v>973</v>
      </c>
      <c r="D620" t="s">
        <v>1262</v>
      </c>
      <c r="E620">
        <v>3</v>
      </c>
      <c r="F620" t="s">
        <v>1262</v>
      </c>
      <c r="G620" s="28">
        <f>_xlfn.XLOOKUP(Emergency[[#This Row],[Visit_ID]],Financials[Visit_ID],Financials[Total_Bill_Amount])</f>
        <v>6273</v>
      </c>
      <c r="H620" s="28">
        <f>_xlfn.XLOOKUP(Emergency[[#This Row],[Visit_ID]],Financials[Visit_ID],Financials[Insurance_Coverage])</f>
        <v>3848.791008305654</v>
      </c>
      <c r="I620" s="28">
        <f>_xlfn.XLOOKUP(Emergency[[#This Row],[Visit_ID]],Financials[Visit_ID],Financials[Balance_Due])</f>
        <v>2424.208991694346</v>
      </c>
      <c r="J620" s="3">
        <f>_xlfn.XLOOKUP(Emergency[[#This Row],[Visit_ID]],Hospitalvisits[Visit_ID],Hospitalvisits[Admission_Date])</f>
        <v>45380</v>
      </c>
      <c r="K620">
        <f>_xlfn.XLOOKUP(Emergency[[#This Row],[Patient_ID]],Patientsdetails[Patient_ID],Patientsdetails[Satisfaction_Score])</f>
        <v>5</v>
      </c>
      <c r="L620" t="e">
        <f>_xlfn.XLOOKUP(Emergency[[#This Row],[Patient_ID]],Medicals[Patient ID],Medicals[Department])</f>
        <v>#N/A</v>
      </c>
    </row>
    <row r="621" spans="1:12">
      <c r="A621">
        <v>620</v>
      </c>
      <c r="B621">
        <v>134</v>
      </c>
      <c r="C621">
        <v>2187</v>
      </c>
      <c r="D621" t="s">
        <v>1261</v>
      </c>
      <c r="E621">
        <v>12</v>
      </c>
      <c r="F621" t="s">
        <v>1262</v>
      </c>
      <c r="G621" s="28">
        <f>_xlfn.XLOOKUP(Emergency[[#This Row],[Visit_ID]],Financials[Visit_ID],Financials[Total_Bill_Amount])</f>
        <v>19419</v>
      </c>
      <c r="H621" s="28">
        <f>_xlfn.XLOOKUP(Emergency[[#This Row],[Visit_ID]],Financials[Visit_ID],Financials[Insurance_Coverage])</f>
        <v>9834.5170195568971</v>
      </c>
      <c r="I621" s="28">
        <f>_xlfn.XLOOKUP(Emergency[[#This Row],[Visit_ID]],Financials[Visit_ID],Financials[Balance_Due])</f>
        <v>9584.4829804431029</v>
      </c>
      <c r="J621" s="3">
        <f>_xlfn.XLOOKUP(Emergency[[#This Row],[Visit_ID]],Hospitalvisits[Visit_ID],Hospitalvisits[Admission_Date])</f>
        <v>44580</v>
      </c>
      <c r="K621">
        <f>_xlfn.XLOOKUP(Emergency[[#This Row],[Patient_ID]],Patientsdetails[Patient_ID],Patientsdetails[Satisfaction_Score])</f>
        <v>6</v>
      </c>
      <c r="L621" t="e">
        <f>_xlfn.XLOOKUP(Emergency[[#This Row],[Patient_ID]],Medicals[Patient ID],Medicals[Department])</f>
        <v>#N/A</v>
      </c>
    </row>
    <row r="622" spans="1:12">
      <c r="A622">
        <v>621</v>
      </c>
      <c r="B622">
        <v>361</v>
      </c>
      <c r="C622">
        <v>2570</v>
      </c>
      <c r="D622" t="s">
        <v>1262</v>
      </c>
      <c r="E622">
        <v>7</v>
      </c>
      <c r="F622" t="s">
        <v>1262</v>
      </c>
      <c r="G622" s="28">
        <f>_xlfn.XLOOKUP(Emergency[[#This Row],[Visit_ID]],Financials[Visit_ID],Financials[Total_Bill_Amount])</f>
        <v>16015</v>
      </c>
      <c r="H622" s="28">
        <f>_xlfn.XLOOKUP(Emergency[[#This Row],[Visit_ID]],Financials[Visit_ID],Financials[Insurance_Coverage])</f>
        <v>12722.98253383171</v>
      </c>
      <c r="I622" s="28">
        <f>_xlfn.XLOOKUP(Emergency[[#This Row],[Visit_ID]],Financials[Visit_ID],Financials[Balance_Due])</f>
        <v>3292.0174661682868</v>
      </c>
      <c r="J622" s="3">
        <f>_xlfn.XLOOKUP(Emergency[[#This Row],[Visit_ID]],Hospitalvisits[Visit_ID],Hospitalvisits[Admission_Date])</f>
        <v>45360</v>
      </c>
      <c r="K622">
        <f>_xlfn.XLOOKUP(Emergency[[#This Row],[Patient_ID]],Patientsdetails[Patient_ID],Patientsdetails[Satisfaction_Score])</f>
        <v>2</v>
      </c>
      <c r="L622" t="e">
        <f>_xlfn.XLOOKUP(Emergency[[#This Row],[Patient_ID]],Medicals[Patient ID],Medicals[Department])</f>
        <v>#N/A</v>
      </c>
    </row>
    <row r="623" spans="1:12">
      <c r="A623">
        <v>622</v>
      </c>
      <c r="B623">
        <v>609</v>
      </c>
      <c r="C623">
        <v>2505</v>
      </c>
      <c r="D623" t="s">
        <v>1262</v>
      </c>
      <c r="E623">
        <v>10</v>
      </c>
      <c r="F623" t="s">
        <v>1261</v>
      </c>
      <c r="G623" s="28">
        <f>_xlfn.XLOOKUP(Emergency[[#This Row],[Visit_ID]],Financials[Visit_ID],Financials[Total_Bill_Amount])</f>
        <v>6183</v>
      </c>
      <c r="H623" s="28">
        <f>_xlfn.XLOOKUP(Emergency[[#This Row],[Visit_ID]],Financials[Visit_ID],Financials[Insurance_Coverage])</f>
        <v>5372.8476849245117</v>
      </c>
      <c r="I623" s="28">
        <f>_xlfn.XLOOKUP(Emergency[[#This Row],[Visit_ID]],Financials[Visit_ID],Financials[Balance_Due])</f>
        <v>810.15231507548833</v>
      </c>
      <c r="J623" s="3">
        <f>_xlfn.XLOOKUP(Emergency[[#This Row],[Visit_ID]],Hospitalvisits[Visit_ID],Hospitalvisits[Admission_Date])</f>
        <v>45565</v>
      </c>
      <c r="K623">
        <f>_xlfn.XLOOKUP(Emergency[[#This Row],[Patient_ID]],Patientsdetails[Patient_ID],Patientsdetails[Satisfaction_Score])</f>
        <v>5</v>
      </c>
      <c r="L623" t="e">
        <f>_xlfn.XLOOKUP(Emergency[[#This Row],[Patient_ID]],Medicals[Patient ID],Medicals[Department])</f>
        <v>#N/A</v>
      </c>
    </row>
    <row r="624" spans="1:12">
      <c r="A624">
        <v>623</v>
      </c>
      <c r="B624">
        <v>300</v>
      </c>
      <c r="C624">
        <v>2599</v>
      </c>
      <c r="D624" t="s">
        <v>1261</v>
      </c>
      <c r="E624">
        <v>10</v>
      </c>
      <c r="F624" t="s">
        <v>1262</v>
      </c>
      <c r="G624" s="28">
        <f>_xlfn.XLOOKUP(Emergency[[#This Row],[Visit_ID]],Financials[Visit_ID],Financials[Total_Bill_Amount])</f>
        <v>4610</v>
      </c>
      <c r="H624" s="28">
        <f>_xlfn.XLOOKUP(Emergency[[#This Row],[Visit_ID]],Financials[Visit_ID],Financials[Insurance_Coverage])</f>
        <v>2311.8034854094089</v>
      </c>
      <c r="I624" s="28">
        <f>_xlfn.XLOOKUP(Emergency[[#This Row],[Visit_ID]],Financials[Visit_ID],Financials[Balance_Due])</f>
        <v>2298.1965145905911</v>
      </c>
      <c r="J624" s="3">
        <f>_xlfn.XLOOKUP(Emergency[[#This Row],[Visit_ID]],Hospitalvisits[Visit_ID],Hospitalvisits[Admission_Date])</f>
        <v>45283</v>
      </c>
      <c r="K624">
        <f>_xlfn.XLOOKUP(Emergency[[#This Row],[Patient_ID]],Patientsdetails[Patient_ID],Patientsdetails[Satisfaction_Score])</f>
        <v>4</v>
      </c>
      <c r="L624" t="e">
        <f>_xlfn.XLOOKUP(Emergency[[#This Row],[Patient_ID]],Medicals[Patient ID],Medicals[Department])</f>
        <v>#N/A</v>
      </c>
    </row>
    <row r="625" spans="1:12">
      <c r="A625">
        <v>624</v>
      </c>
      <c r="B625">
        <v>706</v>
      </c>
      <c r="C625">
        <v>1398</v>
      </c>
      <c r="D625" t="s">
        <v>1261</v>
      </c>
      <c r="E625">
        <v>12</v>
      </c>
      <c r="F625" t="s">
        <v>1262</v>
      </c>
      <c r="G625" s="28">
        <f>_xlfn.XLOOKUP(Emergency[[#This Row],[Visit_ID]],Financials[Visit_ID],Financials[Total_Bill_Amount])</f>
        <v>9684</v>
      </c>
      <c r="H625" s="28">
        <f>_xlfn.XLOOKUP(Emergency[[#This Row],[Visit_ID]],Financials[Visit_ID],Financials[Insurance_Coverage])</f>
        <v>7469.2176331369128</v>
      </c>
      <c r="I625" s="28">
        <f>_xlfn.XLOOKUP(Emergency[[#This Row],[Visit_ID]],Financials[Visit_ID],Financials[Balance_Due])</f>
        <v>2214.7823668630872</v>
      </c>
      <c r="J625" s="3">
        <f>_xlfn.XLOOKUP(Emergency[[#This Row],[Visit_ID]],Hospitalvisits[Visit_ID],Hospitalvisits[Admission_Date])</f>
        <v>45447</v>
      </c>
      <c r="K625">
        <f>_xlfn.XLOOKUP(Emergency[[#This Row],[Patient_ID]],Patientsdetails[Patient_ID],Patientsdetails[Satisfaction_Score])</f>
        <v>6</v>
      </c>
      <c r="L625" t="e">
        <f>_xlfn.XLOOKUP(Emergency[[#This Row],[Patient_ID]],Medicals[Patient ID],Medicals[Department])</f>
        <v>#N/A</v>
      </c>
    </row>
    <row r="626" spans="1:12">
      <c r="A626">
        <v>625</v>
      </c>
      <c r="B626">
        <v>376</v>
      </c>
      <c r="C626">
        <v>2960</v>
      </c>
      <c r="D626" t="s">
        <v>1261</v>
      </c>
      <c r="E626">
        <v>12</v>
      </c>
      <c r="F626" t="s">
        <v>1261</v>
      </c>
      <c r="G626" s="28">
        <f>_xlfn.XLOOKUP(Emergency[[#This Row],[Visit_ID]],Financials[Visit_ID],Financials[Total_Bill_Amount])</f>
        <v>19073</v>
      </c>
      <c r="H626" s="28">
        <f>_xlfn.XLOOKUP(Emergency[[#This Row],[Visit_ID]],Financials[Visit_ID],Financials[Insurance_Coverage])</f>
        <v>9959.5466562267793</v>
      </c>
      <c r="I626" s="28">
        <f>_xlfn.XLOOKUP(Emergency[[#This Row],[Visit_ID]],Financials[Visit_ID],Financials[Balance_Due])</f>
        <v>9113.4533437732207</v>
      </c>
      <c r="J626" s="3">
        <f>_xlfn.XLOOKUP(Emergency[[#This Row],[Visit_ID]],Hospitalvisits[Visit_ID],Hospitalvisits[Admission_Date])</f>
        <v>45574</v>
      </c>
      <c r="K626">
        <f>_xlfn.XLOOKUP(Emergency[[#This Row],[Patient_ID]],Patientsdetails[Patient_ID],Patientsdetails[Satisfaction_Score])</f>
        <v>7</v>
      </c>
      <c r="L626" t="e">
        <f>_xlfn.XLOOKUP(Emergency[[#This Row],[Patient_ID]],Medicals[Patient ID],Medicals[Department])</f>
        <v>#N/A</v>
      </c>
    </row>
    <row r="627" spans="1:12">
      <c r="A627">
        <v>626</v>
      </c>
      <c r="B627">
        <v>745</v>
      </c>
      <c r="C627">
        <v>2782</v>
      </c>
      <c r="D627" t="s">
        <v>1262</v>
      </c>
      <c r="E627">
        <v>3</v>
      </c>
      <c r="F627" t="s">
        <v>1261</v>
      </c>
      <c r="G627" s="28">
        <f>_xlfn.XLOOKUP(Emergency[[#This Row],[Visit_ID]],Financials[Visit_ID],Financials[Total_Bill_Amount])</f>
        <v>7912</v>
      </c>
      <c r="H627" s="28">
        <f>_xlfn.XLOOKUP(Emergency[[#This Row],[Visit_ID]],Financials[Visit_ID],Financials[Insurance_Coverage])</f>
        <v>5022.0094172590352</v>
      </c>
      <c r="I627" s="28">
        <f>_xlfn.XLOOKUP(Emergency[[#This Row],[Visit_ID]],Financials[Visit_ID],Financials[Balance_Due])</f>
        <v>2889.9905827409648</v>
      </c>
      <c r="J627" s="3">
        <f>_xlfn.XLOOKUP(Emergency[[#This Row],[Visit_ID]],Hospitalvisits[Visit_ID],Hospitalvisits[Admission_Date])</f>
        <v>45408</v>
      </c>
      <c r="K627">
        <f>_xlfn.XLOOKUP(Emergency[[#This Row],[Patient_ID]],Patientsdetails[Patient_ID],Patientsdetails[Satisfaction_Score])</f>
        <v>5</v>
      </c>
      <c r="L627" t="e">
        <f>_xlfn.XLOOKUP(Emergency[[#This Row],[Patient_ID]],Medicals[Patient ID],Medicals[Department])</f>
        <v>#N/A</v>
      </c>
    </row>
    <row r="628" spans="1:12">
      <c r="A628">
        <v>627</v>
      </c>
      <c r="B628">
        <v>834</v>
      </c>
      <c r="C628">
        <v>202</v>
      </c>
      <c r="D628" t="s">
        <v>1262</v>
      </c>
      <c r="E628">
        <v>3</v>
      </c>
      <c r="F628" t="s">
        <v>1262</v>
      </c>
      <c r="G628" s="28">
        <f>_xlfn.XLOOKUP(Emergency[[#This Row],[Visit_ID]],Financials[Visit_ID],Financials[Total_Bill_Amount])</f>
        <v>18839</v>
      </c>
      <c r="H628" s="28">
        <f>_xlfn.XLOOKUP(Emergency[[#This Row],[Visit_ID]],Financials[Visit_ID],Financials[Insurance_Coverage])</f>
        <v>11267.6467525977</v>
      </c>
      <c r="I628" s="28">
        <f>_xlfn.XLOOKUP(Emergency[[#This Row],[Visit_ID]],Financials[Visit_ID],Financials[Balance_Due])</f>
        <v>7571.3532474023013</v>
      </c>
      <c r="J628" s="3">
        <f>_xlfn.XLOOKUP(Emergency[[#This Row],[Visit_ID]],Hospitalvisits[Visit_ID],Hospitalvisits[Admission_Date])</f>
        <v>45622</v>
      </c>
      <c r="K628">
        <f>_xlfn.XLOOKUP(Emergency[[#This Row],[Patient_ID]],Patientsdetails[Patient_ID],Patientsdetails[Satisfaction_Score])</f>
        <v>1</v>
      </c>
      <c r="L628" t="e">
        <f>_xlfn.XLOOKUP(Emergency[[#This Row],[Patient_ID]],Medicals[Patient ID],Medicals[Department])</f>
        <v>#N/A</v>
      </c>
    </row>
    <row r="629" spans="1:12">
      <c r="A629">
        <v>628</v>
      </c>
      <c r="B629">
        <v>715</v>
      </c>
      <c r="C629">
        <v>507</v>
      </c>
      <c r="D629" t="s">
        <v>1261</v>
      </c>
      <c r="E629">
        <v>8</v>
      </c>
      <c r="F629" t="s">
        <v>1262</v>
      </c>
      <c r="G629" s="28">
        <f>_xlfn.XLOOKUP(Emergency[[#This Row],[Visit_ID]],Financials[Visit_ID],Financials[Total_Bill_Amount])</f>
        <v>12517</v>
      </c>
      <c r="H629" s="28">
        <f>_xlfn.XLOOKUP(Emergency[[#This Row],[Visit_ID]],Financials[Visit_ID],Financials[Insurance_Coverage])</f>
        <v>9550.3735670612314</v>
      </c>
      <c r="I629" s="28">
        <f>_xlfn.XLOOKUP(Emergency[[#This Row],[Visit_ID]],Financials[Visit_ID],Financials[Balance_Due])</f>
        <v>2966.6264329387691</v>
      </c>
      <c r="J629" s="3">
        <f>_xlfn.XLOOKUP(Emergency[[#This Row],[Visit_ID]],Hospitalvisits[Visit_ID],Hospitalvisits[Admission_Date])</f>
        <v>45584</v>
      </c>
      <c r="K629">
        <f>_xlfn.XLOOKUP(Emergency[[#This Row],[Patient_ID]],Patientsdetails[Patient_ID],Patientsdetails[Satisfaction_Score])</f>
        <v>7</v>
      </c>
      <c r="L629" t="e">
        <f>_xlfn.XLOOKUP(Emergency[[#This Row],[Patient_ID]],Medicals[Patient ID],Medicals[Department])</f>
        <v>#N/A</v>
      </c>
    </row>
    <row r="630" spans="1:12">
      <c r="A630">
        <v>629</v>
      </c>
      <c r="B630">
        <v>249</v>
      </c>
      <c r="C630">
        <v>2150</v>
      </c>
      <c r="D630" t="s">
        <v>1261</v>
      </c>
      <c r="E630">
        <v>8</v>
      </c>
      <c r="F630" t="s">
        <v>1262</v>
      </c>
      <c r="G630" s="28">
        <f>_xlfn.XLOOKUP(Emergency[[#This Row],[Visit_ID]],Financials[Visit_ID],Financials[Total_Bill_Amount])</f>
        <v>23368</v>
      </c>
      <c r="H630" s="28">
        <f>_xlfn.XLOOKUP(Emergency[[#This Row],[Visit_ID]],Financials[Visit_ID],Financials[Insurance_Coverage])</f>
        <v>18235.271785667661</v>
      </c>
      <c r="I630" s="28">
        <f>_xlfn.XLOOKUP(Emergency[[#This Row],[Visit_ID]],Financials[Visit_ID],Financials[Balance_Due])</f>
        <v>5132.7282143323428</v>
      </c>
      <c r="J630" s="3">
        <f>_xlfn.XLOOKUP(Emergency[[#This Row],[Visit_ID]],Hospitalvisits[Visit_ID],Hospitalvisits[Admission_Date])</f>
        <v>44609</v>
      </c>
      <c r="K630">
        <f>_xlfn.XLOOKUP(Emergency[[#This Row],[Patient_ID]],Patientsdetails[Patient_ID],Patientsdetails[Satisfaction_Score])</f>
        <v>10</v>
      </c>
      <c r="L630" t="e">
        <f>_xlfn.XLOOKUP(Emergency[[#This Row],[Patient_ID]],Medicals[Patient ID],Medicals[Department])</f>
        <v>#N/A</v>
      </c>
    </row>
    <row r="631" spans="1:12">
      <c r="A631">
        <v>630</v>
      </c>
      <c r="B631">
        <v>717</v>
      </c>
      <c r="C631">
        <v>2761</v>
      </c>
      <c r="D631" t="s">
        <v>1262</v>
      </c>
      <c r="E631">
        <v>10</v>
      </c>
      <c r="F631" t="s">
        <v>1261</v>
      </c>
      <c r="G631" s="28">
        <f>_xlfn.XLOOKUP(Emergency[[#This Row],[Visit_ID]],Financials[Visit_ID],Financials[Total_Bill_Amount])</f>
        <v>47343</v>
      </c>
      <c r="H631" s="28">
        <f>_xlfn.XLOOKUP(Emergency[[#This Row],[Visit_ID]],Financials[Visit_ID],Financials[Insurance_Coverage])</f>
        <v>24096.004071183019</v>
      </c>
      <c r="I631" s="28">
        <f>_xlfn.XLOOKUP(Emergency[[#This Row],[Visit_ID]],Financials[Visit_ID],Financials[Balance_Due])</f>
        <v>23246.995928816981</v>
      </c>
      <c r="J631" s="3">
        <f>_xlfn.XLOOKUP(Emergency[[#This Row],[Visit_ID]],Hospitalvisits[Visit_ID],Hospitalvisits[Admission_Date])</f>
        <v>45486</v>
      </c>
      <c r="K631">
        <f>_xlfn.XLOOKUP(Emergency[[#This Row],[Patient_ID]],Patientsdetails[Patient_ID],Patientsdetails[Satisfaction_Score])</f>
        <v>9</v>
      </c>
      <c r="L631" t="e">
        <f>_xlfn.XLOOKUP(Emergency[[#This Row],[Patient_ID]],Medicals[Patient ID],Medicals[Department])</f>
        <v>#N/A</v>
      </c>
    </row>
    <row r="632" spans="1:12">
      <c r="A632">
        <v>631</v>
      </c>
      <c r="B632">
        <v>633</v>
      </c>
      <c r="C632">
        <v>2016</v>
      </c>
      <c r="D632" t="s">
        <v>1262</v>
      </c>
      <c r="E632">
        <v>6</v>
      </c>
      <c r="F632" t="s">
        <v>1262</v>
      </c>
      <c r="G632" s="28">
        <f>_xlfn.XLOOKUP(Emergency[[#This Row],[Visit_ID]],Financials[Visit_ID],Financials[Total_Bill_Amount])</f>
        <v>17650</v>
      </c>
      <c r="H632" s="28">
        <f>_xlfn.XLOOKUP(Emergency[[#This Row],[Visit_ID]],Financials[Visit_ID],Financials[Insurance_Coverage])</f>
        <v>10235.983766101241</v>
      </c>
      <c r="I632" s="28">
        <f>_xlfn.XLOOKUP(Emergency[[#This Row],[Visit_ID]],Financials[Visit_ID],Financials[Balance_Due])</f>
        <v>7414.0162338987648</v>
      </c>
      <c r="J632" s="3">
        <f>_xlfn.XLOOKUP(Emergency[[#This Row],[Visit_ID]],Hospitalvisits[Visit_ID],Hospitalvisits[Admission_Date])</f>
        <v>45190</v>
      </c>
      <c r="K632">
        <f>_xlfn.XLOOKUP(Emergency[[#This Row],[Patient_ID]],Patientsdetails[Patient_ID],Patientsdetails[Satisfaction_Score])</f>
        <v>3</v>
      </c>
      <c r="L632" t="e">
        <f>_xlfn.XLOOKUP(Emergency[[#This Row],[Patient_ID]],Medicals[Patient ID],Medicals[Department])</f>
        <v>#N/A</v>
      </c>
    </row>
    <row r="633" spans="1:12">
      <c r="A633">
        <v>632</v>
      </c>
      <c r="B633">
        <v>826</v>
      </c>
      <c r="C633">
        <v>1652</v>
      </c>
      <c r="D633" t="s">
        <v>1261</v>
      </c>
      <c r="E633">
        <v>4</v>
      </c>
      <c r="F633" t="s">
        <v>1261</v>
      </c>
      <c r="G633" s="28">
        <f>_xlfn.XLOOKUP(Emergency[[#This Row],[Visit_ID]],Financials[Visit_ID],Financials[Total_Bill_Amount])</f>
        <v>7341</v>
      </c>
      <c r="H633" s="28">
        <f>_xlfn.XLOOKUP(Emergency[[#This Row],[Visit_ID]],Financials[Visit_ID],Financials[Insurance_Coverage])</f>
        <v>4026.5731545271142</v>
      </c>
      <c r="I633" s="28">
        <f>_xlfn.XLOOKUP(Emergency[[#This Row],[Visit_ID]],Financials[Visit_ID],Financials[Balance_Due])</f>
        <v>3314.4268454728858</v>
      </c>
      <c r="J633" s="3">
        <f>_xlfn.XLOOKUP(Emergency[[#This Row],[Visit_ID]],Hospitalvisits[Visit_ID],Hospitalvisits[Admission_Date])</f>
        <v>45644</v>
      </c>
      <c r="K633">
        <f>_xlfn.XLOOKUP(Emergency[[#This Row],[Patient_ID]],Patientsdetails[Patient_ID],Patientsdetails[Satisfaction_Score])</f>
        <v>4</v>
      </c>
      <c r="L633" t="e">
        <f>_xlfn.XLOOKUP(Emergency[[#This Row],[Patient_ID]],Medicals[Patient ID],Medicals[Department])</f>
        <v>#N/A</v>
      </c>
    </row>
    <row r="634" spans="1:12">
      <c r="A634">
        <v>633</v>
      </c>
      <c r="B634">
        <v>80</v>
      </c>
      <c r="C634">
        <v>1017</v>
      </c>
      <c r="D634" t="s">
        <v>1261</v>
      </c>
      <c r="E634">
        <v>4</v>
      </c>
      <c r="F634" t="s">
        <v>1261</v>
      </c>
      <c r="G634" s="28">
        <f>_xlfn.XLOOKUP(Emergency[[#This Row],[Visit_ID]],Financials[Visit_ID],Financials[Total_Bill_Amount])</f>
        <v>23275</v>
      </c>
      <c r="H634" s="28">
        <f>_xlfn.XLOOKUP(Emergency[[#This Row],[Visit_ID]],Financials[Visit_ID],Financials[Insurance_Coverage])</f>
        <v>14668.431508406249</v>
      </c>
      <c r="I634" s="28">
        <f>_xlfn.XLOOKUP(Emergency[[#This Row],[Visit_ID]],Financials[Visit_ID],Financials[Balance_Due])</f>
        <v>8606.5684915937545</v>
      </c>
      <c r="J634" s="3">
        <f>_xlfn.XLOOKUP(Emergency[[#This Row],[Visit_ID]],Hospitalvisits[Visit_ID],Hospitalvisits[Admission_Date])</f>
        <v>44940</v>
      </c>
      <c r="K634">
        <f>_xlfn.XLOOKUP(Emergency[[#This Row],[Patient_ID]],Patientsdetails[Patient_ID],Patientsdetails[Satisfaction_Score])</f>
        <v>9</v>
      </c>
      <c r="L634" t="str">
        <f>_xlfn.XLOOKUP(Emergency[[#This Row],[Patient_ID]],Medicals[Patient ID],Medicals[Department])</f>
        <v>Oncology</v>
      </c>
    </row>
    <row r="635" spans="1:12">
      <c r="A635">
        <v>634</v>
      </c>
      <c r="B635">
        <v>829</v>
      </c>
      <c r="C635">
        <v>2482</v>
      </c>
      <c r="D635" t="s">
        <v>1261</v>
      </c>
      <c r="E635">
        <v>4</v>
      </c>
      <c r="F635" t="s">
        <v>1261</v>
      </c>
      <c r="G635" s="28">
        <f>_xlfn.XLOOKUP(Emergency[[#This Row],[Visit_ID]],Financials[Visit_ID],Financials[Total_Bill_Amount])</f>
        <v>24761</v>
      </c>
      <c r="H635" s="28">
        <f>_xlfn.XLOOKUP(Emergency[[#This Row],[Visit_ID]],Financials[Visit_ID],Financials[Insurance_Coverage])</f>
        <v>12964.6852585299</v>
      </c>
      <c r="I635" s="28">
        <f>_xlfn.XLOOKUP(Emergency[[#This Row],[Visit_ID]],Financials[Visit_ID],Financials[Balance_Due])</f>
        <v>11796.3147414701</v>
      </c>
      <c r="J635" s="3">
        <f>_xlfn.XLOOKUP(Emergency[[#This Row],[Visit_ID]],Hospitalvisits[Visit_ID],Hospitalvisits[Admission_Date])</f>
        <v>44911</v>
      </c>
      <c r="K635">
        <f>_xlfn.XLOOKUP(Emergency[[#This Row],[Patient_ID]],Patientsdetails[Patient_ID],Patientsdetails[Satisfaction_Score])</f>
        <v>2</v>
      </c>
      <c r="L635" t="e">
        <f>_xlfn.XLOOKUP(Emergency[[#This Row],[Patient_ID]],Medicals[Patient ID],Medicals[Department])</f>
        <v>#N/A</v>
      </c>
    </row>
    <row r="636" spans="1:12">
      <c r="A636">
        <v>635</v>
      </c>
      <c r="B636">
        <v>46</v>
      </c>
      <c r="C636">
        <v>2742</v>
      </c>
      <c r="D636" t="s">
        <v>1261</v>
      </c>
      <c r="E636">
        <v>10</v>
      </c>
      <c r="F636" t="s">
        <v>1261</v>
      </c>
      <c r="G636" s="28">
        <f>_xlfn.XLOOKUP(Emergency[[#This Row],[Visit_ID]],Financials[Visit_ID],Financials[Total_Bill_Amount])</f>
        <v>17326</v>
      </c>
      <c r="H636" s="28">
        <f>_xlfn.XLOOKUP(Emergency[[#This Row],[Visit_ID]],Financials[Visit_ID],Financials[Insurance_Coverage])</f>
        <v>13879.058359308499</v>
      </c>
      <c r="I636" s="28">
        <f>_xlfn.XLOOKUP(Emergency[[#This Row],[Visit_ID]],Financials[Visit_ID],Financials[Balance_Due])</f>
        <v>3446.9416406914988</v>
      </c>
      <c r="J636" s="3">
        <f>_xlfn.XLOOKUP(Emergency[[#This Row],[Visit_ID]],Hospitalvisits[Visit_ID],Hospitalvisits[Admission_Date])</f>
        <v>44615</v>
      </c>
      <c r="K636">
        <f>_xlfn.XLOOKUP(Emergency[[#This Row],[Patient_ID]],Patientsdetails[Patient_ID],Patientsdetails[Satisfaction_Score])</f>
        <v>5</v>
      </c>
      <c r="L636" t="str">
        <f>_xlfn.XLOOKUP(Emergency[[#This Row],[Patient_ID]],Medicals[Patient ID],Medicals[Department])</f>
        <v>Cardiology</v>
      </c>
    </row>
    <row r="637" spans="1:12">
      <c r="A637">
        <v>636</v>
      </c>
      <c r="B637">
        <v>988</v>
      </c>
      <c r="C637">
        <v>1428</v>
      </c>
      <c r="D637" t="s">
        <v>1262</v>
      </c>
      <c r="E637">
        <v>12</v>
      </c>
      <c r="F637" t="s">
        <v>1262</v>
      </c>
      <c r="G637" s="28">
        <f>_xlfn.XLOOKUP(Emergency[[#This Row],[Visit_ID]],Financials[Visit_ID],Financials[Total_Bill_Amount])</f>
        <v>13807</v>
      </c>
      <c r="H637" s="28">
        <f>_xlfn.XLOOKUP(Emergency[[#This Row],[Visit_ID]],Financials[Visit_ID],Financials[Insurance_Coverage])</f>
        <v>10068.207392660241</v>
      </c>
      <c r="I637" s="28">
        <f>_xlfn.XLOOKUP(Emergency[[#This Row],[Visit_ID]],Financials[Visit_ID],Financials[Balance_Due])</f>
        <v>3738.792607339758</v>
      </c>
      <c r="J637" s="3">
        <f>_xlfn.XLOOKUP(Emergency[[#This Row],[Visit_ID]],Hospitalvisits[Visit_ID],Hospitalvisits[Admission_Date])</f>
        <v>44692</v>
      </c>
      <c r="K637">
        <f>_xlfn.XLOOKUP(Emergency[[#This Row],[Patient_ID]],Patientsdetails[Patient_ID],Patientsdetails[Satisfaction_Score])</f>
        <v>7</v>
      </c>
      <c r="L637" t="e">
        <f>_xlfn.XLOOKUP(Emergency[[#This Row],[Patient_ID]],Medicals[Patient ID],Medicals[Department])</f>
        <v>#N/A</v>
      </c>
    </row>
    <row r="638" spans="1:12">
      <c r="A638">
        <v>637</v>
      </c>
      <c r="B638">
        <v>607</v>
      </c>
      <c r="C638">
        <v>824</v>
      </c>
      <c r="D638" t="s">
        <v>1262</v>
      </c>
      <c r="E638">
        <v>7</v>
      </c>
      <c r="F638" t="s">
        <v>1261</v>
      </c>
      <c r="G638" s="28">
        <f>_xlfn.XLOOKUP(Emergency[[#This Row],[Visit_ID]],Financials[Visit_ID],Financials[Total_Bill_Amount])</f>
        <v>9849</v>
      </c>
      <c r="H638" s="28">
        <f>_xlfn.XLOOKUP(Emergency[[#This Row],[Visit_ID]],Financials[Visit_ID],Financials[Insurance_Coverage])</f>
        <v>7258.0890040345994</v>
      </c>
      <c r="I638" s="28">
        <f>_xlfn.XLOOKUP(Emergency[[#This Row],[Visit_ID]],Financials[Visit_ID],Financials[Balance_Due])</f>
        <v>2590.9109959654011</v>
      </c>
      <c r="J638" s="3">
        <f>_xlfn.XLOOKUP(Emergency[[#This Row],[Visit_ID]],Hospitalvisits[Visit_ID],Hospitalvisits[Admission_Date])</f>
        <v>45172</v>
      </c>
      <c r="K638">
        <f>_xlfn.XLOOKUP(Emergency[[#This Row],[Patient_ID]],Patientsdetails[Patient_ID],Patientsdetails[Satisfaction_Score])</f>
        <v>1</v>
      </c>
      <c r="L638" t="e">
        <f>_xlfn.XLOOKUP(Emergency[[#This Row],[Patient_ID]],Medicals[Patient ID],Medicals[Department])</f>
        <v>#N/A</v>
      </c>
    </row>
    <row r="639" spans="1:12">
      <c r="A639">
        <v>638</v>
      </c>
      <c r="B639">
        <v>517</v>
      </c>
      <c r="C639">
        <v>1157</v>
      </c>
      <c r="D639" t="s">
        <v>1262</v>
      </c>
      <c r="E639">
        <v>7</v>
      </c>
      <c r="F639" t="s">
        <v>1262</v>
      </c>
      <c r="G639" s="28">
        <f>_xlfn.XLOOKUP(Emergency[[#This Row],[Visit_ID]],Financials[Visit_ID],Financials[Total_Bill_Amount])</f>
        <v>4471</v>
      </c>
      <c r="H639" s="28">
        <f>_xlfn.XLOOKUP(Emergency[[#This Row],[Visit_ID]],Financials[Visit_ID],Financials[Insurance_Coverage])</f>
        <v>2813.1541879928582</v>
      </c>
      <c r="I639" s="28">
        <f>_xlfn.XLOOKUP(Emergency[[#This Row],[Visit_ID]],Financials[Visit_ID],Financials[Balance_Due])</f>
        <v>1657.8458120071421</v>
      </c>
      <c r="J639" s="3">
        <f>_xlfn.XLOOKUP(Emergency[[#This Row],[Visit_ID]],Hospitalvisits[Visit_ID],Hospitalvisits[Admission_Date])</f>
        <v>45506</v>
      </c>
      <c r="K639">
        <f>_xlfn.XLOOKUP(Emergency[[#This Row],[Patient_ID]],Patientsdetails[Patient_ID],Patientsdetails[Satisfaction_Score])</f>
        <v>3</v>
      </c>
      <c r="L639" t="e">
        <f>_xlfn.XLOOKUP(Emergency[[#This Row],[Patient_ID]],Medicals[Patient ID],Medicals[Department])</f>
        <v>#N/A</v>
      </c>
    </row>
    <row r="640" spans="1:12">
      <c r="A640">
        <v>639</v>
      </c>
      <c r="B640">
        <v>941</v>
      </c>
      <c r="C640">
        <v>1734</v>
      </c>
      <c r="D640" t="s">
        <v>1262</v>
      </c>
      <c r="E640">
        <v>7</v>
      </c>
      <c r="F640" t="s">
        <v>1261</v>
      </c>
      <c r="G640" s="28">
        <f>_xlfn.XLOOKUP(Emergency[[#This Row],[Visit_ID]],Financials[Visit_ID],Financials[Total_Bill_Amount])</f>
        <v>19150</v>
      </c>
      <c r="H640" s="28">
        <f>_xlfn.XLOOKUP(Emergency[[#This Row],[Visit_ID]],Financials[Visit_ID],Financials[Insurance_Coverage])</f>
        <v>15730.938512277529</v>
      </c>
      <c r="I640" s="28">
        <f>_xlfn.XLOOKUP(Emergency[[#This Row],[Visit_ID]],Financials[Visit_ID],Financials[Balance_Due])</f>
        <v>3419.0614877224689</v>
      </c>
      <c r="J640" s="3">
        <f>_xlfn.XLOOKUP(Emergency[[#This Row],[Visit_ID]],Hospitalvisits[Visit_ID],Hospitalvisits[Admission_Date])</f>
        <v>44954</v>
      </c>
      <c r="K640">
        <f>_xlfn.XLOOKUP(Emergency[[#This Row],[Patient_ID]],Patientsdetails[Patient_ID],Patientsdetails[Satisfaction_Score])</f>
        <v>3</v>
      </c>
      <c r="L640" t="e">
        <f>_xlfn.XLOOKUP(Emergency[[#This Row],[Patient_ID]],Medicals[Patient ID],Medicals[Department])</f>
        <v>#N/A</v>
      </c>
    </row>
    <row r="641" spans="1:12">
      <c r="A641">
        <v>640</v>
      </c>
      <c r="B641">
        <v>436</v>
      </c>
      <c r="C641">
        <v>1282</v>
      </c>
      <c r="D641" t="s">
        <v>1261</v>
      </c>
      <c r="E641">
        <v>11</v>
      </c>
      <c r="F641" t="s">
        <v>1261</v>
      </c>
      <c r="G641" s="28">
        <f>_xlfn.XLOOKUP(Emergency[[#This Row],[Visit_ID]],Financials[Visit_ID],Financials[Total_Bill_Amount])</f>
        <v>17427</v>
      </c>
      <c r="H641" s="28">
        <f>_xlfn.XLOOKUP(Emergency[[#This Row],[Visit_ID]],Financials[Visit_ID],Financials[Insurance_Coverage])</f>
        <v>9782.7890752074836</v>
      </c>
      <c r="I641" s="28">
        <f>_xlfn.XLOOKUP(Emergency[[#This Row],[Visit_ID]],Financials[Visit_ID],Financials[Balance_Due])</f>
        <v>7644.2109247925164</v>
      </c>
      <c r="J641" s="3">
        <f>_xlfn.XLOOKUP(Emergency[[#This Row],[Visit_ID]],Hospitalvisits[Visit_ID],Hospitalvisits[Admission_Date])</f>
        <v>45541</v>
      </c>
      <c r="K641">
        <f>_xlfn.XLOOKUP(Emergency[[#This Row],[Patient_ID]],Patientsdetails[Patient_ID],Patientsdetails[Satisfaction_Score])</f>
        <v>7</v>
      </c>
      <c r="L641" t="e">
        <f>_xlfn.XLOOKUP(Emergency[[#This Row],[Patient_ID]],Medicals[Patient ID],Medicals[Department])</f>
        <v>#N/A</v>
      </c>
    </row>
    <row r="642" spans="1:12">
      <c r="A642">
        <v>641</v>
      </c>
      <c r="B642">
        <v>153</v>
      </c>
      <c r="C642">
        <v>2883</v>
      </c>
      <c r="D642" t="s">
        <v>1262</v>
      </c>
      <c r="E642">
        <v>12</v>
      </c>
      <c r="F642" t="s">
        <v>1261</v>
      </c>
      <c r="G642" s="28">
        <f>_xlfn.XLOOKUP(Emergency[[#This Row],[Visit_ID]],Financials[Visit_ID],Financials[Total_Bill_Amount])</f>
        <v>29838</v>
      </c>
      <c r="H642" s="28">
        <f>_xlfn.XLOOKUP(Emergency[[#This Row],[Visit_ID]],Financials[Visit_ID],Financials[Insurance_Coverage])</f>
        <v>22979.664921990501</v>
      </c>
      <c r="I642" s="28">
        <f>_xlfn.XLOOKUP(Emergency[[#This Row],[Visit_ID]],Financials[Visit_ID],Financials[Balance_Due])</f>
        <v>6858.3350780094988</v>
      </c>
      <c r="J642" s="3">
        <f>_xlfn.XLOOKUP(Emergency[[#This Row],[Visit_ID]],Hospitalvisits[Visit_ID],Hospitalvisits[Admission_Date])</f>
        <v>44760</v>
      </c>
      <c r="K642">
        <f>_xlfn.XLOOKUP(Emergency[[#This Row],[Patient_ID]],Patientsdetails[Patient_ID],Patientsdetails[Satisfaction_Score])</f>
        <v>6</v>
      </c>
      <c r="L642" t="e">
        <f>_xlfn.XLOOKUP(Emergency[[#This Row],[Patient_ID]],Medicals[Patient ID],Medicals[Department])</f>
        <v>#N/A</v>
      </c>
    </row>
    <row r="643" spans="1:12">
      <c r="A643">
        <v>642</v>
      </c>
      <c r="B643">
        <v>131</v>
      </c>
      <c r="C643">
        <v>2701</v>
      </c>
      <c r="D643" t="s">
        <v>1262</v>
      </c>
      <c r="E643">
        <v>2</v>
      </c>
      <c r="F643" t="s">
        <v>1262</v>
      </c>
      <c r="G643" s="28">
        <f>_xlfn.XLOOKUP(Emergency[[#This Row],[Visit_ID]],Financials[Visit_ID],Financials[Total_Bill_Amount])</f>
        <v>9328</v>
      </c>
      <c r="H643" s="28">
        <f>_xlfn.XLOOKUP(Emergency[[#This Row],[Visit_ID]],Financials[Visit_ID],Financials[Insurance_Coverage])</f>
        <v>4889.5399970251556</v>
      </c>
      <c r="I643" s="28">
        <f>_xlfn.XLOOKUP(Emergency[[#This Row],[Visit_ID]],Financials[Visit_ID],Financials[Balance_Due])</f>
        <v>4438.4600029748444</v>
      </c>
      <c r="J643" s="3">
        <f>_xlfn.XLOOKUP(Emergency[[#This Row],[Visit_ID]],Hospitalvisits[Visit_ID],Hospitalvisits[Admission_Date])</f>
        <v>45135</v>
      </c>
      <c r="K643">
        <f>_xlfn.XLOOKUP(Emergency[[#This Row],[Patient_ID]],Patientsdetails[Patient_ID],Patientsdetails[Satisfaction_Score])</f>
        <v>3</v>
      </c>
      <c r="L643" t="e">
        <f>_xlfn.XLOOKUP(Emergency[[#This Row],[Patient_ID]],Medicals[Patient ID],Medicals[Department])</f>
        <v>#N/A</v>
      </c>
    </row>
    <row r="644" spans="1:12">
      <c r="A644">
        <v>643</v>
      </c>
      <c r="B644">
        <v>756</v>
      </c>
      <c r="C644">
        <v>2456</v>
      </c>
      <c r="D644" t="s">
        <v>1261</v>
      </c>
      <c r="E644">
        <v>10</v>
      </c>
      <c r="F644" t="s">
        <v>1261</v>
      </c>
      <c r="G644" s="28">
        <f>_xlfn.XLOOKUP(Emergency[[#This Row],[Visit_ID]],Financials[Visit_ID],Financials[Total_Bill_Amount])</f>
        <v>15047</v>
      </c>
      <c r="H644" s="28">
        <f>_xlfn.XLOOKUP(Emergency[[#This Row],[Visit_ID]],Financials[Visit_ID],Financials[Insurance_Coverage])</f>
        <v>11965.930339750281</v>
      </c>
      <c r="I644" s="28">
        <f>_xlfn.XLOOKUP(Emergency[[#This Row],[Visit_ID]],Financials[Visit_ID],Financials[Balance_Due])</f>
        <v>3081.0696602497169</v>
      </c>
      <c r="J644" s="3">
        <f>_xlfn.XLOOKUP(Emergency[[#This Row],[Visit_ID]],Hospitalvisits[Visit_ID],Hospitalvisits[Admission_Date])</f>
        <v>45193</v>
      </c>
      <c r="K644">
        <f>_xlfn.XLOOKUP(Emergency[[#This Row],[Patient_ID]],Patientsdetails[Patient_ID],Patientsdetails[Satisfaction_Score])</f>
        <v>8</v>
      </c>
      <c r="L644" t="e">
        <f>_xlfn.XLOOKUP(Emergency[[#This Row],[Patient_ID]],Medicals[Patient ID],Medicals[Department])</f>
        <v>#N/A</v>
      </c>
    </row>
    <row r="645" spans="1:12">
      <c r="A645">
        <v>644</v>
      </c>
      <c r="B645">
        <v>571</v>
      </c>
      <c r="C645">
        <v>2778</v>
      </c>
      <c r="D645" t="s">
        <v>1261</v>
      </c>
      <c r="E645">
        <v>11</v>
      </c>
      <c r="F645" t="s">
        <v>1262</v>
      </c>
      <c r="G645" s="28">
        <f>_xlfn.XLOOKUP(Emergency[[#This Row],[Visit_ID]],Financials[Visit_ID],Financials[Total_Bill_Amount])</f>
        <v>22959</v>
      </c>
      <c r="H645" s="28">
        <f>_xlfn.XLOOKUP(Emergency[[#This Row],[Visit_ID]],Financials[Visit_ID],Financials[Insurance_Coverage])</f>
        <v>16404.541793470959</v>
      </c>
      <c r="I645" s="28">
        <f>_xlfn.XLOOKUP(Emergency[[#This Row],[Visit_ID]],Financials[Visit_ID],Financials[Balance_Due])</f>
        <v>6554.4582065290406</v>
      </c>
      <c r="J645" s="3">
        <f>_xlfn.XLOOKUP(Emergency[[#This Row],[Visit_ID]],Hospitalvisits[Visit_ID],Hospitalvisits[Admission_Date])</f>
        <v>45560</v>
      </c>
      <c r="K645">
        <f>_xlfn.XLOOKUP(Emergency[[#This Row],[Patient_ID]],Patientsdetails[Patient_ID],Patientsdetails[Satisfaction_Score])</f>
        <v>1</v>
      </c>
      <c r="L645" t="e">
        <f>_xlfn.XLOOKUP(Emergency[[#This Row],[Patient_ID]],Medicals[Patient ID],Medicals[Department])</f>
        <v>#N/A</v>
      </c>
    </row>
    <row r="646" spans="1:12">
      <c r="A646">
        <v>645</v>
      </c>
      <c r="B646">
        <v>719</v>
      </c>
      <c r="C646">
        <v>849</v>
      </c>
      <c r="D646" t="s">
        <v>1262</v>
      </c>
      <c r="E646">
        <v>2</v>
      </c>
      <c r="F646" t="s">
        <v>1262</v>
      </c>
      <c r="G646" s="28">
        <f>_xlfn.XLOOKUP(Emergency[[#This Row],[Visit_ID]],Financials[Visit_ID],Financials[Total_Bill_Amount])</f>
        <v>11834</v>
      </c>
      <c r="H646" s="28">
        <f>_xlfn.XLOOKUP(Emergency[[#This Row],[Visit_ID]],Financials[Visit_ID],Financials[Insurance_Coverage])</f>
        <v>8452.2905958611664</v>
      </c>
      <c r="I646" s="28">
        <f>_xlfn.XLOOKUP(Emergency[[#This Row],[Visit_ID]],Financials[Visit_ID],Financials[Balance_Due])</f>
        <v>3381.7094041388341</v>
      </c>
      <c r="J646" s="3">
        <f>_xlfn.XLOOKUP(Emergency[[#This Row],[Visit_ID]],Hospitalvisits[Visit_ID],Hospitalvisits[Admission_Date])</f>
        <v>44974</v>
      </c>
      <c r="K646">
        <f>_xlfn.XLOOKUP(Emergency[[#This Row],[Patient_ID]],Patientsdetails[Patient_ID],Patientsdetails[Satisfaction_Score])</f>
        <v>2</v>
      </c>
      <c r="L646" t="e">
        <f>_xlfn.XLOOKUP(Emergency[[#This Row],[Patient_ID]],Medicals[Patient ID],Medicals[Department])</f>
        <v>#N/A</v>
      </c>
    </row>
    <row r="647" spans="1:12">
      <c r="A647">
        <v>646</v>
      </c>
      <c r="B647">
        <v>888</v>
      </c>
      <c r="C647">
        <v>1187</v>
      </c>
      <c r="D647" t="s">
        <v>1262</v>
      </c>
      <c r="E647">
        <v>8</v>
      </c>
      <c r="F647" t="s">
        <v>1261</v>
      </c>
      <c r="G647" s="28">
        <f>_xlfn.XLOOKUP(Emergency[[#This Row],[Visit_ID]],Financials[Visit_ID],Financials[Total_Bill_Amount])</f>
        <v>23937</v>
      </c>
      <c r="H647" s="28">
        <f>_xlfn.XLOOKUP(Emergency[[#This Row],[Visit_ID]],Financials[Visit_ID],Financials[Insurance_Coverage])</f>
        <v>20826.250498959431</v>
      </c>
      <c r="I647" s="28">
        <f>_xlfn.XLOOKUP(Emergency[[#This Row],[Visit_ID]],Financials[Visit_ID],Financials[Balance_Due])</f>
        <v>3110.7495010405728</v>
      </c>
      <c r="J647" s="3">
        <f>_xlfn.XLOOKUP(Emergency[[#This Row],[Visit_ID]],Hospitalvisits[Visit_ID],Hospitalvisits[Admission_Date])</f>
        <v>44632</v>
      </c>
      <c r="K647">
        <f>_xlfn.XLOOKUP(Emergency[[#This Row],[Patient_ID]],Patientsdetails[Patient_ID],Patientsdetails[Satisfaction_Score])</f>
        <v>6</v>
      </c>
      <c r="L647" t="e">
        <f>_xlfn.XLOOKUP(Emergency[[#This Row],[Patient_ID]],Medicals[Patient ID],Medicals[Department])</f>
        <v>#N/A</v>
      </c>
    </row>
    <row r="648" spans="1:12">
      <c r="A648">
        <v>647</v>
      </c>
      <c r="B648">
        <v>548</v>
      </c>
      <c r="C648">
        <v>2140</v>
      </c>
      <c r="D648" t="s">
        <v>1262</v>
      </c>
      <c r="E648">
        <v>12</v>
      </c>
      <c r="F648" t="s">
        <v>1262</v>
      </c>
      <c r="G648" s="28">
        <f>_xlfn.XLOOKUP(Emergency[[#This Row],[Visit_ID]],Financials[Visit_ID],Financials[Total_Bill_Amount])</f>
        <v>8928</v>
      </c>
      <c r="H648" s="28">
        <f>_xlfn.XLOOKUP(Emergency[[#This Row],[Visit_ID]],Financials[Visit_ID],Financials[Insurance_Coverage])</f>
        <v>6174.206508088464</v>
      </c>
      <c r="I648" s="28">
        <f>_xlfn.XLOOKUP(Emergency[[#This Row],[Visit_ID]],Financials[Visit_ID],Financials[Balance_Due])</f>
        <v>2753.793491911536</v>
      </c>
      <c r="J648" s="3">
        <f>_xlfn.XLOOKUP(Emergency[[#This Row],[Visit_ID]],Hospitalvisits[Visit_ID],Hospitalvisits[Admission_Date])</f>
        <v>45350</v>
      </c>
      <c r="K648">
        <f>_xlfn.XLOOKUP(Emergency[[#This Row],[Patient_ID]],Patientsdetails[Patient_ID],Patientsdetails[Satisfaction_Score])</f>
        <v>10</v>
      </c>
      <c r="L648" t="e">
        <f>_xlfn.XLOOKUP(Emergency[[#This Row],[Patient_ID]],Medicals[Patient ID],Medicals[Department])</f>
        <v>#N/A</v>
      </c>
    </row>
    <row r="649" spans="1:12">
      <c r="A649">
        <v>648</v>
      </c>
      <c r="B649">
        <v>710</v>
      </c>
      <c r="C649">
        <v>2048</v>
      </c>
      <c r="D649" t="s">
        <v>1261</v>
      </c>
      <c r="E649">
        <v>10</v>
      </c>
      <c r="F649" t="s">
        <v>1261</v>
      </c>
      <c r="G649" s="28">
        <f>_xlfn.XLOOKUP(Emergency[[#This Row],[Visit_ID]],Financials[Visit_ID],Financials[Total_Bill_Amount])</f>
        <v>20798</v>
      </c>
      <c r="H649" s="28">
        <f>_xlfn.XLOOKUP(Emergency[[#This Row],[Visit_ID]],Financials[Visit_ID],Financials[Insurance_Coverage])</f>
        <v>11400.31452646419</v>
      </c>
      <c r="I649" s="28">
        <f>_xlfn.XLOOKUP(Emergency[[#This Row],[Visit_ID]],Financials[Visit_ID],Financials[Balance_Due])</f>
        <v>9397.6854735358138</v>
      </c>
      <c r="J649" s="3">
        <f>_xlfn.XLOOKUP(Emergency[[#This Row],[Visit_ID]],Hospitalvisits[Visit_ID],Hospitalvisits[Admission_Date])</f>
        <v>44921</v>
      </c>
      <c r="K649">
        <f>_xlfn.XLOOKUP(Emergency[[#This Row],[Patient_ID]],Patientsdetails[Patient_ID],Patientsdetails[Satisfaction_Score])</f>
        <v>8</v>
      </c>
      <c r="L649" t="e">
        <f>_xlfn.XLOOKUP(Emergency[[#This Row],[Patient_ID]],Medicals[Patient ID],Medicals[Department])</f>
        <v>#N/A</v>
      </c>
    </row>
    <row r="650" spans="1:12">
      <c r="A650">
        <v>649</v>
      </c>
      <c r="B650">
        <v>336</v>
      </c>
      <c r="C650">
        <v>719</v>
      </c>
      <c r="D650" t="s">
        <v>1261</v>
      </c>
      <c r="E650">
        <v>9</v>
      </c>
      <c r="F650" t="s">
        <v>1261</v>
      </c>
      <c r="G650" s="28">
        <f>_xlfn.XLOOKUP(Emergency[[#This Row],[Visit_ID]],Financials[Visit_ID],Financials[Total_Bill_Amount])</f>
        <v>9577</v>
      </c>
      <c r="H650" s="28">
        <f>_xlfn.XLOOKUP(Emergency[[#This Row],[Visit_ID]],Financials[Visit_ID],Financials[Insurance_Coverage])</f>
        <v>6384.286683944355</v>
      </c>
      <c r="I650" s="28">
        <f>_xlfn.XLOOKUP(Emergency[[#This Row],[Visit_ID]],Financials[Visit_ID],Financials[Balance_Due])</f>
        <v>3192.713316055645</v>
      </c>
      <c r="J650" s="3">
        <f>_xlfn.XLOOKUP(Emergency[[#This Row],[Visit_ID]],Hospitalvisits[Visit_ID],Hospitalvisits[Admission_Date])</f>
        <v>45287</v>
      </c>
      <c r="K650">
        <f>_xlfn.XLOOKUP(Emergency[[#This Row],[Patient_ID]],Patientsdetails[Patient_ID],Patientsdetails[Satisfaction_Score])</f>
        <v>9</v>
      </c>
      <c r="L650" t="e">
        <f>_xlfn.XLOOKUP(Emergency[[#This Row],[Patient_ID]],Medicals[Patient ID],Medicals[Department])</f>
        <v>#N/A</v>
      </c>
    </row>
    <row r="651" spans="1:12">
      <c r="A651">
        <v>650</v>
      </c>
      <c r="B651">
        <v>514</v>
      </c>
      <c r="C651">
        <v>2905</v>
      </c>
      <c r="D651" t="s">
        <v>1261</v>
      </c>
      <c r="E651">
        <v>12</v>
      </c>
      <c r="F651" t="s">
        <v>1262</v>
      </c>
      <c r="G651" s="28">
        <f>_xlfn.XLOOKUP(Emergency[[#This Row],[Visit_ID]],Financials[Visit_ID],Financials[Total_Bill_Amount])</f>
        <v>10870</v>
      </c>
      <c r="H651" s="28">
        <f>_xlfn.XLOOKUP(Emergency[[#This Row],[Visit_ID]],Financials[Visit_ID],Financials[Insurance_Coverage])</f>
        <v>6950.1823523658804</v>
      </c>
      <c r="I651" s="28">
        <f>_xlfn.XLOOKUP(Emergency[[#This Row],[Visit_ID]],Financials[Visit_ID],Financials[Balance_Due])</f>
        <v>3919.81764763412</v>
      </c>
      <c r="J651" s="3">
        <f>_xlfn.XLOOKUP(Emergency[[#This Row],[Visit_ID]],Hospitalvisits[Visit_ID],Hospitalvisits[Admission_Date])</f>
        <v>45467</v>
      </c>
      <c r="K651">
        <f>_xlfn.XLOOKUP(Emergency[[#This Row],[Patient_ID]],Patientsdetails[Patient_ID],Patientsdetails[Satisfaction_Score])</f>
        <v>7</v>
      </c>
      <c r="L651" t="e">
        <f>_xlfn.XLOOKUP(Emergency[[#This Row],[Patient_ID]],Medicals[Patient ID],Medicals[Department])</f>
        <v>#N/A</v>
      </c>
    </row>
    <row r="652" spans="1:12">
      <c r="A652">
        <v>651</v>
      </c>
      <c r="B652">
        <v>99</v>
      </c>
      <c r="C652">
        <v>2329</v>
      </c>
      <c r="D652" t="s">
        <v>1262</v>
      </c>
      <c r="E652">
        <v>12</v>
      </c>
      <c r="F652" t="s">
        <v>1261</v>
      </c>
      <c r="G652" s="28">
        <f>_xlfn.XLOOKUP(Emergency[[#This Row],[Visit_ID]],Financials[Visit_ID],Financials[Total_Bill_Amount])</f>
        <v>19857</v>
      </c>
      <c r="H652" s="28">
        <f>_xlfn.XLOOKUP(Emergency[[#This Row],[Visit_ID]],Financials[Visit_ID],Financials[Insurance_Coverage])</f>
        <v>10349.37203953415</v>
      </c>
      <c r="I652" s="28">
        <f>_xlfn.XLOOKUP(Emergency[[#This Row],[Visit_ID]],Financials[Visit_ID],Financials[Balance_Due])</f>
        <v>9507.6279604658539</v>
      </c>
      <c r="J652" s="3">
        <f>_xlfn.XLOOKUP(Emergency[[#This Row],[Visit_ID]],Hospitalvisits[Visit_ID],Hospitalvisits[Admission_Date])</f>
        <v>44860</v>
      </c>
      <c r="K652">
        <f>_xlfn.XLOOKUP(Emergency[[#This Row],[Patient_ID]],Patientsdetails[Patient_ID],Patientsdetails[Satisfaction_Score])</f>
        <v>7</v>
      </c>
      <c r="L652" t="str">
        <f>_xlfn.XLOOKUP(Emergency[[#This Row],[Patient_ID]],Medicals[Patient ID],Medicals[Department])</f>
        <v>Oncology</v>
      </c>
    </row>
    <row r="653" spans="1:12">
      <c r="A653">
        <v>652</v>
      </c>
      <c r="B653">
        <v>527</v>
      </c>
      <c r="C653">
        <v>1705</v>
      </c>
      <c r="D653" t="s">
        <v>1261</v>
      </c>
      <c r="E653">
        <v>7</v>
      </c>
      <c r="F653" t="s">
        <v>1262</v>
      </c>
      <c r="G653" s="28">
        <f>_xlfn.XLOOKUP(Emergency[[#This Row],[Visit_ID]],Financials[Visit_ID],Financials[Total_Bill_Amount])</f>
        <v>27704</v>
      </c>
      <c r="H653" s="28">
        <f>_xlfn.XLOOKUP(Emergency[[#This Row],[Visit_ID]],Financials[Visit_ID],Financials[Insurance_Coverage])</f>
        <v>19245.332507233219</v>
      </c>
      <c r="I653" s="28">
        <f>_xlfn.XLOOKUP(Emergency[[#This Row],[Visit_ID]],Financials[Visit_ID],Financials[Balance_Due])</f>
        <v>8458.6674927667809</v>
      </c>
      <c r="J653" s="3">
        <f>_xlfn.XLOOKUP(Emergency[[#This Row],[Visit_ID]],Hospitalvisits[Visit_ID],Hospitalvisits[Admission_Date])</f>
        <v>44726</v>
      </c>
      <c r="K653">
        <f>_xlfn.XLOOKUP(Emergency[[#This Row],[Patient_ID]],Patientsdetails[Patient_ID],Patientsdetails[Satisfaction_Score])</f>
        <v>10</v>
      </c>
      <c r="L653" t="e">
        <f>_xlfn.XLOOKUP(Emergency[[#This Row],[Patient_ID]],Medicals[Patient ID],Medicals[Department])</f>
        <v>#N/A</v>
      </c>
    </row>
    <row r="654" spans="1:12">
      <c r="A654">
        <v>653</v>
      </c>
      <c r="B654">
        <v>643</v>
      </c>
      <c r="C654">
        <v>1486</v>
      </c>
      <c r="D654" t="s">
        <v>1261</v>
      </c>
      <c r="E654">
        <v>10</v>
      </c>
      <c r="F654" t="s">
        <v>1261</v>
      </c>
      <c r="G654" s="28">
        <f>_xlfn.XLOOKUP(Emergency[[#This Row],[Visit_ID]],Financials[Visit_ID],Financials[Total_Bill_Amount])</f>
        <v>22611</v>
      </c>
      <c r="H654" s="28">
        <f>_xlfn.XLOOKUP(Emergency[[#This Row],[Visit_ID]],Financials[Visit_ID],Financials[Insurance_Coverage])</f>
        <v>19529.14190626852</v>
      </c>
      <c r="I654" s="28">
        <f>_xlfn.XLOOKUP(Emergency[[#This Row],[Visit_ID]],Financials[Visit_ID],Financials[Balance_Due])</f>
        <v>3081.8580937314841</v>
      </c>
      <c r="J654" s="3">
        <f>_xlfn.XLOOKUP(Emergency[[#This Row],[Visit_ID]],Hospitalvisits[Visit_ID],Hospitalvisits[Admission_Date])</f>
        <v>45024</v>
      </c>
      <c r="K654">
        <f>_xlfn.XLOOKUP(Emergency[[#This Row],[Patient_ID]],Patientsdetails[Patient_ID],Patientsdetails[Satisfaction_Score])</f>
        <v>6</v>
      </c>
      <c r="L654" t="e">
        <f>_xlfn.XLOOKUP(Emergency[[#This Row],[Patient_ID]],Medicals[Patient ID],Medicals[Department])</f>
        <v>#N/A</v>
      </c>
    </row>
    <row r="655" spans="1:12">
      <c r="A655">
        <v>654</v>
      </c>
      <c r="B655">
        <v>427</v>
      </c>
      <c r="C655">
        <v>1010</v>
      </c>
      <c r="D655" t="s">
        <v>1262</v>
      </c>
      <c r="E655">
        <v>2</v>
      </c>
      <c r="F655" t="s">
        <v>1261</v>
      </c>
      <c r="G655" s="28">
        <f>_xlfn.XLOOKUP(Emergency[[#This Row],[Visit_ID]],Financials[Visit_ID],Financials[Total_Bill_Amount])</f>
        <v>7362</v>
      </c>
      <c r="H655" s="28">
        <f>_xlfn.XLOOKUP(Emergency[[#This Row],[Visit_ID]],Financials[Visit_ID],Financials[Insurance_Coverage])</f>
        <v>6004.3050051844284</v>
      </c>
      <c r="I655" s="28">
        <f>_xlfn.XLOOKUP(Emergency[[#This Row],[Visit_ID]],Financials[Visit_ID],Financials[Balance_Due])</f>
        <v>1357.694994815572</v>
      </c>
      <c r="J655" s="3">
        <f>_xlfn.XLOOKUP(Emergency[[#This Row],[Visit_ID]],Hospitalvisits[Visit_ID],Hospitalvisits[Admission_Date])</f>
        <v>45192</v>
      </c>
      <c r="K655">
        <f>_xlfn.XLOOKUP(Emergency[[#This Row],[Patient_ID]],Patientsdetails[Patient_ID],Patientsdetails[Satisfaction_Score])</f>
        <v>7</v>
      </c>
      <c r="L655" t="e">
        <f>_xlfn.XLOOKUP(Emergency[[#This Row],[Patient_ID]],Medicals[Patient ID],Medicals[Department])</f>
        <v>#N/A</v>
      </c>
    </row>
    <row r="656" spans="1:12">
      <c r="A656">
        <v>655</v>
      </c>
      <c r="B656">
        <v>920</v>
      </c>
      <c r="C656">
        <v>1539</v>
      </c>
      <c r="D656" t="s">
        <v>1261</v>
      </c>
      <c r="E656">
        <v>1</v>
      </c>
      <c r="F656" t="s">
        <v>1262</v>
      </c>
      <c r="G656" s="28">
        <f>_xlfn.XLOOKUP(Emergency[[#This Row],[Visit_ID]],Financials[Visit_ID],Financials[Total_Bill_Amount])</f>
        <v>26027</v>
      </c>
      <c r="H656" s="28">
        <f>_xlfn.XLOOKUP(Emergency[[#This Row],[Visit_ID]],Financials[Visit_ID],Financials[Insurance_Coverage])</f>
        <v>22101.090046686339</v>
      </c>
      <c r="I656" s="28">
        <f>_xlfn.XLOOKUP(Emergency[[#This Row],[Visit_ID]],Financials[Visit_ID],Financials[Balance_Due])</f>
        <v>3925.9099533136582</v>
      </c>
      <c r="J656" s="3">
        <f>_xlfn.XLOOKUP(Emergency[[#This Row],[Visit_ID]],Hospitalvisits[Visit_ID],Hospitalvisits[Admission_Date])</f>
        <v>44871</v>
      </c>
      <c r="K656">
        <f>_xlfn.XLOOKUP(Emergency[[#This Row],[Patient_ID]],Patientsdetails[Patient_ID],Patientsdetails[Satisfaction_Score])</f>
        <v>4</v>
      </c>
      <c r="L656" t="e">
        <f>_xlfn.XLOOKUP(Emergency[[#This Row],[Patient_ID]],Medicals[Patient ID],Medicals[Department])</f>
        <v>#N/A</v>
      </c>
    </row>
    <row r="657" spans="1:12">
      <c r="A657">
        <v>656</v>
      </c>
      <c r="B657">
        <v>810</v>
      </c>
      <c r="C657">
        <v>1243</v>
      </c>
      <c r="D657" t="s">
        <v>1261</v>
      </c>
      <c r="E657">
        <v>2</v>
      </c>
      <c r="F657" t="s">
        <v>1261</v>
      </c>
      <c r="G657" s="28">
        <f>_xlfn.XLOOKUP(Emergency[[#This Row],[Visit_ID]],Financials[Visit_ID],Financials[Total_Bill_Amount])</f>
        <v>6053</v>
      </c>
      <c r="H657" s="28">
        <f>_xlfn.XLOOKUP(Emergency[[#This Row],[Visit_ID]],Financials[Visit_ID],Financials[Insurance_Coverage])</f>
        <v>5441.246903514274</v>
      </c>
      <c r="I657" s="28">
        <f>_xlfn.XLOOKUP(Emergency[[#This Row],[Visit_ID]],Financials[Visit_ID],Financials[Balance_Due])</f>
        <v>611.75309648572602</v>
      </c>
      <c r="J657" s="3">
        <f>_xlfn.XLOOKUP(Emergency[[#This Row],[Visit_ID]],Hospitalvisits[Visit_ID],Hospitalvisits[Admission_Date])</f>
        <v>45453</v>
      </c>
      <c r="K657">
        <f>_xlfn.XLOOKUP(Emergency[[#This Row],[Patient_ID]],Patientsdetails[Patient_ID],Patientsdetails[Satisfaction_Score])</f>
        <v>8</v>
      </c>
      <c r="L657" t="e">
        <f>_xlfn.XLOOKUP(Emergency[[#This Row],[Patient_ID]],Medicals[Patient ID],Medicals[Department])</f>
        <v>#N/A</v>
      </c>
    </row>
    <row r="658" spans="1:12">
      <c r="A658">
        <v>657</v>
      </c>
      <c r="B658">
        <v>153</v>
      </c>
      <c r="C658">
        <v>1933</v>
      </c>
      <c r="D658" t="s">
        <v>1262</v>
      </c>
      <c r="E658">
        <v>9</v>
      </c>
      <c r="F658" t="s">
        <v>1262</v>
      </c>
      <c r="G658" s="28">
        <f>_xlfn.XLOOKUP(Emergency[[#This Row],[Visit_ID]],Financials[Visit_ID],Financials[Total_Bill_Amount])</f>
        <v>7608</v>
      </c>
      <c r="H658" s="28">
        <f>_xlfn.XLOOKUP(Emergency[[#This Row],[Visit_ID]],Financials[Visit_ID],Financials[Insurance_Coverage])</f>
        <v>5315.175531758171</v>
      </c>
      <c r="I658" s="28">
        <f>_xlfn.XLOOKUP(Emergency[[#This Row],[Visit_ID]],Financials[Visit_ID],Financials[Balance_Due])</f>
        <v>2292.824468241829</v>
      </c>
      <c r="J658" s="3">
        <f>_xlfn.XLOOKUP(Emergency[[#This Row],[Visit_ID]],Hospitalvisits[Visit_ID],Hospitalvisits[Admission_Date])</f>
        <v>45063</v>
      </c>
      <c r="K658">
        <f>_xlfn.XLOOKUP(Emergency[[#This Row],[Patient_ID]],Patientsdetails[Patient_ID],Patientsdetails[Satisfaction_Score])</f>
        <v>6</v>
      </c>
      <c r="L658" t="e">
        <f>_xlfn.XLOOKUP(Emergency[[#This Row],[Patient_ID]],Medicals[Patient ID],Medicals[Department])</f>
        <v>#N/A</v>
      </c>
    </row>
    <row r="659" spans="1:12">
      <c r="A659">
        <v>658</v>
      </c>
      <c r="B659">
        <v>107</v>
      </c>
      <c r="C659">
        <v>1909</v>
      </c>
      <c r="D659" t="s">
        <v>1262</v>
      </c>
      <c r="E659">
        <v>7</v>
      </c>
      <c r="F659" t="s">
        <v>1261</v>
      </c>
      <c r="G659" s="28">
        <f>_xlfn.XLOOKUP(Emergency[[#This Row],[Visit_ID]],Financials[Visit_ID],Financials[Total_Bill_Amount])</f>
        <v>8194</v>
      </c>
      <c r="H659" s="28">
        <f>_xlfn.XLOOKUP(Emergency[[#This Row],[Visit_ID]],Financials[Visit_ID],Financials[Insurance_Coverage])</f>
        <v>7297.512835788777</v>
      </c>
      <c r="I659" s="28">
        <f>_xlfn.XLOOKUP(Emergency[[#This Row],[Visit_ID]],Financials[Visit_ID],Financials[Balance_Due])</f>
        <v>896.48716421122299</v>
      </c>
      <c r="J659" s="3">
        <f>_xlfn.XLOOKUP(Emergency[[#This Row],[Visit_ID]],Hospitalvisits[Visit_ID],Hospitalvisits[Admission_Date])</f>
        <v>45065</v>
      </c>
      <c r="K659">
        <f>_xlfn.XLOOKUP(Emergency[[#This Row],[Patient_ID]],Patientsdetails[Patient_ID],Patientsdetails[Satisfaction_Score])</f>
        <v>8</v>
      </c>
      <c r="L659" t="e">
        <f>_xlfn.XLOOKUP(Emergency[[#This Row],[Patient_ID]],Medicals[Patient ID],Medicals[Department])</f>
        <v>#N/A</v>
      </c>
    </row>
    <row r="660" spans="1:12">
      <c r="A660">
        <v>659</v>
      </c>
      <c r="B660">
        <v>219</v>
      </c>
      <c r="C660">
        <v>2729</v>
      </c>
      <c r="D660" t="s">
        <v>1262</v>
      </c>
      <c r="E660">
        <v>2</v>
      </c>
      <c r="F660" t="s">
        <v>1261</v>
      </c>
      <c r="G660" s="28">
        <f>_xlfn.XLOOKUP(Emergency[[#This Row],[Visit_ID]],Financials[Visit_ID],Financials[Total_Bill_Amount])</f>
        <v>46052</v>
      </c>
      <c r="H660" s="28">
        <f>_xlfn.XLOOKUP(Emergency[[#This Row],[Visit_ID]],Financials[Visit_ID],Financials[Insurance_Coverage])</f>
        <v>30831.461067261938</v>
      </c>
      <c r="I660" s="28">
        <f>_xlfn.XLOOKUP(Emergency[[#This Row],[Visit_ID]],Financials[Visit_ID],Financials[Balance_Due])</f>
        <v>15220.53893273806</v>
      </c>
      <c r="J660" s="3">
        <f>_xlfn.XLOOKUP(Emergency[[#This Row],[Visit_ID]],Hospitalvisits[Visit_ID],Hospitalvisits[Admission_Date])</f>
        <v>44837</v>
      </c>
      <c r="K660">
        <f>_xlfn.XLOOKUP(Emergency[[#This Row],[Patient_ID]],Patientsdetails[Patient_ID],Patientsdetails[Satisfaction_Score])</f>
        <v>5</v>
      </c>
      <c r="L660" t="e">
        <f>_xlfn.XLOOKUP(Emergency[[#This Row],[Patient_ID]],Medicals[Patient ID],Medicals[Department])</f>
        <v>#N/A</v>
      </c>
    </row>
    <row r="661" spans="1:12">
      <c r="A661">
        <v>660</v>
      </c>
      <c r="B661">
        <v>657</v>
      </c>
      <c r="C661">
        <v>1961</v>
      </c>
      <c r="D661" t="s">
        <v>1261</v>
      </c>
      <c r="E661">
        <v>2</v>
      </c>
      <c r="F661" t="s">
        <v>1262</v>
      </c>
      <c r="G661" s="28">
        <f>_xlfn.XLOOKUP(Emergency[[#This Row],[Visit_ID]],Financials[Visit_ID],Financials[Total_Bill_Amount])</f>
        <v>18606</v>
      </c>
      <c r="H661" s="28">
        <f>_xlfn.XLOOKUP(Emergency[[#This Row],[Visit_ID]],Financials[Visit_ID],Financials[Insurance_Coverage])</f>
        <v>11028.0609943329</v>
      </c>
      <c r="I661" s="28">
        <f>_xlfn.XLOOKUP(Emergency[[#This Row],[Visit_ID]],Financials[Visit_ID],Financials[Balance_Due])</f>
        <v>7577.9390056671018</v>
      </c>
      <c r="J661" s="3">
        <f>_xlfn.XLOOKUP(Emergency[[#This Row],[Visit_ID]],Hospitalvisits[Visit_ID],Hospitalvisits[Admission_Date])</f>
        <v>44989</v>
      </c>
      <c r="K661">
        <f>_xlfn.XLOOKUP(Emergency[[#This Row],[Patient_ID]],Patientsdetails[Patient_ID],Patientsdetails[Satisfaction_Score])</f>
        <v>10</v>
      </c>
      <c r="L661" t="e">
        <f>_xlfn.XLOOKUP(Emergency[[#This Row],[Patient_ID]],Medicals[Patient ID],Medicals[Department])</f>
        <v>#N/A</v>
      </c>
    </row>
    <row r="662" spans="1:12">
      <c r="A662">
        <v>661</v>
      </c>
      <c r="B662">
        <v>996</v>
      </c>
      <c r="C662">
        <v>347</v>
      </c>
      <c r="D662" t="s">
        <v>1262</v>
      </c>
      <c r="E662">
        <v>4</v>
      </c>
      <c r="F662" t="s">
        <v>1261</v>
      </c>
      <c r="G662" s="28">
        <f>_xlfn.XLOOKUP(Emergency[[#This Row],[Visit_ID]],Financials[Visit_ID],Financials[Total_Bill_Amount])</f>
        <v>19448</v>
      </c>
      <c r="H662" s="28">
        <f>_xlfn.XLOOKUP(Emergency[[#This Row],[Visit_ID]],Financials[Visit_ID],Financials[Insurance_Coverage])</f>
        <v>12774.492718995611</v>
      </c>
      <c r="I662" s="28">
        <f>_xlfn.XLOOKUP(Emergency[[#This Row],[Visit_ID]],Financials[Visit_ID],Financials[Balance_Due])</f>
        <v>6673.5072810043912</v>
      </c>
      <c r="J662" s="3">
        <f>_xlfn.XLOOKUP(Emergency[[#This Row],[Visit_ID]],Hospitalvisits[Visit_ID],Hospitalvisits[Admission_Date])</f>
        <v>45316</v>
      </c>
      <c r="K662">
        <f>_xlfn.XLOOKUP(Emergency[[#This Row],[Patient_ID]],Patientsdetails[Patient_ID],Patientsdetails[Satisfaction_Score])</f>
        <v>8</v>
      </c>
      <c r="L662" t="e">
        <f>_xlfn.XLOOKUP(Emergency[[#This Row],[Patient_ID]],Medicals[Patient ID],Medicals[Department])</f>
        <v>#N/A</v>
      </c>
    </row>
    <row r="663" spans="1:12">
      <c r="A663">
        <v>662</v>
      </c>
      <c r="B663">
        <v>873</v>
      </c>
      <c r="C663">
        <v>1315</v>
      </c>
      <c r="D663" t="s">
        <v>1262</v>
      </c>
      <c r="E663">
        <v>7</v>
      </c>
      <c r="F663" t="s">
        <v>1261</v>
      </c>
      <c r="G663" s="28">
        <f>_xlfn.XLOOKUP(Emergency[[#This Row],[Visit_ID]],Financials[Visit_ID],Financials[Total_Bill_Amount])</f>
        <v>17093</v>
      </c>
      <c r="H663" s="28">
        <f>_xlfn.XLOOKUP(Emergency[[#This Row],[Visit_ID]],Financials[Visit_ID],Financials[Insurance_Coverage])</f>
        <v>11895.87270631808</v>
      </c>
      <c r="I663" s="28">
        <f>_xlfn.XLOOKUP(Emergency[[#This Row],[Visit_ID]],Financials[Visit_ID],Financials[Balance_Due])</f>
        <v>5197.1272936819241</v>
      </c>
      <c r="J663" s="3">
        <f>_xlfn.XLOOKUP(Emergency[[#This Row],[Visit_ID]],Hospitalvisits[Visit_ID],Hospitalvisits[Admission_Date])</f>
        <v>44907</v>
      </c>
      <c r="K663">
        <f>_xlfn.XLOOKUP(Emergency[[#This Row],[Patient_ID]],Patientsdetails[Patient_ID],Patientsdetails[Satisfaction_Score])</f>
        <v>6</v>
      </c>
      <c r="L663" t="e">
        <f>_xlfn.XLOOKUP(Emergency[[#This Row],[Patient_ID]],Medicals[Patient ID],Medicals[Department])</f>
        <v>#N/A</v>
      </c>
    </row>
    <row r="664" spans="1:12">
      <c r="A664">
        <v>663</v>
      </c>
      <c r="B664">
        <v>24</v>
      </c>
      <c r="C664">
        <v>1213</v>
      </c>
      <c r="D664" t="s">
        <v>1261</v>
      </c>
      <c r="E664">
        <v>8</v>
      </c>
      <c r="F664" t="s">
        <v>1262</v>
      </c>
      <c r="G664" s="28">
        <f>_xlfn.XLOOKUP(Emergency[[#This Row],[Visit_ID]],Financials[Visit_ID],Financials[Total_Bill_Amount])</f>
        <v>4904</v>
      </c>
      <c r="H664" s="28">
        <f>_xlfn.XLOOKUP(Emergency[[#This Row],[Visit_ID]],Financials[Visit_ID],Financials[Insurance_Coverage])</f>
        <v>3947.068926953134</v>
      </c>
      <c r="I664" s="28">
        <f>_xlfn.XLOOKUP(Emergency[[#This Row],[Visit_ID]],Financials[Visit_ID],Financials[Balance_Due])</f>
        <v>956.93107304686555</v>
      </c>
      <c r="J664" s="3">
        <f>_xlfn.XLOOKUP(Emergency[[#This Row],[Visit_ID]],Hospitalvisits[Visit_ID],Hospitalvisits[Admission_Date])</f>
        <v>45291</v>
      </c>
      <c r="K664">
        <f>_xlfn.XLOOKUP(Emergency[[#This Row],[Patient_ID]],Patientsdetails[Patient_ID],Patientsdetails[Satisfaction_Score])</f>
        <v>3</v>
      </c>
      <c r="L664" t="str">
        <f>_xlfn.XLOOKUP(Emergency[[#This Row],[Patient_ID]],Medicals[Patient ID],Medicals[Department])</f>
        <v>Neurology</v>
      </c>
    </row>
    <row r="665" spans="1:12">
      <c r="A665">
        <v>664</v>
      </c>
      <c r="B665">
        <v>592</v>
      </c>
      <c r="C665">
        <v>198</v>
      </c>
      <c r="D665" t="s">
        <v>1261</v>
      </c>
      <c r="E665">
        <v>11</v>
      </c>
      <c r="F665" t="s">
        <v>1262</v>
      </c>
      <c r="G665" s="28">
        <f>_xlfn.XLOOKUP(Emergency[[#This Row],[Visit_ID]],Financials[Visit_ID],Financials[Total_Bill_Amount])</f>
        <v>27656</v>
      </c>
      <c r="H665" s="28">
        <f>_xlfn.XLOOKUP(Emergency[[#This Row],[Visit_ID]],Financials[Visit_ID],Financials[Insurance_Coverage])</f>
        <v>18466.610276327599</v>
      </c>
      <c r="I665" s="28">
        <f>_xlfn.XLOOKUP(Emergency[[#This Row],[Visit_ID]],Financials[Visit_ID],Financials[Balance_Due])</f>
        <v>9189.3897236724006</v>
      </c>
      <c r="J665" s="3">
        <f>_xlfn.XLOOKUP(Emergency[[#This Row],[Visit_ID]],Hospitalvisits[Visit_ID],Hospitalvisits[Admission_Date])</f>
        <v>44864</v>
      </c>
      <c r="K665">
        <f>_xlfn.XLOOKUP(Emergency[[#This Row],[Patient_ID]],Patientsdetails[Patient_ID],Patientsdetails[Satisfaction_Score])</f>
        <v>6</v>
      </c>
      <c r="L665" t="e">
        <f>_xlfn.XLOOKUP(Emergency[[#This Row],[Patient_ID]],Medicals[Patient ID],Medicals[Department])</f>
        <v>#N/A</v>
      </c>
    </row>
    <row r="666" spans="1:12">
      <c r="A666">
        <v>665</v>
      </c>
      <c r="B666">
        <v>467</v>
      </c>
      <c r="C666">
        <v>36</v>
      </c>
      <c r="D666" t="s">
        <v>1262</v>
      </c>
      <c r="E666">
        <v>8</v>
      </c>
      <c r="F666" t="s">
        <v>1261</v>
      </c>
      <c r="G666" s="28">
        <f>_xlfn.XLOOKUP(Emergency[[#This Row],[Visit_ID]],Financials[Visit_ID],Financials[Total_Bill_Amount])</f>
        <v>28313</v>
      </c>
      <c r="H666" s="28">
        <f>_xlfn.XLOOKUP(Emergency[[#This Row],[Visit_ID]],Financials[Visit_ID],Financials[Insurance_Coverage])</f>
        <v>14544.37151494588</v>
      </c>
      <c r="I666" s="28">
        <f>_xlfn.XLOOKUP(Emergency[[#This Row],[Visit_ID]],Financials[Visit_ID],Financials[Balance_Due])</f>
        <v>13768.62848505412</v>
      </c>
      <c r="J666" s="3">
        <f>_xlfn.XLOOKUP(Emergency[[#This Row],[Visit_ID]],Hospitalvisits[Visit_ID],Hospitalvisits[Admission_Date])</f>
        <v>44798</v>
      </c>
      <c r="K666">
        <f>_xlfn.XLOOKUP(Emergency[[#This Row],[Patient_ID]],Patientsdetails[Patient_ID],Patientsdetails[Satisfaction_Score])</f>
        <v>3</v>
      </c>
      <c r="L666" t="e">
        <f>_xlfn.XLOOKUP(Emergency[[#This Row],[Patient_ID]],Medicals[Patient ID],Medicals[Department])</f>
        <v>#N/A</v>
      </c>
    </row>
    <row r="667" spans="1:12">
      <c r="A667">
        <v>666</v>
      </c>
      <c r="B667">
        <v>137</v>
      </c>
      <c r="C667">
        <v>1674</v>
      </c>
      <c r="D667" t="s">
        <v>1261</v>
      </c>
      <c r="E667">
        <v>4</v>
      </c>
      <c r="F667" t="s">
        <v>1261</v>
      </c>
      <c r="G667" s="28">
        <f>_xlfn.XLOOKUP(Emergency[[#This Row],[Visit_ID]],Financials[Visit_ID],Financials[Total_Bill_Amount])</f>
        <v>4434</v>
      </c>
      <c r="H667" s="28">
        <f>_xlfn.XLOOKUP(Emergency[[#This Row],[Visit_ID]],Financials[Visit_ID],Financials[Insurance_Coverage])</f>
        <v>2978.8536406191779</v>
      </c>
      <c r="I667" s="28">
        <f>_xlfn.XLOOKUP(Emergency[[#This Row],[Visit_ID]],Financials[Visit_ID],Financials[Balance_Due])</f>
        <v>1455.1463593808221</v>
      </c>
      <c r="J667" s="3">
        <f>_xlfn.XLOOKUP(Emergency[[#This Row],[Visit_ID]],Hospitalvisits[Visit_ID],Hospitalvisits[Admission_Date])</f>
        <v>45118</v>
      </c>
      <c r="K667">
        <f>_xlfn.XLOOKUP(Emergency[[#This Row],[Patient_ID]],Patientsdetails[Patient_ID],Patientsdetails[Satisfaction_Score])</f>
        <v>5</v>
      </c>
      <c r="L667" t="e">
        <f>_xlfn.XLOOKUP(Emergency[[#This Row],[Patient_ID]],Medicals[Patient ID],Medicals[Department])</f>
        <v>#N/A</v>
      </c>
    </row>
    <row r="668" spans="1:12">
      <c r="A668">
        <v>667</v>
      </c>
      <c r="B668">
        <v>52</v>
      </c>
      <c r="C668">
        <v>992</v>
      </c>
      <c r="D668" t="s">
        <v>1261</v>
      </c>
      <c r="E668">
        <v>11</v>
      </c>
      <c r="F668" t="s">
        <v>1261</v>
      </c>
      <c r="G668" s="28">
        <f>_xlfn.XLOOKUP(Emergency[[#This Row],[Visit_ID]],Financials[Visit_ID],Financials[Total_Bill_Amount])</f>
        <v>30146</v>
      </c>
      <c r="H668" s="28">
        <f>_xlfn.XLOOKUP(Emergency[[#This Row],[Visit_ID]],Financials[Visit_ID],Financials[Insurance_Coverage])</f>
        <v>24649.131414024359</v>
      </c>
      <c r="I668" s="28">
        <f>_xlfn.XLOOKUP(Emergency[[#This Row],[Visit_ID]],Financials[Visit_ID],Financials[Balance_Due])</f>
        <v>5496.8685859756442</v>
      </c>
      <c r="J668" s="3">
        <f>_xlfn.XLOOKUP(Emergency[[#This Row],[Visit_ID]],Hospitalvisits[Visit_ID],Hospitalvisits[Admission_Date])</f>
        <v>45616</v>
      </c>
      <c r="K668">
        <f>_xlfn.XLOOKUP(Emergency[[#This Row],[Patient_ID]],Patientsdetails[Patient_ID],Patientsdetails[Satisfaction_Score])</f>
        <v>8</v>
      </c>
      <c r="L668" t="e">
        <f>_xlfn.XLOOKUP(Emergency[[#This Row],[Patient_ID]],Medicals[Patient ID],Medicals[Department])</f>
        <v>#N/A</v>
      </c>
    </row>
    <row r="669" spans="1:12">
      <c r="A669">
        <v>668</v>
      </c>
      <c r="B669">
        <v>351</v>
      </c>
      <c r="C669">
        <v>2212</v>
      </c>
      <c r="D669" t="s">
        <v>1261</v>
      </c>
      <c r="E669">
        <v>6</v>
      </c>
      <c r="F669" t="s">
        <v>1262</v>
      </c>
      <c r="G669" s="28">
        <f>_xlfn.XLOOKUP(Emergency[[#This Row],[Visit_ID]],Financials[Visit_ID],Financials[Total_Bill_Amount])</f>
        <v>15770</v>
      </c>
      <c r="H669" s="28">
        <f>_xlfn.XLOOKUP(Emergency[[#This Row],[Visit_ID]],Financials[Visit_ID],Financials[Insurance_Coverage])</f>
        <v>8658.6984094393956</v>
      </c>
      <c r="I669" s="28">
        <f>_xlfn.XLOOKUP(Emergency[[#This Row],[Visit_ID]],Financials[Visit_ID],Financials[Balance_Due])</f>
        <v>7111.3015905606044</v>
      </c>
      <c r="J669" s="3">
        <f>_xlfn.XLOOKUP(Emergency[[#This Row],[Visit_ID]],Hospitalvisits[Visit_ID],Hospitalvisits[Admission_Date])</f>
        <v>44896</v>
      </c>
      <c r="K669">
        <f>_xlfn.XLOOKUP(Emergency[[#This Row],[Patient_ID]],Patientsdetails[Patient_ID],Patientsdetails[Satisfaction_Score])</f>
        <v>8</v>
      </c>
      <c r="L669" t="e">
        <f>_xlfn.XLOOKUP(Emergency[[#This Row],[Patient_ID]],Medicals[Patient ID],Medicals[Department])</f>
        <v>#N/A</v>
      </c>
    </row>
    <row r="670" spans="1:12">
      <c r="A670">
        <v>669</v>
      </c>
      <c r="B670">
        <v>576</v>
      </c>
      <c r="C670">
        <v>1801</v>
      </c>
      <c r="D670" t="s">
        <v>1261</v>
      </c>
      <c r="E670">
        <v>2</v>
      </c>
      <c r="F670" t="s">
        <v>1261</v>
      </c>
      <c r="G670" s="28">
        <f>_xlfn.XLOOKUP(Emergency[[#This Row],[Visit_ID]],Financials[Visit_ID],Financials[Total_Bill_Amount])</f>
        <v>10500</v>
      </c>
      <c r="H670" s="28">
        <f>_xlfn.XLOOKUP(Emergency[[#This Row],[Visit_ID]],Financials[Visit_ID],Financials[Insurance_Coverage])</f>
        <v>5431.574382497095</v>
      </c>
      <c r="I670" s="28">
        <f>_xlfn.XLOOKUP(Emergency[[#This Row],[Visit_ID]],Financials[Visit_ID],Financials[Balance_Due])</f>
        <v>5068.425617502905</v>
      </c>
      <c r="J670" s="3">
        <f>_xlfn.XLOOKUP(Emergency[[#This Row],[Visit_ID]],Hospitalvisits[Visit_ID],Hospitalvisits[Admission_Date])</f>
        <v>45256</v>
      </c>
      <c r="K670">
        <f>_xlfn.XLOOKUP(Emergency[[#This Row],[Patient_ID]],Patientsdetails[Patient_ID],Patientsdetails[Satisfaction_Score])</f>
        <v>9</v>
      </c>
      <c r="L670" t="e">
        <f>_xlfn.XLOOKUP(Emergency[[#This Row],[Patient_ID]],Medicals[Patient ID],Medicals[Department])</f>
        <v>#N/A</v>
      </c>
    </row>
    <row r="671" spans="1:12">
      <c r="A671">
        <v>670</v>
      </c>
      <c r="B671">
        <v>8</v>
      </c>
      <c r="C671">
        <v>2298</v>
      </c>
      <c r="D671" t="s">
        <v>1261</v>
      </c>
      <c r="E671">
        <v>12</v>
      </c>
      <c r="F671" t="s">
        <v>1262</v>
      </c>
      <c r="G671" s="28">
        <f>_xlfn.XLOOKUP(Emergency[[#This Row],[Visit_ID]],Financials[Visit_ID],Financials[Total_Bill_Amount])</f>
        <v>8182</v>
      </c>
      <c r="H671" s="28">
        <f>_xlfn.XLOOKUP(Emergency[[#This Row],[Visit_ID]],Financials[Visit_ID],Financials[Insurance_Coverage])</f>
        <v>6464.1060232816299</v>
      </c>
      <c r="I671" s="28">
        <f>_xlfn.XLOOKUP(Emergency[[#This Row],[Visit_ID]],Financials[Visit_ID],Financials[Balance_Due])</f>
        <v>1717.8939767183699</v>
      </c>
      <c r="J671" s="3">
        <f>_xlfn.XLOOKUP(Emergency[[#This Row],[Visit_ID]],Hospitalvisits[Visit_ID],Hospitalvisits[Admission_Date])</f>
        <v>44609</v>
      </c>
      <c r="K671">
        <f>_xlfn.XLOOKUP(Emergency[[#This Row],[Patient_ID]],Patientsdetails[Patient_ID],Patientsdetails[Satisfaction_Score])</f>
        <v>4</v>
      </c>
      <c r="L671" t="str">
        <f>_xlfn.XLOOKUP(Emergency[[#This Row],[Patient_ID]],Medicals[Patient ID],Medicals[Department])</f>
        <v>Neurology</v>
      </c>
    </row>
    <row r="672" spans="1:12">
      <c r="A672">
        <v>671</v>
      </c>
      <c r="B672">
        <v>567</v>
      </c>
      <c r="C672">
        <v>1142</v>
      </c>
      <c r="D672" t="s">
        <v>1262</v>
      </c>
      <c r="E672">
        <v>10</v>
      </c>
      <c r="F672" t="s">
        <v>1261</v>
      </c>
      <c r="G672" s="28">
        <f>_xlfn.XLOOKUP(Emergency[[#This Row],[Visit_ID]],Financials[Visit_ID],Financials[Total_Bill_Amount])</f>
        <v>20885</v>
      </c>
      <c r="H672" s="28">
        <f>_xlfn.XLOOKUP(Emergency[[#This Row],[Visit_ID]],Financials[Visit_ID],Financials[Insurance_Coverage])</f>
        <v>16498.638703501321</v>
      </c>
      <c r="I672" s="28">
        <f>_xlfn.XLOOKUP(Emergency[[#This Row],[Visit_ID]],Financials[Visit_ID],Financials[Balance_Due])</f>
        <v>4386.3612964986787</v>
      </c>
      <c r="J672" s="3">
        <f>_xlfn.XLOOKUP(Emergency[[#This Row],[Visit_ID]],Hospitalvisits[Visit_ID],Hospitalvisits[Admission_Date])</f>
        <v>44903</v>
      </c>
      <c r="K672">
        <f>_xlfn.XLOOKUP(Emergency[[#This Row],[Patient_ID]],Patientsdetails[Patient_ID],Patientsdetails[Satisfaction_Score])</f>
        <v>6</v>
      </c>
      <c r="L672" t="e">
        <f>_xlfn.XLOOKUP(Emergency[[#This Row],[Patient_ID]],Medicals[Patient ID],Medicals[Department])</f>
        <v>#N/A</v>
      </c>
    </row>
    <row r="673" spans="1:12">
      <c r="A673">
        <v>672</v>
      </c>
      <c r="B673">
        <v>123</v>
      </c>
      <c r="C673">
        <v>2289</v>
      </c>
      <c r="D673" t="s">
        <v>1261</v>
      </c>
      <c r="E673">
        <v>3</v>
      </c>
      <c r="F673" t="s">
        <v>1262</v>
      </c>
      <c r="G673" s="28">
        <f>_xlfn.XLOOKUP(Emergency[[#This Row],[Visit_ID]],Financials[Visit_ID],Financials[Total_Bill_Amount])</f>
        <v>28833</v>
      </c>
      <c r="H673" s="28">
        <f>_xlfn.XLOOKUP(Emergency[[#This Row],[Visit_ID]],Financials[Visit_ID],Financials[Insurance_Coverage])</f>
        <v>17614.534716991991</v>
      </c>
      <c r="I673" s="28">
        <f>_xlfn.XLOOKUP(Emergency[[#This Row],[Visit_ID]],Financials[Visit_ID],Financials[Balance_Due])</f>
        <v>11218.46528300801</v>
      </c>
      <c r="J673" s="3">
        <f>_xlfn.XLOOKUP(Emergency[[#This Row],[Visit_ID]],Hospitalvisits[Visit_ID],Hospitalvisits[Admission_Date])</f>
        <v>44847</v>
      </c>
      <c r="K673">
        <f>_xlfn.XLOOKUP(Emergency[[#This Row],[Patient_ID]],Patientsdetails[Patient_ID],Patientsdetails[Satisfaction_Score])</f>
        <v>10</v>
      </c>
      <c r="L673" t="str">
        <f>_xlfn.XLOOKUP(Emergency[[#This Row],[Patient_ID]],Medicals[Patient ID],Medicals[Department])</f>
        <v>Oncology</v>
      </c>
    </row>
    <row r="674" spans="1:12">
      <c r="A674">
        <v>673</v>
      </c>
      <c r="B674">
        <v>796</v>
      </c>
      <c r="C674">
        <v>1608</v>
      </c>
      <c r="D674" t="s">
        <v>1261</v>
      </c>
      <c r="E674">
        <v>6</v>
      </c>
      <c r="F674" t="s">
        <v>1261</v>
      </c>
      <c r="G674" s="28">
        <f>_xlfn.XLOOKUP(Emergency[[#This Row],[Visit_ID]],Financials[Visit_ID],Financials[Total_Bill_Amount])</f>
        <v>5706</v>
      </c>
      <c r="H674" s="28">
        <f>_xlfn.XLOOKUP(Emergency[[#This Row],[Visit_ID]],Financials[Visit_ID],Financials[Insurance_Coverage])</f>
        <v>5065.5822258208646</v>
      </c>
      <c r="I674" s="28">
        <f>_xlfn.XLOOKUP(Emergency[[#This Row],[Visit_ID]],Financials[Visit_ID],Financials[Balance_Due])</f>
        <v>640.41777417913545</v>
      </c>
      <c r="J674" s="3">
        <f>_xlfn.XLOOKUP(Emergency[[#This Row],[Visit_ID]],Hospitalvisits[Visit_ID],Hospitalvisits[Admission_Date])</f>
        <v>44740</v>
      </c>
      <c r="K674">
        <f>_xlfn.XLOOKUP(Emergency[[#This Row],[Patient_ID]],Patientsdetails[Patient_ID],Patientsdetails[Satisfaction_Score])</f>
        <v>3</v>
      </c>
      <c r="L674" t="e">
        <f>_xlfn.XLOOKUP(Emergency[[#This Row],[Patient_ID]],Medicals[Patient ID],Medicals[Department])</f>
        <v>#N/A</v>
      </c>
    </row>
    <row r="675" spans="1:12">
      <c r="A675">
        <v>674</v>
      </c>
      <c r="B675">
        <v>914</v>
      </c>
      <c r="C675">
        <v>1204</v>
      </c>
      <c r="D675" t="s">
        <v>1261</v>
      </c>
      <c r="E675">
        <v>5</v>
      </c>
      <c r="F675" t="s">
        <v>1261</v>
      </c>
      <c r="G675" s="28">
        <f>_xlfn.XLOOKUP(Emergency[[#This Row],[Visit_ID]],Financials[Visit_ID],Financials[Total_Bill_Amount])</f>
        <v>29355</v>
      </c>
      <c r="H675" s="28">
        <f>_xlfn.XLOOKUP(Emergency[[#This Row],[Visit_ID]],Financials[Visit_ID],Financials[Insurance_Coverage])</f>
        <v>15170.42137336998</v>
      </c>
      <c r="I675" s="28">
        <f>_xlfn.XLOOKUP(Emergency[[#This Row],[Visit_ID]],Financials[Visit_ID],Financials[Balance_Due])</f>
        <v>14184.57862663002</v>
      </c>
      <c r="J675" s="3">
        <f>_xlfn.XLOOKUP(Emergency[[#This Row],[Visit_ID]],Hospitalvisits[Visit_ID],Hospitalvisits[Admission_Date])</f>
        <v>44882</v>
      </c>
      <c r="K675">
        <f>_xlfn.XLOOKUP(Emergency[[#This Row],[Patient_ID]],Patientsdetails[Patient_ID],Patientsdetails[Satisfaction_Score])</f>
        <v>9</v>
      </c>
      <c r="L675" t="e">
        <f>_xlfn.XLOOKUP(Emergency[[#This Row],[Patient_ID]],Medicals[Patient ID],Medicals[Department])</f>
        <v>#N/A</v>
      </c>
    </row>
    <row r="676" spans="1:12">
      <c r="A676">
        <v>675</v>
      </c>
      <c r="B676">
        <v>256</v>
      </c>
      <c r="C676">
        <v>1403</v>
      </c>
      <c r="D676" t="s">
        <v>1261</v>
      </c>
      <c r="E676">
        <v>7</v>
      </c>
      <c r="F676" t="s">
        <v>1262</v>
      </c>
      <c r="G676" s="28">
        <f>_xlfn.XLOOKUP(Emergency[[#This Row],[Visit_ID]],Financials[Visit_ID],Financials[Total_Bill_Amount])</f>
        <v>13049</v>
      </c>
      <c r="H676" s="28">
        <f>_xlfn.XLOOKUP(Emergency[[#This Row],[Visit_ID]],Financials[Visit_ID],Financials[Insurance_Coverage])</f>
        <v>10757.9092107246</v>
      </c>
      <c r="I676" s="28">
        <f>_xlfn.XLOOKUP(Emergency[[#This Row],[Visit_ID]],Financials[Visit_ID],Financials[Balance_Due])</f>
        <v>2291.0907892754021</v>
      </c>
      <c r="J676" s="3">
        <f>_xlfn.XLOOKUP(Emergency[[#This Row],[Visit_ID]],Hospitalvisits[Visit_ID],Hospitalvisits[Admission_Date])</f>
        <v>44977</v>
      </c>
      <c r="K676">
        <f>_xlfn.XLOOKUP(Emergency[[#This Row],[Patient_ID]],Patientsdetails[Patient_ID],Patientsdetails[Satisfaction_Score])</f>
        <v>8</v>
      </c>
      <c r="L676" t="e">
        <f>_xlfn.XLOOKUP(Emergency[[#This Row],[Patient_ID]],Medicals[Patient ID],Medicals[Department])</f>
        <v>#N/A</v>
      </c>
    </row>
    <row r="677" spans="1:12">
      <c r="A677">
        <v>676</v>
      </c>
      <c r="B677">
        <v>895</v>
      </c>
      <c r="C677">
        <v>1105</v>
      </c>
      <c r="D677" t="s">
        <v>1261</v>
      </c>
      <c r="E677">
        <v>7</v>
      </c>
      <c r="F677" t="s">
        <v>1262</v>
      </c>
      <c r="G677" s="28">
        <f>_xlfn.XLOOKUP(Emergency[[#This Row],[Visit_ID]],Financials[Visit_ID],Financials[Total_Bill_Amount])</f>
        <v>31165</v>
      </c>
      <c r="H677" s="28">
        <f>_xlfn.XLOOKUP(Emergency[[#This Row],[Visit_ID]],Financials[Visit_ID],Financials[Insurance_Coverage])</f>
        <v>20094.483337687059</v>
      </c>
      <c r="I677" s="28">
        <f>_xlfn.XLOOKUP(Emergency[[#This Row],[Visit_ID]],Financials[Visit_ID],Financials[Balance_Due])</f>
        <v>11070.516662312941</v>
      </c>
      <c r="J677" s="3">
        <f>_xlfn.XLOOKUP(Emergency[[#This Row],[Visit_ID]],Hospitalvisits[Visit_ID],Hospitalvisits[Admission_Date])</f>
        <v>45604</v>
      </c>
      <c r="K677">
        <f>_xlfn.XLOOKUP(Emergency[[#This Row],[Patient_ID]],Patientsdetails[Patient_ID],Patientsdetails[Satisfaction_Score])</f>
        <v>9</v>
      </c>
      <c r="L677" t="e">
        <f>_xlfn.XLOOKUP(Emergency[[#This Row],[Patient_ID]],Medicals[Patient ID],Medicals[Department])</f>
        <v>#N/A</v>
      </c>
    </row>
    <row r="678" spans="1:12">
      <c r="A678">
        <v>677</v>
      </c>
      <c r="B678">
        <v>264</v>
      </c>
      <c r="C678">
        <v>1520</v>
      </c>
      <c r="D678" t="s">
        <v>1262</v>
      </c>
      <c r="E678">
        <v>12</v>
      </c>
      <c r="F678" t="s">
        <v>1261</v>
      </c>
      <c r="G678" s="28">
        <f>_xlfn.XLOOKUP(Emergency[[#This Row],[Visit_ID]],Financials[Visit_ID],Financials[Total_Bill_Amount])</f>
        <v>9125</v>
      </c>
      <c r="H678" s="28">
        <f>_xlfn.XLOOKUP(Emergency[[#This Row],[Visit_ID]],Financials[Visit_ID],Financials[Insurance_Coverage])</f>
        <v>4960.1159433546609</v>
      </c>
      <c r="I678" s="28">
        <f>_xlfn.XLOOKUP(Emergency[[#This Row],[Visit_ID]],Financials[Visit_ID],Financials[Balance_Due])</f>
        <v>4164.8840566453391</v>
      </c>
      <c r="J678" s="3">
        <f>_xlfn.XLOOKUP(Emergency[[#This Row],[Visit_ID]],Hospitalvisits[Visit_ID],Hospitalvisits[Admission_Date])</f>
        <v>45291</v>
      </c>
      <c r="K678">
        <f>_xlfn.XLOOKUP(Emergency[[#This Row],[Patient_ID]],Patientsdetails[Patient_ID],Patientsdetails[Satisfaction_Score])</f>
        <v>4</v>
      </c>
      <c r="L678" t="e">
        <f>_xlfn.XLOOKUP(Emergency[[#This Row],[Patient_ID]],Medicals[Patient ID],Medicals[Department])</f>
        <v>#N/A</v>
      </c>
    </row>
    <row r="679" spans="1:12">
      <c r="A679">
        <v>678</v>
      </c>
      <c r="B679">
        <v>180</v>
      </c>
      <c r="C679">
        <v>14</v>
      </c>
      <c r="D679" t="s">
        <v>1261</v>
      </c>
      <c r="E679">
        <v>8</v>
      </c>
      <c r="F679" t="s">
        <v>1262</v>
      </c>
      <c r="G679" s="28">
        <f>_xlfn.XLOOKUP(Emergency[[#This Row],[Visit_ID]],Financials[Visit_ID],Financials[Total_Bill_Amount])</f>
        <v>7876</v>
      </c>
      <c r="H679" s="28">
        <f>_xlfn.XLOOKUP(Emergency[[#This Row],[Visit_ID]],Financials[Visit_ID],Financials[Insurance_Coverage])</f>
        <v>4450.7025227043696</v>
      </c>
      <c r="I679" s="28">
        <f>_xlfn.XLOOKUP(Emergency[[#This Row],[Visit_ID]],Financials[Visit_ID],Financials[Balance_Due])</f>
        <v>3425.29747729563</v>
      </c>
      <c r="J679" s="3">
        <f>_xlfn.XLOOKUP(Emergency[[#This Row],[Visit_ID]],Hospitalvisits[Visit_ID],Hospitalvisits[Admission_Date])</f>
        <v>44697</v>
      </c>
      <c r="K679">
        <f>_xlfn.XLOOKUP(Emergency[[#This Row],[Patient_ID]],Patientsdetails[Patient_ID],Patientsdetails[Satisfaction_Score])</f>
        <v>2</v>
      </c>
      <c r="L679" t="e">
        <f>_xlfn.XLOOKUP(Emergency[[#This Row],[Patient_ID]],Medicals[Patient ID],Medicals[Department])</f>
        <v>#N/A</v>
      </c>
    </row>
    <row r="680" spans="1:12">
      <c r="A680">
        <v>679</v>
      </c>
      <c r="B680">
        <v>435</v>
      </c>
      <c r="C680">
        <v>1553</v>
      </c>
      <c r="D680" t="s">
        <v>1262</v>
      </c>
      <c r="E680">
        <v>3</v>
      </c>
      <c r="F680" t="s">
        <v>1262</v>
      </c>
      <c r="G680" s="28">
        <f>_xlfn.XLOOKUP(Emergency[[#This Row],[Visit_ID]],Financials[Visit_ID],Financials[Total_Bill_Amount])</f>
        <v>46251</v>
      </c>
      <c r="H680" s="28">
        <f>_xlfn.XLOOKUP(Emergency[[#This Row],[Visit_ID]],Financials[Visit_ID],Financials[Insurance_Coverage])</f>
        <v>32436.716512524261</v>
      </c>
      <c r="I680" s="28">
        <f>_xlfn.XLOOKUP(Emergency[[#This Row],[Visit_ID]],Financials[Visit_ID],Financials[Balance_Due])</f>
        <v>13814.283487475739</v>
      </c>
      <c r="J680" s="3">
        <f>_xlfn.XLOOKUP(Emergency[[#This Row],[Visit_ID]],Hospitalvisits[Visit_ID],Hospitalvisits[Admission_Date])</f>
        <v>45004</v>
      </c>
      <c r="K680">
        <f>_xlfn.XLOOKUP(Emergency[[#This Row],[Patient_ID]],Patientsdetails[Patient_ID],Patientsdetails[Satisfaction_Score])</f>
        <v>2</v>
      </c>
      <c r="L680" t="e">
        <f>_xlfn.XLOOKUP(Emergency[[#This Row],[Patient_ID]],Medicals[Patient ID],Medicals[Department])</f>
        <v>#N/A</v>
      </c>
    </row>
    <row r="681" spans="1:12">
      <c r="A681">
        <v>680</v>
      </c>
      <c r="B681">
        <v>376</v>
      </c>
      <c r="C681">
        <v>2216</v>
      </c>
      <c r="D681" t="s">
        <v>1262</v>
      </c>
      <c r="E681">
        <v>6</v>
      </c>
      <c r="F681" t="s">
        <v>1261</v>
      </c>
      <c r="G681" s="28">
        <f>_xlfn.XLOOKUP(Emergency[[#This Row],[Visit_ID]],Financials[Visit_ID],Financials[Total_Bill_Amount])</f>
        <v>16244</v>
      </c>
      <c r="H681" s="28">
        <f>_xlfn.XLOOKUP(Emergency[[#This Row],[Visit_ID]],Financials[Visit_ID],Financials[Insurance_Coverage])</f>
        <v>13302.614439453961</v>
      </c>
      <c r="I681" s="28">
        <f>_xlfn.XLOOKUP(Emergency[[#This Row],[Visit_ID]],Financials[Visit_ID],Financials[Balance_Due])</f>
        <v>2941.3855605460358</v>
      </c>
      <c r="J681" s="3">
        <f>_xlfn.XLOOKUP(Emergency[[#This Row],[Visit_ID]],Hospitalvisits[Visit_ID],Hospitalvisits[Admission_Date])</f>
        <v>45575</v>
      </c>
      <c r="K681">
        <f>_xlfn.XLOOKUP(Emergency[[#This Row],[Patient_ID]],Patientsdetails[Patient_ID],Patientsdetails[Satisfaction_Score])</f>
        <v>7</v>
      </c>
      <c r="L681" t="e">
        <f>_xlfn.XLOOKUP(Emergency[[#This Row],[Patient_ID]],Medicals[Patient ID],Medicals[Department])</f>
        <v>#N/A</v>
      </c>
    </row>
    <row r="682" spans="1:12">
      <c r="A682">
        <v>681</v>
      </c>
      <c r="B682">
        <v>957</v>
      </c>
      <c r="C682">
        <v>2400</v>
      </c>
      <c r="D682" t="s">
        <v>1261</v>
      </c>
      <c r="E682">
        <v>7</v>
      </c>
      <c r="F682" t="s">
        <v>1261</v>
      </c>
      <c r="G682" s="28">
        <f>_xlfn.XLOOKUP(Emergency[[#This Row],[Visit_ID]],Financials[Visit_ID],Financials[Total_Bill_Amount])</f>
        <v>11843</v>
      </c>
      <c r="H682" s="28">
        <f>_xlfn.XLOOKUP(Emergency[[#This Row],[Visit_ID]],Financials[Visit_ID],Financials[Insurance_Coverage])</f>
        <v>6695.5454928305253</v>
      </c>
      <c r="I682" s="28">
        <f>_xlfn.XLOOKUP(Emergency[[#This Row],[Visit_ID]],Financials[Visit_ID],Financials[Balance_Due])</f>
        <v>5147.4545071694747</v>
      </c>
      <c r="J682" s="3">
        <f>_xlfn.XLOOKUP(Emergency[[#This Row],[Visit_ID]],Hospitalvisits[Visit_ID],Hospitalvisits[Admission_Date])</f>
        <v>44756</v>
      </c>
      <c r="K682">
        <f>_xlfn.XLOOKUP(Emergency[[#This Row],[Patient_ID]],Patientsdetails[Patient_ID],Patientsdetails[Satisfaction_Score])</f>
        <v>10</v>
      </c>
      <c r="L682" t="e">
        <f>_xlfn.XLOOKUP(Emergency[[#This Row],[Patient_ID]],Medicals[Patient ID],Medicals[Department])</f>
        <v>#N/A</v>
      </c>
    </row>
    <row r="683" spans="1:12">
      <c r="A683">
        <v>682</v>
      </c>
      <c r="B683">
        <v>601</v>
      </c>
      <c r="C683">
        <v>1969</v>
      </c>
      <c r="D683" t="s">
        <v>1262</v>
      </c>
      <c r="E683">
        <v>8</v>
      </c>
      <c r="F683" t="s">
        <v>1261</v>
      </c>
      <c r="G683" s="28">
        <f>_xlfn.XLOOKUP(Emergency[[#This Row],[Visit_ID]],Financials[Visit_ID],Financials[Total_Bill_Amount])</f>
        <v>24995</v>
      </c>
      <c r="H683" s="28">
        <f>_xlfn.XLOOKUP(Emergency[[#This Row],[Visit_ID]],Financials[Visit_ID],Financials[Insurance_Coverage])</f>
        <v>12930.389620441059</v>
      </c>
      <c r="I683" s="28">
        <f>_xlfn.XLOOKUP(Emergency[[#This Row],[Visit_ID]],Financials[Visit_ID],Financials[Balance_Due])</f>
        <v>12064.610379558941</v>
      </c>
      <c r="J683" s="3">
        <f>_xlfn.XLOOKUP(Emergency[[#This Row],[Visit_ID]],Hospitalvisits[Visit_ID],Hospitalvisits[Admission_Date])</f>
        <v>44739</v>
      </c>
      <c r="K683">
        <f>_xlfn.XLOOKUP(Emergency[[#This Row],[Patient_ID]],Patientsdetails[Patient_ID],Patientsdetails[Satisfaction_Score])</f>
        <v>6</v>
      </c>
      <c r="L683" t="e">
        <f>_xlfn.XLOOKUP(Emergency[[#This Row],[Patient_ID]],Medicals[Patient ID],Medicals[Department])</f>
        <v>#N/A</v>
      </c>
    </row>
    <row r="684" spans="1:12">
      <c r="A684">
        <v>683</v>
      </c>
      <c r="B684">
        <v>787</v>
      </c>
      <c r="C684">
        <v>733</v>
      </c>
      <c r="D684" t="s">
        <v>1261</v>
      </c>
      <c r="E684">
        <v>3</v>
      </c>
      <c r="F684" t="s">
        <v>1261</v>
      </c>
      <c r="G684" s="28">
        <f>_xlfn.XLOOKUP(Emergency[[#This Row],[Visit_ID]],Financials[Visit_ID],Financials[Total_Bill_Amount])</f>
        <v>14823</v>
      </c>
      <c r="H684" s="28">
        <f>_xlfn.XLOOKUP(Emergency[[#This Row],[Visit_ID]],Financials[Visit_ID],Financials[Insurance_Coverage])</f>
        <v>12653.81318057998</v>
      </c>
      <c r="I684" s="28">
        <f>_xlfn.XLOOKUP(Emergency[[#This Row],[Visit_ID]],Financials[Visit_ID],Financials[Balance_Due])</f>
        <v>2169.1868194200179</v>
      </c>
      <c r="J684" s="3">
        <f>_xlfn.XLOOKUP(Emergency[[#This Row],[Visit_ID]],Hospitalvisits[Visit_ID],Hospitalvisits[Admission_Date])</f>
        <v>44700</v>
      </c>
      <c r="K684">
        <f>_xlfn.XLOOKUP(Emergency[[#This Row],[Patient_ID]],Patientsdetails[Patient_ID],Patientsdetails[Satisfaction_Score])</f>
        <v>7</v>
      </c>
      <c r="L684" t="e">
        <f>_xlfn.XLOOKUP(Emergency[[#This Row],[Patient_ID]],Medicals[Patient ID],Medicals[Department])</f>
        <v>#N/A</v>
      </c>
    </row>
    <row r="685" spans="1:12">
      <c r="A685">
        <v>684</v>
      </c>
      <c r="B685">
        <v>718</v>
      </c>
      <c r="C685">
        <v>2781</v>
      </c>
      <c r="D685" t="s">
        <v>1261</v>
      </c>
      <c r="E685">
        <v>8</v>
      </c>
      <c r="F685" t="s">
        <v>1261</v>
      </c>
      <c r="G685" s="28">
        <f>_xlfn.XLOOKUP(Emergency[[#This Row],[Visit_ID]],Financials[Visit_ID],Financials[Total_Bill_Amount])</f>
        <v>15179</v>
      </c>
      <c r="H685" s="28">
        <f>_xlfn.XLOOKUP(Emergency[[#This Row],[Visit_ID]],Financials[Visit_ID],Financials[Insurance_Coverage])</f>
        <v>9280.4246009299404</v>
      </c>
      <c r="I685" s="28">
        <f>_xlfn.XLOOKUP(Emergency[[#This Row],[Visit_ID]],Financials[Visit_ID],Financials[Balance_Due])</f>
        <v>5898.5753990700596</v>
      </c>
      <c r="J685" s="3">
        <f>_xlfn.XLOOKUP(Emergency[[#This Row],[Visit_ID]],Hospitalvisits[Visit_ID],Hospitalvisits[Admission_Date])</f>
        <v>45589</v>
      </c>
      <c r="K685">
        <f>_xlfn.XLOOKUP(Emergency[[#This Row],[Patient_ID]],Patientsdetails[Patient_ID],Patientsdetails[Satisfaction_Score])</f>
        <v>7</v>
      </c>
      <c r="L685" t="e">
        <f>_xlfn.XLOOKUP(Emergency[[#This Row],[Patient_ID]],Medicals[Patient ID],Medicals[Department])</f>
        <v>#N/A</v>
      </c>
    </row>
    <row r="686" spans="1:12">
      <c r="A686">
        <v>685</v>
      </c>
      <c r="B686">
        <v>654</v>
      </c>
      <c r="C686">
        <v>2633</v>
      </c>
      <c r="D686" t="s">
        <v>1262</v>
      </c>
      <c r="E686">
        <v>4</v>
      </c>
      <c r="F686" t="s">
        <v>1261</v>
      </c>
      <c r="G686" s="28">
        <f>_xlfn.XLOOKUP(Emergency[[#This Row],[Visit_ID]],Financials[Visit_ID],Financials[Total_Bill_Amount])</f>
        <v>27434</v>
      </c>
      <c r="H686" s="28">
        <f>_xlfn.XLOOKUP(Emergency[[#This Row],[Visit_ID]],Financials[Visit_ID],Financials[Insurance_Coverage])</f>
        <v>19575.134126313918</v>
      </c>
      <c r="I686" s="28">
        <f>_xlfn.XLOOKUP(Emergency[[#This Row],[Visit_ID]],Financials[Visit_ID],Financials[Balance_Due])</f>
        <v>7858.8658736860816</v>
      </c>
      <c r="J686" s="3">
        <f>_xlfn.XLOOKUP(Emergency[[#This Row],[Visit_ID]],Hospitalvisits[Visit_ID],Hospitalvisits[Admission_Date])</f>
        <v>45272</v>
      </c>
      <c r="K686">
        <f>_xlfn.XLOOKUP(Emergency[[#This Row],[Patient_ID]],Patientsdetails[Patient_ID],Patientsdetails[Satisfaction_Score])</f>
        <v>9</v>
      </c>
      <c r="L686" t="e">
        <f>_xlfn.XLOOKUP(Emergency[[#This Row],[Patient_ID]],Medicals[Patient ID],Medicals[Department])</f>
        <v>#N/A</v>
      </c>
    </row>
    <row r="687" spans="1:12">
      <c r="A687">
        <v>686</v>
      </c>
      <c r="B687">
        <v>859</v>
      </c>
      <c r="C687">
        <v>2722</v>
      </c>
      <c r="D687" t="s">
        <v>1262</v>
      </c>
      <c r="E687">
        <v>10</v>
      </c>
      <c r="F687" t="s">
        <v>1262</v>
      </c>
      <c r="G687" s="28">
        <f>_xlfn.XLOOKUP(Emergency[[#This Row],[Visit_ID]],Financials[Visit_ID],Financials[Total_Bill_Amount])</f>
        <v>13618</v>
      </c>
      <c r="H687" s="28">
        <f>_xlfn.XLOOKUP(Emergency[[#This Row],[Visit_ID]],Financials[Visit_ID],Financials[Insurance_Coverage])</f>
        <v>11222.926427513181</v>
      </c>
      <c r="I687" s="28">
        <f>_xlfn.XLOOKUP(Emergency[[#This Row],[Visit_ID]],Financials[Visit_ID],Financials[Balance_Due])</f>
        <v>2395.0735724868168</v>
      </c>
      <c r="J687" s="3">
        <f>_xlfn.XLOOKUP(Emergency[[#This Row],[Visit_ID]],Hospitalvisits[Visit_ID],Hospitalvisits[Admission_Date])</f>
        <v>44728</v>
      </c>
      <c r="K687">
        <f>_xlfn.XLOOKUP(Emergency[[#This Row],[Patient_ID]],Patientsdetails[Patient_ID],Patientsdetails[Satisfaction_Score])</f>
        <v>5</v>
      </c>
      <c r="L687" t="e">
        <f>_xlfn.XLOOKUP(Emergency[[#This Row],[Patient_ID]],Medicals[Patient ID],Medicals[Department])</f>
        <v>#N/A</v>
      </c>
    </row>
    <row r="688" spans="1:12">
      <c r="A688">
        <v>687</v>
      </c>
      <c r="B688">
        <v>755</v>
      </c>
      <c r="C688">
        <v>2065</v>
      </c>
      <c r="D688" t="s">
        <v>1262</v>
      </c>
      <c r="E688">
        <v>7</v>
      </c>
      <c r="F688" t="s">
        <v>1262</v>
      </c>
      <c r="G688" s="28">
        <f>_xlfn.XLOOKUP(Emergency[[#This Row],[Visit_ID]],Financials[Visit_ID],Financials[Total_Bill_Amount])</f>
        <v>7811</v>
      </c>
      <c r="H688" s="28">
        <f>_xlfn.XLOOKUP(Emergency[[#This Row],[Visit_ID]],Financials[Visit_ID],Financials[Insurance_Coverage])</f>
        <v>4045.5949027920929</v>
      </c>
      <c r="I688" s="28">
        <f>_xlfn.XLOOKUP(Emergency[[#This Row],[Visit_ID]],Financials[Visit_ID],Financials[Balance_Due])</f>
        <v>3765.4050972079071</v>
      </c>
      <c r="J688" s="3">
        <f>_xlfn.XLOOKUP(Emergency[[#This Row],[Visit_ID]],Hospitalvisits[Visit_ID],Hospitalvisits[Admission_Date])</f>
        <v>45230</v>
      </c>
      <c r="K688">
        <f>_xlfn.XLOOKUP(Emergency[[#This Row],[Patient_ID]],Patientsdetails[Patient_ID],Patientsdetails[Satisfaction_Score])</f>
        <v>3</v>
      </c>
      <c r="L688" t="e">
        <f>_xlfn.XLOOKUP(Emergency[[#This Row],[Patient_ID]],Medicals[Patient ID],Medicals[Department])</f>
        <v>#N/A</v>
      </c>
    </row>
    <row r="689" spans="1:12">
      <c r="A689">
        <v>688</v>
      </c>
      <c r="B689">
        <v>107</v>
      </c>
      <c r="C689">
        <v>1292</v>
      </c>
      <c r="D689" t="s">
        <v>1262</v>
      </c>
      <c r="E689">
        <v>9</v>
      </c>
      <c r="F689" t="s">
        <v>1262</v>
      </c>
      <c r="G689" s="28">
        <f>_xlfn.XLOOKUP(Emergency[[#This Row],[Visit_ID]],Financials[Visit_ID],Financials[Total_Bill_Amount])</f>
        <v>14697</v>
      </c>
      <c r="H689" s="28">
        <f>_xlfn.XLOOKUP(Emergency[[#This Row],[Visit_ID]],Financials[Visit_ID],Financials[Insurance_Coverage])</f>
        <v>7989.2324797227147</v>
      </c>
      <c r="I689" s="28">
        <f>_xlfn.XLOOKUP(Emergency[[#This Row],[Visit_ID]],Financials[Visit_ID],Financials[Balance_Due])</f>
        <v>6707.7675202772853</v>
      </c>
      <c r="J689" s="3">
        <f>_xlfn.XLOOKUP(Emergency[[#This Row],[Visit_ID]],Hospitalvisits[Visit_ID],Hospitalvisits[Admission_Date])</f>
        <v>44933</v>
      </c>
      <c r="K689">
        <f>_xlfn.XLOOKUP(Emergency[[#This Row],[Patient_ID]],Patientsdetails[Patient_ID],Patientsdetails[Satisfaction_Score])</f>
        <v>8</v>
      </c>
      <c r="L689" t="e">
        <f>_xlfn.XLOOKUP(Emergency[[#This Row],[Patient_ID]],Medicals[Patient ID],Medicals[Department])</f>
        <v>#N/A</v>
      </c>
    </row>
    <row r="690" spans="1:12">
      <c r="A690">
        <v>689</v>
      </c>
      <c r="B690">
        <v>146</v>
      </c>
      <c r="C690">
        <v>2992</v>
      </c>
      <c r="D690" t="s">
        <v>1262</v>
      </c>
      <c r="E690">
        <v>5</v>
      </c>
      <c r="F690" t="s">
        <v>1261</v>
      </c>
      <c r="G690" s="28">
        <f>_xlfn.XLOOKUP(Emergency[[#This Row],[Visit_ID]],Financials[Visit_ID],Financials[Total_Bill_Amount])</f>
        <v>15594</v>
      </c>
      <c r="H690" s="28">
        <f>_xlfn.XLOOKUP(Emergency[[#This Row],[Visit_ID]],Financials[Visit_ID],Financials[Insurance_Coverage])</f>
        <v>12034.22092329758</v>
      </c>
      <c r="I690" s="28">
        <f>_xlfn.XLOOKUP(Emergency[[#This Row],[Visit_ID]],Financials[Visit_ID],Financials[Balance_Due])</f>
        <v>3559.779076702423</v>
      </c>
      <c r="J690" s="3">
        <f>_xlfn.XLOOKUP(Emergency[[#This Row],[Visit_ID]],Hospitalvisits[Visit_ID],Hospitalvisits[Admission_Date])</f>
        <v>44818</v>
      </c>
      <c r="K690">
        <f>_xlfn.XLOOKUP(Emergency[[#This Row],[Patient_ID]],Patientsdetails[Patient_ID],Patientsdetails[Satisfaction_Score])</f>
        <v>10</v>
      </c>
      <c r="L690" t="e">
        <f>_xlfn.XLOOKUP(Emergency[[#This Row],[Patient_ID]],Medicals[Patient ID],Medicals[Department])</f>
        <v>#N/A</v>
      </c>
    </row>
    <row r="691" spans="1:12">
      <c r="A691">
        <v>690</v>
      </c>
      <c r="B691">
        <v>567</v>
      </c>
      <c r="C691">
        <v>1606</v>
      </c>
      <c r="D691" t="s">
        <v>1262</v>
      </c>
      <c r="E691">
        <v>6</v>
      </c>
      <c r="F691" t="s">
        <v>1262</v>
      </c>
      <c r="G691" s="28">
        <f>_xlfn.XLOOKUP(Emergency[[#This Row],[Visit_ID]],Financials[Visit_ID],Financials[Total_Bill_Amount])</f>
        <v>29020</v>
      </c>
      <c r="H691" s="28">
        <f>_xlfn.XLOOKUP(Emergency[[#This Row],[Visit_ID]],Financials[Visit_ID],Financials[Insurance_Coverage])</f>
        <v>20354.10873757334</v>
      </c>
      <c r="I691" s="28">
        <f>_xlfn.XLOOKUP(Emergency[[#This Row],[Visit_ID]],Financials[Visit_ID],Financials[Balance_Due])</f>
        <v>8665.8912624266559</v>
      </c>
      <c r="J691" s="3">
        <f>_xlfn.XLOOKUP(Emergency[[#This Row],[Visit_ID]],Hospitalvisits[Visit_ID],Hospitalvisits[Admission_Date])</f>
        <v>45450</v>
      </c>
      <c r="K691">
        <f>_xlfn.XLOOKUP(Emergency[[#This Row],[Patient_ID]],Patientsdetails[Patient_ID],Patientsdetails[Satisfaction_Score])</f>
        <v>6</v>
      </c>
      <c r="L691" t="e">
        <f>_xlfn.XLOOKUP(Emergency[[#This Row],[Patient_ID]],Medicals[Patient ID],Medicals[Department])</f>
        <v>#N/A</v>
      </c>
    </row>
    <row r="692" spans="1:12">
      <c r="A692">
        <v>691</v>
      </c>
      <c r="B692">
        <v>950</v>
      </c>
      <c r="C692">
        <v>2282</v>
      </c>
      <c r="D692" t="s">
        <v>1261</v>
      </c>
      <c r="E692">
        <v>2</v>
      </c>
      <c r="F692" t="s">
        <v>1261</v>
      </c>
      <c r="G692" s="28">
        <f>_xlfn.XLOOKUP(Emergency[[#This Row],[Visit_ID]],Financials[Visit_ID],Financials[Total_Bill_Amount])</f>
        <v>19331</v>
      </c>
      <c r="H692" s="28">
        <f>_xlfn.XLOOKUP(Emergency[[#This Row],[Visit_ID]],Financials[Visit_ID],Financials[Insurance_Coverage])</f>
        <v>9837.6106665087354</v>
      </c>
      <c r="I692" s="28">
        <f>_xlfn.XLOOKUP(Emergency[[#This Row],[Visit_ID]],Financials[Visit_ID],Financials[Balance_Due])</f>
        <v>9493.3893334912646</v>
      </c>
      <c r="J692" s="3">
        <f>_xlfn.XLOOKUP(Emergency[[#This Row],[Visit_ID]],Hospitalvisits[Visit_ID],Hospitalvisits[Admission_Date])</f>
        <v>45155</v>
      </c>
      <c r="K692">
        <f>_xlfn.XLOOKUP(Emergency[[#This Row],[Patient_ID]],Patientsdetails[Patient_ID],Patientsdetails[Satisfaction_Score])</f>
        <v>6</v>
      </c>
      <c r="L692" t="e">
        <f>_xlfn.XLOOKUP(Emergency[[#This Row],[Patient_ID]],Medicals[Patient ID],Medicals[Department])</f>
        <v>#N/A</v>
      </c>
    </row>
    <row r="693" spans="1:12">
      <c r="A693">
        <v>692</v>
      </c>
      <c r="B693">
        <v>633</v>
      </c>
      <c r="C693">
        <v>2546</v>
      </c>
      <c r="D693" t="s">
        <v>1261</v>
      </c>
      <c r="E693">
        <v>3</v>
      </c>
      <c r="F693" t="s">
        <v>1262</v>
      </c>
      <c r="G693" s="28">
        <f>_xlfn.XLOOKUP(Emergency[[#This Row],[Visit_ID]],Financials[Visit_ID],Financials[Total_Bill_Amount])</f>
        <v>25835</v>
      </c>
      <c r="H693" s="28">
        <f>_xlfn.XLOOKUP(Emergency[[#This Row],[Visit_ID]],Financials[Visit_ID],Financials[Insurance_Coverage])</f>
        <v>18910.390955214971</v>
      </c>
      <c r="I693" s="28">
        <f>_xlfn.XLOOKUP(Emergency[[#This Row],[Visit_ID]],Financials[Visit_ID],Financials[Balance_Due])</f>
        <v>6924.6090447850293</v>
      </c>
      <c r="J693" s="3">
        <f>_xlfn.XLOOKUP(Emergency[[#This Row],[Visit_ID]],Hospitalvisits[Visit_ID],Hospitalvisits[Admission_Date])</f>
        <v>44959</v>
      </c>
      <c r="K693">
        <f>_xlfn.XLOOKUP(Emergency[[#This Row],[Patient_ID]],Patientsdetails[Patient_ID],Patientsdetails[Satisfaction_Score])</f>
        <v>3</v>
      </c>
      <c r="L693" t="e">
        <f>_xlfn.XLOOKUP(Emergency[[#This Row],[Patient_ID]],Medicals[Patient ID],Medicals[Department])</f>
        <v>#N/A</v>
      </c>
    </row>
    <row r="694" spans="1:12">
      <c r="A694">
        <v>693</v>
      </c>
      <c r="B694">
        <v>309</v>
      </c>
      <c r="C694">
        <v>616</v>
      </c>
      <c r="D694" t="s">
        <v>1261</v>
      </c>
      <c r="E694">
        <v>3</v>
      </c>
      <c r="F694" t="s">
        <v>1261</v>
      </c>
      <c r="G694" s="28">
        <f>_xlfn.XLOOKUP(Emergency[[#This Row],[Visit_ID]],Financials[Visit_ID],Financials[Total_Bill_Amount])</f>
        <v>14212</v>
      </c>
      <c r="H694" s="28">
        <f>_xlfn.XLOOKUP(Emergency[[#This Row],[Visit_ID]],Financials[Visit_ID],Financials[Insurance_Coverage])</f>
        <v>7963.5319814808736</v>
      </c>
      <c r="I694" s="28">
        <f>_xlfn.XLOOKUP(Emergency[[#This Row],[Visit_ID]],Financials[Visit_ID],Financials[Balance_Due])</f>
        <v>6248.4680185191264</v>
      </c>
      <c r="J694" s="3">
        <f>_xlfn.XLOOKUP(Emergency[[#This Row],[Visit_ID]],Hospitalvisits[Visit_ID],Hospitalvisits[Admission_Date])</f>
        <v>45243</v>
      </c>
      <c r="K694">
        <f>_xlfn.XLOOKUP(Emergency[[#This Row],[Patient_ID]],Patientsdetails[Patient_ID],Patientsdetails[Satisfaction_Score])</f>
        <v>2</v>
      </c>
      <c r="L694" t="e">
        <f>_xlfn.XLOOKUP(Emergency[[#This Row],[Patient_ID]],Medicals[Patient ID],Medicals[Department])</f>
        <v>#N/A</v>
      </c>
    </row>
    <row r="695" spans="1:12">
      <c r="A695">
        <v>694</v>
      </c>
      <c r="B695">
        <v>877</v>
      </c>
      <c r="C695">
        <v>2071</v>
      </c>
      <c r="D695" t="s">
        <v>1261</v>
      </c>
      <c r="E695">
        <v>3</v>
      </c>
      <c r="F695" t="s">
        <v>1262</v>
      </c>
      <c r="G695" s="28">
        <f>_xlfn.XLOOKUP(Emergency[[#This Row],[Visit_ID]],Financials[Visit_ID],Financials[Total_Bill_Amount])</f>
        <v>21960</v>
      </c>
      <c r="H695" s="28">
        <f>_xlfn.XLOOKUP(Emergency[[#This Row],[Visit_ID]],Financials[Visit_ID],Financials[Insurance_Coverage])</f>
        <v>15849.54959834721</v>
      </c>
      <c r="I695" s="28">
        <f>_xlfn.XLOOKUP(Emergency[[#This Row],[Visit_ID]],Financials[Visit_ID],Financials[Balance_Due])</f>
        <v>6110.4504016527881</v>
      </c>
      <c r="J695" s="3">
        <f>_xlfn.XLOOKUP(Emergency[[#This Row],[Visit_ID]],Hospitalvisits[Visit_ID],Hospitalvisits[Admission_Date])</f>
        <v>44620</v>
      </c>
      <c r="K695">
        <f>_xlfn.XLOOKUP(Emergency[[#This Row],[Patient_ID]],Patientsdetails[Patient_ID],Patientsdetails[Satisfaction_Score])</f>
        <v>9</v>
      </c>
      <c r="L695" t="e">
        <f>_xlfn.XLOOKUP(Emergency[[#This Row],[Patient_ID]],Medicals[Patient ID],Medicals[Department])</f>
        <v>#N/A</v>
      </c>
    </row>
    <row r="696" spans="1:12">
      <c r="A696">
        <v>695</v>
      </c>
      <c r="B696">
        <v>917</v>
      </c>
      <c r="C696">
        <v>1192</v>
      </c>
      <c r="D696" t="s">
        <v>1261</v>
      </c>
      <c r="E696">
        <v>1</v>
      </c>
      <c r="F696" t="s">
        <v>1262</v>
      </c>
      <c r="G696" s="28">
        <f>_xlfn.XLOOKUP(Emergency[[#This Row],[Visit_ID]],Financials[Visit_ID],Financials[Total_Bill_Amount])</f>
        <v>9964</v>
      </c>
      <c r="H696" s="28">
        <f>_xlfn.XLOOKUP(Emergency[[#This Row],[Visit_ID]],Financials[Visit_ID],Financials[Insurance_Coverage])</f>
        <v>8942.3926839639917</v>
      </c>
      <c r="I696" s="28">
        <f>_xlfn.XLOOKUP(Emergency[[#This Row],[Visit_ID]],Financials[Visit_ID],Financials[Balance_Due])</f>
        <v>1021.607316036008</v>
      </c>
      <c r="J696" s="3">
        <f>_xlfn.XLOOKUP(Emergency[[#This Row],[Visit_ID]],Hospitalvisits[Visit_ID],Hospitalvisits[Admission_Date])</f>
        <v>44912</v>
      </c>
      <c r="K696">
        <f>_xlfn.XLOOKUP(Emergency[[#This Row],[Patient_ID]],Patientsdetails[Patient_ID],Patientsdetails[Satisfaction_Score])</f>
        <v>6</v>
      </c>
      <c r="L696" t="e">
        <f>_xlfn.XLOOKUP(Emergency[[#This Row],[Patient_ID]],Medicals[Patient ID],Medicals[Department])</f>
        <v>#N/A</v>
      </c>
    </row>
    <row r="697" spans="1:12">
      <c r="A697">
        <v>696</v>
      </c>
      <c r="B697">
        <v>6</v>
      </c>
      <c r="C697">
        <v>204</v>
      </c>
      <c r="D697" t="s">
        <v>1261</v>
      </c>
      <c r="E697">
        <v>7</v>
      </c>
      <c r="F697" t="s">
        <v>1262</v>
      </c>
      <c r="G697" s="28">
        <f>_xlfn.XLOOKUP(Emergency[[#This Row],[Visit_ID]],Financials[Visit_ID],Financials[Total_Bill_Amount])</f>
        <v>8122</v>
      </c>
      <c r="H697" s="28">
        <f>_xlfn.XLOOKUP(Emergency[[#This Row],[Visit_ID]],Financials[Visit_ID],Financials[Insurance_Coverage])</f>
        <v>6981.8845658095361</v>
      </c>
      <c r="I697" s="28">
        <f>_xlfn.XLOOKUP(Emergency[[#This Row],[Visit_ID]],Financials[Visit_ID],Financials[Balance_Due])</f>
        <v>1140.1154341904639</v>
      </c>
      <c r="J697" s="3">
        <f>_xlfn.XLOOKUP(Emergency[[#This Row],[Visit_ID]],Hospitalvisits[Visit_ID],Hospitalvisits[Admission_Date])</f>
        <v>45625</v>
      </c>
      <c r="K697">
        <f>_xlfn.XLOOKUP(Emergency[[#This Row],[Patient_ID]],Patientsdetails[Patient_ID],Patientsdetails[Satisfaction_Score])</f>
        <v>5</v>
      </c>
      <c r="L697" t="str">
        <f>_xlfn.XLOOKUP(Emergency[[#This Row],[Patient_ID]],Medicals[Patient ID],Medicals[Department])</f>
        <v>Emergency</v>
      </c>
    </row>
    <row r="698" spans="1:12">
      <c r="A698">
        <v>697</v>
      </c>
      <c r="B698">
        <v>590</v>
      </c>
      <c r="C698">
        <v>332</v>
      </c>
      <c r="D698" t="s">
        <v>1262</v>
      </c>
      <c r="E698">
        <v>7</v>
      </c>
      <c r="F698" t="s">
        <v>1261</v>
      </c>
      <c r="G698" s="28">
        <f>_xlfn.XLOOKUP(Emergency[[#This Row],[Visit_ID]],Financials[Visit_ID],Financials[Total_Bill_Amount])</f>
        <v>19924</v>
      </c>
      <c r="H698" s="28">
        <f>_xlfn.XLOOKUP(Emergency[[#This Row],[Visit_ID]],Financials[Visit_ID],Financials[Insurance_Coverage])</f>
        <v>17823.867152187981</v>
      </c>
      <c r="I698" s="28">
        <f>_xlfn.XLOOKUP(Emergency[[#This Row],[Visit_ID]],Financials[Visit_ID],Financials[Balance_Due])</f>
        <v>2100.1328478120231</v>
      </c>
      <c r="J698" s="3">
        <f>_xlfn.XLOOKUP(Emergency[[#This Row],[Visit_ID]],Hospitalvisits[Visit_ID],Hospitalvisits[Admission_Date])</f>
        <v>45547</v>
      </c>
      <c r="K698">
        <f>_xlfn.XLOOKUP(Emergency[[#This Row],[Patient_ID]],Patientsdetails[Patient_ID],Patientsdetails[Satisfaction_Score])</f>
        <v>2</v>
      </c>
      <c r="L698" t="e">
        <f>_xlfn.XLOOKUP(Emergency[[#This Row],[Patient_ID]],Medicals[Patient ID],Medicals[Department])</f>
        <v>#N/A</v>
      </c>
    </row>
    <row r="699" spans="1:12">
      <c r="A699">
        <v>698</v>
      </c>
      <c r="B699">
        <v>627</v>
      </c>
      <c r="C699">
        <v>53</v>
      </c>
      <c r="D699" t="s">
        <v>1261</v>
      </c>
      <c r="E699">
        <v>12</v>
      </c>
      <c r="F699" t="s">
        <v>1262</v>
      </c>
      <c r="G699" s="28">
        <f>_xlfn.XLOOKUP(Emergency[[#This Row],[Visit_ID]],Financials[Visit_ID],Financials[Total_Bill_Amount])</f>
        <v>8809</v>
      </c>
      <c r="H699" s="28">
        <f>_xlfn.XLOOKUP(Emergency[[#This Row],[Visit_ID]],Financials[Visit_ID],Financials[Insurance_Coverage])</f>
        <v>6261.699534463045</v>
      </c>
      <c r="I699" s="28">
        <f>_xlfn.XLOOKUP(Emergency[[#This Row],[Visit_ID]],Financials[Visit_ID],Financials[Balance_Due])</f>
        <v>2547.300465536955</v>
      </c>
      <c r="J699" s="3">
        <f>_xlfn.XLOOKUP(Emergency[[#This Row],[Visit_ID]],Hospitalvisits[Visit_ID],Hospitalvisits[Admission_Date])</f>
        <v>45321</v>
      </c>
      <c r="K699">
        <f>_xlfn.XLOOKUP(Emergency[[#This Row],[Patient_ID]],Patientsdetails[Patient_ID],Patientsdetails[Satisfaction_Score])</f>
        <v>2</v>
      </c>
      <c r="L699" t="e">
        <f>_xlfn.XLOOKUP(Emergency[[#This Row],[Patient_ID]],Medicals[Patient ID],Medicals[Department])</f>
        <v>#N/A</v>
      </c>
    </row>
    <row r="700" spans="1:12">
      <c r="A700">
        <v>699</v>
      </c>
      <c r="B700">
        <v>669</v>
      </c>
      <c r="C700">
        <v>1652</v>
      </c>
      <c r="D700" t="s">
        <v>1262</v>
      </c>
      <c r="E700">
        <v>11</v>
      </c>
      <c r="F700" t="s">
        <v>1262</v>
      </c>
      <c r="G700" s="28">
        <f>_xlfn.XLOOKUP(Emergency[[#This Row],[Visit_ID]],Financials[Visit_ID],Financials[Total_Bill_Amount])</f>
        <v>7341</v>
      </c>
      <c r="H700" s="28">
        <f>_xlfn.XLOOKUP(Emergency[[#This Row],[Visit_ID]],Financials[Visit_ID],Financials[Insurance_Coverage])</f>
        <v>4026.5731545271142</v>
      </c>
      <c r="I700" s="28">
        <f>_xlfn.XLOOKUP(Emergency[[#This Row],[Visit_ID]],Financials[Visit_ID],Financials[Balance_Due])</f>
        <v>3314.4268454728858</v>
      </c>
      <c r="J700" s="3">
        <f>_xlfn.XLOOKUP(Emergency[[#This Row],[Visit_ID]],Hospitalvisits[Visit_ID],Hospitalvisits[Admission_Date])</f>
        <v>45644</v>
      </c>
      <c r="K700">
        <f>_xlfn.XLOOKUP(Emergency[[#This Row],[Patient_ID]],Patientsdetails[Patient_ID],Patientsdetails[Satisfaction_Score])</f>
        <v>7</v>
      </c>
      <c r="L700" t="e">
        <f>_xlfn.XLOOKUP(Emergency[[#This Row],[Patient_ID]],Medicals[Patient ID],Medicals[Department])</f>
        <v>#N/A</v>
      </c>
    </row>
    <row r="701" spans="1:12">
      <c r="A701">
        <v>700</v>
      </c>
      <c r="B701">
        <v>517</v>
      </c>
      <c r="C701">
        <v>2182</v>
      </c>
      <c r="D701" t="s">
        <v>1262</v>
      </c>
      <c r="E701">
        <v>4</v>
      </c>
      <c r="F701" t="s">
        <v>1262</v>
      </c>
      <c r="G701" s="28">
        <f>_xlfn.XLOOKUP(Emergency[[#This Row],[Visit_ID]],Financials[Visit_ID],Financials[Total_Bill_Amount])</f>
        <v>24684</v>
      </c>
      <c r="H701" s="28">
        <f>_xlfn.XLOOKUP(Emergency[[#This Row],[Visit_ID]],Financials[Visit_ID],Financials[Insurance_Coverage])</f>
        <v>21771.710896586101</v>
      </c>
      <c r="I701" s="28">
        <f>_xlfn.XLOOKUP(Emergency[[#This Row],[Visit_ID]],Financials[Visit_ID],Financials[Balance_Due])</f>
        <v>2912.2891034138961</v>
      </c>
      <c r="J701" s="3">
        <f>_xlfn.XLOOKUP(Emergency[[#This Row],[Visit_ID]],Hospitalvisits[Visit_ID],Hospitalvisits[Admission_Date])</f>
        <v>45585</v>
      </c>
      <c r="K701">
        <f>_xlfn.XLOOKUP(Emergency[[#This Row],[Patient_ID]],Patientsdetails[Patient_ID],Patientsdetails[Satisfaction_Score])</f>
        <v>3</v>
      </c>
      <c r="L701" t="e">
        <f>_xlfn.XLOOKUP(Emergency[[#This Row],[Patient_ID]],Medicals[Patient ID],Medicals[Department])</f>
        <v>#N/A</v>
      </c>
    </row>
    <row r="702" spans="1:12">
      <c r="A702">
        <v>701</v>
      </c>
      <c r="B702">
        <v>53</v>
      </c>
      <c r="C702">
        <v>18</v>
      </c>
      <c r="D702" t="s">
        <v>1262</v>
      </c>
      <c r="E702">
        <v>2</v>
      </c>
      <c r="F702" t="s">
        <v>1261</v>
      </c>
      <c r="G702" s="28">
        <f>_xlfn.XLOOKUP(Emergency[[#This Row],[Visit_ID]],Financials[Visit_ID],Financials[Total_Bill_Amount])</f>
        <v>25994</v>
      </c>
      <c r="H702" s="28">
        <f>_xlfn.XLOOKUP(Emergency[[#This Row],[Visit_ID]],Financials[Visit_ID],Financials[Insurance_Coverage])</f>
        <v>22657.520292407931</v>
      </c>
      <c r="I702" s="28">
        <f>_xlfn.XLOOKUP(Emergency[[#This Row],[Visit_ID]],Financials[Visit_ID],Financials[Balance_Due])</f>
        <v>3336.4797075920651</v>
      </c>
      <c r="J702" s="3">
        <f>_xlfn.XLOOKUP(Emergency[[#This Row],[Visit_ID]],Hospitalvisits[Visit_ID],Hospitalvisits[Admission_Date])</f>
        <v>45650</v>
      </c>
      <c r="K702">
        <f>_xlfn.XLOOKUP(Emergency[[#This Row],[Patient_ID]],Patientsdetails[Patient_ID],Patientsdetails[Satisfaction_Score])</f>
        <v>6</v>
      </c>
      <c r="L702" t="str">
        <f>_xlfn.XLOOKUP(Emergency[[#This Row],[Patient_ID]],Medicals[Patient ID],Medicals[Department])</f>
        <v>Oncology</v>
      </c>
    </row>
    <row r="703" spans="1:12">
      <c r="A703">
        <v>702</v>
      </c>
      <c r="B703">
        <v>883</v>
      </c>
      <c r="C703">
        <v>1572</v>
      </c>
      <c r="D703" t="s">
        <v>1262</v>
      </c>
      <c r="E703">
        <v>5</v>
      </c>
      <c r="F703" t="s">
        <v>1261</v>
      </c>
      <c r="G703" s="28">
        <f>_xlfn.XLOOKUP(Emergency[[#This Row],[Visit_ID]],Financials[Visit_ID],Financials[Total_Bill_Amount])</f>
        <v>23360</v>
      </c>
      <c r="H703" s="28">
        <f>_xlfn.XLOOKUP(Emergency[[#This Row],[Visit_ID]],Financials[Visit_ID],Financials[Insurance_Coverage])</f>
        <v>12168.384602978351</v>
      </c>
      <c r="I703" s="28">
        <f>_xlfn.XLOOKUP(Emergency[[#This Row],[Visit_ID]],Financials[Visit_ID],Financials[Balance_Due])</f>
        <v>11191.615397021649</v>
      </c>
      <c r="J703" s="3">
        <f>_xlfn.XLOOKUP(Emergency[[#This Row],[Visit_ID]],Hospitalvisits[Visit_ID],Hospitalvisits[Admission_Date])</f>
        <v>45546</v>
      </c>
      <c r="K703">
        <f>_xlfn.XLOOKUP(Emergency[[#This Row],[Patient_ID]],Patientsdetails[Patient_ID],Patientsdetails[Satisfaction_Score])</f>
        <v>6</v>
      </c>
      <c r="L703" t="e">
        <f>_xlfn.XLOOKUP(Emergency[[#This Row],[Patient_ID]],Medicals[Patient ID],Medicals[Department])</f>
        <v>#N/A</v>
      </c>
    </row>
    <row r="704" spans="1:12">
      <c r="A704">
        <v>703</v>
      </c>
      <c r="B704">
        <v>801</v>
      </c>
      <c r="C704">
        <v>294</v>
      </c>
      <c r="D704" t="s">
        <v>1261</v>
      </c>
      <c r="E704">
        <v>2</v>
      </c>
      <c r="F704" t="s">
        <v>1261</v>
      </c>
      <c r="G704" s="28">
        <f>_xlfn.XLOOKUP(Emergency[[#This Row],[Visit_ID]],Financials[Visit_ID],Financials[Total_Bill_Amount])</f>
        <v>5272</v>
      </c>
      <c r="H704" s="28">
        <f>_xlfn.XLOOKUP(Emergency[[#This Row],[Visit_ID]],Financials[Visit_ID],Financials[Insurance_Coverage])</f>
        <v>4732.7348561935187</v>
      </c>
      <c r="I704" s="28">
        <f>_xlfn.XLOOKUP(Emergency[[#This Row],[Visit_ID]],Financials[Visit_ID],Financials[Balance_Due])</f>
        <v>539.26514380648132</v>
      </c>
      <c r="J704" s="3">
        <f>_xlfn.XLOOKUP(Emergency[[#This Row],[Visit_ID]],Hospitalvisits[Visit_ID],Hospitalvisits[Admission_Date])</f>
        <v>45109</v>
      </c>
      <c r="K704">
        <f>_xlfn.XLOOKUP(Emergency[[#This Row],[Patient_ID]],Patientsdetails[Patient_ID],Patientsdetails[Satisfaction_Score])</f>
        <v>4</v>
      </c>
      <c r="L704" t="e">
        <f>_xlfn.XLOOKUP(Emergency[[#This Row],[Patient_ID]],Medicals[Patient ID],Medicals[Department])</f>
        <v>#N/A</v>
      </c>
    </row>
    <row r="705" spans="1:12">
      <c r="A705">
        <v>704</v>
      </c>
      <c r="B705">
        <v>187</v>
      </c>
      <c r="C705">
        <v>2602</v>
      </c>
      <c r="D705" t="s">
        <v>1261</v>
      </c>
      <c r="E705">
        <v>7</v>
      </c>
      <c r="F705" t="s">
        <v>1261</v>
      </c>
      <c r="G705" s="28">
        <f>_xlfn.XLOOKUP(Emergency[[#This Row],[Visit_ID]],Financials[Visit_ID],Financials[Total_Bill_Amount])</f>
        <v>7420</v>
      </c>
      <c r="H705" s="28">
        <f>_xlfn.XLOOKUP(Emergency[[#This Row],[Visit_ID]],Financials[Visit_ID],Financials[Insurance_Coverage])</f>
        <v>3974.8811322985412</v>
      </c>
      <c r="I705" s="28">
        <f>_xlfn.XLOOKUP(Emergency[[#This Row],[Visit_ID]],Financials[Visit_ID],Financials[Balance_Due])</f>
        <v>3445.1188677014588</v>
      </c>
      <c r="J705" s="3">
        <f>_xlfn.XLOOKUP(Emergency[[#This Row],[Visit_ID]],Hospitalvisits[Visit_ID],Hospitalvisits[Admission_Date])</f>
        <v>45226</v>
      </c>
      <c r="K705">
        <f>_xlfn.XLOOKUP(Emergency[[#This Row],[Patient_ID]],Patientsdetails[Patient_ID],Patientsdetails[Satisfaction_Score])</f>
        <v>1</v>
      </c>
      <c r="L705" t="e">
        <f>_xlfn.XLOOKUP(Emergency[[#This Row],[Patient_ID]],Medicals[Patient ID],Medicals[Department])</f>
        <v>#N/A</v>
      </c>
    </row>
    <row r="706" spans="1:12">
      <c r="A706">
        <v>705</v>
      </c>
      <c r="B706">
        <v>923</v>
      </c>
      <c r="C706">
        <v>2128</v>
      </c>
      <c r="D706" t="s">
        <v>1262</v>
      </c>
      <c r="E706">
        <v>3</v>
      </c>
      <c r="F706" t="s">
        <v>1262</v>
      </c>
      <c r="G706" s="28">
        <f>_xlfn.XLOOKUP(Emergency[[#This Row],[Visit_ID]],Financials[Visit_ID],Financials[Total_Bill_Amount])</f>
        <v>22204</v>
      </c>
      <c r="H706" s="28">
        <f>_xlfn.XLOOKUP(Emergency[[#This Row],[Visit_ID]],Financials[Visit_ID],Financials[Insurance_Coverage])</f>
        <v>15370.437215266429</v>
      </c>
      <c r="I706" s="28">
        <f>_xlfn.XLOOKUP(Emergency[[#This Row],[Visit_ID]],Financials[Visit_ID],Financials[Balance_Due])</f>
        <v>6833.5627847335727</v>
      </c>
      <c r="J706" s="3">
        <f>_xlfn.XLOOKUP(Emergency[[#This Row],[Visit_ID]],Hospitalvisits[Visit_ID],Hospitalvisits[Admission_Date])</f>
        <v>45210</v>
      </c>
      <c r="K706">
        <f>_xlfn.XLOOKUP(Emergency[[#This Row],[Patient_ID]],Patientsdetails[Patient_ID],Patientsdetails[Satisfaction_Score])</f>
        <v>8</v>
      </c>
      <c r="L706" t="e">
        <f>_xlfn.XLOOKUP(Emergency[[#This Row],[Patient_ID]],Medicals[Patient ID],Medicals[Department])</f>
        <v>#N/A</v>
      </c>
    </row>
    <row r="707" spans="1:12">
      <c r="A707">
        <v>706</v>
      </c>
      <c r="B707">
        <v>813</v>
      </c>
      <c r="C707">
        <v>808</v>
      </c>
      <c r="D707" t="s">
        <v>1261</v>
      </c>
      <c r="E707">
        <v>8</v>
      </c>
      <c r="F707" t="s">
        <v>1261</v>
      </c>
      <c r="G707" s="28">
        <f>_xlfn.XLOOKUP(Emergency[[#This Row],[Visit_ID]],Financials[Visit_ID],Financials[Total_Bill_Amount])</f>
        <v>14387</v>
      </c>
      <c r="H707" s="28">
        <f>_xlfn.XLOOKUP(Emergency[[#This Row],[Visit_ID]],Financials[Visit_ID],Financials[Insurance_Coverage])</f>
        <v>12315.551861411959</v>
      </c>
      <c r="I707" s="28">
        <f>_xlfn.XLOOKUP(Emergency[[#This Row],[Visit_ID]],Financials[Visit_ID],Financials[Balance_Due])</f>
        <v>2071.4481385880408</v>
      </c>
      <c r="J707" s="3">
        <f>_xlfn.XLOOKUP(Emergency[[#This Row],[Visit_ID]],Hospitalvisits[Visit_ID],Hospitalvisits[Admission_Date])</f>
        <v>45624</v>
      </c>
      <c r="K707">
        <f>_xlfn.XLOOKUP(Emergency[[#This Row],[Patient_ID]],Patientsdetails[Patient_ID],Patientsdetails[Satisfaction_Score])</f>
        <v>6</v>
      </c>
      <c r="L707" t="e">
        <f>_xlfn.XLOOKUP(Emergency[[#This Row],[Patient_ID]],Medicals[Patient ID],Medicals[Department])</f>
        <v>#N/A</v>
      </c>
    </row>
    <row r="708" spans="1:12">
      <c r="A708">
        <v>707</v>
      </c>
      <c r="B708">
        <v>585</v>
      </c>
      <c r="C708">
        <v>726</v>
      </c>
      <c r="D708" t="s">
        <v>1261</v>
      </c>
      <c r="E708">
        <v>7</v>
      </c>
      <c r="F708" t="s">
        <v>1262</v>
      </c>
      <c r="G708" s="28">
        <f>_xlfn.XLOOKUP(Emergency[[#This Row],[Visit_ID]],Financials[Visit_ID],Financials[Total_Bill_Amount])</f>
        <v>20339</v>
      </c>
      <c r="H708" s="28">
        <f>_xlfn.XLOOKUP(Emergency[[#This Row],[Visit_ID]],Financials[Visit_ID],Financials[Insurance_Coverage])</f>
        <v>17380.674668295749</v>
      </c>
      <c r="I708" s="28">
        <f>_xlfn.XLOOKUP(Emergency[[#This Row],[Visit_ID]],Financials[Visit_ID],Financials[Balance_Due])</f>
        <v>2958.325331704254</v>
      </c>
      <c r="J708" s="3">
        <f>_xlfn.XLOOKUP(Emergency[[#This Row],[Visit_ID]],Hospitalvisits[Visit_ID],Hospitalvisits[Admission_Date])</f>
        <v>44870</v>
      </c>
      <c r="K708">
        <f>_xlfn.XLOOKUP(Emergency[[#This Row],[Patient_ID]],Patientsdetails[Patient_ID],Patientsdetails[Satisfaction_Score])</f>
        <v>3</v>
      </c>
      <c r="L708" t="e">
        <f>_xlfn.XLOOKUP(Emergency[[#This Row],[Patient_ID]],Medicals[Patient ID],Medicals[Department])</f>
        <v>#N/A</v>
      </c>
    </row>
    <row r="709" spans="1:12">
      <c r="A709">
        <v>708</v>
      </c>
      <c r="B709">
        <v>493</v>
      </c>
      <c r="C709">
        <v>2286</v>
      </c>
      <c r="D709" t="s">
        <v>1261</v>
      </c>
      <c r="E709">
        <v>10</v>
      </c>
      <c r="F709" t="s">
        <v>1261</v>
      </c>
      <c r="G709" s="28">
        <f>_xlfn.XLOOKUP(Emergency[[#This Row],[Visit_ID]],Financials[Visit_ID],Financials[Total_Bill_Amount])</f>
        <v>29387</v>
      </c>
      <c r="H709" s="28">
        <f>_xlfn.XLOOKUP(Emergency[[#This Row],[Visit_ID]],Financials[Visit_ID],Financials[Insurance_Coverage])</f>
        <v>15119.743005302749</v>
      </c>
      <c r="I709" s="28">
        <f>_xlfn.XLOOKUP(Emergency[[#This Row],[Visit_ID]],Financials[Visit_ID],Financials[Balance_Due])</f>
        <v>14267.256994697251</v>
      </c>
      <c r="J709" s="3">
        <f>_xlfn.XLOOKUP(Emergency[[#This Row],[Visit_ID]],Hospitalvisits[Visit_ID],Hospitalvisits[Admission_Date])</f>
        <v>45273</v>
      </c>
      <c r="K709">
        <f>_xlfn.XLOOKUP(Emergency[[#This Row],[Patient_ID]],Patientsdetails[Patient_ID],Patientsdetails[Satisfaction_Score])</f>
        <v>4</v>
      </c>
      <c r="L709" t="e">
        <f>_xlfn.XLOOKUP(Emergency[[#This Row],[Patient_ID]],Medicals[Patient ID],Medicals[Department])</f>
        <v>#N/A</v>
      </c>
    </row>
    <row r="710" spans="1:12">
      <c r="A710">
        <v>709</v>
      </c>
      <c r="B710">
        <v>461</v>
      </c>
      <c r="C710">
        <v>2761</v>
      </c>
      <c r="D710" t="s">
        <v>1261</v>
      </c>
      <c r="E710">
        <v>12</v>
      </c>
      <c r="F710" t="s">
        <v>1262</v>
      </c>
      <c r="G710" s="28">
        <f>_xlfn.XLOOKUP(Emergency[[#This Row],[Visit_ID]],Financials[Visit_ID],Financials[Total_Bill_Amount])</f>
        <v>47343</v>
      </c>
      <c r="H710" s="28">
        <f>_xlfn.XLOOKUP(Emergency[[#This Row],[Visit_ID]],Financials[Visit_ID],Financials[Insurance_Coverage])</f>
        <v>24096.004071183019</v>
      </c>
      <c r="I710" s="28">
        <f>_xlfn.XLOOKUP(Emergency[[#This Row],[Visit_ID]],Financials[Visit_ID],Financials[Balance_Due])</f>
        <v>23246.995928816981</v>
      </c>
      <c r="J710" s="3">
        <f>_xlfn.XLOOKUP(Emergency[[#This Row],[Visit_ID]],Hospitalvisits[Visit_ID],Hospitalvisits[Admission_Date])</f>
        <v>45486</v>
      </c>
      <c r="K710">
        <f>_xlfn.XLOOKUP(Emergency[[#This Row],[Patient_ID]],Patientsdetails[Patient_ID],Patientsdetails[Satisfaction_Score])</f>
        <v>7</v>
      </c>
      <c r="L710" t="e">
        <f>_xlfn.XLOOKUP(Emergency[[#This Row],[Patient_ID]],Medicals[Patient ID],Medicals[Department])</f>
        <v>#N/A</v>
      </c>
    </row>
    <row r="711" spans="1:12">
      <c r="A711">
        <v>710</v>
      </c>
      <c r="B711">
        <v>390</v>
      </c>
      <c r="C711">
        <v>2766</v>
      </c>
      <c r="D711" t="s">
        <v>1262</v>
      </c>
      <c r="E711">
        <v>8</v>
      </c>
      <c r="F711" t="s">
        <v>1261</v>
      </c>
      <c r="G711" s="28">
        <f>_xlfn.XLOOKUP(Emergency[[#This Row],[Visit_ID]],Financials[Visit_ID],Financials[Total_Bill_Amount])</f>
        <v>5860</v>
      </c>
      <c r="H711" s="28">
        <f>_xlfn.XLOOKUP(Emergency[[#This Row],[Visit_ID]],Financials[Visit_ID],Financials[Insurance_Coverage])</f>
        <v>5082.0450008058533</v>
      </c>
      <c r="I711" s="28">
        <f>_xlfn.XLOOKUP(Emergency[[#This Row],[Visit_ID]],Financials[Visit_ID],Financials[Balance_Due])</f>
        <v>777.95499919414669</v>
      </c>
      <c r="J711" s="3">
        <f>_xlfn.XLOOKUP(Emergency[[#This Row],[Visit_ID]],Hospitalvisits[Visit_ID],Hospitalvisits[Admission_Date])</f>
        <v>45312</v>
      </c>
      <c r="K711">
        <f>_xlfn.XLOOKUP(Emergency[[#This Row],[Patient_ID]],Patientsdetails[Patient_ID],Patientsdetails[Satisfaction_Score])</f>
        <v>8</v>
      </c>
      <c r="L711" t="e">
        <f>_xlfn.XLOOKUP(Emergency[[#This Row],[Patient_ID]],Medicals[Patient ID],Medicals[Department])</f>
        <v>#N/A</v>
      </c>
    </row>
    <row r="712" spans="1:12">
      <c r="A712">
        <v>711</v>
      </c>
      <c r="B712">
        <v>262</v>
      </c>
      <c r="C712">
        <v>784</v>
      </c>
      <c r="D712" t="s">
        <v>1262</v>
      </c>
      <c r="E712">
        <v>6</v>
      </c>
      <c r="F712" t="s">
        <v>1261</v>
      </c>
      <c r="G712" s="28">
        <f>_xlfn.XLOOKUP(Emergency[[#This Row],[Visit_ID]],Financials[Visit_ID],Financials[Total_Bill_Amount])</f>
        <v>7326</v>
      </c>
      <c r="H712" s="28">
        <f>_xlfn.XLOOKUP(Emergency[[#This Row],[Visit_ID]],Financials[Visit_ID],Financials[Insurance_Coverage])</f>
        <v>4250.8268960508021</v>
      </c>
      <c r="I712" s="28">
        <f>_xlfn.XLOOKUP(Emergency[[#This Row],[Visit_ID]],Financials[Visit_ID],Financials[Balance_Due])</f>
        <v>3075.1731039491979</v>
      </c>
      <c r="J712" s="3">
        <f>_xlfn.XLOOKUP(Emergency[[#This Row],[Visit_ID]],Hospitalvisits[Visit_ID],Hospitalvisits[Admission_Date])</f>
        <v>45265</v>
      </c>
      <c r="K712">
        <f>_xlfn.XLOOKUP(Emergency[[#This Row],[Patient_ID]],Patientsdetails[Patient_ID],Patientsdetails[Satisfaction_Score])</f>
        <v>1</v>
      </c>
      <c r="L712" t="e">
        <f>_xlfn.XLOOKUP(Emergency[[#This Row],[Patient_ID]],Medicals[Patient ID],Medicals[Department])</f>
        <v>#N/A</v>
      </c>
    </row>
    <row r="713" spans="1:12">
      <c r="A713">
        <v>712</v>
      </c>
      <c r="B713">
        <v>745</v>
      </c>
      <c r="C713">
        <v>1661</v>
      </c>
      <c r="D713" t="s">
        <v>1262</v>
      </c>
      <c r="E713">
        <v>6</v>
      </c>
      <c r="F713" t="s">
        <v>1262</v>
      </c>
      <c r="G713" s="28">
        <f>_xlfn.XLOOKUP(Emergency[[#This Row],[Visit_ID]],Financials[Visit_ID],Financials[Total_Bill_Amount])</f>
        <v>17034</v>
      </c>
      <c r="H713" s="28">
        <f>_xlfn.XLOOKUP(Emergency[[#This Row],[Visit_ID]],Financials[Visit_ID],Financials[Insurance_Coverage])</f>
        <v>10758.841753942521</v>
      </c>
      <c r="I713" s="28">
        <f>_xlfn.XLOOKUP(Emergency[[#This Row],[Visit_ID]],Financials[Visit_ID],Financials[Balance_Due])</f>
        <v>6275.1582460574773</v>
      </c>
      <c r="J713" s="3">
        <f>_xlfn.XLOOKUP(Emergency[[#This Row],[Visit_ID]],Hospitalvisits[Visit_ID],Hospitalvisits[Admission_Date])</f>
        <v>44679</v>
      </c>
      <c r="K713">
        <f>_xlfn.XLOOKUP(Emergency[[#This Row],[Patient_ID]],Patientsdetails[Patient_ID],Patientsdetails[Satisfaction_Score])</f>
        <v>5</v>
      </c>
      <c r="L713" t="e">
        <f>_xlfn.XLOOKUP(Emergency[[#This Row],[Patient_ID]],Medicals[Patient ID],Medicals[Department])</f>
        <v>#N/A</v>
      </c>
    </row>
    <row r="714" spans="1:12">
      <c r="A714">
        <v>713</v>
      </c>
      <c r="B714">
        <v>549</v>
      </c>
      <c r="C714">
        <v>2573</v>
      </c>
      <c r="D714" t="s">
        <v>1261</v>
      </c>
      <c r="E714">
        <v>10</v>
      </c>
      <c r="F714" t="s">
        <v>1261</v>
      </c>
      <c r="G714" s="28">
        <f>_xlfn.XLOOKUP(Emergency[[#This Row],[Visit_ID]],Financials[Visit_ID],Financials[Total_Bill_Amount])</f>
        <v>22393</v>
      </c>
      <c r="H714" s="28">
        <f>_xlfn.XLOOKUP(Emergency[[#This Row],[Visit_ID]],Financials[Visit_ID],Financials[Insurance_Coverage])</f>
        <v>14225.393998839611</v>
      </c>
      <c r="I714" s="28">
        <f>_xlfn.XLOOKUP(Emergency[[#This Row],[Visit_ID]],Financials[Visit_ID],Financials[Balance_Due])</f>
        <v>8167.6060011603886</v>
      </c>
      <c r="J714" s="3">
        <f>_xlfn.XLOOKUP(Emergency[[#This Row],[Visit_ID]],Hospitalvisits[Visit_ID],Hospitalvisits[Admission_Date])</f>
        <v>44842</v>
      </c>
      <c r="K714">
        <f>_xlfn.XLOOKUP(Emergency[[#This Row],[Patient_ID]],Patientsdetails[Patient_ID],Patientsdetails[Satisfaction_Score])</f>
        <v>8</v>
      </c>
      <c r="L714" t="e">
        <f>_xlfn.XLOOKUP(Emergency[[#This Row],[Patient_ID]],Medicals[Patient ID],Medicals[Department])</f>
        <v>#N/A</v>
      </c>
    </row>
    <row r="715" spans="1:12">
      <c r="A715">
        <v>714</v>
      </c>
      <c r="B715">
        <v>71</v>
      </c>
      <c r="C715">
        <v>1186</v>
      </c>
      <c r="D715" t="s">
        <v>1262</v>
      </c>
      <c r="E715">
        <v>10</v>
      </c>
      <c r="F715" t="s">
        <v>1262</v>
      </c>
      <c r="G715" s="28">
        <f>_xlfn.XLOOKUP(Emergency[[#This Row],[Visit_ID]],Financials[Visit_ID],Financials[Total_Bill_Amount])</f>
        <v>7913</v>
      </c>
      <c r="H715" s="28">
        <f>_xlfn.XLOOKUP(Emergency[[#This Row],[Visit_ID]],Financials[Visit_ID],Financials[Insurance_Coverage])</f>
        <v>4934.0071297972954</v>
      </c>
      <c r="I715" s="28">
        <f>_xlfn.XLOOKUP(Emergency[[#This Row],[Visit_ID]],Financials[Visit_ID],Financials[Balance_Due])</f>
        <v>2978.992870202705</v>
      </c>
      <c r="J715" s="3">
        <f>_xlfn.XLOOKUP(Emergency[[#This Row],[Visit_ID]],Hospitalvisits[Visit_ID],Hospitalvisits[Admission_Date])</f>
        <v>44851</v>
      </c>
      <c r="K715">
        <f>_xlfn.XLOOKUP(Emergency[[#This Row],[Patient_ID]],Patientsdetails[Patient_ID],Patientsdetails[Satisfaction_Score])</f>
        <v>4</v>
      </c>
      <c r="L715" t="str">
        <f>_xlfn.XLOOKUP(Emergency[[#This Row],[Patient_ID]],Medicals[Patient ID],Medicals[Department])</f>
        <v>Orthopedics</v>
      </c>
    </row>
    <row r="716" spans="1:12">
      <c r="A716">
        <v>715</v>
      </c>
      <c r="B716">
        <v>982</v>
      </c>
      <c r="C716">
        <v>2055</v>
      </c>
      <c r="D716" t="s">
        <v>1262</v>
      </c>
      <c r="E716">
        <v>3</v>
      </c>
      <c r="F716" t="s">
        <v>1261</v>
      </c>
      <c r="G716" s="28">
        <f>_xlfn.XLOOKUP(Emergency[[#This Row],[Visit_ID]],Financials[Visit_ID],Financials[Total_Bill_Amount])</f>
        <v>15574</v>
      </c>
      <c r="H716" s="28">
        <f>_xlfn.XLOOKUP(Emergency[[#This Row],[Visit_ID]],Financials[Visit_ID],Financials[Insurance_Coverage])</f>
        <v>8692.8771846503259</v>
      </c>
      <c r="I716" s="28">
        <f>_xlfn.XLOOKUP(Emergency[[#This Row],[Visit_ID]],Financials[Visit_ID],Financials[Balance_Due])</f>
        <v>6881.1228153496741</v>
      </c>
      <c r="J716" s="3">
        <f>_xlfn.XLOOKUP(Emergency[[#This Row],[Visit_ID]],Hospitalvisits[Visit_ID],Hospitalvisits[Admission_Date])</f>
        <v>44831</v>
      </c>
      <c r="K716">
        <f>_xlfn.XLOOKUP(Emergency[[#This Row],[Patient_ID]],Patientsdetails[Patient_ID],Patientsdetails[Satisfaction_Score])</f>
        <v>3</v>
      </c>
      <c r="L716" t="e">
        <f>_xlfn.XLOOKUP(Emergency[[#This Row],[Patient_ID]],Medicals[Patient ID],Medicals[Department])</f>
        <v>#N/A</v>
      </c>
    </row>
    <row r="717" spans="1:12">
      <c r="A717">
        <v>716</v>
      </c>
      <c r="B717">
        <v>978</v>
      </c>
      <c r="C717">
        <v>1726</v>
      </c>
      <c r="D717" t="s">
        <v>1261</v>
      </c>
      <c r="E717">
        <v>12</v>
      </c>
      <c r="F717" t="s">
        <v>1262</v>
      </c>
      <c r="G717" s="28">
        <f>_xlfn.XLOOKUP(Emergency[[#This Row],[Visit_ID]],Financials[Visit_ID],Financials[Total_Bill_Amount])</f>
        <v>19336</v>
      </c>
      <c r="H717" s="28">
        <f>_xlfn.XLOOKUP(Emergency[[#This Row],[Visit_ID]],Financials[Visit_ID],Financials[Insurance_Coverage])</f>
        <v>16330.97126536319</v>
      </c>
      <c r="I717" s="28">
        <f>_xlfn.XLOOKUP(Emergency[[#This Row],[Visit_ID]],Financials[Visit_ID],Financials[Balance_Due])</f>
        <v>3005.0287346368132</v>
      </c>
      <c r="J717" s="3">
        <f>_xlfn.XLOOKUP(Emergency[[#This Row],[Visit_ID]],Hospitalvisits[Visit_ID],Hospitalvisits[Admission_Date])</f>
        <v>45345</v>
      </c>
      <c r="K717">
        <f>_xlfn.XLOOKUP(Emergency[[#This Row],[Patient_ID]],Patientsdetails[Patient_ID],Patientsdetails[Satisfaction_Score])</f>
        <v>9</v>
      </c>
      <c r="L717" t="e">
        <f>_xlfn.XLOOKUP(Emergency[[#This Row],[Patient_ID]],Medicals[Patient ID],Medicals[Department])</f>
        <v>#N/A</v>
      </c>
    </row>
    <row r="718" spans="1:12">
      <c r="A718">
        <v>717</v>
      </c>
      <c r="B718">
        <v>953</v>
      </c>
      <c r="C718">
        <v>514</v>
      </c>
      <c r="D718" t="s">
        <v>1261</v>
      </c>
      <c r="E718">
        <v>3</v>
      </c>
      <c r="F718" t="s">
        <v>1261</v>
      </c>
      <c r="G718" s="28">
        <f>_xlfn.XLOOKUP(Emergency[[#This Row],[Visit_ID]],Financials[Visit_ID],Financials[Total_Bill_Amount])</f>
        <v>9277</v>
      </c>
      <c r="H718" s="28">
        <f>_xlfn.XLOOKUP(Emergency[[#This Row],[Visit_ID]],Financials[Visit_ID],Financials[Insurance_Coverage])</f>
        <v>5662.0089015082704</v>
      </c>
      <c r="I718" s="28">
        <f>_xlfn.XLOOKUP(Emergency[[#This Row],[Visit_ID]],Financials[Visit_ID],Financials[Balance_Due])</f>
        <v>3614.9910984917301</v>
      </c>
      <c r="J718" s="3">
        <f>_xlfn.XLOOKUP(Emergency[[#This Row],[Visit_ID]],Hospitalvisits[Visit_ID],Hospitalvisits[Admission_Date])</f>
        <v>44862</v>
      </c>
      <c r="K718">
        <f>_xlfn.XLOOKUP(Emergency[[#This Row],[Patient_ID]],Patientsdetails[Patient_ID],Patientsdetails[Satisfaction_Score])</f>
        <v>2</v>
      </c>
      <c r="L718" t="e">
        <f>_xlfn.XLOOKUP(Emergency[[#This Row],[Patient_ID]],Medicals[Patient ID],Medicals[Department])</f>
        <v>#N/A</v>
      </c>
    </row>
    <row r="719" spans="1:12">
      <c r="A719">
        <v>718</v>
      </c>
      <c r="B719">
        <v>374</v>
      </c>
      <c r="C719">
        <v>1370</v>
      </c>
      <c r="D719" t="s">
        <v>1262</v>
      </c>
      <c r="E719">
        <v>7</v>
      </c>
      <c r="F719" t="s">
        <v>1262</v>
      </c>
      <c r="G719" s="28">
        <f>_xlfn.XLOOKUP(Emergency[[#This Row],[Visit_ID]],Financials[Visit_ID],Financials[Total_Bill_Amount])</f>
        <v>27877</v>
      </c>
      <c r="H719" s="28">
        <f>_xlfn.XLOOKUP(Emergency[[#This Row],[Visit_ID]],Financials[Visit_ID],Financials[Insurance_Coverage])</f>
        <v>24814.09483220831</v>
      </c>
      <c r="I719" s="28">
        <f>_xlfn.XLOOKUP(Emergency[[#This Row],[Visit_ID]],Financials[Visit_ID],Financials[Balance_Due])</f>
        <v>3062.90516779169</v>
      </c>
      <c r="J719" s="3">
        <f>_xlfn.XLOOKUP(Emergency[[#This Row],[Visit_ID]],Hospitalvisits[Visit_ID],Hospitalvisits[Admission_Date])</f>
        <v>44867</v>
      </c>
      <c r="K719">
        <f>_xlfn.XLOOKUP(Emergency[[#This Row],[Patient_ID]],Patientsdetails[Patient_ID],Patientsdetails[Satisfaction_Score])</f>
        <v>8</v>
      </c>
      <c r="L719" t="e">
        <f>_xlfn.XLOOKUP(Emergency[[#This Row],[Patient_ID]],Medicals[Patient ID],Medicals[Department])</f>
        <v>#N/A</v>
      </c>
    </row>
    <row r="720" spans="1:12">
      <c r="A720">
        <v>719</v>
      </c>
      <c r="B720">
        <v>844</v>
      </c>
      <c r="C720">
        <v>2204</v>
      </c>
      <c r="D720" t="s">
        <v>1261</v>
      </c>
      <c r="E720">
        <v>8</v>
      </c>
      <c r="F720" t="s">
        <v>1261</v>
      </c>
      <c r="G720" s="28">
        <f>_xlfn.XLOOKUP(Emergency[[#This Row],[Visit_ID]],Financials[Visit_ID],Financials[Total_Bill_Amount])</f>
        <v>9787</v>
      </c>
      <c r="H720" s="28">
        <f>_xlfn.XLOOKUP(Emergency[[#This Row],[Visit_ID]],Financials[Visit_ID],Financials[Insurance_Coverage])</f>
        <v>6688.9155010241984</v>
      </c>
      <c r="I720" s="28">
        <f>_xlfn.XLOOKUP(Emergency[[#This Row],[Visit_ID]],Financials[Visit_ID],Financials[Balance_Due])</f>
        <v>3098.084498975802</v>
      </c>
      <c r="J720" s="3">
        <f>_xlfn.XLOOKUP(Emergency[[#This Row],[Visit_ID]],Hospitalvisits[Visit_ID],Hospitalvisits[Admission_Date])</f>
        <v>45030</v>
      </c>
      <c r="K720">
        <f>_xlfn.XLOOKUP(Emergency[[#This Row],[Patient_ID]],Patientsdetails[Patient_ID],Patientsdetails[Satisfaction_Score])</f>
        <v>2</v>
      </c>
      <c r="L720" t="e">
        <f>_xlfn.XLOOKUP(Emergency[[#This Row],[Patient_ID]],Medicals[Patient ID],Medicals[Department])</f>
        <v>#N/A</v>
      </c>
    </row>
    <row r="721" spans="1:12">
      <c r="A721">
        <v>720</v>
      </c>
      <c r="B721">
        <v>137</v>
      </c>
      <c r="C721">
        <v>2315</v>
      </c>
      <c r="D721" t="s">
        <v>1262</v>
      </c>
      <c r="E721">
        <v>3</v>
      </c>
      <c r="F721" t="s">
        <v>1261</v>
      </c>
      <c r="G721" s="28">
        <f>_xlfn.XLOOKUP(Emergency[[#This Row],[Visit_ID]],Financials[Visit_ID],Financials[Total_Bill_Amount])</f>
        <v>12903</v>
      </c>
      <c r="H721" s="28">
        <f>_xlfn.XLOOKUP(Emergency[[#This Row],[Visit_ID]],Financials[Visit_ID],Financials[Insurance_Coverage])</f>
        <v>8363.9322136686078</v>
      </c>
      <c r="I721" s="28">
        <f>_xlfn.XLOOKUP(Emergency[[#This Row],[Visit_ID]],Financials[Visit_ID],Financials[Balance_Due])</f>
        <v>4539.0677863313922</v>
      </c>
      <c r="J721" s="3">
        <f>_xlfn.XLOOKUP(Emergency[[#This Row],[Visit_ID]],Hospitalvisits[Visit_ID],Hospitalvisits[Admission_Date])</f>
        <v>44680</v>
      </c>
      <c r="K721">
        <f>_xlfn.XLOOKUP(Emergency[[#This Row],[Patient_ID]],Patientsdetails[Patient_ID],Patientsdetails[Satisfaction_Score])</f>
        <v>5</v>
      </c>
      <c r="L721" t="e">
        <f>_xlfn.XLOOKUP(Emergency[[#This Row],[Patient_ID]],Medicals[Patient ID],Medicals[Department])</f>
        <v>#N/A</v>
      </c>
    </row>
    <row r="722" spans="1:12">
      <c r="A722">
        <v>721</v>
      </c>
      <c r="B722">
        <v>276</v>
      </c>
      <c r="C722">
        <v>1625</v>
      </c>
      <c r="D722" t="s">
        <v>1261</v>
      </c>
      <c r="E722">
        <v>2</v>
      </c>
      <c r="F722" t="s">
        <v>1262</v>
      </c>
      <c r="G722" s="28">
        <f>_xlfn.XLOOKUP(Emergency[[#This Row],[Visit_ID]],Financials[Visit_ID],Financials[Total_Bill_Amount])</f>
        <v>21827</v>
      </c>
      <c r="H722" s="28">
        <f>_xlfn.XLOOKUP(Emergency[[#This Row],[Visit_ID]],Financials[Visit_ID],Financials[Insurance_Coverage])</f>
        <v>15960.703459165459</v>
      </c>
      <c r="I722" s="28">
        <f>_xlfn.XLOOKUP(Emergency[[#This Row],[Visit_ID]],Financials[Visit_ID],Financials[Balance_Due])</f>
        <v>5866.2965408345426</v>
      </c>
      <c r="J722" s="3">
        <f>_xlfn.XLOOKUP(Emergency[[#This Row],[Visit_ID]],Hospitalvisits[Visit_ID],Hospitalvisits[Admission_Date])</f>
        <v>45367</v>
      </c>
      <c r="K722">
        <f>_xlfn.XLOOKUP(Emergency[[#This Row],[Patient_ID]],Patientsdetails[Patient_ID],Patientsdetails[Satisfaction_Score])</f>
        <v>8</v>
      </c>
      <c r="L722" t="e">
        <f>_xlfn.XLOOKUP(Emergency[[#This Row],[Patient_ID]],Medicals[Patient ID],Medicals[Department])</f>
        <v>#N/A</v>
      </c>
    </row>
    <row r="723" spans="1:12">
      <c r="A723">
        <v>722</v>
      </c>
      <c r="B723">
        <v>19</v>
      </c>
      <c r="C723">
        <v>2798</v>
      </c>
      <c r="D723" t="s">
        <v>1261</v>
      </c>
      <c r="E723">
        <v>10</v>
      </c>
      <c r="F723" t="s">
        <v>1262</v>
      </c>
      <c r="G723" s="28">
        <f>_xlfn.XLOOKUP(Emergency[[#This Row],[Visit_ID]],Financials[Visit_ID],Financials[Total_Bill_Amount])</f>
        <v>13237</v>
      </c>
      <c r="H723" s="28">
        <f>_xlfn.XLOOKUP(Emergency[[#This Row],[Visit_ID]],Financials[Visit_ID],Financials[Insurance_Coverage])</f>
        <v>9269.8540571487192</v>
      </c>
      <c r="I723" s="28">
        <f>_xlfn.XLOOKUP(Emergency[[#This Row],[Visit_ID]],Financials[Visit_ID],Financials[Balance_Due])</f>
        <v>3967.1459428512808</v>
      </c>
      <c r="J723" s="3">
        <f>_xlfn.XLOOKUP(Emergency[[#This Row],[Visit_ID]],Hospitalvisits[Visit_ID],Hospitalvisits[Admission_Date])</f>
        <v>44895</v>
      </c>
      <c r="K723">
        <f>_xlfn.XLOOKUP(Emergency[[#This Row],[Patient_ID]],Patientsdetails[Patient_ID],Patientsdetails[Satisfaction_Score])</f>
        <v>8</v>
      </c>
      <c r="L723" t="str">
        <f>_xlfn.XLOOKUP(Emergency[[#This Row],[Patient_ID]],Medicals[Patient ID],Medicals[Department])</f>
        <v>Pediatrics</v>
      </c>
    </row>
    <row r="724" spans="1:12">
      <c r="A724">
        <v>723</v>
      </c>
      <c r="B724">
        <v>971</v>
      </c>
      <c r="C724">
        <v>2430</v>
      </c>
      <c r="D724" t="s">
        <v>1261</v>
      </c>
      <c r="E724">
        <v>11</v>
      </c>
      <c r="F724" t="s">
        <v>1262</v>
      </c>
      <c r="G724" s="28">
        <f>_xlfn.XLOOKUP(Emergency[[#This Row],[Visit_ID]],Financials[Visit_ID],Financials[Total_Bill_Amount])</f>
        <v>7325</v>
      </c>
      <c r="H724" s="28">
        <f>_xlfn.XLOOKUP(Emergency[[#This Row],[Visit_ID]],Financials[Visit_ID],Financials[Insurance_Coverage])</f>
        <v>6260.7305921751931</v>
      </c>
      <c r="I724" s="28">
        <f>_xlfn.XLOOKUP(Emergency[[#This Row],[Visit_ID]],Financials[Visit_ID],Financials[Balance_Due])</f>
        <v>1064.2694078248071</v>
      </c>
      <c r="J724" s="3">
        <f>_xlfn.XLOOKUP(Emergency[[#This Row],[Visit_ID]],Hospitalvisits[Visit_ID],Hospitalvisits[Admission_Date])</f>
        <v>45053</v>
      </c>
      <c r="K724">
        <f>_xlfn.XLOOKUP(Emergency[[#This Row],[Patient_ID]],Patientsdetails[Patient_ID],Patientsdetails[Satisfaction_Score])</f>
        <v>2</v>
      </c>
      <c r="L724" t="e">
        <f>_xlfn.XLOOKUP(Emergency[[#This Row],[Patient_ID]],Medicals[Patient ID],Medicals[Department])</f>
        <v>#N/A</v>
      </c>
    </row>
    <row r="725" spans="1:12">
      <c r="A725">
        <v>724</v>
      </c>
      <c r="B725">
        <v>803</v>
      </c>
      <c r="C725">
        <v>559</v>
      </c>
      <c r="D725" t="s">
        <v>1262</v>
      </c>
      <c r="E725">
        <v>3</v>
      </c>
      <c r="F725" t="s">
        <v>1262</v>
      </c>
      <c r="G725" s="28">
        <f>_xlfn.XLOOKUP(Emergency[[#This Row],[Visit_ID]],Financials[Visit_ID],Financials[Total_Bill_Amount])</f>
        <v>11205</v>
      </c>
      <c r="H725" s="28">
        <f>_xlfn.XLOOKUP(Emergency[[#This Row],[Visit_ID]],Financials[Visit_ID],Financials[Insurance_Coverage])</f>
        <v>7265.156311470907</v>
      </c>
      <c r="I725" s="28">
        <f>_xlfn.XLOOKUP(Emergency[[#This Row],[Visit_ID]],Financials[Visit_ID],Financials[Balance_Due])</f>
        <v>3939.843688529093</v>
      </c>
      <c r="J725" s="3">
        <f>_xlfn.XLOOKUP(Emergency[[#This Row],[Visit_ID]],Hospitalvisits[Visit_ID],Hospitalvisits[Admission_Date])</f>
        <v>44841</v>
      </c>
      <c r="K725">
        <f>_xlfn.XLOOKUP(Emergency[[#This Row],[Patient_ID]],Patientsdetails[Patient_ID],Patientsdetails[Satisfaction_Score])</f>
        <v>7</v>
      </c>
      <c r="L725" t="e">
        <f>_xlfn.XLOOKUP(Emergency[[#This Row],[Patient_ID]],Medicals[Patient ID],Medicals[Department])</f>
        <v>#N/A</v>
      </c>
    </row>
    <row r="726" spans="1:12">
      <c r="A726">
        <v>725</v>
      </c>
      <c r="B726">
        <v>890</v>
      </c>
      <c r="C726">
        <v>1256</v>
      </c>
      <c r="D726" t="s">
        <v>1261</v>
      </c>
      <c r="E726">
        <v>12</v>
      </c>
      <c r="F726" t="s">
        <v>1262</v>
      </c>
      <c r="G726" s="28">
        <f>_xlfn.XLOOKUP(Emergency[[#This Row],[Visit_ID]],Financials[Visit_ID],Financials[Total_Bill_Amount])</f>
        <v>5906</v>
      </c>
      <c r="H726" s="28">
        <f>_xlfn.XLOOKUP(Emergency[[#This Row],[Visit_ID]],Financials[Visit_ID],Financials[Insurance_Coverage])</f>
        <v>3737.682878246047</v>
      </c>
      <c r="I726" s="28">
        <f>_xlfn.XLOOKUP(Emergency[[#This Row],[Visit_ID]],Financials[Visit_ID],Financials[Balance_Due])</f>
        <v>2168.317121753953</v>
      </c>
      <c r="J726" s="3">
        <f>_xlfn.XLOOKUP(Emergency[[#This Row],[Visit_ID]],Hospitalvisits[Visit_ID],Hospitalvisits[Admission_Date])</f>
        <v>44687</v>
      </c>
      <c r="K726">
        <f>_xlfn.XLOOKUP(Emergency[[#This Row],[Patient_ID]],Patientsdetails[Patient_ID],Patientsdetails[Satisfaction_Score])</f>
        <v>4</v>
      </c>
      <c r="L726" t="e">
        <f>_xlfn.XLOOKUP(Emergency[[#This Row],[Patient_ID]],Medicals[Patient ID],Medicals[Department])</f>
        <v>#N/A</v>
      </c>
    </row>
    <row r="727" spans="1:12">
      <c r="A727">
        <v>726</v>
      </c>
      <c r="B727">
        <v>493</v>
      </c>
      <c r="C727">
        <v>2115</v>
      </c>
      <c r="D727" t="s">
        <v>1261</v>
      </c>
      <c r="E727">
        <v>12</v>
      </c>
      <c r="F727" t="s">
        <v>1261</v>
      </c>
      <c r="G727" s="28">
        <f>_xlfn.XLOOKUP(Emergency[[#This Row],[Visit_ID]],Financials[Visit_ID],Financials[Total_Bill_Amount])</f>
        <v>21786</v>
      </c>
      <c r="H727" s="28">
        <f>_xlfn.XLOOKUP(Emergency[[#This Row],[Visit_ID]],Financials[Visit_ID],Financials[Insurance_Coverage])</f>
        <v>19522.40762034967</v>
      </c>
      <c r="I727" s="28">
        <f>_xlfn.XLOOKUP(Emergency[[#This Row],[Visit_ID]],Financials[Visit_ID],Financials[Balance_Due])</f>
        <v>2263.5923796503271</v>
      </c>
      <c r="J727" s="3">
        <f>_xlfn.XLOOKUP(Emergency[[#This Row],[Visit_ID]],Hospitalvisits[Visit_ID],Hospitalvisits[Admission_Date])</f>
        <v>45493</v>
      </c>
      <c r="K727">
        <f>_xlfn.XLOOKUP(Emergency[[#This Row],[Patient_ID]],Patientsdetails[Patient_ID],Patientsdetails[Satisfaction_Score])</f>
        <v>4</v>
      </c>
      <c r="L727" t="e">
        <f>_xlfn.XLOOKUP(Emergency[[#This Row],[Patient_ID]],Medicals[Patient ID],Medicals[Department])</f>
        <v>#N/A</v>
      </c>
    </row>
    <row r="728" spans="1:12">
      <c r="A728">
        <v>727</v>
      </c>
      <c r="B728">
        <v>23</v>
      </c>
      <c r="C728">
        <v>87</v>
      </c>
      <c r="D728" t="s">
        <v>1262</v>
      </c>
      <c r="E728">
        <v>4</v>
      </c>
      <c r="F728" t="s">
        <v>1261</v>
      </c>
      <c r="G728" s="28">
        <f>_xlfn.XLOOKUP(Emergency[[#This Row],[Visit_ID]],Financials[Visit_ID],Financials[Total_Bill_Amount])</f>
        <v>7626</v>
      </c>
      <c r="H728" s="28">
        <f>_xlfn.XLOOKUP(Emergency[[#This Row],[Visit_ID]],Financials[Visit_ID],Financials[Insurance_Coverage])</f>
        <v>5823.4051776232373</v>
      </c>
      <c r="I728" s="28">
        <f>_xlfn.XLOOKUP(Emergency[[#This Row],[Visit_ID]],Financials[Visit_ID],Financials[Balance_Due])</f>
        <v>1802.594822376763</v>
      </c>
      <c r="J728" s="3">
        <f>_xlfn.XLOOKUP(Emergency[[#This Row],[Visit_ID]],Hospitalvisits[Visit_ID],Hospitalvisits[Admission_Date])</f>
        <v>45218</v>
      </c>
      <c r="K728">
        <f>_xlfn.XLOOKUP(Emergency[[#This Row],[Patient_ID]],Patientsdetails[Patient_ID],Patientsdetails[Satisfaction_Score])</f>
        <v>9</v>
      </c>
      <c r="L728" t="e">
        <f>_xlfn.XLOOKUP(Emergency[[#This Row],[Patient_ID]],Medicals[Patient ID],Medicals[Department])</f>
        <v>#N/A</v>
      </c>
    </row>
    <row r="729" spans="1:12">
      <c r="A729">
        <v>728</v>
      </c>
      <c r="B729">
        <v>3</v>
      </c>
      <c r="C729">
        <v>1112</v>
      </c>
      <c r="D729" t="s">
        <v>1262</v>
      </c>
      <c r="E729">
        <v>3</v>
      </c>
      <c r="F729" t="s">
        <v>1261</v>
      </c>
      <c r="G729" s="28">
        <f>_xlfn.XLOOKUP(Emergency[[#This Row],[Visit_ID]],Financials[Visit_ID],Financials[Total_Bill_Amount])</f>
        <v>6674</v>
      </c>
      <c r="H729" s="28">
        <f>_xlfn.XLOOKUP(Emergency[[#This Row],[Visit_ID]],Financials[Visit_ID],Financials[Insurance_Coverage])</f>
        <v>5174.9932185499774</v>
      </c>
      <c r="I729" s="28">
        <f>_xlfn.XLOOKUP(Emergency[[#This Row],[Visit_ID]],Financials[Visit_ID],Financials[Balance_Due])</f>
        <v>1499.006781450023</v>
      </c>
      <c r="J729" s="3">
        <f>_xlfn.XLOOKUP(Emergency[[#This Row],[Visit_ID]],Hospitalvisits[Visit_ID],Hospitalvisits[Admission_Date])</f>
        <v>45087</v>
      </c>
      <c r="K729">
        <f>_xlfn.XLOOKUP(Emergency[[#This Row],[Patient_ID]],Patientsdetails[Patient_ID],Patientsdetails[Satisfaction_Score])</f>
        <v>5</v>
      </c>
      <c r="L729" t="str">
        <f>_xlfn.XLOOKUP(Emergency[[#This Row],[Patient_ID]],Medicals[Patient ID],Medicals[Department])</f>
        <v>Oncology</v>
      </c>
    </row>
    <row r="730" spans="1:12">
      <c r="A730">
        <v>729</v>
      </c>
      <c r="B730">
        <v>18</v>
      </c>
      <c r="C730">
        <v>957</v>
      </c>
      <c r="D730" t="s">
        <v>1262</v>
      </c>
      <c r="E730">
        <v>11</v>
      </c>
      <c r="F730" t="s">
        <v>1262</v>
      </c>
      <c r="G730" s="28">
        <f>_xlfn.XLOOKUP(Emergency[[#This Row],[Visit_ID]],Financials[Visit_ID],Financials[Total_Bill_Amount])</f>
        <v>10991</v>
      </c>
      <c r="H730" s="28">
        <f>_xlfn.XLOOKUP(Emergency[[#This Row],[Visit_ID]],Financials[Visit_ID],Financials[Insurance_Coverage])</f>
        <v>7711.6257460113557</v>
      </c>
      <c r="I730" s="28">
        <f>_xlfn.XLOOKUP(Emergency[[#This Row],[Visit_ID]],Financials[Visit_ID],Financials[Balance_Due])</f>
        <v>3279.3742539886439</v>
      </c>
      <c r="J730" s="3">
        <f>_xlfn.XLOOKUP(Emergency[[#This Row],[Visit_ID]],Hospitalvisits[Visit_ID],Hospitalvisits[Admission_Date])</f>
        <v>44765</v>
      </c>
      <c r="K730">
        <f>_xlfn.XLOOKUP(Emergency[[#This Row],[Patient_ID]],Patientsdetails[Patient_ID],Patientsdetails[Satisfaction_Score])</f>
        <v>3</v>
      </c>
      <c r="L730" t="str">
        <f>_xlfn.XLOOKUP(Emergency[[#This Row],[Patient_ID]],Medicals[Patient ID],Medicals[Department])</f>
        <v>Oncology</v>
      </c>
    </row>
    <row r="731" spans="1:12">
      <c r="A731">
        <v>730</v>
      </c>
      <c r="B731">
        <v>36</v>
      </c>
      <c r="C731">
        <v>804</v>
      </c>
      <c r="D731" t="s">
        <v>1261</v>
      </c>
      <c r="E731">
        <v>9</v>
      </c>
      <c r="F731" t="s">
        <v>1262</v>
      </c>
      <c r="G731" s="28">
        <f>_xlfn.XLOOKUP(Emergency[[#This Row],[Visit_ID]],Financials[Visit_ID],Financials[Total_Bill_Amount])</f>
        <v>19623</v>
      </c>
      <c r="H731" s="28">
        <f>_xlfn.XLOOKUP(Emergency[[#This Row],[Visit_ID]],Financials[Visit_ID],Financials[Insurance_Coverage])</f>
        <v>14629.81284402163</v>
      </c>
      <c r="I731" s="28">
        <f>_xlfn.XLOOKUP(Emergency[[#This Row],[Visit_ID]],Financials[Visit_ID],Financials[Balance_Due])</f>
        <v>4993.1871559783704</v>
      </c>
      <c r="J731" s="3">
        <f>_xlfn.XLOOKUP(Emergency[[#This Row],[Visit_ID]],Hospitalvisits[Visit_ID],Hospitalvisits[Admission_Date])</f>
        <v>44696</v>
      </c>
      <c r="K731">
        <f>_xlfn.XLOOKUP(Emergency[[#This Row],[Patient_ID]],Patientsdetails[Patient_ID],Patientsdetails[Satisfaction_Score])</f>
        <v>6</v>
      </c>
      <c r="L731" t="str">
        <f>_xlfn.XLOOKUP(Emergency[[#This Row],[Patient_ID]],Medicals[Patient ID],Medicals[Department])</f>
        <v>Orthopedics</v>
      </c>
    </row>
    <row r="732" spans="1:12">
      <c r="A732">
        <v>731</v>
      </c>
      <c r="B732">
        <v>944</v>
      </c>
      <c r="C732">
        <v>1162</v>
      </c>
      <c r="D732" t="s">
        <v>1261</v>
      </c>
      <c r="E732">
        <v>4</v>
      </c>
      <c r="F732" t="s">
        <v>1261</v>
      </c>
      <c r="G732" s="28">
        <f>_xlfn.XLOOKUP(Emergency[[#This Row],[Visit_ID]],Financials[Visit_ID],Financials[Total_Bill_Amount])</f>
        <v>11568</v>
      </c>
      <c r="H732" s="28">
        <f>_xlfn.XLOOKUP(Emergency[[#This Row],[Visit_ID]],Financials[Visit_ID],Financials[Insurance_Coverage])</f>
        <v>7627.5411627066269</v>
      </c>
      <c r="I732" s="28">
        <f>_xlfn.XLOOKUP(Emergency[[#This Row],[Visit_ID]],Financials[Visit_ID],Financials[Balance_Due])</f>
        <v>3940.4588372933731</v>
      </c>
      <c r="J732" s="3">
        <f>_xlfn.XLOOKUP(Emergency[[#This Row],[Visit_ID]],Hospitalvisits[Visit_ID],Hospitalvisits[Admission_Date])</f>
        <v>44679</v>
      </c>
      <c r="K732">
        <f>_xlfn.XLOOKUP(Emergency[[#This Row],[Patient_ID]],Patientsdetails[Patient_ID],Patientsdetails[Satisfaction_Score])</f>
        <v>10</v>
      </c>
      <c r="L732" t="e">
        <f>_xlfn.XLOOKUP(Emergency[[#This Row],[Patient_ID]],Medicals[Patient ID],Medicals[Department])</f>
        <v>#N/A</v>
      </c>
    </row>
    <row r="733" spans="1:12">
      <c r="A733">
        <v>732</v>
      </c>
      <c r="B733">
        <v>29</v>
      </c>
      <c r="C733">
        <v>640</v>
      </c>
      <c r="D733" t="s">
        <v>1262</v>
      </c>
      <c r="E733">
        <v>7</v>
      </c>
      <c r="F733" t="s">
        <v>1261</v>
      </c>
      <c r="G733" s="28">
        <f>_xlfn.XLOOKUP(Emergency[[#This Row],[Visit_ID]],Financials[Visit_ID],Financials[Total_Bill_Amount])</f>
        <v>27413</v>
      </c>
      <c r="H733" s="28">
        <f>_xlfn.XLOOKUP(Emergency[[#This Row],[Visit_ID]],Financials[Visit_ID],Financials[Insurance_Coverage])</f>
        <v>16958.575908718321</v>
      </c>
      <c r="I733" s="28">
        <f>_xlfn.XLOOKUP(Emergency[[#This Row],[Visit_ID]],Financials[Visit_ID],Financials[Balance_Due])</f>
        <v>10454.42409128168</v>
      </c>
      <c r="J733" s="3">
        <f>_xlfn.XLOOKUP(Emergency[[#This Row],[Visit_ID]],Hospitalvisits[Visit_ID],Hospitalvisits[Admission_Date])</f>
        <v>44939</v>
      </c>
      <c r="K733">
        <f>_xlfn.XLOOKUP(Emergency[[#This Row],[Patient_ID]],Patientsdetails[Patient_ID],Patientsdetails[Satisfaction_Score])</f>
        <v>9</v>
      </c>
      <c r="L733" t="e">
        <f>_xlfn.XLOOKUP(Emergency[[#This Row],[Patient_ID]],Medicals[Patient ID],Medicals[Department])</f>
        <v>#N/A</v>
      </c>
    </row>
    <row r="734" spans="1:12">
      <c r="A734">
        <v>733</v>
      </c>
      <c r="B734">
        <v>248</v>
      </c>
      <c r="C734">
        <v>1165</v>
      </c>
      <c r="D734" t="s">
        <v>1262</v>
      </c>
      <c r="E734">
        <v>4</v>
      </c>
      <c r="F734" t="s">
        <v>1261</v>
      </c>
      <c r="G734" s="28">
        <f>_xlfn.XLOOKUP(Emergency[[#This Row],[Visit_ID]],Financials[Visit_ID],Financials[Total_Bill_Amount])</f>
        <v>10651</v>
      </c>
      <c r="H734" s="28">
        <f>_xlfn.XLOOKUP(Emergency[[#This Row],[Visit_ID]],Financials[Visit_ID],Financials[Insurance_Coverage])</f>
        <v>8824.3041224958397</v>
      </c>
      <c r="I734" s="28">
        <f>_xlfn.XLOOKUP(Emergency[[#This Row],[Visit_ID]],Financials[Visit_ID],Financials[Balance_Due])</f>
        <v>1826.6958775041601</v>
      </c>
      <c r="J734" s="3">
        <f>_xlfn.XLOOKUP(Emergency[[#This Row],[Visit_ID]],Hospitalvisits[Visit_ID],Hospitalvisits[Admission_Date])</f>
        <v>45400</v>
      </c>
      <c r="K734">
        <f>_xlfn.XLOOKUP(Emergency[[#This Row],[Patient_ID]],Patientsdetails[Patient_ID],Patientsdetails[Satisfaction_Score])</f>
        <v>8</v>
      </c>
      <c r="L734" t="e">
        <f>_xlfn.XLOOKUP(Emergency[[#This Row],[Patient_ID]],Medicals[Patient ID],Medicals[Department])</f>
        <v>#N/A</v>
      </c>
    </row>
    <row r="735" spans="1:12">
      <c r="A735">
        <v>734</v>
      </c>
      <c r="B735">
        <v>749</v>
      </c>
      <c r="C735">
        <v>130</v>
      </c>
      <c r="D735" t="s">
        <v>1262</v>
      </c>
      <c r="E735">
        <v>7</v>
      </c>
      <c r="F735" t="s">
        <v>1262</v>
      </c>
      <c r="G735" s="28">
        <f>_xlfn.XLOOKUP(Emergency[[#This Row],[Visit_ID]],Financials[Visit_ID],Financials[Total_Bill_Amount])</f>
        <v>5150</v>
      </c>
      <c r="H735" s="28">
        <f>_xlfn.XLOOKUP(Emergency[[#This Row],[Visit_ID]],Financials[Visit_ID],Financials[Insurance_Coverage])</f>
        <v>3585.4331951767949</v>
      </c>
      <c r="I735" s="28">
        <f>_xlfn.XLOOKUP(Emergency[[#This Row],[Visit_ID]],Financials[Visit_ID],Financials[Balance_Due])</f>
        <v>1564.5668048232051</v>
      </c>
      <c r="J735" s="3">
        <f>_xlfn.XLOOKUP(Emergency[[#This Row],[Visit_ID]],Hospitalvisits[Visit_ID],Hospitalvisits[Admission_Date])</f>
        <v>45600</v>
      </c>
      <c r="K735">
        <f>_xlfn.XLOOKUP(Emergency[[#This Row],[Patient_ID]],Patientsdetails[Patient_ID],Patientsdetails[Satisfaction_Score])</f>
        <v>6</v>
      </c>
      <c r="L735" t="e">
        <f>_xlfn.XLOOKUP(Emergency[[#This Row],[Patient_ID]],Medicals[Patient ID],Medicals[Department])</f>
        <v>#N/A</v>
      </c>
    </row>
    <row r="736" spans="1:12">
      <c r="A736">
        <v>735</v>
      </c>
      <c r="B736">
        <v>793</v>
      </c>
      <c r="C736">
        <v>1625</v>
      </c>
      <c r="D736" t="s">
        <v>1262</v>
      </c>
      <c r="E736">
        <v>5</v>
      </c>
      <c r="F736" t="s">
        <v>1261</v>
      </c>
      <c r="G736" s="28">
        <f>_xlfn.XLOOKUP(Emergency[[#This Row],[Visit_ID]],Financials[Visit_ID],Financials[Total_Bill_Amount])</f>
        <v>21827</v>
      </c>
      <c r="H736" s="28">
        <f>_xlfn.XLOOKUP(Emergency[[#This Row],[Visit_ID]],Financials[Visit_ID],Financials[Insurance_Coverage])</f>
        <v>15960.703459165459</v>
      </c>
      <c r="I736" s="28">
        <f>_xlfn.XLOOKUP(Emergency[[#This Row],[Visit_ID]],Financials[Visit_ID],Financials[Balance_Due])</f>
        <v>5866.2965408345426</v>
      </c>
      <c r="J736" s="3">
        <f>_xlfn.XLOOKUP(Emergency[[#This Row],[Visit_ID]],Hospitalvisits[Visit_ID],Hospitalvisits[Admission_Date])</f>
        <v>45367</v>
      </c>
      <c r="K736">
        <f>_xlfn.XLOOKUP(Emergency[[#This Row],[Patient_ID]],Patientsdetails[Patient_ID],Patientsdetails[Satisfaction_Score])</f>
        <v>10</v>
      </c>
      <c r="L736" t="e">
        <f>_xlfn.XLOOKUP(Emergency[[#This Row],[Patient_ID]],Medicals[Patient ID],Medicals[Department])</f>
        <v>#N/A</v>
      </c>
    </row>
    <row r="737" spans="1:12">
      <c r="A737">
        <v>736</v>
      </c>
      <c r="B737">
        <v>895</v>
      </c>
      <c r="C737">
        <v>1128</v>
      </c>
      <c r="D737" t="s">
        <v>1262</v>
      </c>
      <c r="E737">
        <v>8</v>
      </c>
      <c r="F737" t="s">
        <v>1262</v>
      </c>
      <c r="G737" s="28">
        <f>_xlfn.XLOOKUP(Emergency[[#This Row],[Visit_ID]],Financials[Visit_ID],Financials[Total_Bill_Amount])</f>
        <v>10358</v>
      </c>
      <c r="H737" s="28">
        <f>_xlfn.XLOOKUP(Emergency[[#This Row],[Visit_ID]],Financials[Visit_ID],Financials[Insurance_Coverage])</f>
        <v>6415.9842762875796</v>
      </c>
      <c r="I737" s="28">
        <f>_xlfn.XLOOKUP(Emergency[[#This Row],[Visit_ID]],Financials[Visit_ID],Financials[Balance_Due])</f>
        <v>3942.0157237124199</v>
      </c>
      <c r="J737" s="3">
        <f>_xlfn.XLOOKUP(Emergency[[#This Row],[Visit_ID]],Hospitalvisits[Visit_ID],Hospitalvisits[Admission_Date])</f>
        <v>45455</v>
      </c>
      <c r="K737">
        <f>_xlfn.XLOOKUP(Emergency[[#This Row],[Patient_ID]],Patientsdetails[Patient_ID],Patientsdetails[Satisfaction_Score])</f>
        <v>9</v>
      </c>
      <c r="L737" t="e">
        <f>_xlfn.XLOOKUP(Emergency[[#This Row],[Patient_ID]],Medicals[Patient ID],Medicals[Department])</f>
        <v>#N/A</v>
      </c>
    </row>
    <row r="738" spans="1:12">
      <c r="A738">
        <v>737</v>
      </c>
      <c r="B738">
        <v>162</v>
      </c>
      <c r="C738">
        <v>2630</v>
      </c>
      <c r="D738" t="s">
        <v>1262</v>
      </c>
      <c r="E738">
        <v>6</v>
      </c>
      <c r="F738" t="s">
        <v>1261</v>
      </c>
      <c r="G738" s="28">
        <f>_xlfn.XLOOKUP(Emergency[[#This Row],[Visit_ID]],Financials[Visit_ID],Financials[Total_Bill_Amount])</f>
        <v>10533</v>
      </c>
      <c r="H738" s="28">
        <f>_xlfn.XLOOKUP(Emergency[[#This Row],[Visit_ID]],Financials[Visit_ID],Financials[Insurance_Coverage])</f>
        <v>8707.999499646643</v>
      </c>
      <c r="I738" s="28">
        <f>_xlfn.XLOOKUP(Emergency[[#This Row],[Visit_ID]],Financials[Visit_ID],Financials[Balance_Due])</f>
        <v>1825.000500353357</v>
      </c>
      <c r="J738" s="3">
        <f>_xlfn.XLOOKUP(Emergency[[#This Row],[Visit_ID]],Hospitalvisits[Visit_ID],Hospitalvisits[Admission_Date])</f>
        <v>44886</v>
      </c>
      <c r="K738">
        <f>_xlfn.XLOOKUP(Emergency[[#This Row],[Patient_ID]],Patientsdetails[Patient_ID],Patientsdetails[Satisfaction_Score])</f>
        <v>2</v>
      </c>
      <c r="L738" t="e">
        <f>_xlfn.XLOOKUP(Emergency[[#This Row],[Patient_ID]],Medicals[Patient ID],Medicals[Department])</f>
        <v>#N/A</v>
      </c>
    </row>
    <row r="739" spans="1:12">
      <c r="A739">
        <v>738</v>
      </c>
      <c r="B739">
        <v>110</v>
      </c>
      <c r="C739">
        <v>2253</v>
      </c>
      <c r="D739" t="s">
        <v>1261</v>
      </c>
      <c r="E739">
        <v>9</v>
      </c>
      <c r="F739" t="s">
        <v>1262</v>
      </c>
      <c r="G739" s="28">
        <f>_xlfn.XLOOKUP(Emergency[[#This Row],[Visit_ID]],Financials[Visit_ID],Financials[Total_Bill_Amount])</f>
        <v>24985</v>
      </c>
      <c r="H739" s="28">
        <f>_xlfn.XLOOKUP(Emergency[[#This Row],[Visit_ID]],Financials[Visit_ID],Financials[Insurance_Coverage])</f>
        <v>15491.1646200004</v>
      </c>
      <c r="I739" s="28">
        <f>_xlfn.XLOOKUP(Emergency[[#This Row],[Visit_ID]],Financials[Visit_ID],Financials[Balance_Due])</f>
        <v>9493.8353799995966</v>
      </c>
      <c r="J739" s="3">
        <f>_xlfn.XLOOKUP(Emergency[[#This Row],[Visit_ID]],Hospitalvisits[Visit_ID],Hospitalvisits[Admission_Date])</f>
        <v>44611</v>
      </c>
      <c r="K739">
        <f>_xlfn.XLOOKUP(Emergency[[#This Row],[Patient_ID]],Patientsdetails[Patient_ID],Patientsdetails[Satisfaction_Score])</f>
        <v>2</v>
      </c>
      <c r="L739" t="e">
        <f>_xlfn.XLOOKUP(Emergency[[#This Row],[Patient_ID]],Medicals[Patient ID],Medicals[Department])</f>
        <v>#N/A</v>
      </c>
    </row>
    <row r="740" spans="1:12">
      <c r="A740">
        <v>739</v>
      </c>
      <c r="B740">
        <v>912</v>
      </c>
      <c r="C740">
        <v>1240</v>
      </c>
      <c r="D740" t="s">
        <v>1261</v>
      </c>
      <c r="E740">
        <v>4</v>
      </c>
      <c r="F740" t="s">
        <v>1261</v>
      </c>
      <c r="G740" s="28">
        <f>_xlfn.XLOOKUP(Emergency[[#This Row],[Visit_ID]],Financials[Visit_ID],Financials[Total_Bill_Amount])</f>
        <v>10978</v>
      </c>
      <c r="H740" s="28">
        <f>_xlfn.XLOOKUP(Emergency[[#This Row],[Visit_ID]],Financials[Visit_ID],Financials[Insurance_Coverage])</f>
        <v>7634.2245084822334</v>
      </c>
      <c r="I740" s="28">
        <f>_xlfn.XLOOKUP(Emergency[[#This Row],[Visit_ID]],Financials[Visit_ID],Financials[Balance_Due])</f>
        <v>3343.775491517767</v>
      </c>
      <c r="J740" s="3">
        <f>_xlfn.XLOOKUP(Emergency[[#This Row],[Visit_ID]],Hospitalvisits[Visit_ID],Hospitalvisits[Admission_Date])</f>
        <v>45073</v>
      </c>
      <c r="K740">
        <f>_xlfn.XLOOKUP(Emergency[[#This Row],[Patient_ID]],Patientsdetails[Patient_ID],Patientsdetails[Satisfaction_Score])</f>
        <v>9</v>
      </c>
      <c r="L740" t="e">
        <f>_xlfn.XLOOKUP(Emergency[[#This Row],[Patient_ID]],Medicals[Patient ID],Medicals[Department])</f>
        <v>#N/A</v>
      </c>
    </row>
    <row r="741" spans="1:12">
      <c r="A741">
        <v>740</v>
      </c>
      <c r="B741">
        <v>222</v>
      </c>
      <c r="C741">
        <v>1920</v>
      </c>
      <c r="D741" t="s">
        <v>1262</v>
      </c>
      <c r="E741">
        <v>2</v>
      </c>
      <c r="F741" t="s">
        <v>1261</v>
      </c>
      <c r="G741" s="28">
        <f>_xlfn.XLOOKUP(Emergency[[#This Row],[Visit_ID]],Financials[Visit_ID],Financials[Total_Bill_Amount])</f>
        <v>14896</v>
      </c>
      <c r="H741" s="28">
        <f>_xlfn.XLOOKUP(Emergency[[#This Row],[Visit_ID]],Financials[Visit_ID],Financials[Insurance_Coverage])</f>
        <v>12246.504618344379</v>
      </c>
      <c r="I741" s="28">
        <f>_xlfn.XLOOKUP(Emergency[[#This Row],[Visit_ID]],Financials[Visit_ID],Financials[Balance_Due])</f>
        <v>2649.4953816556231</v>
      </c>
      <c r="J741" s="3">
        <f>_xlfn.XLOOKUP(Emergency[[#This Row],[Visit_ID]],Hospitalvisits[Visit_ID],Hospitalvisits[Admission_Date])</f>
        <v>45394</v>
      </c>
      <c r="K741">
        <f>_xlfn.XLOOKUP(Emergency[[#This Row],[Patient_ID]],Patientsdetails[Patient_ID],Patientsdetails[Satisfaction_Score])</f>
        <v>6</v>
      </c>
      <c r="L741" t="str">
        <f>_xlfn.XLOOKUP(Emergency[[#This Row],[Patient_ID]],Medicals[Patient ID],Medicals[Department])</f>
        <v>Emergency</v>
      </c>
    </row>
    <row r="742" spans="1:12">
      <c r="A742">
        <v>741</v>
      </c>
      <c r="B742">
        <v>305</v>
      </c>
      <c r="C742">
        <v>1679</v>
      </c>
      <c r="D742" t="s">
        <v>1262</v>
      </c>
      <c r="E742">
        <v>8</v>
      </c>
      <c r="F742" t="s">
        <v>1261</v>
      </c>
      <c r="G742" s="28">
        <f>_xlfn.XLOOKUP(Emergency[[#This Row],[Visit_ID]],Financials[Visit_ID],Financials[Total_Bill_Amount])</f>
        <v>47485</v>
      </c>
      <c r="H742" s="28">
        <f>_xlfn.XLOOKUP(Emergency[[#This Row],[Visit_ID]],Financials[Visit_ID],Financials[Insurance_Coverage])</f>
        <v>33474.123488144483</v>
      </c>
      <c r="I742" s="28">
        <f>_xlfn.XLOOKUP(Emergency[[#This Row],[Visit_ID]],Financials[Visit_ID],Financials[Balance_Due])</f>
        <v>14010.87651185552</v>
      </c>
      <c r="J742" s="3">
        <f>_xlfn.XLOOKUP(Emergency[[#This Row],[Visit_ID]],Hospitalvisits[Visit_ID],Hospitalvisits[Admission_Date])</f>
        <v>45575</v>
      </c>
      <c r="K742">
        <f>_xlfn.XLOOKUP(Emergency[[#This Row],[Patient_ID]],Patientsdetails[Patient_ID],Patientsdetails[Satisfaction_Score])</f>
        <v>8</v>
      </c>
      <c r="L742" t="e">
        <f>_xlfn.XLOOKUP(Emergency[[#This Row],[Patient_ID]],Medicals[Patient ID],Medicals[Department])</f>
        <v>#N/A</v>
      </c>
    </row>
    <row r="743" spans="1:12">
      <c r="A743">
        <v>742</v>
      </c>
      <c r="B743">
        <v>774</v>
      </c>
      <c r="C743">
        <v>2777</v>
      </c>
      <c r="D743" t="s">
        <v>1262</v>
      </c>
      <c r="E743">
        <v>7</v>
      </c>
      <c r="F743" t="s">
        <v>1262</v>
      </c>
      <c r="G743" s="28">
        <f>_xlfn.XLOOKUP(Emergency[[#This Row],[Visit_ID]],Financials[Visit_ID],Financials[Total_Bill_Amount])</f>
        <v>12558</v>
      </c>
      <c r="H743" s="28">
        <f>_xlfn.XLOOKUP(Emergency[[#This Row],[Visit_ID]],Financials[Visit_ID],Financials[Insurance_Coverage])</f>
        <v>10144.729842475361</v>
      </c>
      <c r="I743" s="28">
        <f>_xlfn.XLOOKUP(Emergency[[#This Row],[Visit_ID]],Financials[Visit_ID],Financials[Balance_Due])</f>
        <v>2413.270157524636</v>
      </c>
      <c r="J743" s="3">
        <f>_xlfn.XLOOKUP(Emergency[[#This Row],[Visit_ID]],Hospitalvisits[Visit_ID],Hospitalvisits[Admission_Date])</f>
        <v>44975</v>
      </c>
      <c r="K743">
        <f>_xlfn.XLOOKUP(Emergency[[#This Row],[Patient_ID]],Patientsdetails[Patient_ID],Patientsdetails[Satisfaction_Score])</f>
        <v>8</v>
      </c>
      <c r="L743" t="e">
        <f>_xlfn.XLOOKUP(Emergency[[#This Row],[Patient_ID]],Medicals[Patient ID],Medicals[Department])</f>
        <v>#N/A</v>
      </c>
    </row>
    <row r="744" spans="1:12">
      <c r="A744">
        <v>743</v>
      </c>
      <c r="B744">
        <v>197</v>
      </c>
      <c r="C744">
        <v>2460</v>
      </c>
      <c r="D744" t="s">
        <v>1262</v>
      </c>
      <c r="E744">
        <v>2</v>
      </c>
      <c r="F744" t="s">
        <v>1262</v>
      </c>
      <c r="G744" s="28">
        <f>_xlfn.XLOOKUP(Emergency[[#This Row],[Visit_ID]],Financials[Visit_ID],Financials[Total_Bill_Amount])</f>
        <v>25747</v>
      </c>
      <c r="H744" s="28">
        <f>_xlfn.XLOOKUP(Emergency[[#This Row],[Visit_ID]],Financials[Visit_ID],Financials[Insurance_Coverage])</f>
        <v>19887.2395635678</v>
      </c>
      <c r="I744" s="28">
        <f>_xlfn.XLOOKUP(Emergency[[#This Row],[Visit_ID]],Financials[Visit_ID],Financials[Balance_Due])</f>
        <v>5859.760436432196</v>
      </c>
      <c r="J744" s="3">
        <f>_xlfn.XLOOKUP(Emergency[[#This Row],[Visit_ID]],Hospitalvisits[Visit_ID],Hospitalvisits[Admission_Date])</f>
        <v>44711</v>
      </c>
      <c r="K744">
        <f>_xlfn.XLOOKUP(Emergency[[#This Row],[Patient_ID]],Patientsdetails[Patient_ID],Patientsdetails[Satisfaction_Score])</f>
        <v>3</v>
      </c>
      <c r="L744" t="str">
        <f>_xlfn.XLOOKUP(Emergency[[#This Row],[Patient_ID]],Medicals[Patient ID],Medicals[Department])</f>
        <v>Emergency</v>
      </c>
    </row>
    <row r="745" spans="1:12">
      <c r="A745">
        <v>744</v>
      </c>
      <c r="B745">
        <v>857</v>
      </c>
      <c r="C745">
        <v>354</v>
      </c>
      <c r="D745" t="s">
        <v>1261</v>
      </c>
      <c r="E745">
        <v>4</v>
      </c>
      <c r="F745" t="s">
        <v>1262</v>
      </c>
      <c r="G745" s="28">
        <f>_xlfn.XLOOKUP(Emergency[[#This Row],[Visit_ID]],Financials[Visit_ID],Financials[Total_Bill_Amount])</f>
        <v>34451</v>
      </c>
      <c r="H745" s="28">
        <f>_xlfn.XLOOKUP(Emergency[[#This Row],[Visit_ID]],Financials[Visit_ID],Financials[Insurance_Coverage])</f>
        <v>19959.646163727681</v>
      </c>
      <c r="I745" s="28">
        <f>_xlfn.XLOOKUP(Emergency[[#This Row],[Visit_ID]],Financials[Visit_ID],Financials[Balance_Due])</f>
        <v>14491.353836272319</v>
      </c>
      <c r="J745" s="3">
        <f>_xlfn.XLOOKUP(Emergency[[#This Row],[Visit_ID]],Hospitalvisits[Visit_ID],Hospitalvisits[Admission_Date])</f>
        <v>44908</v>
      </c>
      <c r="K745">
        <f>_xlfn.XLOOKUP(Emergency[[#This Row],[Patient_ID]],Patientsdetails[Patient_ID],Patientsdetails[Satisfaction_Score])</f>
        <v>8</v>
      </c>
      <c r="L745" t="e">
        <f>_xlfn.XLOOKUP(Emergency[[#This Row],[Patient_ID]],Medicals[Patient ID],Medicals[Department])</f>
        <v>#N/A</v>
      </c>
    </row>
    <row r="746" spans="1:12">
      <c r="A746">
        <v>745</v>
      </c>
      <c r="B746">
        <v>446</v>
      </c>
      <c r="C746">
        <v>1435</v>
      </c>
      <c r="D746" t="s">
        <v>1262</v>
      </c>
      <c r="E746">
        <v>1</v>
      </c>
      <c r="F746" t="s">
        <v>1262</v>
      </c>
      <c r="G746" s="28">
        <f>_xlfn.XLOOKUP(Emergency[[#This Row],[Visit_ID]],Financials[Visit_ID],Financials[Total_Bill_Amount])</f>
        <v>12647</v>
      </c>
      <c r="H746" s="28">
        <f>_xlfn.XLOOKUP(Emergency[[#This Row],[Visit_ID]],Financials[Visit_ID],Financials[Insurance_Coverage])</f>
        <v>11175.635206628611</v>
      </c>
      <c r="I746" s="28">
        <f>_xlfn.XLOOKUP(Emergency[[#This Row],[Visit_ID]],Financials[Visit_ID],Financials[Balance_Due])</f>
        <v>1471.364793371391</v>
      </c>
      <c r="J746" s="3">
        <f>_xlfn.XLOOKUP(Emergency[[#This Row],[Visit_ID]],Hospitalvisits[Visit_ID],Hospitalvisits[Admission_Date])</f>
        <v>45516</v>
      </c>
      <c r="K746">
        <f>_xlfn.XLOOKUP(Emergency[[#This Row],[Patient_ID]],Patientsdetails[Patient_ID],Patientsdetails[Satisfaction_Score])</f>
        <v>3</v>
      </c>
      <c r="L746" t="e">
        <f>_xlfn.XLOOKUP(Emergency[[#This Row],[Patient_ID]],Medicals[Patient ID],Medicals[Department])</f>
        <v>#N/A</v>
      </c>
    </row>
    <row r="747" spans="1:12">
      <c r="A747">
        <v>746</v>
      </c>
      <c r="B747">
        <v>28</v>
      </c>
      <c r="C747">
        <v>2748</v>
      </c>
      <c r="D747" t="s">
        <v>1262</v>
      </c>
      <c r="E747">
        <v>12</v>
      </c>
      <c r="F747" t="s">
        <v>1262</v>
      </c>
      <c r="G747" s="28">
        <f>_xlfn.XLOOKUP(Emergency[[#This Row],[Visit_ID]],Financials[Visit_ID],Financials[Total_Bill_Amount])</f>
        <v>15098</v>
      </c>
      <c r="H747" s="28">
        <f>_xlfn.XLOOKUP(Emergency[[#This Row],[Visit_ID]],Financials[Visit_ID],Financials[Insurance_Coverage])</f>
        <v>9769.2706699709033</v>
      </c>
      <c r="I747" s="28">
        <f>_xlfn.XLOOKUP(Emergency[[#This Row],[Visit_ID]],Financials[Visit_ID],Financials[Balance_Due])</f>
        <v>5328.7293300290967</v>
      </c>
      <c r="J747" s="3">
        <f>_xlfn.XLOOKUP(Emergency[[#This Row],[Visit_ID]],Hospitalvisits[Visit_ID],Hospitalvisits[Admission_Date])</f>
        <v>44852</v>
      </c>
      <c r="K747">
        <f>_xlfn.XLOOKUP(Emergency[[#This Row],[Patient_ID]],Patientsdetails[Patient_ID],Patientsdetails[Satisfaction_Score])</f>
        <v>7</v>
      </c>
      <c r="L747" t="str">
        <f>_xlfn.XLOOKUP(Emergency[[#This Row],[Patient_ID]],Medicals[Patient ID],Medicals[Department])</f>
        <v>Pediatrics</v>
      </c>
    </row>
    <row r="748" spans="1:12">
      <c r="A748">
        <v>747</v>
      </c>
      <c r="B748">
        <v>139</v>
      </c>
      <c r="C748">
        <v>496</v>
      </c>
      <c r="D748" t="s">
        <v>1262</v>
      </c>
      <c r="E748">
        <v>9</v>
      </c>
      <c r="F748" t="s">
        <v>1261</v>
      </c>
      <c r="G748" s="28">
        <f>_xlfn.XLOOKUP(Emergency[[#This Row],[Visit_ID]],Financials[Visit_ID],Financials[Total_Bill_Amount])</f>
        <v>3508</v>
      </c>
      <c r="H748" s="28">
        <f>_xlfn.XLOOKUP(Emergency[[#This Row],[Visit_ID]],Financials[Visit_ID],Financials[Insurance_Coverage])</f>
        <v>1817.639502558319</v>
      </c>
      <c r="I748" s="28">
        <f>_xlfn.XLOOKUP(Emergency[[#This Row],[Visit_ID]],Financials[Visit_ID],Financials[Balance_Due])</f>
        <v>1690.360497441681</v>
      </c>
      <c r="J748" s="3">
        <f>_xlfn.XLOOKUP(Emergency[[#This Row],[Visit_ID]],Hospitalvisits[Visit_ID],Hospitalvisits[Admission_Date])</f>
        <v>45083</v>
      </c>
      <c r="K748">
        <f>_xlfn.XLOOKUP(Emergency[[#This Row],[Patient_ID]],Patientsdetails[Patient_ID],Patientsdetails[Satisfaction_Score])</f>
        <v>2</v>
      </c>
      <c r="L748" t="str">
        <f>_xlfn.XLOOKUP(Emergency[[#This Row],[Patient_ID]],Medicals[Patient ID],Medicals[Department])</f>
        <v>Emergency</v>
      </c>
    </row>
    <row r="749" spans="1:12">
      <c r="A749">
        <v>748</v>
      </c>
      <c r="B749">
        <v>39</v>
      </c>
      <c r="C749">
        <v>2194</v>
      </c>
      <c r="D749" t="s">
        <v>1261</v>
      </c>
      <c r="E749">
        <v>7</v>
      </c>
      <c r="F749" t="s">
        <v>1262</v>
      </c>
      <c r="G749" s="28">
        <f>_xlfn.XLOOKUP(Emergency[[#This Row],[Visit_ID]],Financials[Visit_ID],Financials[Total_Bill_Amount])</f>
        <v>3315</v>
      </c>
      <c r="H749" s="28">
        <f>_xlfn.XLOOKUP(Emergency[[#This Row],[Visit_ID]],Financials[Visit_ID],Financials[Insurance_Coverage])</f>
        <v>2679.692579225537</v>
      </c>
      <c r="I749" s="28">
        <f>_xlfn.XLOOKUP(Emergency[[#This Row],[Visit_ID]],Financials[Visit_ID],Financials[Balance_Due])</f>
        <v>635.30742077446257</v>
      </c>
      <c r="J749" s="3">
        <f>_xlfn.XLOOKUP(Emergency[[#This Row],[Visit_ID]],Hospitalvisits[Visit_ID],Hospitalvisits[Admission_Date])</f>
        <v>45161</v>
      </c>
      <c r="K749">
        <f>_xlfn.XLOOKUP(Emergency[[#This Row],[Patient_ID]],Patientsdetails[Patient_ID],Patientsdetails[Satisfaction_Score])</f>
        <v>7</v>
      </c>
      <c r="L749" t="str">
        <f>_xlfn.XLOOKUP(Emergency[[#This Row],[Patient_ID]],Medicals[Patient ID],Medicals[Department])</f>
        <v>Oncology</v>
      </c>
    </row>
    <row r="750" spans="1:12">
      <c r="A750">
        <v>749</v>
      </c>
      <c r="B750">
        <v>41</v>
      </c>
      <c r="C750">
        <v>1744</v>
      </c>
      <c r="D750" t="s">
        <v>1261</v>
      </c>
      <c r="E750">
        <v>9</v>
      </c>
      <c r="F750" t="s">
        <v>1262</v>
      </c>
      <c r="G750" s="28">
        <f>_xlfn.XLOOKUP(Emergency[[#This Row],[Visit_ID]],Financials[Visit_ID],Financials[Total_Bill_Amount])</f>
        <v>9033</v>
      </c>
      <c r="H750" s="28">
        <f>_xlfn.XLOOKUP(Emergency[[#This Row],[Visit_ID]],Financials[Visit_ID],Financials[Insurance_Coverage])</f>
        <v>6854.46869721444</v>
      </c>
      <c r="I750" s="28">
        <f>_xlfn.XLOOKUP(Emergency[[#This Row],[Visit_ID]],Financials[Visit_ID],Financials[Balance_Due])</f>
        <v>2178.53130278556</v>
      </c>
      <c r="J750" s="3">
        <f>_xlfn.XLOOKUP(Emergency[[#This Row],[Visit_ID]],Hospitalvisits[Visit_ID],Hospitalvisits[Admission_Date])</f>
        <v>45211</v>
      </c>
      <c r="K750">
        <f>_xlfn.XLOOKUP(Emergency[[#This Row],[Patient_ID]],Patientsdetails[Patient_ID],Patientsdetails[Satisfaction_Score])</f>
        <v>4</v>
      </c>
      <c r="L750" t="e">
        <f>_xlfn.XLOOKUP(Emergency[[#This Row],[Patient_ID]],Medicals[Patient ID],Medicals[Department])</f>
        <v>#N/A</v>
      </c>
    </row>
    <row r="751" spans="1:12">
      <c r="A751">
        <v>750</v>
      </c>
      <c r="B751">
        <v>127</v>
      </c>
      <c r="C751">
        <v>1853</v>
      </c>
      <c r="D751" t="s">
        <v>1261</v>
      </c>
      <c r="E751">
        <v>11</v>
      </c>
      <c r="F751" t="s">
        <v>1262</v>
      </c>
      <c r="G751" s="28">
        <f>_xlfn.XLOOKUP(Emergency[[#This Row],[Visit_ID]],Financials[Visit_ID],Financials[Total_Bill_Amount])</f>
        <v>24034</v>
      </c>
      <c r="H751" s="28">
        <f>_xlfn.XLOOKUP(Emergency[[#This Row],[Visit_ID]],Financials[Visit_ID],Financials[Insurance_Coverage])</f>
        <v>12444.93251680795</v>
      </c>
      <c r="I751" s="28">
        <f>_xlfn.XLOOKUP(Emergency[[#This Row],[Visit_ID]],Financials[Visit_ID],Financials[Balance_Due])</f>
        <v>11589.06748319205</v>
      </c>
      <c r="J751" s="3">
        <f>_xlfn.XLOOKUP(Emergency[[#This Row],[Visit_ID]],Hospitalvisits[Visit_ID],Hospitalvisits[Admission_Date])</f>
        <v>44598</v>
      </c>
      <c r="K751">
        <f>_xlfn.XLOOKUP(Emergency[[#This Row],[Patient_ID]],Patientsdetails[Patient_ID],Patientsdetails[Satisfaction_Score])</f>
        <v>9</v>
      </c>
      <c r="L751" t="str">
        <f>_xlfn.XLOOKUP(Emergency[[#This Row],[Patient_ID]],Medicals[Patient ID],Medicals[Department])</f>
        <v>Orthopedics</v>
      </c>
    </row>
    <row r="752" spans="1:12">
      <c r="A752">
        <v>751</v>
      </c>
      <c r="B752">
        <v>560</v>
      </c>
      <c r="C752">
        <v>2445</v>
      </c>
      <c r="D752" t="s">
        <v>1262</v>
      </c>
      <c r="E752">
        <v>9</v>
      </c>
      <c r="F752" t="s">
        <v>1262</v>
      </c>
      <c r="G752" s="28">
        <f>_xlfn.XLOOKUP(Emergency[[#This Row],[Visit_ID]],Financials[Visit_ID],Financials[Total_Bill_Amount])</f>
        <v>12501</v>
      </c>
      <c r="H752" s="28">
        <f>_xlfn.XLOOKUP(Emergency[[#This Row],[Visit_ID]],Financials[Visit_ID],Financials[Insurance_Coverage])</f>
        <v>10847.48406738525</v>
      </c>
      <c r="I752" s="28">
        <f>_xlfn.XLOOKUP(Emergency[[#This Row],[Visit_ID]],Financials[Visit_ID],Financials[Balance_Due])</f>
        <v>1653.5159326147509</v>
      </c>
      <c r="J752" s="3">
        <f>_xlfn.XLOOKUP(Emergency[[#This Row],[Visit_ID]],Hospitalvisits[Visit_ID],Hospitalvisits[Admission_Date])</f>
        <v>45340</v>
      </c>
      <c r="K752">
        <f>_xlfn.XLOOKUP(Emergency[[#This Row],[Patient_ID]],Patientsdetails[Patient_ID],Patientsdetails[Satisfaction_Score])</f>
        <v>9</v>
      </c>
      <c r="L752" t="e">
        <f>_xlfn.XLOOKUP(Emergency[[#This Row],[Patient_ID]],Medicals[Patient ID],Medicals[Department])</f>
        <v>#N/A</v>
      </c>
    </row>
    <row r="753" spans="1:12">
      <c r="A753">
        <v>752</v>
      </c>
      <c r="B753">
        <v>277</v>
      </c>
      <c r="C753">
        <v>1353</v>
      </c>
      <c r="D753" t="s">
        <v>1262</v>
      </c>
      <c r="E753">
        <v>7</v>
      </c>
      <c r="F753" t="s">
        <v>1261</v>
      </c>
      <c r="G753" s="28">
        <f>_xlfn.XLOOKUP(Emergency[[#This Row],[Visit_ID]],Financials[Visit_ID],Financials[Total_Bill_Amount])</f>
        <v>26392</v>
      </c>
      <c r="H753" s="28">
        <f>_xlfn.XLOOKUP(Emergency[[#This Row],[Visit_ID]],Financials[Visit_ID],Financials[Insurance_Coverage])</f>
        <v>16294.606584877371</v>
      </c>
      <c r="I753" s="28">
        <f>_xlfn.XLOOKUP(Emergency[[#This Row],[Visit_ID]],Financials[Visit_ID],Financials[Balance_Due])</f>
        <v>10097.393415122629</v>
      </c>
      <c r="J753" s="3">
        <f>_xlfn.XLOOKUP(Emergency[[#This Row],[Visit_ID]],Hospitalvisits[Visit_ID],Hospitalvisits[Admission_Date])</f>
        <v>45475</v>
      </c>
      <c r="K753">
        <f>_xlfn.XLOOKUP(Emergency[[#This Row],[Patient_ID]],Patientsdetails[Patient_ID],Patientsdetails[Satisfaction_Score])</f>
        <v>2</v>
      </c>
      <c r="L753" t="e">
        <f>_xlfn.XLOOKUP(Emergency[[#This Row],[Patient_ID]],Medicals[Patient ID],Medicals[Department])</f>
        <v>#N/A</v>
      </c>
    </row>
    <row r="754" spans="1:12">
      <c r="A754">
        <v>753</v>
      </c>
      <c r="B754">
        <v>337</v>
      </c>
      <c r="C754">
        <v>449</v>
      </c>
      <c r="D754" t="s">
        <v>1262</v>
      </c>
      <c r="E754">
        <v>11</v>
      </c>
      <c r="F754" t="s">
        <v>1261</v>
      </c>
      <c r="G754" s="28">
        <f>_xlfn.XLOOKUP(Emergency[[#This Row],[Visit_ID]],Financials[Visit_ID],Financials[Total_Bill_Amount])</f>
        <v>10518</v>
      </c>
      <c r="H754" s="28">
        <f>_xlfn.XLOOKUP(Emergency[[#This Row],[Visit_ID]],Financials[Visit_ID],Financials[Insurance_Coverage])</f>
        <v>7899.0876815164538</v>
      </c>
      <c r="I754" s="28">
        <f>_xlfn.XLOOKUP(Emergency[[#This Row],[Visit_ID]],Financials[Visit_ID],Financials[Balance_Due])</f>
        <v>2618.9123184835462</v>
      </c>
      <c r="J754" s="3">
        <f>_xlfn.XLOOKUP(Emergency[[#This Row],[Visit_ID]],Hospitalvisits[Visit_ID],Hospitalvisits[Admission_Date])</f>
        <v>44709</v>
      </c>
      <c r="K754">
        <f>_xlfn.XLOOKUP(Emergency[[#This Row],[Patient_ID]],Patientsdetails[Patient_ID],Patientsdetails[Satisfaction_Score])</f>
        <v>3</v>
      </c>
      <c r="L754" t="e">
        <f>_xlfn.XLOOKUP(Emergency[[#This Row],[Patient_ID]],Medicals[Patient ID],Medicals[Department])</f>
        <v>#N/A</v>
      </c>
    </row>
    <row r="755" spans="1:12">
      <c r="A755">
        <v>754</v>
      </c>
      <c r="B755">
        <v>362</v>
      </c>
      <c r="C755">
        <v>395</v>
      </c>
      <c r="D755" t="s">
        <v>1262</v>
      </c>
      <c r="E755">
        <v>3</v>
      </c>
      <c r="F755" t="s">
        <v>1261</v>
      </c>
      <c r="G755" s="28">
        <f>_xlfn.XLOOKUP(Emergency[[#This Row],[Visit_ID]],Financials[Visit_ID],Financials[Total_Bill_Amount])</f>
        <v>4570</v>
      </c>
      <c r="H755" s="28">
        <f>_xlfn.XLOOKUP(Emergency[[#This Row],[Visit_ID]],Financials[Visit_ID],Financials[Insurance_Coverage])</f>
        <v>2775.3813439904002</v>
      </c>
      <c r="I755" s="28">
        <f>_xlfn.XLOOKUP(Emergency[[#This Row],[Visit_ID]],Financials[Visit_ID],Financials[Balance_Due])</f>
        <v>1794.6186560096</v>
      </c>
      <c r="J755" s="3">
        <f>_xlfn.XLOOKUP(Emergency[[#This Row],[Visit_ID]],Hospitalvisits[Visit_ID],Hospitalvisits[Admission_Date])</f>
        <v>45407</v>
      </c>
      <c r="K755">
        <f>_xlfn.XLOOKUP(Emergency[[#This Row],[Patient_ID]],Patientsdetails[Patient_ID],Patientsdetails[Satisfaction_Score])</f>
        <v>7</v>
      </c>
      <c r="L755" t="e">
        <f>_xlfn.XLOOKUP(Emergency[[#This Row],[Patient_ID]],Medicals[Patient ID],Medicals[Department])</f>
        <v>#N/A</v>
      </c>
    </row>
    <row r="756" spans="1:12">
      <c r="A756">
        <v>755</v>
      </c>
      <c r="B756">
        <v>421</v>
      </c>
      <c r="C756">
        <v>1475</v>
      </c>
      <c r="D756" t="s">
        <v>1261</v>
      </c>
      <c r="E756">
        <v>7</v>
      </c>
      <c r="F756" t="s">
        <v>1261</v>
      </c>
      <c r="G756" s="28">
        <f>_xlfn.XLOOKUP(Emergency[[#This Row],[Visit_ID]],Financials[Visit_ID],Financials[Total_Bill_Amount])</f>
        <v>11006</v>
      </c>
      <c r="H756" s="28">
        <f>_xlfn.XLOOKUP(Emergency[[#This Row],[Visit_ID]],Financials[Visit_ID],Financials[Insurance_Coverage])</f>
        <v>8829.7229744264005</v>
      </c>
      <c r="I756" s="28">
        <f>_xlfn.XLOOKUP(Emergency[[#This Row],[Visit_ID]],Financials[Visit_ID],Financials[Balance_Due])</f>
        <v>2176.2770255736</v>
      </c>
      <c r="J756" s="3">
        <f>_xlfn.XLOOKUP(Emergency[[#This Row],[Visit_ID]],Hospitalvisits[Visit_ID],Hospitalvisits[Admission_Date])</f>
        <v>44952</v>
      </c>
      <c r="K756">
        <f>_xlfn.XLOOKUP(Emergency[[#This Row],[Patient_ID]],Patientsdetails[Patient_ID],Patientsdetails[Satisfaction_Score])</f>
        <v>9</v>
      </c>
      <c r="L756" t="e">
        <f>_xlfn.XLOOKUP(Emergency[[#This Row],[Patient_ID]],Medicals[Patient ID],Medicals[Department])</f>
        <v>#N/A</v>
      </c>
    </row>
    <row r="757" spans="1:12">
      <c r="A757">
        <v>756</v>
      </c>
      <c r="B757">
        <v>728</v>
      </c>
      <c r="C757">
        <v>2769</v>
      </c>
      <c r="D757" t="s">
        <v>1262</v>
      </c>
      <c r="E757">
        <v>2</v>
      </c>
      <c r="F757" t="s">
        <v>1262</v>
      </c>
      <c r="G757" s="28">
        <f>_xlfn.XLOOKUP(Emergency[[#This Row],[Visit_ID]],Financials[Visit_ID],Financials[Total_Bill_Amount])</f>
        <v>7208</v>
      </c>
      <c r="H757" s="28">
        <f>_xlfn.XLOOKUP(Emergency[[#This Row],[Visit_ID]],Financials[Visit_ID],Financials[Insurance_Coverage])</f>
        <v>4284.4705741126536</v>
      </c>
      <c r="I757" s="28">
        <f>_xlfn.XLOOKUP(Emergency[[#This Row],[Visit_ID]],Financials[Visit_ID],Financials[Balance_Due])</f>
        <v>2923.529425887346</v>
      </c>
      <c r="J757" s="3">
        <f>_xlfn.XLOOKUP(Emergency[[#This Row],[Visit_ID]],Hospitalvisits[Visit_ID],Hospitalvisits[Admission_Date])</f>
        <v>44790</v>
      </c>
      <c r="K757">
        <f>_xlfn.XLOOKUP(Emergency[[#This Row],[Patient_ID]],Patientsdetails[Patient_ID],Patientsdetails[Satisfaction_Score])</f>
        <v>6</v>
      </c>
      <c r="L757" t="e">
        <f>_xlfn.XLOOKUP(Emergency[[#This Row],[Patient_ID]],Medicals[Patient ID],Medicals[Department])</f>
        <v>#N/A</v>
      </c>
    </row>
    <row r="758" spans="1:12">
      <c r="A758">
        <v>757</v>
      </c>
      <c r="B758">
        <v>800</v>
      </c>
      <c r="C758">
        <v>1887</v>
      </c>
      <c r="D758" t="s">
        <v>1262</v>
      </c>
      <c r="E758">
        <v>5</v>
      </c>
      <c r="F758" t="s">
        <v>1262</v>
      </c>
      <c r="G758" s="28">
        <f>_xlfn.XLOOKUP(Emergency[[#This Row],[Visit_ID]],Financials[Visit_ID],Financials[Total_Bill_Amount])</f>
        <v>12734</v>
      </c>
      <c r="H758" s="28">
        <f>_xlfn.XLOOKUP(Emergency[[#This Row],[Visit_ID]],Financials[Visit_ID],Financials[Insurance_Coverage])</f>
        <v>8458.440448148147</v>
      </c>
      <c r="I758" s="28">
        <f>_xlfn.XLOOKUP(Emergency[[#This Row],[Visit_ID]],Financials[Visit_ID],Financials[Balance_Due])</f>
        <v>4275.559551851853</v>
      </c>
      <c r="J758" s="3">
        <f>_xlfn.XLOOKUP(Emergency[[#This Row],[Visit_ID]],Hospitalvisits[Visit_ID],Hospitalvisits[Admission_Date])</f>
        <v>44643</v>
      </c>
      <c r="K758">
        <f>_xlfn.XLOOKUP(Emergency[[#This Row],[Patient_ID]],Patientsdetails[Patient_ID],Patientsdetails[Satisfaction_Score])</f>
        <v>3</v>
      </c>
      <c r="L758" t="e">
        <f>_xlfn.XLOOKUP(Emergency[[#This Row],[Patient_ID]],Medicals[Patient ID],Medicals[Department])</f>
        <v>#N/A</v>
      </c>
    </row>
    <row r="759" spans="1:12">
      <c r="A759">
        <v>758</v>
      </c>
      <c r="B759">
        <v>48</v>
      </c>
      <c r="C759">
        <v>2639</v>
      </c>
      <c r="D759" t="s">
        <v>1262</v>
      </c>
      <c r="E759">
        <v>10</v>
      </c>
      <c r="F759" t="s">
        <v>1262</v>
      </c>
      <c r="G759" s="28">
        <f>_xlfn.XLOOKUP(Emergency[[#This Row],[Visit_ID]],Financials[Visit_ID],Financials[Total_Bill_Amount])</f>
        <v>28166</v>
      </c>
      <c r="H759" s="28">
        <f>_xlfn.XLOOKUP(Emergency[[#This Row],[Visit_ID]],Financials[Visit_ID],Financials[Insurance_Coverage])</f>
        <v>16270.055718239069</v>
      </c>
      <c r="I759" s="28">
        <f>_xlfn.XLOOKUP(Emergency[[#This Row],[Visit_ID]],Financials[Visit_ID],Financials[Balance_Due])</f>
        <v>11895.944281760931</v>
      </c>
      <c r="J759" s="3">
        <f>_xlfn.XLOOKUP(Emergency[[#This Row],[Visit_ID]],Hospitalvisits[Visit_ID],Hospitalvisits[Admission_Date])</f>
        <v>45172</v>
      </c>
      <c r="K759">
        <f>_xlfn.XLOOKUP(Emergency[[#This Row],[Patient_ID]],Patientsdetails[Patient_ID],Patientsdetails[Satisfaction_Score])</f>
        <v>5</v>
      </c>
      <c r="L759" t="str">
        <f>_xlfn.XLOOKUP(Emergency[[#This Row],[Patient_ID]],Medicals[Patient ID],Medicals[Department])</f>
        <v>Orthopedics</v>
      </c>
    </row>
    <row r="760" spans="1:12">
      <c r="A760">
        <v>759</v>
      </c>
      <c r="B760">
        <v>994</v>
      </c>
      <c r="C760">
        <v>178</v>
      </c>
      <c r="D760" t="s">
        <v>1261</v>
      </c>
      <c r="E760">
        <v>10</v>
      </c>
      <c r="F760" t="s">
        <v>1261</v>
      </c>
      <c r="G760" s="28">
        <f>_xlfn.XLOOKUP(Emergency[[#This Row],[Visit_ID]],Financials[Visit_ID],Financials[Total_Bill_Amount])</f>
        <v>8600</v>
      </c>
      <c r="H760" s="28">
        <f>_xlfn.XLOOKUP(Emergency[[#This Row],[Visit_ID]],Financials[Visit_ID],Financials[Insurance_Coverage])</f>
        <v>6074.3879559950929</v>
      </c>
      <c r="I760" s="28">
        <f>_xlfn.XLOOKUP(Emergency[[#This Row],[Visit_ID]],Financials[Visit_ID],Financials[Balance_Due])</f>
        <v>2525.6120440049071</v>
      </c>
      <c r="J760" s="3">
        <f>_xlfn.XLOOKUP(Emergency[[#This Row],[Visit_ID]],Hospitalvisits[Visit_ID],Hospitalvisits[Admission_Date])</f>
        <v>45415</v>
      </c>
      <c r="K760">
        <f>_xlfn.XLOOKUP(Emergency[[#This Row],[Patient_ID]],Patientsdetails[Patient_ID],Patientsdetails[Satisfaction_Score])</f>
        <v>3</v>
      </c>
      <c r="L760" t="e">
        <f>_xlfn.XLOOKUP(Emergency[[#This Row],[Patient_ID]],Medicals[Patient ID],Medicals[Department])</f>
        <v>#N/A</v>
      </c>
    </row>
    <row r="761" spans="1:12">
      <c r="A761">
        <v>760</v>
      </c>
      <c r="B761">
        <v>115</v>
      </c>
      <c r="C761">
        <v>1918</v>
      </c>
      <c r="D761" t="s">
        <v>1261</v>
      </c>
      <c r="E761">
        <v>2</v>
      </c>
      <c r="F761" t="s">
        <v>1261</v>
      </c>
      <c r="G761" s="28">
        <f>_xlfn.XLOOKUP(Emergency[[#This Row],[Visit_ID]],Financials[Visit_ID],Financials[Total_Bill_Amount])</f>
        <v>15823</v>
      </c>
      <c r="H761" s="28">
        <f>_xlfn.XLOOKUP(Emergency[[#This Row],[Visit_ID]],Financials[Visit_ID],Financials[Insurance_Coverage])</f>
        <v>8505.8234106785221</v>
      </c>
      <c r="I761" s="28">
        <f>_xlfn.XLOOKUP(Emergency[[#This Row],[Visit_ID]],Financials[Visit_ID],Financials[Balance_Due])</f>
        <v>7317.1765893214779</v>
      </c>
      <c r="J761" s="3">
        <f>_xlfn.XLOOKUP(Emergency[[#This Row],[Visit_ID]],Hospitalvisits[Visit_ID],Hospitalvisits[Admission_Date])</f>
        <v>44571</v>
      </c>
      <c r="K761">
        <f>_xlfn.XLOOKUP(Emergency[[#This Row],[Patient_ID]],Patientsdetails[Patient_ID],Patientsdetails[Satisfaction_Score])</f>
        <v>9</v>
      </c>
      <c r="L761" t="e">
        <f>_xlfn.XLOOKUP(Emergency[[#This Row],[Patient_ID]],Medicals[Patient ID],Medicals[Department])</f>
        <v>#N/A</v>
      </c>
    </row>
    <row r="762" spans="1:12">
      <c r="A762">
        <v>761</v>
      </c>
      <c r="B762">
        <v>939</v>
      </c>
      <c r="C762">
        <v>1062</v>
      </c>
      <c r="D762" t="s">
        <v>1261</v>
      </c>
      <c r="E762">
        <v>4</v>
      </c>
      <c r="F762" t="s">
        <v>1261</v>
      </c>
      <c r="G762" s="28">
        <f>_xlfn.XLOOKUP(Emergency[[#This Row],[Visit_ID]],Financials[Visit_ID],Financials[Total_Bill_Amount])</f>
        <v>24164</v>
      </c>
      <c r="H762" s="28">
        <f>_xlfn.XLOOKUP(Emergency[[#This Row],[Visit_ID]],Financials[Visit_ID],Financials[Insurance_Coverage])</f>
        <v>13376.37177126604</v>
      </c>
      <c r="I762" s="28">
        <f>_xlfn.XLOOKUP(Emergency[[#This Row],[Visit_ID]],Financials[Visit_ID],Financials[Balance_Due])</f>
        <v>10787.62822873396</v>
      </c>
      <c r="J762" s="3">
        <f>_xlfn.XLOOKUP(Emergency[[#This Row],[Visit_ID]],Hospitalvisits[Visit_ID],Hospitalvisits[Admission_Date])</f>
        <v>44637</v>
      </c>
      <c r="K762">
        <f>_xlfn.XLOOKUP(Emergency[[#This Row],[Patient_ID]],Patientsdetails[Patient_ID],Patientsdetails[Satisfaction_Score])</f>
        <v>6</v>
      </c>
      <c r="L762" t="e">
        <f>_xlfn.XLOOKUP(Emergency[[#This Row],[Patient_ID]],Medicals[Patient ID],Medicals[Department])</f>
        <v>#N/A</v>
      </c>
    </row>
    <row r="763" spans="1:12">
      <c r="A763">
        <v>762</v>
      </c>
      <c r="B763">
        <v>809</v>
      </c>
      <c r="C763">
        <v>605</v>
      </c>
      <c r="D763" t="s">
        <v>1261</v>
      </c>
      <c r="E763">
        <v>3</v>
      </c>
      <c r="F763" t="s">
        <v>1261</v>
      </c>
      <c r="G763" s="28">
        <f>_xlfn.XLOOKUP(Emergency[[#This Row],[Visit_ID]],Financials[Visit_ID],Financials[Total_Bill_Amount])</f>
        <v>46704</v>
      </c>
      <c r="H763" s="28">
        <f>_xlfn.XLOOKUP(Emergency[[#This Row],[Visit_ID]],Financials[Visit_ID],Financials[Insurance_Coverage])</f>
        <v>34841.563045359588</v>
      </c>
      <c r="I763" s="28">
        <f>_xlfn.XLOOKUP(Emergency[[#This Row],[Visit_ID]],Financials[Visit_ID],Financials[Balance_Due])</f>
        <v>11862.43695464041</v>
      </c>
      <c r="J763" s="3">
        <f>_xlfn.XLOOKUP(Emergency[[#This Row],[Visit_ID]],Hospitalvisits[Visit_ID],Hospitalvisits[Admission_Date])</f>
        <v>44916</v>
      </c>
      <c r="K763">
        <f>_xlfn.XLOOKUP(Emergency[[#This Row],[Patient_ID]],Patientsdetails[Patient_ID],Patientsdetails[Satisfaction_Score])</f>
        <v>4</v>
      </c>
      <c r="L763" t="e">
        <f>_xlfn.XLOOKUP(Emergency[[#This Row],[Patient_ID]],Medicals[Patient ID],Medicals[Department])</f>
        <v>#N/A</v>
      </c>
    </row>
    <row r="764" spans="1:12">
      <c r="A764">
        <v>763</v>
      </c>
      <c r="B764">
        <v>810</v>
      </c>
      <c r="C764">
        <v>424</v>
      </c>
      <c r="D764" t="s">
        <v>1261</v>
      </c>
      <c r="E764">
        <v>6</v>
      </c>
      <c r="F764" t="s">
        <v>1262</v>
      </c>
      <c r="G764" s="28">
        <f>_xlfn.XLOOKUP(Emergency[[#This Row],[Visit_ID]],Financials[Visit_ID],Financials[Total_Bill_Amount])</f>
        <v>14289</v>
      </c>
      <c r="H764" s="28">
        <f>_xlfn.XLOOKUP(Emergency[[#This Row],[Visit_ID]],Financials[Visit_ID],Financials[Insurance_Coverage])</f>
        <v>12027.167011044899</v>
      </c>
      <c r="I764" s="28">
        <f>_xlfn.XLOOKUP(Emergency[[#This Row],[Visit_ID]],Financials[Visit_ID],Financials[Balance_Due])</f>
        <v>2261.8329889550951</v>
      </c>
      <c r="J764" s="3">
        <f>_xlfn.XLOOKUP(Emergency[[#This Row],[Visit_ID]],Hospitalvisits[Visit_ID],Hospitalvisits[Admission_Date])</f>
        <v>45186</v>
      </c>
      <c r="K764">
        <f>_xlfn.XLOOKUP(Emergency[[#This Row],[Patient_ID]],Patientsdetails[Patient_ID],Patientsdetails[Satisfaction_Score])</f>
        <v>8</v>
      </c>
      <c r="L764" t="e">
        <f>_xlfn.XLOOKUP(Emergency[[#This Row],[Patient_ID]],Medicals[Patient ID],Medicals[Department])</f>
        <v>#N/A</v>
      </c>
    </row>
    <row r="765" spans="1:12">
      <c r="A765">
        <v>764</v>
      </c>
      <c r="B765">
        <v>861</v>
      </c>
      <c r="C765">
        <v>1583</v>
      </c>
      <c r="D765" t="s">
        <v>1261</v>
      </c>
      <c r="E765">
        <v>3</v>
      </c>
      <c r="F765" t="s">
        <v>1262</v>
      </c>
      <c r="G765" s="28">
        <f>_xlfn.XLOOKUP(Emergency[[#This Row],[Visit_ID]],Financials[Visit_ID],Financials[Total_Bill_Amount])</f>
        <v>40657</v>
      </c>
      <c r="H765" s="28">
        <f>_xlfn.XLOOKUP(Emergency[[#This Row],[Visit_ID]],Financials[Visit_ID],Financials[Insurance_Coverage])</f>
        <v>34245.926386910964</v>
      </c>
      <c r="I765" s="28">
        <f>_xlfn.XLOOKUP(Emergency[[#This Row],[Visit_ID]],Financials[Visit_ID],Financials[Balance_Due])</f>
        <v>6411.0736130890436</v>
      </c>
      <c r="J765" s="3">
        <f>_xlfn.XLOOKUP(Emergency[[#This Row],[Visit_ID]],Hospitalvisits[Visit_ID],Hospitalvisits[Admission_Date])</f>
        <v>45024</v>
      </c>
      <c r="K765">
        <f>_xlfn.XLOOKUP(Emergency[[#This Row],[Patient_ID]],Patientsdetails[Patient_ID],Patientsdetails[Satisfaction_Score])</f>
        <v>9</v>
      </c>
      <c r="L765" t="e">
        <f>_xlfn.XLOOKUP(Emergency[[#This Row],[Patient_ID]],Medicals[Patient ID],Medicals[Department])</f>
        <v>#N/A</v>
      </c>
    </row>
    <row r="766" spans="1:12">
      <c r="A766">
        <v>765</v>
      </c>
      <c r="B766">
        <v>636</v>
      </c>
      <c r="C766">
        <v>685</v>
      </c>
      <c r="D766" t="s">
        <v>1262</v>
      </c>
      <c r="E766">
        <v>10</v>
      </c>
      <c r="F766" t="s">
        <v>1261</v>
      </c>
      <c r="G766" s="28">
        <f>_xlfn.XLOOKUP(Emergency[[#This Row],[Visit_ID]],Financials[Visit_ID],Financials[Total_Bill_Amount])</f>
        <v>39139</v>
      </c>
      <c r="H766" s="28">
        <f>_xlfn.XLOOKUP(Emergency[[#This Row],[Visit_ID]],Financials[Visit_ID],Financials[Insurance_Coverage])</f>
        <v>26718.05041691495</v>
      </c>
      <c r="I766" s="28">
        <f>_xlfn.XLOOKUP(Emergency[[#This Row],[Visit_ID]],Financials[Visit_ID],Financials[Balance_Due])</f>
        <v>12420.94958308505</v>
      </c>
      <c r="J766" s="3">
        <f>_xlfn.XLOOKUP(Emergency[[#This Row],[Visit_ID]],Hospitalvisits[Visit_ID],Hospitalvisits[Admission_Date])</f>
        <v>45252</v>
      </c>
      <c r="K766">
        <f>_xlfn.XLOOKUP(Emergency[[#This Row],[Patient_ID]],Patientsdetails[Patient_ID],Patientsdetails[Satisfaction_Score])</f>
        <v>3</v>
      </c>
      <c r="L766" t="e">
        <f>_xlfn.XLOOKUP(Emergency[[#This Row],[Patient_ID]],Medicals[Patient ID],Medicals[Department])</f>
        <v>#N/A</v>
      </c>
    </row>
    <row r="767" spans="1:12">
      <c r="A767">
        <v>766</v>
      </c>
      <c r="B767">
        <v>765</v>
      </c>
      <c r="C767">
        <v>2432</v>
      </c>
      <c r="D767" t="s">
        <v>1261</v>
      </c>
      <c r="E767">
        <v>3</v>
      </c>
      <c r="F767" t="s">
        <v>1261</v>
      </c>
      <c r="G767" s="28">
        <f>_xlfn.XLOOKUP(Emergency[[#This Row],[Visit_ID]],Financials[Visit_ID],Financials[Total_Bill_Amount])</f>
        <v>14946</v>
      </c>
      <c r="H767" s="28">
        <f>_xlfn.XLOOKUP(Emergency[[#This Row],[Visit_ID]],Financials[Visit_ID],Financials[Insurance_Coverage])</f>
        <v>12824.87525552258</v>
      </c>
      <c r="I767" s="28">
        <f>_xlfn.XLOOKUP(Emergency[[#This Row],[Visit_ID]],Financials[Visit_ID],Financials[Balance_Due])</f>
        <v>2121.1247444774222</v>
      </c>
      <c r="J767" s="3">
        <f>_xlfn.XLOOKUP(Emergency[[#This Row],[Visit_ID]],Hospitalvisits[Visit_ID],Hospitalvisits[Admission_Date])</f>
        <v>45331</v>
      </c>
      <c r="K767">
        <f>_xlfn.XLOOKUP(Emergency[[#This Row],[Patient_ID]],Patientsdetails[Patient_ID],Patientsdetails[Satisfaction_Score])</f>
        <v>7</v>
      </c>
      <c r="L767" t="e">
        <f>_xlfn.XLOOKUP(Emergency[[#This Row],[Patient_ID]],Medicals[Patient ID],Medicals[Department])</f>
        <v>#N/A</v>
      </c>
    </row>
    <row r="768" spans="1:12">
      <c r="A768">
        <v>767</v>
      </c>
      <c r="B768">
        <v>700</v>
      </c>
      <c r="C768">
        <v>1410</v>
      </c>
      <c r="D768" t="s">
        <v>1262</v>
      </c>
      <c r="E768">
        <v>10</v>
      </c>
      <c r="F768" t="s">
        <v>1262</v>
      </c>
      <c r="G768" s="28">
        <f>_xlfn.XLOOKUP(Emergency[[#This Row],[Visit_ID]],Financials[Visit_ID],Financials[Total_Bill_Amount])</f>
        <v>8915</v>
      </c>
      <c r="H768" s="28">
        <f>_xlfn.XLOOKUP(Emergency[[#This Row],[Visit_ID]],Financials[Visit_ID],Financials[Insurance_Coverage])</f>
        <v>5627.7470825498076</v>
      </c>
      <c r="I768" s="28">
        <f>_xlfn.XLOOKUP(Emergency[[#This Row],[Visit_ID]],Financials[Visit_ID],Financials[Balance_Due])</f>
        <v>3287.2529174501919</v>
      </c>
      <c r="J768" s="3">
        <f>_xlfn.XLOOKUP(Emergency[[#This Row],[Visit_ID]],Hospitalvisits[Visit_ID],Hospitalvisits[Admission_Date])</f>
        <v>44856</v>
      </c>
      <c r="K768">
        <f>_xlfn.XLOOKUP(Emergency[[#This Row],[Patient_ID]],Patientsdetails[Patient_ID],Patientsdetails[Satisfaction_Score])</f>
        <v>8</v>
      </c>
      <c r="L768" t="e">
        <f>_xlfn.XLOOKUP(Emergency[[#This Row],[Patient_ID]],Medicals[Patient ID],Medicals[Department])</f>
        <v>#N/A</v>
      </c>
    </row>
    <row r="769" spans="1:12">
      <c r="A769">
        <v>768</v>
      </c>
      <c r="B769">
        <v>488</v>
      </c>
      <c r="C769">
        <v>1882</v>
      </c>
      <c r="D769" t="s">
        <v>1262</v>
      </c>
      <c r="E769">
        <v>6</v>
      </c>
      <c r="F769" t="s">
        <v>1262</v>
      </c>
      <c r="G769" s="28">
        <f>_xlfn.XLOOKUP(Emergency[[#This Row],[Visit_ID]],Financials[Visit_ID],Financials[Total_Bill_Amount])</f>
        <v>17285</v>
      </c>
      <c r="H769" s="28">
        <f>_xlfn.XLOOKUP(Emergency[[#This Row],[Visit_ID]],Financials[Visit_ID],Financials[Insurance_Coverage])</f>
        <v>8930.9975974550089</v>
      </c>
      <c r="I769" s="28">
        <f>_xlfn.XLOOKUP(Emergency[[#This Row],[Visit_ID]],Financials[Visit_ID],Financials[Balance_Due])</f>
        <v>8354.0024025449911</v>
      </c>
      <c r="J769" s="3">
        <f>_xlfn.XLOOKUP(Emergency[[#This Row],[Visit_ID]],Hospitalvisits[Visit_ID],Hospitalvisits[Admission_Date])</f>
        <v>44989</v>
      </c>
      <c r="K769">
        <f>_xlfn.XLOOKUP(Emergency[[#This Row],[Patient_ID]],Patientsdetails[Patient_ID],Patientsdetails[Satisfaction_Score])</f>
        <v>2</v>
      </c>
      <c r="L769" t="e">
        <f>_xlfn.XLOOKUP(Emergency[[#This Row],[Patient_ID]],Medicals[Patient ID],Medicals[Department])</f>
        <v>#N/A</v>
      </c>
    </row>
    <row r="770" spans="1:12">
      <c r="A770">
        <v>769</v>
      </c>
      <c r="B770">
        <v>371</v>
      </c>
      <c r="C770">
        <v>2347</v>
      </c>
      <c r="D770" t="s">
        <v>1261</v>
      </c>
      <c r="E770">
        <v>12</v>
      </c>
      <c r="F770" t="s">
        <v>1261</v>
      </c>
      <c r="G770" s="28">
        <f>_xlfn.XLOOKUP(Emergency[[#This Row],[Visit_ID]],Financials[Visit_ID],Financials[Total_Bill_Amount])</f>
        <v>19517</v>
      </c>
      <c r="H770" s="28">
        <f>_xlfn.XLOOKUP(Emergency[[#This Row],[Visit_ID]],Financials[Visit_ID],Financials[Insurance_Coverage])</f>
        <v>11083.87397864109</v>
      </c>
      <c r="I770" s="28">
        <f>_xlfn.XLOOKUP(Emergency[[#This Row],[Visit_ID]],Financials[Visit_ID],Financials[Balance_Due])</f>
        <v>8433.1260213589067</v>
      </c>
      <c r="J770" s="3">
        <f>_xlfn.XLOOKUP(Emergency[[#This Row],[Visit_ID]],Hospitalvisits[Visit_ID],Hospitalvisits[Admission_Date])</f>
        <v>45575</v>
      </c>
      <c r="K770">
        <f>_xlfn.XLOOKUP(Emergency[[#This Row],[Patient_ID]],Patientsdetails[Patient_ID],Patientsdetails[Satisfaction_Score])</f>
        <v>7</v>
      </c>
      <c r="L770" t="e">
        <f>_xlfn.XLOOKUP(Emergency[[#This Row],[Patient_ID]],Medicals[Patient ID],Medicals[Department])</f>
        <v>#N/A</v>
      </c>
    </row>
    <row r="771" spans="1:12">
      <c r="A771">
        <v>770</v>
      </c>
      <c r="B771">
        <v>893</v>
      </c>
      <c r="C771">
        <v>1338</v>
      </c>
      <c r="D771" t="s">
        <v>1262</v>
      </c>
      <c r="E771">
        <v>8</v>
      </c>
      <c r="F771" t="s">
        <v>1262</v>
      </c>
      <c r="G771" s="28">
        <f>_xlfn.XLOOKUP(Emergency[[#This Row],[Visit_ID]],Financials[Visit_ID],Financials[Total_Bill_Amount])</f>
        <v>13229</v>
      </c>
      <c r="H771" s="28">
        <f>_xlfn.XLOOKUP(Emergency[[#This Row],[Visit_ID]],Financials[Visit_ID],Financials[Insurance_Coverage])</f>
        <v>11334.61146882725</v>
      </c>
      <c r="I771" s="28">
        <f>_xlfn.XLOOKUP(Emergency[[#This Row],[Visit_ID]],Financials[Visit_ID],Financials[Balance_Due])</f>
        <v>1894.388531172754</v>
      </c>
      <c r="J771" s="3">
        <f>_xlfn.XLOOKUP(Emergency[[#This Row],[Visit_ID]],Hospitalvisits[Visit_ID],Hospitalvisits[Admission_Date])</f>
        <v>44989</v>
      </c>
      <c r="K771">
        <f>_xlfn.XLOOKUP(Emergency[[#This Row],[Patient_ID]],Patientsdetails[Patient_ID],Patientsdetails[Satisfaction_Score])</f>
        <v>3</v>
      </c>
      <c r="L771" t="e">
        <f>_xlfn.XLOOKUP(Emergency[[#This Row],[Patient_ID]],Medicals[Patient ID],Medicals[Department])</f>
        <v>#N/A</v>
      </c>
    </row>
    <row r="772" spans="1:12">
      <c r="A772">
        <v>771</v>
      </c>
      <c r="B772">
        <v>79</v>
      </c>
      <c r="C772">
        <v>747</v>
      </c>
      <c r="D772" t="s">
        <v>1262</v>
      </c>
      <c r="E772">
        <v>11</v>
      </c>
      <c r="F772" t="s">
        <v>1262</v>
      </c>
      <c r="G772" s="28">
        <f>_xlfn.XLOOKUP(Emergency[[#This Row],[Visit_ID]],Financials[Visit_ID],Financials[Total_Bill_Amount])</f>
        <v>7968</v>
      </c>
      <c r="H772" s="28">
        <f>_xlfn.XLOOKUP(Emergency[[#This Row],[Visit_ID]],Financials[Visit_ID],Financials[Insurance_Coverage])</f>
        <v>7126.2591967822109</v>
      </c>
      <c r="I772" s="28">
        <f>_xlfn.XLOOKUP(Emergency[[#This Row],[Visit_ID]],Financials[Visit_ID],Financials[Balance_Due])</f>
        <v>841.74080321778911</v>
      </c>
      <c r="J772" s="3">
        <f>_xlfn.XLOOKUP(Emergency[[#This Row],[Visit_ID]],Hospitalvisits[Visit_ID],Hospitalvisits[Admission_Date])</f>
        <v>45409</v>
      </c>
      <c r="K772">
        <f>_xlfn.XLOOKUP(Emergency[[#This Row],[Patient_ID]],Patientsdetails[Patient_ID],Patientsdetails[Satisfaction_Score])</f>
        <v>10</v>
      </c>
      <c r="L772" t="str">
        <f>_xlfn.XLOOKUP(Emergency[[#This Row],[Patient_ID]],Medicals[Patient ID],Medicals[Department])</f>
        <v>Orthopedics</v>
      </c>
    </row>
    <row r="773" spans="1:12">
      <c r="A773">
        <v>772</v>
      </c>
      <c r="B773">
        <v>963</v>
      </c>
      <c r="C773">
        <v>2649</v>
      </c>
      <c r="D773" t="s">
        <v>1262</v>
      </c>
      <c r="E773">
        <v>3</v>
      </c>
      <c r="F773" t="s">
        <v>1261</v>
      </c>
      <c r="G773" s="28">
        <f>_xlfn.XLOOKUP(Emergency[[#This Row],[Visit_ID]],Financials[Visit_ID],Financials[Total_Bill_Amount])</f>
        <v>29661</v>
      </c>
      <c r="H773" s="28">
        <f>_xlfn.XLOOKUP(Emergency[[#This Row],[Visit_ID]],Financials[Visit_ID],Financials[Insurance_Coverage])</f>
        <v>17394.584182856841</v>
      </c>
      <c r="I773" s="28">
        <f>_xlfn.XLOOKUP(Emergency[[#This Row],[Visit_ID]],Financials[Visit_ID],Financials[Balance_Due])</f>
        <v>12266.415817143161</v>
      </c>
      <c r="J773" s="3">
        <f>_xlfn.XLOOKUP(Emergency[[#This Row],[Visit_ID]],Hospitalvisits[Visit_ID],Hospitalvisits[Admission_Date])</f>
        <v>44708</v>
      </c>
      <c r="K773">
        <f>_xlfn.XLOOKUP(Emergency[[#This Row],[Patient_ID]],Patientsdetails[Patient_ID],Patientsdetails[Satisfaction_Score])</f>
        <v>7</v>
      </c>
      <c r="L773" t="e">
        <f>_xlfn.XLOOKUP(Emergency[[#This Row],[Patient_ID]],Medicals[Patient ID],Medicals[Department])</f>
        <v>#N/A</v>
      </c>
    </row>
    <row r="774" spans="1:12">
      <c r="A774">
        <v>773</v>
      </c>
      <c r="B774">
        <v>905</v>
      </c>
      <c r="C774">
        <v>1246</v>
      </c>
      <c r="D774" t="s">
        <v>1261</v>
      </c>
      <c r="E774">
        <v>10</v>
      </c>
      <c r="F774" t="s">
        <v>1262</v>
      </c>
      <c r="G774" s="28">
        <f>_xlfn.XLOOKUP(Emergency[[#This Row],[Visit_ID]],Financials[Visit_ID],Financials[Total_Bill_Amount])</f>
        <v>12789</v>
      </c>
      <c r="H774" s="28">
        <f>_xlfn.XLOOKUP(Emergency[[#This Row],[Visit_ID]],Financials[Visit_ID],Financials[Insurance_Coverage])</f>
        <v>8424.4300431413321</v>
      </c>
      <c r="I774" s="28">
        <f>_xlfn.XLOOKUP(Emergency[[#This Row],[Visit_ID]],Financials[Visit_ID],Financials[Balance_Due])</f>
        <v>4364.5699568586679</v>
      </c>
      <c r="J774" s="3">
        <f>_xlfn.XLOOKUP(Emergency[[#This Row],[Visit_ID]],Hospitalvisits[Visit_ID],Hospitalvisits[Admission_Date])</f>
        <v>45404</v>
      </c>
      <c r="K774">
        <f>_xlfn.XLOOKUP(Emergency[[#This Row],[Patient_ID]],Patientsdetails[Patient_ID],Patientsdetails[Satisfaction_Score])</f>
        <v>10</v>
      </c>
      <c r="L774" t="e">
        <f>_xlfn.XLOOKUP(Emergency[[#This Row],[Patient_ID]],Medicals[Patient ID],Medicals[Department])</f>
        <v>#N/A</v>
      </c>
    </row>
    <row r="775" spans="1:12">
      <c r="A775">
        <v>774</v>
      </c>
      <c r="B775">
        <v>862</v>
      </c>
      <c r="C775">
        <v>232</v>
      </c>
      <c r="D775" t="s">
        <v>1261</v>
      </c>
      <c r="E775">
        <v>9</v>
      </c>
      <c r="F775" t="s">
        <v>1262</v>
      </c>
      <c r="G775" s="28">
        <f>_xlfn.XLOOKUP(Emergency[[#This Row],[Visit_ID]],Financials[Visit_ID],Financials[Total_Bill_Amount])</f>
        <v>9181</v>
      </c>
      <c r="H775" s="28">
        <f>_xlfn.XLOOKUP(Emergency[[#This Row],[Visit_ID]],Financials[Visit_ID],Financials[Insurance_Coverage])</f>
        <v>7660.3678705517304</v>
      </c>
      <c r="I775" s="28">
        <f>_xlfn.XLOOKUP(Emergency[[#This Row],[Visit_ID]],Financials[Visit_ID],Financials[Balance_Due])</f>
        <v>1520.63212944827</v>
      </c>
      <c r="J775" s="3">
        <f>_xlfn.XLOOKUP(Emergency[[#This Row],[Visit_ID]],Hospitalvisits[Visit_ID],Hospitalvisits[Admission_Date])</f>
        <v>44917</v>
      </c>
      <c r="K775">
        <f>_xlfn.XLOOKUP(Emergency[[#This Row],[Patient_ID]],Patientsdetails[Patient_ID],Patientsdetails[Satisfaction_Score])</f>
        <v>3</v>
      </c>
      <c r="L775" t="e">
        <f>_xlfn.XLOOKUP(Emergency[[#This Row],[Patient_ID]],Medicals[Patient ID],Medicals[Department])</f>
        <v>#N/A</v>
      </c>
    </row>
    <row r="776" spans="1:12">
      <c r="A776">
        <v>775</v>
      </c>
      <c r="B776">
        <v>510</v>
      </c>
      <c r="C776">
        <v>1264</v>
      </c>
      <c r="D776" t="s">
        <v>1262</v>
      </c>
      <c r="E776">
        <v>11</v>
      </c>
      <c r="F776" t="s">
        <v>1262</v>
      </c>
      <c r="G776" s="28">
        <f>_xlfn.XLOOKUP(Emergency[[#This Row],[Visit_ID]],Financials[Visit_ID],Financials[Total_Bill_Amount])</f>
        <v>16176</v>
      </c>
      <c r="H776" s="28">
        <f>_xlfn.XLOOKUP(Emergency[[#This Row],[Visit_ID]],Financials[Visit_ID],Financials[Insurance_Coverage])</f>
        <v>11711.21053926387</v>
      </c>
      <c r="I776" s="28">
        <f>_xlfn.XLOOKUP(Emergency[[#This Row],[Visit_ID]],Financials[Visit_ID],Financials[Balance_Due])</f>
        <v>4464.7894607361341</v>
      </c>
      <c r="J776" s="3">
        <f>_xlfn.XLOOKUP(Emergency[[#This Row],[Visit_ID]],Hospitalvisits[Visit_ID],Hospitalvisits[Admission_Date])</f>
        <v>44733</v>
      </c>
      <c r="K776">
        <f>_xlfn.XLOOKUP(Emergency[[#This Row],[Patient_ID]],Patientsdetails[Patient_ID],Patientsdetails[Satisfaction_Score])</f>
        <v>7</v>
      </c>
      <c r="L776" t="e">
        <f>_xlfn.XLOOKUP(Emergency[[#This Row],[Patient_ID]],Medicals[Patient ID],Medicals[Department])</f>
        <v>#N/A</v>
      </c>
    </row>
    <row r="777" spans="1:12">
      <c r="A777">
        <v>776</v>
      </c>
      <c r="B777">
        <v>393</v>
      </c>
      <c r="C777">
        <v>1279</v>
      </c>
      <c r="D777" t="s">
        <v>1262</v>
      </c>
      <c r="E777">
        <v>6</v>
      </c>
      <c r="F777" t="s">
        <v>1261</v>
      </c>
      <c r="G777" s="28">
        <f>_xlfn.XLOOKUP(Emergency[[#This Row],[Visit_ID]],Financials[Visit_ID],Financials[Total_Bill_Amount])</f>
        <v>10064</v>
      </c>
      <c r="H777" s="28">
        <f>_xlfn.XLOOKUP(Emergency[[#This Row],[Visit_ID]],Financials[Visit_ID],Financials[Insurance_Coverage])</f>
        <v>5313.5212065459846</v>
      </c>
      <c r="I777" s="28">
        <f>_xlfn.XLOOKUP(Emergency[[#This Row],[Visit_ID]],Financials[Visit_ID],Financials[Balance_Due])</f>
        <v>4750.4787934540154</v>
      </c>
      <c r="J777" s="3">
        <f>_xlfn.XLOOKUP(Emergency[[#This Row],[Visit_ID]],Hospitalvisits[Visit_ID],Hospitalvisits[Admission_Date])</f>
        <v>45408</v>
      </c>
      <c r="K777">
        <f>_xlfn.XLOOKUP(Emergency[[#This Row],[Patient_ID]],Patientsdetails[Patient_ID],Patientsdetails[Satisfaction_Score])</f>
        <v>8</v>
      </c>
      <c r="L777" t="e">
        <f>_xlfn.XLOOKUP(Emergency[[#This Row],[Patient_ID]],Medicals[Patient ID],Medicals[Department])</f>
        <v>#N/A</v>
      </c>
    </row>
    <row r="778" spans="1:12">
      <c r="A778">
        <v>777</v>
      </c>
      <c r="B778">
        <v>171</v>
      </c>
      <c r="C778">
        <v>2359</v>
      </c>
      <c r="D778" t="s">
        <v>1261</v>
      </c>
      <c r="E778">
        <v>2</v>
      </c>
      <c r="F778" t="s">
        <v>1261</v>
      </c>
      <c r="G778" s="28">
        <f>_xlfn.XLOOKUP(Emergency[[#This Row],[Visit_ID]],Financials[Visit_ID],Financials[Total_Bill_Amount])</f>
        <v>3858</v>
      </c>
      <c r="H778" s="28">
        <f>_xlfn.XLOOKUP(Emergency[[#This Row],[Visit_ID]],Financials[Visit_ID],Financials[Insurance_Coverage])</f>
        <v>2934.493757832508</v>
      </c>
      <c r="I778" s="28">
        <f>_xlfn.XLOOKUP(Emergency[[#This Row],[Visit_ID]],Financials[Visit_ID],Financials[Balance_Due])</f>
        <v>923.50624216749202</v>
      </c>
      <c r="J778" s="3">
        <f>_xlfn.XLOOKUP(Emergency[[#This Row],[Visit_ID]],Hospitalvisits[Visit_ID],Hospitalvisits[Admission_Date])</f>
        <v>44955</v>
      </c>
      <c r="K778">
        <f>_xlfn.XLOOKUP(Emergency[[#This Row],[Patient_ID]],Patientsdetails[Patient_ID],Patientsdetails[Satisfaction_Score])</f>
        <v>6</v>
      </c>
      <c r="L778" t="e">
        <f>_xlfn.XLOOKUP(Emergency[[#This Row],[Patient_ID]],Medicals[Patient ID],Medicals[Department])</f>
        <v>#N/A</v>
      </c>
    </row>
    <row r="779" spans="1:12">
      <c r="A779">
        <v>778</v>
      </c>
      <c r="B779">
        <v>365</v>
      </c>
      <c r="C779">
        <v>1648</v>
      </c>
      <c r="D779" t="s">
        <v>1261</v>
      </c>
      <c r="E779">
        <v>3</v>
      </c>
      <c r="F779" t="s">
        <v>1262</v>
      </c>
      <c r="G779" s="28">
        <f>_xlfn.XLOOKUP(Emergency[[#This Row],[Visit_ID]],Financials[Visit_ID],Financials[Total_Bill_Amount])</f>
        <v>15974</v>
      </c>
      <c r="H779" s="28">
        <f>_xlfn.XLOOKUP(Emergency[[#This Row],[Visit_ID]],Financials[Visit_ID],Financials[Insurance_Coverage])</f>
        <v>8944.2880382229341</v>
      </c>
      <c r="I779" s="28">
        <f>_xlfn.XLOOKUP(Emergency[[#This Row],[Visit_ID]],Financials[Visit_ID],Financials[Balance_Due])</f>
        <v>7029.7119617770659</v>
      </c>
      <c r="J779" s="3">
        <f>_xlfn.XLOOKUP(Emergency[[#This Row],[Visit_ID]],Hospitalvisits[Visit_ID],Hospitalvisits[Admission_Date])</f>
        <v>44973</v>
      </c>
      <c r="K779">
        <f>_xlfn.XLOOKUP(Emergency[[#This Row],[Patient_ID]],Patientsdetails[Patient_ID],Patientsdetails[Satisfaction_Score])</f>
        <v>4</v>
      </c>
      <c r="L779" t="e">
        <f>_xlfn.XLOOKUP(Emergency[[#This Row],[Patient_ID]],Medicals[Patient ID],Medicals[Department])</f>
        <v>#N/A</v>
      </c>
    </row>
    <row r="780" spans="1:12">
      <c r="A780">
        <v>779</v>
      </c>
      <c r="B780">
        <v>336</v>
      </c>
      <c r="C780">
        <v>1607</v>
      </c>
      <c r="D780" t="s">
        <v>1261</v>
      </c>
      <c r="E780">
        <v>2</v>
      </c>
      <c r="F780" t="s">
        <v>1262</v>
      </c>
      <c r="G780" s="28">
        <f>_xlfn.XLOOKUP(Emergency[[#This Row],[Visit_ID]],Financials[Visit_ID],Financials[Total_Bill_Amount])</f>
        <v>27178</v>
      </c>
      <c r="H780" s="28">
        <f>_xlfn.XLOOKUP(Emergency[[#This Row],[Visit_ID]],Financials[Visit_ID],Financials[Insurance_Coverage])</f>
        <v>21317.624348513709</v>
      </c>
      <c r="I780" s="28">
        <f>_xlfn.XLOOKUP(Emergency[[#This Row],[Visit_ID]],Financials[Visit_ID],Financials[Balance_Due])</f>
        <v>5860.3756514862944</v>
      </c>
      <c r="J780" s="3">
        <f>_xlfn.XLOOKUP(Emergency[[#This Row],[Visit_ID]],Hospitalvisits[Visit_ID],Hospitalvisits[Admission_Date])</f>
        <v>45253</v>
      </c>
      <c r="K780">
        <f>_xlfn.XLOOKUP(Emergency[[#This Row],[Patient_ID]],Patientsdetails[Patient_ID],Patientsdetails[Satisfaction_Score])</f>
        <v>9</v>
      </c>
      <c r="L780" t="e">
        <f>_xlfn.XLOOKUP(Emergency[[#This Row],[Patient_ID]],Medicals[Patient ID],Medicals[Department])</f>
        <v>#N/A</v>
      </c>
    </row>
    <row r="781" spans="1:12">
      <c r="A781">
        <v>780</v>
      </c>
      <c r="B781">
        <v>847</v>
      </c>
      <c r="C781">
        <v>438</v>
      </c>
      <c r="D781" t="s">
        <v>1261</v>
      </c>
      <c r="E781">
        <v>11</v>
      </c>
      <c r="F781" t="s">
        <v>1261</v>
      </c>
      <c r="G781" s="28">
        <f>_xlfn.XLOOKUP(Emergency[[#This Row],[Visit_ID]],Financials[Visit_ID],Financials[Total_Bill_Amount])</f>
        <v>6741</v>
      </c>
      <c r="H781" s="28">
        <f>_xlfn.XLOOKUP(Emergency[[#This Row],[Visit_ID]],Financials[Visit_ID],Financials[Insurance_Coverage])</f>
        <v>3492.427640938934</v>
      </c>
      <c r="I781" s="28">
        <f>_xlfn.XLOOKUP(Emergency[[#This Row],[Visit_ID]],Financials[Visit_ID],Financials[Balance_Due])</f>
        <v>3248.572359061066</v>
      </c>
      <c r="J781" s="3">
        <f>_xlfn.XLOOKUP(Emergency[[#This Row],[Visit_ID]],Hospitalvisits[Visit_ID],Hospitalvisits[Admission_Date])</f>
        <v>44689</v>
      </c>
      <c r="K781">
        <f>_xlfn.XLOOKUP(Emergency[[#This Row],[Patient_ID]],Patientsdetails[Patient_ID],Patientsdetails[Satisfaction_Score])</f>
        <v>10</v>
      </c>
      <c r="L781" t="e">
        <f>_xlfn.XLOOKUP(Emergency[[#This Row],[Patient_ID]],Medicals[Patient ID],Medicals[Department])</f>
        <v>#N/A</v>
      </c>
    </row>
    <row r="782" spans="1:12">
      <c r="A782">
        <v>781</v>
      </c>
      <c r="B782">
        <v>267</v>
      </c>
      <c r="C782">
        <v>2539</v>
      </c>
      <c r="D782" t="s">
        <v>1262</v>
      </c>
      <c r="E782">
        <v>9</v>
      </c>
      <c r="F782" t="s">
        <v>1262</v>
      </c>
      <c r="G782" s="28">
        <f>_xlfn.XLOOKUP(Emergency[[#This Row],[Visit_ID]],Financials[Visit_ID],Financials[Total_Bill_Amount])</f>
        <v>19133</v>
      </c>
      <c r="H782" s="28">
        <f>_xlfn.XLOOKUP(Emergency[[#This Row],[Visit_ID]],Financials[Visit_ID],Financials[Insurance_Coverage])</f>
        <v>15717.143179117789</v>
      </c>
      <c r="I782" s="28">
        <f>_xlfn.XLOOKUP(Emergency[[#This Row],[Visit_ID]],Financials[Visit_ID],Financials[Balance_Due])</f>
        <v>3415.8568208822048</v>
      </c>
      <c r="J782" s="3">
        <f>_xlfn.XLOOKUP(Emergency[[#This Row],[Visit_ID]],Hospitalvisits[Visit_ID],Hospitalvisits[Admission_Date])</f>
        <v>45011</v>
      </c>
      <c r="K782">
        <f>_xlfn.XLOOKUP(Emergency[[#This Row],[Patient_ID]],Patientsdetails[Patient_ID],Patientsdetails[Satisfaction_Score])</f>
        <v>10</v>
      </c>
      <c r="L782" t="e">
        <f>_xlfn.XLOOKUP(Emergency[[#This Row],[Patient_ID]],Medicals[Patient ID],Medicals[Department])</f>
        <v>#N/A</v>
      </c>
    </row>
    <row r="783" spans="1:12">
      <c r="A783">
        <v>782</v>
      </c>
      <c r="B783">
        <v>321</v>
      </c>
      <c r="C783">
        <v>345</v>
      </c>
      <c r="D783" t="s">
        <v>1262</v>
      </c>
      <c r="E783">
        <v>5</v>
      </c>
      <c r="F783" t="s">
        <v>1261</v>
      </c>
      <c r="G783" s="28">
        <f>_xlfn.XLOOKUP(Emergency[[#This Row],[Visit_ID]],Financials[Visit_ID],Financials[Total_Bill_Amount])</f>
        <v>41134</v>
      </c>
      <c r="H783" s="28">
        <f>_xlfn.XLOOKUP(Emergency[[#This Row],[Visit_ID]],Financials[Visit_ID],Financials[Insurance_Coverage])</f>
        <v>29271.602930032019</v>
      </c>
      <c r="I783" s="28">
        <f>_xlfn.XLOOKUP(Emergency[[#This Row],[Visit_ID]],Financials[Visit_ID],Financials[Balance_Due])</f>
        <v>11862.397069967979</v>
      </c>
      <c r="J783" s="3">
        <f>_xlfn.XLOOKUP(Emergency[[#This Row],[Visit_ID]],Hospitalvisits[Visit_ID],Hospitalvisits[Admission_Date])</f>
        <v>45236</v>
      </c>
      <c r="K783">
        <f>_xlfn.XLOOKUP(Emergency[[#This Row],[Patient_ID]],Patientsdetails[Patient_ID],Patientsdetails[Satisfaction_Score])</f>
        <v>6</v>
      </c>
      <c r="L783" t="e">
        <f>_xlfn.XLOOKUP(Emergency[[#This Row],[Patient_ID]],Medicals[Patient ID],Medicals[Department])</f>
        <v>#N/A</v>
      </c>
    </row>
    <row r="784" spans="1:12">
      <c r="A784">
        <v>783</v>
      </c>
      <c r="B784">
        <v>701</v>
      </c>
      <c r="C784">
        <v>2460</v>
      </c>
      <c r="D784" t="s">
        <v>1261</v>
      </c>
      <c r="E784">
        <v>8</v>
      </c>
      <c r="F784" t="s">
        <v>1262</v>
      </c>
      <c r="G784" s="28">
        <f>_xlfn.XLOOKUP(Emergency[[#This Row],[Visit_ID]],Financials[Visit_ID],Financials[Total_Bill_Amount])</f>
        <v>25747</v>
      </c>
      <c r="H784" s="28">
        <f>_xlfn.XLOOKUP(Emergency[[#This Row],[Visit_ID]],Financials[Visit_ID],Financials[Insurance_Coverage])</f>
        <v>19887.2395635678</v>
      </c>
      <c r="I784" s="28">
        <f>_xlfn.XLOOKUP(Emergency[[#This Row],[Visit_ID]],Financials[Visit_ID],Financials[Balance_Due])</f>
        <v>5859.760436432196</v>
      </c>
      <c r="J784" s="3">
        <f>_xlfn.XLOOKUP(Emergency[[#This Row],[Visit_ID]],Hospitalvisits[Visit_ID],Hospitalvisits[Admission_Date])</f>
        <v>44711</v>
      </c>
      <c r="K784">
        <f>_xlfn.XLOOKUP(Emergency[[#This Row],[Patient_ID]],Patientsdetails[Patient_ID],Patientsdetails[Satisfaction_Score])</f>
        <v>7</v>
      </c>
      <c r="L784" t="e">
        <f>_xlfn.XLOOKUP(Emergency[[#This Row],[Patient_ID]],Medicals[Patient ID],Medicals[Department])</f>
        <v>#N/A</v>
      </c>
    </row>
    <row r="785" spans="1:12">
      <c r="A785">
        <v>784</v>
      </c>
      <c r="B785">
        <v>426</v>
      </c>
      <c r="C785">
        <v>2392</v>
      </c>
      <c r="D785" t="s">
        <v>1262</v>
      </c>
      <c r="E785">
        <v>5</v>
      </c>
      <c r="F785" t="s">
        <v>1261</v>
      </c>
      <c r="G785" s="28">
        <f>_xlfn.XLOOKUP(Emergency[[#This Row],[Visit_ID]],Financials[Visit_ID],Financials[Total_Bill_Amount])</f>
        <v>18361</v>
      </c>
      <c r="H785" s="28">
        <f>_xlfn.XLOOKUP(Emergency[[#This Row],[Visit_ID]],Financials[Visit_ID],Financials[Insurance_Coverage])</f>
        <v>9590.0989512901324</v>
      </c>
      <c r="I785" s="28">
        <f>_xlfn.XLOOKUP(Emergency[[#This Row],[Visit_ID]],Financials[Visit_ID],Financials[Balance_Due])</f>
        <v>8770.9010487098676</v>
      </c>
      <c r="J785" s="3">
        <f>_xlfn.XLOOKUP(Emergency[[#This Row],[Visit_ID]],Hospitalvisits[Visit_ID],Hospitalvisits[Admission_Date])</f>
        <v>44844</v>
      </c>
      <c r="K785">
        <f>_xlfn.XLOOKUP(Emergency[[#This Row],[Patient_ID]],Patientsdetails[Patient_ID],Patientsdetails[Satisfaction_Score])</f>
        <v>2</v>
      </c>
      <c r="L785" t="e">
        <f>_xlfn.XLOOKUP(Emergency[[#This Row],[Patient_ID]],Medicals[Patient ID],Medicals[Department])</f>
        <v>#N/A</v>
      </c>
    </row>
    <row r="786" spans="1:12">
      <c r="A786">
        <v>785</v>
      </c>
      <c r="B786">
        <v>271</v>
      </c>
      <c r="C786">
        <v>485</v>
      </c>
      <c r="D786" t="s">
        <v>1262</v>
      </c>
      <c r="E786">
        <v>3</v>
      </c>
      <c r="F786" t="s">
        <v>1262</v>
      </c>
      <c r="G786" s="28">
        <f>_xlfn.XLOOKUP(Emergency[[#This Row],[Visit_ID]],Financials[Visit_ID],Financials[Total_Bill_Amount])</f>
        <v>8112</v>
      </c>
      <c r="H786" s="28">
        <f>_xlfn.XLOOKUP(Emergency[[#This Row],[Visit_ID]],Financials[Visit_ID],Financials[Insurance_Coverage])</f>
        <v>4058.3189217739118</v>
      </c>
      <c r="I786" s="28">
        <f>_xlfn.XLOOKUP(Emergency[[#This Row],[Visit_ID]],Financials[Visit_ID],Financials[Balance_Due])</f>
        <v>4053.6810782260882</v>
      </c>
      <c r="J786" s="3">
        <f>_xlfn.XLOOKUP(Emergency[[#This Row],[Visit_ID]],Hospitalvisits[Visit_ID],Hospitalvisits[Admission_Date])</f>
        <v>45549</v>
      </c>
      <c r="K786">
        <f>_xlfn.XLOOKUP(Emergency[[#This Row],[Patient_ID]],Patientsdetails[Patient_ID],Patientsdetails[Satisfaction_Score])</f>
        <v>7</v>
      </c>
      <c r="L786" t="e">
        <f>_xlfn.XLOOKUP(Emergency[[#This Row],[Patient_ID]],Medicals[Patient ID],Medicals[Department])</f>
        <v>#N/A</v>
      </c>
    </row>
    <row r="787" spans="1:12">
      <c r="A787">
        <v>786</v>
      </c>
      <c r="B787">
        <v>695</v>
      </c>
      <c r="C787">
        <v>1804</v>
      </c>
      <c r="D787" t="s">
        <v>1262</v>
      </c>
      <c r="E787">
        <v>2</v>
      </c>
      <c r="F787" t="s">
        <v>1261</v>
      </c>
      <c r="G787" s="28">
        <f>_xlfn.XLOOKUP(Emergency[[#This Row],[Visit_ID]],Financials[Visit_ID],Financials[Total_Bill_Amount])</f>
        <v>17593</v>
      </c>
      <c r="H787" s="28">
        <f>_xlfn.XLOOKUP(Emergency[[#This Row],[Visit_ID]],Financials[Visit_ID],Financials[Insurance_Coverage])</f>
        <v>12854.78108914503</v>
      </c>
      <c r="I787" s="28">
        <f>_xlfn.XLOOKUP(Emergency[[#This Row],[Visit_ID]],Financials[Visit_ID],Financials[Balance_Due])</f>
        <v>4738.2189108549737</v>
      </c>
      <c r="J787" s="3">
        <f>_xlfn.XLOOKUP(Emergency[[#This Row],[Visit_ID]],Hospitalvisits[Visit_ID],Hospitalvisits[Admission_Date])</f>
        <v>44811</v>
      </c>
      <c r="K787">
        <f>_xlfn.XLOOKUP(Emergency[[#This Row],[Patient_ID]],Patientsdetails[Patient_ID],Patientsdetails[Satisfaction_Score])</f>
        <v>2</v>
      </c>
      <c r="L787" t="e">
        <f>_xlfn.XLOOKUP(Emergency[[#This Row],[Patient_ID]],Medicals[Patient ID],Medicals[Department])</f>
        <v>#N/A</v>
      </c>
    </row>
    <row r="788" spans="1:12">
      <c r="A788">
        <v>787</v>
      </c>
      <c r="B788">
        <v>134</v>
      </c>
      <c r="C788">
        <v>2752</v>
      </c>
      <c r="D788" t="s">
        <v>1262</v>
      </c>
      <c r="E788">
        <v>11</v>
      </c>
      <c r="F788" t="s">
        <v>1262</v>
      </c>
      <c r="G788" s="28">
        <f>_xlfn.XLOOKUP(Emergency[[#This Row],[Visit_ID]],Financials[Visit_ID],Financials[Total_Bill_Amount])</f>
        <v>15006</v>
      </c>
      <c r="H788" s="28">
        <f>_xlfn.XLOOKUP(Emergency[[#This Row],[Visit_ID]],Financials[Visit_ID],Financials[Insurance_Coverage])</f>
        <v>9260.8610715267387</v>
      </c>
      <c r="I788" s="28">
        <f>_xlfn.XLOOKUP(Emergency[[#This Row],[Visit_ID]],Financials[Visit_ID],Financials[Balance_Due])</f>
        <v>5745.1389284732613</v>
      </c>
      <c r="J788" s="3">
        <f>_xlfn.XLOOKUP(Emergency[[#This Row],[Visit_ID]],Hospitalvisits[Visit_ID],Hospitalvisits[Admission_Date])</f>
        <v>44961</v>
      </c>
      <c r="K788">
        <f>_xlfn.XLOOKUP(Emergency[[#This Row],[Patient_ID]],Patientsdetails[Patient_ID],Patientsdetails[Satisfaction_Score])</f>
        <v>6</v>
      </c>
      <c r="L788" t="e">
        <f>_xlfn.XLOOKUP(Emergency[[#This Row],[Patient_ID]],Medicals[Patient ID],Medicals[Department])</f>
        <v>#N/A</v>
      </c>
    </row>
    <row r="789" spans="1:12">
      <c r="A789">
        <v>788</v>
      </c>
      <c r="B789">
        <v>154</v>
      </c>
      <c r="C789">
        <v>1160</v>
      </c>
      <c r="D789" t="s">
        <v>1261</v>
      </c>
      <c r="E789">
        <v>7</v>
      </c>
      <c r="F789" t="s">
        <v>1261</v>
      </c>
      <c r="G789" s="28">
        <f>_xlfn.XLOOKUP(Emergency[[#This Row],[Visit_ID]],Financials[Visit_ID],Financials[Total_Bill_Amount])</f>
        <v>4595</v>
      </c>
      <c r="H789" s="28">
        <f>_xlfn.XLOOKUP(Emergency[[#This Row],[Visit_ID]],Financials[Visit_ID],Financials[Insurance_Coverage])</f>
        <v>3058.1239602082078</v>
      </c>
      <c r="I789" s="28">
        <f>_xlfn.XLOOKUP(Emergency[[#This Row],[Visit_ID]],Financials[Visit_ID],Financials[Balance_Due])</f>
        <v>1536.876039791792</v>
      </c>
      <c r="J789" s="3">
        <f>_xlfn.XLOOKUP(Emergency[[#This Row],[Visit_ID]],Hospitalvisits[Visit_ID],Hospitalvisits[Admission_Date])</f>
        <v>45189</v>
      </c>
      <c r="K789">
        <f>_xlfn.XLOOKUP(Emergency[[#This Row],[Patient_ID]],Patientsdetails[Patient_ID],Patientsdetails[Satisfaction_Score])</f>
        <v>3</v>
      </c>
      <c r="L789" t="e">
        <f>_xlfn.XLOOKUP(Emergency[[#This Row],[Patient_ID]],Medicals[Patient ID],Medicals[Department])</f>
        <v>#N/A</v>
      </c>
    </row>
    <row r="790" spans="1:12">
      <c r="A790">
        <v>789</v>
      </c>
      <c r="B790">
        <v>81</v>
      </c>
      <c r="C790">
        <v>2594</v>
      </c>
      <c r="D790" t="s">
        <v>1261</v>
      </c>
      <c r="E790">
        <v>2</v>
      </c>
      <c r="F790" t="s">
        <v>1262</v>
      </c>
      <c r="G790" s="28">
        <f>_xlfn.XLOOKUP(Emergency[[#This Row],[Visit_ID]],Financials[Visit_ID],Financials[Total_Bill_Amount])</f>
        <v>9460</v>
      </c>
      <c r="H790" s="28">
        <f>_xlfn.XLOOKUP(Emergency[[#This Row],[Visit_ID]],Financials[Visit_ID],Financials[Insurance_Coverage])</f>
        <v>7655.8958855302099</v>
      </c>
      <c r="I790" s="28">
        <f>_xlfn.XLOOKUP(Emergency[[#This Row],[Visit_ID]],Financials[Visit_ID],Financials[Balance_Due])</f>
        <v>1804.1041144697899</v>
      </c>
      <c r="J790" s="3">
        <f>_xlfn.XLOOKUP(Emergency[[#This Row],[Visit_ID]],Hospitalvisits[Visit_ID],Hospitalvisits[Admission_Date])</f>
        <v>44711</v>
      </c>
      <c r="K790">
        <f>_xlfn.XLOOKUP(Emergency[[#This Row],[Patient_ID]],Patientsdetails[Patient_ID],Patientsdetails[Satisfaction_Score])</f>
        <v>6</v>
      </c>
      <c r="L790" t="str">
        <f>_xlfn.XLOOKUP(Emergency[[#This Row],[Patient_ID]],Medicals[Patient ID],Medicals[Department])</f>
        <v>Neurology</v>
      </c>
    </row>
    <row r="791" spans="1:12">
      <c r="A791">
        <v>790</v>
      </c>
      <c r="B791">
        <v>822</v>
      </c>
      <c r="C791">
        <v>2468</v>
      </c>
      <c r="D791" t="s">
        <v>1261</v>
      </c>
      <c r="E791">
        <v>11</v>
      </c>
      <c r="F791" t="s">
        <v>1262</v>
      </c>
      <c r="G791" s="28">
        <f>_xlfn.XLOOKUP(Emergency[[#This Row],[Visit_ID]],Financials[Visit_ID],Financials[Total_Bill_Amount])</f>
        <v>28916</v>
      </c>
      <c r="H791" s="28">
        <f>_xlfn.XLOOKUP(Emergency[[#This Row],[Visit_ID]],Financials[Visit_ID],Financials[Insurance_Coverage])</f>
        <v>18390.892314828419</v>
      </c>
      <c r="I791" s="28">
        <f>_xlfn.XLOOKUP(Emergency[[#This Row],[Visit_ID]],Financials[Visit_ID],Financials[Balance_Due])</f>
        <v>10525.107685171581</v>
      </c>
      <c r="J791" s="3">
        <f>_xlfn.XLOOKUP(Emergency[[#This Row],[Visit_ID]],Hospitalvisits[Visit_ID],Hospitalvisits[Admission_Date])</f>
        <v>45089</v>
      </c>
      <c r="K791">
        <f>_xlfn.XLOOKUP(Emergency[[#This Row],[Patient_ID]],Patientsdetails[Patient_ID],Patientsdetails[Satisfaction_Score])</f>
        <v>2</v>
      </c>
      <c r="L791" t="e">
        <f>_xlfn.XLOOKUP(Emergency[[#This Row],[Patient_ID]],Medicals[Patient ID],Medicals[Department])</f>
        <v>#N/A</v>
      </c>
    </row>
    <row r="792" spans="1:12">
      <c r="A792">
        <v>791</v>
      </c>
      <c r="B792">
        <v>488</v>
      </c>
      <c r="C792">
        <v>491</v>
      </c>
      <c r="D792" t="s">
        <v>1262</v>
      </c>
      <c r="E792">
        <v>9</v>
      </c>
      <c r="F792" t="s">
        <v>1262</v>
      </c>
      <c r="G792" s="28">
        <f>_xlfn.XLOOKUP(Emergency[[#This Row],[Visit_ID]],Financials[Visit_ID],Financials[Total_Bill_Amount])</f>
        <v>47739</v>
      </c>
      <c r="H792" s="28">
        <f>_xlfn.XLOOKUP(Emergency[[#This Row],[Visit_ID]],Financials[Visit_ID],Financials[Insurance_Coverage])</f>
        <v>34392.553810900259</v>
      </c>
      <c r="I792" s="28">
        <f>_xlfn.XLOOKUP(Emergency[[#This Row],[Visit_ID]],Financials[Visit_ID],Financials[Balance_Due])</f>
        <v>13346.446189099741</v>
      </c>
      <c r="J792" s="3">
        <f>_xlfn.XLOOKUP(Emergency[[#This Row],[Visit_ID]],Hospitalvisits[Visit_ID],Hospitalvisits[Admission_Date])</f>
        <v>44890</v>
      </c>
      <c r="K792">
        <f>_xlfn.XLOOKUP(Emergency[[#This Row],[Patient_ID]],Patientsdetails[Patient_ID],Patientsdetails[Satisfaction_Score])</f>
        <v>2</v>
      </c>
      <c r="L792" t="e">
        <f>_xlfn.XLOOKUP(Emergency[[#This Row],[Patient_ID]],Medicals[Patient ID],Medicals[Department])</f>
        <v>#N/A</v>
      </c>
    </row>
    <row r="793" spans="1:12">
      <c r="A793">
        <v>792</v>
      </c>
      <c r="B793">
        <v>340</v>
      </c>
      <c r="C793">
        <v>500</v>
      </c>
      <c r="D793" t="s">
        <v>1262</v>
      </c>
      <c r="E793">
        <v>3</v>
      </c>
      <c r="F793" t="s">
        <v>1262</v>
      </c>
      <c r="G793" s="28">
        <f>_xlfn.XLOOKUP(Emergency[[#This Row],[Visit_ID]],Financials[Visit_ID],Financials[Total_Bill_Amount])</f>
        <v>17191</v>
      </c>
      <c r="H793" s="28">
        <f>_xlfn.XLOOKUP(Emergency[[#This Row],[Visit_ID]],Financials[Visit_ID],Financials[Insurance_Coverage])</f>
        <v>13432.938175611551</v>
      </c>
      <c r="I793" s="28">
        <f>_xlfn.XLOOKUP(Emergency[[#This Row],[Visit_ID]],Financials[Visit_ID],Financials[Balance_Due])</f>
        <v>3758.0618243884469</v>
      </c>
      <c r="J793" s="3">
        <f>_xlfn.XLOOKUP(Emergency[[#This Row],[Visit_ID]],Hospitalvisits[Visit_ID],Hospitalvisits[Admission_Date])</f>
        <v>45332</v>
      </c>
      <c r="K793">
        <f>_xlfn.XLOOKUP(Emergency[[#This Row],[Patient_ID]],Patientsdetails[Patient_ID],Patientsdetails[Satisfaction_Score])</f>
        <v>10</v>
      </c>
      <c r="L793" t="e">
        <f>_xlfn.XLOOKUP(Emergency[[#This Row],[Patient_ID]],Medicals[Patient ID],Medicals[Department])</f>
        <v>#N/A</v>
      </c>
    </row>
    <row r="794" spans="1:12">
      <c r="A794">
        <v>793</v>
      </c>
      <c r="B794">
        <v>464</v>
      </c>
      <c r="C794">
        <v>1950</v>
      </c>
      <c r="D794" t="s">
        <v>1261</v>
      </c>
      <c r="E794">
        <v>3</v>
      </c>
      <c r="F794" t="s">
        <v>1261</v>
      </c>
      <c r="G794" s="28">
        <f>_xlfn.XLOOKUP(Emergency[[#This Row],[Visit_ID]],Financials[Visit_ID],Financials[Total_Bill_Amount])</f>
        <v>36533</v>
      </c>
      <c r="H794" s="28">
        <f>_xlfn.XLOOKUP(Emergency[[#This Row],[Visit_ID]],Financials[Visit_ID],Financials[Insurance_Coverage])</f>
        <v>25194.12188718707</v>
      </c>
      <c r="I794" s="28">
        <f>_xlfn.XLOOKUP(Emergency[[#This Row],[Visit_ID]],Financials[Visit_ID],Financials[Balance_Due])</f>
        <v>11338.87811281293</v>
      </c>
      <c r="J794" s="3">
        <f>_xlfn.XLOOKUP(Emergency[[#This Row],[Visit_ID]],Hospitalvisits[Visit_ID],Hospitalvisits[Admission_Date])</f>
        <v>44594</v>
      </c>
      <c r="K794">
        <f>_xlfn.XLOOKUP(Emergency[[#This Row],[Patient_ID]],Patientsdetails[Patient_ID],Patientsdetails[Satisfaction_Score])</f>
        <v>3</v>
      </c>
      <c r="L794" t="e">
        <f>_xlfn.XLOOKUP(Emergency[[#This Row],[Patient_ID]],Medicals[Patient ID],Medicals[Department])</f>
        <v>#N/A</v>
      </c>
    </row>
    <row r="795" spans="1:12">
      <c r="A795">
        <v>794</v>
      </c>
      <c r="B795">
        <v>839</v>
      </c>
      <c r="C795">
        <v>1285</v>
      </c>
      <c r="D795" t="s">
        <v>1262</v>
      </c>
      <c r="E795">
        <v>11</v>
      </c>
      <c r="F795" t="s">
        <v>1261</v>
      </c>
      <c r="G795" s="28">
        <f>_xlfn.XLOOKUP(Emergency[[#This Row],[Visit_ID]],Financials[Visit_ID],Financials[Total_Bill_Amount])</f>
        <v>14012</v>
      </c>
      <c r="H795" s="28">
        <f>_xlfn.XLOOKUP(Emergency[[#This Row],[Visit_ID]],Financials[Visit_ID],Financials[Insurance_Coverage])</f>
        <v>8390.7214836020667</v>
      </c>
      <c r="I795" s="28">
        <f>_xlfn.XLOOKUP(Emergency[[#This Row],[Visit_ID]],Financials[Visit_ID],Financials[Balance_Due])</f>
        <v>5621.2785163979333</v>
      </c>
      <c r="J795" s="3">
        <f>_xlfn.XLOOKUP(Emergency[[#This Row],[Visit_ID]],Hospitalvisits[Visit_ID],Hospitalvisits[Admission_Date])</f>
        <v>45150</v>
      </c>
      <c r="K795">
        <f>_xlfn.XLOOKUP(Emergency[[#This Row],[Patient_ID]],Patientsdetails[Patient_ID],Patientsdetails[Satisfaction_Score])</f>
        <v>10</v>
      </c>
      <c r="L795" t="e">
        <f>_xlfn.XLOOKUP(Emergency[[#This Row],[Patient_ID]],Medicals[Patient ID],Medicals[Department])</f>
        <v>#N/A</v>
      </c>
    </row>
    <row r="796" spans="1:12">
      <c r="A796">
        <v>795</v>
      </c>
      <c r="B796">
        <v>11</v>
      </c>
      <c r="C796">
        <v>2638</v>
      </c>
      <c r="D796" t="s">
        <v>1261</v>
      </c>
      <c r="E796">
        <v>3</v>
      </c>
      <c r="F796" t="s">
        <v>1261</v>
      </c>
      <c r="G796" s="28">
        <f>_xlfn.XLOOKUP(Emergency[[#This Row],[Visit_ID]],Financials[Visit_ID],Financials[Total_Bill_Amount])</f>
        <v>5085</v>
      </c>
      <c r="H796" s="28">
        <f>_xlfn.XLOOKUP(Emergency[[#This Row],[Visit_ID]],Financials[Visit_ID],Financials[Insurance_Coverage])</f>
        <v>4205.6695167937696</v>
      </c>
      <c r="I796" s="28">
        <f>_xlfn.XLOOKUP(Emergency[[#This Row],[Visit_ID]],Financials[Visit_ID],Financials[Balance_Due])</f>
        <v>879.33048320623038</v>
      </c>
      <c r="J796" s="3">
        <f>_xlfn.XLOOKUP(Emergency[[#This Row],[Visit_ID]],Hospitalvisits[Visit_ID],Hospitalvisits[Admission_Date])</f>
        <v>44909</v>
      </c>
      <c r="K796">
        <f>_xlfn.XLOOKUP(Emergency[[#This Row],[Patient_ID]],Patientsdetails[Patient_ID],Patientsdetails[Satisfaction_Score])</f>
        <v>4</v>
      </c>
      <c r="L796" t="e">
        <f>_xlfn.XLOOKUP(Emergency[[#This Row],[Patient_ID]],Medicals[Patient ID],Medicals[Department])</f>
        <v>#N/A</v>
      </c>
    </row>
    <row r="797" spans="1:12">
      <c r="A797">
        <v>796</v>
      </c>
      <c r="B797">
        <v>213</v>
      </c>
      <c r="C797">
        <v>1680</v>
      </c>
      <c r="D797" t="s">
        <v>1262</v>
      </c>
      <c r="E797">
        <v>6</v>
      </c>
      <c r="F797" t="s">
        <v>1261</v>
      </c>
      <c r="G797" s="28">
        <f>_xlfn.XLOOKUP(Emergency[[#This Row],[Visit_ID]],Financials[Visit_ID],Financials[Total_Bill_Amount])</f>
        <v>16079</v>
      </c>
      <c r="H797" s="28">
        <f>_xlfn.XLOOKUP(Emergency[[#This Row],[Visit_ID]],Financials[Visit_ID],Financials[Insurance_Coverage])</f>
        <v>8041.0102511614468</v>
      </c>
      <c r="I797" s="28">
        <f>_xlfn.XLOOKUP(Emergency[[#This Row],[Visit_ID]],Financials[Visit_ID],Financials[Balance_Due])</f>
        <v>8037.9897488385532</v>
      </c>
      <c r="J797" s="3">
        <f>_xlfn.XLOOKUP(Emergency[[#This Row],[Visit_ID]],Hospitalvisits[Visit_ID],Hospitalvisits[Admission_Date])</f>
        <v>45093</v>
      </c>
      <c r="K797">
        <f>_xlfn.XLOOKUP(Emergency[[#This Row],[Patient_ID]],Patientsdetails[Patient_ID],Patientsdetails[Satisfaction_Score])</f>
        <v>7</v>
      </c>
      <c r="L797" t="e">
        <f>_xlfn.XLOOKUP(Emergency[[#This Row],[Patient_ID]],Medicals[Patient ID],Medicals[Department])</f>
        <v>#N/A</v>
      </c>
    </row>
    <row r="798" spans="1:12">
      <c r="A798">
        <v>797</v>
      </c>
      <c r="B798">
        <v>708</v>
      </c>
      <c r="C798">
        <v>1810</v>
      </c>
      <c r="D798" t="s">
        <v>1262</v>
      </c>
      <c r="E798">
        <v>7</v>
      </c>
      <c r="F798" t="s">
        <v>1261</v>
      </c>
      <c r="G798" s="28">
        <f>_xlfn.XLOOKUP(Emergency[[#This Row],[Visit_ID]],Financials[Visit_ID],Financials[Total_Bill_Amount])</f>
        <v>11373</v>
      </c>
      <c r="H798" s="28">
        <f>_xlfn.XLOOKUP(Emergency[[#This Row],[Visit_ID]],Financials[Visit_ID],Financials[Insurance_Coverage])</f>
        <v>6507.5191557257494</v>
      </c>
      <c r="I798" s="28">
        <f>_xlfn.XLOOKUP(Emergency[[#This Row],[Visit_ID]],Financials[Visit_ID],Financials[Balance_Due])</f>
        <v>4865.4808442742506</v>
      </c>
      <c r="J798" s="3">
        <f>_xlfn.XLOOKUP(Emergency[[#This Row],[Visit_ID]],Hospitalvisits[Visit_ID],Hospitalvisits[Admission_Date])</f>
        <v>44676</v>
      </c>
      <c r="K798">
        <f>_xlfn.XLOOKUP(Emergency[[#This Row],[Patient_ID]],Patientsdetails[Patient_ID],Patientsdetails[Satisfaction_Score])</f>
        <v>7</v>
      </c>
      <c r="L798" t="e">
        <f>_xlfn.XLOOKUP(Emergency[[#This Row],[Patient_ID]],Medicals[Patient ID],Medicals[Department])</f>
        <v>#N/A</v>
      </c>
    </row>
    <row r="799" spans="1:12">
      <c r="A799">
        <v>798</v>
      </c>
      <c r="B799">
        <v>407</v>
      </c>
      <c r="C799">
        <v>784</v>
      </c>
      <c r="D799" t="s">
        <v>1262</v>
      </c>
      <c r="E799">
        <v>7</v>
      </c>
      <c r="F799" t="s">
        <v>1261</v>
      </c>
      <c r="G799" s="28">
        <f>_xlfn.XLOOKUP(Emergency[[#This Row],[Visit_ID]],Financials[Visit_ID],Financials[Total_Bill_Amount])</f>
        <v>7326</v>
      </c>
      <c r="H799" s="28">
        <f>_xlfn.XLOOKUP(Emergency[[#This Row],[Visit_ID]],Financials[Visit_ID],Financials[Insurance_Coverage])</f>
        <v>4250.8268960508021</v>
      </c>
      <c r="I799" s="28">
        <f>_xlfn.XLOOKUP(Emergency[[#This Row],[Visit_ID]],Financials[Visit_ID],Financials[Balance_Due])</f>
        <v>3075.1731039491979</v>
      </c>
      <c r="J799" s="3">
        <f>_xlfn.XLOOKUP(Emergency[[#This Row],[Visit_ID]],Hospitalvisits[Visit_ID],Hospitalvisits[Admission_Date])</f>
        <v>45265</v>
      </c>
      <c r="K799">
        <f>_xlfn.XLOOKUP(Emergency[[#This Row],[Patient_ID]],Patientsdetails[Patient_ID],Patientsdetails[Satisfaction_Score])</f>
        <v>5</v>
      </c>
      <c r="L799" t="e">
        <f>_xlfn.XLOOKUP(Emergency[[#This Row],[Patient_ID]],Medicals[Patient ID],Medicals[Department])</f>
        <v>#N/A</v>
      </c>
    </row>
    <row r="800" spans="1:12">
      <c r="A800">
        <v>799</v>
      </c>
      <c r="B800">
        <v>335</v>
      </c>
      <c r="C800">
        <v>1095</v>
      </c>
      <c r="D800" t="s">
        <v>1262</v>
      </c>
      <c r="E800">
        <v>8</v>
      </c>
      <c r="F800" t="s">
        <v>1261</v>
      </c>
      <c r="G800" s="28">
        <f>_xlfn.XLOOKUP(Emergency[[#This Row],[Visit_ID]],Financials[Visit_ID],Financials[Total_Bill_Amount])</f>
        <v>30652</v>
      </c>
      <c r="H800" s="28">
        <f>_xlfn.XLOOKUP(Emergency[[#This Row],[Visit_ID]],Financials[Visit_ID],Financials[Insurance_Coverage])</f>
        <v>18143.18501867375</v>
      </c>
      <c r="I800" s="28">
        <f>_xlfn.XLOOKUP(Emergency[[#This Row],[Visit_ID]],Financials[Visit_ID],Financials[Balance_Due])</f>
        <v>12508.81498132625</v>
      </c>
      <c r="J800" s="3">
        <f>_xlfn.XLOOKUP(Emergency[[#This Row],[Visit_ID]],Hospitalvisits[Visit_ID],Hospitalvisits[Admission_Date])</f>
        <v>44850</v>
      </c>
      <c r="K800">
        <f>_xlfn.XLOOKUP(Emergency[[#This Row],[Patient_ID]],Patientsdetails[Patient_ID],Patientsdetails[Satisfaction_Score])</f>
        <v>2</v>
      </c>
      <c r="L800" t="e">
        <f>_xlfn.XLOOKUP(Emergency[[#This Row],[Patient_ID]],Medicals[Patient ID],Medicals[Department])</f>
        <v>#N/A</v>
      </c>
    </row>
    <row r="801" spans="1:12">
      <c r="A801">
        <v>800</v>
      </c>
      <c r="B801">
        <v>364</v>
      </c>
      <c r="C801">
        <v>200</v>
      </c>
      <c r="D801" t="s">
        <v>1261</v>
      </c>
      <c r="E801">
        <v>6</v>
      </c>
      <c r="F801" t="s">
        <v>1261</v>
      </c>
      <c r="G801" s="28">
        <f>_xlfn.XLOOKUP(Emergency[[#This Row],[Visit_ID]],Financials[Visit_ID],Financials[Total_Bill_Amount])</f>
        <v>10183</v>
      </c>
      <c r="H801" s="28">
        <f>_xlfn.XLOOKUP(Emergency[[#This Row],[Visit_ID]],Financials[Visit_ID],Financials[Insurance_Coverage])</f>
        <v>6140.5615676101042</v>
      </c>
      <c r="I801" s="28">
        <f>_xlfn.XLOOKUP(Emergency[[#This Row],[Visit_ID]],Financials[Visit_ID],Financials[Balance_Due])</f>
        <v>4042.4384323898962</v>
      </c>
      <c r="J801" s="3">
        <f>_xlfn.XLOOKUP(Emergency[[#This Row],[Visit_ID]],Hospitalvisits[Visit_ID],Hospitalvisits[Admission_Date])</f>
        <v>45102</v>
      </c>
      <c r="K801">
        <f>_xlfn.XLOOKUP(Emergency[[#This Row],[Patient_ID]],Patientsdetails[Patient_ID],Patientsdetails[Satisfaction_Score])</f>
        <v>8</v>
      </c>
      <c r="L801" t="e">
        <f>_xlfn.XLOOKUP(Emergency[[#This Row],[Patient_ID]],Medicals[Patient ID],Medicals[Department])</f>
        <v>#N/A</v>
      </c>
    </row>
    <row r="802" spans="1:12">
      <c r="A802">
        <v>801</v>
      </c>
      <c r="B802">
        <v>926</v>
      </c>
      <c r="C802">
        <v>2533</v>
      </c>
      <c r="D802" t="s">
        <v>1261</v>
      </c>
      <c r="E802">
        <v>12</v>
      </c>
      <c r="F802" t="s">
        <v>1262</v>
      </c>
      <c r="G802" s="28">
        <f>_xlfn.XLOOKUP(Emergency[[#This Row],[Visit_ID]],Financials[Visit_ID],Financials[Total_Bill_Amount])</f>
        <v>14480</v>
      </c>
      <c r="H802" s="28">
        <f>_xlfn.XLOOKUP(Emergency[[#This Row],[Visit_ID]],Financials[Visit_ID],Financials[Insurance_Coverage])</f>
        <v>11280.391535318329</v>
      </c>
      <c r="I802" s="28">
        <f>_xlfn.XLOOKUP(Emergency[[#This Row],[Visit_ID]],Financials[Visit_ID],Financials[Balance_Due])</f>
        <v>3199.6084646816739</v>
      </c>
      <c r="J802" s="3">
        <f>_xlfn.XLOOKUP(Emergency[[#This Row],[Visit_ID]],Hospitalvisits[Visit_ID],Hospitalvisits[Admission_Date])</f>
        <v>44962</v>
      </c>
      <c r="K802">
        <f>_xlfn.XLOOKUP(Emergency[[#This Row],[Patient_ID]],Patientsdetails[Patient_ID],Patientsdetails[Satisfaction_Score])</f>
        <v>7</v>
      </c>
      <c r="L802" t="e">
        <f>_xlfn.XLOOKUP(Emergency[[#This Row],[Patient_ID]],Medicals[Patient ID],Medicals[Department])</f>
        <v>#N/A</v>
      </c>
    </row>
    <row r="803" spans="1:12">
      <c r="A803">
        <v>802</v>
      </c>
      <c r="B803">
        <v>639</v>
      </c>
      <c r="C803">
        <v>885</v>
      </c>
      <c r="D803" t="s">
        <v>1262</v>
      </c>
      <c r="E803">
        <v>1</v>
      </c>
      <c r="F803" t="s">
        <v>1261</v>
      </c>
      <c r="G803" s="28">
        <f>_xlfn.XLOOKUP(Emergency[[#This Row],[Visit_ID]],Financials[Visit_ID],Financials[Total_Bill_Amount])</f>
        <v>19199</v>
      </c>
      <c r="H803" s="28">
        <f>_xlfn.XLOOKUP(Emergency[[#This Row],[Visit_ID]],Financials[Visit_ID],Financials[Insurance_Coverage])</f>
        <v>13932.316432895401</v>
      </c>
      <c r="I803" s="28">
        <f>_xlfn.XLOOKUP(Emergency[[#This Row],[Visit_ID]],Financials[Visit_ID],Financials[Balance_Due])</f>
        <v>5266.6835671045974</v>
      </c>
      <c r="J803" s="3">
        <f>_xlfn.XLOOKUP(Emergency[[#This Row],[Visit_ID]],Hospitalvisits[Visit_ID],Hospitalvisits[Admission_Date])</f>
        <v>45253</v>
      </c>
      <c r="K803">
        <f>_xlfn.XLOOKUP(Emergency[[#This Row],[Patient_ID]],Patientsdetails[Patient_ID],Patientsdetails[Satisfaction_Score])</f>
        <v>9</v>
      </c>
      <c r="L803" t="e">
        <f>_xlfn.XLOOKUP(Emergency[[#This Row],[Patient_ID]],Medicals[Patient ID],Medicals[Department])</f>
        <v>#N/A</v>
      </c>
    </row>
    <row r="804" spans="1:12">
      <c r="A804">
        <v>803</v>
      </c>
      <c r="B804">
        <v>406</v>
      </c>
      <c r="C804">
        <v>1524</v>
      </c>
      <c r="D804" t="s">
        <v>1261</v>
      </c>
      <c r="E804">
        <v>11</v>
      </c>
      <c r="F804" t="s">
        <v>1261</v>
      </c>
      <c r="G804" s="28">
        <f>_xlfn.XLOOKUP(Emergency[[#This Row],[Visit_ID]],Financials[Visit_ID],Financials[Total_Bill_Amount])</f>
        <v>16972</v>
      </c>
      <c r="H804" s="28">
        <f>_xlfn.XLOOKUP(Emergency[[#This Row],[Visit_ID]],Financials[Visit_ID],Financials[Insurance_Coverage])</f>
        <v>11234.952973508231</v>
      </c>
      <c r="I804" s="28">
        <f>_xlfn.XLOOKUP(Emergency[[#This Row],[Visit_ID]],Financials[Visit_ID],Financials[Balance_Due])</f>
        <v>5737.0470264917694</v>
      </c>
      <c r="J804" s="3">
        <f>_xlfn.XLOOKUP(Emergency[[#This Row],[Visit_ID]],Hospitalvisits[Visit_ID],Hospitalvisits[Admission_Date])</f>
        <v>44730</v>
      </c>
      <c r="K804">
        <f>_xlfn.XLOOKUP(Emergency[[#This Row],[Patient_ID]],Patientsdetails[Patient_ID],Patientsdetails[Satisfaction_Score])</f>
        <v>3</v>
      </c>
      <c r="L804" t="e">
        <f>_xlfn.XLOOKUP(Emergency[[#This Row],[Patient_ID]],Medicals[Patient ID],Medicals[Department])</f>
        <v>#N/A</v>
      </c>
    </row>
    <row r="805" spans="1:12">
      <c r="A805">
        <v>804</v>
      </c>
      <c r="B805">
        <v>225</v>
      </c>
      <c r="C805">
        <v>1505</v>
      </c>
      <c r="D805" t="s">
        <v>1262</v>
      </c>
      <c r="E805">
        <v>9</v>
      </c>
      <c r="F805" t="s">
        <v>1262</v>
      </c>
      <c r="G805" s="28">
        <f>_xlfn.XLOOKUP(Emergency[[#This Row],[Visit_ID]],Financials[Visit_ID],Financials[Total_Bill_Amount])</f>
        <v>17734</v>
      </c>
      <c r="H805" s="28">
        <f>_xlfn.XLOOKUP(Emergency[[#This Row],[Visit_ID]],Financials[Visit_ID],Financials[Insurance_Coverage])</f>
        <v>10128.615640171</v>
      </c>
      <c r="I805" s="28">
        <f>_xlfn.XLOOKUP(Emergency[[#This Row],[Visit_ID]],Financials[Visit_ID],Financials[Balance_Due])</f>
        <v>7605.3843598289986</v>
      </c>
      <c r="J805" s="3">
        <f>_xlfn.XLOOKUP(Emergency[[#This Row],[Visit_ID]],Hospitalvisits[Visit_ID],Hospitalvisits[Admission_Date])</f>
        <v>45481</v>
      </c>
      <c r="K805">
        <f>_xlfn.XLOOKUP(Emergency[[#This Row],[Patient_ID]],Patientsdetails[Patient_ID],Patientsdetails[Satisfaction_Score])</f>
        <v>2</v>
      </c>
      <c r="L805" t="e">
        <f>_xlfn.XLOOKUP(Emergency[[#This Row],[Patient_ID]],Medicals[Patient ID],Medicals[Department])</f>
        <v>#N/A</v>
      </c>
    </row>
    <row r="806" spans="1:12">
      <c r="A806">
        <v>805</v>
      </c>
      <c r="B806">
        <v>289</v>
      </c>
      <c r="C806">
        <v>635</v>
      </c>
      <c r="D806" t="s">
        <v>1262</v>
      </c>
      <c r="E806">
        <v>6</v>
      </c>
      <c r="F806" t="s">
        <v>1262</v>
      </c>
      <c r="G806" s="28">
        <f>_xlfn.XLOOKUP(Emergency[[#This Row],[Visit_ID]],Financials[Visit_ID],Financials[Total_Bill_Amount])</f>
        <v>25699</v>
      </c>
      <c r="H806" s="28">
        <f>_xlfn.XLOOKUP(Emergency[[#This Row],[Visit_ID]],Financials[Visit_ID],Financials[Insurance_Coverage])</f>
        <v>13126.356485673599</v>
      </c>
      <c r="I806" s="28">
        <f>_xlfn.XLOOKUP(Emergency[[#This Row],[Visit_ID]],Financials[Visit_ID],Financials[Balance_Due])</f>
        <v>12572.643514326401</v>
      </c>
      <c r="J806" s="3">
        <f>_xlfn.XLOOKUP(Emergency[[#This Row],[Visit_ID]],Hospitalvisits[Visit_ID],Hospitalvisits[Admission_Date])</f>
        <v>45607</v>
      </c>
      <c r="K806">
        <f>_xlfn.XLOOKUP(Emergency[[#This Row],[Patient_ID]],Patientsdetails[Patient_ID],Patientsdetails[Satisfaction_Score])</f>
        <v>1</v>
      </c>
      <c r="L806" t="e">
        <f>_xlfn.XLOOKUP(Emergency[[#This Row],[Patient_ID]],Medicals[Patient ID],Medicals[Department])</f>
        <v>#N/A</v>
      </c>
    </row>
    <row r="807" spans="1:12">
      <c r="A807">
        <v>806</v>
      </c>
      <c r="B807">
        <v>403</v>
      </c>
      <c r="C807">
        <v>2825</v>
      </c>
      <c r="D807" t="s">
        <v>1262</v>
      </c>
      <c r="E807">
        <v>8</v>
      </c>
      <c r="F807" t="s">
        <v>1261</v>
      </c>
      <c r="G807" s="28">
        <f>_xlfn.XLOOKUP(Emergency[[#This Row],[Visit_ID]],Financials[Visit_ID],Financials[Total_Bill_Amount])</f>
        <v>13492</v>
      </c>
      <c r="H807" s="28">
        <f>_xlfn.XLOOKUP(Emergency[[#This Row],[Visit_ID]],Financials[Visit_ID],Financials[Insurance_Coverage])</f>
        <v>7758.1367561509051</v>
      </c>
      <c r="I807" s="28">
        <f>_xlfn.XLOOKUP(Emergency[[#This Row],[Visit_ID]],Financials[Visit_ID],Financials[Balance_Due])</f>
        <v>5733.8632438490949</v>
      </c>
      <c r="J807" s="3">
        <f>_xlfn.XLOOKUP(Emergency[[#This Row],[Visit_ID]],Hospitalvisits[Visit_ID],Hospitalvisits[Admission_Date])</f>
        <v>45576</v>
      </c>
      <c r="K807">
        <f>_xlfn.XLOOKUP(Emergency[[#This Row],[Patient_ID]],Patientsdetails[Patient_ID],Patientsdetails[Satisfaction_Score])</f>
        <v>5</v>
      </c>
      <c r="L807" t="e">
        <f>_xlfn.XLOOKUP(Emergency[[#This Row],[Patient_ID]],Medicals[Patient ID],Medicals[Department])</f>
        <v>#N/A</v>
      </c>
    </row>
    <row r="808" spans="1:12">
      <c r="A808">
        <v>807</v>
      </c>
      <c r="B808">
        <v>783</v>
      </c>
      <c r="C808">
        <v>205</v>
      </c>
      <c r="D808" t="s">
        <v>1261</v>
      </c>
      <c r="E808">
        <v>5</v>
      </c>
      <c r="F808" t="s">
        <v>1262</v>
      </c>
      <c r="G808" s="28">
        <f>_xlfn.XLOOKUP(Emergency[[#This Row],[Visit_ID]],Financials[Visit_ID],Financials[Total_Bill_Amount])</f>
        <v>20223</v>
      </c>
      <c r="H808" s="28">
        <f>_xlfn.XLOOKUP(Emergency[[#This Row],[Visit_ID]],Financials[Visit_ID],Financials[Insurance_Coverage])</f>
        <v>15256.495567501441</v>
      </c>
      <c r="I808" s="28">
        <f>_xlfn.XLOOKUP(Emergency[[#This Row],[Visit_ID]],Financials[Visit_ID],Financials[Balance_Due])</f>
        <v>4966.5044324985611</v>
      </c>
      <c r="J808" s="3">
        <f>_xlfn.XLOOKUP(Emergency[[#This Row],[Visit_ID]],Hospitalvisits[Visit_ID],Hospitalvisits[Admission_Date])</f>
        <v>44897</v>
      </c>
      <c r="K808">
        <f>_xlfn.XLOOKUP(Emergency[[#This Row],[Patient_ID]],Patientsdetails[Patient_ID],Patientsdetails[Satisfaction_Score])</f>
        <v>10</v>
      </c>
      <c r="L808" t="e">
        <f>_xlfn.XLOOKUP(Emergency[[#This Row],[Patient_ID]],Medicals[Patient ID],Medicals[Department])</f>
        <v>#N/A</v>
      </c>
    </row>
    <row r="809" spans="1:12">
      <c r="A809">
        <v>808</v>
      </c>
      <c r="B809">
        <v>628</v>
      </c>
      <c r="C809">
        <v>640</v>
      </c>
      <c r="D809" t="s">
        <v>1261</v>
      </c>
      <c r="E809">
        <v>8</v>
      </c>
      <c r="F809" t="s">
        <v>1262</v>
      </c>
      <c r="G809" s="28">
        <f>_xlfn.XLOOKUP(Emergency[[#This Row],[Visit_ID]],Financials[Visit_ID],Financials[Total_Bill_Amount])</f>
        <v>27413</v>
      </c>
      <c r="H809" s="28">
        <f>_xlfn.XLOOKUP(Emergency[[#This Row],[Visit_ID]],Financials[Visit_ID],Financials[Insurance_Coverage])</f>
        <v>16958.575908718321</v>
      </c>
      <c r="I809" s="28">
        <f>_xlfn.XLOOKUP(Emergency[[#This Row],[Visit_ID]],Financials[Visit_ID],Financials[Balance_Due])</f>
        <v>10454.42409128168</v>
      </c>
      <c r="J809" s="3">
        <f>_xlfn.XLOOKUP(Emergency[[#This Row],[Visit_ID]],Hospitalvisits[Visit_ID],Hospitalvisits[Admission_Date])</f>
        <v>44939</v>
      </c>
      <c r="K809">
        <f>_xlfn.XLOOKUP(Emergency[[#This Row],[Patient_ID]],Patientsdetails[Patient_ID],Patientsdetails[Satisfaction_Score])</f>
        <v>8</v>
      </c>
      <c r="L809" t="e">
        <f>_xlfn.XLOOKUP(Emergency[[#This Row],[Patient_ID]],Medicals[Patient ID],Medicals[Department])</f>
        <v>#N/A</v>
      </c>
    </row>
    <row r="810" spans="1:12">
      <c r="A810">
        <v>809</v>
      </c>
      <c r="B810">
        <v>915</v>
      </c>
      <c r="C810">
        <v>1355</v>
      </c>
      <c r="D810" t="s">
        <v>1261</v>
      </c>
      <c r="E810">
        <v>9</v>
      </c>
      <c r="F810" t="s">
        <v>1261</v>
      </c>
      <c r="G810" s="28">
        <f>_xlfn.XLOOKUP(Emergency[[#This Row],[Visit_ID]],Financials[Visit_ID],Financials[Total_Bill_Amount])</f>
        <v>26622</v>
      </c>
      <c r="H810" s="28">
        <f>_xlfn.XLOOKUP(Emergency[[#This Row],[Visit_ID]],Financials[Visit_ID],Financials[Insurance_Coverage])</f>
        <v>13992.46401114234</v>
      </c>
      <c r="I810" s="28">
        <f>_xlfn.XLOOKUP(Emergency[[#This Row],[Visit_ID]],Financials[Visit_ID],Financials[Balance_Due])</f>
        <v>12629.53598885766</v>
      </c>
      <c r="J810" s="3">
        <f>_xlfn.XLOOKUP(Emergency[[#This Row],[Visit_ID]],Hospitalvisits[Visit_ID],Hospitalvisits[Admission_Date])</f>
        <v>44896</v>
      </c>
      <c r="K810">
        <f>_xlfn.XLOOKUP(Emergency[[#This Row],[Patient_ID]],Patientsdetails[Patient_ID],Patientsdetails[Satisfaction_Score])</f>
        <v>6</v>
      </c>
      <c r="L810" t="e">
        <f>_xlfn.XLOOKUP(Emergency[[#This Row],[Patient_ID]],Medicals[Patient ID],Medicals[Department])</f>
        <v>#N/A</v>
      </c>
    </row>
    <row r="811" spans="1:12">
      <c r="A811">
        <v>810</v>
      </c>
      <c r="B811">
        <v>645</v>
      </c>
      <c r="C811">
        <v>1055</v>
      </c>
      <c r="D811" t="s">
        <v>1261</v>
      </c>
      <c r="E811">
        <v>10</v>
      </c>
      <c r="F811" t="s">
        <v>1261</v>
      </c>
      <c r="G811" s="28">
        <f>_xlfn.XLOOKUP(Emergency[[#This Row],[Visit_ID]],Financials[Visit_ID],Financials[Total_Bill_Amount])</f>
        <v>29094</v>
      </c>
      <c r="H811" s="28">
        <f>_xlfn.XLOOKUP(Emergency[[#This Row],[Visit_ID]],Financials[Visit_ID],Financials[Insurance_Coverage])</f>
        <v>22844.667661015141</v>
      </c>
      <c r="I811" s="28">
        <f>_xlfn.XLOOKUP(Emergency[[#This Row],[Visit_ID]],Financials[Visit_ID],Financials[Balance_Due])</f>
        <v>6249.3323389848629</v>
      </c>
      <c r="J811" s="3">
        <f>_xlfn.XLOOKUP(Emergency[[#This Row],[Visit_ID]],Hospitalvisits[Visit_ID],Hospitalvisits[Admission_Date])</f>
        <v>45074</v>
      </c>
      <c r="K811">
        <f>_xlfn.XLOOKUP(Emergency[[#This Row],[Patient_ID]],Patientsdetails[Patient_ID],Patientsdetails[Satisfaction_Score])</f>
        <v>1</v>
      </c>
      <c r="L811" t="e">
        <f>_xlfn.XLOOKUP(Emergency[[#This Row],[Patient_ID]],Medicals[Patient ID],Medicals[Department])</f>
        <v>#N/A</v>
      </c>
    </row>
    <row r="812" spans="1:12">
      <c r="A812">
        <v>811</v>
      </c>
      <c r="B812">
        <v>905</v>
      </c>
      <c r="C812">
        <v>2816</v>
      </c>
      <c r="D812" t="s">
        <v>1262</v>
      </c>
      <c r="E812">
        <v>2</v>
      </c>
      <c r="F812" t="s">
        <v>1262</v>
      </c>
      <c r="G812" s="28">
        <f>_xlfn.XLOOKUP(Emergency[[#This Row],[Visit_ID]],Financials[Visit_ID],Financials[Total_Bill_Amount])</f>
        <v>23864</v>
      </c>
      <c r="H812" s="28">
        <f>_xlfn.XLOOKUP(Emergency[[#This Row],[Visit_ID]],Financials[Visit_ID],Financials[Insurance_Coverage])</f>
        <v>14784.64604260855</v>
      </c>
      <c r="I812" s="28">
        <f>_xlfn.XLOOKUP(Emergency[[#This Row],[Visit_ID]],Financials[Visit_ID],Financials[Balance_Due])</f>
        <v>9079.353957391455</v>
      </c>
      <c r="J812" s="3">
        <f>_xlfn.XLOOKUP(Emergency[[#This Row],[Visit_ID]],Hospitalvisits[Visit_ID],Hospitalvisits[Admission_Date])</f>
        <v>44778</v>
      </c>
      <c r="K812">
        <f>_xlfn.XLOOKUP(Emergency[[#This Row],[Patient_ID]],Patientsdetails[Patient_ID],Patientsdetails[Satisfaction_Score])</f>
        <v>10</v>
      </c>
      <c r="L812" t="e">
        <f>_xlfn.XLOOKUP(Emergency[[#This Row],[Patient_ID]],Medicals[Patient ID],Medicals[Department])</f>
        <v>#N/A</v>
      </c>
    </row>
    <row r="813" spans="1:12">
      <c r="A813">
        <v>812</v>
      </c>
      <c r="B813">
        <v>586</v>
      </c>
      <c r="C813">
        <v>2101</v>
      </c>
      <c r="D813" t="s">
        <v>1262</v>
      </c>
      <c r="E813">
        <v>7</v>
      </c>
      <c r="F813" t="s">
        <v>1261</v>
      </c>
      <c r="G813" s="28">
        <f>_xlfn.XLOOKUP(Emergency[[#This Row],[Visit_ID]],Financials[Visit_ID],Financials[Total_Bill_Amount])</f>
        <v>24638</v>
      </c>
      <c r="H813" s="28">
        <f>_xlfn.XLOOKUP(Emergency[[#This Row],[Visit_ID]],Financials[Visit_ID],Financials[Insurance_Coverage])</f>
        <v>14705.2471694382</v>
      </c>
      <c r="I813" s="28">
        <f>_xlfn.XLOOKUP(Emergency[[#This Row],[Visit_ID]],Financials[Visit_ID],Financials[Balance_Due])</f>
        <v>9932.7528305618016</v>
      </c>
      <c r="J813" s="3">
        <f>_xlfn.XLOOKUP(Emergency[[#This Row],[Visit_ID]],Hospitalvisits[Visit_ID],Hospitalvisits[Admission_Date])</f>
        <v>45287</v>
      </c>
      <c r="K813">
        <f>_xlfn.XLOOKUP(Emergency[[#This Row],[Patient_ID]],Patientsdetails[Patient_ID],Patientsdetails[Satisfaction_Score])</f>
        <v>4</v>
      </c>
      <c r="L813" t="e">
        <f>_xlfn.XLOOKUP(Emergency[[#This Row],[Patient_ID]],Medicals[Patient ID],Medicals[Department])</f>
        <v>#N/A</v>
      </c>
    </row>
    <row r="814" spans="1:12">
      <c r="A814">
        <v>813</v>
      </c>
      <c r="B814">
        <v>159</v>
      </c>
      <c r="C814">
        <v>909</v>
      </c>
      <c r="D814" t="s">
        <v>1262</v>
      </c>
      <c r="E814">
        <v>10</v>
      </c>
      <c r="F814" t="s">
        <v>1261</v>
      </c>
      <c r="G814" s="28">
        <f>_xlfn.XLOOKUP(Emergency[[#This Row],[Visit_ID]],Financials[Visit_ID],Financials[Total_Bill_Amount])</f>
        <v>26085</v>
      </c>
      <c r="H814" s="28">
        <f>_xlfn.XLOOKUP(Emergency[[#This Row],[Visit_ID]],Financials[Visit_ID],Financials[Insurance_Coverage])</f>
        <v>21183.140741077259</v>
      </c>
      <c r="I814" s="28">
        <f>_xlfn.XLOOKUP(Emergency[[#This Row],[Visit_ID]],Financials[Visit_ID],Financials[Balance_Due])</f>
        <v>4901.8592589227374</v>
      </c>
      <c r="J814" s="3">
        <f>_xlfn.XLOOKUP(Emergency[[#This Row],[Visit_ID]],Hospitalvisits[Visit_ID],Hospitalvisits[Admission_Date])</f>
        <v>45253</v>
      </c>
      <c r="K814">
        <f>_xlfn.XLOOKUP(Emergency[[#This Row],[Patient_ID]],Patientsdetails[Patient_ID],Patientsdetails[Satisfaction_Score])</f>
        <v>2</v>
      </c>
      <c r="L814" t="str">
        <f>_xlfn.XLOOKUP(Emergency[[#This Row],[Patient_ID]],Medicals[Patient ID],Medicals[Department])</f>
        <v>Orthopedics</v>
      </c>
    </row>
    <row r="815" spans="1:12">
      <c r="A815">
        <v>814</v>
      </c>
      <c r="B815">
        <v>48</v>
      </c>
      <c r="C815">
        <v>902</v>
      </c>
      <c r="D815" t="s">
        <v>1261</v>
      </c>
      <c r="E815">
        <v>1</v>
      </c>
      <c r="F815" t="s">
        <v>1262</v>
      </c>
      <c r="G815" s="28">
        <f>_xlfn.XLOOKUP(Emergency[[#This Row],[Visit_ID]],Financials[Visit_ID],Financials[Total_Bill_Amount])</f>
        <v>10225</v>
      </c>
      <c r="H815" s="28">
        <f>_xlfn.XLOOKUP(Emergency[[#This Row],[Visit_ID]],Financials[Visit_ID],Financials[Insurance_Coverage])</f>
        <v>6643.8073704179596</v>
      </c>
      <c r="I815" s="28">
        <f>_xlfn.XLOOKUP(Emergency[[#This Row],[Visit_ID]],Financials[Visit_ID],Financials[Balance_Due])</f>
        <v>3581.1926295820399</v>
      </c>
      <c r="J815" s="3">
        <f>_xlfn.XLOOKUP(Emergency[[#This Row],[Visit_ID]],Hospitalvisits[Visit_ID],Hospitalvisits[Admission_Date])</f>
        <v>45390</v>
      </c>
      <c r="K815">
        <f>_xlfn.XLOOKUP(Emergency[[#This Row],[Patient_ID]],Patientsdetails[Patient_ID],Patientsdetails[Satisfaction_Score])</f>
        <v>5</v>
      </c>
      <c r="L815" t="str">
        <f>_xlfn.XLOOKUP(Emergency[[#This Row],[Patient_ID]],Medicals[Patient ID],Medicals[Department])</f>
        <v>Orthopedics</v>
      </c>
    </row>
    <row r="816" spans="1:12">
      <c r="A816">
        <v>815</v>
      </c>
      <c r="B816">
        <v>877</v>
      </c>
      <c r="C816">
        <v>481</v>
      </c>
      <c r="D816" t="s">
        <v>1261</v>
      </c>
      <c r="E816">
        <v>9</v>
      </c>
      <c r="F816" t="s">
        <v>1262</v>
      </c>
      <c r="G816" s="28">
        <f>_xlfn.XLOOKUP(Emergency[[#This Row],[Visit_ID]],Financials[Visit_ID],Financials[Total_Bill_Amount])</f>
        <v>17812</v>
      </c>
      <c r="H816" s="28">
        <f>_xlfn.XLOOKUP(Emergency[[#This Row],[Visit_ID]],Financials[Visit_ID],Financials[Insurance_Coverage])</f>
        <v>9672.7820513849565</v>
      </c>
      <c r="I816" s="28">
        <f>_xlfn.XLOOKUP(Emergency[[#This Row],[Visit_ID]],Financials[Visit_ID],Financials[Balance_Due])</f>
        <v>8139.2179486150426</v>
      </c>
      <c r="J816" s="3">
        <f>_xlfn.XLOOKUP(Emergency[[#This Row],[Visit_ID]],Hospitalvisits[Visit_ID],Hospitalvisits[Admission_Date])</f>
        <v>44843</v>
      </c>
      <c r="K816">
        <f>_xlfn.XLOOKUP(Emergency[[#This Row],[Patient_ID]],Patientsdetails[Patient_ID],Patientsdetails[Satisfaction_Score])</f>
        <v>9</v>
      </c>
      <c r="L816" t="e">
        <f>_xlfn.XLOOKUP(Emergency[[#This Row],[Patient_ID]],Medicals[Patient ID],Medicals[Department])</f>
        <v>#N/A</v>
      </c>
    </row>
    <row r="817" spans="1:12">
      <c r="A817">
        <v>816</v>
      </c>
      <c r="B817">
        <v>274</v>
      </c>
      <c r="C817">
        <v>49</v>
      </c>
      <c r="D817" t="s">
        <v>1261</v>
      </c>
      <c r="E817">
        <v>9</v>
      </c>
      <c r="F817" t="s">
        <v>1262</v>
      </c>
      <c r="G817" s="28">
        <f>_xlfn.XLOOKUP(Emergency[[#This Row],[Visit_ID]],Financials[Visit_ID],Financials[Total_Bill_Amount])</f>
        <v>6116</v>
      </c>
      <c r="H817" s="28">
        <f>_xlfn.XLOOKUP(Emergency[[#This Row],[Visit_ID]],Financials[Visit_ID],Financials[Insurance_Coverage])</f>
        <v>4822.3751884004942</v>
      </c>
      <c r="I817" s="28">
        <f>_xlfn.XLOOKUP(Emergency[[#This Row],[Visit_ID]],Financials[Visit_ID],Financials[Balance_Due])</f>
        <v>1293.6248115995061</v>
      </c>
      <c r="J817" s="3">
        <f>_xlfn.XLOOKUP(Emergency[[#This Row],[Visit_ID]],Hospitalvisits[Visit_ID],Hospitalvisits[Admission_Date])</f>
        <v>45319</v>
      </c>
      <c r="K817">
        <f>_xlfn.XLOOKUP(Emergency[[#This Row],[Patient_ID]],Patientsdetails[Patient_ID],Patientsdetails[Satisfaction_Score])</f>
        <v>5</v>
      </c>
      <c r="L817" t="e">
        <f>_xlfn.XLOOKUP(Emergency[[#This Row],[Patient_ID]],Medicals[Patient ID],Medicals[Department])</f>
        <v>#N/A</v>
      </c>
    </row>
    <row r="818" spans="1:12">
      <c r="A818">
        <v>817</v>
      </c>
      <c r="B818">
        <v>166</v>
      </c>
      <c r="C818">
        <v>2639</v>
      </c>
      <c r="D818" t="s">
        <v>1262</v>
      </c>
      <c r="E818">
        <v>1</v>
      </c>
      <c r="F818" t="s">
        <v>1261</v>
      </c>
      <c r="G818" s="28">
        <f>_xlfn.XLOOKUP(Emergency[[#This Row],[Visit_ID]],Financials[Visit_ID],Financials[Total_Bill_Amount])</f>
        <v>28166</v>
      </c>
      <c r="H818" s="28">
        <f>_xlfn.XLOOKUP(Emergency[[#This Row],[Visit_ID]],Financials[Visit_ID],Financials[Insurance_Coverage])</f>
        <v>16270.055718239069</v>
      </c>
      <c r="I818" s="28">
        <f>_xlfn.XLOOKUP(Emergency[[#This Row],[Visit_ID]],Financials[Visit_ID],Financials[Balance_Due])</f>
        <v>11895.944281760931</v>
      </c>
      <c r="J818" s="3">
        <f>_xlfn.XLOOKUP(Emergency[[#This Row],[Visit_ID]],Hospitalvisits[Visit_ID],Hospitalvisits[Admission_Date])</f>
        <v>45172</v>
      </c>
      <c r="K818">
        <f>_xlfn.XLOOKUP(Emergency[[#This Row],[Patient_ID]],Patientsdetails[Patient_ID],Patientsdetails[Satisfaction_Score])</f>
        <v>6</v>
      </c>
      <c r="L818" t="e">
        <f>_xlfn.XLOOKUP(Emergency[[#This Row],[Patient_ID]],Medicals[Patient ID],Medicals[Department])</f>
        <v>#N/A</v>
      </c>
    </row>
    <row r="819" spans="1:12">
      <c r="A819">
        <v>818</v>
      </c>
      <c r="B819">
        <v>281</v>
      </c>
      <c r="C819">
        <v>67</v>
      </c>
      <c r="D819" t="s">
        <v>1261</v>
      </c>
      <c r="E819">
        <v>2</v>
      </c>
      <c r="F819" t="s">
        <v>1261</v>
      </c>
      <c r="G819" s="28">
        <f>_xlfn.XLOOKUP(Emergency[[#This Row],[Visit_ID]],Financials[Visit_ID],Financials[Total_Bill_Amount])</f>
        <v>11096</v>
      </c>
      <c r="H819" s="28">
        <f>_xlfn.XLOOKUP(Emergency[[#This Row],[Visit_ID]],Financials[Visit_ID],Financials[Insurance_Coverage])</f>
        <v>8047.1318793245464</v>
      </c>
      <c r="I819" s="28">
        <f>_xlfn.XLOOKUP(Emergency[[#This Row],[Visit_ID]],Financials[Visit_ID],Financials[Balance_Due])</f>
        <v>3048.8681206754541</v>
      </c>
      <c r="J819" s="3">
        <f>_xlfn.XLOOKUP(Emergency[[#This Row],[Visit_ID]],Hospitalvisits[Visit_ID],Hospitalvisits[Admission_Date])</f>
        <v>44628</v>
      </c>
      <c r="K819">
        <f>_xlfn.XLOOKUP(Emergency[[#This Row],[Patient_ID]],Patientsdetails[Patient_ID],Patientsdetails[Satisfaction_Score])</f>
        <v>10</v>
      </c>
      <c r="L819" t="e">
        <f>_xlfn.XLOOKUP(Emergency[[#This Row],[Patient_ID]],Medicals[Patient ID],Medicals[Department])</f>
        <v>#N/A</v>
      </c>
    </row>
    <row r="820" spans="1:12">
      <c r="A820">
        <v>819</v>
      </c>
      <c r="B820">
        <v>440</v>
      </c>
      <c r="C820">
        <v>2500</v>
      </c>
      <c r="D820" t="s">
        <v>1261</v>
      </c>
      <c r="E820">
        <v>11</v>
      </c>
      <c r="F820" t="s">
        <v>1262</v>
      </c>
      <c r="G820" s="28">
        <f>_xlfn.XLOOKUP(Emergency[[#This Row],[Visit_ID]],Financials[Visit_ID],Financials[Total_Bill_Amount])</f>
        <v>42133</v>
      </c>
      <c r="H820" s="28">
        <f>_xlfn.XLOOKUP(Emergency[[#This Row],[Visit_ID]],Financials[Visit_ID],Financials[Insurance_Coverage])</f>
        <v>24950.220376817761</v>
      </c>
      <c r="I820" s="28">
        <f>_xlfn.XLOOKUP(Emergency[[#This Row],[Visit_ID]],Financials[Visit_ID],Financials[Balance_Due])</f>
        <v>17182.779623182239</v>
      </c>
      <c r="J820" s="3">
        <f>_xlfn.XLOOKUP(Emergency[[#This Row],[Visit_ID]],Hospitalvisits[Visit_ID],Hospitalvisits[Admission_Date])</f>
        <v>45024</v>
      </c>
      <c r="K820">
        <f>_xlfn.XLOOKUP(Emergency[[#This Row],[Patient_ID]],Patientsdetails[Patient_ID],Patientsdetails[Satisfaction_Score])</f>
        <v>8</v>
      </c>
      <c r="L820" t="e">
        <f>_xlfn.XLOOKUP(Emergency[[#This Row],[Patient_ID]],Medicals[Patient ID],Medicals[Department])</f>
        <v>#N/A</v>
      </c>
    </row>
    <row r="821" spans="1:12">
      <c r="A821">
        <v>820</v>
      </c>
      <c r="B821">
        <v>583</v>
      </c>
      <c r="C821">
        <v>551</v>
      </c>
      <c r="D821" t="s">
        <v>1261</v>
      </c>
      <c r="E821">
        <v>12</v>
      </c>
      <c r="F821" t="s">
        <v>1262</v>
      </c>
      <c r="G821" s="28">
        <f>_xlfn.XLOOKUP(Emergency[[#This Row],[Visit_ID]],Financials[Visit_ID],Financials[Total_Bill_Amount])</f>
        <v>26240</v>
      </c>
      <c r="H821" s="28">
        <f>_xlfn.XLOOKUP(Emergency[[#This Row],[Visit_ID]],Financials[Visit_ID],Financials[Insurance_Coverage])</f>
        <v>18762.645089818881</v>
      </c>
      <c r="I821" s="28">
        <f>_xlfn.XLOOKUP(Emergency[[#This Row],[Visit_ID]],Financials[Visit_ID],Financials[Balance_Due])</f>
        <v>7477.3549101811186</v>
      </c>
      <c r="J821" s="3">
        <f>_xlfn.XLOOKUP(Emergency[[#This Row],[Visit_ID]],Hospitalvisits[Visit_ID],Hospitalvisits[Admission_Date])</f>
        <v>44777</v>
      </c>
      <c r="K821">
        <f>_xlfn.XLOOKUP(Emergency[[#This Row],[Patient_ID]],Patientsdetails[Patient_ID],Patientsdetails[Satisfaction_Score])</f>
        <v>3</v>
      </c>
      <c r="L821" t="e">
        <f>_xlfn.XLOOKUP(Emergency[[#This Row],[Patient_ID]],Medicals[Patient ID],Medicals[Department])</f>
        <v>#N/A</v>
      </c>
    </row>
    <row r="822" spans="1:12">
      <c r="A822">
        <v>821</v>
      </c>
      <c r="B822">
        <v>545</v>
      </c>
      <c r="C822">
        <v>1469</v>
      </c>
      <c r="D822" t="s">
        <v>1261</v>
      </c>
      <c r="E822">
        <v>8</v>
      </c>
      <c r="F822" t="s">
        <v>1262</v>
      </c>
      <c r="G822" s="28">
        <f>_xlfn.XLOOKUP(Emergency[[#This Row],[Visit_ID]],Financials[Visit_ID],Financials[Total_Bill_Amount])</f>
        <v>10834</v>
      </c>
      <c r="H822" s="28">
        <f>_xlfn.XLOOKUP(Emergency[[#This Row],[Visit_ID]],Financials[Visit_ID],Financials[Insurance_Coverage])</f>
        <v>9370.0307836190223</v>
      </c>
      <c r="I822" s="28">
        <f>_xlfn.XLOOKUP(Emergency[[#This Row],[Visit_ID]],Financials[Visit_ID],Financials[Balance_Due])</f>
        <v>1463.969216380978</v>
      </c>
      <c r="J822" s="3">
        <f>_xlfn.XLOOKUP(Emergency[[#This Row],[Visit_ID]],Hospitalvisits[Visit_ID],Hospitalvisits[Admission_Date])</f>
        <v>45597</v>
      </c>
      <c r="K822">
        <f>_xlfn.XLOOKUP(Emergency[[#This Row],[Patient_ID]],Patientsdetails[Patient_ID],Patientsdetails[Satisfaction_Score])</f>
        <v>6</v>
      </c>
      <c r="L822" t="e">
        <f>_xlfn.XLOOKUP(Emergency[[#This Row],[Patient_ID]],Medicals[Patient ID],Medicals[Department])</f>
        <v>#N/A</v>
      </c>
    </row>
    <row r="823" spans="1:12">
      <c r="A823">
        <v>822</v>
      </c>
      <c r="B823">
        <v>906</v>
      </c>
      <c r="C823">
        <v>2361</v>
      </c>
      <c r="D823" t="s">
        <v>1262</v>
      </c>
      <c r="E823">
        <v>3</v>
      </c>
      <c r="F823" t="s">
        <v>1262</v>
      </c>
      <c r="G823" s="28">
        <f>_xlfn.XLOOKUP(Emergency[[#This Row],[Visit_ID]],Financials[Visit_ID],Financials[Total_Bill_Amount])</f>
        <v>5426</v>
      </c>
      <c r="H823" s="28">
        <f>_xlfn.XLOOKUP(Emergency[[#This Row],[Visit_ID]],Financials[Visit_ID],Financials[Insurance_Coverage])</f>
        <v>3775.3659081758419</v>
      </c>
      <c r="I823" s="28">
        <f>_xlfn.XLOOKUP(Emergency[[#This Row],[Visit_ID]],Financials[Visit_ID],Financials[Balance_Due])</f>
        <v>1650.6340918241581</v>
      </c>
      <c r="J823" s="3">
        <f>_xlfn.XLOOKUP(Emergency[[#This Row],[Visit_ID]],Hospitalvisits[Visit_ID],Hospitalvisits[Admission_Date])</f>
        <v>45202</v>
      </c>
      <c r="K823">
        <f>_xlfn.XLOOKUP(Emergency[[#This Row],[Patient_ID]],Patientsdetails[Patient_ID],Patientsdetails[Satisfaction_Score])</f>
        <v>8</v>
      </c>
      <c r="L823" t="e">
        <f>_xlfn.XLOOKUP(Emergency[[#This Row],[Patient_ID]],Medicals[Patient ID],Medicals[Department])</f>
        <v>#N/A</v>
      </c>
    </row>
    <row r="824" spans="1:12">
      <c r="A824">
        <v>823</v>
      </c>
      <c r="B824">
        <v>331</v>
      </c>
      <c r="C824">
        <v>2135</v>
      </c>
      <c r="D824" t="s">
        <v>1262</v>
      </c>
      <c r="E824">
        <v>5</v>
      </c>
      <c r="F824" t="s">
        <v>1261</v>
      </c>
      <c r="G824" s="28">
        <f>_xlfn.XLOOKUP(Emergency[[#This Row],[Visit_ID]],Financials[Visit_ID],Financials[Total_Bill_Amount])</f>
        <v>23112</v>
      </c>
      <c r="H824" s="28">
        <f>_xlfn.XLOOKUP(Emergency[[#This Row],[Visit_ID]],Financials[Visit_ID],Financials[Insurance_Coverage])</f>
        <v>18117.858841388301</v>
      </c>
      <c r="I824" s="28">
        <f>_xlfn.XLOOKUP(Emergency[[#This Row],[Visit_ID]],Financials[Visit_ID],Financials[Balance_Due])</f>
        <v>4994.1411586116992</v>
      </c>
      <c r="J824" s="3">
        <f>_xlfn.XLOOKUP(Emergency[[#This Row],[Visit_ID]],Hospitalvisits[Visit_ID],Hospitalvisits[Admission_Date])</f>
        <v>44922</v>
      </c>
      <c r="K824">
        <f>_xlfn.XLOOKUP(Emergency[[#This Row],[Patient_ID]],Patientsdetails[Patient_ID],Patientsdetails[Satisfaction_Score])</f>
        <v>9</v>
      </c>
      <c r="L824" t="e">
        <f>_xlfn.XLOOKUP(Emergency[[#This Row],[Patient_ID]],Medicals[Patient ID],Medicals[Department])</f>
        <v>#N/A</v>
      </c>
    </row>
    <row r="825" spans="1:12">
      <c r="A825">
        <v>824</v>
      </c>
      <c r="B825">
        <v>430</v>
      </c>
      <c r="C825">
        <v>2998</v>
      </c>
      <c r="D825" t="s">
        <v>1261</v>
      </c>
      <c r="E825">
        <v>3</v>
      </c>
      <c r="F825" t="s">
        <v>1262</v>
      </c>
      <c r="G825" s="28">
        <f>_xlfn.XLOOKUP(Emergency[[#This Row],[Visit_ID]],Financials[Visit_ID],Financials[Total_Bill_Amount])</f>
        <v>14299</v>
      </c>
      <c r="H825" s="28">
        <f>_xlfn.XLOOKUP(Emergency[[#This Row],[Visit_ID]],Financials[Visit_ID],Financials[Insurance_Coverage])</f>
        <v>11244.55072170283</v>
      </c>
      <c r="I825" s="28">
        <f>_xlfn.XLOOKUP(Emergency[[#This Row],[Visit_ID]],Financials[Visit_ID],Financials[Balance_Due])</f>
        <v>3054.4492782971702</v>
      </c>
      <c r="J825" s="3">
        <f>_xlfn.XLOOKUP(Emergency[[#This Row],[Visit_ID]],Hospitalvisits[Visit_ID],Hospitalvisits[Admission_Date])</f>
        <v>45511</v>
      </c>
      <c r="K825">
        <f>_xlfn.XLOOKUP(Emergency[[#This Row],[Patient_ID]],Patientsdetails[Patient_ID],Patientsdetails[Satisfaction_Score])</f>
        <v>2</v>
      </c>
      <c r="L825" t="e">
        <f>_xlfn.XLOOKUP(Emergency[[#This Row],[Patient_ID]],Medicals[Patient ID],Medicals[Department])</f>
        <v>#N/A</v>
      </c>
    </row>
    <row r="826" spans="1:12">
      <c r="A826">
        <v>825</v>
      </c>
      <c r="B826">
        <v>125</v>
      </c>
      <c r="C826">
        <v>154</v>
      </c>
      <c r="D826" t="s">
        <v>1261</v>
      </c>
      <c r="E826">
        <v>7</v>
      </c>
      <c r="F826" t="s">
        <v>1262</v>
      </c>
      <c r="G826" s="28">
        <f>_xlfn.XLOOKUP(Emergency[[#This Row],[Visit_ID]],Financials[Visit_ID],Financials[Total_Bill_Amount])</f>
        <v>11904</v>
      </c>
      <c r="H826" s="28">
        <f>_xlfn.XLOOKUP(Emergency[[#This Row],[Visit_ID]],Financials[Visit_ID],Financials[Insurance_Coverage])</f>
        <v>6164.5083368566429</v>
      </c>
      <c r="I826" s="28">
        <f>_xlfn.XLOOKUP(Emergency[[#This Row],[Visit_ID]],Financials[Visit_ID],Financials[Balance_Due])</f>
        <v>5739.4916631433571</v>
      </c>
      <c r="J826" s="3">
        <f>_xlfn.XLOOKUP(Emergency[[#This Row],[Visit_ID]],Hospitalvisits[Visit_ID],Hospitalvisits[Admission_Date])</f>
        <v>45346</v>
      </c>
      <c r="K826">
        <f>_xlfn.XLOOKUP(Emergency[[#This Row],[Patient_ID]],Patientsdetails[Patient_ID],Patientsdetails[Satisfaction_Score])</f>
        <v>8</v>
      </c>
      <c r="L826" t="str">
        <f>_xlfn.XLOOKUP(Emergency[[#This Row],[Patient_ID]],Medicals[Patient ID],Medicals[Department])</f>
        <v>Orthopedics</v>
      </c>
    </row>
    <row r="827" spans="1:12">
      <c r="A827">
        <v>826</v>
      </c>
      <c r="B827">
        <v>334</v>
      </c>
      <c r="C827">
        <v>97</v>
      </c>
      <c r="D827" t="s">
        <v>1262</v>
      </c>
      <c r="E827">
        <v>3</v>
      </c>
      <c r="F827" t="s">
        <v>1261</v>
      </c>
      <c r="G827" s="28">
        <f>_xlfn.XLOOKUP(Emergency[[#This Row],[Visit_ID]],Financials[Visit_ID],Financials[Total_Bill_Amount])</f>
        <v>23942</v>
      </c>
      <c r="H827" s="28">
        <f>_xlfn.XLOOKUP(Emergency[[#This Row],[Visit_ID]],Financials[Visit_ID],Financials[Insurance_Coverage])</f>
        <v>12642.852017504491</v>
      </c>
      <c r="I827" s="28">
        <f>_xlfn.XLOOKUP(Emergency[[#This Row],[Visit_ID]],Financials[Visit_ID],Financials[Balance_Due])</f>
        <v>11299.147982495509</v>
      </c>
      <c r="J827" s="3">
        <f>_xlfn.XLOOKUP(Emergency[[#This Row],[Visit_ID]],Hospitalvisits[Visit_ID],Hospitalvisits[Admission_Date])</f>
        <v>45301</v>
      </c>
      <c r="K827">
        <f>_xlfn.XLOOKUP(Emergency[[#This Row],[Patient_ID]],Patientsdetails[Patient_ID],Patientsdetails[Satisfaction_Score])</f>
        <v>10</v>
      </c>
      <c r="L827" t="e">
        <f>_xlfn.XLOOKUP(Emergency[[#This Row],[Patient_ID]],Medicals[Patient ID],Medicals[Department])</f>
        <v>#N/A</v>
      </c>
    </row>
    <row r="828" spans="1:12">
      <c r="A828">
        <v>827</v>
      </c>
      <c r="B828">
        <v>823</v>
      </c>
      <c r="C828">
        <v>2543</v>
      </c>
      <c r="D828" t="s">
        <v>1262</v>
      </c>
      <c r="E828">
        <v>10</v>
      </c>
      <c r="F828" t="s">
        <v>1261</v>
      </c>
      <c r="G828" s="28">
        <f>_xlfn.XLOOKUP(Emergency[[#This Row],[Visit_ID]],Financials[Visit_ID],Financials[Total_Bill_Amount])</f>
        <v>28943</v>
      </c>
      <c r="H828" s="28">
        <f>_xlfn.XLOOKUP(Emergency[[#This Row],[Visit_ID]],Financials[Visit_ID],Financials[Insurance_Coverage])</f>
        <v>24414.463509806959</v>
      </c>
      <c r="I828" s="28">
        <f>_xlfn.XLOOKUP(Emergency[[#This Row],[Visit_ID]],Financials[Visit_ID],Financials[Balance_Due])</f>
        <v>4528.5364901930443</v>
      </c>
      <c r="J828" s="3">
        <f>_xlfn.XLOOKUP(Emergency[[#This Row],[Visit_ID]],Hospitalvisits[Visit_ID],Hospitalvisits[Admission_Date])</f>
        <v>44629</v>
      </c>
      <c r="K828">
        <f>_xlfn.XLOOKUP(Emergency[[#This Row],[Patient_ID]],Patientsdetails[Patient_ID],Patientsdetails[Satisfaction_Score])</f>
        <v>5</v>
      </c>
      <c r="L828" t="e">
        <f>_xlfn.XLOOKUP(Emergency[[#This Row],[Patient_ID]],Medicals[Patient ID],Medicals[Department])</f>
        <v>#N/A</v>
      </c>
    </row>
    <row r="829" spans="1:12">
      <c r="A829">
        <v>828</v>
      </c>
      <c r="B829">
        <v>193</v>
      </c>
      <c r="C829">
        <v>1371</v>
      </c>
      <c r="D829" t="s">
        <v>1261</v>
      </c>
      <c r="E829">
        <v>12</v>
      </c>
      <c r="F829" t="s">
        <v>1261</v>
      </c>
      <c r="G829" s="28">
        <f>_xlfn.XLOOKUP(Emergency[[#This Row],[Visit_ID]],Financials[Visit_ID],Financials[Total_Bill_Amount])</f>
        <v>34990</v>
      </c>
      <c r="H829" s="28">
        <f>_xlfn.XLOOKUP(Emergency[[#This Row],[Visit_ID]],Financials[Visit_ID],Financials[Insurance_Coverage])</f>
        <v>19529.70581449302</v>
      </c>
      <c r="I829" s="28">
        <f>_xlfn.XLOOKUP(Emergency[[#This Row],[Visit_ID]],Financials[Visit_ID],Financials[Balance_Due])</f>
        <v>15460.29418550698</v>
      </c>
      <c r="J829" s="3">
        <f>_xlfn.XLOOKUP(Emergency[[#This Row],[Visit_ID]],Hospitalvisits[Visit_ID],Hospitalvisits[Admission_Date])</f>
        <v>45539</v>
      </c>
      <c r="K829">
        <f>_xlfn.XLOOKUP(Emergency[[#This Row],[Patient_ID]],Patientsdetails[Patient_ID],Patientsdetails[Satisfaction_Score])</f>
        <v>6</v>
      </c>
      <c r="L829" t="e">
        <f>_xlfn.XLOOKUP(Emergency[[#This Row],[Patient_ID]],Medicals[Patient ID],Medicals[Department])</f>
        <v>#N/A</v>
      </c>
    </row>
    <row r="830" spans="1:12">
      <c r="A830">
        <v>829</v>
      </c>
      <c r="B830">
        <v>781</v>
      </c>
      <c r="C830">
        <v>1356</v>
      </c>
      <c r="D830" t="s">
        <v>1261</v>
      </c>
      <c r="E830">
        <v>9</v>
      </c>
      <c r="F830" t="s">
        <v>1262</v>
      </c>
      <c r="G830" s="28">
        <f>_xlfn.XLOOKUP(Emergency[[#This Row],[Visit_ID]],Financials[Visit_ID],Financials[Total_Bill_Amount])</f>
        <v>22207</v>
      </c>
      <c r="H830" s="28">
        <f>_xlfn.XLOOKUP(Emergency[[#This Row],[Visit_ID]],Financials[Visit_ID],Financials[Insurance_Coverage])</f>
        <v>19545.391143669342</v>
      </c>
      <c r="I830" s="28">
        <f>_xlfn.XLOOKUP(Emergency[[#This Row],[Visit_ID]],Financials[Visit_ID],Financials[Balance_Due])</f>
        <v>2661.608856330658</v>
      </c>
      <c r="J830" s="3">
        <f>_xlfn.XLOOKUP(Emergency[[#This Row],[Visit_ID]],Hospitalvisits[Visit_ID],Hospitalvisits[Admission_Date])</f>
        <v>44898</v>
      </c>
      <c r="K830">
        <f>_xlfn.XLOOKUP(Emergency[[#This Row],[Patient_ID]],Patientsdetails[Patient_ID],Patientsdetails[Satisfaction_Score])</f>
        <v>1</v>
      </c>
      <c r="L830" t="e">
        <f>_xlfn.XLOOKUP(Emergency[[#This Row],[Patient_ID]],Medicals[Patient ID],Medicals[Department])</f>
        <v>#N/A</v>
      </c>
    </row>
    <row r="831" spans="1:12">
      <c r="A831">
        <v>830</v>
      </c>
      <c r="B831">
        <v>551</v>
      </c>
      <c r="C831">
        <v>101</v>
      </c>
      <c r="D831" t="s">
        <v>1261</v>
      </c>
      <c r="E831">
        <v>5</v>
      </c>
      <c r="F831" t="s">
        <v>1262</v>
      </c>
      <c r="G831" s="28">
        <f>_xlfn.XLOOKUP(Emergency[[#This Row],[Visit_ID]],Financials[Visit_ID],Financials[Total_Bill_Amount])</f>
        <v>9634</v>
      </c>
      <c r="H831" s="28">
        <f>_xlfn.XLOOKUP(Emergency[[#This Row],[Visit_ID]],Financials[Visit_ID],Financials[Insurance_Coverage])</f>
        <v>5040.7774059960648</v>
      </c>
      <c r="I831" s="28">
        <f>_xlfn.XLOOKUP(Emergency[[#This Row],[Visit_ID]],Financials[Visit_ID],Financials[Balance_Due])</f>
        <v>4593.2225940039352</v>
      </c>
      <c r="J831" s="3">
        <f>_xlfn.XLOOKUP(Emergency[[#This Row],[Visit_ID]],Hospitalvisits[Visit_ID],Hospitalvisits[Admission_Date])</f>
        <v>45489</v>
      </c>
      <c r="K831">
        <f>_xlfn.XLOOKUP(Emergency[[#This Row],[Patient_ID]],Patientsdetails[Patient_ID],Patientsdetails[Satisfaction_Score])</f>
        <v>4</v>
      </c>
      <c r="L831" t="e">
        <f>_xlfn.XLOOKUP(Emergency[[#This Row],[Patient_ID]],Medicals[Patient ID],Medicals[Department])</f>
        <v>#N/A</v>
      </c>
    </row>
    <row r="832" spans="1:12">
      <c r="A832">
        <v>831</v>
      </c>
      <c r="B832">
        <v>88</v>
      </c>
      <c r="C832">
        <v>1682</v>
      </c>
      <c r="D832" t="s">
        <v>1262</v>
      </c>
      <c r="E832">
        <v>3</v>
      </c>
      <c r="F832" t="s">
        <v>1261</v>
      </c>
      <c r="G832" s="28">
        <f>_xlfn.XLOOKUP(Emergency[[#This Row],[Visit_ID]],Financials[Visit_ID],Financials[Total_Bill_Amount])</f>
        <v>14123</v>
      </c>
      <c r="H832" s="28">
        <f>_xlfn.XLOOKUP(Emergency[[#This Row],[Visit_ID]],Financials[Visit_ID],Financials[Insurance_Coverage])</f>
        <v>9370.0855553997681</v>
      </c>
      <c r="I832" s="28">
        <f>_xlfn.XLOOKUP(Emergency[[#This Row],[Visit_ID]],Financials[Visit_ID],Financials[Balance_Due])</f>
        <v>4752.9144446002319</v>
      </c>
      <c r="J832" s="3">
        <f>_xlfn.XLOOKUP(Emergency[[#This Row],[Visit_ID]],Hospitalvisits[Visit_ID],Hospitalvisits[Admission_Date])</f>
        <v>45142</v>
      </c>
      <c r="K832">
        <f>_xlfn.XLOOKUP(Emergency[[#This Row],[Patient_ID]],Patientsdetails[Patient_ID],Patientsdetails[Satisfaction_Score])</f>
        <v>10</v>
      </c>
      <c r="L832" t="e">
        <f>_xlfn.XLOOKUP(Emergency[[#This Row],[Patient_ID]],Medicals[Patient ID],Medicals[Department])</f>
        <v>#N/A</v>
      </c>
    </row>
    <row r="833" spans="1:12">
      <c r="A833">
        <v>832</v>
      </c>
      <c r="B833">
        <v>593</v>
      </c>
      <c r="C833">
        <v>803</v>
      </c>
      <c r="D833" t="s">
        <v>1262</v>
      </c>
      <c r="E833">
        <v>5</v>
      </c>
      <c r="F833" t="s">
        <v>1262</v>
      </c>
      <c r="G833" s="28">
        <f>_xlfn.XLOOKUP(Emergency[[#This Row],[Visit_ID]],Financials[Visit_ID],Financials[Total_Bill_Amount])</f>
        <v>16474</v>
      </c>
      <c r="H833" s="28">
        <f>_xlfn.XLOOKUP(Emergency[[#This Row],[Visit_ID]],Financials[Visit_ID],Financials[Insurance_Coverage])</f>
        <v>12679.564498352969</v>
      </c>
      <c r="I833" s="28">
        <f>_xlfn.XLOOKUP(Emergency[[#This Row],[Visit_ID]],Financials[Visit_ID],Financials[Balance_Due])</f>
        <v>3794.435501647029</v>
      </c>
      <c r="J833" s="3">
        <f>_xlfn.XLOOKUP(Emergency[[#This Row],[Visit_ID]],Hospitalvisits[Visit_ID],Hospitalvisits[Admission_Date])</f>
        <v>45591</v>
      </c>
      <c r="K833">
        <f>_xlfn.XLOOKUP(Emergency[[#This Row],[Patient_ID]],Patientsdetails[Patient_ID],Patientsdetails[Satisfaction_Score])</f>
        <v>7</v>
      </c>
      <c r="L833" t="e">
        <f>_xlfn.XLOOKUP(Emergency[[#This Row],[Patient_ID]],Medicals[Patient ID],Medicals[Department])</f>
        <v>#N/A</v>
      </c>
    </row>
    <row r="834" spans="1:12">
      <c r="A834">
        <v>833</v>
      </c>
      <c r="B834">
        <v>324</v>
      </c>
      <c r="C834">
        <v>140</v>
      </c>
      <c r="D834" t="s">
        <v>1262</v>
      </c>
      <c r="E834">
        <v>6</v>
      </c>
      <c r="F834" t="s">
        <v>1262</v>
      </c>
      <c r="G834" s="28">
        <f>_xlfn.XLOOKUP(Emergency[[#This Row],[Visit_ID]],Financials[Visit_ID],Financials[Total_Bill_Amount])</f>
        <v>19724</v>
      </c>
      <c r="H834" s="28">
        <f>_xlfn.XLOOKUP(Emergency[[#This Row],[Visit_ID]],Financials[Visit_ID],Financials[Insurance_Coverage])</f>
        <v>10804.35880540586</v>
      </c>
      <c r="I834" s="28">
        <f>_xlfn.XLOOKUP(Emergency[[#This Row],[Visit_ID]],Financials[Visit_ID],Financials[Balance_Due])</f>
        <v>8919.6411945941381</v>
      </c>
      <c r="J834" s="3">
        <f>_xlfn.XLOOKUP(Emergency[[#This Row],[Visit_ID]],Hospitalvisits[Visit_ID],Hospitalvisits[Admission_Date])</f>
        <v>45499</v>
      </c>
      <c r="K834">
        <f>_xlfn.XLOOKUP(Emergency[[#This Row],[Patient_ID]],Patientsdetails[Patient_ID],Patientsdetails[Satisfaction_Score])</f>
        <v>9</v>
      </c>
      <c r="L834" t="e">
        <f>_xlfn.XLOOKUP(Emergency[[#This Row],[Patient_ID]],Medicals[Patient ID],Medicals[Department])</f>
        <v>#N/A</v>
      </c>
    </row>
    <row r="835" spans="1:12">
      <c r="A835">
        <v>834</v>
      </c>
      <c r="B835">
        <v>710</v>
      </c>
      <c r="C835">
        <v>2619</v>
      </c>
      <c r="D835" t="s">
        <v>1262</v>
      </c>
      <c r="E835">
        <v>10</v>
      </c>
      <c r="F835" t="s">
        <v>1262</v>
      </c>
      <c r="G835" s="28">
        <f>_xlfn.XLOOKUP(Emergency[[#This Row],[Visit_ID]],Financials[Visit_ID],Financials[Total_Bill_Amount])</f>
        <v>26753</v>
      </c>
      <c r="H835" s="28">
        <f>_xlfn.XLOOKUP(Emergency[[#This Row],[Visit_ID]],Financials[Visit_ID],Financials[Insurance_Coverage])</f>
        <v>17263.93596480825</v>
      </c>
      <c r="I835" s="28">
        <f>_xlfn.XLOOKUP(Emergency[[#This Row],[Visit_ID]],Financials[Visit_ID],Financials[Balance_Due])</f>
        <v>9489.06403519175</v>
      </c>
      <c r="J835" s="3">
        <f>_xlfn.XLOOKUP(Emergency[[#This Row],[Visit_ID]],Hospitalvisits[Visit_ID],Hospitalvisits[Admission_Date])</f>
        <v>44798</v>
      </c>
      <c r="K835">
        <f>_xlfn.XLOOKUP(Emergency[[#This Row],[Patient_ID]],Patientsdetails[Patient_ID],Patientsdetails[Satisfaction_Score])</f>
        <v>8</v>
      </c>
      <c r="L835" t="e">
        <f>_xlfn.XLOOKUP(Emergency[[#This Row],[Patient_ID]],Medicals[Patient ID],Medicals[Department])</f>
        <v>#N/A</v>
      </c>
    </row>
    <row r="836" spans="1:12">
      <c r="A836">
        <v>835</v>
      </c>
      <c r="B836">
        <v>700</v>
      </c>
      <c r="C836">
        <v>2779</v>
      </c>
      <c r="D836" t="s">
        <v>1261</v>
      </c>
      <c r="E836">
        <v>8</v>
      </c>
      <c r="F836" t="s">
        <v>1262</v>
      </c>
      <c r="G836" s="28">
        <f>_xlfn.XLOOKUP(Emergency[[#This Row],[Visit_ID]],Financials[Visit_ID],Financials[Total_Bill_Amount])</f>
        <v>16520</v>
      </c>
      <c r="H836" s="28">
        <f>_xlfn.XLOOKUP(Emergency[[#This Row],[Visit_ID]],Financials[Visit_ID],Financials[Insurance_Coverage])</f>
        <v>8784.7053189395065</v>
      </c>
      <c r="I836" s="28">
        <f>_xlfn.XLOOKUP(Emergency[[#This Row],[Visit_ID]],Financials[Visit_ID],Financials[Balance_Due])</f>
        <v>7735.2946810604944</v>
      </c>
      <c r="J836" s="3">
        <f>_xlfn.XLOOKUP(Emergency[[#This Row],[Visit_ID]],Hospitalvisits[Visit_ID],Hospitalvisits[Admission_Date])</f>
        <v>44844</v>
      </c>
      <c r="K836">
        <f>_xlfn.XLOOKUP(Emergency[[#This Row],[Patient_ID]],Patientsdetails[Patient_ID],Patientsdetails[Satisfaction_Score])</f>
        <v>8</v>
      </c>
      <c r="L836" t="e">
        <f>_xlfn.XLOOKUP(Emergency[[#This Row],[Patient_ID]],Medicals[Patient ID],Medicals[Department])</f>
        <v>#N/A</v>
      </c>
    </row>
    <row r="837" spans="1:12">
      <c r="A837">
        <v>836</v>
      </c>
      <c r="B837">
        <v>961</v>
      </c>
      <c r="C837">
        <v>167</v>
      </c>
      <c r="D837" t="s">
        <v>1262</v>
      </c>
      <c r="E837">
        <v>2</v>
      </c>
      <c r="F837" t="s">
        <v>1261</v>
      </c>
      <c r="G837" s="28">
        <f>_xlfn.XLOOKUP(Emergency[[#This Row],[Visit_ID]],Financials[Visit_ID],Financials[Total_Bill_Amount])</f>
        <v>12615</v>
      </c>
      <c r="H837" s="28">
        <f>_xlfn.XLOOKUP(Emergency[[#This Row],[Visit_ID]],Financials[Visit_ID],Financials[Insurance_Coverage])</f>
        <v>10028.79453028697</v>
      </c>
      <c r="I837" s="28">
        <f>_xlfn.XLOOKUP(Emergency[[#This Row],[Visit_ID]],Financials[Visit_ID],Financials[Balance_Due])</f>
        <v>2586.205469713032</v>
      </c>
      <c r="J837" s="3">
        <f>_xlfn.XLOOKUP(Emergency[[#This Row],[Visit_ID]],Hospitalvisits[Visit_ID],Hospitalvisits[Admission_Date])</f>
        <v>45209</v>
      </c>
      <c r="K837">
        <f>_xlfn.XLOOKUP(Emergency[[#This Row],[Patient_ID]],Patientsdetails[Patient_ID],Patientsdetails[Satisfaction_Score])</f>
        <v>10</v>
      </c>
      <c r="L837" t="e">
        <f>_xlfn.XLOOKUP(Emergency[[#This Row],[Patient_ID]],Medicals[Patient ID],Medicals[Department])</f>
        <v>#N/A</v>
      </c>
    </row>
    <row r="838" spans="1:12">
      <c r="A838">
        <v>837</v>
      </c>
      <c r="B838">
        <v>690</v>
      </c>
      <c r="C838">
        <v>59</v>
      </c>
      <c r="D838" t="s">
        <v>1262</v>
      </c>
      <c r="E838">
        <v>12</v>
      </c>
      <c r="F838" t="s">
        <v>1262</v>
      </c>
      <c r="G838" s="28">
        <f>_xlfn.XLOOKUP(Emergency[[#This Row],[Visit_ID]],Financials[Visit_ID],Financials[Total_Bill_Amount])</f>
        <v>13914</v>
      </c>
      <c r="H838" s="28">
        <f>_xlfn.XLOOKUP(Emergency[[#This Row],[Visit_ID]],Financials[Visit_ID],Financials[Insurance_Coverage])</f>
        <v>7431.600192648958</v>
      </c>
      <c r="I838" s="28">
        <f>_xlfn.XLOOKUP(Emergency[[#This Row],[Visit_ID]],Financials[Visit_ID],Financials[Balance_Due])</f>
        <v>6482.399807351042</v>
      </c>
      <c r="J838" s="3">
        <f>_xlfn.XLOOKUP(Emergency[[#This Row],[Visit_ID]],Hospitalvisits[Visit_ID],Hospitalvisits[Admission_Date])</f>
        <v>44647</v>
      </c>
      <c r="K838">
        <f>_xlfn.XLOOKUP(Emergency[[#This Row],[Patient_ID]],Patientsdetails[Patient_ID],Patientsdetails[Satisfaction_Score])</f>
        <v>3</v>
      </c>
      <c r="L838" t="e">
        <f>_xlfn.XLOOKUP(Emergency[[#This Row],[Patient_ID]],Medicals[Patient ID],Medicals[Department])</f>
        <v>#N/A</v>
      </c>
    </row>
    <row r="839" spans="1:12">
      <c r="A839">
        <v>838</v>
      </c>
      <c r="B839">
        <v>856</v>
      </c>
      <c r="C839">
        <v>1506</v>
      </c>
      <c r="D839" t="s">
        <v>1262</v>
      </c>
      <c r="E839">
        <v>9</v>
      </c>
      <c r="F839" t="s">
        <v>1261</v>
      </c>
      <c r="G839" s="28">
        <f>_xlfn.XLOOKUP(Emergency[[#This Row],[Visit_ID]],Financials[Visit_ID],Financials[Total_Bill_Amount])</f>
        <v>22829</v>
      </c>
      <c r="H839" s="28">
        <f>_xlfn.XLOOKUP(Emergency[[#This Row],[Visit_ID]],Financials[Visit_ID],Financials[Insurance_Coverage])</f>
        <v>14541.126807578339</v>
      </c>
      <c r="I839" s="28">
        <f>_xlfn.XLOOKUP(Emergency[[#This Row],[Visit_ID]],Financials[Visit_ID],Financials[Balance_Due])</f>
        <v>8287.8731924216554</v>
      </c>
      <c r="J839" s="3">
        <f>_xlfn.XLOOKUP(Emergency[[#This Row],[Visit_ID]],Hospitalvisits[Visit_ID],Hospitalvisits[Admission_Date])</f>
        <v>44903</v>
      </c>
      <c r="K839">
        <f>_xlfn.XLOOKUP(Emergency[[#This Row],[Patient_ID]],Patientsdetails[Patient_ID],Patientsdetails[Satisfaction_Score])</f>
        <v>1</v>
      </c>
      <c r="L839" t="e">
        <f>_xlfn.XLOOKUP(Emergency[[#This Row],[Patient_ID]],Medicals[Patient ID],Medicals[Department])</f>
        <v>#N/A</v>
      </c>
    </row>
    <row r="840" spans="1:12">
      <c r="A840">
        <v>839</v>
      </c>
      <c r="B840">
        <v>738</v>
      </c>
      <c r="C840">
        <v>63</v>
      </c>
      <c r="D840" t="s">
        <v>1262</v>
      </c>
      <c r="E840">
        <v>6</v>
      </c>
      <c r="F840" t="s">
        <v>1261</v>
      </c>
      <c r="G840" s="28">
        <f>_xlfn.XLOOKUP(Emergency[[#This Row],[Visit_ID]],Financials[Visit_ID],Financials[Total_Bill_Amount])</f>
        <v>25836</v>
      </c>
      <c r="H840" s="28">
        <f>_xlfn.XLOOKUP(Emergency[[#This Row],[Visit_ID]],Financials[Visit_ID],Financials[Insurance_Coverage])</f>
        <v>23039.050654165621</v>
      </c>
      <c r="I840" s="28">
        <f>_xlfn.XLOOKUP(Emergency[[#This Row],[Visit_ID]],Financials[Visit_ID],Financials[Balance_Due])</f>
        <v>2796.9493458343791</v>
      </c>
      <c r="J840" s="3">
        <f>_xlfn.XLOOKUP(Emergency[[#This Row],[Visit_ID]],Hospitalvisits[Visit_ID],Hospitalvisits[Admission_Date])</f>
        <v>44841</v>
      </c>
      <c r="K840">
        <f>_xlfn.XLOOKUP(Emergency[[#This Row],[Patient_ID]],Patientsdetails[Patient_ID],Patientsdetails[Satisfaction_Score])</f>
        <v>3</v>
      </c>
      <c r="L840" t="e">
        <f>_xlfn.XLOOKUP(Emergency[[#This Row],[Patient_ID]],Medicals[Patient ID],Medicals[Department])</f>
        <v>#N/A</v>
      </c>
    </row>
    <row r="841" spans="1:12">
      <c r="A841">
        <v>840</v>
      </c>
      <c r="B841">
        <v>376</v>
      </c>
      <c r="C841">
        <v>893</v>
      </c>
      <c r="D841" t="s">
        <v>1261</v>
      </c>
      <c r="E841">
        <v>10</v>
      </c>
      <c r="F841" t="s">
        <v>1261</v>
      </c>
      <c r="G841" s="28">
        <f>_xlfn.XLOOKUP(Emergency[[#This Row],[Visit_ID]],Financials[Visit_ID],Financials[Total_Bill_Amount])</f>
        <v>27654</v>
      </c>
      <c r="H841" s="28">
        <f>_xlfn.XLOOKUP(Emergency[[#This Row],[Visit_ID]],Financials[Visit_ID],Financials[Insurance_Coverage])</f>
        <v>15440.508849209309</v>
      </c>
      <c r="I841" s="28">
        <f>_xlfn.XLOOKUP(Emergency[[#This Row],[Visit_ID]],Financials[Visit_ID],Financials[Balance_Due])</f>
        <v>12213.491150790691</v>
      </c>
      <c r="J841" s="3">
        <f>_xlfn.XLOOKUP(Emergency[[#This Row],[Visit_ID]],Hospitalvisits[Visit_ID],Hospitalvisits[Admission_Date])</f>
        <v>45531</v>
      </c>
      <c r="K841">
        <f>_xlfn.XLOOKUP(Emergency[[#This Row],[Patient_ID]],Patientsdetails[Patient_ID],Patientsdetails[Satisfaction_Score])</f>
        <v>7</v>
      </c>
      <c r="L841" t="e">
        <f>_xlfn.XLOOKUP(Emergency[[#This Row],[Patient_ID]],Medicals[Patient ID],Medicals[Department])</f>
        <v>#N/A</v>
      </c>
    </row>
    <row r="842" spans="1:12">
      <c r="A842">
        <v>841</v>
      </c>
      <c r="B842">
        <v>92</v>
      </c>
      <c r="C842">
        <v>1947</v>
      </c>
      <c r="D842" t="s">
        <v>1262</v>
      </c>
      <c r="E842">
        <v>8</v>
      </c>
      <c r="F842" t="s">
        <v>1262</v>
      </c>
      <c r="G842" s="28">
        <f>_xlfn.XLOOKUP(Emergency[[#This Row],[Visit_ID]],Financials[Visit_ID],Financials[Total_Bill_Amount])</f>
        <v>18887</v>
      </c>
      <c r="H842" s="28">
        <f>_xlfn.XLOOKUP(Emergency[[#This Row],[Visit_ID]],Financials[Visit_ID],Financials[Insurance_Coverage])</f>
        <v>10176.870260256799</v>
      </c>
      <c r="I842" s="28">
        <f>_xlfn.XLOOKUP(Emergency[[#This Row],[Visit_ID]],Financials[Visit_ID],Financials[Balance_Due])</f>
        <v>8710.1297397431972</v>
      </c>
      <c r="J842" s="3">
        <f>_xlfn.XLOOKUP(Emergency[[#This Row],[Visit_ID]],Hospitalvisits[Visit_ID],Hospitalvisits[Admission_Date])</f>
        <v>44881</v>
      </c>
      <c r="K842">
        <f>_xlfn.XLOOKUP(Emergency[[#This Row],[Patient_ID]],Patientsdetails[Patient_ID],Patientsdetails[Satisfaction_Score])</f>
        <v>4</v>
      </c>
      <c r="L842" t="e">
        <f>_xlfn.XLOOKUP(Emergency[[#This Row],[Patient_ID]],Medicals[Patient ID],Medicals[Department])</f>
        <v>#N/A</v>
      </c>
    </row>
    <row r="843" spans="1:12">
      <c r="A843">
        <v>842</v>
      </c>
      <c r="B843">
        <v>139</v>
      </c>
      <c r="C843">
        <v>1106</v>
      </c>
      <c r="D843" t="s">
        <v>1261</v>
      </c>
      <c r="E843">
        <v>7</v>
      </c>
      <c r="F843" t="s">
        <v>1261</v>
      </c>
      <c r="G843" s="28">
        <f>_xlfn.XLOOKUP(Emergency[[#This Row],[Visit_ID]],Financials[Visit_ID],Financials[Total_Bill_Amount])</f>
        <v>8425</v>
      </c>
      <c r="H843" s="28">
        <f>_xlfn.XLOOKUP(Emergency[[#This Row],[Visit_ID]],Financials[Visit_ID],Financials[Insurance_Coverage])</f>
        <v>4340.7723611589436</v>
      </c>
      <c r="I843" s="28">
        <f>_xlfn.XLOOKUP(Emergency[[#This Row],[Visit_ID]],Financials[Visit_ID],Financials[Balance_Due])</f>
        <v>4084.227638841056</v>
      </c>
      <c r="J843" s="3">
        <f>_xlfn.XLOOKUP(Emergency[[#This Row],[Visit_ID]],Hospitalvisits[Visit_ID],Hospitalvisits[Admission_Date])</f>
        <v>44721</v>
      </c>
      <c r="K843">
        <f>_xlfn.XLOOKUP(Emergency[[#This Row],[Patient_ID]],Patientsdetails[Patient_ID],Patientsdetails[Satisfaction_Score])</f>
        <v>2</v>
      </c>
      <c r="L843" t="str">
        <f>_xlfn.XLOOKUP(Emergency[[#This Row],[Patient_ID]],Medicals[Patient ID],Medicals[Department])</f>
        <v>Emergency</v>
      </c>
    </row>
    <row r="844" spans="1:12">
      <c r="A844">
        <v>843</v>
      </c>
      <c r="B844">
        <v>530</v>
      </c>
      <c r="C844">
        <v>2756</v>
      </c>
      <c r="D844" t="s">
        <v>1262</v>
      </c>
      <c r="E844">
        <v>7</v>
      </c>
      <c r="F844" t="s">
        <v>1261</v>
      </c>
      <c r="G844" s="28">
        <f>_xlfn.XLOOKUP(Emergency[[#This Row],[Visit_ID]],Financials[Visit_ID],Financials[Total_Bill_Amount])</f>
        <v>34261</v>
      </c>
      <c r="H844" s="28">
        <f>_xlfn.XLOOKUP(Emergency[[#This Row],[Visit_ID]],Financials[Visit_ID],Financials[Insurance_Coverage])</f>
        <v>19340.057208469891</v>
      </c>
      <c r="I844" s="28">
        <f>_xlfn.XLOOKUP(Emergency[[#This Row],[Visit_ID]],Financials[Visit_ID],Financials[Balance_Due])</f>
        <v>14920.942791530109</v>
      </c>
      <c r="J844" s="3">
        <f>_xlfn.XLOOKUP(Emergency[[#This Row],[Visit_ID]],Hospitalvisits[Visit_ID],Hospitalvisits[Admission_Date])</f>
        <v>44635</v>
      </c>
      <c r="K844">
        <f>_xlfn.XLOOKUP(Emergency[[#This Row],[Patient_ID]],Patientsdetails[Patient_ID],Patientsdetails[Satisfaction_Score])</f>
        <v>3</v>
      </c>
      <c r="L844" t="e">
        <f>_xlfn.XLOOKUP(Emergency[[#This Row],[Patient_ID]],Medicals[Patient ID],Medicals[Department])</f>
        <v>#N/A</v>
      </c>
    </row>
    <row r="845" spans="1:12">
      <c r="A845">
        <v>844</v>
      </c>
      <c r="B845">
        <v>830</v>
      </c>
      <c r="C845">
        <v>2303</v>
      </c>
      <c r="D845" t="s">
        <v>1262</v>
      </c>
      <c r="E845">
        <v>11</v>
      </c>
      <c r="F845" t="s">
        <v>1261</v>
      </c>
      <c r="G845" s="28">
        <f>_xlfn.XLOOKUP(Emergency[[#This Row],[Visit_ID]],Financials[Visit_ID],Financials[Total_Bill_Amount])</f>
        <v>13115</v>
      </c>
      <c r="H845" s="28">
        <f>_xlfn.XLOOKUP(Emergency[[#This Row],[Visit_ID]],Financials[Visit_ID],Financials[Insurance_Coverage])</f>
        <v>10203.016453223239</v>
      </c>
      <c r="I845" s="28">
        <f>_xlfn.XLOOKUP(Emergency[[#This Row],[Visit_ID]],Financials[Visit_ID],Financials[Balance_Due])</f>
        <v>2911.9835467767548</v>
      </c>
      <c r="J845" s="3">
        <f>_xlfn.XLOOKUP(Emergency[[#This Row],[Visit_ID]],Hospitalvisits[Visit_ID],Hospitalvisits[Admission_Date])</f>
        <v>45409</v>
      </c>
      <c r="K845">
        <f>_xlfn.XLOOKUP(Emergency[[#This Row],[Patient_ID]],Patientsdetails[Patient_ID],Patientsdetails[Satisfaction_Score])</f>
        <v>10</v>
      </c>
      <c r="L845" t="e">
        <f>_xlfn.XLOOKUP(Emergency[[#This Row],[Patient_ID]],Medicals[Patient ID],Medicals[Department])</f>
        <v>#N/A</v>
      </c>
    </row>
    <row r="846" spans="1:12">
      <c r="A846">
        <v>845</v>
      </c>
      <c r="B846">
        <v>317</v>
      </c>
      <c r="C846">
        <v>1756</v>
      </c>
      <c r="D846" t="s">
        <v>1262</v>
      </c>
      <c r="E846">
        <v>9</v>
      </c>
      <c r="F846" t="s">
        <v>1261</v>
      </c>
      <c r="G846" s="28">
        <f>_xlfn.XLOOKUP(Emergency[[#This Row],[Visit_ID]],Financials[Visit_ID],Financials[Total_Bill_Amount])</f>
        <v>10285</v>
      </c>
      <c r="H846" s="28">
        <f>_xlfn.XLOOKUP(Emergency[[#This Row],[Visit_ID]],Financials[Visit_ID],Financials[Insurance_Coverage])</f>
        <v>8983.9916712254344</v>
      </c>
      <c r="I846" s="28">
        <f>_xlfn.XLOOKUP(Emergency[[#This Row],[Visit_ID]],Financials[Visit_ID],Financials[Balance_Due])</f>
        <v>1301.0083287745661</v>
      </c>
      <c r="J846" s="3">
        <f>_xlfn.XLOOKUP(Emergency[[#This Row],[Visit_ID]],Hospitalvisits[Visit_ID],Hospitalvisits[Admission_Date])</f>
        <v>44810</v>
      </c>
      <c r="K846">
        <f>_xlfn.XLOOKUP(Emergency[[#This Row],[Patient_ID]],Patientsdetails[Patient_ID],Patientsdetails[Satisfaction_Score])</f>
        <v>8</v>
      </c>
      <c r="L846" t="e">
        <f>_xlfn.XLOOKUP(Emergency[[#This Row],[Patient_ID]],Medicals[Patient ID],Medicals[Department])</f>
        <v>#N/A</v>
      </c>
    </row>
    <row r="847" spans="1:12">
      <c r="A847">
        <v>846</v>
      </c>
      <c r="B847">
        <v>626</v>
      </c>
      <c r="C847">
        <v>351</v>
      </c>
      <c r="D847" t="s">
        <v>1261</v>
      </c>
      <c r="E847">
        <v>11</v>
      </c>
      <c r="F847" t="s">
        <v>1262</v>
      </c>
      <c r="G847" s="28">
        <f>_xlfn.XLOOKUP(Emergency[[#This Row],[Visit_ID]],Financials[Visit_ID],Financials[Total_Bill_Amount])</f>
        <v>6813</v>
      </c>
      <c r="H847" s="28">
        <f>_xlfn.XLOOKUP(Emergency[[#This Row],[Visit_ID]],Financials[Visit_ID],Financials[Insurance_Coverage])</f>
        <v>5786.7693469683454</v>
      </c>
      <c r="I847" s="28">
        <f>_xlfn.XLOOKUP(Emergency[[#This Row],[Visit_ID]],Financials[Visit_ID],Financials[Balance_Due])</f>
        <v>1026.230653031655</v>
      </c>
      <c r="J847" s="3">
        <f>_xlfn.XLOOKUP(Emergency[[#This Row],[Visit_ID]],Hospitalvisits[Visit_ID],Hospitalvisits[Admission_Date])</f>
        <v>44637</v>
      </c>
      <c r="K847">
        <f>_xlfn.XLOOKUP(Emergency[[#This Row],[Patient_ID]],Patientsdetails[Patient_ID],Patientsdetails[Satisfaction_Score])</f>
        <v>2</v>
      </c>
      <c r="L847" t="e">
        <f>_xlfn.XLOOKUP(Emergency[[#This Row],[Patient_ID]],Medicals[Patient ID],Medicals[Department])</f>
        <v>#N/A</v>
      </c>
    </row>
    <row r="848" spans="1:12">
      <c r="A848">
        <v>847</v>
      </c>
      <c r="B848">
        <v>219</v>
      </c>
      <c r="C848">
        <v>647</v>
      </c>
      <c r="D848" t="s">
        <v>1262</v>
      </c>
      <c r="E848">
        <v>7</v>
      </c>
      <c r="F848" t="s">
        <v>1261</v>
      </c>
      <c r="G848" s="28">
        <f>_xlfn.XLOOKUP(Emergency[[#This Row],[Visit_ID]],Financials[Visit_ID],Financials[Total_Bill_Amount])</f>
        <v>9096</v>
      </c>
      <c r="H848" s="28">
        <f>_xlfn.XLOOKUP(Emergency[[#This Row],[Visit_ID]],Financials[Visit_ID],Financials[Insurance_Coverage])</f>
        <v>8019.1854945118248</v>
      </c>
      <c r="I848" s="28">
        <f>_xlfn.XLOOKUP(Emergency[[#This Row],[Visit_ID]],Financials[Visit_ID],Financials[Balance_Due])</f>
        <v>1076.814505488175</v>
      </c>
      <c r="J848" s="3">
        <f>_xlfn.XLOOKUP(Emergency[[#This Row],[Visit_ID]],Hospitalvisits[Visit_ID],Hospitalvisits[Admission_Date])</f>
        <v>45277</v>
      </c>
      <c r="K848">
        <f>_xlfn.XLOOKUP(Emergency[[#This Row],[Patient_ID]],Patientsdetails[Patient_ID],Patientsdetails[Satisfaction_Score])</f>
        <v>5</v>
      </c>
      <c r="L848" t="e">
        <f>_xlfn.XLOOKUP(Emergency[[#This Row],[Patient_ID]],Medicals[Patient ID],Medicals[Department])</f>
        <v>#N/A</v>
      </c>
    </row>
    <row r="849" spans="1:12">
      <c r="A849">
        <v>848</v>
      </c>
      <c r="B849">
        <v>273</v>
      </c>
      <c r="C849">
        <v>478</v>
      </c>
      <c r="D849" t="s">
        <v>1261</v>
      </c>
      <c r="E849">
        <v>7</v>
      </c>
      <c r="F849" t="s">
        <v>1262</v>
      </c>
      <c r="G849" s="28">
        <f>_xlfn.XLOOKUP(Emergency[[#This Row],[Visit_ID]],Financials[Visit_ID],Financials[Total_Bill_Amount])</f>
        <v>6263</v>
      </c>
      <c r="H849" s="28">
        <f>_xlfn.XLOOKUP(Emergency[[#This Row],[Visit_ID]],Financials[Visit_ID],Financials[Insurance_Coverage])</f>
        <v>3609.0799753514848</v>
      </c>
      <c r="I849" s="28">
        <f>_xlfn.XLOOKUP(Emergency[[#This Row],[Visit_ID]],Financials[Visit_ID],Financials[Balance_Due])</f>
        <v>2653.9200246485152</v>
      </c>
      <c r="J849" s="3">
        <f>_xlfn.XLOOKUP(Emergency[[#This Row],[Visit_ID]],Hospitalvisits[Visit_ID],Hospitalvisits[Admission_Date])</f>
        <v>44802</v>
      </c>
      <c r="K849">
        <f>_xlfn.XLOOKUP(Emergency[[#This Row],[Patient_ID]],Patientsdetails[Patient_ID],Patientsdetails[Satisfaction_Score])</f>
        <v>5</v>
      </c>
      <c r="L849" t="e">
        <f>_xlfn.XLOOKUP(Emergency[[#This Row],[Patient_ID]],Medicals[Patient ID],Medicals[Department])</f>
        <v>#N/A</v>
      </c>
    </row>
    <row r="850" spans="1:12">
      <c r="A850">
        <v>849</v>
      </c>
      <c r="B850">
        <v>496</v>
      </c>
      <c r="C850">
        <v>639</v>
      </c>
      <c r="D850" t="s">
        <v>1261</v>
      </c>
      <c r="E850">
        <v>4</v>
      </c>
      <c r="F850" t="s">
        <v>1261</v>
      </c>
      <c r="G850" s="28">
        <f>_xlfn.XLOOKUP(Emergency[[#This Row],[Visit_ID]],Financials[Visit_ID],Financials[Total_Bill_Amount])</f>
        <v>8611</v>
      </c>
      <c r="H850" s="28">
        <f>_xlfn.XLOOKUP(Emergency[[#This Row],[Visit_ID]],Financials[Visit_ID],Financials[Insurance_Coverage])</f>
        <v>6489.1610693960711</v>
      </c>
      <c r="I850" s="28">
        <f>_xlfn.XLOOKUP(Emergency[[#This Row],[Visit_ID]],Financials[Visit_ID],Financials[Balance_Due])</f>
        <v>2121.8389306039289</v>
      </c>
      <c r="J850" s="3">
        <f>_xlfn.XLOOKUP(Emergency[[#This Row],[Visit_ID]],Hospitalvisits[Visit_ID],Hospitalvisits[Admission_Date])</f>
        <v>45634</v>
      </c>
      <c r="K850">
        <f>_xlfn.XLOOKUP(Emergency[[#This Row],[Patient_ID]],Patientsdetails[Patient_ID],Patientsdetails[Satisfaction_Score])</f>
        <v>10</v>
      </c>
      <c r="L850" t="e">
        <f>_xlfn.XLOOKUP(Emergency[[#This Row],[Patient_ID]],Medicals[Patient ID],Medicals[Department])</f>
        <v>#N/A</v>
      </c>
    </row>
    <row r="851" spans="1:12">
      <c r="A851">
        <v>850</v>
      </c>
      <c r="B851">
        <v>897</v>
      </c>
      <c r="C851">
        <v>617</v>
      </c>
      <c r="D851" t="s">
        <v>1262</v>
      </c>
      <c r="E851">
        <v>5</v>
      </c>
      <c r="F851" t="s">
        <v>1261</v>
      </c>
      <c r="G851" s="28">
        <f>_xlfn.XLOOKUP(Emergency[[#This Row],[Visit_ID]],Financials[Visit_ID],Financials[Total_Bill_Amount])</f>
        <v>15242</v>
      </c>
      <c r="H851" s="28">
        <f>_xlfn.XLOOKUP(Emergency[[#This Row],[Visit_ID]],Financials[Visit_ID],Financials[Insurance_Coverage])</f>
        <v>8479.172355018427</v>
      </c>
      <c r="I851" s="28">
        <f>_xlfn.XLOOKUP(Emergency[[#This Row],[Visit_ID]],Financials[Visit_ID],Financials[Balance_Due])</f>
        <v>6762.827644981573</v>
      </c>
      <c r="J851" s="3">
        <f>_xlfn.XLOOKUP(Emergency[[#This Row],[Visit_ID]],Hospitalvisits[Visit_ID],Hospitalvisits[Admission_Date])</f>
        <v>44792</v>
      </c>
      <c r="K851">
        <f>_xlfn.XLOOKUP(Emergency[[#This Row],[Patient_ID]],Patientsdetails[Patient_ID],Patientsdetails[Satisfaction_Score])</f>
        <v>8</v>
      </c>
      <c r="L851" t="e">
        <f>_xlfn.XLOOKUP(Emergency[[#This Row],[Patient_ID]],Medicals[Patient ID],Medicals[Department])</f>
        <v>#N/A</v>
      </c>
    </row>
    <row r="852" spans="1:12">
      <c r="A852">
        <v>851</v>
      </c>
      <c r="B852">
        <v>491</v>
      </c>
      <c r="C852">
        <v>942</v>
      </c>
      <c r="D852" t="s">
        <v>1261</v>
      </c>
      <c r="E852">
        <v>2</v>
      </c>
      <c r="F852" t="s">
        <v>1261</v>
      </c>
      <c r="G852" s="28">
        <f>_xlfn.XLOOKUP(Emergency[[#This Row],[Visit_ID]],Financials[Visit_ID],Financials[Total_Bill_Amount])</f>
        <v>10953</v>
      </c>
      <c r="H852" s="28">
        <f>_xlfn.XLOOKUP(Emergency[[#This Row],[Visit_ID]],Financials[Visit_ID],Financials[Insurance_Coverage])</f>
        <v>8034.5980964335286</v>
      </c>
      <c r="I852" s="28">
        <f>_xlfn.XLOOKUP(Emergency[[#This Row],[Visit_ID]],Financials[Visit_ID],Financials[Balance_Due])</f>
        <v>2918.401903566471</v>
      </c>
      <c r="J852" s="3">
        <f>_xlfn.XLOOKUP(Emergency[[#This Row],[Visit_ID]],Hospitalvisits[Visit_ID],Hospitalvisits[Admission_Date])</f>
        <v>45500</v>
      </c>
      <c r="K852">
        <f>_xlfn.XLOOKUP(Emergency[[#This Row],[Patient_ID]],Patientsdetails[Patient_ID],Patientsdetails[Satisfaction_Score])</f>
        <v>2</v>
      </c>
      <c r="L852" t="e">
        <f>_xlfn.XLOOKUP(Emergency[[#This Row],[Patient_ID]],Medicals[Patient ID],Medicals[Department])</f>
        <v>#N/A</v>
      </c>
    </row>
    <row r="853" spans="1:12">
      <c r="A853">
        <v>852</v>
      </c>
      <c r="B853">
        <v>628</v>
      </c>
      <c r="C853">
        <v>516</v>
      </c>
      <c r="D853" t="s">
        <v>1261</v>
      </c>
      <c r="E853">
        <v>12</v>
      </c>
      <c r="F853" t="s">
        <v>1262</v>
      </c>
      <c r="G853" s="28">
        <f>_xlfn.XLOOKUP(Emergency[[#This Row],[Visit_ID]],Financials[Visit_ID],Financials[Total_Bill_Amount])</f>
        <v>8601</v>
      </c>
      <c r="H853" s="28">
        <f>_xlfn.XLOOKUP(Emergency[[#This Row],[Visit_ID]],Financials[Visit_ID],Financials[Insurance_Coverage])</f>
        <v>4910.9525031167259</v>
      </c>
      <c r="I853" s="28">
        <f>_xlfn.XLOOKUP(Emergency[[#This Row],[Visit_ID]],Financials[Visit_ID],Financials[Balance_Due])</f>
        <v>3690.0474968832741</v>
      </c>
      <c r="J853" s="3">
        <f>_xlfn.XLOOKUP(Emergency[[#This Row],[Visit_ID]],Hospitalvisits[Visit_ID],Hospitalvisits[Admission_Date])</f>
        <v>44921</v>
      </c>
      <c r="K853">
        <f>_xlfn.XLOOKUP(Emergency[[#This Row],[Patient_ID]],Patientsdetails[Patient_ID],Patientsdetails[Satisfaction_Score])</f>
        <v>8</v>
      </c>
      <c r="L853" t="e">
        <f>_xlfn.XLOOKUP(Emergency[[#This Row],[Patient_ID]],Medicals[Patient ID],Medicals[Department])</f>
        <v>#N/A</v>
      </c>
    </row>
    <row r="854" spans="1:12">
      <c r="A854">
        <v>853</v>
      </c>
      <c r="B854">
        <v>660</v>
      </c>
      <c r="C854">
        <v>848</v>
      </c>
      <c r="D854" t="s">
        <v>1262</v>
      </c>
      <c r="E854">
        <v>2</v>
      </c>
      <c r="F854" t="s">
        <v>1262</v>
      </c>
      <c r="G854" s="28">
        <f>_xlfn.XLOOKUP(Emergency[[#This Row],[Visit_ID]],Financials[Visit_ID],Financials[Total_Bill_Amount])</f>
        <v>16889</v>
      </c>
      <c r="H854" s="28">
        <f>_xlfn.XLOOKUP(Emergency[[#This Row],[Visit_ID]],Financials[Visit_ID],Financials[Insurance_Coverage])</f>
        <v>13083.73076644136</v>
      </c>
      <c r="I854" s="28">
        <f>_xlfn.XLOOKUP(Emergency[[#This Row],[Visit_ID]],Financials[Visit_ID],Financials[Balance_Due])</f>
        <v>3805.269233558638</v>
      </c>
      <c r="J854" s="3">
        <f>_xlfn.XLOOKUP(Emergency[[#This Row],[Visit_ID]],Hospitalvisits[Visit_ID],Hospitalvisits[Admission_Date])</f>
        <v>45131</v>
      </c>
      <c r="K854">
        <f>_xlfn.XLOOKUP(Emergency[[#This Row],[Patient_ID]],Patientsdetails[Patient_ID],Patientsdetails[Satisfaction_Score])</f>
        <v>9</v>
      </c>
      <c r="L854" t="e">
        <f>_xlfn.XLOOKUP(Emergency[[#This Row],[Patient_ID]],Medicals[Patient ID],Medicals[Department])</f>
        <v>#N/A</v>
      </c>
    </row>
    <row r="855" spans="1:12">
      <c r="A855">
        <v>854</v>
      </c>
      <c r="B855">
        <v>623</v>
      </c>
      <c r="C855">
        <v>2433</v>
      </c>
      <c r="D855" t="s">
        <v>1262</v>
      </c>
      <c r="E855">
        <v>5</v>
      </c>
      <c r="F855" t="s">
        <v>1262</v>
      </c>
      <c r="G855" s="28">
        <f>_xlfn.XLOOKUP(Emergency[[#This Row],[Visit_ID]],Financials[Visit_ID],Financials[Total_Bill_Amount])</f>
        <v>7565</v>
      </c>
      <c r="H855" s="28">
        <f>_xlfn.XLOOKUP(Emergency[[#This Row],[Visit_ID]],Financials[Visit_ID],Financials[Insurance_Coverage])</f>
        <v>4262.3829131114553</v>
      </c>
      <c r="I855" s="28">
        <f>_xlfn.XLOOKUP(Emergency[[#This Row],[Visit_ID]],Financials[Visit_ID],Financials[Balance_Due])</f>
        <v>3302.6170868885451</v>
      </c>
      <c r="J855" s="3">
        <f>_xlfn.XLOOKUP(Emergency[[#This Row],[Visit_ID]],Hospitalvisits[Visit_ID],Hospitalvisits[Admission_Date])</f>
        <v>45601</v>
      </c>
      <c r="K855">
        <f>_xlfn.XLOOKUP(Emergency[[#This Row],[Patient_ID]],Patientsdetails[Patient_ID],Patientsdetails[Satisfaction_Score])</f>
        <v>10</v>
      </c>
      <c r="L855" t="e">
        <f>_xlfn.XLOOKUP(Emergency[[#This Row],[Patient_ID]],Medicals[Patient ID],Medicals[Department])</f>
        <v>#N/A</v>
      </c>
    </row>
    <row r="856" spans="1:12">
      <c r="A856">
        <v>855</v>
      </c>
      <c r="B856">
        <v>174</v>
      </c>
      <c r="C856">
        <v>87</v>
      </c>
      <c r="D856" t="s">
        <v>1262</v>
      </c>
      <c r="E856">
        <v>3</v>
      </c>
      <c r="F856" t="s">
        <v>1261</v>
      </c>
      <c r="G856" s="28">
        <f>_xlfn.XLOOKUP(Emergency[[#This Row],[Visit_ID]],Financials[Visit_ID],Financials[Total_Bill_Amount])</f>
        <v>7626</v>
      </c>
      <c r="H856" s="28">
        <f>_xlfn.XLOOKUP(Emergency[[#This Row],[Visit_ID]],Financials[Visit_ID],Financials[Insurance_Coverage])</f>
        <v>5823.4051776232373</v>
      </c>
      <c r="I856" s="28">
        <f>_xlfn.XLOOKUP(Emergency[[#This Row],[Visit_ID]],Financials[Visit_ID],Financials[Balance_Due])</f>
        <v>1802.594822376763</v>
      </c>
      <c r="J856" s="3">
        <f>_xlfn.XLOOKUP(Emergency[[#This Row],[Visit_ID]],Hospitalvisits[Visit_ID],Hospitalvisits[Admission_Date])</f>
        <v>45218</v>
      </c>
      <c r="K856">
        <f>_xlfn.XLOOKUP(Emergency[[#This Row],[Patient_ID]],Patientsdetails[Patient_ID],Patientsdetails[Satisfaction_Score])</f>
        <v>2</v>
      </c>
      <c r="L856" t="str">
        <f>_xlfn.XLOOKUP(Emergency[[#This Row],[Patient_ID]],Medicals[Patient ID],Medicals[Department])</f>
        <v>Emergency</v>
      </c>
    </row>
    <row r="857" spans="1:12">
      <c r="A857">
        <v>856</v>
      </c>
      <c r="B857">
        <v>506</v>
      </c>
      <c r="C857">
        <v>1511</v>
      </c>
      <c r="D857" t="s">
        <v>1262</v>
      </c>
      <c r="E857">
        <v>4</v>
      </c>
      <c r="F857" t="s">
        <v>1262</v>
      </c>
      <c r="G857" s="28">
        <f>_xlfn.XLOOKUP(Emergency[[#This Row],[Visit_ID]],Financials[Visit_ID],Financials[Total_Bill_Amount])</f>
        <v>10683</v>
      </c>
      <c r="H857" s="28">
        <f>_xlfn.XLOOKUP(Emergency[[#This Row],[Visit_ID]],Financials[Visit_ID],Financials[Insurance_Coverage])</f>
        <v>9204.1775704673273</v>
      </c>
      <c r="I857" s="28">
        <f>_xlfn.XLOOKUP(Emergency[[#This Row],[Visit_ID]],Financials[Visit_ID],Financials[Balance_Due])</f>
        <v>1478.8224295326729</v>
      </c>
      <c r="J857" s="3">
        <f>_xlfn.XLOOKUP(Emergency[[#This Row],[Visit_ID]],Hospitalvisits[Visit_ID],Hospitalvisits[Admission_Date])</f>
        <v>45395</v>
      </c>
      <c r="K857">
        <f>_xlfn.XLOOKUP(Emergency[[#This Row],[Patient_ID]],Patientsdetails[Patient_ID],Patientsdetails[Satisfaction_Score])</f>
        <v>10</v>
      </c>
      <c r="L857" t="e">
        <f>_xlfn.XLOOKUP(Emergency[[#This Row],[Patient_ID]],Medicals[Patient ID],Medicals[Department])</f>
        <v>#N/A</v>
      </c>
    </row>
    <row r="858" spans="1:12">
      <c r="A858">
        <v>857</v>
      </c>
      <c r="B858">
        <v>248</v>
      </c>
      <c r="C858">
        <v>1559</v>
      </c>
      <c r="D858" t="s">
        <v>1262</v>
      </c>
      <c r="E858">
        <v>2</v>
      </c>
      <c r="F858" t="s">
        <v>1261</v>
      </c>
      <c r="G858" s="28">
        <f>_xlfn.XLOOKUP(Emergency[[#This Row],[Visit_ID]],Financials[Visit_ID],Financials[Total_Bill_Amount])</f>
        <v>22252</v>
      </c>
      <c r="H858" s="28">
        <f>_xlfn.XLOOKUP(Emergency[[#This Row],[Visit_ID]],Financials[Visit_ID],Financials[Insurance_Coverage])</f>
        <v>17331.013720546569</v>
      </c>
      <c r="I858" s="28">
        <f>_xlfn.XLOOKUP(Emergency[[#This Row],[Visit_ID]],Financials[Visit_ID],Financials[Balance_Due])</f>
        <v>4920.9862794534347</v>
      </c>
      <c r="J858" s="3">
        <f>_xlfn.XLOOKUP(Emergency[[#This Row],[Visit_ID]],Hospitalvisits[Visit_ID],Hospitalvisits[Admission_Date])</f>
        <v>44604</v>
      </c>
      <c r="K858">
        <f>_xlfn.XLOOKUP(Emergency[[#This Row],[Patient_ID]],Patientsdetails[Patient_ID],Patientsdetails[Satisfaction_Score])</f>
        <v>8</v>
      </c>
      <c r="L858" t="e">
        <f>_xlfn.XLOOKUP(Emergency[[#This Row],[Patient_ID]],Medicals[Patient ID],Medicals[Department])</f>
        <v>#N/A</v>
      </c>
    </row>
    <row r="859" spans="1:12">
      <c r="A859">
        <v>858</v>
      </c>
      <c r="B859">
        <v>818</v>
      </c>
      <c r="C859">
        <v>929</v>
      </c>
      <c r="D859" t="s">
        <v>1261</v>
      </c>
      <c r="E859">
        <v>10</v>
      </c>
      <c r="F859" t="s">
        <v>1261</v>
      </c>
      <c r="G859" s="28">
        <f>_xlfn.XLOOKUP(Emergency[[#This Row],[Visit_ID]],Financials[Visit_ID],Financials[Total_Bill_Amount])</f>
        <v>22841</v>
      </c>
      <c r="H859" s="28">
        <f>_xlfn.XLOOKUP(Emergency[[#This Row],[Visit_ID]],Financials[Visit_ID],Financials[Insurance_Coverage])</f>
        <v>16852.7640085727</v>
      </c>
      <c r="I859" s="28">
        <f>_xlfn.XLOOKUP(Emergency[[#This Row],[Visit_ID]],Financials[Visit_ID],Financials[Balance_Due])</f>
        <v>5988.2359914273038</v>
      </c>
      <c r="J859" s="3">
        <f>_xlfn.XLOOKUP(Emergency[[#This Row],[Visit_ID]],Hospitalvisits[Visit_ID],Hospitalvisits[Admission_Date])</f>
        <v>44758</v>
      </c>
      <c r="K859">
        <f>_xlfn.XLOOKUP(Emergency[[#This Row],[Patient_ID]],Patientsdetails[Patient_ID],Patientsdetails[Satisfaction_Score])</f>
        <v>2</v>
      </c>
      <c r="L859" t="e">
        <f>_xlfn.XLOOKUP(Emergency[[#This Row],[Patient_ID]],Medicals[Patient ID],Medicals[Department])</f>
        <v>#N/A</v>
      </c>
    </row>
    <row r="860" spans="1:12">
      <c r="A860">
        <v>859</v>
      </c>
      <c r="B860">
        <v>895</v>
      </c>
      <c r="C860">
        <v>2803</v>
      </c>
      <c r="D860" t="s">
        <v>1262</v>
      </c>
      <c r="E860">
        <v>9</v>
      </c>
      <c r="F860" t="s">
        <v>1262</v>
      </c>
      <c r="G860" s="28">
        <f>_xlfn.XLOOKUP(Emergency[[#This Row],[Visit_ID]],Financials[Visit_ID],Financials[Total_Bill_Amount])</f>
        <v>18372</v>
      </c>
      <c r="H860" s="28">
        <f>_xlfn.XLOOKUP(Emergency[[#This Row],[Visit_ID]],Financials[Visit_ID],Financials[Insurance_Coverage])</f>
        <v>14761.5396790633</v>
      </c>
      <c r="I860" s="28">
        <f>_xlfn.XLOOKUP(Emergency[[#This Row],[Visit_ID]],Financials[Visit_ID],Financials[Balance_Due])</f>
        <v>3610.460320936696</v>
      </c>
      <c r="J860" s="3">
        <f>_xlfn.XLOOKUP(Emergency[[#This Row],[Visit_ID]],Hospitalvisits[Visit_ID],Hospitalvisits[Admission_Date])</f>
        <v>45323</v>
      </c>
      <c r="K860">
        <f>_xlfn.XLOOKUP(Emergency[[#This Row],[Patient_ID]],Patientsdetails[Patient_ID],Patientsdetails[Satisfaction_Score])</f>
        <v>9</v>
      </c>
      <c r="L860" t="e">
        <f>_xlfn.XLOOKUP(Emergency[[#This Row],[Patient_ID]],Medicals[Patient ID],Medicals[Department])</f>
        <v>#N/A</v>
      </c>
    </row>
    <row r="861" spans="1:12">
      <c r="A861">
        <v>860</v>
      </c>
      <c r="B861">
        <v>832</v>
      </c>
      <c r="C861">
        <v>2408</v>
      </c>
      <c r="D861" t="s">
        <v>1262</v>
      </c>
      <c r="E861">
        <v>2</v>
      </c>
      <c r="F861" t="s">
        <v>1262</v>
      </c>
      <c r="G861" s="28">
        <f>_xlfn.XLOOKUP(Emergency[[#This Row],[Visit_ID]],Financials[Visit_ID],Financials[Total_Bill_Amount])</f>
        <v>20232</v>
      </c>
      <c r="H861" s="28">
        <f>_xlfn.XLOOKUP(Emergency[[#This Row],[Visit_ID]],Financials[Visit_ID],Financials[Insurance_Coverage])</f>
        <v>11717.11140213338</v>
      </c>
      <c r="I861" s="28">
        <f>_xlfn.XLOOKUP(Emergency[[#This Row],[Visit_ID]],Financials[Visit_ID],Financials[Balance_Due])</f>
        <v>8514.8885978666221</v>
      </c>
      <c r="J861" s="3">
        <f>_xlfn.XLOOKUP(Emergency[[#This Row],[Visit_ID]],Hospitalvisits[Visit_ID],Hospitalvisits[Admission_Date])</f>
        <v>45603</v>
      </c>
      <c r="K861">
        <f>_xlfn.XLOOKUP(Emergency[[#This Row],[Patient_ID]],Patientsdetails[Patient_ID],Patientsdetails[Satisfaction_Score])</f>
        <v>5</v>
      </c>
      <c r="L861" t="e">
        <f>_xlfn.XLOOKUP(Emergency[[#This Row],[Patient_ID]],Medicals[Patient ID],Medicals[Department])</f>
        <v>#N/A</v>
      </c>
    </row>
    <row r="862" spans="1:12">
      <c r="A862">
        <v>861</v>
      </c>
      <c r="B862">
        <v>686</v>
      </c>
      <c r="C862">
        <v>223</v>
      </c>
      <c r="D862" t="s">
        <v>1261</v>
      </c>
      <c r="E862">
        <v>6</v>
      </c>
      <c r="F862" t="s">
        <v>1261</v>
      </c>
      <c r="G862" s="28">
        <f>_xlfn.XLOOKUP(Emergency[[#This Row],[Visit_ID]],Financials[Visit_ID],Financials[Total_Bill_Amount])</f>
        <v>31499</v>
      </c>
      <c r="H862" s="28">
        <f>_xlfn.XLOOKUP(Emergency[[#This Row],[Visit_ID]],Financials[Visit_ID],Financials[Insurance_Coverage])</f>
        <v>16485.21993565403</v>
      </c>
      <c r="I862" s="28">
        <f>_xlfn.XLOOKUP(Emergency[[#This Row],[Visit_ID]],Financials[Visit_ID],Financials[Balance_Due])</f>
        <v>15013.78006434597</v>
      </c>
      <c r="J862" s="3">
        <f>_xlfn.XLOOKUP(Emergency[[#This Row],[Visit_ID]],Hospitalvisits[Visit_ID],Hospitalvisits[Admission_Date])</f>
        <v>44577</v>
      </c>
      <c r="K862">
        <f>_xlfn.XLOOKUP(Emergency[[#This Row],[Patient_ID]],Patientsdetails[Patient_ID],Patientsdetails[Satisfaction_Score])</f>
        <v>7</v>
      </c>
      <c r="L862" t="e">
        <f>_xlfn.XLOOKUP(Emergency[[#This Row],[Patient_ID]],Medicals[Patient ID],Medicals[Department])</f>
        <v>#N/A</v>
      </c>
    </row>
    <row r="863" spans="1:12">
      <c r="A863">
        <v>862</v>
      </c>
      <c r="B863">
        <v>681</v>
      </c>
      <c r="C863">
        <v>222</v>
      </c>
      <c r="D863" t="s">
        <v>1262</v>
      </c>
      <c r="E863">
        <v>1</v>
      </c>
      <c r="F863" t="s">
        <v>1262</v>
      </c>
      <c r="G863" s="28">
        <f>_xlfn.XLOOKUP(Emergency[[#This Row],[Visit_ID]],Financials[Visit_ID],Financials[Total_Bill_Amount])</f>
        <v>11837</v>
      </c>
      <c r="H863" s="28">
        <f>_xlfn.XLOOKUP(Emergency[[#This Row],[Visit_ID]],Financials[Visit_ID],Financials[Insurance_Coverage])</f>
        <v>7503.5180437518702</v>
      </c>
      <c r="I863" s="28">
        <f>_xlfn.XLOOKUP(Emergency[[#This Row],[Visit_ID]],Financials[Visit_ID],Financials[Balance_Due])</f>
        <v>4333.4819562481298</v>
      </c>
      <c r="J863" s="3">
        <f>_xlfn.XLOOKUP(Emergency[[#This Row],[Visit_ID]],Hospitalvisits[Visit_ID],Hospitalvisits[Admission_Date])</f>
        <v>44593</v>
      </c>
      <c r="K863">
        <f>_xlfn.XLOOKUP(Emergency[[#This Row],[Patient_ID]],Patientsdetails[Patient_ID],Patientsdetails[Satisfaction_Score])</f>
        <v>2</v>
      </c>
      <c r="L863" t="e">
        <f>_xlfn.XLOOKUP(Emergency[[#This Row],[Patient_ID]],Medicals[Patient ID],Medicals[Department])</f>
        <v>#N/A</v>
      </c>
    </row>
    <row r="864" spans="1:12">
      <c r="A864">
        <v>863</v>
      </c>
      <c r="B864">
        <v>853</v>
      </c>
      <c r="C864">
        <v>2569</v>
      </c>
      <c r="D864" t="s">
        <v>1262</v>
      </c>
      <c r="E864">
        <v>12</v>
      </c>
      <c r="F864" t="s">
        <v>1261</v>
      </c>
      <c r="G864" s="28">
        <f>_xlfn.XLOOKUP(Emergency[[#This Row],[Visit_ID]],Financials[Visit_ID],Financials[Total_Bill_Amount])</f>
        <v>19036</v>
      </c>
      <c r="H864" s="28">
        <f>_xlfn.XLOOKUP(Emergency[[#This Row],[Visit_ID]],Financials[Visit_ID],Financials[Insurance_Coverage])</f>
        <v>13590.37559310936</v>
      </c>
      <c r="I864" s="28">
        <f>_xlfn.XLOOKUP(Emergency[[#This Row],[Visit_ID]],Financials[Visit_ID],Financials[Balance_Due])</f>
        <v>5445.6244068906362</v>
      </c>
      <c r="J864" s="3">
        <f>_xlfn.XLOOKUP(Emergency[[#This Row],[Visit_ID]],Hospitalvisits[Visit_ID],Hospitalvisits[Admission_Date])</f>
        <v>45629</v>
      </c>
      <c r="K864">
        <f>_xlfn.XLOOKUP(Emergency[[#This Row],[Patient_ID]],Patientsdetails[Patient_ID],Patientsdetails[Satisfaction_Score])</f>
        <v>9</v>
      </c>
      <c r="L864" t="e">
        <f>_xlfn.XLOOKUP(Emergency[[#This Row],[Patient_ID]],Medicals[Patient ID],Medicals[Department])</f>
        <v>#N/A</v>
      </c>
    </row>
    <row r="865" spans="1:12">
      <c r="A865">
        <v>864</v>
      </c>
      <c r="B865">
        <v>851</v>
      </c>
      <c r="C865">
        <v>2337</v>
      </c>
      <c r="D865" t="s">
        <v>1262</v>
      </c>
      <c r="E865">
        <v>7</v>
      </c>
      <c r="F865" t="s">
        <v>1261</v>
      </c>
      <c r="G865" s="28">
        <f>_xlfn.XLOOKUP(Emergency[[#This Row],[Visit_ID]],Financials[Visit_ID],Financials[Total_Bill_Amount])</f>
        <v>20442</v>
      </c>
      <c r="H865" s="28">
        <f>_xlfn.XLOOKUP(Emergency[[#This Row],[Visit_ID]],Financials[Visit_ID],Financials[Insurance_Coverage])</f>
        <v>11170.564295247301</v>
      </c>
      <c r="I865" s="28">
        <f>_xlfn.XLOOKUP(Emergency[[#This Row],[Visit_ID]],Financials[Visit_ID],Financials[Balance_Due])</f>
        <v>9271.4357047526992</v>
      </c>
      <c r="J865" s="3">
        <f>_xlfn.XLOOKUP(Emergency[[#This Row],[Visit_ID]],Hospitalvisits[Visit_ID],Hospitalvisits[Admission_Date])</f>
        <v>45360</v>
      </c>
      <c r="K865">
        <f>_xlfn.XLOOKUP(Emergency[[#This Row],[Patient_ID]],Patientsdetails[Patient_ID],Patientsdetails[Satisfaction_Score])</f>
        <v>3</v>
      </c>
      <c r="L865" t="e">
        <f>_xlfn.XLOOKUP(Emergency[[#This Row],[Patient_ID]],Medicals[Patient ID],Medicals[Department])</f>
        <v>#N/A</v>
      </c>
    </row>
    <row r="866" spans="1:12">
      <c r="A866">
        <v>865</v>
      </c>
      <c r="B866">
        <v>175</v>
      </c>
      <c r="C866">
        <v>1362</v>
      </c>
      <c r="D866" t="s">
        <v>1261</v>
      </c>
      <c r="E866">
        <v>7</v>
      </c>
      <c r="F866" t="s">
        <v>1262</v>
      </c>
      <c r="G866" s="28">
        <f>_xlfn.XLOOKUP(Emergency[[#This Row],[Visit_ID]],Financials[Visit_ID],Financials[Total_Bill_Amount])</f>
        <v>5315</v>
      </c>
      <c r="H866" s="28">
        <f>_xlfn.XLOOKUP(Emergency[[#This Row],[Visit_ID]],Financials[Visit_ID],Financials[Insurance_Coverage])</f>
        <v>3579.676005558249</v>
      </c>
      <c r="I866" s="28">
        <f>_xlfn.XLOOKUP(Emergency[[#This Row],[Visit_ID]],Financials[Visit_ID],Financials[Balance_Due])</f>
        <v>1735.323994441751</v>
      </c>
      <c r="J866" s="3">
        <f>_xlfn.XLOOKUP(Emergency[[#This Row],[Visit_ID]],Hospitalvisits[Visit_ID],Hospitalvisits[Admission_Date])</f>
        <v>45436</v>
      </c>
      <c r="K866">
        <f>_xlfn.XLOOKUP(Emergency[[#This Row],[Patient_ID]],Patientsdetails[Patient_ID],Patientsdetails[Satisfaction_Score])</f>
        <v>3</v>
      </c>
      <c r="L866" t="e">
        <f>_xlfn.XLOOKUP(Emergency[[#This Row],[Patient_ID]],Medicals[Patient ID],Medicals[Department])</f>
        <v>#N/A</v>
      </c>
    </row>
    <row r="867" spans="1:12">
      <c r="A867">
        <v>866</v>
      </c>
      <c r="B867">
        <v>837</v>
      </c>
      <c r="C867">
        <v>903</v>
      </c>
      <c r="D867" t="s">
        <v>1261</v>
      </c>
      <c r="E867">
        <v>11</v>
      </c>
      <c r="F867" t="s">
        <v>1262</v>
      </c>
      <c r="G867" s="28">
        <f>_xlfn.XLOOKUP(Emergency[[#This Row],[Visit_ID]],Financials[Visit_ID],Financials[Total_Bill_Amount])</f>
        <v>49307</v>
      </c>
      <c r="H867" s="28">
        <f>_xlfn.XLOOKUP(Emergency[[#This Row],[Visit_ID]],Financials[Visit_ID],Financials[Insurance_Coverage])</f>
        <v>27112.5895876502</v>
      </c>
      <c r="I867" s="28">
        <f>_xlfn.XLOOKUP(Emergency[[#This Row],[Visit_ID]],Financials[Visit_ID],Financials[Balance_Due])</f>
        <v>22194.4104123498</v>
      </c>
      <c r="J867" s="3">
        <f>_xlfn.XLOOKUP(Emergency[[#This Row],[Visit_ID]],Hospitalvisits[Visit_ID],Hospitalvisits[Admission_Date])</f>
        <v>45128</v>
      </c>
      <c r="K867">
        <f>_xlfn.XLOOKUP(Emergency[[#This Row],[Patient_ID]],Patientsdetails[Patient_ID],Patientsdetails[Satisfaction_Score])</f>
        <v>9</v>
      </c>
      <c r="L867" t="e">
        <f>_xlfn.XLOOKUP(Emergency[[#This Row],[Patient_ID]],Medicals[Patient ID],Medicals[Department])</f>
        <v>#N/A</v>
      </c>
    </row>
    <row r="868" spans="1:12">
      <c r="A868">
        <v>867</v>
      </c>
      <c r="B868">
        <v>792</v>
      </c>
      <c r="C868">
        <v>1165</v>
      </c>
      <c r="D868" t="s">
        <v>1262</v>
      </c>
      <c r="E868">
        <v>11</v>
      </c>
      <c r="F868" t="s">
        <v>1262</v>
      </c>
      <c r="G868" s="28">
        <f>_xlfn.XLOOKUP(Emergency[[#This Row],[Visit_ID]],Financials[Visit_ID],Financials[Total_Bill_Amount])</f>
        <v>10651</v>
      </c>
      <c r="H868" s="28">
        <f>_xlfn.XLOOKUP(Emergency[[#This Row],[Visit_ID]],Financials[Visit_ID],Financials[Insurance_Coverage])</f>
        <v>8824.3041224958397</v>
      </c>
      <c r="I868" s="28">
        <f>_xlfn.XLOOKUP(Emergency[[#This Row],[Visit_ID]],Financials[Visit_ID],Financials[Balance_Due])</f>
        <v>1826.6958775041601</v>
      </c>
      <c r="J868" s="3">
        <f>_xlfn.XLOOKUP(Emergency[[#This Row],[Visit_ID]],Hospitalvisits[Visit_ID],Hospitalvisits[Admission_Date])</f>
        <v>45400</v>
      </c>
      <c r="K868">
        <f>_xlfn.XLOOKUP(Emergency[[#This Row],[Patient_ID]],Patientsdetails[Patient_ID],Patientsdetails[Satisfaction_Score])</f>
        <v>7</v>
      </c>
      <c r="L868" t="e">
        <f>_xlfn.XLOOKUP(Emergency[[#This Row],[Patient_ID]],Medicals[Patient ID],Medicals[Department])</f>
        <v>#N/A</v>
      </c>
    </row>
    <row r="869" spans="1:12">
      <c r="A869">
        <v>868</v>
      </c>
      <c r="B869">
        <v>942</v>
      </c>
      <c r="C869">
        <v>648</v>
      </c>
      <c r="D869" t="s">
        <v>1261</v>
      </c>
      <c r="E869">
        <v>5</v>
      </c>
      <c r="F869" t="s">
        <v>1261</v>
      </c>
      <c r="G869" s="28">
        <f>_xlfn.XLOOKUP(Emergency[[#This Row],[Visit_ID]],Financials[Visit_ID],Financials[Total_Bill_Amount])</f>
        <v>15202</v>
      </c>
      <c r="H869" s="28">
        <f>_xlfn.XLOOKUP(Emergency[[#This Row],[Visit_ID]],Financials[Visit_ID],Financials[Insurance_Coverage])</f>
        <v>9054.267779454347</v>
      </c>
      <c r="I869" s="28">
        <f>_xlfn.XLOOKUP(Emergency[[#This Row],[Visit_ID]],Financials[Visit_ID],Financials[Balance_Due])</f>
        <v>6147.732220545653</v>
      </c>
      <c r="J869" s="3">
        <f>_xlfn.XLOOKUP(Emergency[[#This Row],[Visit_ID]],Hospitalvisits[Visit_ID],Hospitalvisits[Admission_Date])</f>
        <v>44723</v>
      </c>
      <c r="K869">
        <f>_xlfn.XLOOKUP(Emergency[[#This Row],[Patient_ID]],Patientsdetails[Patient_ID],Patientsdetails[Satisfaction_Score])</f>
        <v>5</v>
      </c>
      <c r="L869" t="e">
        <f>_xlfn.XLOOKUP(Emergency[[#This Row],[Patient_ID]],Medicals[Patient ID],Medicals[Department])</f>
        <v>#N/A</v>
      </c>
    </row>
    <row r="870" spans="1:12">
      <c r="A870">
        <v>869</v>
      </c>
      <c r="B870">
        <v>591</v>
      </c>
      <c r="C870">
        <v>2941</v>
      </c>
      <c r="D870" t="s">
        <v>1262</v>
      </c>
      <c r="E870">
        <v>2</v>
      </c>
      <c r="F870" t="s">
        <v>1261</v>
      </c>
      <c r="G870" s="28">
        <f>_xlfn.XLOOKUP(Emergency[[#This Row],[Visit_ID]],Financials[Visit_ID],Financials[Total_Bill_Amount])</f>
        <v>7215</v>
      </c>
      <c r="H870" s="28">
        <f>_xlfn.XLOOKUP(Emergency[[#This Row],[Visit_ID]],Financials[Visit_ID],Financials[Insurance_Coverage])</f>
        <v>5593.3489828597649</v>
      </c>
      <c r="I870" s="28">
        <f>_xlfn.XLOOKUP(Emergency[[#This Row],[Visit_ID]],Financials[Visit_ID],Financials[Balance_Due])</f>
        <v>1621.6510171402349</v>
      </c>
      <c r="J870" s="3">
        <f>_xlfn.XLOOKUP(Emergency[[#This Row],[Visit_ID]],Hospitalvisits[Visit_ID],Hospitalvisits[Admission_Date])</f>
        <v>45568</v>
      </c>
      <c r="K870">
        <f>_xlfn.XLOOKUP(Emergency[[#This Row],[Patient_ID]],Patientsdetails[Patient_ID],Patientsdetails[Satisfaction_Score])</f>
        <v>1</v>
      </c>
      <c r="L870" t="e">
        <f>_xlfn.XLOOKUP(Emergency[[#This Row],[Patient_ID]],Medicals[Patient ID],Medicals[Department])</f>
        <v>#N/A</v>
      </c>
    </row>
    <row r="871" spans="1:12">
      <c r="A871">
        <v>870</v>
      </c>
      <c r="B871">
        <v>10</v>
      </c>
      <c r="C871">
        <v>395</v>
      </c>
      <c r="D871" t="s">
        <v>1262</v>
      </c>
      <c r="E871">
        <v>11</v>
      </c>
      <c r="F871" t="s">
        <v>1261</v>
      </c>
      <c r="G871" s="28">
        <f>_xlfn.XLOOKUP(Emergency[[#This Row],[Visit_ID]],Financials[Visit_ID],Financials[Total_Bill_Amount])</f>
        <v>4570</v>
      </c>
      <c r="H871" s="28">
        <f>_xlfn.XLOOKUP(Emergency[[#This Row],[Visit_ID]],Financials[Visit_ID],Financials[Insurance_Coverage])</f>
        <v>2775.3813439904002</v>
      </c>
      <c r="I871" s="28">
        <f>_xlfn.XLOOKUP(Emergency[[#This Row],[Visit_ID]],Financials[Visit_ID],Financials[Balance_Due])</f>
        <v>1794.6186560096</v>
      </c>
      <c r="J871" s="3">
        <f>_xlfn.XLOOKUP(Emergency[[#This Row],[Visit_ID]],Hospitalvisits[Visit_ID],Hospitalvisits[Admission_Date])</f>
        <v>45407</v>
      </c>
      <c r="K871">
        <f>_xlfn.XLOOKUP(Emergency[[#This Row],[Patient_ID]],Patientsdetails[Patient_ID],Patientsdetails[Satisfaction_Score])</f>
        <v>3</v>
      </c>
      <c r="L871" t="str">
        <f>_xlfn.XLOOKUP(Emergency[[#This Row],[Patient_ID]],Medicals[Patient ID],Medicals[Department])</f>
        <v>Pediatrics</v>
      </c>
    </row>
    <row r="872" spans="1:12">
      <c r="A872">
        <v>871</v>
      </c>
      <c r="B872">
        <v>381</v>
      </c>
      <c r="C872">
        <v>399</v>
      </c>
      <c r="D872" t="s">
        <v>1261</v>
      </c>
      <c r="E872">
        <v>2</v>
      </c>
      <c r="F872" t="s">
        <v>1262</v>
      </c>
      <c r="G872" s="28">
        <f>_xlfn.XLOOKUP(Emergency[[#This Row],[Visit_ID]],Financials[Visit_ID],Financials[Total_Bill_Amount])</f>
        <v>11261</v>
      </c>
      <c r="H872" s="28">
        <f>_xlfn.XLOOKUP(Emergency[[#This Row],[Visit_ID]],Financials[Visit_ID],Financials[Insurance_Coverage])</f>
        <v>8082.862752446058</v>
      </c>
      <c r="I872" s="28">
        <f>_xlfn.XLOOKUP(Emergency[[#This Row],[Visit_ID]],Financials[Visit_ID],Financials[Balance_Due])</f>
        <v>3178.137247553942</v>
      </c>
      <c r="J872" s="3">
        <f>_xlfn.XLOOKUP(Emergency[[#This Row],[Visit_ID]],Hospitalvisits[Visit_ID],Hospitalvisits[Admission_Date])</f>
        <v>44881</v>
      </c>
      <c r="K872">
        <f>_xlfn.XLOOKUP(Emergency[[#This Row],[Patient_ID]],Patientsdetails[Patient_ID],Patientsdetails[Satisfaction_Score])</f>
        <v>6</v>
      </c>
      <c r="L872" t="e">
        <f>_xlfn.XLOOKUP(Emergency[[#This Row],[Patient_ID]],Medicals[Patient ID],Medicals[Department])</f>
        <v>#N/A</v>
      </c>
    </row>
    <row r="873" spans="1:12">
      <c r="A873">
        <v>872</v>
      </c>
      <c r="B873">
        <v>400</v>
      </c>
      <c r="C873">
        <v>378</v>
      </c>
      <c r="D873" t="s">
        <v>1261</v>
      </c>
      <c r="E873">
        <v>1</v>
      </c>
      <c r="F873" t="s">
        <v>1262</v>
      </c>
      <c r="G873" s="28">
        <f>_xlfn.XLOOKUP(Emergency[[#This Row],[Visit_ID]],Financials[Visit_ID],Financials[Total_Bill_Amount])</f>
        <v>22741</v>
      </c>
      <c r="H873" s="28">
        <f>_xlfn.XLOOKUP(Emergency[[#This Row],[Visit_ID]],Financials[Visit_ID],Financials[Insurance_Coverage])</f>
        <v>16320.733346311779</v>
      </c>
      <c r="I873" s="28">
        <f>_xlfn.XLOOKUP(Emergency[[#This Row],[Visit_ID]],Financials[Visit_ID],Financials[Balance_Due])</f>
        <v>6420.266653688217</v>
      </c>
      <c r="J873" s="3">
        <f>_xlfn.XLOOKUP(Emergency[[#This Row],[Visit_ID]],Hospitalvisits[Visit_ID],Hospitalvisits[Admission_Date])</f>
        <v>44977</v>
      </c>
      <c r="K873">
        <f>_xlfn.XLOOKUP(Emergency[[#This Row],[Patient_ID]],Patientsdetails[Patient_ID],Patientsdetails[Satisfaction_Score])</f>
        <v>8</v>
      </c>
      <c r="L873" t="e">
        <f>_xlfn.XLOOKUP(Emergency[[#This Row],[Patient_ID]],Medicals[Patient ID],Medicals[Department])</f>
        <v>#N/A</v>
      </c>
    </row>
    <row r="874" spans="1:12">
      <c r="A874">
        <v>873</v>
      </c>
      <c r="B874">
        <v>556</v>
      </c>
      <c r="C874">
        <v>1091</v>
      </c>
      <c r="D874" t="s">
        <v>1262</v>
      </c>
      <c r="E874">
        <v>1</v>
      </c>
      <c r="F874" t="s">
        <v>1261</v>
      </c>
      <c r="G874" s="28">
        <f>_xlfn.XLOOKUP(Emergency[[#This Row],[Visit_ID]],Financials[Visit_ID],Financials[Total_Bill_Amount])</f>
        <v>20486</v>
      </c>
      <c r="H874" s="28">
        <f>_xlfn.XLOOKUP(Emergency[[#This Row],[Visit_ID]],Financials[Visit_ID],Financials[Insurance_Coverage])</f>
        <v>16005.899733206061</v>
      </c>
      <c r="I874" s="28">
        <f>_xlfn.XLOOKUP(Emergency[[#This Row],[Visit_ID]],Financials[Visit_ID],Financials[Balance_Due])</f>
        <v>4480.1002667939392</v>
      </c>
      <c r="J874" s="3">
        <f>_xlfn.XLOOKUP(Emergency[[#This Row],[Visit_ID]],Hospitalvisits[Visit_ID],Hospitalvisits[Admission_Date])</f>
        <v>45298</v>
      </c>
      <c r="K874">
        <f>_xlfn.XLOOKUP(Emergency[[#This Row],[Patient_ID]],Patientsdetails[Patient_ID],Patientsdetails[Satisfaction_Score])</f>
        <v>4</v>
      </c>
      <c r="L874" t="e">
        <f>_xlfn.XLOOKUP(Emergency[[#This Row],[Patient_ID]],Medicals[Patient ID],Medicals[Department])</f>
        <v>#N/A</v>
      </c>
    </row>
    <row r="875" spans="1:12">
      <c r="A875">
        <v>874</v>
      </c>
      <c r="B875">
        <v>831</v>
      </c>
      <c r="C875">
        <v>2846</v>
      </c>
      <c r="D875" t="s">
        <v>1262</v>
      </c>
      <c r="E875">
        <v>11</v>
      </c>
      <c r="F875" t="s">
        <v>1261</v>
      </c>
      <c r="G875" s="28">
        <f>_xlfn.XLOOKUP(Emergency[[#This Row],[Visit_ID]],Financials[Visit_ID],Financials[Total_Bill_Amount])</f>
        <v>35808</v>
      </c>
      <c r="H875" s="28">
        <f>_xlfn.XLOOKUP(Emergency[[#This Row],[Visit_ID]],Financials[Visit_ID],Financials[Insurance_Coverage])</f>
        <v>26661.032409530071</v>
      </c>
      <c r="I875" s="28">
        <f>_xlfn.XLOOKUP(Emergency[[#This Row],[Visit_ID]],Financials[Visit_ID],Financials[Balance_Due])</f>
        <v>9146.9675904699288</v>
      </c>
      <c r="J875" s="3">
        <f>_xlfn.XLOOKUP(Emergency[[#This Row],[Visit_ID]],Hospitalvisits[Visit_ID],Hospitalvisits[Admission_Date])</f>
        <v>45209</v>
      </c>
      <c r="K875">
        <f>_xlfn.XLOOKUP(Emergency[[#This Row],[Patient_ID]],Patientsdetails[Patient_ID],Patientsdetails[Satisfaction_Score])</f>
        <v>3</v>
      </c>
      <c r="L875" t="e">
        <f>_xlfn.XLOOKUP(Emergency[[#This Row],[Patient_ID]],Medicals[Patient ID],Medicals[Department])</f>
        <v>#N/A</v>
      </c>
    </row>
    <row r="876" spans="1:12">
      <c r="A876">
        <v>875</v>
      </c>
      <c r="B876">
        <v>426</v>
      </c>
      <c r="C876">
        <v>19</v>
      </c>
      <c r="D876" t="s">
        <v>1262</v>
      </c>
      <c r="E876">
        <v>4</v>
      </c>
      <c r="F876" t="s">
        <v>1262</v>
      </c>
      <c r="G876" s="28">
        <f>_xlfn.XLOOKUP(Emergency[[#This Row],[Visit_ID]],Financials[Visit_ID],Financials[Total_Bill_Amount])</f>
        <v>30582</v>
      </c>
      <c r="H876" s="28">
        <f>_xlfn.XLOOKUP(Emergency[[#This Row],[Visit_ID]],Financials[Visit_ID],Financials[Insurance_Coverage])</f>
        <v>17011.991208562529</v>
      </c>
      <c r="I876" s="28">
        <f>_xlfn.XLOOKUP(Emergency[[#This Row],[Visit_ID]],Financials[Visit_ID],Financials[Balance_Due])</f>
        <v>13570.008791437471</v>
      </c>
      <c r="J876" s="3">
        <f>_xlfn.XLOOKUP(Emergency[[#This Row],[Visit_ID]],Hospitalvisits[Visit_ID],Hospitalvisits[Admission_Date])</f>
        <v>44574</v>
      </c>
      <c r="K876">
        <f>_xlfn.XLOOKUP(Emergency[[#This Row],[Patient_ID]],Patientsdetails[Patient_ID],Patientsdetails[Satisfaction_Score])</f>
        <v>2</v>
      </c>
      <c r="L876" t="e">
        <f>_xlfn.XLOOKUP(Emergency[[#This Row],[Patient_ID]],Medicals[Patient ID],Medicals[Department])</f>
        <v>#N/A</v>
      </c>
    </row>
    <row r="877" spans="1:12">
      <c r="A877">
        <v>876</v>
      </c>
      <c r="B877">
        <v>867</v>
      </c>
      <c r="C877">
        <v>247</v>
      </c>
      <c r="D877" t="s">
        <v>1261</v>
      </c>
      <c r="E877">
        <v>4</v>
      </c>
      <c r="F877" t="s">
        <v>1261</v>
      </c>
      <c r="G877" s="28">
        <f>_xlfn.XLOOKUP(Emergency[[#This Row],[Visit_ID]],Financials[Visit_ID],Financials[Total_Bill_Amount])</f>
        <v>33972</v>
      </c>
      <c r="H877" s="28">
        <f>_xlfn.XLOOKUP(Emergency[[#This Row],[Visit_ID]],Financials[Visit_ID],Financials[Insurance_Coverage])</f>
        <v>18139.657954494749</v>
      </c>
      <c r="I877" s="28">
        <f>_xlfn.XLOOKUP(Emergency[[#This Row],[Visit_ID]],Financials[Visit_ID],Financials[Balance_Due])</f>
        <v>15832.342045505249</v>
      </c>
      <c r="J877" s="3">
        <f>_xlfn.XLOOKUP(Emergency[[#This Row],[Visit_ID]],Hospitalvisits[Visit_ID],Hospitalvisits[Admission_Date])</f>
        <v>45166</v>
      </c>
      <c r="K877">
        <f>_xlfn.XLOOKUP(Emergency[[#This Row],[Patient_ID]],Patientsdetails[Patient_ID],Patientsdetails[Satisfaction_Score])</f>
        <v>4</v>
      </c>
      <c r="L877" t="e">
        <f>_xlfn.XLOOKUP(Emergency[[#This Row],[Patient_ID]],Medicals[Patient ID],Medicals[Department])</f>
        <v>#N/A</v>
      </c>
    </row>
    <row r="878" spans="1:12">
      <c r="A878">
        <v>877</v>
      </c>
      <c r="B878">
        <v>391</v>
      </c>
      <c r="C878">
        <v>2287</v>
      </c>
      <c r="D878" t="s">
        <v>1261</v>
      </c>
      <c r="E878">
        <v>6</v>
      </c>
      <c r="F878" t="s">
        <v>1262</v>
      </c>
      <c r="G878" s="28">
        <f>_xlfn.XLOOKUP(Emergency[[#This Row],[Visit_ID]],Financials[Visit_ID],Financials[Total_Bill_Amount])</f>
        <v>14271</v>
      </c>
      <c r="H878" s="28">
        <f>_xlfn.XLOOKUP(Emergency[[#This Row],[Visit_ID]],Financials[Visit_ID],Financials[Insurance_Coverage])</f>
        <v>12766.470019832121</v>
      </c>
      <c r="I878" s="28">
        <f>_xlfn.XLOOKUP(Emergency[[#This Row],[Visit_ID]],Financials[Visit_ID],Financials[Balance_Due])</f>
        <v>1504.529980167878</v>
      </c>
      <c r="J878" s="3">
        <f>_xlfn.XLOOKUP(Emergency[[#This Row],[Visit_ID]],Hospitalvisits[Visit_ID],Hospitalvisits[Admission_Date])</f>
        <v>44704</v>
      </c>
      <c r="K878">
        <f>_xlfn.XLOOKUP(Emergency[[#This Row],[Patient_ID]],Patientsdetails[Patient_ID],Patientsdetails[Satisfaction_Score])</f>
        <v>4</v>
      </c>
      <c r="L878" t="e">
        <f>_xlfn.XLOOKUP(Emergency[[#This Row],[Patient_ID]],Medicals[Patient ID],Medicals[Department])</f>
        <v>#N/A</v>
      </c>
    </row>
    <row r="879" spans="1:12">
      <c r="A879">
        <v>878</v>
      </c>
      <c r="B879">
        <v>380</v>
      </c>
      <c r="C879">
        <v>723</v>
      </c>
      <c r="D879" t="s">
        <v>1262</v>
      </c>
      <c r="E879">
        <v>3</v>
      </c>
      <c r="F879" t="s">
        <v>1261</v>
      </c>
      <c r="G879" s="28">
        <f>_xlfn.XLOOKUP(Emergency[[#This Row],[Visit_ID]],Financials[Visit_ID],Financials[Total_Bill_Amount])</f>
        <v>29760</v>
      </c>
      <c r="H879" s="28">
        <f>_xlfn.XLOOKUP(Emergency[[#This Row],[Visit_ID]],Financials[Visit_ID],Financials[Insurance_Coverage])</f>
        <v>19999.430778857939</v>
      </c>
      <c r="I879" s="28">
        <f>_xlfn.XLOOKUP(Emergency[[#This Row],[Visit_ID]],Financials[Visit_ID],Financials[Balance_Due])</f>
        <v>9760.569221142061</v>
      </c>
      <c r="J879" s="3">
        <f>_xlfn.XLOOKUP(Emergency[[#This Row],[Visit_ID]],Hospitalvisits[Visit_ID],Hospitalvisits[Admission_Date])</f>
        <v>45411</v>
      </c>
      <c r="K879">
        <f>_xlfn.XLOOKUP(Emergency[[#This Row],[Patient_ID]],Patientsdetails[Patient_ID],Patientsdetails[Satisfaction_Score])</f>
        <v>2</v>
      </c>
      <c r="L879" t="e">
        <f>_xlfn.XLOOKUP(Emergency[[#This Row],[Patient_ID]],Medicals[Patient ID],Medicals[Department])</f>
        <v>#N/A</v>
      </c>
    </row>
    <row r="880" spans="1:12">
      <c r="A880">
        <v>879</v>
      </c>
      <c r="B880">
        <v>18</v>
      </c>
      <c r="C880">
        <v>1560</v>
      </c>
      <c r="D880" t="s">
        <v>1262</v>
      </c>
      <c r="E880">
        <v>9</v>
      </c>
      <c r="F880" t="s">
        <v>1262</v>
      </c>
      <c r="G880" s="28">
        <f>_xlfn.XLOOKUP(Emergency[[#This Row],[Visit_ID]],Financials[Visit_ID],Financials[Total_Bill_Amount])</f>
        <v>12581</v>
      </c>
      <c r="H880" s="28">
        <f>_xlfn.XLOOKUP(Emergency[[#This Row],[Visit_ID]],Financials[Visit_ID],Financials[Insurance_Coverage])</f>
        <v>8363.332691377087</v>
      </c>
      <c r="I880" s="28">
        <f>_xlfn.XLOOKUP(Emergency[[#This Row],[Visit_ID]],Financials[Visit_ID],Financials[Balance_Due])</f>
        <v>4217.667308622913</v>
      </c>
      <c r="J880" s="3">
        <f>_xlfn.XLOOKUP(Emergency[[#This Row],[Visit_ID]],Hospitalvisits[Visit_ID],Hospitalvisits[Admission_Date])</f>
        <v>45134</v>
      </c>
      <c r="K880">
        <f>_xlfn.XLOOKUP(Emergency[[#This Row],[Patient_ID]],Patientsdetails[Patient_ID],Patientsdetails[Satisfaction_Score])</f>
        <v>3</v>
      </c>
      <c r="L880" t="str">
        <f>_xlfn.XLOOKUP(Emergency[[#This Row],[Patient_ID]],Medicals[Patient ID],Medicals[Department])</f>
        <v>Oncology</v>
      </c>
    </row>
    <row r="881" spans="1:12">
      <c r="A881">
        <v>880</v>
      </c>
      <c r="B881">
        <v>632</v>
      </c>
      <c r="C881">
        <v>1914</v>
      </c>
      <c r="D881" t="s">
        <v>1262</v>
      </c>
      <c r="E881">
        <v>3</v>
      </c>
      <c r="F881" t="s">
        <v>1262</v>
      </c>
      <c r="G881" s="28">
        <f>_xlfn.XLOOKUP(Emergency[[#This Row],[Visit_ID]],Financials[Visit_ID],Financials[Total_Bill_Amount])</f>
        <v>11954</v>
      </c>
      <c r="H881" s="28">
        <f>_xlfn.XLOOKUP(Emergency[[#This Row],[Visit_ID]],Financials[Visit_ID],Financials[Insurance_Coverage])</f>
        <v>6162.762390445434</v>
      </c>
      <c r="I881" s="28">
        <f>_xlfn.XLOOKUP(Emergency[[#This Row],[Visit_ID]],Financials[Visit_ID],Financials[Balance_Due])</f>
        <v>5791.237609554566</v>
      </c>
      <c r="J881" s="3">
        <f>_xlfn.XLOOKUP(Emergency[[#This Row],[Visit_ID]],Hospitalvisits[Visit_ID],Hospitalvisits[Admission_Date])</f>
        <v>44851</v>
      </c>
      <c r="K881">
        <f>_xlfn.XLOOKUP(Emergency[[#This Row],[Patient_ID]],Patientsdetails[Patient_ID],Patientsdetails[Satisfaction_Score])</f>
        <v>3</v>
      </c>
      <c r="L881" t="e">
        <f>_xlfn.XLOOKUP(Emergency[[#This Row],[Patient_ID]],Medicals[Patient ID],Medicals[Department])</f>
        <v>#N/A</v>
      </c>
    </row>
    <row r="882" spans="1:12">
      <c r="A882">
        <v>881</v>
      </c>
      <c r="B882">
        <v>326</v>
      </c>
      <c r="C882">
        <v>2878</v>
      </c>
      <c r="D882" t="s">
        <v>1261</v>
      </c>
      <c r="E882">
        <v>6</v>
      </c>
      <c r="F882" t="s">
        <v>1261</v>
      </c>
      <c r="G882" s="28">
        <f>_xlfn.XLOOKUP(Emergency[[#This Row],[Visit_ID]],Financials[Visit_ID],Financials[Total_Bill_Amount])</f>
        <v>38578</v>
      </c>
      <c r="H882" s="28">
        <f>_xlfn.XLOOKUP(Emergency[[#This Row],[Visit_ID]],Financials[Visit_ID],Financials[Insurance_Coverage])</f>
        <v>24931.961923206909</v>
      </c>
      <c r="I882" s="28">
        <f>_xlfn.XLOOKUP(Emergency[[#This Row],[Visit_ID]],Financials[Visit_ID],Financials[Balance_Due])</f>
        <v>13646.038076793089</v>
      </c>
      <c r="J882" s="3">
        <f>_xlfn.XLOOKUP(Emergency[[#This Row],[Visit_ID]],Hospitalvisits[Visit_ID],Hospitalvisits[Admission_Date])</f>
        <v>44774</v>
      </c>
      <c r="K882">
        <f>_xlfn.XLOOKUP(Emergency[[#This Row],[Patient_ID]],Patientsdetails[Patient_ID],Patientsdetails[Satisfaction_Score])</f>
        <v>9</v>
      </c>
      <c r="L882" t="e">
        <f>_xlfn.XLOOKUP(Emergency[[#This Row],[Patient_ID]],Medicals[Patient ID],Medicals[Department])</f>
        <v>#N/A</v>
      </c>
    </row>
    <row r="883" spans="1:12">
      <c r="A883">
        <v>882</v>
      </c>
      <c r="B883">
        <v>331</v>
      </c>
      <c r="C883">
        <v>2259</v>
      </c>
      <c r="D883" t="s">
        <v>1261</v>
      </c>
      <c r="E883">
        <v>7</v>
      </c>
      <c r="F883" t="s">
        <v>1262</v>
      </c>
      <c r="G883" s="28">
        <f>_xlfn.XLOOKUP(Emergency[[#This Row],[Visit_ID]],Financials[Visit_ID],Financials[Total_Bill_Amount])</f>
        <v>4046</v>
      </c>
      <c r="H883" s="28">
        <f>_xlfn.XLOOKUP(Emergency[[#This Row],[Visit_ID]],Financials[Visit_ID],Financials[Insurance_Coverage])</f>
        <v>2751.2937201853119</v>
      </c>
      <c r="I883" s="28">
        <f>_xlfn.XLOOKUP(Emergency[[#This Row],[Visit_ID]],Financials[Visit_ID],Financials[Balance_Due])</f>
        <v>1294.7062798146881</v>
      </c>
      <c r="J883" s="3">
        <f>_xlfn.XLOOKUP(Emergency[[#This Row],[Visit_ID]],Hospitalvisits[Visit_ID],Hospitalvisits[Admission_Date])</f>
        <v>45462</v>
      </c>
      <c r="K883">
        <f>_xlfn.XLOOKUP(Emergency[[#This Row],[Patient_ID]],Patientsdetails[Patient_ID],Patientsdetails[Satisfaction_Score])</f>
        <v>9</v>
      </c>
      <c r="L883" t="e">
        <f>_xlfn.XLOOKUP(Emergency[[#This Row],[Patient_ID]],Medicals[Patient ID],Medicals[Department])</f>
        <v>#N/A</v>
      </c>
    </row>
    <row r="884" spans="1:12">
      <c r="A884">
        <v>883</v>
      </c>
      <c r="B884">
        <v>659</v>
      </c>
      <c r="C884">
        <v>2353</v>
      </c>
      <c r="D884" t="s">
        <v>1262</v>
      </c>
      <c r="E884">
        <v>5</v>
      </c>
      <c r="F884" t="s">
        <v>1261</v>
      </c>
      <c r="G884" s="28">
        <f>_xlfn.XLOOKUP(Emergency[[#This Row],[Visit_ID]],Financials[Visit_ID],Financials[Total_Bill_Amount])</f>
        <v>48686</v>
      </c>
      <c r="H884" s="28">
        <f>_xlfn.XLOOKUP(Emergency[[#This Row],[Visit_ID]],Financials[Visit_ID],Financials[Insurance_Coverage])</f>
        <v>37130.093644805958</v>
      </c>
      <c r="I884" s="28">
        <f>_xlfn.XLOOKUP(Emergency[[#This Row],[Visit_ID]],Financials[Visit_ID],Financials[Balance_Due])</f>
        <v>11555.90635519404</v>
      </c>
      <c r="J884" s="3">
        <f>_xlfn.XLOOKUP(Emergency[[#This Row],[Visit_ID]],Hospitalvisits[Visit_ID],Hospitalvisits[Admission_Date])</f>
        <v>45250</v>
      </c>
      <c r="K884">
        <f>_xlfn.XLOOKUP(Emergency[[#This Row],[Patient_ID]],Patientsdetails[Patient_ID],Patientsdetails[Satisfaction_Score])</f>
        <v>5</v>
      </c>
      <c r="L884" t="e">
        <f>_xlfn.XLOOKUP(Emergency[[#This Row],[Patient_ID]],Medicals[Patient ID],Medicals[Department])</f>
        <v>#N/A</v>
      </c>
    </row>
    <row r="885" spans="1:12">
      <c r="A885">
        <v>884</v>
      </c>
      <c r="B885">
        <v>948</v>
      </c>
      <c r="C885">
        <v>2418</v>
      </c>
      <c r="D885" t="s">
        <v>1261</v>
      </c>
      <c r="E885">
        <v>6</v>
      </c>
      <c r="F885" t="s">
        <v>1262</v>
      </c>
      <c r="G885" s="28">
        <f>_xlfn.XLOOKUP(Emergency[[#This Row],[Visit_ID]],Financials[Visit_ID],Financials[Total_Bill_Amount])</f>
        <v>19028</v>
      </c>
      <c r="H885" s="28">
        <f>_xlfn.XLOOKUP(Emergency[[#This Row],[Visit_ID]],Financials[Visit_ID],Financials[Insurance_Coverage])</f>
        <v>13655.5223744387</v>
      </c>
      <c r="I885" s="28">
        <f>_xlfn.XLOOKUP(Emergency[[#This Row],[Visit_ID]],Financials[Visit_ID],Financials[Balance_Due])</f>
        <v>5372.4776255613033</v>
      </c>
      <c r="J885" s="3">
        <f>_xlfn.XLOOKUP(Emergency[[#This Row],[Visit_ID]],Hospitalvisits[Visit_ID],Hospitalvisits[Admission_Date])</f>
        <v>45292</v>
      </c>
      <c r="K885">
        <f>_xlfn.XLOOKUP(Emergency[[#This Row],[Patient_ID]],Patientsdetails[Patient_ID],Patientsdetails[Satisfaction_Score])</f>
        <v>8</v>
      </c>
      <c r="L885" t="e">
        <f>_xlfn.XLOOKUP(Emergency[[#This Row],[Patient_ID]],Medicals[Patient ID],Medicals[Department])</f>
        <v>#N/A</v>
      </c>
    </row>
    <row r="886" spans="1:12">
      <c r="A886">
        <v>885</v>
      </c>
      <c r="B886">
        <v>661</v>
      </c>
      <c r="C886">
        <v>1382</v>
      </c>
      <c r="D886" t="s">
        <v>1261</v>
      </c>
      <c r="E886">
        <v>2</v>
      </c>
      <c r="F886" t="s">
        <v>1262</v>
      </c>
      <c r="G886" s="28">
        <f>_xlfn.XLOOKUP(Emergency[[#This Row],[Visit_ID]],Financials[Visit_ID],Financials[Total_Bill_Amount])</f>
        <v>19356</v>
      </c>
      <c r="H886" s="28">
        <f>_xlfn.XLOOKUP(Emergency[[#This Row],[Visit_ID]],Financials[Visit_ID],Financials[Insurance_Coverage])</f>
        <v>14997.1902189474</v>
      </c>
      <c r="I886" s="28">
        <f>_xlfn.XLOOKUP(Emergency[[#This Row],[Visit_ID]],Financials[Visit_ID],Financials[Balance_Due])</f>
        <v>4358.8097810525996</v>
      </c>
      <c r="J886" s="3">
        <f>_xlfn.XLOOKUP(Emergency[[#This Row],[Visit_ID]],Hospitalvisits[Visit_ID],Hospitalvisits[Admission_Date])</f>
        <v>45290</v>
      </c>
      <c r="K886">
        <f>_xlfn.XLOOKUP(Emergency[[#This Row],[Patient_ID]],Patientsdetails[Patient_ID],Patientsdetails[Satisfaction_Score])</f>
        <v>4</v>
      </c>
      <c r="L886" t="e">
        <f>_xlfn.XLOOKUP(Emergency[[#This Row],[Patient_ID]],Medicals[Patient ID],Medicals[Department])</f>
        <v>#N/A</v>
      </c>
    </row>
    <row r="887" spans="1:12">
      <c r="A887">
        <v>886</v>
      </c>
      <c r="B887">
        <v>762</v>
      </c>
      <c r="C887">
        <v>623</v>
      </c>
      <c r="D887" t="s">
        <v>1262</v>
      </c>
      <c r="E887">
        <v>11</v>
      </c>
      <c r="F887" t="s">
        <v>1261</v>
      </c>
      <c r="G887" s="28">
        <f>_xlfn.XLOOKUP(Emergency[[#This Row],[Visit_ID]],Financials[Visit_ID],Financials[Total_Bill_Amount])</f>
        <v>15467</v>
      </c>
      <c r="H887" s="28">
        <f>_xlfn.XLOOKUP(Emergency[[#This Row],[Visit_ID]],Financials[Visit_ID],Financials[Insurance_Coverage])</f>
        <v>8485.8391003384386</v>
      </c>
      <c r="I887" s="28">
        <f>_xlfn.XLOOKUP(Emergency[[#This Row],[Visit_ID]],Financials[Visit_ID],Financials[Balance_Due])</f>
        <v>6981.1608996615614</v>
      </c>
      <c r="J887" s="3">
        <f>_xlfn.XLOOKUP(Emergency[[#This Row],[Visit_ID]],Hospitalvisits[Visit_ID],Hospitalvisits[Admission_Date])</f>
        <v>45280</v>
      </c>
      <c r="K887">
        <f>_xlfn.XLOOKUP(Emergency[[#This Row],[Patient_ID]],Patientsdetails[Patient_ID],Patientsdetails[Satisfaction_Score])</f>
        <v>8</v>
      </c>
      <c r="L887" t="e">
        <f>_xlfn.XLOOKUP(Emergency[[#This Row],[Patient_ID]],Medicals[Patient ID],Medicals[Department])</f>
        <v>#N/A</v>
      </c>
    </row>
    <row r="888" spans="1:12">
      <c r="A888">
        <v>887</v>
      </c>
      <c r="B888">
        <v>22</v>
      </c>
      <c r="C888">
        <v>2282</v>
      </c>
      <c r="D888" t="s">
        <v>1262</v>
      </c>
      <c r="E888">
        <v>11</v>
      </c>
      <c r="F888" t="s">
        <v>1261</v>
      </c>
      <c r="G888" s="28">
        <f>_xlfn.XLOOKUP(Emergency[[#This Row],[Visit_ID]],Financials[Visit_ID],Financials[Total_Bill_Amount])</f>
        <v>19331</v>
      </c>
      <c r="H888" s="28">
        <f>_xlfn.XLOOKUP(Emergency[[#This Row],[Visit_ID]],Financials[Visit_ID],Financials[Insurance_Coverage])</f>
        <v>9837.6106665087354</v>
      </c>
      <c r="I888" s="28">
        <f>_xlfn.XLOOKUP(Emergency[[#This Row],[Visit_ID]],Financials[Visit_ID],Financials[Balance_Due])</f>
        <v>9493.3893334912646</v>
      </c>
      <c r="J888" s="3">
        <f>_xlfn.XLOOKUP(Emergency[[#This Row],[Visit_ID]],Hospitalvisits[Visit_ID],Hospitalvisits[Admission_Date])</f>
        <v>45155</v>
      </c>
      <c r="K888">
        <f>_xlfn.XLOOKUP(Emergency[[#This Row],[Patient_ID]],Patientsdetails[Patient_ID],Patientsdetails[Satisfaction_Score])</f>
        <v>6</v>
      </c>
      <c r="L888" t="str">
        <f>_xlfn.XLOOKUP(Emergency[[#This Row],[Patient_ID]],Medicals[Patient ID],Medicals[Department])</f>
        <v>Emergency</v>
      </c>
    </row>
    <row r="889" spans="1:12">
      <c r="A889">
        <v>888</v>
      </c>
      <c r="B889">
        <v>448</v>
      </c>
      <c r="C889">
        <v>38</v>
      </c>
      <c r="D889" t="s">
        <v>1262</v>
      </c>
      <c r="E889">
        <v>4</v>
      </c>
      <c r="F889" t="s">
        <v>1261</v>
      </c>
      <c r="G889" s="28">
        <f>_xlfn.XLOOKUP(Emergency[[#This Row],[Visit_ID]],Financials[Visit_ID],Financials[Total_Bill_Amount])</f>
        <v>13437</v>
      </c>
      <c r="H889" s="28">
        <f>_xlfn.XLOOKUP(Emergency[[#This Row],[Visit_ID]],Financials[Visit_ID],Financials[Insurance_Coverage])</f>
        <v>10231.680733615531</v>
      </c>
      <c r="I889" s="28">
        <f>_xlfn.XLOOKUP(Emergency[[#This Row],[Visit_ID]],Financials[Visit_ID],Financials[Balance_Due])</f>
        <v>3205.3192663844688</v>
      </c>
      <c r="J889" s="3">
        <f>_xlfn.XLOOKUP(Emergency[[#This Row],[Visit_ID]],Hospitalvisits[Visit_ID],Hospitalvisits[Admission_Date])</f>
        <v>45485</v>
      </c>
      <c r="K889">
        <f>_xlfn.XLOOKUP(Emergency[[#This Row],[Patient_ID]],Patientsdetails[Patient_ID],Patientsdetails[Satisfaction_Score])</f>
        <v>5</v>
      </c>
      <c r="L889" t="e">
        <f>_xlfn.XLOOKUP(Emergency[[#This Row],[Patient_ID]],Medicals[Patient ID],Medicals[Department])</f>
        <v>#N/A</v>
      </c>
    </row>
    <row r="890" spans="1:12">
      <c r="A890">
        <v>889</v>
      </c>
      <c r="B890">
        <v>903</v>
      </c>
      <c r="C890">
        <v>1303</v>
      </c>
      <c r="D890" t="s">
        <v>1262</v>
      </c>
      <c r="E890">
        <v>10</v>
      </c>
      <c r="F890" t="s">
        <v>1262</v>
      </c>
      <c r="G890" s="28">
        <f>_xlfn.XLOOKUP(Emergency[[#This Row],[Visit_ID]],Financials[Visit_ID],Financials[Total_Bill_Amount])</f>
        <v>4464</v>
      </c>
      <c r="H890" s="28">
        <f>_xlfn.XLOOKUP(Emergency[[#This Row],[Visit_ID]],Financials[Visit_ID],Financials[Insurance_Coverage])</f>
        <v>3845.1062019527799</v>
      </c>
      <c r="I890" s="28">
        <f>_xlfn.XLOOKUP(Emergency[[#This Row],[Visit_ID]],Financials[Visit_ID],Financials[Balance_Due])</f>
        <v>618.89379804721966</v>
      </c>
      <c r="J890" s="3">
        <f>_xlfn.XLOOKUP(Emergency[[#This Row],[Visit_ID]],Hospitalvisits[Visit_ID],Hospitalvisits[Admission_Date])</f>
        <v>44652</v>
      </c>
      <c r="K890">
        <f>_xlfn.XLOOKUP(Emergency[[#This Row],[Patient_ID]],Patientsdetails[Patient_ID],Patientsdetails[Satisfaction_Score])</f>
        <v>1</v>
      </c>
      <c r="L890" t="e">
        <f>_xlfn.XLOOKUP(Emergency[[#This Row],[Patient_ID]],Medicals[Patient ID],Medicals[Department])</f>
        <v>#N/A</v>
      </c>
    </row>
    <row r="891" spans="1:12">
      <c r="A891">
        <v>890</v>
      </c>
      <c r="B891">
        <v>781</v>
      </c>
      <c r="C891">
        <v>2594</v>
      </c>
      <c r="D891" t="s">
        <v>1261</v>
      </c>
      <c r="E891">
        <v>3</v>
      </c>
      <c r="F891" t="s">
        <v>1261</v>
      </c>
      <c r="G891" s="28">
        <f>_xlfn.XLOOKUP(Emergency[[#This Row],[Visit_ID]],Financials[Visit_ID],Financials[Total_Bill_Amount])</f>
        <v>9460</v>
      </c>
      <c r="H891" s="28">
        <f>_xlfn.XLOOKUP(Emergency[[#This Row],[Visit_ID]],Financials[Visit_ID],Financials[Insurance_Coverage])</f>
        <v>7655.8958855302099</v>
      </c>
      <c r="I891" s="28">
        <f>_xlfn.XLOOKUP(Emergency[[#This Row],[Visit_ID]],Financials[Visit_ID],Financials[Balance_Due])</f>
        <v>1804.1041144697899</v>
      </c>
      <c r="J891" s="3">
        <f>_xlfn.XLOOKUP(Emergency[[#This Row],[Visit_ID]],Hospitalvisits[Visit_ID],Hospitalvisits[Admission_Date])</f>
        <v>44711</v>
      </c>
      <c r="K891">
        <f>_xlfn.XLOOKUP(Emergency[[#This Row],[Patient_ID]],Patientsdetails[Patient_ID],Patientsdetails[Satisfaction_Score])</f>
        <v>1</v>
      </c>
      <c r="L891" t="e">
        <f>_xlfn.XLOOKUP(Emergency[[#This Row],[Patient_ID]],Medicals[Patient ID],Medicals[Department])</f>
        <v>#N/A</v>
      </c>
    </row>
    <row r="892" spans="1:12">
      <c r="A892">
        <v>891</v>
      </c>
      <c r="B892">
        <v>427</v>
      </c>
      <c r="C892">
        <v>1828</v>
      </c>
      <c r="D892" t="s">
        <v>1261</v>
      </c>
      <c r="E892">
        <v>12</v>
      </c>
      <c r="F892" t="s">
        <v>1262</v>
      </c>
      <c r="G892" s="28">
        <f>_xlfn.XLOOKUP(Emergency[[#This Row],[Visit_ID]],Financials[Visit_ID],Financials[Total_Bill_Amount])</f>
        <v>29451</v>
      </c>
      <c r="H892" s="28">
        <f>_xlfn.XLOOKUP(Emergency[[#This Row],[Visit_ID]],Financials[Visit_ID],Financials[Insurance_Coverage])</f>
        <v>19119.615606095562</v>
      </c>
      <c r="I892" s="28">
        <f>_xlfn.XLOOKUP(Emergency[[#This Row],[Visit_ID]],Financials[Visit_ID],Financials[Balance_Due])</f>
        <v>10331.38439390444</v>
      </c>
      <c r="J892" s="3">
        <f>_xlfn.XLOOKUP(Emergency[[#This Row],[Visit_ID]],Hospitalvisits[Visit_ID],Hospitalvisits[Admission_Date])</f>
        <v>45142</v>
      </c>
      <c r="K892">
        <f>_xlfn.XLOOKUP(Emergency[[#This Row],[Patient_ID]],Patientsdetails[Patient_ID],Patientsdetails[Satisfaction_Score])</f>
        <v>7</v>
      </c>
      <c r="L892" t="e">
        <f>_xlfn.XLOOKUP(Emergency[[#This Row],[Patient_ID]],Medicals[Patient ID],Medicals[Department])</f>
        <v>#N/A</v>
      </c>
    </row>
    <row r="893" spans="1:12">
      <c r="A893">
        <v>892</v>
      </c>
      <c r="B893">
        <v>639</v>
      </c>
      <c r="C893">
        <v>327</v>
      </c>
      <c r="D893" t="s">
        <v>1262</v>
      </c>
      <c r="E893">
        <v>1</v>
      </c>
      <c r="F893" t="s">
        <v>1262</v>
      </c>
      <c r="G893" s="28">
        <f>_xlfn.XLOOKUP(Emergency[[#This Row],[Visit_ID]],Financials[Visit_ID],Financials[Total_Bill_Amount])</f>
        <v>29553</v>
      </c>
      <c r="H893" s="28">
        <f>_xlfn.XLOOKUP(Emergency[[#This Row],[Visit_ID]],Financials[Visit_ID],Financials[Insurance_Coverage])</f>
        <v>24830.36244546936</v>
      </c>
      <c r="I893" s="28">
        <f>_xlfn.XLOOKUP(Emergency[[#This Row],[Visit_ID]],Financials[Visit_ID],Financials[Balance_Due])</f>
        <v>4722.6375545306437</v>
      </c>
      <c r="J893" s="3">
        <f>_xlfn.XLOOKUP(Emergency[[#This Row],[Visit_ID]],Hospitalvisits[Visit_ID],Hospitalvisits[Admission_Date])</f>
        <v>45506</v>
      </c>
      <c r="K893">
        <f>_xlfn.XLOOKUP(Emergency[[#This Row],[Patient_ID]],Patientsdetails[Patient_ID],Patientsdetails[Satisfaction_Score])</f>
        <v>9</v>
      </c>
      <c r="L893" t="e">
        <f>_xlfn.XLOOKUP(Emergency[[#This Row],[Patient_ID]],Medicals[Patient ID],Medicals[Department])</f>
        <v>#N/A</v>
      </c>
    </row>
    <row r="894" spans="1:12">
      <c r="A894">
        <v>893</v>
      </c>
      <c r="B894">
        <v>349</v>
      </c>
      <c r="C894">
        <v>2274</v>
      </c>
      <c r="D894" t="s">
        <v>1262</v>
      </c>
      <c r="E894">
        <v>1</v>
      </c>
      <c r="F894" t="s">
        <v>1262</v>
      </c>
      <c r="G894" s="28">
        <f>_xlfn.XLOOKUP(Emergency[[#This Row],[Visit_ID]],Financials[Visit_ID],Financials[Total_Bill_Amount])</f>
        <v>8180</v>
      </c>
      <c r="H894" s="28">
        <f>_xlfn.XLOOKUP(Emergency[[#This Row],[Visit_ID]],Financials[Visit_ID],Financials[Insurance_Coverage])</f>
        <v>6365.0133762961468</v>
      </c>
      <c r="I894" s="28">
        <f>_xlfn.XLOOKUP(Emergency[[#This Row],[Visit_ID]],Financials[Visit_ID],Financials[Balance_Due])</f>
        <v>1814.986623703853</v>
      </c>
      <c r="J894" s="3">
        <f>_xlfn.XLOOKUP(Emergency[[#This Row],[Visit_ID]],Hospitalvisits[Visit_ID],Hospitalvisits[Admission_Date])</f>
        <v>45499</v>
      </c>
      <c r="K894">
        <f>_xlfn.XLOOKUP(Emergency[[#This Row],[Patient_ID]],Patientsdetails[Patient_ID],Patientsdetails[Satisfaction_Score])</f>
        <v>6</v>
      </c>
      <c r="L894" t="e">
        <f>_xlfn.XLOOKUP(Emergency[[#This Row],[Patient_ID]],Medicals[Patient ID],Medicals[Department])</f>
        <v>#N/A</v>
      </c>
    </row>
    <row r="895" spans="1:12">
      <c r="A895">
        <v>894</v>
      </c>
      <c r="B895">
        <v>188</v>
      </c>
      <c r="C895">
        <v>822</v>
      </c>
      <c r="D895" t="s">
        <v>1261</v>
      </c>
      <c r="E895">
        <v>7</v>
      </c>
      <c r="F895" t="s">
        <v>1261</v>
      </c>
      <c r="G895" s="28">
        <f>_xlfn.XLOOKUP(Emergency[[#This Row],[Visit_ID]],Financials[Visit_ID],Financials[Total_Bill_Amount])</f>
        <v>20395</v>
      </c>
      <c r="H895" s="28">
        <f>_xlfn.XLOOKUP(Emergency[[#This Row],[Visit_ID]],Financials[Visit_ID],Financials[Insurance_Coverage])</f>
        <v>14627.516965111001</v>
      </c>
      <c r="I895" s="28">
        <f>_xlfn.XLOOKUP(Emergency[[#This Row],[Visit_ID]],Financials[Visit_ID],Financials[Balance_Due])</f>
        <v>5767.4830348889946</v>
      </c>
      <c r="J895" s="3">
        <f>_xlfn.XLOOKUP(Emergency[[#This Row],[Visit_ID]],Hospitalvisits[Visit_ID],Hospitalvisits[Admission_Date])</f>
        <v>44846</v>
      </c>
      <c r="K895">
        <f>_xlfn.XLOOKUP(Emergency[[#This Row],[Patient_ID]],Patientsdetails[Patient_ID],Patientsdetails[Satisfaction_Score])</f>
        <v>7</v>
      </c>
      <c r="L895" t="e">
        <f>_xlfn.XLOOKUP(Emergency[[#This Row],[Patient_ID]],Medicals[Patient ID],Medicals[Department])</f>
        <v>#N/A</v>
      </c>
    </row>
    <row r="896" spans="1:12">
      <c r="A896">
        <v>895</v>
      </c>
      <c r="B896">
        <v>260</v>
      </c>
      <c r="C896">
        <v>2763</v>
      </c>
      <c r="D896" t="s">
        <v>1261</v>
      </c>
      <c r="E896">
        <v>2</v>
      </c>
      <c r="F896" t="s">
        <v>1262</v>
      </c>
      <c r="G896" s="28">
        <f>_xlfn.XLOOKUP(Emergency[[#This Row],[Visit_ID]],Financials[Visit_ID],Financials[Total_Bill_Amount])</f>
        <v>20982</v>
      </c>
      <c r="H896" s="28">
        <f>_xlfn.XLOOKUP(Emergency[[#This Row],[Visit_ID]],Financials[Visit_ID],Financials[Insurance_Coverage])</f>
        <v>15477.3470006964</v>
      </c>
      <c r="I896" s="28">
        <f>_xlfn.XLOOKUP(Emergency[[#This Row],[Visit_ID]],Financials[Visit_ID],Financials[Balance_Due])</f>
        <v>5504.6529993036038</v>
      </c>
      <c r="J896" s="3">
        <f>_xlfn.XLOOKUP(Emergency[[#This Row],[Visit_ID]],Hospitalvisits[Visit_ID],Hospitalvisits[Admission_Date])</f>
        <v>44646</v>
      </c>
      <c r="K896">
        <f>_xlfn.XLOOKUP(Emergency[[#This Row],[Patient_ID]],Patientsdetails[Patient_ID],Patientsdetails[Satisfaction_Score])</f>
        <v>7</v>
      </c>
      <c r="L896" t="e">
        <f>_xlfn.XLOOKUP(Emergency[[#This Row],[Patient_ID]],Medicals[Patient ID],Medicals[Department])</f>
        <v>#N/A</v>
      </c>
    </row>
    <row r="897" spans="1:12">
      <c r="A897">
        <v>896</v>
      </c>
      <c r="B897">
        <v>141</v>
      </c>
      <c r="C897">
        <v>2655</v>
      </c>
      <c r="D897" t="s">
        <v>1261</v>
      </c>
      <c r="E897">
        <v>2</v>
      </c>
      <c r="F897" t="s">
        <v>1261</v>
      </c>
      <c r="G897" s="28">
        <f>_xlfn.XLOOKUP(Emergency[[#This Row],[Visit_ID]],Financials[Visit_ID],Financials[Total_Bill_Amount])</f>
        <v>16904</v>
      </c>
      <c r="H897" s="28">
        <f>_xlfn.XLOOKUP(Emergency[[#This Row],[Visit_ID]],Financials[Visit_ID],Financials[Insurance_Coverage])</f>
        <v>11182.83369932944</v>
      </c>
      <c r="I897" s="28">
        <f>_xlfn.XLOOKUP(Emergency[[#This Row],[Visit_ID]],Financials[Visit_ID],Financials[Balance_Due])</f>
        <v>5721.1663006705603</v>
      </c>
      <c r="J897" s="3">
        <f>_xlfn.XLOOKUP(Emergency[[#This Row],[Visit_ID]],Hospitalvisits[Visit_ID],Hospitalvisits[Admission_Date])</f>
        <v>45367</v>
      </c>
      <c r="K897">
        <f>_xlfn.XLOOKUP(Emergency[[#This Row],[Patient_ID]],Patientsdetails[Patient_ID],Patientsdetails[Satisfaction_Score])</f>
        <v>1</v>
      </c>
      <c r="L897" t="str">
        <f>_xlfn.XLOOKUP(Emergency[[#This Row],[Patient_ID]],Medicals[Patient ID],Medicals[Department])</f>
        <v>Emergency</v>
      </c>
    </row>
    <row r="898" spans="1:12">
      <c r="A898">
        <v>897</v>
      </c>
      <c r="B898">
        <v>260</v>
      </c>
      <c r="C898">
        <v>1399</v>
      </c>
      <c r="D898" t="s">
        <v>1262</v>
      </c>
      <c r="E898">
        <v>8</v>
      </c>
      <c r="F898" t="s">
        <v>1261</v>
      </c>
      <c r="G898" s="28">
        <f>_xlfn.XLOOKUP(Emergency[[#This Row],[Visit_ID]],Financials[Visit_ID],Financials[Total_Bill_Amount])</f>
        <v>8140</v>
      </c>
      <c r="H898" s="28">
        <f>_xlfn.XLOOKUP(Emergency[[#This Row],[Visit_ID]],Financials[Visit_ID],Financials[Insurance_Coverage])</f>
        <v>7245.8303307564447</v>
      </c>
      <c r="I898" s="28">
        <f>_xlfn.XLOOKUP(Emergency[[#This Row],[Visit_ID]],Financials[Visit_ID],Financials[Balance_Due])</f>
        <v>894.16966924355529</v>
      </c>
      <c r="J898" s="3">
        <f>_xlfn.XLOOKUP(Emergency[[#This Row],[Visit_ID]],Hospitalvisits[Visit_ID],Hospitalvisits[Admission_Date])</f>
        <v>45022</v>
      </c>
      <c r="K898">
        <f>_xlfn.XLOOKUP(Emergency[[#This Row],[Patient_ID]],Patientsdetails[Patient_ID],Patientsdetails[Satisfaction_Score])</f>
        <v>7</v>
      </c>
      <c r="L898" t="e">
        <f>_xlfn.XLOOKUP(Emergency[[#This Row],[Patient_ID]],Medicals[Patient ID],Medicals[Department])</f>
        <v>#N/A</v>
      </c>
    </row>
    <row r="899" spans="1:12">
      <c r="A899">
        <v>898</v>
      </c>
      <c r="B899">
        <v>530</v>
      </c>
      <c r="C899">
        <v>1151</v>
      </c>
      <c r="D899" t="s">
        <v>1262</v>
      </c>
      <c r="E899">
        <v>6</v>
      </c>
      <c r="F899" t="s">
        <v>1262</v>
      </c>
      <c r="G899" s="28">
        <f>_xlfn.XLOOKUP(Emergency[[#This Row],[Visit_ID]],Financials[Visit_ID],Financials[Total_Bill_Amount])</f>
        <v>24863</v>
      </c>
      <c r="H899" s="28">
        <f>_xlfn.XLOOKUP(Emergency[[#This Row],[Visit_ID]],Financials[Visit_ID],Financials[Insurance_Coverage])</f>
        <v>12542.95249742433</v>
      </c>
      <c r="I899" s="28">
        <f>_xlfn.XLOOKUP(Emergency[[#This Row],[Visit_ID]],Financials[Visit_ID],Financials[Balance_Due])</f>
        <v>12320.04750257567</v>
      </c>
      <c r="J899" s="3">
        <f>_xlfn.XLOOKUP(Emergency[[#This Row],[Visit_ID]],Hospitalvisits[Visit_ID],Hospitalvisits[Admission_Date])</f>
        <v>45620</v>
      </c>
      <c r="K899">
        <f>_xlfn.XLOOKUP(Emergency[[#This Row],[Patient_ID]],Patientsdetails[Patient_ID],Patientsdetails[Satisfaction_Score])</f>
        <v>3</v>
      </c>
      <c r="L899" t="e">
        <f>_xlfn.XLOOKUP(Emergency[[#This Row],[Patient_ID]],Medicals[Patient ID],Medicals[Department])</f>
        <v>#N/A</v>
      </c>
    </row>
    <row r="900" spans="1:12">
      <c r="A900">
        <v>899</v>
      </c>
      <c r="B900">
        <v>930</v>
      </c>
      <c r="C900">
        <v>1669</v>
      </c>
      <c r="D900" t="s">
        <v>1262</v>
      </c>
      <c r="E900">
        <v>2</v>
      </c>
      <c r="F900" t="s">
        <v>1261</v>
      </c>
      <c r="G900" s="28">
        <f>_xlfn.XLOOKUP(Emergency[[#This Row],[Visit_ID]],Financials[Visit_ID],Financials[Total_Bill_Amount])</f>
        <v>23351</v>
      </c>
      <c r="H900" s="28">
        <f>_xlfn.XLOOKUP(Emergency[[#This Row],[Visit_ID]],Financials[Visit_ID],Financials[Insurance_Coverage])</f>
        <v>15425.535367843389</v>
      </c>
      <c r="I900" s="28">
        <f>_xlfn.XLOOKUP(Emergency[[#This Row],[Visit_ID]],Financials[Visit_ID],Financials[Balance_Due])</f>
        <v>7925.4646321566051</v>
      </c>
      <c r="J900" s="3">
        <f>_xlfn.XLOOKUP(Emergency[[#This Row],[Visit_ID]],Hospitalvisits[Visit_ID],Hospitalvisits[Admission_Date])</f>
        <v>44642</v>
      </c>
      <c r="K900">
        <f>_xlfn.XLOOKUP(Emergency[[#This Row],[Patient_ID]],Patientsdetails[Patient_ID],Patientsdetails[Satisfaction_Score])</f>
        <v>4</v>
      </c>
      <c r="L900" t="e">
        <f>_xlfn.XLOOKUP(Emergency[[#This Row],[Patient_ID]],Medicals[Patient ID],Medicals[Department])</f>
        <v>#N/A</v>
      </c>
    </row>
    <row r="901" spans="1:12">
      <c r="A901">
        <v>900</v>
      </c>
      <c r="B901">
        <v>333</v>
      </c>
      <c r="C901">
        <v>360</v>
      </c>
      <c r="D901" t="s">
        <v>1262</v>
      </c>
      <c r="E901">
        <v>12</v>
      </c>
      <c r="F901" t="s">
        <v>1261</v>
      </c>
      <c r="G901" s="28">
        <f>_xlfn.XLOOKUP(Emergency[[#This Row],[Visit_ID]],Financials[Visit_ID],Financials[Total_Bill_Amount])</f>
        <v>30355</v>
      </c>
      <c r="H901" s="28">
        <f>_xlfn.XLOOKUP(Emergency[[#This Row],[Visit_ID]],Financials[Visit_ID],Financials[Insurance_Coverage])</f>
        <v>19943.803563674661</v>
      </c>
      <c r="I901" s="28">
        <f>_xlfn.XLOOKUP(Emergency[[#This Row],[Visit_ID]],Financials[Visit_ID],Financials[Balance_Due])</f>
        <v>10411.196436325339</v>
      </c>
      <c r="J901" s="3">
        <f>_xlfn.XLOOKUP(Emergency[[#This Row],[Visit_ID]],Hospitalvisits[Visit_ID],Hospitalvisits[Admission_Date])</f>
        <v>44929</v>
      </c>
      <c r="K901">
        <f>_xlfn.XLOOKUP(Emergency[[#This Row],[Patient_ID]],Patientsdetails[Patient_ID],Patientsdetails[Satisfaction_Score])</f>
        <v>1</v>
      </c>
      <c r="L901" t="e">
        <f>_xlfn.XLOOKUP(Emergency[[#This Row],[Patient_ID]],Medicals[Patient ID],Medicals[Department])</f>
        <v>#N/A</v>
      </c>
    </row>
    <row r="902" spans="1:12">
      <c r="A902">
        <v>901</v>
      </c>
      <c r="B902">
        <v>369</v>
      </c>
      <c r="C902">
        <v>2666</v>
      </c>
      <c r="D902" t="s">
        <v>1261</v>
      </c>
      <c r="E902">
        <v>12</v>
      </c>
      <c r="F902" t="s">
        <v>1262</v>
      </c>
      <c r="G902" s="28">
        <f>_xlfn.XLOOKUP(Emergency[[#This Row],[Visit_ID]],Financials[Visit_ID],Financials[Total_Bill_Amount])</f>
        <v>5255</v>
      </c>
      <c r="H902" s="28">
        <f>_xlfn.XLOOKUP(Emergency[[#This Row],[Visit_ID]],Financials[Visit_ID],Financials[Insurance_Coverage])</f>
        <v>3474.1231727997401</v>
      </c>
      <c r="I902" s="28">
        <f>_xlfn.XLOOKUP(Emergency[[#This Row],[Visit_ID]],Financials[Visit_ID],Financials[Balance_Due])</f>
        <v>1780.8768272002601</v>
      </c>
      <c r="J902" s="3">
        <f>_xlfn.XLOOKUP(Emergency[[#This Row],[Visit_ID]],Hospitalvisits[Visit_ID],Hospitalvisits[Admission_Date])</f>
        <v>45154</v>
      </c>
      <c r="K902">
        <f>_xlfn.XLOOKUP(Emergency[[#This Row],[Patient_ID]],Patientsdetails[Patient_ID],Patientsdetails[Satisfaction_Score])</f>
        <v>10</v>
      </c>
      <c r="L902" t="e">
        <f>_xlfn.XLOOKUP(Emergency[[#This Row],[Patient_ID]],Medicals[Patient ID],Medicals[Department])</f>
        <v>#N/A</v>
      </c>
    </row>
    <row r="903" spans="1:12">
      <c r="A903">
        <v>902</v>
      </c>
      <c r="B903">
        <v>124</v>
      </c>
      <c r="C903">
        <v>1857</v>
      </c>
      <c r="D903" t="s">
        <v>1261</v>
      </c>
      <c r="E903">
        <v>9</v>
      </c>
      <c r="F903" t="s">
        <v>1262</v>
      </c>
      <c r="G903" s="28">
        <f>_xlfn.XLOOKUP(Emergency[[#This Row],[Visit_ID]],Financials[Visit_ID],Financials[Total_Bill_Amount])</f>
        <v>7609</v>
      </c>
      <c r="H903" s="28">
        <f>_xlfn.XLOOKUP(Emergency[[#This Row],[Visit_ID]],Financials[Visit_ID],Financials[Insurance_Coverage])</f>
        <v>6121.3993171419452</v>
      </c>
      <c r="I903" s="28">
        <f>_xlfn.XLOOKUP(Emergency[[#This Row],[Visit_ID]],Financials[Visit_ID],Financials[Balance_Due])</f>
        <v>1487.6006828580551</v>
      </c>
      <c r="J903" s="3">
        <f>_xlfn.XLOOKUP(Emergency[[#This Row],[Visit_ID]],Hospitalvisits[Visit_ID],Hospitalvisits[Admission_Date])</f>
        <v>44692</v>
      </c>
      <c r="K903">
        <f>_xlfn.XLOOKUP(Emergency[[#This Row],[Patient_ID]],Patientsdetails[Patient_ID],Patientsdetails[Satisfaction_Score])</f>
        <v>1</v>
      </c>
      <c r="L903" t="str">
        <f>_xlfn.XLOOKUP(Emergency[[#This Row],[Patient_ID]],Medicals[Patient ID],Medicals[Department])</f>
        <v>Orthopedics</v>
      </c>
    </row>
    <row r="904" spans="1:12">
      <c r="A904">
        <v>903</v>
      </c>
      <c r="B904">
        <v>130</v>
      </c>
      <c r="C904">
        <v>1710</v>
      </c>
      <c r="D904" t="s">
        <v>1262</v>
      </c>
      <c r="E904">
        <v>10</v>
      </c>
      <c r="F904" t="s">
        <v>1262</v>
      </c>
      <c r="G904" s="28">
        <f>_xlfn.XLOOKUP(Emergency[[#This Row],[Visit_ID]],Financials[Visit_ID],Financials[Total_Bill_Amount])</f>
        <v>27427</v>
      </c>
      <c r="H904" s="28">
        <f>_xlfn.XLOOKUP(Emergency[[#This Row],[Visit_ID]],Financials[Visit_ID],Financials[Insurance_Coverage])</f>
        <v>14735.46747525924</v>
      </c>
      <c r="I904" s="28">
        <f>_xlfn.XLOOKUP(Emergency[[#This Row],[Visit_ID]],Financials[Visit_ID],Financials[Balance_Due])</f>
        <v>12691.53252474076</v>
      </c>
      <c r="J904" s="3">
        <f>_xlfn.XLOOKUP(Emergency[[#This Row],[Visit_ID]],Hospitalvisits[Visit_ID],Hospitalvisits[Admission_Date])</f>
        <v>44679</v>
      </c>
      <c r="K904">
        <f>_xlfn.XLOOKUP(Emergency[[#This Row],[Patient_ID]],Patientsdetails[Patient_ID],Patientsdetails[Satisfaction_Score])</f>
        <v>9</v>
      </c>
      <c r="L904" t="str">
        <f>_xlfn.XLOOKUP(Emergency[[#This Row],[Patient_ID]],Medicals[Patient ID],Medicals[Department])</f>
        <v>Emergency</v>
      </c>
    </row>
    <row r="905" spans="1:12">
      <c r="A905">
        <v>904</v>
      </c>
      <c r="B905">
        <v>446</v>
      </c>
      <c r="C905">
        <v>2935</v>
      </c>
      <c r="D905" t="s">
        <v>1262</v>
      </c>
      <c r="E905">
        <v>8</v>
      </c>
      <c r="F905" t="s">
        <v>1262</v>
      </c>
      <c r="G905" s="28">
        <f>_xlfn.XLOOKUP(Emergency[[#This Row],[Visit_ID]],Financials[Visit_ID],Financials[Total_Bill_Amount])</f>
        <v>46644</v>
      </c>
      <c r="H905" s="28">
        <f>_xlfn.XLOOKUP(Emergency[[#This Row],[Visit_ID]],Financials[Visit_ID],Financials[Insurance_Coverage])</f>
        <v>28416.801129507701</v>
      </c>
      <c r="I905" s="28">
        <f>_xlfn.XLOOKUP(Emergency[[#This Row],[Visit_ID]],Financials[Visit_ID],Financials[Balance_Due])</f>
        <v>18227.198870492299</v>
      </c>
      <c r="J905" s="3">
        <f>_xlfn.XLOOKUP(Emergency[[#This Row],[Visit_ID]],Hospitalvisits[Visit_ID],Hospitalvisits[Admission_Date])</f>
        <v>44773</v>
      </c>
      <c r="K905">
        <f>_xlfn.XLOOKUP(Emergency[[#This Row],[Patient_ID]],Patientsdetails[Patient_ID],Patientsdetails[Satisfaction_Score])</f>
        <v>3</v>
      </c>
      <c r="L905" t="e">
        <f>_xlfn.XLOOKUP(Emergency[[#This Row],[Patient_ID]],Medicals[Patient ID],Medicals[Department])</f>
        <v>#N/A</v>
      </c>
    </row>
    <row r="906" spans="1:12">
      <c r="A906">
        <v>905</v>
      </c>
      <c r="B906">
        <v>434</v>
      </c>
      <c r="C906">
        <v>162</v>
      </c>
      <c r="D906" t="s">
        <v>1262</v>
      </c>
      <c r="E906">
        <v>12</v>
      </c>
      <c r="F906" t="s">
        <v>1261</v>
      </c>
      <c r="G906" s="28">
        <f>_xlfn.XLOOKUP(Emergency[[#This Row],[Visit_ID]],Financials[Visit_ID],Financials[Total_Bill_Amount])</f>
        <v>27392</v>
      </c>
      <c r="H906" s="28">
        <f>_xlfn.XLOOKUP(Emergency[[#This Row],[Visit_ID]],Financials[Visit_ID],Financials[Insurance_Coverage])</f>
        <v>20401.533431664178</v>
      </c>
      <c r="I906" s="28">
        <f>_xlfn.XLOOKUP(Emergency[[#This Row],[Visit_ID]],Financials[Visit_ID],Financials[Balance_Due])</f>
        <v>6990.4665683358216</v>
      </c>
      <c r="J906" s="3">
        <f>_xlfn.XLOOKUP(Emergency[[#This Row],[Visit_ID]],Hospitalvisits[Visit_ID],Hospitalvisits[Admission_Date])</f>
        <v>45308</v>
      </c>
      <c r="K906">
        <f>_xlfn.XLOOKUP(Emergency[[#This Row],[Patient_ID]],Patientsdetails[Patient_ID],Patientsdetails[Satisfaction_Score])</f>
        <v>4</v>
      </c>
      <c r="L906" t="e">
        <f>_xlfn.XLOOKUP(Emergency[[#This Row],[Patient_ID]],Medicals[Patient ID],Medicals[Department])</f>
        <v>#N/A</v>
      </c>
    </row>
    <row r="907" spans="1:12">
      <c r="A907">
        <v>906</v>
      </c>
      <c r="B907">
        <v>883</v>
      </c>
      <c r="C907">
        <v>2676</v>
      </c>
      <c r="D907" t="s">
        <v>1262</v>
      </c>
      <c r="E907">
        <v>2</v>
      </c>
      <c r="F907" t="s">
        <v>1262</v>
      </c>
      <c r="G907" s="28">
        <f>_xlfn.XLOOKUP(Emergency[[#This Row],[Visit_ID]],Financials[Visit_ID],Financials[Total_Bill_Amount])</f>
        <v>13458</v>
      </c>
      <c r="H907" s="28">
        <f>_xlfn.XLOOKUP(Emergency[[#This Row],[Visit_ID]],Financials[Visit_ID],Financials[Insurance_Coverage])</f>
        <v>9384.7703545658187</v>
      </c>
      <c r="I907" s="28">
        <f>_xlfn.XLOOKUP(Emergency[[#This Row],[Visit_ID]],Financials[Visit_ID],Financials[Balance_Due])</f>
        <v>4073.2296454341808</v>
      </c>
      <c r="J907" s="3">
        <f>_xlfn.XLOOKUP(Emergency[[#This Row],[Visit_ID]],Hospitalvisits[Visit_ID],Hospitalvisits[Admission_Date])</f>
        <v>45630</v>
      </c>
      <c r="K907">
        <f>_xlfn.XLOOKUP(Emergency[[#This Row],[Patient_ID]],Patientsdetails[Patient_ID],Patientsdetails[Satisfaction_Score])</f>
        <v>6</v>
      </c>
      <c r="L907" t="e">
        <f>_xlfn.XLOOKUP(Emergency[[#This Row],[Patient_ID]],Medicals[Patient ID],Medicals[Department])</f>
        <v>#N/A</v>
      </c>
    </row>
    <row r="908" spans="1:12">
      <c r="A908">
        <v>907</v>
      </c>
      <c r="B908">
        <v>113</v>
      </c>
      <c r="C908">
        <v>1084</v>
      </c>
      <c r="D908" t="s">
        <v>1261</v>
      </c>
      <c r="E908">
        <v>10</v>
      </c>
      <c r="F908" t="s">
        <v>1262</v>
      </c>
      <c r="G908" s="28">
        <f>_xlfn.XLOOKUP(Emergency[[#This Row],[Visit_ID]],Financials[Visit_ID],Financials[Total_Bill_Amount])</f>
        <v>15388</v>
      </c>
      <c r="H908" s="28">
        <f>_xlfn.XLOOKUP(Emergency[[#This Row],[Visit_ID]],Financials[Visit_ID],Financials[Insurance_Coverage])</f>
        <v>9832.4809175125556</v>
      </c>
      <c r="I908" s="28">
        <f>_xlfn.XLOOKUP(Emergency[[#This Row],[Visit_ID]],Financials[Visit_ID],Financials[Balance_Due])</f>
        <v>5555.5190824874444</v>
      </c>
      <c r="J908" s="3">
        <f>_xlfn.XLOOKUP(Emergency[[#This Row],[Visit_ID]],Hospitalvisits[Visit_ID],Hospitalvisits[Admission_Date])</f>
        <v>45638</v>
      </c>
      <c r="K908">
        <f>_xlfn.XLOOKUP(Emergency[[#This Row],[Patient_ID]],Patientsdetails[Patient_ID],Patientsdetails[Satisfaction_Score])</f>
        <v>9</v>
      </c>
      <c r="L908" t="str">
        <f>_xlfn.XLOOKUP(Emergency[[#This Row],[Patient_ID]],Medicals[Patient ID],Medicals[Department])</f>
        <v>Pediatrics</v>
      </c>
    </row>
    <row r="909" spans="1:12">
      <c r="A909">
        <v>908</v>
      </c>
      <c r="B909">
        <v>695</v>
      </c>
      <c r="C909">
        <v>1679</v>
      </c>
      <c r="D909" t="s">
        <v>1262</v>
      </c>
      <c r="E909">
        <v>11</v>
      </c>
      <c r="F909" t="s">
        <v>1261</v>
      </c>
      <c r="G909" s="28">
        <f>_xlfn.XLOOKUP(Emergency[[#This Row],[Visit_ID]],Financials[Visit_ID],Financials[Total_Bill_Amount])</f>
        <v>47485</v>
      </c>
      <c r="H909" s="28">
        <f>_xlfn.XLOOKUP(Emergency[[#This Row],[Visit_ID]],Financials[Visit_ID],Financials[Insurance_Coverage])</f>
        <v>33474.123488144483</v>
      </c>
      <c r="I909" s="28">
        <f>_xlfn.XLOOKUP(Emergency[[#This Row],[Visit_ID]],Financials[Visit_ID],Financials[Balance_Due])</f>
        <v>14010.87651185552</v>
      </c>
      <c r="J909" s="3">
        <f>_xlfn.XLOOKUP(Emergency[[#This Row],[Visit_ID]],Hospitalvisits[Visit_ID],Hospitalvisits[Admission_Date])</f>
        <v>45575</v>
      </c>
      <c r="K909">
        <f>_xlfn.XLOOKUP(Emergency[[#This Row],[Patient_ID]],Patientsdetails[Patient_ID],Patientsdetails[Satisfaction_Score])</f>
        <v>2</v>
      </c>
      <c r="L909" t="e">
        <f>_xlfn.XLOOKUP(Emergency[[#This Row],[Patient_ID]],Medicals[Patient ID],Medicals[Department])</f>
        <v>#N/A</v>
      </c>
    </row>
    <row r="910" spans="1:12">
      <c r="A910">
        <v>909</v>
      </c>
      <c r="B910">
        <v>969</v>
      </c>
      <c r="C910">
        <v>1345</v>
      </c>
      <c r="D910" t="s">
        <v>1262</v>
      </c>
      <c r="E910">
        <v>7</v>
      </c>
      <c r="F910" t="s">
        <v>1261</v>
      </c>
      <c r="G910" s="28">
        <f>_xlfn.XLOOKUP(Emergency[[#This Row],[Visit_ID]],Financials[Visit_ID],Financials[Total_Bill_Amount])</f>
        <v>32152</v>
      </c>
      <c r="H910" s="28">
        <f>_xlfn.XLOOKUP(Emergency[[#This Row],[Visit_ID]],Financials[Visit_ID],Financials[Insurance_Coverage])</f>
        <v>18590.56587157309</v>
      </c>
      <c r="I910" s="28">
        <f>_xlfn.XLOOKUP(Emergency[[#This Row],[Visit_ID]],Financials[Visit_ID],Financials[Balance_Due])</f>
        <v>13561.43412842691</v>
      </c>
      <c r="J910" s="3">
        <f>_xlfn.XLOOKUP(Emergency[[#This Row],[Visit_ID]],Hospitalvisits[Visit_ID],Hospitalvisits[Admission_Date])</f>
        <v>45444</v>
      </c>
      <c r="K910">
        <f>_xlfn.XLOOKUP(Emergency[[#This Row],[Patient_ID]],Patientsdetails[Patient_ID],Patientsdetails[Satisfaction_Score])</f>
        <v>10</v>
      </c>
      <c r="L910" t="e">
        <f>_xlfn.XLOOKUP(Emergency[[#This Row],[Patient_ID]],Medicals[Patient ID],Medicals[Department])</f>
        <v>#N/A</v>
      </c>
    </row>
    <row r="911" spans="1:12">
      <c r="A911">
        <v>910</v>
      </c>
      <c r="B911">
        <v>527</v>
      </c>
      <c r="C911">
        <v>807</v>
      </c>
      <c r="D911" t="s">
        <v>1261</v>
      </c>
      <c r="E911">
        <v>6</v>
      </c>
      <c r="F911" t="s">
        <v>1261</v>
      </c>
      <c r="G911" s="28">
        <f>_xlfn.XLOOKUP(Emergency[[#This Row],[Visit_ID]],Financials[Visit_ID],Financials[Total_Bill_Amount])</f>
        <v>6516</v>
      </c>
      <c r="H911" s="28">
        <f>_xlfn.XLOOKUP(Emergency[[#This Row],[Visit_ID]],Financials[Visit_ID],Financials[Insurance_Coverage])</f>
        <v>5682.3962734312581</v>
      </c>
      <c r="I911" s="28">
        <f>_xlfn.XLOOKUP(Emergency[[#This Row],[Visit_ID]],Financials[Visit_ID],Financials[Balance_Due])</f>
        <v>833.60372656874188</v>
      </c>
      <c r="J911" s="3">
        <f>_xlfn.XLOOKUP(Emergency[[#This Row],[Visit_ID]],Hospitalvisits[Visit_ID],Hospitalvisits[Admission_Date])</f>
        <v>45446</v>
      </c>
      <c r="K911">
        <f>_xlfn.XLOOKUP(Emergency[[#This Row],[Patient_ID]],Patientsdetails[Patient_ID],Patientsdetails[Satisfaction_Score])</f>
        <v>10</v>
      </c>
      <c r="L911" t="e">
        <f>_xlfn.XLOOKUP(Emergency[[#This Row],[Patient_ID]],Medicals[Patient ID],Medicals[Department])</f>
        <v>#N/A</v>
      </c>
    </row>
    <row r="912" spans="1:12">
      <c r="A912">
        <v>911</v>
      </c>
      <c r="B912">
        <v>631</v>
      </c>
      <c r="C912">
        <v>1817</v>
      </c>
      <c r="D912" t="s">
        <v>1261</v>
      </c>
      <c r="E912">
        <v>6</v>
      </c>
      <c r="F912" t="s">
        <v>1262</v>
      </c>
      <c r="G912" s="28">
        <f>_xlfn.XLOOKUP(Emergency[[#This Row],[Visit_ID]],Financials[Visit_ID],Financials[Total_Bill_Amount])</f>
        <v>12639</v>
      </c>
      <c r="H912" s="28">
        <f>_xlfn.XLOOKUP(Emergency[[#This Row],[Visit_ID]],Financials[Visit_ID],Financials[Insurance_Coverage])</f>
        <v>7777.8241023901792</v>
      </c>
      <c r="I912" s="28">
        <f>_xlfn.XLOOKUP(Emergency[[#This Row],[Visit_ID]],Financials[Visit_ID],Financials[Balance_Due])</f>
        <v>4861.1758976098208</v>
      </c>
      <c r="J912" s="3">
        <f>_xlfn.XLOOKUP(Emergency[[#This Row],[Visit_ID]],Hospitalvisits[Visit_ID],Hospitalvisits[Admission_Date])</f>
        <v>44822</v>
      </c>
      <c r="K912">
        <f>_xlfn.XLOOKUP(Emergency[[#This Row],[Patient_ID]],Patientsdetails[Patient_ID],Patientsdetails[Satisfaction_Score])</f>
        <v>2</v>
      </c>
      <c r="L912" t="e">
        <f>_xlfn.XLOOKUP(Emergency[[#This Row],[Patient_ID]],Medicals[Patient ID],Medicals[Department])</f>
        <v>#N/A</v>
      </c>
    </row>
    <row r="913" spans="1:12">
      <c r="A913">
        <v>912</v>
      </c>
      <c r="B913">
        <v>822</v>
      </c>
      <c r="C913">
        <v>1289</v>
      </c>
      <c r="D913" t="s">
        <v>1262</v>
      </c>
      <c r="E913">
        <v>11</v>
      </c>
      <c r="F913" t="s">
        <v>1262</v>
      </c>
      <c r="G913" s="28">
        <f>_xlfn.XLOOKUP(Emergency[[#This Row],[Visit_ID]],Financials[Visit_ID],Financials[Total_Bill_Amount])</f>
        <v>9102</v>
      </c>
      <c r="H913" s="28">
        <f>_xlfn.XLOOKUP(Emergency[[#This Row],[Visit_ID]],Financials[Visit_ID],Financials[Insurance_Coverage])</f>
        <v>8141.4592374385275</v>
      </c>
      <c r="I913" s="28">
        <f>_xlfn.XLOOKUP(Emergency[[#This Row],[Visit_ID]],Financials[Visit_ID],Financials[Balance_Due])</f>
        <v>960.54076256147346</v>
      </c>
      <c r="J913" s="3">
        <f>_xlfn.XLOOKUP(Emergency[[#This Row],[Visit_ID]],Hospitalvisits[Visit_ID],Hospitalvisits[Admission_Date])</f>
        <v>45308</v>
      </c>
      <c r="K913">
        <f>_xlfn.XLOOKUP(Emergency[[#This Row],[Patient_ID]],Patientsdetails[Patient_ID],Patientsdetails[Satisfaction_Score])</f>
        <v>2</v>
      </c>
      <c r="L913" t="e">
        <f>_xlfn.XLOOKUP(Emergency[[#This Row],[Patient_ID]],Medicals[Patient ID],Medicals[Department])</f>
        <v>#N/A</v>
      </c>
    </row>
    <row r="914" spans="1:12">
      <c r="A914">
        <v>913</v>
      </c>
      <c r="B914">
        <v>22</v>
      </c>
      <c r="C914">
        <v>2603</v>
      </c>
      <c r="D914" t="s">
        <v>1262</v>
      </c>
      <c r="E914">
        <v>5</v>
      </c>
      <c r="F914" t="s">
        <v>1261</v>
      </c>
      <c r="G914" s="28">
        <f>_xlfn.XLOOKUP(Emergency[[#This Row],[Visit_ID]],Financials[Visit_ID],Financials[Total_Bill_Amount])</f>
        <v>9009</v>
      </c>
      <c r="H914" s="28">
        <f>_xlfn.XLOOKUP(Emergency[[#This Row],[Visit_ID]],Financials[Visit_ID],Financials[Insurance_Coverage])</f>
        <v>6509.175451907784</v>
      </c>
      <c r="I914" s="28">
        <f>_xlfn.XLOOKUP(Emergency[[#This Row],[Visit_ID]],Financials[Visit_ID],Financials[Balance_Due])</f>
        <v>2499.824548092216</v>
      </c>
      <c r="J914" s="3">
        <f>_xlfn.XLOOKUP(Emergency[[#This Row],[Visit_ID]],Hospitalvisits[Visit_ID],Hospitalvisits[Admission_Date])</f>
        <v>44611</v>
      </c>
      <c r="K914">
        <f>_xlfn.XLOOKUP(Emergency[[#This Row],[Patient_ID]],Patientsdetails[Patient_ID],Patientsdetails[Satisfaction_Score])</f>
        <v>6</v>
      </c>
      <c r="L914" t="str">
        <f>_xlfn.XLOOKUP(Emergency[[#This Row],[Patient_ID]],Medicals[Patient ID],Medicals[Department])</f>
        <v>Emergency</v>
      </c>
    </row>
    <row r="915" spans="1:12">
      <c r="A915">
        <v>914</v>
      </c>
      <c r="B915">
        <v>155</v>
      </c>
      <c r="C915">
        <v>2160</v>
      </c>
      <c r="D915" t="s">
        <v>1262</v>
      </c>
      <c r="E915">
        <v>3</v>
      </c>
      <c r="F915" t="s">
        <v>1261</v>
      </c>
      <c r="G915" s="28">
        <f>_xlfn.XLOOKUP(Emergency[[#This Row],[Visit_ID]],Financials[Visit_ID],Financials[Total_Bill_Amount])</f>
        <v>20418</v>
      </c>
      <c r="H915" s="28">
        <f>_xlfn.XLOOKUP(Emergency[[#This Row],[Visit_ID]],Financials[Visit_ID],Financials[Insurance_Coverage])</f>
        <v>15400.855199696731</v>
      </c>
      <c r="I915" s="28">
        <f>_xlfn.XLOOKUP(Emergency[[#This Row],[Visit_ID]],Financials[Visit_ID],Financials[Balance_Due])</f>
        <v>5017.1448003032656</v>
      </c>
      <c r="J915" s="3">
        <f>_xlfn.XLOOKUP(Emergency[[#This Row],[Visit_ID]],Hospitalvisits[Visit_ID],Hospitalvisits[Admission_Date])</f>
        <v>44728</v>
      </c>
      <c r="K915">
        <f>_xlfn.XLOOKUP(Emergency[[#This Row],[Patient_ID]],Patientsdetails[Patient_ID],Patientsdetails[Satisfaction_Score])</f>
        <v>1</v>
      </c>
      <c r="L915" t="str">
        <f>_xlfn.XLOOKUP(Emergency[[#This Row],[Patient_ID]],Medicals[Patient ID],Medicals[Department])</f>
        <v>Oncology</v>
      </c>
    </row>
    <row r="916" spans="1:12">
      <c r="A916">
        <v>915</v>
      </c>
      <c r="B916">
        <v>840</v>
      </c>
      <c r="C916">
        <v>2338</v>
      </c>
      <c r="D916" t="s">
        <v>1262</v>
      </c>
      <c r="E916">
        <v>4</v>
      </c>
      <c r="F916" t="s">
        <v>1262</v>
      </c>
      <c r="G916" s="28">
        <f>_xlfn.XLOOKUP(Emergency[[#This Row],[Visit_ID]],Financials[Visit_ID],Financials[Total_Bill_Amount])</f>
        <v>39595</v>
      </c>
      <c r="H916" s="28">
        <f>_xlfn.XLOOKUP(Emergency[[#This Row],[Visit_ID]],Financials[Visit_ID],Financials[Insurance_Coverage])</f>
        <v>25064.79213692476</v>
      </c>
      <c r="I916" s="28">
        <f>_xlfn.XLOOKUP(Emergency[[#This Row],[Visit_ID]],Financials[Visit_ID],Financials[Balance_Due])</f>
        <v>14530.20786307524</v>
      </c>
      <c r="J916" s="3">
        <f>_xlfn.XLOOKUP(Emergency[[#This Row],[Visit_ID]],Hospitalvisits[Visit_ID],Hospitalvisits[Admission_Date])</f>
        <v>44843</v>
      </c>
      <c r="K916">
        <f>_xlfn.XLOOKUP(Emergency[[#This Row],[Patient_ID]],Patientsdetails[Patient_ID],Patientsdetails[Satisfaction_Score])</f>
        <v>7</v>
      </c>
      <c r="L916" t="e">
        <f>_xlfn.XLOOKUP(Emergency[[#This Row],[Patient_ID]],Medicals[Patient ID],Medicals[Department])</f>
        <v>#N/A</v>
      </c>
    </row>
    <row r="917" spans="1:12">
      <c r="A917">
        <v>916</v>
      </c>
      <c r="B917">
        <v>997</v>
      </c>
      <c r="C917">
        <v>1861</v>
      </c>
      <c r="D917" t="s">
        <v>1261</v>
      </c>
      <c r="E917">
        <v>2</v>
      </c>
      <c r="F917" t="s">
        <v>1261</v>
      </c>
      <c r="G917" s="28">
        <f>_xlfn.XLOOKUP(Emergency[[#This Row],[Visit_ID]],Financials[Visit_ID],Financials[Total_Bill_Amount])</f>
        <v>19189</v>
      </c>
      <c r="H917" s="28">
        <f>_xlfn.XLOOKUP(Emergency[[#This Row],[Visit_ID]],Financials[Visit_ID],Financials[Insurance_Coverage])</f>
        <v>14072.6867243948</v>
      </c>
      <c r="I917" s="28">
        <f>_xlfn.XLOOKUP(Emergency[[#This Row],[Visit_ID]],Financials[Visit_ID],Financials[Balance_Due])</f>
        <v>5116.3132756052</v>
      </c>
      <c r="J917" s="3">
        <f>_xlfn.XLOOKUP(Emergency[[#This Row],[Visit_ID]],Hospitalvisits[Visit_ID],Hospitalvisits[Admission_Date])</f>
        <v>45297</v>
      </c>
      <c r="K917">
        <f>_xlfn.XLOOKUP(Emergency[[#This Row],[Patient_ID]],Patientsdetails[Patient_ID],Patientsdetails[Satisfaction_Score])</f>
        <v>10</v>
      </c>
      <c r="L917" t="e">
        <f>_xlfn.XLOOKUP(Emergency[[#This Row],[Patient_ID]],Medicals[Patient ID],Medicals[Department])</f>
        <v>#N/A</v>
      </c>
    </row>
    <row r="918" spans="1:12">
      <c r="A918">
        <v>917</v>
      </c>
      <c r="B918">
        <v>82</v>
      </c>
      <c r="C918">
        <v>2940</v>
      </c>
      <c r="D918" t="s">
        <v>1261</v>
      </c>
      <c r="E918">
        <v>11</v>
      </c>
      <c r="F918" t="s">
        <v>1262</v>
      </c>
      <c r="G918" s="28">
        <f>_xlfn.XLOOKUP(Emergency[[#This Row],[Visit_ID]],Financials[Visit_ID],Financials[Total_Bill_Amount])</f>
        <v>15709</v>
      </c>
      <c r="H918" s="28">
        <f>_xlfn.XLOOKUP(Emergency[[#This Row],[Visit_ID]],Financials[Visit_ID],Financials[Insurance_Coverage])</f>
        <v>9055.1002842722119</v>
      </c>
      <c r="I918" s="28">
        <f>_xlfn.XLOOKUP(Emergency[[#This Row],[Visit_ID]],Financials[Visit_ID],Financials[Balance_Due])</f>
        <v>6653.8997157277881</v>
      </c>
      <c r="J918" s="3">
        <f>_xlfn.XLOOKUP(Emergency[[#This Row],[Visit_ID]],Hospitalvisits[Visit_ID],Hospitalvisits[Admission_Date])</f>
        <v>45276</v>
      </c>
      <c r="K918">
        <f>_xlfn.XLOOKUP(Emergency[[#This Row],[Patient_ID]],Patientsdetails[Patient_ID],Patientsdetails[Satisfaction_Score])</f>
        <v>3</v>
      </c>
      <c r="L918" t="str">
        <f>_xlfn.XLOOKUP(Emergency[[#This Row],[Patient_ID]],Medicals[Patient ID],Medicals[Department])</f>
        <v>Orthopedics</v>
      </c>
    </row>
    <row r="919" spans="1:12">
      <c r="A919">
        <v>918</v>
      </c>
      <c r="B919">
        <v>413</v>
      </c>
      <c r="C919">
        <v>2912</v>
      </c>
      <c r="D919" t="s">
        <v>1262</v>
      </c>
      <c r="E919">
        <v>9</v>
      </c>
      <c r="F919" t="s">
        <v>1261</v>
      </c>
      <c r="G919" s="28">
        <f>_xlfn.XLOOKUP(Emergency[[#This Row],[Visit_ID]],Financials[Visit_ID],Financials[Total_Bill_Amount])</f>
        <v>28900</v>
      </c>
      <c r="H919" s="28">
        <f>_xlfn.XLOOKUP(Emergency[[#This Row],[Visit_ID]],Financials[Visit_ID],Financials[Insurance_Coverage])</f>
        <v>18140.72508177246</v>
      </c>
      <c r="I919" s="28">
        <f>_xlfn.XLOOKUP(Emergency[[#This Row],[Visit_ID]],Financials[Visit_ID],Financials[Balance_Due])</f>
        <v>10759.27491822754</v>
      </c>
      <c r="J919" s="3">
        <f>_xlfn.XLOOKUP(Emergency[[#This Row],[Visit_ID]],Hospitalvisits[Visit_ID],Hospitalvisits[Admission_Date])</f>
        <v>44590</v>
      </c>
      <c r="K919">
        <f>_xlfn.XLOOKUP(Emergency[[#This Row],[Patient_ID]],Patientsdetails[Patient_ID],Patientsdetails[Satisfaction_Score])</f>
        <v>8</v>
      </c>
      <c r="L919" t="e">
        <f>_xlfn.XLOOKUP(Emergency[[#This Row],[Patient_ID]],Medicals[Patient ID],Medicals[Department])</f>
        <v>#N/A</v>
      </c>
    </row>
    <row r="920" spans="1:12">
      <c r="A920">
        <v>919</v>
      </c>
      <c r="B920">
        <v>792</v>
      </c>
      <c r="C920">
        <v>1875</v>
      </c>
      <c r="D920" t="s">
        <v>1262</v>
      </c>
      <c r="E920">
        <v>9</v>
      </c>
      <c r="F920" t="s">
        <v>1261</v>
      </c>
      <c r="G920" s="28">
        <f>_xlfn.XLOOKUP(Emergency[[#This Row],[Visit_ID]],Financials[Visit_ID],Financials[Total_Bill_Amount])</f>
        <v>14424</v>
      </c>
      <c r="H920" s="28">
        <f>_xlfn.XLOOKUP(Emergency[[#This Row],[Visit_ID]],Financials[Visit_ID],Financials[Insurance_Coverage])</f>
        <v>11909.14851661182</v>
      </c>
      <c r="I920" s="28">
        <f>_xlfn.XLOOKUP(Emergency[[#This Row],[Visit_ID]],Financials[Visit_ID],Financials[Balance_Due])</f>
        <v>2514.85148338818</v>
      </c>
      <c r="J920" s="3">
        <f>_xlfn.XLOOKUP(Emergency[[#This Row],[Visit_ID]],Hospitalvisits[Visit_ID],Hospitalvisits[Admission_Date])</f>
        <v>45455</v>
      </c>
      <c r="K920">
        <f>_xlfn.XLOOKUP(Emergency[[#This Row],[Patient_ID]],Patientsdetails[Patient_ID],Patientsdetails[Satisfaction_Score])</f>
        <v>7</v>
      </c>
      <c r="L920" t="e">
        <f>_xlfn.XLOOKUP(Emergency[[#This Row],[Patient_ID]],Medicals[Patient ID],Medicals[Department])</f>
        <v>#N/A</v>
      </c>
    </row>
    <row r="921" spans="1:12">
      <c r="A921">
        <v>920</v>
      </c>
      <c r="B921">
        <v>851</v>
      </c>
      <c r="C921">
        <v>2667</v>
      </c>
      <c r="D921" t="s">
        <v>1261</v>
      </c>
      <c r="E921">
        <v>7</v>
      </c>
      <c r="F921" t="s">
        <v>1261</v>
      </c>
      <c r="G921" s="28">
        <f>_xlfn.XLOOKUP(Emergency[[#This Row],[Visit_ID]],Financials[Visit_ID],Financials[Total_Bill_Amount])</f>
        <v>11790</v>
      </c>
      <c r="H921" s="28">
        <f>_xlfn.XLOOKUP(Emergency[[#This Row],[Visit_ID]],Financials[Visit_ID],Financials[Insurance_Coverage])</f>
        <v>7205.836017752802</v>
      </c>
      <c r="I921" s="28">
        <f>_xlfn.XLOOKUP(Emergency[[#This Row],[Visit_ID]],Financials[Visit_ID],Financials[Balance_Due])</f>
        <v>4584.163982247198</v>
      </c>
      <c r="J921" s="3">
        <f>_xlfn.XLOOKUP(Emergency[[#This Row],[Visit_ID]],Hospitalvisits[Visit_ID],Hospitalvisits[Admission_Date])</f>
        <v>45609</v>
      </c>
      <c r="K921">
        <f>_xlfn.XLOOKUP(Emergency[[#This Row],[Patient_ID]],Patientsdetails[Patient_ID],Patientsdetails[Satisfaction_Score])</f>
        <v>3</v>
      </c>
      <c r="L921" t="e">
        <f>_xlfn.XLOOKUP(Emergency[[#This Row],[Patient_ID]],Medicals[Patient ID],Medicals[Department])</f>
        <v>#N/A</v>
      </c>
    </row>
    <row r="922" spans="1:12">
      <c r="A922">
        <v>921</v>
      </c>
      <c r="B922">
        <v>534</v>
      </c>
      <c r="C922">
        <v>791</v>
      </c>
      <c r="D922" t="s">
        <v>1261</v>
      </c>
      <c r="E922">
        <v>12</v>
      </c>
      <c r="F922" t="s">
        <v>1262</v>
      </c>
      <c r="G922" s="28">
        <f>_xlfn.XLOOKUP(Emergency[[#This Row],[Visit_ID]],Financials[Visit_ID],Financials[Total_Bill_Amount])</f>
        <v>10702</v>
      </c>
      <c r="H922" s="28">
        <f>_xlfn.XLOOKUP(Emergency[[#This Row],[Visit_ID]],Financials[Visit_ID],Financials[Insurance_Coverage])</f>
        <v>9129.4134225278394</v>
      </c>
      <c r="I922" s="28">
        <f>_xlfn.XLOOKUP(Emergency[[#This Row],[Visit_ID]],Financials[Visit_ID],Financials[Balance_Due])</f>
        <v>1572.586577472161</v>
      </c>
      <c r="J922" s="3">
        <f>_xlfn.XLOOKUP(Emergency[[#This Row],[Visit_ID]],Hospitalvisits[Visit_ID],Hospitalvisits[Admission_Date])</f>
        <v>45008</v>
      </c>
      <c r="K922">
        <f>_xlfn.XLOOKUP(Emergency[[#This Row],[Patient_ID]],Patientsdetails[Patient_ID],Patientsdetails[Satisfaction_Score])</f>
        <v>3</v>
      </c>
      <c r="L922" t="e">
        <f>_xlfn.XLOOKUP(Emergency[[#This Row],[Patient_ID]],Medicals[Patient ID],Medicals[Department])</f>
        <v>#N/A</v>
      </c>
    </row>
    <row r="923" spans="1:12">
      <c r="A923">
        <v>922</v>
      </c>
      <c r="B923">
        <v>887</v>
      </c>
      <c r="C923">
        <v>714</v>
      </c>
      <c r="D923" t="s">
        <v>1261</v>
      </c>
      <c r="E923">
        <v>5</v>
      </c>
      <c r="F923" t="s">
        <v>1261</v>
      </c>
      <c r="G923" s="28">
        <f>_xlfn.XLOOKUP(Emergency[[#This Row],[Visit_ID]],Financials[Visit_ID],Financials[Total_Bill_Amount])</f>
        <v>8798</v>
      </c>
      <c r="H923" s="28">
        <f>_xlfn.XLOOKUP(Emergency[[#This Row],[Visit_ID]],Financials[Visit_ID],Financials[Insurance_Coverage])</f>
        <v>5565.2166355492418</v>
      </c>
      <c r="I923" s="28">
        <f>_xlfn.XLOOKUP(Emergency[[#This Row],[Visit_ID]],Financials[Visit_ID],Financials[Balance_Due])</f>
        <v>3232.7833644507582</v>
      </c>
      <c r="J923" s="3">
        <f>_xlfn.XLOOKUP(Emergency[[#This Row],[Visit_ID]],Hospitalvisits[Visit_ID],Hospitalvisits[Admission_Date])</f>
        <v>45634</v>
      </c>
      <c r="K923">
        <f>_xlfn.XLOOKUP(Emergency[[#This Row],[Patient_ID]],Patientsdetails[Patient_ID],Patientsdetails[Satisfaction_Score])</f>
        <v>1</v>
      </c>
      <c r="L923" t="e">
        <f>_xlfn.XLOOKUP(Emergency[[#This Row],[Patient_ID]],Medicals[Patient ID],Medicals[Department])</f>
        <v>#N/A</v>
      </c>
    </row>
    <row r="924" spans="1:12">
      <c r="A924">
        <v>923</v>
      </c>
      <c r="B924">
        <v>360</v>
      </c>
      <c r="C924">
        <v>2161</v>
      </c>
      <c r="D924" t="s">
        <v>1261</v>
      </c>
      <c r="E924">
        <v>6</v>
      </c>
      <c r="F924" t="s">
        <v>1261</v>
      </c>
      <c r="G924" s="28">
        <f>_xlfn.XLOOKUP(Emergency[[#This Row],[Visit_ID]],Financials[Visit_ID],Financials[Total_Bill_Amount])</f>
        <v>20190</v>
      </c>
      <c r="H924" s="28">
        <f>_xlfn.XLOOKUP(Emergency[[#This Row],[Visit_ID]],Financials[Visit_ID],Financials[Insurance_Coverage])</f>
        <v>16779.957067618849</v>
      </c>
      <c r="I924" s="28">
        <f>_xlfn.XLOOKUP(Emergency[[#This Row],[Visit_ID]],Financials[Visit_ID],Financials[Balance_Due])</f>
        <v>3410.042932381155</v>
      </c>
      <c r="J924" s="3">
        <f>_xlfn.XLOOKUP(Emergency[[#This Row],[Visit_ID]],Hospitalvisits[Visit_ID],Hospitalvisits[Admission_Date])</f>
        <v>45095</v>
      </c>
      <c r="K924">
        <f>_xlfn.XLOOKUP(Emergency[[#This Row],[Patient_ID]],Patientsdetails[Patient_ID],Patientsdetails[Satisfaction_Score])</f>
        <v>2</v>
      </c>
      <c r="L924" t="str">
        <f>_xlfn.XLOOKUP(Emergency[[#This Row],[Patient_ID]],Medicals[Patient ID],Medicals[Department])</f>
        <v>Neurology</v>
      </c>
    </row>
    <row r="925" spans="1:12">
      <c r="A925">
        <v>924</v>
      </c>
      <c r="B925">
        <v>904</v>
      </c>
      <c r="C925">
        <v>1851</v>
      </c>
      <c r="D925" t="s">
        <v>1262</v>
      </c>
      <c r="E925">
        <v>2</v>
      </c>
      <c r="F925" t="s">
        <v>1262</v>
      </c>
      <c r="G925" s="28">
        <f>_xlfn.XLOOKUP(Emergency[[#This Row],[Visit_ID]],Financials[Visit_ID],Financials[Total_Bill_Amount])</f>
        <v>13118</v>
      </c>
      <c r="H925" s="28">
        <f>_xlfn.XLOOKUP(Emergency[[#This Row],[Visit_ID]],Financials[Visit_ID],Financials[Insurance_Coverage])</f>
        <v>9642.6975294131571</v>
      </c>
      <c r="I925" s="28">
        <f>_xlfn.XLOOKUP(Emergency[[#This Row],[Visit_ID]],Financials[Visit_ID],Financials[Balance_Due])</f>
        <v>3475.3024705868429</v>
      </c>
      <c r="J925" s="3">
        <f>_xlfn.XLOOKUP(Emergency[[#This Row],[Visit_ID]],Hospitalvisits[Visit_ID],Hospitalvisits[Admission_Date])</f>
        <v>44565</v>
      </c>
      <c r="K925">
        <f>_xlfn.XLOOKUP(Emergency[[#This Row],[Patient_ID]],Patientsdetails[Patient_ID],Patientsdetails[Satisfaction_Score])</f>
        <v>5</v>
      </c>
      <c r="L925" t="e">
        <f>_xlfn.XLOOKUP(Emergency[[#This Row],[Patient_ID]],Medicals[Patient ID],Medicals[Department])</f>
        <v>#N/A</v>
      </c>
    </row>
    <row r="926" spans="1:12">
      <c r="A926">
        <v>925</v>
      </c>
      <c r="B926">
        <v>709</v>
      </c>
      <c r="C926">
        <v>684</v>
      </c>
      <c r="D926" t="s">
        <v>1261</v>
      </c>
      <c r="E926">
        <v>5</v>
      </c>
      <c r="F926" t="s">
        <v>1261</v>
      </c>
      <c r="G926" s="28">
        <f>_xlfn.XLOOKUP(Emergency[[#This Row],[Visit_ID]],Financials[Visit_ID],Financials[Total_Bill_Amount])</f>
        <v>17202</v>
      </c>
      <c r="H926" s="28">
        <f>_xlfn.XLOOKUP(Emergency[[#This Row],[Visit_ID]],Financials[Visit_ID],Financials[Insurance_Coverage])</f>
        <v>13681.122629007739</v>
      </c>
      <c r="I926" s="28">
        <f>_xlfn.XLOOKUP(Emergency[[#This Row],[Visit_ID]],Financials[Visit_ID],Financials[Balance_Due])</f>
        <v>3520.877370992263</v>
      </c>
      <c r="J926" s="3">
        <f>_xlfn.XLOOKUP(Emergency[[#This Row],[Visit_ID]],Hospitalvisits[Visit_ID],Hospitalvisits[Admission_Date])</f>
        <v>45390</v>
      </c>
      <c r="K926">
        <f>_xlfn.XLOOKUP(Emergency[[#This Row],[Patient_ID]],Patientsdetails[Patient_ID],Patientsdetails[Satisfaction_Score])</f>
        <v>4</v>
      </c>
      <c r="L926" t="e">
        <f>_xlfn.XLOOKUP(Emergency[[#This Row],[Patient_ID]],Medicals[Patient ID],Medicals[Department])</f>
        <v>#N/A</v>
      </c>
    </row>
    <row r="927" spans="1:12">
      <c r="A927">
        <v>926</v>
      </c>
      <c r="B927">
        <v>336</v>
      </c>
      <c r="C927">
        <v>2148</v>
      </c>
      <c r="D927" t="s">
        <v>1261</v>
      </c>
      <c r="E927">
        <v>8</v>
      </c>
      <c r="F927" t="s">
        <v>1261</v>
      </c>
      <c r="G927" s="28">
        <f>_xlfn.XLOOKUP(Emergency[[#This Row],[Visit_ID]],Financials[Visit_ID],Financials[Total_Bill_Amount])</f>
        <v>21809</v>
      </c>
      <c r="H927" s="28">
        <f>_xlfn.XLOOKUP(Emergency[[#This Row],[Visit_ID]],Financials[Visit_ID],Financials[Insurance_Coverage])</f>
        <v>16113.22114804904</v>
      </c>
      <c r="I927" s="28">
        <f>_xlfn.XLOOKUP(Emergency[[#This Row],[Visit_ID]],Financials[Visit_ID],Financials[Balance_Due])</f>
        <v>5695.778851950965</v>
      </c>
      <c r="J927" s="3">
        <f>_xlfn.XLOOKUP(Emergency[[#This Row],[Visit_ID]],Hospitalvisits[Visit_ID],Hospitalvisits[Admission_Date])</f>
        <v>45643</v>
      </c>
      <c r="K927">
        <f>_xlfn.XLOOKUP(Emergency[[#This Row],[Patient_ID]],Patientsdetails[Patient_ID],Patientsdetails[Satisfaction_Score])</f>
        <v>9</v>
      </c>
      <c r="L927" t="e">
        <f>_xlfn.XLOOKUP(Emergency[[#This Row],[Patient_ID]],Medicals[Patient ID],Medicals[Department])</f>
        <v>#N/A</v>
      </c>
    </row>
    <row r="928" spans="1:12">
      <c r="A928">
        <v>927</v>
      </c>
      <c r="B928">
        <v>555</v>
      </c>
      <c r="C928">
        <v>1225</v>
      </c>
      <c r="D928" t="s">
        <v>1262</v>
      </c>
      <c r="E928">
        <v>9</v>
      </c>
      <c r="F928" t="s">
        <v>1261</v>
      </c>
      <c r="G928" s="28">
        <f>_xlfn.XLOOKUP(Emergency[[#This Row],[Visit_ID]],Financials[Visit_ID],Financials[Total_Bill_Amount])</f>
        <v>10121</v>
      </c>
      <c r="H928" s="28">
        <f>_xlfn.XLOOKUP(Emergency[[#This Row],[Visit_ID]],Financials[Visit_ID],Financials[Insurance_Coverage])</f>
        <v>8977.9619371176759</v>
      </c>
      <c r="I928" s="28">
        <f>_xlfn.XLOOKUP(Emergency[[#This Row],[Visit_ID]],Financials[Visit_ID],Financials[Balance_Due])</f>
        <v>1143.0380628823241</v>
      </c>
      <c r="J928" s="3">
        <f>_xlfn.XLOOKUP(Emergency[[#This Row],[Visit_ID]],Hospitalvisits[Visit_ID],Hospitalvisits[Admission_Date])</f>
        <v>45217</v>
      </c>
      <c r="K928">
        <f>_xlfn.XLOOKUP(Emergency[[#This Row],[Patient_ID]],Patientsdetails[Patient_ID],Patientsdetails[Satisfaction_Score])</f>
        <v>1</v>
      </c>
      <c r="L928" t="e">
        <f>_xlfn.XLOOKUP(Emergency[[#This Row],[Patient_ID]],Medicals[Patient ID],Medicals[Department])</f>
        <v>#N/A</v>
      </c>
    </row>
    <row r="929" spans="1:12">
      <c r="A929">
        <v>928</v>
      </c>
      <c r="B929">
        <v>234</v>
      </c>
      <c r="C929">
        <v>2919</v>
      </c>
      <c r="D929" t="s">
        <v>1261</v>
      </c>
      <c r="E929">
        <v>2</v>
      </c>
      <c r="F929" t="s">
        <v>1262</v>
      </c>
      <c r="G929" s="28">
        <f>_xlfn.XLOOKUP(Emergency[[#This Row],[Visit_ID]],Financials[Visit_ID],Financials[Total_Bill_Amount])</f>
        <v>7367</v>
      </c>
      <c r="H929" s="28">
        <f>_xlfn.XLOOKUP(Emergency[[#This Row],[Visit_ID]],Financials[Visit_ID],Financials[Insurance_Coverage])</f>
        <v>6599.9327371399886</v>
      </c>
      <c r="I929" s="28">
        <f>_xlfn.XLOOKUP(Emergency[[#This Row],[Visit_ID]],Financials[Visit_ID],Financials[Balance_Due])</f>
        <v>767.0672628600114</v>
      </c>
      <c r="J929" s="3">
        <f>_xlfn.XLOOKUP(Emergency[[#This Row],[Visit_ID]],Hospitalvisits[Visit_ID],Hospitalvisits[Admission_Date])</f>
        <v>45083</v>
      </c>
      <c r="K929">
        <f>_xlfn.XLOOKUP(Emergency[[#This Row],[Patient_ID]],Patientsdetails[Patient_ID],Patientsdetails[Satisfaction_Score])</f>
        <v>10</v>
      </c>
      <c r="L929" t="e">
        <f>_xlfn.XLOOKUP(Emergency[[#This Row],[Patient_ID]],Medicals[Patient ID],Medicals[Department])</f>
        <v>#N/A</v>
      </c>
    </row>
    <row r="930" spans="1:12">
      <c r="A930">
        <v>929</v>
      </c>
      <c r="B930">
        <v>654</v>
      </c>
      <c r="C930">
        <v>260</v>
      </c>
      <c r="D930" t="s">
        <v>1261</v>
      </c>
      <c r="E930">
        <v>11</v>
      </c>
      <c r="F930" t="s">
        <v>1262</v>
      </c>
      <c r="G930" s="28">
        <f>_xlfn.XLOOKUP(Emergency[[#This Row],[Visit_ID]],Financials[Visit_ID],Financials[Total_Bill_Amount])</f>
        <v>7334</v>
      </c>
      <c r="H930" s="28">
        <f>_xlfn.XLOOKUP(Emergency[[#This Row],[Visit_ID]],Financials[Visit_ID],Financials[Insurance_Coverage])</f>
        <v>4790.196795602611</v>
      </c>
      <c r="I930" s="28">
        <f>_xlfn.XLOOKUP(Emergency[[#This Row],[Visit_ID]],Financials[Visit_ID],Financials[Balance_Due])</f>
        <v>2543.803204397389</v>
      </c>
      <c r="J930" s="3">
        <f>_xlfn.XLOOKUP(Emergency[[#This Row],[Visit_ID]],Hospitalvisits[Visit_ID],Hospitalvisits[Admission_Date])</f>
        <v>45505</v>
      </c>
      <c r="K930">
        <f>_xlfn.XLOOKUP(Emergency[[#This Row],[Patient_ID]],Patientsdetails[Patient_ID],Patientsdetails[Satisfaction_Score])</f>
        <v>9</v>
      </c>
      <c r="L930" t="e">
        <f>_xlfn.XLOOKUP(Emergency[[#This Row],[Patient_ID]],Medicals[Patient ID],Medicals[Department])</f>
        <v>#N/A</v>
      </c>
    </row>
    <row r="931" spans="1:12">
      <c r="A931">
        <v>930</v>
      </c>
      <c r="B931">
        <v>185</v>
      </c>
      <c r="C931">
        <v>1471</v>
      </c>
      <c r="D931" t="s">
        <v>1261</v>
      </c>
      <c r="E931">
        <v>8</v>
      </c>
      <c r="F931" t="s">
        <v>1262</v>
      </c>
      <c r="G931" s="28">
        <f>_xlfn.XLOOKUP(Emergency[[#This Row],[Visit_ID]],Financials[Visit_ID],Financials[Total_Bill_Amount])</f>
        <v>38189</v>
      </c>
      <c r="H931" s="28">
        <f>_xlfn.XLOOKUP(Emergency[[#This Row],[Visit_ID]],Financials[Visit_ID],Financials[Insurance_Coverage])</f>
        <v>23941.672909008739</v>
      </c>
      <c r="I931" s="28">
        <f>_xlfn.XLOOKUP(Emergency[[#This Row],[Visit_ID]],Financials[Visit_ID],Financials[Balance_Due])</f>
        <v>14247.327090991261</v>
      </c>
      <c r="J931" s="3">
        <f>_xlfn.XLOOKUP(Emergency[[#This Row],[Visit_ID]],Hospitalvisits[Visit_ID],Hospitalvisits[Admission_Date])</f>
        <v>44603</v>
      </c>
      <c r="K931">
        <f>_xlfn.XLOOKUP(Emergency[[#This Row],[Patient_ID]],Patientsdetails[Patient_ID],Patientsdetails[Satisfaction_Score])</f>
        <v>1</v>
      </c>
      <c r="L931" t="e">
        <f>_xlfn.XLOOKUP(Emergency[[#This Row],[Patient_ID]],Medicals[Patient ID],Medicals[Department])</f>
        <v>#N/A</v>
      </c>
    </row>
    <row r="932" spans="1:12">
      <c r="A932">
        <v>931</v>
      </c>
      <c r="B932">
        <v>583</v>
      </c>
      <c r="C932">
        <v>841</v>
      </c>
      <c r="D932" t="s">
        <v>1261</v>
      </c>
      <c r="E932">
        <v>11</v>
      </c>
      <c r="F932" t="s">
        <v>1262</v>
      </c>
      <c r="G932" s="28">
        <f>_xlfn.XLOOKUP(Emergency[[#This Row],[Visit_ID]],Financials[Visit_ID],Financials[Total_Bill_Amount])</f>
        <v>18344</v>
      </c>
      <c r="H932" s="28">
        <f>_xlfn.XLOOKUP(Emergency[[#This Row],[Visit_ID]],Financials[Visit_ID],Financials[Insurance_Coverage])</f>
        <v>16095.57646819768</v>
      </c>
      <c r="I932" s="28">
        <f>_xlfn.XLOOKUP(Emergency[[#This Row],[Visit_ID]],Financials[Visit_ID],Financials[Balance_Due])</f>
        <v>2248.423531802322</v>
      </c>
      <c r="J932" s="3">
        <f>_xlfn.XLOOKUP(Emergency[[#This Row],[Visit_ID]],Hospitalvisits[Visit_ID],Hospitalvisits[Admission_Date])</f>
        <v>45645</v>
      </c>
      <c r="K932">
        <f>_xlfn.XLOOKUP(Emergency[[#This Row],[Patient_ID]],Patientsdetails[Patient_ID],Patientsdetails[Satisfaction_Score])</f>
        <v>3</v>
      </c>
      <c r="L932" t="e">
        <f>_xlfn.XLOOKUP(Emergency[[#This Row],[Patient_ID]],Medicals[Patient ID],Medicals[Department])</f>
        <v>#N/A</v>
      </c>
    </row>
    <row r="933" spans="1:12">
      <c r="A933">
        <v>932</v>
      </c>
      <c r="B933">
        <v>421</v>
      </c>
      <c r="C933">
        <v>1036</v>
      </c>
      <c r="D933" t="s">
        <v>1262</v>
      </c>
      <c r="E933">
        <v>2</v>
      </c>
      <c r="F933" t="s">
        <v>1262</v>
      </c>
      <c r="G933" s="28">
        <f>_xlfn.XLOOKUP(Emergency[[#This Row],[Visit_ID]],Financials[Visit_ID],Financials[Total_Bill_Amount])</f>
        <v>17718</v>
      </c>
      <c r="H933" s="28">
        <f>_xlfn.XLOOKUP(Emergency[[#This Row],[Visit_ID]],Financials[Visit_ID],Financials[Insurance_Coverage])</f>
        <v>10181.549051130971</v>
      </c>
      <c r="I933" s="28">
        <f>_xlfn.XLOOKUP(Emergency[[#This Row],[Visit_ID]],Financials[Visit_ID],Financials[Balance_Due])</f>
        <v>7536.4509488690346</v>
      </c>
      <c r="J933" s="3">
        <f>_xlfn.XLOOKUP(Emergency[[#This Row],[Visit_ID]],Hospitalvisits[Visit_ID],Hospitalvisits[Admission_Date])</f>
        <v>45295</v>
      </c>
      <c r="K933">
        <f>_xlfn.XLOOKUP(Emergency[[#This Row],[Patient_ID]],Patientsdetails[Patient_ID],Patientsdetails[Satisfaction_Score])</f>
        <v>9</v>
      </c>
      <c r="L933" t="e">
        <f>_xlfn.XLOOKUP(Emergency[[#This Row],[Patient_ID]],Medicals[Patient ID],Medicals[Department])</f>
        <v>#N/A</v>
      </c>
    </row>
    <row r="934" spans="1:12">
      <c r="A934">
        <v>933</v>
      </c>
      <c r="B934">
        <v>726</v>
      </c>
      <c r="C934">
        <v>319</v>
      </c>
      <c r="D934" t="s">
        <v>1261</v>
      </c>
      <c r="E934">
        <v>3</v>
      </c>
      <c r="F934" t="s">
        <v>1262</v>
      </c>
      <c r="G934" s="28">
        <f>_xlfn.XLOOKUP(Emergency[[#This Row],[Visit_ID]],Financials[Visit_ID],Financials[Total_Bill_Amount])</f>
        <v>10782</v>
      </c>
      <c r="H934" s="28">
        <f>_xlfn.XLOOKUP(Emergency[[#This Row],[Visit_ID]],Financials[Visit_ID],Financials[Insurance_Coverage])</f>
        <v>5433.7888385463493</v>
      </c>
      <c r="I934" s="28">
        <f>_xlfn.XLOOKUP(Emergency[[#This Row],[Visit_ID]],Financials[Visit_ID],Financials[Balance_Due])</f>
        <v>5348.2111614536507</v>
      </c>
      <c r="J934" s="3">
        <f>_xlfn.XLOOKUP(Emergency[[#This Row],[Visit_ID]],Hospitalvisits[Visit_ID],Hospitalvisits[Admission_Date])</f>
        <v>45512</v>
      </c>
      <c r="K934">
        <f>_xlfn.XLOOKUP(Emergency[[#This Row],[Patient_ID]],Patientsdetails[Patient_ID],Patientsdetails[Satisfaction_Score])</f>
        <v>9</v>
      </c>
      <c r="L934" t="e">
        <f>_xlfn.XLOOKUP(Emergency[[#This Row],[Patient_ID]],Medicals[Patient ID],Medicals[Department])</f>
        <v>#N/A</v>
      </c>
    </row>
    <row r="935" spans="1:12">
      <c r="A935">
        <v>934</v>
      </c>
      <c r="B935">
        <v>727</v>
      </c>
      <c r="C935">
        <v>1574</v>
      </c>
      <c r="D935" t="s">
        <v>1261</v>
      </c>
      <c r="E935">
        <v>4</v>
      </c>
      <c r="F935" t="s">
        <v>1262</v>
      </c>
      <c r="G935" s="28">
        <f>_xlfn.XLOOKUP(Emergency[[#This Row],[Visit_ID]],Financials[Visit_ID],Financials[Total_Bill_Amount])</f>
        <v>16022</v>
      </c>
      <c r="H935" s="28">
        <f>_xlfn.XLOOKUP(Emergency[[#This Row],[Visit_ID]],Financials[Visit_ID],Financials[Insurance_Coverage])</f>
        <v>12975.74565072091</v>
      </c>
      <c r="I935" s="28">
        <f>_xlfn.XLOOKUP(Emergency[[#This Row],[Visit_ID]],Financials[Visit_ID],Financials[Balance_Due])</f>
        <v>3046.2543492790901</v>
      </c>
      <c r="J935" s="3">
        <f>_xlfn.XLOOKUP(Emergency[[#This Row],[Visit_ID]],Hospitalvisits[Visit_ID],Hospitalvisits[Admission_Date])</f>
        <v>44778</v>
      </c>
      <c r="K935">
        <f>_xlfn.XLOOKUP(Emergency[[#This Row],[Patient_ID]],Patientsdetails[Patient_ID],Patientsdetails[Satisfaction_Score])</f>
        <v>5</v>
      </c>
      <c r="L935" t="e">
        <f>_xlfn.XLOOKUP(Emergency[[#This Row],[Patient_ID]],Medicals[Patient ID],Medicals[Department])</f>
        <v>#N/A</v>
      </c>
    </row>
    <row r="936" spans="1:12">
      <c r="A936">
        <v>935</v>
      </c>
      <c r="B936">
        <v>899</v>
      </c>
      <c r="C936">
        <v>73</v>
      </c>
      <c r="D936" t="s">
        <v>1262</v>
      </c>
      <c r="E936">
        <v>9</v>
      </c>
      <c r="F936" t="s">
        <v>1262</v>
      </c>
      <c r="G936" s="28">
        <f>_xlfn.XLOOKUP(Emergency[[#This Row],[Visit_ID]],Financials[Visit_ID],Financials[Total_Bill_Amount])</f>
        <v>3056</v>
      </c>
      <c r="H936" s="28">
        <f>_xlfn.XLOOKUP(Emergency[[#This Row],[Visit_ID]],Financials[Visit_ID],Financials[Insurance_Coverage])</f>
        <v>1576.6097726075579</v>
      </c>
      <c r="I936" s="28">
        <f>_xlfn.XLOOKUP(Emergency[[#This Row],[Visit_ID]],Financials[Visit_ID],Financials[Balance_Due])</f>
        <v>1479.3902273924421</v>
      </c>
      <c r="J936" s="3">
        <f>_xlfn.XLOOKUP(Emergency[[#This Row],[Visit_ID]],Hospitalvisits[Visit_ID],Hospitalvisits[Admission_Date])</f>
        <v>45428</v>
      </c>
      <c r="K936">
        <f>_xlfn.XLOOKUP(Emergency[[#This Row],[Patient_ID]],Patientsdetails[Patient_ID],Patientsdetails[Satisfaction_Score])</f>
        <v>8</v>
      </c>
      <c r="L936" t="e">
        <f>_xlfn.XLOOKUP(Emergency[[#This Row],[Patient_ID]],Medicals[Patient ID],Medicals[Department])</f>
        <v>#N/A</v>
      </c>
    </row>
    <row r="937" spans="1:12">
      <c r="A937">
        <v>936</v>
      </c>
      <c r="B937">
        <v>807</v>
      </c>
      <c r="C937">
        <v>1091</v>
      </c>
      <c r="D937" t="s">
        <v>1261</v>
      </c>
      <c r="E937">
        <v>2</v>
      </c>
      <c r="F937" t="s">
        <v>1261</v>
      </c>
      <c r="G937" s="28">
        <f>_xlfn.XLOOKUP(Emergency[[#This Row],[Visit_ID]],Financials[Visit_ID],Financials[Total_Bill_Amount])</f>
        <v>20486</v>
      </c>
      <c r="H937" s="28">
        <f>_xlfn.XLOOKUP(Emergency[[#This Row],[Visit_ID]],Financials[Visit_ID],Financials[Insurance_Coverage])</f>
        <v>16005.899733206061</v>
      </c>
      <c r="I937" s="28">
        <f>_xlfn.XLOOKUP(Emergency[[#This Row],[Visit_ID]],Financials[Visit_ID],Financials[Balance_Due])</f>
        <v>4480.1002667939392</v>
      </c>
      <c r="J937" s="3">
        <f>_xlfn.XLOOKUP(Emergency[[#This Row],[Visit_ID]],Hospitalvisits[Visit_ID],Hospitalvisits[Admission_Date])</f>
        <v>45298</v>
      </c>
      <c r="K937">
        <f>_xlfn.XLOOKUP(Emergency[[#This Row],[Patient_ID]],Patientsdetails[Patient_ID],Patientsdetails[Satisfaction_Score])</f>
        <v>6</v>
      </c>
      <c r="L937" t="e">
        <f>_xlfn.XLOOKUP(Emergency[[#This Row],[Patient_ID]],Medicals[Patient ID],Medicals[Department])</f>
        <v>#N/A</v>
      </c>
    </row>
    <row r="938" spans="1:12">
      <c r="A938">
        <v>937</v>
      </c>
      <c r="B938">
        <v>436</v>
      </c>
      <c r="C938">
        <v>1624</v>
      </c>
      <c r="D938" t="s">
        <v>1262</v>
      </c>
      <c r="E938">
        <v>11</v>
      </c>
      <c r="F938" t="s">
        <v>1262</v>
      </c>
      <c r="G938" s="28">
        <f>_xlfn.XLOOKUP(Emergency[[#This Row],[Visit_ID]],Financials[Visit_ID],Financials[Total_Bill_Amount])</f>
        <v>17172</v>
      </c>
      <c r="H938" s="28">
        <f>_xlfn.XLOOKUP(Emergency[[#This Row],[Visit_ID]],Financials[Visit_ID],Financials[Insurance_Coverage])</f>
        <v>14776.60655967944</v>
      </c>
      <c r="I938" s="28">
        <f>_xlfn.XLOOKUP(Emergency[[#This Row],[Visit_ID]],Financials[Visit_ID],Financials[Balance_Due])</f>
        <v>2395.393440320564</v>
      </c>
      <c r="J938" s="3">
        <f>_xlfn.XLOOKUP(Emergency[[#This Row],[Visit_ID]],Hospitalvisits[Visit_ID],Hospitalvisits[Admission_Date])</f>
        <v>45622</v>
      </c>
      <c r="K938">
        <f>_xlfn.XLOOKUP(Emergency[[#This Row],[Patient_ID]],Patientsdetails[Patient_ID],Patientsdetails[Satisfaction_Score])</f>
        <v>7</v>
      </c>
      <c r="L938" t="e">
        <f>_xlfn.XLOOKUP(Emergency[[#This Row],[Patient_ID]],Medicals[Patient ID],Medicals[Department])</f>
        <v>#N/A</v>
      </c>
    </row>
    <row r="939" spans="1:12">
      <c r="A939">
        <v>938</v>
      </c>
      <c r="B939">
        <v>286</v>
      </c>
      <c r="C939">
        <v>967</v>
      </c>
      <c r="D939" t="s">
        <v>1261</v>
      </c>
      <c r="E939">
        <v>3</v>
      </c>
      <c r="F939" t="s">
        <v>1261</v>
      </c>
      <c r="G939" s="28">
        <f>_xlfn.XLOOKUP(Emergency[[#This Row],[Visit_ID]],Financials[Visit_ID],Financials[Total_Bill_Amount])</f>
        <v>18348</v>
      </c>
      <c r="H939" s="28">
        <f>_xlfn.XLOOKUP(Emergency[[#This Row],[Visit_ID]],Financials[Visit_ID],Financials[Insurance_Coverage])</f>
        <v>12766.841965071249</v>
      </c>
      <c r="I939" s="28">
        <f>_xlfn.XLOOKUP(Emergency[[#This Row],[Visit_ID]],Financials[Visit_ID],Financials[Balance_Due])</f>
        <v>5581.1580349287487</v>
      </c>
      <c r="J939" s="3">
        <f>_xlfn.XLOOKUP(Emergency[[#This Row],[Visit_ID]],Hospitalvisits[Visit_ID],Hospitalvisits[Admission_Date])</f>
        <v>45094</v>
      </c>
      <c r="K939">
        <f>_xlfn.XLOOKUP(Emergency[[#This Row],[Patient_ID]],Patientsdetails[Patient_ID],Patientsdetails[Satisfaction_Score])</f>
        <v>4</v>
      </c>
      <c r="L939" t="e">
        <f>_xlfn.XLOOKUP(Emergency[[#This Row],[Patient_ID]],Medicals[Patient ID],Medicals[Department])</f>
        <v>#N/A</v>
      </c>
    </row>
    <row r="940" spans="1:12">
      <c r="A940">
        <v>939</v>
      </c>
      <c r="B940">
        <v>95</v>
      </c>
      <c r="C940">
        <v>1344</v>
      </c>
      <c r="D940" t="s">
        <v>1262</v>
      </c>
      <c r="E940">
        <v>7</v>
      </c>
      <c r="F940" t="s">
        <v>1261</v>
      </c>
      <c r="G940" s="28">
        <f>_xlfn.XLOOKUP(Emergency[[#This Row],[Visit_ID]],Financials[Visit_ID],Financials[Total_Bill_Amount])</f>
        <v>12019</v>
      </c>
      <c r="H940" s="28">
        <f>_xlfn.XLOOKUP(Emergency[[#This Row],[Visit_ID]],Financials[Visit_ID],Financials[Insurance_Coverage])</f>
        <v>8358.6764581710795</v>
      </c>
      <c r="I940" s="28">
        <f>_xlfn.XLOOKUP(Emergency[[#This Row],[Visit_ID]],Financials[Visit_ID],Financials[Balance_Due])</f>
        <v>3660.32354182892</v>
      </c>
      <c r="J940" s="3">
        <f>_xlfn.XLOOKUP(Emergency[[#This Row],[Visit_ID]],Hospitalvisits[Visit_ID],Hospitalvisits[Admission_Date])</f>
        <v>45604</v>
      </c>
      <c r="K940">
        <f>_xlfn.XLOOKUP(Emergency[[#This Row],[Patient_ID]],Patientsdetails[Patient_ID],Patientsdetails[Satisfaction_Score])</f>
        <v>1</v>
      </c>
      <c r="L940" t="str">
        <f>_xlfn.XLOOKUP(Emergency[[#This Row],[Patient_ID]],Medicals[Patient ID],Medicals[Department])</f>
        <v>Orthopedics</v>
      </c>
    </row>
    <row r="941" spans="1:12">
      <c r="A941">
        <v>940</v>
      </c>
      <c r="B941">
        <v>509</v>
      </c>
      <c r="C941">
        <v>2796</v>
      </c>
      <c r="D941" t="s">
        <v>1261</v>
      </c>
      <c r="E941">
        <v>3</v>
      </c>
      <c r="F941" t="s">
        <v>1261</v>
      </c>
      <c r="G941" s="28">
        <f>_xlfn.XLOOKUP(Emergency[[#This Row],[Visit_ID]],Financials[Visit_ID],Financials[Total_Bill_Amount])</f>
        <v>28219</v>
      </c>
      <c r="H941" s="28">
        <f>_xlfn.XLOOKUP(Emergency[[#This Row],[Visit_ID]],Financials[Visit_ID],Financials[Insurance_Coverage])</f>
        <v>15593.38233195105</v>
      </c>
      <c r="I941" s="28">
        <f>_xlfn.XLOOKUP(Emergency[[#This Row],[Visit_ID]],Financials[Visit_ID],Financials[Balance_Due])</f>
        <v>12625.61766804895</v>
      </c>
      <c r="J941" s="3">
        <f>_xlfn.XLOOKUP(Emergency[[#This Row],[Visit_ID]],Hospitalvisits[Visit_ID],Hospitalvisits[Admission_Date])</f>
        <v>44660</v>
      </c>
      <c r="K941">
        <f>_xlfn.XLOOKUP(Emergency[[#This Row],[Patient_ID]],Patientsdetails[Patient_ID],Patientsdetails[Satisfaction_Score])</f>
        <v>4</v>
      </c>
      <c r="L941" t="e">
        <f>_xlfn.XLOOKUP(Emergency[[#This Row],[Patient_ID]],Medicals[Patient ID],Medicals[Department])</f>
        <v>#N/A</v>
      </c>
    </row>
    <row r="942" spans="1:12">
      <c r="A942">
        <v>941</v>
      </c>
      <c r="B942">
        <v>395</v>
      </c>
      <c r="C942">
        <v>752</v>
      </c>
      <c r="D942" t="s">
        <v>1261</v>
      </c>
      <c r="E942">
        <v>11</v>
      </c>
      <c r="F942" t="s">
        <v>1262</v>
      </c>
      <c r="G942" s="28">
        <f>_xlfn.XLOOKUP(Emergency[[#This Row],[Visit_ID]],Financials[Visit_ID],Financials[Total_Bill_Amount])</f>
        <v>21609</v>
      </c>
      <c r="H942" s="28">
        <f>_xlfn.XLOOKUP(Emergency[[#This Row],[Visit_ID]],Financials[Visit_ID],Financials[Insurance_Coverage])</f>
        <v>16207.37069055903</v>
      </c>
      <c r="I942" s="28">
        <f>_xlfn.XLOOKUP(Emergency[[#This Row],[Visit_ID]],Financials[Visit_ID],Financials[Balance_Due])</f>
        <v>5401.6293094409721</v>
      </c>
      <c r="J942" s="3">
        <f>_xlfn.XLOOKUP(Emergency[[#This Row],[Visit_ID]],Hospitalvisits[Visit_ID],Hospitalvisits[Admission_Date])</f>
        <v>44722</v>
      </c>
      <c r="K942">
        <f>_xlfn.XLOOKUP(Emergency[[#This Row],[Patient_ID]],Patientsdetails[Patient_ID],Patientsdetails[Satisfaction_Score])</f>
        <v>3</v>
      </c>
      <c r="L942" t="e">
        <f>_xlfn.XLOOKUP(Emergency[[#This Row],[Patient_ID]],Medicals[Patient ID],Medicals[Department])</f>
        <v>#N/A</v>
      </c>
    </row>
    <row r="943" spans="1:12">
      <c r="A943">
        <v>942</v>
      </c>
      <c r="B943">
        <v>367</v>
      </c>
      <c r="C943">
        <v>1048</v>
      </c>
      <c r="D943" t="s">
        <v>1261</v>
      </c>
      <c r="E943">
        <v>7</v>
      </c>
      <c r="F943" t="s">
        <v>1261</v>
      </c>
      <c r="G943" s="28">
        <f>_xlfn.XLOOKUP(Emergency[[#This Row],[Visit_ID]],Financials[Visit_ID],Financials[Total_Bill_Amount])</f>
        <v>33887</v>
      </c>
      <c r="H943" s="28">
        <f>_xlfn.XLOOKUP(Emergency[[#This Row],[Visit_ID]],Financials[Visit_ID],Financials[Insurance_Coverage])</f>
        <v>26901.420439034431</v>
      </c>
      <c r="I943" s="28">
        <f>_xlfn.XLOOKUP(Emergency[[#This Row],[Visit_ID]],Financials[Visit_ID],Financials[Balance_Due])</f>
        <v>6985.5795609655725</v>
      </c>
      <c r="J943" s="3">
        <f>_xlfn.XLOOKUP(Emergency[[#This Row],[Visit_ID]],Hospitalvisits[Visit_ID],Hospitalvisits[Admission_Date])</f>
        <v>45429</v>
      </c>
      <c r="K943">
        <f>_xlfn.XLOOKUP(Emergency[[#This Row],[Patient_ID]],Patientsdetails[Patient_ID],Patientsdetails[Satisfaction_Score])</f>
        <v>2</v>
      </c>
      <c r="L943" t="e">
        <f>_xlfn.XLOOKUP(Emergency[[#This Row],[Patient_ID]],Medicals[Patient ID],Medicals[Department])</f>
        <v>#N/A</v>
      </c>
    </row>
    <row r="944" spans="1:12">
      <c r="A944">
        <v>943</v>
      </c>
      <c r="B944">
        <v>852</v>
      </c>
      <c r="C944">
        <v>2497</v>
      </c>
      <c r="D944" t="s">
        <v>1262</v>
      </c>
      <c r="E944">
        <v>1</v>
      </c>
      <c r="F944" t="s">
        <v>1261</v>
      </c>
      <c r="G944" s="28">
        <f>_xlfn.XLOOKUP(Emergency[[#This Row],[Visit_ID]],Financials[Visit_ID],Financials[Total_Bill_Amount])</f>
        <v>16330</v>
      </c>
      <c r="H944" s="28">
        <f>_xlfn.XLOOKUP(Emergency[[#This Row],[Visit_ID]],Financials[Visit_ID],Financials[Insurance_Coverage])</f>
        <v>9678.0802000660042</v>
      </c>
      <c r="I944" s="28">
        <f>_xlfn.XLOOKUP(Emergency[[#This Row],[Visit_ID]],Financials[Visit_ID],Financials[Balance_Due])</f>
        <v>6651.9197999339958</v>
      </c>
      <c r="J944" s="3">
        <f>_xlfn.XLOOKUP(Emergency[[#This Row],[Visit_ID]],Hospitalvisits[Visit_ID],Hospitalvisits[Admission_Date])</f>
        <v>45273</v>
      </c>
      <c r="K944">
        <f>_xlfn.XLOOKUP(Emergency[[#This Row],[Patient_ID]],Patientsdetails[Patient_ID],Patientsdetails[Satisfaction_Score])</f>
        <v>7</v>
      </c>
      <c r="L944" t="e">
        <f>_xlfn.XLOOKUP(Emergency[[#This Row],[Patient_ID]],Medicals[Patient ID],Medicals[Department])</f>
        <v>#N/A</v>
      </c>
    </row>
    <row r="945" spans="1:12">
      <c r="A945">
        <v>944</v>
      </c>
      <c r="B945">
        <v>499</v>
      </c>
      <c r="C945">
        <v>767</v>
      </c>
      <c r="D945" t="s">
        <v>1261</v>
      </c>
      <c r="E945">
        <v>7</v>
      </c>
      <c r="F945" t="s">
        <v>1261</v>
      </c>
      <c r="G945" s="28">
        <f>_xlfn.XLOOKUP(Emergency[[#This Row],[Visit_ID]],Financials[Visit_ID],Financials[Total_Bill_Amount])</f>
        <v>30804</v>
      </c>
      <c r="H945" s="28">
        <f>_xlfn.XLOOKUP(Emergency[[#This Row],[Visit_ID]],Financials[Visit_ID],Financials[Insurance_Coverage])</f>
        <v>19017.226046740529</v>
      </c>
      <c r="I945" s="28">
        <f>_xlfn.XLOOKUP(Emergency[[#This Row],[Visit_ID]],Financials[Visit_ID],Financials[Balance_Due])</f>
        <v>11786.77395325947</v>
      </c>
      <c r="J945" s="3">
        <f>_xlfn.XLOOKUP(Emergency[[#This Row],[Visit_ID]],Hospitalvisits[Visit_ID],Hospitalvisits[Admission_Date])</f>
        <v>45233</v>
      </c>
      <c r="K945">
        <f>_xlfn.XLOOKUP(Emergency[[#This Row],[Patient_ID]],Patientsdetails[Patient_ID],Patientsdetails[Satisfaction_Score])</f>
        <v>1</v>
      </c>
      <c r="L945" t="e">
        <f>_xlfn.XLOOKUP(Emergency[[#This Row],[Patient_ID]],Medicals[Patient ID],Medicals[Department])</f>
        <v>#N/A</v>
      </c>
    </row>
    <row r="946" spans="1:12">
      <c r="A946">
        <v>945</v>
      </c>
      <c r="B946">
        <v>432</v>
      </c>
      <c r="C946">
        <v>814</v>
      </c>
      <c r="D946" t="s">
        <v>1261</v>
      </c>
      <c r="E946">
        <v>5</v>
      </c>
      <c r="F946" t="s">
        <v>1262</v>
      </c>
      <c r="G946" s="28">
        <f>_xlfn.XLOOKUP(Emergency[[#This Row],[Visit_ID]],Financials[Visit_ID],Financials[Total_Bill_Amount])</f>
        <v>14596</v>
      </c>
      <c r="H946" s="28">
        <f>_xlfn.XLOOKUP(Emergency[[#This Row],[Visit_ID]],Financials[Visit_ID],Financials[Insurance_Coverage])</f>
        <v>7532.8084580318146</v>
      </c>
      <c r="I946" s="28">
        <f>_xlfn.XLOOKUP(Emergency[[#This Row],[Visit_ID]],Financials[Visit_ID],Financials[Balance_Due])</f>
        <v>7063.1915419681854</v>
      </c>
      <c r="J946" s="3">
        <f>_xlfn.XLOOKUP(Emergency[[#This Row],[Visit_ID]],Hospitalvisits[Visit_ID],Hospitalvisits[Admission_Date])</f>
        <v>44586</v>
      </c>
      <c r="K946">
        <f>_xlfn.XLOOKUP(Emergency[[#This Row],[Patient_ID]],Patientsdetails[Patient_ID],Patientsdetails[Satisfaction_Score])</f>
        <v>3</v>
      </c>
      <c r="L946" t="e">
        <f>_xlfn.XLOOKUP(Emergency[[#This Row],[Patient_ID]],Medicals[Patient ID],Medicals[Department])</f>
        <v>#N/A</v>
      </c>
    </row>
    <row r="947" spans="1:12">
      <c r="A947">
        <v>946</v>
      </c>
      <c r="B947">
        <v>84</v>
      </c>
      <c r="C947">
        <v>1436</v>
      </c>
      <c r="D947" t="s">
        <v>1262</v>
      </c>
      <c r="E947">
        <v>3</v>
      </c>
      <c r="F947" t="s">
        <v>1261</v>
      </c>
      <c r="G947" s="28">
        <f>_xlfn.XLOOKUP(Emergency[[#This Row],[Visit_ID]],Financials[Visit_ID],Financials[Total_Bill_Amount])</f>
        <v>10406</v>
      </c>
      <c r="H947" s="28">
        <f>_xlfn.XLOOKUP(Emergency[[#This Row],[Visit_ID]],Financials[Visit_ID],Financials[Insurance_Coverage])</f>
        <v>8337.9381526029811</v>
      </c>
      <c r="I947" s="28">
        <f>_xlfn.XLOOKUP(Emergency[[#This Row],[Visit_ID]],Financials[Visit_ID],Financials[Balance_Due])</f>
        <v>2068.0618473970189</v>
      </c>
      <c r="J947" s="3">
        <f>_xlfn.XLOOKUP(Emergency[[#This Row],[Visit_ID]],Hospitalvisits[Visit_ID],Hospitalvisits[Admission_Date])</f>
        <v>45273</v>
      </c>
      <c r="K947">
        <f>_xlfn.XLOOKUP(Emergency[[#This Row],[Patient_ID]],Patientsdetails[Patient_ID],Patientsdetails[Satisfaction_Score])</f>
        <v>9</v>
      </c>
      <c r="L947" t="e">
        <f>_xlfn.XLOOKUP(Emergency[[#This Row],[Patient_ID]],Medicals[Patient ID],Medicals[Department])</f>
        <v>#N/A</v>
      </c>
    </row>
    <row r="948" spans="1:12">
      <c r="A948">
        <v>947</v>
      </c>
      <c r="B948">
        <v>81</v>
      </c>
      <c r="C948">
        <v>1632</v>
      </c>
      <c r="D948" t="s">
        <v>1262</v>
      </c>
      <c r="E948">
        <v>4</v>
      </c>
      <c r="F948" t="s">
        <v>1261</v>
      </c>
      <c r="G948" s="28">
        <f>_xlfn.XLOOKUP(Emergency[[#This Row],[Visit_ID]],Financials[Visit_ID],Financials[Total_Bill_Amount])</f>
        <v>18936</v>
      </c>
      <c r="H948" s="28">
        <f>_xlfn.XLOOKUP(Emergency[[#This Row],[Visit_ID]],Financials[Visit_ID],Financials[Insurance_Coverage])</f>
        <v>14989.42952810594</v>
      </c>
      <c r="I948" s="28">
        <f>_xlfn.XLOOKUP(Emergency[[#This Row],[Visit_ID]],Financials[Visit_ID],Financials[Balance_Due])</f>
        <v>3946.5704718940628</v>
      </c>
      <c r="J948" s="3">
        <f>_xlfn.XLOOKUP(Emergency[[#This Row],[Visit_ID]],Hospitalvisits[Visit_ID],Hospitalvisits[Admission_Date])</f>
        <v>45494</v>
      </c>
      <c r="K948">
        <f>_xlfn.XLOOKUP(Emergency[[#This Row],[Patient_ID]],Patientsdetails[Patient_ID],Patientsdetails[Satisfaction_Score])</f>
        <v>6</v>
      </c>
      <c r="L948" t="str">
        <f>_xlfn.XLOOKUP(Emergency[[#This Row],[Patient_ID]],Medicals[Patient ID],Medicals[Department])</f>
        <v>Neurology</v>
      </c>
    </row>
    <row r="949" spans="1:12">
      <c r="A949">
        <v>948</v>
      </c>
      <c r="B949">
        <v>750</v>
      </c>
      <c r="C949">
        <v>2475</v>
      </c>
      <c r="D949" t="s">
        <v>1261</v>
      </c>
      <c r="E949">
        <v>12</v>
      </c>
      <c r="F949" t="s">
        <v>1261</v>
      </c>
      <c r="G949" s="28">
        <f>_xlfn.XLOOKUP(Emergency[[#This Row],[Visit_ID]],Financials[Visit_ID],Financials[Total_Bill_Amount])</f>
        <v>22586</v>
      </c>
      <c r="H949" s="28">
        <f>_xlfn.XLOOKUP(Emergency[[#This Row],[Visit_ID]],Financials[Visit_ID],Financials[Insurance_Coverage])</f>
        <v>12532.071339715339</v>
      </c>
      <c r="I949" s="28">
        <f>_xlfn.XLOOKUP(Emergency[[#This Row],[Visit_ID]],Financials[Visit_ID],Financials[Balance_Due])</f>
        <v>10053.928660284661</v>
      </c>
      <c r="J949" s="3">
        <f>_xlfn.XLOOKUP(Emergency[[#This Row],[Visit_ID]],Hospitalvisits[Visit_ID],Hospitalvisits[Admission_Date])</f>
        <v>45094</v>
      </c>
      <c r="K949">
        <f>_xlfn.XLOOKUP(Emergency[[#This Row],[Patient_ID]],Patientsdetails[Patient_ID],Patientsdetails[Satisfaction_Score])</f>
        <v>3</v>
      </c>
      <c r="L949" t="e">
        <f>_xlfn.XLOOKUP(Emergency[[#This Row],[Patient_ID]],Medicals[Patient ID],Medicals[Department])</f>
        <v>#N/A</v>
      </c>
    </row>
    <row r="950" spans="1:12">
      <c r="A950">
        <v>949</v>
      </c>
      <c r="B950">
        <v>110</v>
      </c>
      <c r="C950">
        <v>764</v>
      </c>
      <c r="D950" t="s">
        <v>1261</v>
      </c>
      <c r="E950">
        <v>9</v>
      </c>
      <c r="F950" t="s">
        <v>1261</v>
      </c>
      <c r="G950" s="28">
        <f>_xlfn.XLOOKUP(Emergency[[#This Row],[Visit_ID]],Financials[Visit_ID],Financials[Total_Bill_Amount])</f>
        <v>21612</v>
      </c>
      <c r="H950" s="28">
        <f>_xlfn.XLOOKUP(Emergency[[#This Row],[Visit_ID]],Financials[Visit_ID],Financials[Insurance_Coverage])</f>
        <v>16099.853113203681</v>
      </c>
      <c r="I950" s="28">
        <f>_xlfn.XLOOKUP(Emergency[[#This Row],[Visit_ID]],Financials[Visit_ID],Financials[Balance_Due])</f>
        <v>5512.1468867963213</v>
      </c>
      <c r="J950" s="3">
        <f>_xlfn.XLOOKUP(Emergency[[#This Row],[Visit_ID]],Hospitalvisits[Visit_ID],Hospitalvisits[Admission_Date])</f>
        <v>45552</v>
      </c>
      <c r="K950">
        <f>_xlfn.XLOOKUP(Emergency[[#This Row],[Patient_ID]],Patientsdetails[Patient_ID],Patientsdetails[Satisfaction_Score])</f>
        <v>2</v>
      </c>
      <c r="L950" t="e">
        <f>_xlfn.XLOOKUP(Emergency[[#This Row],[Patient_ID]],Medicals[Patient ID],Medicals[Department])</f>
        <v>#N/A</v>
      </c>
    </row>
    <row r="951" spans="1:12">
      <c r="A951">
        <v>950</v>
      </c>
      <c r="B951">
        <v>254</v>
      </c>
      <c r="C951">
        <v>2920</v>
      </c>
      <c r="D951" t="s">
        <v>1262</v>
      </c>
      <c r="E951">
        <v>6</v>
      </c>
      <c r="F951" t="s">
        <v>1261</v>
      </c>
      <c r="G951" s="28">
        <f>_xlfn.XLOOKUP(Emergency[[#This Row],[Visit_ID]],Financials[Visit_ID],Financials[Total_Bill_Amount])</f>
        <v>30220</v>
      </c>
      <c r="H951" s="28">
        <f>_xlfn.XLOOKUP(Emergency[[#This Row],[Visit_ID]],Financials[Visit_ID],Financials[Insurance_Coverage])</f>
        <v>25992.866792949149</v>
      </c>
      <c r="I951" s="28">
        <f>_xlfn.XLOOKUP(Emergency[[#This Row],[Visit_ID]],Financials[Visit_ID],Financials[Balance_Due])</f>
        <v>4227.1332070508506</v>
      </c>
      <c r="J951" s="3">
        <f>_xlfn.XLOOKUP(Emergency[[#This Row],[Visit_ID]],Hospitalvisits[Visit_ID],Hospitalvisits[Admission_Date])</f>
        <v>45404</v>
      </c>
      <c r="K951">
        <f>_xlfn.XLOOKUP(Emergency[[#This Row],[Patient_ID]],Patientsdetails[Patient_ID],Patientsdetails[Satisfaction_Score])</f>
        <v>7</v>
      </c>
      <c r="L951" t="e">
        <f>_xlfn.XLOOKUP(Emergency[[#This Row],[Patient_ID]],Medicals[Patient ID],Medicals[Department])</f>
        <v>#N/A</v>
      </c>
    </row>
    <row r="952" spans="1:12">
      <c r="A952">
        <v>951</v>
      </c>
      <c r="B952">
        <v>519</v>
      </c>
      <c r="C952">
        <v>2735</v>
      </c>
      <c r="D952" t="s">
        <v>1261</v>
      </c>
      <c r="E952">
        <v>7</v>
      </c>
      <c r="F952" t="s">
        <v>1262</v>
      </c>
      <c r="G952" s="28">
        <f>_xlfn.XLOOKUP(Emergency[[#This Row],[Visit_ID]],Financials[Visit_ID],Financials[Total_Bill_Amount])</f>
        <v>18151</v>
      </c>
      <c r="H952" s="28">
        <f>_xlfn.XLOOKUP(Emergency[[#This Row],[Visit_ID]],Financials[Visit_ID],Financials[Insurance_Coverage])</f>
        <v>13969.09103086918</v>
      </c>
      <c r="I952" s="28">
        <f>_xlfn.XLOOKUP(Emergency[[#This Row],[Visit_ID]],Financials[Visit_ID],Financials[Balance_Due])</f>
        <v>4181.9089691308163</v>
      </c>
      <c r="J952" s="3">
        <f>_xlfn.XLOOKUP(Emergency[[#This Row],[Visit_ID]],Hospitalvisits[Visit_ID],Hospitalvisits[Admission_Date])</f>
        <v>45552</v>
      </c>
      <c r="K952">
        <f>_xlfn.XLOOKUP(Emergency[[#This Row],[Patient_ID]],Patientsdetails[Patient_ID],Patientsdetails[Satisfaction_Score])</f>
        <v>8</v>
      </c>
      <c r="L952" t="e">
        <f>_xlfn.XLOOKUP(Emergency[[#This Row],[Patient_ID]],Medicals[Patient ID],Medicals[Department])</f>
        <v>#N/A</v>
      </c>
    </row>
    <row r="953" spans="1:12">
      <c r="A953">
        <v>952</v>
      </c>
      <c r="B953">
        <v>979</v>
      </c>
      <c r="C953">
        <v>172</v>
      </c>
      <c r="D953" t="s">
        <v>1262</v>
      </c>
      <c r="E953">
        <v>3</v>
      </c>
      <c r="F953" t="s">
        <v>1261</v>
      </c>
      <c r="G953" s="28">
        <f>_xlfn.XLOOKUP(Emergency[[#This Row],[Visit_ID]],Financials[Visit_ID],Financials[Total_Bill_Amount])</f>
        <v>24025</v>
      </c>
      <c r="H953" s="28">
        <f>_xlfn.XLOOKUP(Emergency[[#This Row],[Visit_ID]],Financials[Visit_ID],Financials[Insurance_Coverage])</f>
        <v>12336.359060858031</v>
      </c>
      <c r="I953" s="28">
        <f>_xlfn.XLOOKUP(Emergency[[#This Row],[Visit_ID]],Financials[Visit_ID],Financials[Balance_Due])</f>
        <v>11688.640939141969</v>
      </c>
      <c r="J953" s="3">
        <f>_xlfn.XLOOKUP(Emergency[[#This Row],[Visit_ID]],Hospitalvisits[Visit_ID],Hospitalvisits[Admission_Date])</f>
        <v>44848</v>
      </c>
      <c r="K953">
        <f>_xlfn.XLOOKUP(Emergency[[#This Row],[Patient_ID]],Patientsdetails[Patient_ID],Patientsdetails[Satisfaction_Score])</f>
        <v>9</v>
      </c>
      <c r="L953" t="e">
        <f>_xlfn.XLOOKUP(Emergency[[#This Row],[Patient_ID]],Medicals[Patient ID],Medicals[Department])</f>
        <v>#N/A</v>
      </c>
    </row>
    <row r="954" spans="1:12">
      <c r="A954">
        <v>953</v>
      </c>
      <c r="B954">
        <v>868</v>
      </c>
      <c r="C954">
        <v>2458</v>
      </c>
      <c r="D954" t="s">
        <v>1261</v>
      </c>
      <c r="E954">
        <v>3</v>
      </c>
      <c r="F954" t="s">
        <v>1262</v>
      </c>
      <c r="G954" s="28">
        <f>_xlfn.XLOOKUP(Emergency[[#This Row],[Visit_ID]],Financials[Visit_ID],Financials[Total_Bill_Amount])</f>
        <v>23968</v>
      </c>
      <c r="H954" s="28">
        <f>_xlfn.XLOOKUP(Emergency[[#This Row],[Visit_ID]],Financials[Visit_ID],Financials[Insurance_Coverage])</f>
        <v>20480.118124126839</v>
      </c>
      <c r="I954" s="28">
        <f>_xlfn.XLOOKUP(Emergency[[#This Row],[Visit_ID]],Financials[Visit_ID],Financials[Balance_Due])</f>
        <v>3487.8818758731609</v>
      </c>
      <c r="J954" s="3">
        <f>_xlfn.XLOOKUP(Emergency[[#This Row],[Visit_ID]],Hospitalvisits[Visit_ID],Hospitalvisits[Admission_Date])</f>
        <v>44761</v>
      </c>
      <c r="K954">
        <f>_xlfn.XLOOKUP(Emergency[[#This Row],[Patient_ID]],Patientsdetails[Patient_ID],Patientsdetails[Satisfaction_Score])</f>
        <v>10</v>
      </c>
      <c r="L954" t="e">
        <f>_xlfn.XLOOKUP(Emergency[[#This Row],[Patient_ID]],Medicals[Patient ID],Medicals[Department])</f>
        <v>#N/A</v>
      </c>
    </row>
    <row r="955" spans="1:12">
      <c r="A955">
        <v>954</v>
      </c>
      <c r="B955">
        <v>921</v>
      </c>
      <c r="C955">
        <v>1563</v>
      </c>
      <c r="D955" t="s">
        <v>1262</v>
      </c>
      <c r="E955">
        <v>10</v>
      </c>
      <c r="F955" t="s">
        <v>1262</v>
      </c>
      <c r="G955" s="28">
        <f>_xlfn.XLOOKUP(Emergency[[#This Row],[Visit_ID]],Financials[Visit_ID],Financials[Total_Bill_Amount])</f>
        <v>19427</v>
      </c>
      <c r="H955" s="28">
        <f>_xlfn.XLOOKUP(Emergency[[#This Row],[Visit_ID]],Financials[Visit_ID],Financials[Insurance_Coverage])</f>
        <v>16904.832947703129</v>
      </c>
      <c r="I955" s="28">
        <f>_xlfn.XLOOKUP(Emergency[[#This Row],[Visit_ID]],Financials[Visit_ID],Financials[Balance_Due])</f>
        <v>2522.1670522968711</v>
      </c>
      <c r="J955" s="3">
        <f>_xlfn.XLOOKUP(Emergency[[#This Row],[Visit_ID]],Hospitalvisits[Visit_ID],Hospitalvisits[Admission_Date])</f>
        <v>44888</v>
      </c>
      <c r="K955">
        <f>_xlfn.XLOOKUP(Emergency[[#This Row],[Patient_ID]],Patientsdetails[Patient_ID],Patientsdetails[Satisfaction_Score])</f>
        <v>2</v>
      </c>
      <c r="L955" t="e">
        <f>_xlfn.XLOOKUP(Emergency[[#This Row],[Patient_ID]],Medicals[Patient ID],Medicals[Department])</f>
        <v>#N/A</v>
      </c>
    </row>
    <row r="956" spans="1:12">
      <c r="A956">
        <v>955</v>
      </c>
      <c r="B956">
        <v>395</v>
      </c>
      <c r="C956">
        <v>2203</v>
      </c>
      <c r="D956" t="s">
        <v>1261</v>
      </c>
      <c r="E956">
        <v>8</v>
      </c>
      <c r="F956" t="s">
        <v>1262</v>
      </c>
      <c r="G956" s="28">
        <f>_xlfn.XLOOKUP(Emergency[[#This Row],[Visit_ID]],Financials[Visit_ID],Financials[Total_Bill_Amount])</f>
        <v>48364</v>
      </c>
      <c r="H956" s="28">
        <f>_xlfn.XLOOKUP(Emergency[[#This Row],[Visit_ID]],Financials[Visit_ID],Financials[Insurance_Coverage])</f>
        <v>40353.982138732019</v>
      </c>
      <c r="I956" s="28">
        <f>_xlfn.XLOOKUP(Emergency[[#This Row],[Visit_ID]],Financials[Visit_ID],Financials[Balance_Due])</f>
        <v>8010.0178612679811</v>
      </c>
      <c r="J956" s="3">
        <f>_xlfn.XLOOKUP(Emergency[[#This Row],[Visit_ID]],Hospitalvisits[Visit_ID],Hospitalvisits[Admission_Date])</f>
        <v>45023</v>
      </c>
      <c r="K956">
        <f>_xlfn.XLOOKUP(Emergency[[#This Row],[Patient_ID]],Patientsdetails[Patient_ID],Patientsdetails[Satisfaction_Score])</f>
        <v>3</v>
      </c>
      <c r="L956" t="e">
        <f>_xlfn.XLOOKUP(Emergency[[#This Row],[Patient_ID]],Medicals[Patient ID],Medicals[Department])</f>
        <v>#N/A</v>
      </c>
    </row>
    <row r="957" spans="1:12">
      <c r="A957">
        <v>956</v>
      </c>
      <c r="B957">
        <v>94</v>
      </c>
      <c r="C957">
        <v>1211</v>
      </c>
      <c r="D957" t="s">
        <v>1261</v>
      </c>
      <c r="E957">
        <v>6</v>
      </c>
      <c r="F957" t="s">
        <v>1262</v>
      </c>
      <c r="G957" s="28">
        <f>_xlfn.XLOOKUP(Emergency[[#This Row],[Visit_ID]],Financials[Visit_ID],Financials[Total_Bill_Amount])</f>
        <v>11378</v>
      </c>
      <c r="H957" s="28">
        <f>_xlfn.XLOOKUP(Emergency[[#This Row],[Visit_ID]],Financials[Visit_ID],Financials[Insurance_Coverage])</f>
        <v>6217.2454938380588</v>
      </c>
      <c r="I957" s="28">
        <f>_xlfn.XLOOKUP(Emergency[[#This Row],[Visit_ID]],Financials[Visit_ID],Financials[Balance_Due])</f>
        <v>5160.7545061619412</v>
      </c>
      <c r="J957" s="3">
        <f>_xlfn.XLOOKUP(Emergency[[#This Row],[Visit_ID]],Hospitalvisits[Visit_ID],Hospitalvisits[Admission_Date])</f>
        <v>45391</v>
      </c>
      <c r="K957">
        <f>_xlfn.XLOOKUP(Emergency[[#This Row],[Patient_ID]],Patientsdetails[Patient_ID],Patientsdetails[Satisfaction_Score])</f>
        <v>1</v>
      </c>
      <c r="L957" t="str">
        <f>_xlfn.XLOOKUP(Emergency[[#This Row],[Patient_ID]],Medicals[Patient ID],Medicals[Department])</f>
        <v>Emergency</v>
      </c>
    </row>
    <row r="958" spans="1:12">
      <c r="A958">
        <v>957</v>
      </c>
      <c r="B958">
        <v>983</v>
      </c>
      <c r="C958">
        <v>2373</v>
      </c>
      <c r="D958" t="s">
        <v>1261</v>
      </c>
      <c r="E958">
        <v>8</v>
      </c>
      <c r="F958" t="s">
        <v>1262</v>
      </c>
      <c r="G958" s="28">
        <f>_xlfn.XLOOKUP(Emergency[[#This Row],[Visit_ID]],Financials[Visit_ID],Financials[Total_Bill_Amount])</f>
        <v>16558</v>
      </c>
      <c r="H958" s="28">
        <f>_xlfn.XLOOKUP(Emergency[[#This Row],[Visit_ID]],Financials[Visit_ID],Financials[Insurance_Coverage])</f>
        <v>11834.51040132752</v>
      </c>
      <c r="I958" s="28">
        <f>_xlfn.XLOOKUP(Emergency[[#This Row],[Visit_ID]],Financials[Visit_ID],Financials[Balance_Due])</f>
        <v>4723.4895986724841</v>
      </c>
      <c r="J958" s="3">
        <f>_xlfn.XLOOKUP(Emergency[[#This Row],[Visit_ID]],Hospitalvisits[Visit_ID],Hospitalvisits[Admission_Date])</f>
        <v>45262</v>
      </c>
      <c r="K958">
        <f>_xlfn.XLOOKUP(Emergency[[#This Row],[Patient_ID]],Patientsdetails[Patient_ID],Patientsdetails[Satisfaction_Score])</f>
        <v>6</v>
      </c>
      <c r="L958" t="e">
        <f>_xlfn.XLOOKUP(Emergency[[#This Row],[Patient_ID]],Medicals[Patient ID],Medicals[Department])</f>
        <v>#N/A</v>
      </c>
    </row>
    <row r="959" spans="1:12">
      <c r="A959">
        <v>958</v>
      </c>
      <c r="B959">
        <v>991</v>
      </c>
      <c r="C959">
        <v>2985</v>
      </c>
      <c r="D959" t="s">
        <v>1261</v>
      </c>
      <c r="E959">
        <v>10</v>
      </c>
      <c r="F959" t="s">
        <v>1261</v>
      </c>
      <c r="G959" s="28">
        <f>_xlfn.XLOOKUP(Emergency[[#This Row],[Visit_ID]],Financials[Visit_ID],Financials[Total_Bill_Amount])</f>
        <v>14916</v>
      </c>
      <c r="H959" s="28">
        <f>_xlfn.XLOOKUP(Emergency[[#This Row],[Visit_ID]],Financials[Visit_ID],Financials[Insurance_Coverage])</f>
        <v>8851.1538893727811</v>
      </c>
      <c r="I959" s="28">
        <f>_xlfn.XLOOKUP(Emergency[[#This Row],[Visit_ID]],Financials[Visit_ID],Financials[Balance_Due])</f>
        <v>6064.8461106272189</v>
      </c>
      <c r="J959" s="3">
        <f>_xlfn.XLOOKUP(Emergency[[#This Row],[Visit_ID]],Hospitalvisits[Visit_ID],Hospitalvisits[Admission_Date])</f>
        <v>45476</v>
      </c>
      <c r="K959">
        <f>_xlfn.XLOOKUP(Emergency[[#This Row],[Patient_ID]],Patientsdetails[Patient_ID],Patientsdetails[Satisfaction_Score])</f>
        <v>7</v>
      </c>
      <c r="L959" t="e">
        <f>_xlfn.XLOOKUP(Emergency[[#This Row],[Patient_ID]],Medicals[Patient ID],Medicals[Department])</f>
        <v>#N/A</v>
      </c>
    </row>
    <row r="960" spans="1:12">
      <c r="A960">
        <v>959</v>
      </c>
      <c r="B960">
        <v>670</v>
      </c>
      <c r="C960">
        <v>2305</v>
      </c>
      <c r="D960" t="s">
        <v>1262</v>
      </c>
      <c r="E960">
        <v>12</v>
      </c>
      <c r="F960" t="s">
        <v>1262</v>
      </c>
      <c r="G960" s="28">
        <f>_xlfn.XLOOKUP(Emergency[[#This Row],[Visit_ID]],Financials[Visit_ID],Financials[Total_Bill_Amount])</f>
        <v>29536</v>
      </c>
      <c r="H960" s="28">
        <f>_xlfn.XLOOKUP(Emergency[[#This Row],[Visit_ID]],Financials[Visit_ID],Financials[Insurance_Coverage])</f>
        <v>16344.212416789351</v>
      </c>
      <c r="I960" s="28">
        <f>_xlfn.XLOOKUP(Emergency[[#This Row],[Visit_ID]],Financials[Visit_ID],Financials[Balance_Due])</f>
        <v>13191.787583210649</v>
      </c>
      <c r="J960" s="3">
        <f>_xlfn.XLOOKUP(Emergency[[#This Row],[Visit_ID]],Hospitalvisits[Visit_ID],Hospitalvisits[Admission_Date])</f>
        <v>44714</v>
      </c>
      <c r="K960">
        <f>_xlfn.XLOOKUP(Emergency[[#This Row],[Patient_ID]],Patientsdetails[Patient_ID],Patientsdetails[Satisfaction_Score])</f>
        <v>8</v>
      </c>
      <c r="L960" t="e">
        <f>_xlfn.XLOOKUP(Emergency[[#This Row],[Patient_ID]],Medicals[Patient ID],Medicals[Department])</f>
        <v>#N/A</v>
      </c>
    </row>
    <row r="961" spans="1:12">
      <c r="A961">
        <v>960</v>
      </c>
      <c r="B961">
        <v>81</v>
      </c>
      <c r="C961">
        <v>665</v>
      </c>
      <c r="D961" t="s">
        <v>1261</v>
      </c>
      <c r="E961">
        <v>3</v>
      </c>
      <c r="F961" t="s">
        <v>1262</v>
      </c>
      <c r="G961" s="28">
        <f>_xlfn.XLOOKUP(Emergency[[#This Row],[Visit_ID]],Financials[Visit_ID],Financials[Total_Bill_Amount])</f>
        <v>11092</v>
      </c>
      <c r="H961" s="28">
        <f>_xlfn.XLOOKUP(Emergency[[#This Row],[Visit_ID]],Financials[Visit_ID],Financials[Insurance_Coverage])</f>
        <v>9980.5260330711317</v>
      </c>
      <c r="I961" s="28">
        <f>_xlfn.XLOOKUP(Emergency[[#This Row],[Visit_ID]],Financials[Visit_ID],Financials[Balance_Due])</f>
        <v>1111.4739669288681</v>
      </c>
      <c r="J961" s="3">
        <f>_xlfn.XLOOKUP(Emergency[[#This Row],[Visit_ID]],Hospitalvisits[Visit_ID],Hospitalvisits[Admission_Date])</f>
        <v>45600</v>
      </c>
      <c r="K961">
        <f>_xlfn.XLOOKUP(Emergency[[#This Row],[Patient_ID]],Patientsdetails[Patient_ID],Patientsdetails[Satisfaction_Score])</f>
        <v>6</v>
      </c>
      <c r="L961" t="str">
        <f>_xlfn.XLOOKUP(Emergency[[#This Row],[Patient_ID]],Medicals[Patient ID],Medicals[Department])</f>
        <v>Neurology</v>
      </c>
    </row>
    <row r="962" spans="1:12">
      <c r="A962">
        <v>961</v>
      </c>
      <c r="B962">
        <v>909</v>
      </c>
      <c r="C962">
        <v>633</v>
      </c>
      <c r="D962" t="s">
        <v>1262</v>
      </c>
      <c r="E962">
        <v>12</v>
      </c>
      <c r="F962" t="s">
        <v>1262</v>
      </c>
      <c r="G962" s="28">
        <f>_xlfn.XLOOKUP(Emergency[[#This Row],[Visit_ID]],Financials[Visit_ID],Financials[Total_Bill_Amount])</f>
        <v>34869</v>
      </c>
      <c r="H962" s="28">
        <f>_xlfn.XLOOKUP(Emergency[[#This Row],[Visit_ID]],Financials[Visit_ID],Financials[Insurance_Coverage])</f>
        <v>24901.804392803358</v>
      </c>
      <c r="I962" s="28">
        <f>_xlfn.XLOOKUP(Emergency[[#This Row],[Visit_ID]],Financials[Visit_ID],Financials[Balance_Due])</f>
        <v>9967.1956071966415</v>
      </c>
      <c r="J962" s="3">
        <f>_xlfn.XLOOKUP(Emergency[[#This Row],[Visit_ID]],Hospitalvisits[Visit_ID],Hospitalvisits[Admission_Date])</f>
        <v>44888</v>
      </c>
      <c r="K962">
        <f>_xlfn.XLOOKUP(Emergency[[#This Row],[Patient_ID]],Patientsdetails[Patient_ID],Patientsdetails[Satisfaction_Score])</f>
        <v>10</v>
      </c>
      <c r="L962" t="e">
        <f>_xlfn.XLOOKUP(Emergency[[#This Row],[Patient_ID]],Medicals[Patient ID],Medicals[Department])</f>
        <v>#N/A</v>
      </c>
    </row>
    <row r="963" spans="1:12">
      <c r="A963">
        <v>962</v>
      </c>
      <c r="B963">
        <v>681</v>
      </c>
      <c r="C963">
        <v>2615</v>
      </c>
      <c r="D963" t="s">
        <v>1261</v>
      </c>
      <c r="E963">
        <v>10</v>
      </c>
      <c r="F963" t="s">
        <v>1261</v>
      </c>
      <c r="G963" s="28">
        <f>_xlfn.XLOOKUP(Emergency[[#This Row],[Visit_ID]],Financials[Visit_ID],Financials[Total_Bill_Amount])</f>
        <v>48487</v>
      </c>
      <c r="H963" s="28">
        <f>_xlfn.XLOOKUP(Emergency[[#This Row],[Visit_ID]],Financials[Visit_ID],Financials[Insurance_Coverage])</f>
        <v>35824.25869532545</v>
      </c>
      <c r="I963" s="28">
        <f>_xlfn.XLOOKUP(Emergency[[#This Row],[Visit_ID]],Financials[Visit_ID],Financials[Balance_Due])</f>
        <v>12662.74130467455</v>
      </c>
      <c r="J963" s="3">
        <f>_xlfn.XLOOKUP(Emergency[[#This Row],[Visit_ID]],Hospitalvisits[Visit_ID],Hospitalvisits[Admission_Date])</f>
        <v>45089</v>
      </c>
      <c r="K963">
        <f>_xlfn.XLOOKUP(Emergency[[#This Row],[Patient_ID]],Patientsdetails[Patient_ID],Patientsdetails[Satisfaction_Score])</f>
        <v>2</v>
      </c>
      <c r="L963" t="e">
        <f>_xlfn.XLOOKUP(Emergency[[#This Row],[Patient_ID]],Medicals[Patient ID],Medicals[Department])</f>
        <v>#N/A</v>
      </c>
    </row>
    <row r="964" spans="1:12">
      <c r="A964">
        <v>963</v>
      </c>
      <c r="B964">
        <v>485</v>
      </c>
      <c r="C964">
        <v>462</v>
      </c>
      <c r="D964" t="s">
        <v>1261</v>
      </c>
      <c r="E964">
        <v>6</v>
      </c>
      <c r="F964" t="s">
        <v>1261</v>
      </c>
      <c r="G964" s="28">
        <f>_xlfn.XLOOKUP(Emergency[[#This Row],[Visit_ID]],Financials[Visit_ID],Financials[Total_Bill_Amount])</f>
        <v>9292</v>
      </c>
      <c r="H964" s="28">
        <f>_xlfn.XLOOKUP(Emergency[[#This Row],[Visit_ID]],Financials[Visit_ID],Financials[Insurance_Coverage])</f>
        <v>6545.8792989330359</v>
      </c>
      <c r="I964" s="28">
        <f>_xlfn.XLOOKUP(Emergency[[#This Row],[Visit_ID]],Financials[Visit_ID],Financials[Balance_Due])</f>
        <v>2746.1207010669641</v>
      </c>
      <c r="J964" s="3">
        <f>_xlfn.XLOOKUP(Emergency[[#This Row],[Visit_ID]],Hospitalvisits[Visit_ID],Hospitalvisits[Admission_Date])</f>
        <v>45570</v>
      </c>
      <c r="K964">
        <f>_xlfn.XLOOKUP(Emergency[[#This Row],[Patient_ID]],Patientsdetails[Patient_ID],Patientsdetails[Satisfaction_Score])</f>
        <v>5</v>
      </c>
      <c r="L964" t="e">
        <f>_xlfn.XLOOKUP(Emergency[[#This Row],[Patient_ID]],Medicals[Patient ID],Medicals[Department])</f>
        <v>#N/A</v>
      </c>
    </row>
    <row r="965" spans="1:12">
      <c r="A965">
        <v>964</v>
      </c>
      <c r="B965">
        <v>239</v>
      </c>
      <c r="C965">
        <v>1763</v>
      </c>
      <c r="D965" t="s">
        <v>1262</v>
      </c>
      <c r="E965">
        <v>9</v>
      </c>
      <c r="F965" t="s">
        <v>1262</v>
      </c>
      <c r="G965" s="28">
        <f>_xlfn.XLOOKUP(Emergency[[#This Row],[Visit_ID]],Financials[Visit_ID],Financials[Total_Bill_Amount])</f>
        <v>21299</v>
      </c>
      <c r="H965" s="28">
        <f>_xlfn.XLOOKUP(Emergency[[#This Row],[Visit_ID]],Financials[Visit_ID],Financials[Insurance_Coverage])</f>
        <v>13063.605773596129</v>
      </c>
      <c r="I965" s="28">
        <f>_xlfn.XLOOKUP(Emergency[[#This Row],[Visit_ID]],Financials[Visit_ID],Financials[Balance_Due])</f>
        <v>8235.3942264038669</v>
      </c>
      <c r="J965" s="3">
        <f>_xlfn.XLOOKUP(Emergency[[#This Row],[Visit_ID]],Hospitalvisits[Visit_ID],Hospitalvisits[Admission_Date])</f>
        <v>45160</v>
      </c>
      <c r="K965">
        <f>_xlfn.XLOOKUP(Emergency[[#This Row],[Patient_ID]],Patientsdetails[Patient_ID],Patientsdetails[Satisfaction_Score])</f>
        <v>2</v>
      </c>
      <c r="L965" t="e">
        <f>_xlfn.XLOOKUP(Emergency[[#This Row],[Patient_ID]],Medicals[Patient ID],Medicals[Department])</f>
        <v>#N/A</v>
      </c>
    </row>
    <row r="966" spans="1:12">
      <c r="A966">
        <v>965</v>
      </c>
      <c r="B966">
        <v>9</v>
      </c>
      <c r="C966">
        <v>751</v>
      </c>
      <c r="D966" t="s">
        <v>1262</v>
      </c>
      <c r="E966">
        <v>4</v>
      </c>
      <c r="F966" t="s">
        <v>1261</v>
      </c>
      <c r="G966" s="28">
        <f>_xlfn.XLOOKUP(Emergency[[#This Row],[Visit_ID]],Financials[Visit_ID],Financials[Total_Bill_Amount])</f>
        <v>29704</v>
      </c>
      <c r="H966" s="28">
        <f>_xlfn.XLOOKUP(Emergency[[#This Row],[Visit_ID]],Financials[Visit_ID],Financials[Insurance_Coverage])</f>
        <v>20647.244756677581</v>
      </c>
      <c r="I966" s="28">
        <f>_xlfn.XLOOKUP(Emergency[[#This Row],[Visit_ID]],Financials[Visit_ID],Financials[Balance_Due])</f>
        <v>9056.7552433224191</v>
      </c>
      <c r="J966" s="3">
        <f>_xlfn.XLOOKUP(Emergency[[#This Row],[Visit_ID]],Hospitalvisits[Visit_ID],Hospitalvisits[Admission_Date])</f>
        <v>44704</v>
      </c>
      <c r="K966">
        <f>_xlfn.XLOOKUP(Emergency[[#This Row],[Patient_ID]],Patientsdetails[Patient_ID],Patientsdetails[Satisfaction_Score])</f>
        <v>4</v>
      </c>
      <c r="L966" t="str">
        <f>_xlfn.XLOOKUP(Emergency[[#This Row],[Patient_ID]],Medicals[Patient ID],Medicals[Department])</f>
        <v>Pediatrics</v>
      </c>
    </row>
    <row r="967" spans="1:12">
      <c r="A967">
        <v>966</v>
      </c>
      <c r="B967">
        <v>736</v>
      </c>
      <c r="C967">
        <v>118</v>
      </c>
      <c r="D967" t="s">
        <v>1261</v>
      </c>
      <c r="E967">
        <v>10</v>
      </c>
      <c r="F967" t="s">
        <v>1261</v>
      </c>
      <c r="G967" s="28">
        <f>_xlfn.XLOOKUP(Emergency[[#This Row],[Visit_ID]],Financials[Visit_ID],Financials[Total_Bill_Amount])</f>
        <v>20819</v>
      </c>
      <c r="H967" s="28">
        <f>_xlfn.XLOOKUP(Emergency[[#This Row],[Visit_ID]],Financials[Visit_ID],Financials[Insurance_Coverage])</f>
        <v>13889.92897645337</v>
      </c>
      <c r="I967" s="28">
        <f>_xlfn.XLOOKUP(Emergency[[#This Row],[Visit_ID]],Financials[Visit_ID],Financials[Balance_Due])</f>
        <v>6929.0710235466322</v>
      </c>
      <c r="J967" s="3">
        <f>_xlfn.XLOOKUP(Emergency[[#This Row],[Visit_ID]],Hospitalvisits[Visit_ID],Hospitalvisits[Admission_Date])</f>
        <v>45637</v>
      </c>
      <c r="K967">
        <f>_xlfn.XLOOKUP(Emergency[[#This Row],[Patient_ID]],Patientsdetails[Patient_ID],Patientsdetails[Satisfaction_Score])</f>
        <v>7</v>
      </c>
      <c r="L967" t="e">
        <f>_xlfn.XLOOKUP(Emergency[[#This Row],[Patient_ID]],Medicals[Patient ID],Medicals[Department])</f>
        <v>#N/A</v>
      </c>
    </row>
    <row r="968" spans="1:12">
      <c r="A968">
        <v>967</v>
      </c>
      <c r="B968">
        <v>208</v>
      </c>
      <c r="C968">
        <v>2086</v>
      </c>
      <c r="D968" t="s">
        <v>1262</v>
      </c>
      <c r="E968">
        <v>1</v>
      </c>
      <c r="F968" t="s">
        <v>1261</v>
      </c>
      <c r="G968" s="28">
        <f>_xlfn.XLOOKUP(Emergency[[#This Row],[Visit_ID]],Financials[Visit_ID],Financials[Total_Bill_Amount])</f>
        <v>11086</v>
      </c>
      <c r="H968" s="28">
        <f>_xlfn.XLOOKUP(Emergency[[#This Row],[Visit_ID]],Financials[Visit_ID],Financials[Insurance_Coverage])</f>
        <v>5816.432355523254</v>
      </c>
      <c r="I968" s="28">
        <f>_xlfn.XLOOKUP(Emergency[[#This Row],[Visit_ID]],Financials[Visit_ID],Financials[Balance_Due])</f>
        <v>5269.567644476746</v>
      </c>
      <c r="J968" s="3">
        <f>_xlfn.XLOOKUP(Emergency[[#This Row],[Visit_ID]],Hospitalvisits[Visit_ID],Hospitalvisits[Admission_Date])</f>
        <v>44868</v>
      </c>
      <c r="K968">
        <f>_xlfn.XLOOKUP(Emergency[[#This Row],[Patient_ID]],Patientsdetails[Patient_ID],Patientsdetails[Satisfaction_Score])</f>
        <v>6</v>
      </c>
      <c r="L968" t="str">
        <f>_xlfn.XLOOKUP(Emergency[[#This Row],[Patient_ID]],Medicals[Patient ID],Medicals[Department])</f>
        <v>Pediatrics</v>
      </c>
    </row>
    <row r="969" spans="1:12">
      <c r="A969">
        <v>968</v>
      </c>
      <c r="B969">
        <v>293</v>
      </c>
      <c r="C969">
        <v>2692</v>
      </c>
      <c r="D969" t="s">
        <v>1262</v>
      </c>
      <c r="E969">
        <v>8</v>
      </c>
      <c r="F969" t="s">
        <v>1262</v>
      </c>
      <c r="G969" s="28">
        <f>_xlfn.XLOOKUP(Emergency[[#This Row],[Visit_ID]],Financials[Visit_ID],Financials[Total_Bill_Amount])</f>
        <v>17171</v>
      </c>
      <c r="H969" s="28">
        <f>_xlfn.XLOOKUP(Emergency[[#This Row],[Visit_ID]],Financials[Visit_ID],Financials[Insurance_Coverage])</f>
        <v>11078.52125643623</v>
      </c>
      <c r="I969" s="28">
        <f>_xlfn.XLOOKUP(Emergency[[#This Row],[Visit_ID]],Financials[Visit_ID],Financials[Balance_Due])</f>
        <v>6092.4787435637736</v>
      </c>
      <c r="J969" s="3">
        <f>_xlfn.XLOOKUP(Emergency[[#This Row],[Visit_ID]],Hospitalvisits[Visit_ID],Hospitalvisits[Admission_Date])</f>
        <v>44982</v>
      </c>
      <c r="K969">
        <f>_xlfn.XLOOKUP(Emergency[[#This Row],[Patient_ID]],Patientsdetails[Patient_ID],Patientsdetails[Satisfaction_Score])</f>
        <v>2</v>
      </c>
      <c r="L969" t="e">
        <f>_xlfn.XLOOKUP(Emergency[[#This Row],[Patient_ID]],Medicals[Patient ID],Medicals[Department])</f>
        <v>#N/A</v>
      </c>
    </row>
    <row r="970" spans="1:12">
      <c r="A970">
        <v>969</v>
      </c>
      <c r="B970">
        <v>351</v>
      </c>
      <c r="C970">
        <v>1604</v>
      </c>
      <c r="D970" t="s">
        <v>1261</v>
      </c>
      <c r="E970">
        <v>8</v>
      </c>
      <c r="F970" t="s">
        <v>1262</v>
      </c>
      <c r="G970" s="28">
        <f>_xlfn.XLOOKUP(Emergency[[#This Row],[Visit_ID]],Financials[Visit_ID],Financials[Total_Bill_Amount])</f>
        <v>25889</v>
      </c>
      <c r="H970" s="28">
        <f>_xlfn.XLOOKUP(Emergency[[#This Row],[Visit_ID]],Financials[Visit_ID],Financials[Insurance_Coverage])</f>
        <v>22565.18041990733</v>
      </c>
      <c r="I970" s="28">
        <f>_xlfn.XLOOKUP(Emergency[[#This Row],[Visit_ID]],Financials[Visit_ID],Financials[Balance_Due])</f>
        <v>3323.819580092666</v>
      </c>
      <c r="J970" s="3">
        <f>_xlfn.XLOOKUP(Emergency[[#This Row],[Visit_ID]],Hospitalvisits[Visit_ID],Hospitalvisits[Admission_Date])</f>
        <v>45623</v>
      </c>
      <c r="K970">
        <f>_xlfn.XLOOKUP(Emergency[[#This Row],[Patient_ID]],Patientsdetails[Patient_ID],Patientsdetails[Satisfaction_Score])</f>
        <v>8</v>
      </c>
      <c r="L970" t="e">
        <f>_xlfn.XLOOKUP(Emergency[[#This Row],[Patient_ID]],Medicals[Patient ID],Medicals[Department])</f>
        <v>#N/A</v>
      </c>
    </row>
    <row r="971" spans="1:12">
      <c r="A971">
        <v>970</v>
      </c>
      <c r="B971">
        <v>34</v>
      </c>
      <c r="C971">
        <v>1373</v>
      </c>
      <c r="D971" t="s">
        <v>1262</v>
      </c>
      <c r="E971">
        <v>7</v>
      </c>
      <c r="F971" t="s">
        <v>1261</v>
      </c>
      <c r="G971" s="28">
        <f>_xlfn.XLOOKUP(Emergency[[#This Row],[Visit_ID]],Financials[Visit_ID],Financials[Total_Bill_Amount])</f>
        <v>33153</v>
      </c>
      <c r="H971" s="28">
        <f>_xlfn.XLOOKUP(Emergency[[#This Row],[Visit_ID]],Financials[Visit_ID],Financials[Insurance_Coverage])</f>
        <v>28136.872428076051</v>
      </c>
      <c r="I971" s="28">
        <f>_xlfn.XLOOKUP(Emergency[[#This Row],[Visit_ID]],Financials[Visit_ID],Financials[Balance_Due])</f>
        <v>5016.1275719239457</v>
      </c>
      <c r="J971" s="3">
        <f>_xlfn.XLOOKUP(Emergency[[#This Row],[Visit_ID]],Hospitalvisits[Visit_ID],Hospitalvisits[Admission_Date])</f>
        <v>45388</v>
      </c>
      <c r="K971">
        <f>_xlfn.XLOOKUP(Emergency[[#This Row],[Patient_ID]],Patientsdetails[Patient_ID],Patientsdetails[Satisfaction_Score])</f>
        <v>4</v>
      </c>
      <c r="L971" t="str">
        <f>_xlfn.XLOOKUP(Emergency[[#This Row],[Patient_ID]],Medicals[Patient ID],Medicals[Department])</f>
        <v>Oncology</v>
      </c>
    </row>
    <row r="972" spans="1:12">
      <c r="A972">
        <v>971</v>
      </c>
      <c r="B972">
        <v>837</v>
      </c>
      <c r="C972">
        <v>1613</v>
      </c>
      <c r="D972" t="s">
        <v>1261</v>
      </c>
      <c r="E972">
        <v>9</v>
      </c>
      <c r="F972" t="s">
        <v>1262</v>
      </c>
      <c r="G972" s="28">
        <f>_xlfn.XLOOKUP(Emergency[[#This Row],[Visit_ID]],Financials[Visit_ID],Financials[Total_Bill_Amount])</f>
        <v>31994</v>
      </c>
      <c r="H972" s="28">
        <f>_xlfn.XLOOKUP(Emergency[[#This Row],[Visit_ID]],Financials[Visit_ID],Financials[Insurance_Coverage])</f>
        <v>28069.66918025236</v>
      </c>
      <c r="I972" s="28">
        <f>_xlfn.XLOOKUP(Emergency[[#This Row],[Visit_ID]],Financials[Visit_ID],Financials[Balance_Due])</f>
        <v>3924.3308197476399</v>
      </c>
      <c r="J972" s="3">
        <f>_xlfn.XLOOKUP(Emergency[[#This Row],[Visit_ID]],Hospitalvisits[Visit_ID],Hospitalvisits[Admission_Date])</f>
        <v>45560</v>
      </c>
      <c r="K972">
        <f>_xlfn.XLOOKUP(Emergency[[#This Row],[Patient_ID]],Patientsdetails[Patient_ID],Patientsdetails[Satisfaction_Score])</f>
        <v>9</v>
      </c>
      <c r="L972" t="e">
        <f>_xlfn.XLOOKUP(Emergency[[#This Row],[Patient_ID]],Medicals[Patient ID],Medicals[Department])</f>
        <v>#N/A</v>
      </c>
    </row>
    <row r="973" spans="1:12">
      <c r="A973">
        <v>972</v>
      </c>
      <c r="B973">
        <v>585</v>
      </c>
      <c r="C973">
        <v>2696</v>
      </c>
      <c r="D973" t="s">
        <v>1261</v>
      </c>
      <c r="E973">
        <v>9</v>
      </c>
      <c r="F973" t="s">
        <v>1261</v>
      </c>
      <c r="G973" s="28">
        <f>_xlfn.XLOOKUP(Emergency[[#This Row],[Visit_ID]],Financials[Visit_ID],Financials[Total_Bill_Amount])</f>
        <v>8344</v>
      </c>
      <c r="H973" s="28">
        <f>_xlfn.XLOOKUP(Emergency[[#This Row],[Visit_ID]],Financials[Visit_ID],Financials[Insurance_Coverage])</f>
        <v>5764.2705996239993</v>
      </c>
      <c r="I973" s="28">
        <f>_xlfn.XLOOKUP(Emergency[[#This Row],[Visit_ID]],Financials[Visit_ID],Financials[Balance_Due])</f>
        <v>2579.7294003760012</v>
      </c>
      <c r="J973" s="3">
        <f>_xlfn.XLOOKUP(Emergency[[#This Row],[Visit_ID]],Hospitalvisits[Visit_ID],Hospitalvisits[Admission_Date])</f>
        <v>45141</v>
      </c>
      <c r="K973">
        <f>_xlfn.XLOOKUP(Emergency[[#This Row],[Patient_ID]],Patientsdetails[Patient_ID],Patientsdetails[Satisfaction_Score])</f>
        <v>3</v>
      </c>
      <c r="L973" t="e">
        <f>_xlfn.XLOOKUP(Emergency[[#This Row],[Patient_ID]],Medicals[Patient ID],Medicals[Department])</f>
        <v>#N/A</v>
      </c>
    </row>
    <row r="974" spans="1:12">
      <c r="A974">
        <v>973</v>
      </c>
      <c r="B974">
        <v>58</v>
      </c>
      <c r="C974">
        <v>144</v>
      </c>
      <c r="D974" t="s">
        <v>1261</v>
      </c>
      <c r="E974">
        <v>6</v>
      </c>
      <c r="F974" t="s">
        <v>1261</v>
      </c>
      <c r="G974" s="28">
        <f>_xlfn.XLOOKUP(Emergency[[#This Row],[Visit_ID]],Financials[Visit_ID],Financials[Total_Bill_Amount])</f>
        <v>39379</v>
      </c>
      <c r="H974" s="28">
        <f>_xlfn.XLOOKUP(Emergency[[#This Row],[Visit_ID]],Financials[Visit_ID],Financials[Insurance_Coverage])</f>
        <v>20617.646789191251</v>
      </c>
      <c r="I974" s="28">
        <f>_xlfn.XLOOKUP(Emergency[[#This Row],[Visit_ID]],Financials[Visit_ID],Financials[Balance_Due])</f>
        <v>18761.353210808749</v>
      </c>
      <c r="J974" s="3">
        <f>_xlfn.XLOOKUP(Emergency[[#This Row],[Visit_ID]],Hospitalvisits[Visit_ID],Hospitalvisits[Admission_Date])</f>
        <v>44766</v>
      </c>
      <c r="K974">
        <f>_xlfn.XLOOKUP(Emergency[[#This Row],[Patient_ID]],Patientsdetails[Patient_ID],Patientsdetails[Satisfaction_Score])</f>
        <v>7</v>
      </c>
      <c r="L974" t="str">
        <f>_xlfn.XLOOKUP(Emergency[[#This Row],[Patient_ID]],Medicals[Patient ID],Medicals[Department])</f>
        <v>Orthopedics</v>
      </c>
    </row>
    <row r="975" spans="1:12">
      <c r="A975">
        <v>974</v>
      </c>
      <c r="B975">
        <v>28</v>
      </c>
      <c r="C975">
        <v>2071</v>
      </c>
      <c r="D975" t="s">
        <v>1261</v>
      </c>
      <c r="E975">
        <v>3</v>
      </c>
      <c r="F975" t="s">
        <v>1262</v>
      </c>
      <c r="G975" s="28">
        <f>_xlfn.XLOOKUP(Emergency[[#This Row],[Visit_ID]],Financials[Visit_ID],Financials[Total_Bill_Amount])</f>
        <v>21960</v>
      </c>
      <c r="H975" s="28">
        <f>_xlfn.XLOOKUP(Emergency[[#This Row],[Visit_ID]],Financials[Visit_ID],Financials[Insurance_Coverage])</f>
        <v>15849.54959834721</v>
      </c>
      <c r="I975" s="28">
        <f>_xlfn.XLOOKUP(Emergency[[#This Row],[Visit_ID]],Financials[Visit_ID],Financials[Balance_Due])</f>
        <v>6110.4504016527881</v>
      </c>
      <c r="J975" s="3">
        <f>_xlfn.XLOOKUP(Emergency[[#This Row],[Visit_ID]],Hospitalvisits[Visit_ID],Hospitalvisits[Admission_Date])</f>
        <v>44620</v>
      </c>
      <c r="K975">
        <f>_xlfn.XLOOKUP(Emergency[[#This Row],[Patient_ID]],Patientsdetails[Patient_ID],Patientsdetails[Satisfaction_Score])</f>
        <v>7</v>
      </c>
      <c r="L975" t="str">
        <f>_xlfn.XLOOKUP(Emergency[[#This Row],[Patient_ID]],Medicals[Patient ID],Medicals[Department])</f>
        <v>Pediatrics</v>
      </c>
    </row>
    <row r="976" spans="1:12">
      <c r="A976">
        <v>975</v>
      </c>
      <c r="B976">
        <v>382</v>
      </c>
      <c r="C976">
        <v>2347</v>
      </c>
      <c r="D976" t="s">
        <v>1261</v>
      </c>
      <c r="E976">
        <v>5</v>
      </c>
      <c r="F976" t="s">
        <v>1261</v>
      </c>
      <c r="G976" s="28">
        <f>_xlfn.XLOOKUP(Emergency[[#This Row],[Visit_ID]],Financials[Visit_ID],Financials[Total_Bill_Amount])</f>
        <v>19517</v>
      </c>
      <c r="H976" s="28">
        <f>_xlfn.XLOOKUP(Emergency[[#This Row],[Visit_ID]],Financials[Visit_ID],Financials[Insurance_Coverage])</f>
        <v>11083.87397864109</v>
      </c>
      <c r="I976" s="28">
        <f>_xlfn.XLOOKUP(Emergency[[#This Row],[Visit_ID]],Financials[Visit_ID],Financials[Balance_Due])</f>
        <v>8433.1260213589067</v>
      </c>
      <c r="J976" s="3">
        <f>_xlfn.XLOOKUP(Emergency[[#This Row],[Visit_ID]],Hospitalvisits[Visit_ID],Hospitalvisits[Admission_Date])</f>
        <v>45575</v>
      </c>
      <c r="K976">
        <f>_xlfn.XLOOKUP(Emergency[[#This Row],[Patient_ID]],Patientsdetails[Patient_ID],Patientsdetails[Satisfaction_Score])</f>
        <v>7</v>
      </c>
      <c r="L976" t="e">
        <f>_xlfn.XLOOKUP(Emergency[[#This Row],[Patient_ID]],Medicals[Patient ID],Medicals[Department])</f>
        <v>#N/A</v>
      </c>
    </row>
    <row r="977" spans="1:12">
      <c r="A977">
        <v>976</v>
      </c>
      <c r="B977">
        <v>660</v>
      </c>
      <c r="C977">
        <v>1372</v>
      </c>
      <c r="D977" t="s">
        <v>1262</v>
      </c>
      <c r="E977">
        <v>4</v>
      </c>
      <c r="F977" t="s">
        <v>1261</v>
      </c>
      <c r="G977" s="28">
        <f>_xlfn.XLOOKUP(Emergency[[#This Row],[Visit_ID]],Financials[Visit_ID],Financials[Total_Bill_Amount])</f>
        <v>14577</v>
      </c>
      <c r="H977" s="28">
        <f>_xlfn.XLOOKUP(Emergency[[#This Row],[Visit_ID]],Financials[Visit_ID],Financials[Insurance_Coverage])</f>
        <v>11800.84285875444</v>
      </c>
      <c r="I977" s="28">
        <f>_xlfn.XLOOKUP(Emergency[[#This Row],[Visit_ID]],Financials[Visit_ID],Financials[Balance_Due])</f>
        <v>2776.1571412455601</v>
      </c>
      <c r="J977" s="3">
        <f>_xlfn.XLOOKUP(Emergency[[#This Row],[Visit_ID]],Hospitalvisits[Visit_ID],Hospitalvisits[Admission_Date])</f>
        <v>44781</v>
      </c>
      <c r="K977">
        <f>_xlfn.XLOOKUP(Emergency[[#This Row],[Patient_ID]],Patientsdetails[Patient_ID],Patientsdetails[Satisfaction_Score])</f>
        <v>9</v>
      </c>
      <c r="L977" t="e">
        <f>_xlfn.XLOOKUP(Emergency[[#This Row],[Patient_ID]],Medicals[Patient ID],Medicals[Department])</f>
        <v>#N/A</v>
      </c>
    </row>
    <row r="978" spans="1:12">
      <c r="A978">
        <v>977</v>
      </c>
      <c r="B978">
        <v>959</v>
      </c>
      <c r="C978">
        <v>1899</v>
      </c>
      <c r="D978" t="s">
        <v>1261</v>
      </c>
      <c r="E978">
        <v>4</v>
      </c>
      <c r="F978" t="s">
        <v>1261</v>
      </c>
      <c r="G978" s="28">
        <f>_xlfn.XLOOKUP(Emergency[[#This Row],[Visit_ID]],Financials[Visit_ID],Financials[Total_Bill_Amount])</f>
        <v>14620</v>
      </c>
      <c r="H978" s="28">
        <f>_xlfn.XLOOKUP(Emergency[[#This Row],[Visit_ID]],Financials[Visit_ID],Financials[Insurance_Coverage])</f>
        <v>12521.39215782702</v>
      </c>
      <c r="I978" s="28">
        <f>_xlfn.XLOOKUP(Emergency[[#This Row],[Visit_ID]],Financials[Visit_ID],Financials[Balance_Due])</f>
        <v>2098.6078421729781</v>
      </c>
      <c r="J978" s="3">
        <f>_xlfn.XLOOKUP(Emergency[[#This Row],[Visit_ID]],Hospitalvisits[Visit_ID],Hospitalvisits[Admission_Date])</f>
        <v>45496</v>
      </c>
      <c r="K978">
        <f>_xlfn.XLOOKUP(Emergency[[#This Row],[Patient_ID]],Patientsdetails[Patient_ID],Patientsdetails[Satisfaction_Score])</f>
        <v>4</v>
      </c>
      <c r="L978" t="e">
        <f>_xlfn.XLOOKUP(Emergency[[#This Row],[Patient_ID]],Medicals[Patient ID],Medicals[Department])</f>
        <v>#N/A</v>
      </c>
    </row>
    <row r="979" spans="1:12">
      <c r="A979">
        <v>978</v>
      </c>
      <c r="B979">
        <v>320</v>
      </c>
      <c r="C979">
        <v>2363</v>
      </c>
      <c r="D979" t="s">
        <v>1262</v>
      </c>
      <c r="E979">
        <v>4</v>
      </c>
      <c r="F979" t="s">
        <v>1261</v>
      </c>
      <c r="G979" s="28">
        <f>_xlfn.XLOOKUP(Emergency[[#This Row],[Visit_ID]],Financials[Visit_ID],Financials[Total_Bill_Amount])</f>
        <v>28152</v>
      </c>
      <c r="H979" s="28">
        <f>_xlfn.XLOOKUP(Emergency[[#This Row],[Visit_ID]],Financials[Visit_ID],Financials[Insurance_Coverage])</f>
        <v>20103.908162156789</v>
      </c>
      <c r="I979" s="28">
        <f>_xlfn.XLOOKUP(Emergency[[#This Row],[Visit_ID]],Financials[Visit_ID],Financials[Balance_Due])</f>
        <v>8048.091837843207</v>
      </c>
      <c r="J979" s="3">
        <f>_xlfn.XLOOKUP(Emergency[[#This Row],[Visit_ID]],Hospitalvisits[Visit_ID],Hospitalvisits[Admission_Date])</f>
        <v>44970</v>
      </c>
      <c r="K979">
        <f>_xlfn.XLOOKUP(Emergency[[#This Row],[Patient_ID]],Patientsdetails[Patient_ID],Patientsdetails[Satisfaction_Score])</f>
        <v>10</v>
      </c>
      <c r="L979" t="e">
        <f>_xlfn.XLOOKUP(Emergency[[#This Row],[Patient_ID]],Medicals[Patient ID],Medicals[Department])</f>
        <v>#N/A</v>
      </c>
    </row>
    <row r="980" spans="1:12">
      <c r="A980">
        <v>979</v>
      </c>
      <c r="B980">
        <v>213</v>
      </c>
      <c r="C980">
        <v>1761</v>
      </c>
      <c r="D980" t="s">
        <v>1262</v>
      </c>
      <c r="E980">
        <v>2</v>
      </c>
      <c r="F980" t="s">
        <v>1261</v>
      </c>
      <c r="G980" s="28">
        <f>_xlfn.XLOOKUP(Emergency[[#This Row],[Visit_ID]],Financials[Visit_ID],Financials[Total_Bill_Amount])</f>
        <v>28901</v>
      </c>
      <c r="H980" s="28">
        <f>_xlfn.XLOOKUP(Emergency[[#This Row],[Visit_ID]],Financials[Visit_ID],Financials[Insurance_Coverage])</f>
        <v>16760.680425043811</v>
      </c>
      <c r="I980" s="28">
        <f>_xlfn.XLOOKUP(Emergency[[#This Row],[Visit_ID]],Financials[Visit_ID],Financials[Balance_Due])</f>
        <v>12140.319574956189</v>
      </c>
      <c r="J980" s="3">
        <f>_xlfn.XLOOKUP(Emergency[[#This Row],[Visit_ID]],Hospitalvisits[Visit_ID],Hospitalvisits[Admission_Date])</f>
        <v>45318</v>
      </c>
      <c r="K980">
        <f>_xlfn.XLOOKUP(Emergency[[#This Row],[Patient_ID]],Patientsdetails[Patient_ID],Patientsdetails[Satisfaction_Score])</f>
        <v>7</v>
      </c>
      <c r="L980" t="e">
        <f>_xlfn.XLOOKUP(Emergency[[#This Row],[Patient_ID]],Medicals[Patient ID],Medicals[Department])</f>
        <v>#N/A</v>
      </c>
    </row>
    <row r="981" spans="1:12">
      <c r="A981">
        <v>980</v>
      </c>
      <c r="B981">
        <v>730</v>
      </c>
      <c r="C981">
        <v>1537</v>
      </c>
      <c r="D981" t="s">
        <v>1262</v>
      </c>
      <c r="E981">
        <v>5</v>
      </c>
      <c r="F981" t="s">
        <v>1261</v>
      </c>
      <c r="G981" s="28">
        <f>_xlfn.XLOOKUP(Emergency[[#This Row],[Visit_ID]],Financials[Visit_ID],Financials[Total_Bill_Amount])</f>
        <v>22682</v>
      </c>
      <c r="H981" s="28">
        <f>_xlfn.XLOOKUP(Emergency[[#This Row],[Visit_ID]],Financials[Visit_ID],Financials[Insurance_Coverage])</f>
        <v>16260.53831254766</v>
      </c>
      <c r="I981" s="28">
        <f>_xlfn.XLOOKUP(Emergency[[#This Row],[Visit_ID]],Financials[Visit_ID],Financials[Balance_Due])</f>
        <v>6421.4616874523363</v>
      </c>
      <c r="J981" s="3">
        <f>_xlfn.XLOOKUP(Emergency[[#This Row],[Visit_ID]],Hospitalvisits[Visit_ID],Hospitalvisits[Admission_Date])</f>
        <v>45345</v>
      </c>
      <c r="K981">
        <f>_xlfn.XLOOKUP(Emergency[[#This Row],[Patient_ID]],Patientsdetails[Patient_ID],Patientsdetails[Satisfaction_Score])</f>
        <v>1</v>
      </c>
      <c r="L981" t="e">
        <f>_xlfn.XLOOKUP(Emergency[[#This Row],[Patient_ID]],Medicals[Patient ID],Medicals[Department])</f>
        <v>#N/A</v>
      </c>
    </row>
    <row r="982" spans="1:12">
      <c r="A982">
        <v>981</v>
      </c>
      <c r="B982">
        <v>327</v>
      </c>
      <c r="C982">
        <v>829</v>
      </c>
      <c r="D982" t="s">
        <v>1262</v>
      </c>
      <c r="E982">
        <v>8</v>
      </c>
      <c r="F982" t="s">
        <v>1262</v>
      </c>
      <c r="G982" s="28">
        <f>_xlfn.XLOOKUP(Emergency[[#This Row],[Visit_ID]],Financials[Visit_ID],Financials[Total_Bill_Amount])</f>
        <v>17231</v>
      </c>
      <c r="H982" s="28">
        <f>_xlfn.XLOOKUP(Emergency[[#This Row],[Visit_ID]],Financials[Visit_ID],Financials[Insurance_Coverage])</f>
        <v>9011.7347955812966</v>
      </c>
      <c r="I982" s="28">
        <f>_xlfn.XLOOKUP(Emergency[[#This Row],[Visit_ID]],Financials[Visit_ID],Financials[Balance_Due])</f>
        <v>8219.2652044187034</v>
      </c>
      <c r="J982" s="3">
        <f>_xlfn.XLOOKUP(Emergency[[#This Row],[Visit_ID]],Hospitalvisits[Visit_ID],Hospitalvisits[Admission_Date])</f>
        <v>45529</v>
      </c>
      <c r="K982">
        <f>_xlfn.XLOOKUP(Emergency[[#This Row],[Patient_ID]],Patientsdetails[Patient_ID],Patientsdetails[Satisfaction_Score])</f>
        <v>5</v>
      </c>
      <c r="L982" t="e">
        <f>_xlfn.XLOOKUP(Emergency[[#This Row],[Patient_ID]],Medicals[Patient ID],Medicals[Department])</f>
        <v>#N/A</v>
      </c>
    </row>
    <row r="983" spans="1:12">
      <c r="A983">
        <v>982</v>
      </c>
      <c r="B983">
        <v>15</v>
      </c>
      <c r="C983">
        <v>1578</v>
      </c>
      <c r="D983" t="s">
        <v>1261</v>
      </c>
      <c r="E983">
        <v>3</v>
      </c>
      <c r="F983" t="s">
        <v>1261</v>
      </c>
      <c r="G983" s="28">
        <f>_xlfn.XLOOKUP(Emergency[[#This Row],[Visit_ID]],Financials[Visit_ID],Financials[Total_Bill_Amount])</f>
        <v>17006</v>
      </c>
      <c r="H983" s="28">
        <f>_xlfn.XLOOKUP(Emergency[[#This Row],[Visit_ID]],Financials[Visit_ID],Financials[Insurance_Coverage])</f>
        <v>13287.04762335449</v>
      </c>
      <c r="I983" s="28">
        <f>_xlfn.XLOOKUP(Emergency[[#This Row],[Visit_ID]],Financials[Visit_ID],Financials[Balance_Due])</f>
        <v>3718.9523766455059</v>
      </c>
      <c r="J983" s="3">
        <f>_xlfn.XLOOKUP(Emergency[[#This Row],[Visit_ID]],Hospitalvisits[Visit_ID],Hospitalvisits[Admission_Date])</f>
        <v>45180</v>
      </c>
      <c r="K983">
        <f>_xlfn.XLOOKUP(Emergency[[#This Row],[Patient_ID]],Patientsdetails[Patient_ID],Patientsdetails[Satisfaction_Score])</f>
        <v>10</v>
      </c>
      <c r="L983" t="str">
        <f>_xlfn.XLOOKUP(Emergency[[#This Row],[Patient_ID]],Medicals[Patient ID],Medicals[Department])</f>
        <v>Neurology</v>
      </c>
    </row>
    <row r="984" spans="1:12">
      <c r="A984">
        <v>983</v>
      </c>
      <c r="B984">
        <v>26</v>
      </c>
      <c r="C984">
        <v>618</v>
      </c>
      <c r="D984" t="s">
        <v>1262</v>
      </c>
      <c r="E984">
        <v>8</v>
      </c>
      <c r="F984" t="s">
        <v>1262</v>
      </c>
      <c r="G984" s="28">
        <f>_xlfn.XLOOKUP(Emergency[[#This Row],[Visit_ID]],Financials[Visit_ID],Financials[Total_Bill_Amount])</f>
        <v>5657</v>
      </c>
      <c r="H984" s="28">
        <f>_xlfn.XLOOKUP(Emergency[[#This Row],[Visit_ID]],Financials[Visit_ID],Financials[Insurance_Coverage])</f>
        <v>3056.3335051351942</v>
      </c>
      <c r="I984" s="28">
        <f>_xlfn.XLOOKUP(Emergency[[#This Row],[Visit_ID]],Financials[Visit_ID],Financials[Balance_Due])</f>
        <v>2600.6664948648058</v>
      </c>
      <c r="J984" s="3">
        <f>_xlfn.XLOOKUP(Emergency[[#This Row],[Visit_ID]],Hospitalvisits[Visit_ID],Hospitalvisits[Admission_Date])</f>
        <v>44636</v>
      </c>
      <c r="K984">
        <f>_xlfn.XLOOKUP(Emergency[[#This Row],[Patient_ID]],Patientsdetails[Patient_ID],Patientsdetails[Satisfaction_Score])</f>
        <v>1</v>
      </c>
      <c r="L984" t="str">
        <f>_xlfn.XLOOKUP(Emergency[[#This Row],[Patient_ID]],Medicals[Patient ID],Medicals[Department])</f>
        <v>Cardiology</v>
      </c>
    </row>
    <row r="985" spans="1:12">
      <c r="A985">
        <v>984</v>
      </c>
      <c r="B985">
        <v>69</v>
      </c>
      <c r="C985">
        <v>2245</v>
      </c>
      <c r="D985" t="s">
        <v>1261</v>
      </c>
      <c r="E985">
        <v>7</v>
      </c>
      <c r="F985" t="s">
        <v>1262</v>
      </c>
      <c r="G985" s="28">
        <f>_xlfn.XLOOKUP(Emergency[[#This Row],[Visit_ID]],Financials[Visit_ID],Financials[Total_Bill_Amount])</f>
        <v>18650</v>
      </c>
      <c r="H985" s="28">
        <f>_xlfn.XLOOKUP(Emergency[[#This Row],[Visit_ID]],Financials[Visit_ID],Financials[Insurance_Coverage])</f>
        <v>12484.1092657913</v>
      </c>
      <c r="I985" s="28">
        <f>_xlfn.XLOOKUP(Emergency[[#This Row],[Visit_ID]],Financials[Visit_ID],Financials[Balance_Due])</f>
        <v>6165.8907342087041</v>
      </c>
      <c r="J985" s="3">
        <f>_xlfn.XLOOKUP(Emergency[[#This Row],[Visit_ID]],Hospitalvisits[Visit_ID],Hospitalvisits[Admission_Date])</f>
        <v>45244</v>
      </c>
      <c r="K985">
        <f>_xlfn.XLOOKUP(Emergency[[#This Row],[Patient_ID]],Patientsdetails[Patient_ID],Patientsdetails[Satisfaction_Score])</f>
        <v>5</v>
      </c>
      <c r="L985" t="str">
        <f>_xlfn.XLOOKUP(Emergency[[#This Row],[Patient_ID]],Medicals[Patient ID],Medicals[Department])</f>
        <v>Orthopedics</v>
      </c>
    </row>
    <row r="986" spans="1:12">
      <c r="A986">
        <v>985</v>
      </c>
      <c r="B986">
        <v>55</v>
      </c>
      <c r="C986">
        <v>2300</v>
      </c>
      <c r="D986" t="s">
        <v>1261</v>
      </c>
      <c r="E986">
        <v>5</v>
      </c>
      <c r="F986" t="s">
        <v>1262</v>
      </c>
      <c r="G986" s="28">
        <f>_xlfn.XLOOKUP(Emergency[[#This Row],[Visit_ID]],Financials[Visit_ID],Financials[Total_Bill_Amount])</f>
        <v>26711</v>
      </c>
      <c r="H986" s="28">
        <f>_xlfn.XLOOKUP(Emergency[[#This Row],[Visit_ID]],Financials[Visit_ID],Financials[Insurance_Coverage])</f>
        <v>20272.382598871671</v>
      </c>
      <c r="I986" s="28">
        <f>_xlfn.XLOOKUP(Emergency[[#This Row],[Visit_ID]],Financials[Visit_ID],Financials[Balance_Due])</f>
        <v>6438.6174011283292</v>
      </c>
      <c r="J986" s="3">
        <f>_xlfn.XLOOKUP(Emergency[[#This Row],[Visit_ID]],Hospitalvisits[Visit_ID],Hospitalvisits[Admission_Date])</f>
        <v>45343</v>
      </c>
      <c r="K986">
        <f>_xlfn.XLOOKUP(Emergency[[#This Row],[Patient_ID]],Patientsdetails[Patient_ID],Patientsdetails[Satisfaction_Score])</f>
        <v>1</v>
      </c>
      <c r="L986" t="str">
        <f>_xlfn.XLOOKUP(Emergency[[#This Row],[Patient_ID]],Medicals[Patient ID],Medicals[Department])</f>
        <v>Neurology</v>
      </c>
    </row>
    <row r="987" spans="1:12">
      <c r="A987">
        <v>986</v>
      </c>
      <c r="B987">
        <v>271</v>
      </c>
      <c r="C987">
        <v>2272</v>
      </c>
      <c r="D987" t="s">
        <v>1261</v>
      </c>
      <c r="E987">
        <v>7</v>
      </c>
      <c r="F987" t="s">
        <v>1262</v>
      </c>
      <c r="G987" s="28">
        <f>_xlfn.XLOOKUP(Emergency[[#This Row],[Visit_ID]],Financials[Visit_ID],Financials[Total_Bill_Amount])</f>
        <v>8185</v>
      </c>
      <c r="H987" s="28">
        <f>_xlfn.XLOOKUP(Emergency[[#This Row],[Visit_ID]],Financials[Visit_ID],Financials[Insurance_Coverage])</f>
        <v>4116.5231543026566</v>
      </c>
      <c r="I987" s="28">
        <f>_xlfn.XLOOKUP(Emergency[[#This Row],[Visit_ID]],Financials[Visit_ID],Financials[Balance_Due])</f>
        <v>4068.4768456973429</v>
      </c>
      <c r="J987" s="3">
        <f>_xlfn.XLOOKUP(Emergency[[#This Row],[Visit_ID]],Hospitalvisits[Visit_ID],Hospitalvisits[Admission_Date])</f>
        <v>45379</v>
      </c>
      <c r="K987">
        <f>_xlfn.XLOOKUP(Emergency[[#This Row],[Patient_ID]],Patientsdetails[Patient_ID],Patientsdetails[Satisfaction_Score])</f>
        <v>7</v>
      </c>
      <c r="L987" t="e">
        <f>_xlfn.XLOOKUP(Emergency[[#This Row],[Patient_ID]],Medicals[Patient ID],Medicals[Department])</f>
        <v>#N/A</v>
      </c>
    </row>
    <row r="988" spans="1:12">
      <c r="A988">
        <v>987</v>
      </c>
      <c r="B988">
        <v>188</v>
      </c>
      <c r="C988">
        <v>899</v>
      </c>
      <c r="D988" t="s">
        <v>1262</v>
      </c>
      <c r="E988">
        <v>3</v>
      </c>
      <c r="F988" t="s">
        <v>1261</v>
      </c>
      <c r="G988" s="28">
        <f>_xlfn.XLOOKUP(Emergency[[#This Row],[Visit_ID]],Financials[Visit_ID],Financials[Total_Bill_Amount])</f>
        <v>10664</v>
      </c>
      <c r="H988" s="28">
        <f>_xlfn.XLOOKUP(Emergency[[#This Row],[Visit_ID]],Financials[Visit_ID],Financials[Insurance_Coverage])</f>
        <v>8560.3038693604121</v>
      </c>
      <c r="I988" s="28">
        <f>_xlfn.XLOOKUP(Emergency[[#This Row],[Visit_ID]],Financials[Visit_ID],Financials[Balance_Due])</f>
        <v>2103.6961306395879</v>
      </c>
      <c r="J988" s="3">
        <f>_xlfn.XLOOKUP(Emergency[[#This Row],[Visit_ID]],Hospitalvisits[Visit_ID],Hospitalvisits[Admission_Date])</f>
        <v>45569</v>
      </c>
      <c r="K988">
        <f>_xlfn.XLOOKUP(Emergency[[#This Row],[Patient_ID]],Patientsdetails[Patient_ID],Patientsdetails[Satisfaction_Score])</f>
        <v>7</v>
      </c>
      <c r="L988" t="e">
        <f>_xlfn.XLOOKUP(Emergency[[#This Row],[Patient_ID]],Medicals[Patient ID],Medicals[Department])</f>
        <v>#N/A</v>
      </c>
    </row>
    <row r="989" spans="1:12">
      <c r="A989">
        <v>988</v>
      </c>
      <c r="B989">
        <v>251</v>
      </c>
      <c r="C989">
        <v>873</v>
      </c>
      <c r="D989" t="s">
        <v>1261</v>
      </c>
      <c r="E989">
        <v>4</v>
      </c>
      <c r="F989" t="s">
        <v>1261</v>
      </c>
      <c r="G989" s="28">
        <f>_xlfn.XLOOKUP(Emergency[[#This Row],[Visit_ID]],Financials[Visit_ID],Financials[Total_Bill_Amount])</f>
        <v>29958</v>
      </c>
      <c r="H989" s="28">
        <f>_xlfn.XLOOKUP(Emergency[[#This Row],[Visit_ID]],Financials[Visit_ID],Financials[Insurance_Coverage])</f>
        <v>18432.26636556739</v>
      </c>
      <c r="I989" s="28">
        <f>_xlfn.XLOOKUP(Emergency[[#This Row],[Visit_ID]],Financials[Visit_ID],Financials[Balance_Due])</f>
        <v>11525.73363443261</v>
      </c>
      <c r="J989" s="3">
        <f>_xlfn.XLOOKUP(Emergency[[#This Row],[Visit_ID]],Hospitalvisits[Visit_ID],Hospitalvisits[Admission_Date])</f>
        <v>44590</v>
      </c>
      <c r="K989">
        <f>_xlfn.XLOOKUP(Emergency[[#This Row],[Patient_ID]],Patientsdetails[Patient_ID],Patientsdetails[Satisfaction_Score])</f>
        <v>7</v>
      </c>
      <c r="L989" t="e">
        <f>_xlfn.XLOOKUP(Emergency[[#This Row],[Patient_ID]],Medicals[Patient ID],Medicals[Department])</f>
        <v>#N/A</v>
      </c>
    </row>
    <row r="990" spans="1:12">
      <c r="A990">
        <v>989</v>
      </c>
      <c r="B990">
        <v>109</v>
      </c>
      <c r="C990">
        <v>265</v>
      </c>
      <c r="D990" t="s">
        <v>1261</v>
      </c>
      <c r="E990">
        <v>8</v>
      </c>
      <c r="F990" t="s">
        <v>1261</v>
      </c>
      <c r="G990" s="28">
        <f>_xlfn.XLOOKUP(Emergency[[#This Row],[Visit_ID]],Financials[Visit_ID],Financials[Total_Bill_Amount])</f>
        <v>11268</v>
      </c>
      <c r="H990" s="28">
        <f>_xlfn.XLOOKUP(Emergency[[#This Row],[Visit_ID]],Financials[Visit_ID],Financials[Insurance_Coverage])</f>
        <v>6205.0381980130633</v>
      </c>
      <c r="I990" s="28">
        <f>_xlfn.XLOOKUP(Emergency[[#This Row],[Visit_ID]],Financials[Visit_ID],Financials[Balance_Due])</f>
        <v>5062.9618019869367</v>
      </c>
      <c r="J990" s="3">
        <f>_xlfn.XLOOKUP(Emergency[[#This Row],[Visit_ID]],Hospitalvisits[Visit_ID],Hospitalvisits[Admission_Date])</f>
        <v>44583</v>
      </c>
      <c r="K990">
        <f>_xlfn.XLOOKUP(Emergency[[#This Row],[Patient_ID]],Patientsdetails[Patient_ID],Patientsdetails[Satisfaction_Score])</f>
        <v>5</v>
      </c>
      <c r="L990" t="e">
        <f>_xlfn.XLOOKUP(Emergency[[#This Row],[Patient_ID]],Medicals[Patient ID],Medicals[Department])</f>
        <v>#N/A</v>
      </c>
    </row>
    <row r="991" spans="1:12">
      <c r="A991">
        <v>990</v>
      </c>
      <c r="B991">
        <v>813</v>
      </c>
      <c r="C991">
        <v>247</v>
      </c>
      <c r="D991" t="s">
        <v>1262</v>
      </c>
      <c r="E991">
        <v>8</v>
      </c>
      <c r="F991" t="s">
        <v>1261</v>
      </c>
      <c r="G991" s="28">
        <f>_xlfn.XLOOKUP(Emergency[[#This Row],[Visit_ID]],Financials[Visit_ID],Financials[Total_Bill_Amount])</f>
        <v>33972</v>
      </c>
      <c r="H991" s="28">
        <f>_xlfn.XLOOKUP(Emergency[[#This Row],[Visit_ID]],Financials[Visit_ID],Financials[Insurance_Coverage])</f>
        <v>18139.657954494749</v>
      </c>
      <c r="I991" s="28">
        <f>_xlfn.XLOOKUP(Emergency[[#This Row],[Visit_ID]],Financials[Visit_ID],Financials[Balance_Due])</f>
        <v>15832.342045505249</v>
      </c>
      <c r="J991" s="3">
        <f>_xlfn.XLOOKUP(Emergency[[#This Row],[Visit_ID]],Hospitalvisits[Visit_ID],Hospitalvisits[Admission_Date])</f>
        <v>45166</v>
      </c>
      <c r="K991">
        <f>_xlfn.XLOOKUP(Emergency[[#This Row],[Patient_ID]],Patientsdetails[Patient_ID],Patientsdetails[Satisfaction_Score])</f>
        <v>6</v>
      </c>
      <c r="L991" t="e">
        <f>_xlfn.XLOOKUP(Emergency[[#This Row],[Patient_ID]],Medicals[Patient ID],Medicals[Department])</f>
        <v>#N/A</v>
      </c>
    </row>
    <row r="992" spans="1:12">
      <c r="A992">
        <v>991</v>
      </c>
      <c r="B992">
        <v>973</v>
      </c>
      <c r="C992">
        <v>983</v>
      </c>
      <c r="D992" t="s">
        <v>1261</v>
      </c>
      <c r="E992">
        <v>11</v>
      </c>
      <c r="F992" t="s">
        <v>1261</v>
      </c>
      <c r="G992" s="28">
        <f>_xlfn.XLOOKUP(Emergency[[#This Row],[Visit_ID]],Financials[Visit_ID],Financials[Total_Bill_Amount])</f>
        <v>18752</v>
      </c>
      <c r="H992" s="28">
        <f>_xlfn.XLOOKUP(Emergency[[#This Row],[Visit_ID]],Financials[Visit_ID],Financials[Insurance_Coverage])</f>
        <v>15681.941436607211</v>
      </c>
      <c r="I992" s="28">
        <f>_xlfn.XLOOKUP(Emergency[[#This Row],[Visit_ID]],Financials[Visit_ID],Financials[Balance_Due])</f>
        <v>3070.0585633927949</v>
      </c>
      <c r="J992" s="3">
        <f>_xlfn.XLOOKUP(Emergency[[#This Row],[Visit_ID]],Hospitalvisits[Visit_ID],Hospitalvisits[Admission_Date])</f>
        <v>45535</v>
      </c>
      <c r="K992">
        <f>_xlfn.XLOOKUP(Emergency[[#This Row],[Patient_ID]],Patientsdetails[Patient_ID],Patientsdetails[Satisfaction_Score])</f>
        <v>2</v>
      </c>
      <c r="L992" t="e">
        <f>_xlfn.XLOOKUP(Emergency[[#This Row],[Patient_ID]],Medicals[Patient ID],Medicals[Department])</f>
        <v>#N/A</v>
      </c>
    </row>
    <row r="993" spans="1:12">
      <c r="A993">
        <v>992</v>
      </c>
      <c r="B993">
        <v>739</v>
      </c>
      <c r="C993">
        <v>2995</v>
      </c>
      <c r="D993" t="s">
        <v>1262</v>
      </c>
      <c r="E993">
        <v>5</v>
      </c>
      <c r="F993" t="s">
        <v>1261</v>
      </c>
      <c r="G993" s="28">
        <f>_xlfn.XLOOKUP(Emergency[[#This Row],[Visit_ID]],Financials[Visit_ID],Financials[Total_Bill_Amount])</f>
        <v>10220</v>
      </c>
      <c r="H993" s="28">
        <f>_xlfn.XLOOKUP(Emergency[[#This Row],[Visit_ID]],Financials[Visit_ID],Financials[Insurance_Coverage])</f>
        <v>6367.9995950585253</v>
      </c>
      <c r="I993" s="28">
        <f>_xlfn.XLOOKUP(Emergency[[#This Row],[Visit_ID]],Financials[Visit_ID],Financials[Balance_Due])</f>
        <v>3852.0004049414752</v>
      </c>
      <c r="J993" s="3">
        <f>_xlfn.XLOOKUP(Emergency[[#This Row],[Visit_ID]],Hospitalvisits[Visit_ID],Hospitalvisits[Admission_Date])</f>
        <v>44936</v>
      </c>
      <c r="K993">
        <f>_xlfn.XLOOKUP(Emergency[[#This Row],[Patient_ID]],Patientsdetails[Patient_ID],Patientsdetails[Satisfaction_Score])</f>
        <v>6</v>
      </c>
      <c r="L993" t="e">
        <f>_xlfn.XLOOKUP(Emergency[[#This Row],[Patient_ID]],Medicals[Patient ID],Medicals[Department])</f>
        <v>#N/A</v>
      </c>
    </row>
    <row r="994" spans="1:12">
      <c r="A994">
        <v>993</v>
      </c>
      <c r="B994">
        <v>956</v>
      </c>
      <c r="C994">
        <v>788</v>
      </c>
      <c r="D994" t="s">
        <v>1262</v>
      </c>
      <c r="E994">
        <v>10</v>
      </c>
      <c r="F994" t="s">
        <v>1262</v>
      </c>
      <c r="G994" s="28">
        <f>_xlfn.XLOOKUP(Emergency[[#This Row],[Visit_ID]],Financials[Visit_ID],Financials[Total_Bill_Amount])</f>
        <v>24541</v>
      </c>
      <c r="H994" s="28">
        <f>_xlfn.XLOOKUP(Emergency[[#This Row],[Visit_ID]],Financials[Visit_ID],Financials[Insurance_Coverage])</f>
        <v>17111.937605571809</v>
      </c>
      <c r="I994" s="28">
        <f>_xlfn.XLOOKUP(Emergency[[#This Row],[Visit_ID]],Financials[Visit_ID],Financials[Balance_Due])</f>
        <v>7429.062394428187</v>
      </c>
      <c r="J994" s="3">
        <f>_xlfn.XLOOKUP(Emergency[[#This Row],[Visit_ID]],Hospitalvisits[Visit_ID],Hospitalvisits[Admission_Date])</f>
        <v>44610</v>
      </c>
      <c r="K994">
        <f>_xlfn.XLOOKUP(Emergency[[#This Row],[Patient_ID]],Patientsdetails[Patient_ID],Patientsdetails[Satisfaction_Score])</f>
        <v>7</v>
      </c>
      <c r="L994" t="e">
        <f>_xlfn.XLOOKUP(Emergency[[#This Row],[Patient_ID]],Medicals[Patient ID],Medicals[Department])</f>
        <v>#N/A</v>
      </c>
    </row>
    <row r="995" spans="1:12">
      <c r="A995">
        <v>994</v>
      </c>
      <c r="B995">
        <v>570</v>
      </c>
      <c r="C995">
        <v>194</v>
      </c>
      <c r="D995" t="s">
        <v>1262</v>
      </c>
      <c r="E995">
        <v>9</v>
      </c>
      <c r="F995" t="s">
        <v>1261</v>
      </c>
      <c r="G995" s="28">
        <f>_xlfn.XLOOKUP(Emergency[[#This Row],[Visit_ID]],Financials[Visit_ID],Financials[Total_Bill_Amount])</f>
        <v>3940</v>
      </c>
      <c r="H995" s="28">
        <f>_xlfn.XLOOKUP(Emergency[[#This Row],[Visit_ID]],Financials[Visit_ID],Financials[Insurance_Coverage])</f>
        <v>3261.0870032502298</v>
      </c>
      <c r="I995" s="28">
        <f>_xlfn.XLOOKUP(Emergency[[#This Row],[Visit_ID]],Financials[Visit_ID],Financials[Balance_Due])</f>
        <v>678.91299674976972</v>
      </c>
      <c r="J995" s="3">
        <f>_xlfn.XLOOKUP(Emergency[[#This Row],[Visit_ID]],Hospitalvisits[Visit_ID],Hospitalvisits[Admission_Date])</f>
        <v>45300</v>
      </c>
      <c r="K995">
        <f>_xlfn.XLOOKUP(Emergency[[#This Row],[Patient_ID]],Patientsdetails[Patient_ID],Patientsdetails[Satisfaction_Score])</f>
        <v>10</v>
      </c>
      <c r="L995" t="e">
        <f>_xlfn.XLOOKUP(Emergency[[#This Row],[Patient_ID]],Medicals[Patient ID],Medicals[Department])</f>
        <v>#N/A</v>
      </c>
    </row>
    <row r="996" spans="1:12">
      <c r="A996">
        <v>995</v>
      </c>
      <c r="B996">
        <v>848</v>
      </c>
      <c r="C996">
        <v>2663</v>
      </c>
      <c r="D996" t="s">
        <v>1262</v>
      </c>
      <c r="E996">
        <v>9</v>
      </c>
      <c r="F996" t="s">
        <v>1261</v>
      </c>
      <c r="G996" s="28">
        <f>_xlfn.XLOOKUP(Emergency[[#This Row],[Visit_ID]],Financials[Visit_ID],Financials[Total_Bill_Amount])</f>
        <v>18203</v>
      </c>
      <c r="H996" s="28">
        <f>_xlfn.XLOOKUP(Emergency[[#This Row],[Visit_ID]],Financials[Visit_ID],Financials[Insurance_Coverage])</f>
        <v>15134.615708707919</v>
      </c>
      <c r="I996" s="28">
        <f>_xlfn.XLOOKUP(Emergency[[#This Row],[Visit_ID]],Financials[Visit_ID],Financials[Balance_Due])</f>
        <v>3068.3842912920768</v>
      </c>
      <c r="J996" s="3">
        <f>_xlfn.XLOOKUP(Emergency[[#This Row],[Visit_ID]],Hospitalvisits[Visit_ID],Hospitalvisits[Admission_Date])</f>
        <v>45551</v>
      </c>
      <c r="K996">
        <f>_xlfn.XLOOKUP(Emergency[[#This Row],[Patient_ID]],Patientsdetails[Patient_ID],Patientsdetails[Satisfaction_Score])</f>
        <v>2</v>
      </c>
      <c r="L996" t="e">
        <f>_xlfn.XLOOKUP(Emergency[[#This Row],[Patient_ID]],Medicals[Patient ID],Medicals[Department])</f>
        <v>#N/A</v>
      </c>
    </row>
    <row r="997" spans="1:12">
      <c r="A997">
        <v>996</v>
      </c>
      <c r="B997">
        <v>659</v>
      </c>
      <c r="C997">
        <v>333</v>
      </c>
      <c r="D997" t="s">
        <v>1262</v>
      </c>
      <c r="E997">
        <v>7</v>
      </c>
      <c r="F997" t="s">
        <v>1262</v>
      </c>
      <c r="G997" s="28">
        <f>_xlfn.XLOOKUP(Emergency[[#This Row],[Visit_ID]],Financials[Visit_ID],Financials[Total_Bill_Amount])</f>
        <v>19592</v>
      </c>
      <c r="H997" s="28">
        <f>_xlfn.XLOOKUP(Emergency[[#This Row],[Visit_ID]],Financials[Visit_ID],Financials[Insurance_Coverage])</f>
        <v>14676.02334344221</v>
      </c>
      <c r="I997" s="28">
        <f>_xlfn.XLOOKUP(Emergency[[#This Row],[Visit_ID]],Financials[Visit_ID],Financials[Balance_Due])</f>
        <v>4915.9766565577902</v>
      </c>
      <c r="J997" s="3">
        <f>_xlfn.XLOOKUP(Emergency[[#This Row],[Visit_ID]],Hospitalvisits[Visit_ID],Hospitalvisits[Admission_Date])</f>
        <v>45438</v>
      </c>
      <c r="K997">
        <f>_xlfn.XLOOKUP(Emergency[[#This Row],[Patient_ID]],Patientsdetails[Patient_ID],Patientsdetails[Satisfaction_Score])</f>
        <v>5</v>
      </c>
      <c r="L997" t="e">
        <f>_xlfn.XLOOKUP(Emergency[[#This Row],[Patient_ID]],Medicals[Patient ID],Medicals[Department])</f>
        <v>#N/A</v>
      </c>
    </row>
    <row r="998" spans="1:12">
      <c r="A998">
        <v>997</v>
      </c>
      <c r="B998">
        <v>706</v>
      </c>
      <c r="C998">
        <v>2276</v>
      </c>
      <c r="D998" t="s">
        <v>1261</v>
      </c>
      <c r="E998">
        <v>9</v>
      </c>
      <c r="F998" t="s">
        <v>1262</v>
      </c>
      <c r="G998" s="28">
        <f>_xlfn.XLOOKUP(Emergency[[#This Row],[Visit_ID]],Financials[Visit_ID],Financials[Total_Bill_Amount])</f>
        <v>6564</v>
      </c>
      <c r="H998" s="28">
        <f>_xlfn.XLOOKUP(Emergency[[#This Row],[Visit_ID]],Financials[Visit_ID],Financials[Insurance_Coverage])</f>
        <v>4459.39550416363</v>
      </c>
      <c r="I998" s="28">
        <f>_xlfn.XLOOKUP(Emergency[[#This Row],[Visit_ID]],Financials[Visit_ID],Financials[Balance_Due])</f>
        <v>2104.60449583637</v>
      </c>
      <c r="J998" s="3">
        <f>_xlfn.XLOOKUP(Emergency[[#This Row],[Visit_ID]],Hospitalvisits[Visit_ID],Hospitalvisits[Admission_Date])</f>
        <v>45229</v>
      </c>
      <c r="K998">
        <f>_xlfn.XLOOKUP(Emergency[[#This Row],[Patient_ID]],Patientsdetails[Patient_ID],Patientsdetails[Satisfaction_Score])</f>
        <v>6</v>
      </c>
      <c r="L998" t="e">
        <f>_xlfn.XLOOKUP(Emergency[[#This Row],[Patient_ID]],Medicals[Patient ID],Medicals[Department])</f>
        <v>#N/A</v>
      </c>
    </row>
    <row r="999" spans="1:12">
      <c r="A999">
        <v>998</v>
      </c>
      <c r="B999">
        <v>455</v>
      </c>
      <c r="C999">
        <v>2230</v>
      </c>
      <c r="D999" t="s">
        <v>1262</v>
      </c>
      <c r="E999">
        <v>6</v>
      </c>
      <c r="F999" t="s">
        <v>1262</v>
      </c>
      <c r="G999" s="28">
        <f>_xlfn.XLOOKUP(Emergency[[#This Row],[Visit_ID]],Financials[Visit_ID],Financials[Total_Bill_Amount])</f>
        <v>47379</v>
      </c>
      <c r="H999" s="28">
        <f>_xlfn.XLOOKUP(Emergency[[#This Row],[Visit_ID]],Financials[Visit_ID],Financials[Insurance_Coverage])</f>
        <v>40422.867744626587</v>
      </c>
      <c r="I999" s="28">
        <f>_xlfn.XLOOKUP(Emergency[[#This Row],[Visit_ID]],Financials[Visit_ID],Financials[Balance_Due])</f>
        <v>6956.1322553734126</v>
      </c>
      <c r="J999" s="3">
        <f>_xlfn.XLOOKUP(Emergency[[#This Row],[Visit_ID]],Hospitalvisits[Visit_ID],Hospitalvisits[Admission_Date])</f>
        <v>45587</v>
      </c>
      <c r="K999">
        <f>_xlfn.XLOOKUP(Emergency[[#This Row],[Patient_ID]],Patientsdetails[Patient_ID],Patientsdetails[Satisfaction_Score])</f>
        <v>2</v>
      </c>
      <c r="L999" t="e">
        <f>_xlfn.XLOOKUP(Emergency[[#This Row],[Patient_ID]],Medicals[Patient ID],Medicals[Department])</f>
        <v>#N/A</v>
      </c>
    </row>
    <row r="1000" spans="1:12">
      <c r="A1000">
        <v>999</v>
      </c>
      <c r="B1000">
        <v>958</v>
      </c>
      <c r="C1000">
        <v>778</v>
      </c>
      <c r="D1000" t="s">
        <v>1262</v>
      </c>
      <c r="E1000">
        <v>10</v>
      </c>
      <c r="F1000" t="s">
        <v>1261</v>
      </c>
      <c r="G1000" s="28">
        <f>_xlfn.XLOOKUP(Emergency[[#This Row],[Visit_ID]],Financials[Visit_ID],Financials[Total_Bill_Amount])</f>
        <v>22340</v>
      </c>
      <c r="H1000" s="28">
        <f>_xlfn.XLOOKUP(Emergency[[#This Row],[Visit_ID]],Financials[Visit_ID],Financials[Insurance_Coverage])</f>
        <v>16280.443052570319</v>
      </c>
      <c r="I1000" s="28">
        <f>_xlfn.XLOOKUP(Emergency[[#This Row],[Visit_ID]],Financials[Visit_ID],Financials[Balance_Due])</f>
        <v>6059.5569474296772</v>
      </c>
      <c r="J1000" s="3">
        <f>_xlfn.XLOOKUP(Emergency[[#This Row],[Visit_ID]],Hospitalvisits[Visit_ID],Hospitalvisits[Admission_Date])</f>
        <v>45079</v>
      </c>
      <c r="K1000">
        <f>_xlfn.XLOOKUP(Emergency[[#This Row],[Patient_ID]],Patientsdetails[Patient_ID],Patientsdetails[Satisfaction_Score])</f>
        <v>9</v>
      </c>
      <c r="L1000" t="e">
        <f>_xlfn.XLOOKUP(Emergency[[#This Row],[Patient_ID]],Medicals[Patient ID],Medicals[Department])</f>
        <v>#N/A</v>
      </c>
    </row>
    <row r="1001" spans="1:12">
      <c r="A1001">
        <v>1000</v>
      </c>
      <c r="B1001">
        <v>944</v>
      </c>
      <c r="C1001">
        <v>2611</v>
      </c>
      <c r="D1001" t="s">
        <v>1261</v>
      </c>
      <c r="E1001">
        <v>2</v>
      </c>
      <c r="F1001" t="s">
        <v>1261</v>
      </c>
      <c r="G1001" s="28">
        <f>_xlfn.XLOOKUP(Emergency[[#This Row],[Visit_ID]],Financials[Visit_ID],Financials[Total_Bill_Amount])</f>
        <v>31091</v>
      </c>
      <c r="H1001" s="28">
        <f>_xlfn.XLOOKUP(Emergency[[#This Row],[Visit_ID]],Financials[Visit_ID],Financials[Insurance_Coverage])</f>
        <v>16504.70524707888</v>
      </c>
      <c r="I1001" s="28">
        <f>_xlfn.XLOOKUP(Emergency[[#This Row],[Visit_ID]],Financials[Visit_ID],Financials[Balance_Due])</f>
        <v>14586.29475292112</v>
      </c>
      <c r="J1001" s="3">
        <f>_xlfn.XLOOKUP(Emergency[[#This Row],[Visit_ID]],Hospitalvisits[Visit_ID],Hospitalvisits[Admission_Date])</f>
        <v>44815</v>
      </c>
      <c r="K1001">
        <f>_xlfn.XLOOKUP(Emergency[[#This Row],[Patient_ID]],Patientsdetails[Patient_ID],Patientsdetails[Satisfaction_Score])</f>
        <v>10</v>
      </c>
      <c r="L1001" t="e">
        <f>_xlfn.XLOOKUP(Emergency[[#This Row],[Patient_ID]],Medicals[Patient ID],Medicals[Department])</f>
        <v>#N/A</v>
      </c>
    </row>
    <row r="1002" spans="1:12">
      <c r="A1002">
        <v>1001</v>
      </c>
      <c r="B1002">
        <v>297</v>
      </c>
      <c r="C1002">
        <v>1954</v>
      </c>
      <c r="D1002" t="s">
        <v>1261</v>
      </c>
      <c r="E1002">
        <v>3</v>
      </c>
      <c r="F1002" t="s">
        <v>1261</v>
      </c>
      <c r="G1002" s="28">
        <f>_xlfn.XLOOKUP(Emergency[[#This Row],[Visit_ID]],Financials[Visit_ID],Financials[Total_Bill_Amount])</f>
        <v>31954</v>
      </c>
      <c r="H1002" s="28">
        <f>_xlfn.XLOOKUP(Emergency[[#This Row],[Visit_ID]],Financials[Visit_ID],Financials[Insurance_Coverage])</f>
        <v>27971.95382170684</v>
      </c>
      <c r="I1002" s="28">
        <f>_xlfn.XLOOKUP(Emergency[[#This Row],[Visit_ID]],Financials[Visit_ID],Financials[Balance_Due])</f>
        <v>3982.0461782931561</v>
      </c>
      <c r="J1002" s="3">
        <f>_xlfn.XLOOKUP(Emergency[[#This Row],[Visit_ID]],Hospitalvisits[Visit_ID],Hospitalvisits[Admission_Date])</f>
        <v>44642</v>
      </c>
      <c r="K1002">
        <f>_xlfn.XLOOKUP(Emergency[[#This Row],[Patient_ID]],Patientsdetails[Patient_ID],Patientsdetails[Satisfaction_Score])</f>
        <v>1</v>
      </c>
      <c r="L1002" t="e">
        <f>_xlfn.XLOOKUP(Emergency[[#This Row],[Patient_ID]],Medicals[Patient ID],Medicals[Department])</f>
        <v>#N/A</v>
      </c>
    </row>
    <row r="1003" spans="1:12">
      <c r="A1003">
        <v>1002</v>
      </c>
      <c r="B1003">
        <v>63</v>
      </c>
      <c r="C1003">
        <v>2314</v>
      </c>
      <c r="D1003" t="s">
        <v>1261</v>
      </c>
      <c r="E1003">
        <v>2</v>
      </c>
      <c r="F1003" t="s">
        <v>1261</v>
      </c>
      <c r="G1003" s="28">
        <f>_xlfn.XLOOKUP(Emergency[[#This Row],[Visit_ID]],Financials[Visit_ID],Financials[Total_Bill_Amount])</f>
        <v>10808</v>
      </c>
      <c r="H1003" s="28">
        <f>_xlfn.XLOOKUP(Emergency[[#This Row],[Visit_ID]],Financials[Visit_ID],Financials[Insurance_Coverage])</f>
        <v>8845.0454154822546</v>
      </c>
      <c r="I1003" s="28">
        <f>_xlfn.XLOOKUP(Emergency[[#This Row],[Visit_ID]],Financials[Visit_ID],Financials[Balance_Due])</f>
        <v>1962.9545845177449</v>
      </c>
      <c r="J1003" s="3">
        <f>_xlfn.XLOOKUP(Emergency[[#This Row],[Visit_ID]],Hospitalvisits[Visit_ID],Hospitalvisits[Admission_Date])</f>
        <v>44899</v>
      </c>
      <c r="K1003">
        <f>_xlfn.XLOOKUP(Emergency[[#This Row],[Patient_ID]],Patientsdetails[Patient_ID],Patientsdetails[Satisfaction_Score])</f>
        <v>6</v>
      </c>
      <c r="L1003" t="str">
        <f>_xlfn.XLOOKUP(Emergency[[#This Row],[Patient_ID]],Medicals[Patient ID],Medicals[Department])</f>
        <v>Oncology</v>
      </c>
    </row>
    <row r="1004" spans="1:12">
      <c r="A1004">
        <v>1003</v>
      </c>
      <c r="B1004">
        <v>977</v>
      </c>
      <c r="C1004">
        <v>2501</v>
      </c>
      <c r="D1004" t="s">
        <v>1262</v>
      </c>
      <c r="E1004">
        <v>8</v>
      </c>
      <c r="F1004" t="s">
        <v>1261</v>
      </c>
      <c r="G1004" s="28">
        <f>_xlfn.XLOOKUP(Emergency[[#This Row],[Visit_ID]],Financials[Visit_ID],Financials[Total_Bill_Amount])</f>
        <v>20565</v>
      </c>
      <c r="H1004" s="28">
        <f>_xlfn.XLOOKUP(Emergency[[#This Row],[Visit_ID]],Financials[Visit_ID],Financials[Insurance_Coverage])</f>
        <v>17281.835863057891</v>
      </c>
      <c r="I1004" s="28">
        <f>_xlfn.XLOOKUP(Emergency[[#This Row],[Visit_ID]],Financials[Visit_ID],Financials[Balance_Due])</f>
        <v>3283.1641369421118</v>
      </c>
      <c r="J1004" s="3">
        <f>_xlfn.XLOOKUP(Emergency[[#This Row],[Visit_ID]],Hospitalvisits[Visit_ID],Hospitalvisits[Admission_Date])</f>
        <v>44820</v>
      </c>
      <c r="K1004">
        <f>_xlfn.XLOOKUP(Emergency[[#This Row],[Patient_ID]],Patientsdetails[Patient_ID],Patientsdetails[Satisfaction_Score])</f>
        <v>4</v>
      </c>
      <c r="L1004" t="e">
        <f>_xlfn.XLOOKUP(Emergency[[#This Row],[Patient_ID]],Medicals[Patient ID],Medicals[Department])</f>
        <v>#N/A</v>
      </c>
    </row>
    <row r="1005" spans="1:12">
      <c r="A1005">
        <v>1004</v>
      </c>
      <c r="B1005">
        <v>910</v>
      </c>
      <c r="C1005">
        <v>2382</v>
      </c>
      <c r="D1005" t="s">
        <v>1261</v>
      </c>
      <c r="E1005">
        <v>8</v>
      </c>
      <c r="F1005" t="s">
        <v>1261</v>
      </c>
      <c r="G1005" s="28">
        <f>_xlfn.XLOOKUP(Emergency[[#This Row],[Visit_ID]],Financials[Visit_ID],Financials[Total_Bill_Amount])</f>
        <v>6747</v>
      </c>
      <c r="H1005" s="28">
        <f>_xlfn.XLOOKUP(Emergency[[#This Row],[Visit_ID]],Financials[Visit_ID],Financials[Insurance_Coverage])</f>
        <v>4811.0772882225092</v>
      </c>
      <c r="I1005" s="28">
        <f>_xlfn.XLOOKUP(Emergency[[#This Row],[Visit_ID]],Financials[Visit_ID],Financials[Balance_Due])</f>
        <v>1935.922711777491</v>
      </c>
      <c r="J1005" s="3">
        <f>_xlfn.XLOOKUP(Emergency[[#This Row],[Visit_ID]],Hospitalvisits[Visit_ID],Hospitalvisits[Admission_Date])</f>
        <v>45069</v>
      </c>
      <c r="K1005">
        <f>_xlfn.XLOOKUP(Emergency[[#This Row],[Patient_ID]],Patientsdetails[Patient_ID],Patientsdetails[Satisfaction_Score])</f>
        <v>2</v>
      </c>
      <c r="L1005" t="e">
        <f>_xlfn.XLOOKUP(Emergency[[#This Row],[Patient_ID]],Medicals[Patient ID],Medicals[Department])</f>
        <v>#N/A</v>
      </c>
    </row>
    <row r="1006" spans="1:12">
      <c r="A1006">
        <v>1005</v>
      </c>
      <c r="B1006">
        <v>598</v>
      </c>
      <c r="C1006">
        <v>2506</v>
      </c>
      <c r="D1006" t="s">
        <v>1261</v>
      </c>
      <c r="E1006">
        <v>2</v>
      </c>
      <c r="F1006" t="s">
        <v>1262</v>
      </c>
      <c r="G1006" s="28">
        <f>_xlfn.XLOOKUP(Emergency[[#This Row],[Visit_ID]],Financials[Visit_ID],Financials[Total_Bill_Amount])</f>
        <v>27645</v>
      </c>
      <c r="H1006" s="28">
        <f>_xlfn.XLOOKUP(Emergency[[#This Row],[Visit_ID]],Financials[Visit_ID],Financials[Insurance_Coverage])</f>
        <v>23523.56898904133</v>
      </c>
      <c r="I1006" s="28">
        <f>_xlfn.XLOOKUP(Emergency[[#This Row],[Visit_ID]],Financials[Visit_ID],Financials[Balance_Due])</f>
        <v>4121.4310109586704</v>
      </c>
      <c r="J1006" s="3">
        <f>_xlfn.XLOOKUP(Emergency[[#This Row],[Visit_ID]],Hospitalvisits[Visit_ID],Hospitalvisits[Admission_Date])</f>
        <v>45014</v>
      </c>
      <c r="K1006">
        <f>_xlfn.XLOOKUP(Emergency[[#This Row],[Patient_ID]],Patientsdetails[Patient_ID],Patientsdetails[Satisfaction_Score])</f>
        <v>5</v>
      </c>
      <c r="L1006" t="e">
        <f>_xlfn.XLOOKUP(Emergency[[#This Row],[Patient_ID]],Medicals[Patient ID],Medicals[Department])</f>
        <v>#N/A</v>
      </c>
    </row>
    <row r="1007" spans="1:12">
      <c r="A1007">
        <v>1006</v>
      </c>
      <c r="B1007">
        <v>231</v>
      </c>
      <c r="C1007">
        <v>1550</v>
      </c>
      <c r="D1007" t="s">
        <v>1261</v>
      </c>
      <c r="E1007">
        <v>11</v>
      </c>
      <c r="F1007" t="s">
        <v>1262</v>
      </c>
      <c r="G1007" s="28">
        <f>_xlfn.XLOOKUP(Emergency[[#This Row],[Visit_ID]],Financials[Visit_ID],Financials[Total_Bill_Amount])</f>
        <v>33632</v>
      </c>
      <c r="H1007" s="28">
        <f>_xlfn.XLOOKUP(Emergency[[#This Row],[Visit_ID]],Financials[Visit_ID],Financials[Insurance_Coverage])</f>
        <v>19158.0996383946</v>
      </c>
      <c r="I1007" s="28">
        <f>_xlfn.XLOOKUP(Emergency[[#This Row],[Visit_ID]],Financials[Visit_ID],Financials[Balance_Due])</f>
        <v>14473.9003616054</v>
      </c>
      <c r="J1007" s="3">
        <f>_xlfn.XLOOKUP(Emergency[[#This Row],[Visit_ID]],Hospitalvisits[Visit_ID],Hospitalvisits[Admission_Date])</f>
        <v>44676</v>
      </c>
      <c r="K1007">
        <f>_xlfn.XLOOKUP(Emergency[[#This Row],[Patient_ID]],Patientsdetails[Patient_ID],Patientsdetails[Satisfaction_Score])</f>
        <v>4</v>
      </c>
      <c r="L1007" t="e">
        <f>_xlfn.XLOOKUP(Emergency[[#This Row],[Patient_ID]],Medicals[Patient ID],Medicals[Department])</f>
        <v>#N/A</v>
      </c>
    </row>
    <row r="1008" spans="1:12">
      <c r="A1008">
        <v>1007</v>
      </c>
      <c r="B1008">
        <v>427</v>
      </c>
      <c r="C1008">
        <v>2056</v>
      </c>
      <c r="D1008" t="s">
        <v>1262</v>
      </c>
      <c r="E1008">
        <v>6</v>
      </c>
      <c r="F1008" t="s">
        <v>1262</v>
      </c>
      <c r="G1008" s="28">
        <f>_xlfn.XLOOKUP(Emergency[[#This Row],[Visit_ID]],Financials[Visit_ID],Financials[Total_Bill_Amount])</f>
        <v>15451</v>
      </c>
      <c r="H1008" s="28">
        <f>_xlfn.XLOOKUP(Emergency[[#This Row],[Visit_ID]],Financials[Visit_ID],Financials[Insurance_Coverage])</f>
        <v>10219.47756904665</v>
      </c>
      <c r="I1008" s="28">
        <f>_xlfn.XLOOKUP(Emergency[[#This Row],[Visit_ID]],Financials[Visit_ID],Financials[Balance_Due])</f>
        <v>5231.5224309533533</v>
      </c>
      <c r="J1008" s="3">
        <f>_xlfn.XLOOKUP(Emergency[[#This Row],[Visit_ID]],Hospitalvisits[Visit_ID],Hospitalvisits[Admission_Date])</f>
        <v>44598</v>
      </c>
      <c r="K1008">
        <f>_xlfn.XLOOKUP(Emergency[[#This Row],[Patient_ID]],Patientsdetails[Patient_ID],Patientsdetails[Satisfaction_Score])</f>
        <v>7</v>
      </c>
      <c r="L1008" t="e">
        <f>_xlfn.XLOOKUP(Emergency[[#This Row],[Patient_ID]],Medicals[Patient ID],Medicals[Department])</f>
        <v>#N/A</v>
      </c>
    </row>
    <row r="1009" spans="1:12">
      <c r="A1009">
        <v>1008</v>
      </c>
      <c r="B1009">
        <v>278</v>
      </c>
      <c r="C1009">
        <v>2892</v>
      </c>
      <c r="D1009" t="s">
        <v>1262</v>
      </c>
      <c r="E1009">
        <v>6</v>
      </c>
      <c r="F1009" t="s">
        <v>1261</v>
      </c>
      <c r="G1009" s="28">
        <f>_xlfn.XLOOKUP(Emergency[[#This Row],[Visit_ID]],Financials[Visit_ID],Financials[Total_Bill_Amount])</f>
        <v>35450</v>
      </c>
      <c r="H1009" s="28">
        <f>_xlfn.XLOOKUP(Emergency[[#This Row],[Visit_ID]],Financials[Visit_ID],Financials[Insurance_Coverage])</f>
        <v>28871.770909340099</v>
      </c>
      <c r="I1009" s="28">
        <f>_xlfn.XLOOKUP(Emergency[[#This Row],[Visit_ID]],Financials[Visit_ID],Financials[Balance_Due])</f>
        <v>6578.2290906598973</v>
      </c>
      <c r="J1009" s="3">
        <f>_xlfn.XLOOKUP(Emergency[[#This Row],[Visit_ID]],Hospitalvisits[Visit_ID],Hospitalvisits[Admission_Date])</f>
        <v>45133</v>
      </c>
      <c r="K1009">
        <f>_xlfn.XLOOKUP(Emergency[[#This Row],[Patient_ID]],Patientsdetails[Patient_ID],Patientsdetails[Satisfaction_Score])</f>
        <v>2</v>
      </c>
      <c r="L1009" t="e">
        <f>_xlfn.XLOOKUP(Emergency[[#This Row],[Patient_ID]],Medicals[Patient ID],Medicals[Department])</f>
        <v>#N/A</v>
      </c>
    </row>
    <row r="1010" spans="1:12">
      <c r="A1010">
        <v>1009</v>
      </c>
      <c r="B1010">
        <v>802</v>
      </c>
      <c r="C1010">
        <v>213</v>
      </c>
      <c r="D1010" t="s">
        <v>1261</v>
      </c>
      <c r="E1010">
        <v>12</v>
      </c>
      <c r="F1010" t="s">
        <v>1262</v>
      </c>
      <c r="G1010" s="28">
        <f>_xlfn.XLOOKUP(Emergency[[#This Row],[Visit_ID]],Financials[Visit_ID],Financials[Total_Bill_Amount])</f>
        <v>7027</v>
      </c>
      <c r="H1010" s="28">
        <f>_xlfn.XLOOKUP(Emergency[[#This Row],[Visit_ID]],Financials[Visit_ID],Financials[Insurance_Coverage])</f>
        <v>6133.9561854028561</v>
      </c>
      <c r="I1010" s="28">
        <f>_xlfn.XLOOKUP(Emergency[[#This Row],[Visit_ID]],Financials[Visit_ID],Financials[Balance_Due])</f>
        <v>893.04381459714386</v>
      </c>
      <c r="J1010" s="3">
        <f>_xlfn.XLOOKUP(Emergency[[#This Row],[Visit_ID]],Hospitalvisits[Visit_ID],Hospitalvisits[Admission_Date])</f>
        <v>44904</v>
      </c>
      <c r="K1010">
        <f>_xlfn.XLOOKUP(Emergency[[#This Row],[Patient_ID]],Patientsdetails[Patient_ID],Patientsdetails[Satisfaction_Score])</f>
        <v>6</v>
      </c>
      <c r="L1010" t="e">
        <f>_xlfn.XLOOKUP(Emergency[[#This Row],[Patient_ID]],Medicals[Patient ID],Medicals[Department])</f>
        <v>#N/A</v>
      </c>
    </row>
    <row r="1011" spans="1:12">
      <c r="A1011">
        <v>1010</v>
      </c>
      <c r="B1011">
        <v>573</v>
      </c>
      <c r="C1011">
        <v>2759</v>
      </c>
      <c r="D1011" t="s">
        <v>1261</v>
      </c>
      <c r="E1011">
        <v>8</v>
      </c>
      <c r="F1011" t="s">
        <v>1261</v>
      </c>
      <c r="G1011" s="28">
        <f>_xlfn.XLOOKUP(Emergency[[#This Row],[Visit_ID]],Financials[Visit_ID],Financials[Total_Bill_Amount])</f>
        <v>8421</v>
      </c>
      <c r="H1011" s="28">
        <f>_xlfn.XLOOKUP(Emergency[[#This Row],[Visit_ID]],Financials[Visit_ID],Financials[Insurance_Coverage])</f>
        <v>6627.6208309082267</v>
      </c>
      <c r="I1011" s="28">
        <f>_xlfn.XLOOKUP(Emergency[[#This Row],[Visit_ID]],Financials[Visit_ID],Financials[Balance_Due])</f>
        <v>1793.3791690917731</v>
      </c>
      <c r="J1011" s="3">
        <f>_xlfn.XLOOKUP(Emergency[[#This Row],[Visit_ID]],Hospitalvisits[Visit_ID],Hospitalvisits[Admission_Date])</f>
        <v>45259</v>
      </c>
      <c r="K1011">
        <f>_xlfn.XLOOKUP(Emergency[[#This Row],[Patient_ID]],Patientsdetails[Patient_ID],Patientsdetails[Satisfaction_Score])</f>
        <v>3</v>
      </c>
      <c r="L1011" t="e">
        <f>_xlfn.XLOOKUP(Emergency[[#This Row],[Patient_ID]],Medicals[Patient ID],Medicals[Department])</f>
        <v>#N/A</v>
      </c>
    </row>
    <row r="1012" spans="1:12">
      <c r="A1012">
        <v>1011</v>
      </c>
      <c r="B1012">
        <v>617</v>
      </c>
      <c r="C1012">
        <v>1902</v>
      </c>
      <c r="D1012" t="s">
        <v>1261</v>
      </c>
      <c r="E1012">
        <v>1</v>
      </c>
      <c r="F1012" t="s">
        <v>1261</v>
      </c>
      <c r="G1012" s="28">
        <f>_xlfn.XLOOKUP(Emergency[[#This Row],[Visit_ID]],Financials[Visit_ID],Financials[Total_Bill_Amount])</f>
        <v>8002</v>
      </c>
      <c r="H1012" s="28">
        <f>_xlfn.XLOOKUP(Emergency[[#This Row],[Visit_ID]],Financials[Visit_ID],Financials[Insurance_Coverage])</f>
        <v>4172.2978226195164</v>
      </c>
      <c r="I1012" s="28">
        <f>_xlfn.XLOOKUP(Emergency[[#This Row],[Visit_ID]],Financials[Visit_ID],Financials[Balance_Due])</f>
        <v>3829.702177380484</v>
      </c>
      <c r="J1012" s="3">
        <f>_xlfn.XLOOKUP(Emergency[[#This Row],[Visit_ID]],Hospitalvisits[Visit_ID],Hospitalvisits[Admission_Date])</f>
        <v>44716</v>
      </c>
      <c r="K1012">
        <f>_xlfn.XLOOKUP(Emergency[[#This Row],[Patient_ID]],Patientsdetails[Patient_ID],Patientsdetails[Satisfaction_Score])</f>
        <v>9</v>
      </c>
      <c r="L1012" t="e">
        <f>_xlfn.XLOOKUP(Emergency[[#This Row],[Patient_ID]],Medicals[Patient ID],Medicals[Department])</f>
        <v>#N/A</v>
      </c>
    </row>
    <row r="1013" spans="1:12">
      <c r="A1013">
        <v>1012</v>
      </c>
      <c r="B1013">
        <v>698</v>
      </c>
      <c r="C1013">
        <v>1601</v>
      </c>
      <c r="D1013" t="s">
        <v>1262</v>
      </c>
      <c r="E1013">
        <v>4</v>
      </c>
      <c r="F1013" t="s">
        <v>1261</v>
      </c>
      <c r="G1013" s="28">
        <f>_xlfn.XLOOKUP(Emergency[[#This Row],[Visit_ID]],Financials[Visit_ID],Financials[Total_Bill_Amount])</f>
        <v>15215</v>
      </c>
      <c r="H1013" s="28">
        <f>_xlfn.XLOOKUP(Emergency[[#This Row],[Visit_ID]],Financials[Visit_ID],Financials[Insurance_Coverage])</f>
        <v>10265.998555593689</v>
      </c>
      <c r="I1013" s="28">
        <f>_xlfn.XLOOKUP(Emergency[[#This Row],[Visit_ID]],Financials[Visit_ID],Financials[Balance_Due])</f>
        <v>4949.001444406309</v>
      </c>
      <c r="J1013" s="3">
        <f>_xlfn.XLOOKUP(Emergency[[#This Row],[Visit_ID]],Hospitalvisits[Visit_ID],Hospitalvisits[Admission_Date])</f>
        <v>44579</v>
      </c>
      <c r="K1013">
        <f>_xlfn.XLOOKUP(Emergency[[#This Row],[Patient_ID]],Patientsdetails[Patient_ID],Patientsdetails[Satisfaction_Score])</f>
        <v>2</v>
      </c>
      <c r="L1013" t="e">
        <f>_xlfn.XLOOKUP(Emergency[[#This Row],[Patient_ID]],Medicals[Patient ID],Medicals[Department])</f>
        <v>#N/A</v>
      </c>
    </row>
    <row r="1014" spans="1:12">
      <c r="A1014">
        <v>1013</v>
      </c>
      <c r="B1014">
        <v>159</v>
      </c>
      <c r="C1014">
        <v>981</v>
      </c>
      <c r="D1014" t="s">
        <v>1262</v>
      </c>
      <c r="E1014">
        <v>2</v>
      </c>
      <c r="F1014" t="s">
        <v>1262</v>
      </c>
      <c r="G1014" s="28">
        <f>_xlfn.XLOOKUP(Emergency[[#This Row],[Visit_ID]],Financials[Visit_ID],Financials[Total_Bill_Amount])</f>
        <v>47091</v>
      </c>
      <c r="H1014" s="28">
        <f>_xlfn.XLOOKUP(Emergency[[#This Row],[Visit_ID]],Financials[Visit_ID],Financials[Insurance_Coverage])</f>
        <v>38983.73096941394</v>
      </c>
      <c r="I1014" s="28">
        <f>_xlfn.XLOOKUP(Emergency[[#This Row],[Visit_ID]],Financials[Visit_ID],Financials[Balance_Due])</f>
        <v>8107.2690305860597</v>
      </c>
      <c r="J1014" s="3">
        <f>_xlfn.XLOOKUP(Emergency[[#This Row],[Visit_ID]],Hospitalvisits[Visit_ID],Hospitalvisits[Admission_Date])</f>
        <v>45285</v>
      </c>
      <c r="K1014">
        <f>_xlfn.XLOOKUP(Emergency[[#This Row],[Patient_ID]],Patientsdetails[Patient_ID],Patientsdetails[Satisfaction_Score])</f>
        <v>2</v>
      </c>
      <c r="L1014" t="str">
        <f>_xlfn.XLOOKUP(Emergency[[#This Row],[Patient_ID]],Medicals[Patient ID],Medicals[Department])</f>
        <v>Orthopedics</v>
      </c>
    </row>
    <row r="1015" spans="1:12">
      <c r="A1015">
        <v>1014</v>
      </c>
      <c r="B1015">
        <v>238</v>
      </c>
      <c r="C1015">
        <v>1355</v>
      </c>
      <c r="D1015" t="s">
        <v>1261</v>
      </c>
      <c r="E1015">
        <v>1</v>
      </c>
      <c r="F1015" t="s">
        <v>1262</v>
      </c>
      <c r="G1015" s="28">
        <f>_xlfn.XLOOKUP(Emergency[[#This Row],[Visit_ID]],Financials[Visit_ID],Financials[Total_Bill_Amount])</f>
        <v>26622</v>
      </c>
      <c r="H1015" s="28">
        <f>_xlfn.XLOOKUP(Emergency[[#This Row],[Visit_ID]],Financials[Visit_ID],Financials[Insurance_Coverage])</f>
        <v>13992.46401114234</v>
      </c>
      <c r="I1015" s="28">
        <f>_xlfn.XLOOKUP(Emergency[[#This Row],[Visit_ID]],Financials[Visit_ID],Financials[Balance_Due])</f>
        <v>12629.53598885766</v>
      </c>
      <c r="J1015" s="3">
        <f>_xlfn.XLOOKUP(Emergency[[#This Row],[Visit_ID]],Hospitalvisits[Visit_ID],Hospitalvisits[Admission_Date])</f>
        <v>44896</v>
      </c>
      <c r="K1015">
        <f>_xlfn.XLOOKUP(Emergency[[#This Row],[Patient_ID]],Patientsdetails[Patient_ID],Patientsdetails[Satisfaction_Score])</f>
        <v>1</v>
      </c>
      <c r="L1015" t="e">
        <f>_xlfn.XLOOKUP(Emergency[[#This Row],[Patient_ID]],Medicals[Patient ID],Medicals[Department])</f>
        <v>#N/A</v>
      </c>
    </row>
    <row r="1016" spans="1:12">
      <c r="A1016">
        <v>1015</v>
      </c>
      <c r="B1016">
        <v>919</v>
      </c>
      <c r="C1016">
        <v>1728</v>
      </c>
      <c r="D1016" t="s">
        <v>1261</v>
      </c>
      <c r="E1016">
        <v>8</v>
      </c>
      <c r="F1016" t="s">
        <v>1262</v>
      </c>
      <c r="G1016" s="28">
        <f>_xlfn.XLOOKUP(Emergency[[#This Row],[Visit_ID]],Financials[Visit_ID],Financials[Total_Bill_Amount])</f>
        <v>17223</v>
      </c>
      <c r="H1016" s="28">
        <f>_xlfn.XLOOKUP(Emergency[[#This Row],[Visit_ID]],Financials[Visit_ID],Financials[Insurance_Coverage])</f>
        <v>11727.42388856489</v>
      </c>
      <c r="I1016" s="28">
        <f>_xlfn.XLOOKUP(Emergency[[#This Row],[Visit_ID]],Financials[Visit_ID],Financials[Balance_Due])</f>
        <v>5495.5761114351062</v>
      </c>
      <c r="J1016" s="3">
        <f>_xlfn.XLOOKUP(Emergency[[#This Row],[Visit_ID]],Hospitalvisits[Visit_ID],Hospitalvisits[Admission_Date])</f>
        <v>45515</v>
      </c>
      <c r="K1016">
        <f>_xlfn.XLOOKUP(Emergency[[#This Row],[Patient_ID]],Patientsdetails[Patient_ID],Patientsdetails[Satisfaction_Score])</f>
        <v>7</v>
      </c>
      <c r="L1016" t="e">
        <f>_xlfn.XLOOKUP(Emergency[[#This Row],[Patient_ID]],Medicals[Patient ID],Medicals[Department])</f>
        <v>#N/A</v>
      </c>
    </row>
    <row r="1017" spans="1:12">
      <c r="A1017">
        <v>1016</v>
      </c>
      <c r="B1017">
        <v>80</v>
      </c>
      <c r="C1017">
        <v>1069</v>
      </c>
      <c r="D1017" t="s">
        <v>1262</v>
      </c>
      <c r="E1017">
        <v>8</v>
      </c>
      <c r="F1017" t="s">
        <v>1261</v>
      </c>
      <c r="G1017" s="28">
        <f>_xlfn.XLOOKUP(Emergency[[#This Row],[Visit_ID]],Financials[Visit_ID],Financials[Total_Bill_Amount])</f>
        <v>25523</v>
      </c>
      <c r="H1017" s="28">
        <f>_xlfn.XLOOKUP(Emergency[[#This Row],[Visit_ID]],Financials[Visit_ID],Financials[Insurance_Coverage])</f>
        <v>17638.136458254739</v>
      </c>
      <c r="I1017" s="28">
        <f>_xlfn.XLOOKUP(Emergency[[#This Row],[Visit_ID]],Financials[Visit_ID],Financials[Balance_Due])</f>
        <v>7884.8635417452606</v>
      </c>
      <c r="J1017" s="3">
        <f>_xlfn.XLOOKUP(Emergency[[#This Row],[Visit_ID]],Hospitalvisits[Visit_ID],Hospitalvisits[Admission_Date])</f>
        <v>45466</v>
      </c>
      <c r="K1017">
        <f>_xlfn.XLOOKUP(Emergency[[#This Row],[Patient_ID]],Patientsdetails[Patient_ID],Patientsdetails[Satisfaction_Score])</f>
        <v>9</v>
      </c>
      <c r="L1017" t="str">
        <f>_xlfn.XLOOKUP(Emergency[[#This Row],[Patient_ID]],Medicals[Patient ID],Medicals[Department])</f>
        <v>Oncology</v>
      </c>
    </row>
    <row r="1018" spans="1:12">
      <c r="A1018">
        <v>1017</v>
      </c>
      <c r="B1018">
        <v>868</v>
      </c>
      <c r="C1018">
        <v>2067</v>
      </c>
      <c r="D1018" t="s">
        <v>1261</v>
      </c>
      <c r="E1018">
        <v>8</v>
      </c>
      <c r="F1018" t="s">
        <v>1262</v>
      </c>
      <c r="G1018" s="28">
        <f>_xlfn.XLOOKUP(Emergency[[#This Row],[Visit_ID]],Financials[Visit_ID],Financials[Total_Bill_Amount])</f>
        <v>7973</v>
      </c>
      <c r="H1018" s="28">
        <f>_xlfn.XLOOKUP(Emergency[[#This Row],[Visit_ID]],Financials[Visit_ID],Financials[Insurance_Coverage])</f>
        <v>6771.3663012536481</v>
      </c>
      <c r="I1018" s="28">
        <f>_xlfn.XLOOKUP(Emergency[[#This Row],[Visit_ID]],Financials[Visit_ID],Financials[Balance_Due])</f>
        <v>1201.6336987463519</v>
      </c>
      <c r="J1018" s="3">
        <f>_xlfn.XLOOKUP(Emergency[[#This Row],[Visit_ID]],Hospitalvisits[Visit_ID],Hospitalvisits[Admission_Date])</f>
        <v>45286</v>
      </c>
      <c r="K1018">
        <f>_xlfn.XLOOKUP(Emergency[[#This Row],[Patient_ID]],Patientsdetails[Patient_ID],Patientsdetails[Satisfaction_Score])</f>
        <v>10</v>
      </c>
      <c r="L1018" t="e">
        <f>_xlfn.XLOOKUP(Emergency[[#This Row],[Patient_ID]],Medicals[Patient ID],Medicals[Department])</f>
        <v>#N/A</v>
      </c>
    </row>
    <row r="1019" spans="1:12">
      <c r="A1019">
        <v>1018</v>
      </c>
      <c r="B1019">
        <v>57</v>
      </c>
      <c r="C1019">
        <v>1815</v>
      </c>
      <c r="D1019" t="s">
        <v>1262</v>
      </c>
      <c r="E1019">
        <v>1</v>
      </c>
      <c r="F1019" t="s">
        <v>1261</v>
      </c>
      <c r="G1019" s="28">
        <f>_xlfn.XLOOKUP(Emergency[[#This Row],[Visit_ID]],Financials[Visit_ID],Financials[Total_Bill_Amount])</f>
        <v>11650</v>
      </c>
      <c r="H1019" s="28">
        <f>_xlfn.XLOOKUP(Emergency[[#This Row],[Visit_ID]],Financials[Visit_ID],Financials[Insurance_Coverage])</f>
        <v>8825.0756301855017</v>
      </c>
      <c r="I1019" s="28">
        <f>_xlfn.XLOOKUP(Emergency[[#This Row],[Visit_ID]],Financials[Visit_ID],Financials[Balance_Due])</f>
        <v>2824.9243698144978</v>
      </c>
      <c r="J1019" s="3">
        <f>_xlfn.XLOOKUP(Emergency[[#This Row],[Visit_ID]],Hospitalvisits[Visit_ID],Hospitalvisits[Admission_Date])</f>
        <v>44708</v>
      </c>
      <c r="K1019">
        <f>_xlfn.XLOOKUP(Emergency[[#This Row],[Patient_ID]],Patientsdetails[Patient_ID],Patientsdetails[Satisfaction_Score])</f>
        <v>5</v>
      </c>
      <c r="L1019" t="str">
        <f>_xlfn.XLOOKUP(Emergency[[#This Row],[Patient_ID]],Medicals[Patient ID],Medicals[Department])</f>
        <v>Pediatrics</v>
      </c>
    </row>
    <row r="1020" spans="1:12">
      <c r="A1020">
        <v>1019</v>
      </c>
      <c r="B1020">
        <v>114</v>
      </c>
      <c r="C1020">
        <v>1491</v>
      </c>
      <c r="D1020" t="s">
        <v>1262</v>
      </c>
      <c r="E1020">
        <v>2</v>
      </c>
      <c r="F1020" t="s">
        <v>1261</v>
      </c>
      <c r="G1020" s="28">
        <f>_xlfn.XLOOKUP(Emergency[[#This Row],[Visit_ID]],Financials[Visit_ID],Financials[Total_Bill_Amount])</f>
        <v>6181</v>
      </c>
      <c r="H1020" s="28">
        <f>_xlfn.XLOOKUP(Emergency[[#This Row],[Visit_ID]],Financials[Visit_ID],Financials[Insurance_Coverage])</f>
        <v>3448.9458687159372</v>
      </c>
      <c r="I1020" s="28">
        <f>_xlfn.XLOOKUP(Emergency[[#This Row],[Visit_ID]],Financials[Visit_ID],Financials[Balance_Due])</f>
        <v>2732.0541312840628</v>
      </c>
      <c r="J1020" s="3">
        <f>_xlfn.XLOOKUP(Emergency[[#This Row],[Visit_ID]],Hospitalvisits[Visit_ID],Hospitalvisits[Admission_Date])</f>
        <v>44605</v>
      </c>
      <c r="K1020">
        <f>_xlfn.XLOOKUP(Emergency[[#This Row],[Patient_ID]],Patientsdetails[Patient_ID],Patientsdetails[Satisfaction_Score])</f>
        <v>4</v>
      </c>
      <c r="L1020" t="e">
        <f>_xlfn.XLOOKUP(Emergency[[#This Row],[Patient_ID]],Medicals[Patient ID],Medicals[Department])</f>
        <v>#N/A</v>
      </c>
    </row>
    <row r="1021" spans="1:12">
      <c r="A1021">
        <v>1020</v>
      </c>
      <c r="B1021">
        <v>726</v>
      </c>
      <c r="C1021">
        <v>1604</v>
      </c>
      <c r="D1021" t="s">
        <v>1261</v>
      </c>
      <c r="E1021">
        <v>7</v>
      </c>
      <c r="F1021" t="s">
        <v>1262</v>
      </c>
      <c r="G1021" s="28">
        <f>_xlfn.XLOOKUP(Emergency[[#This Row],[Visit_ID]],Financials[Visit_ID],Financials[Total_Bill_Amount])</f>
        <v>25889</v>
      </c>
      <c r="H1021" s="28">
        <f>_xlfn.XLOOKUP(Emergency[[#This Row],[Visit_ID]],Financials[Visit_ID],Financials[Insurance_Coverage])</f>
        <v>22565.18041990733</v>
      </c>
      <c r="I1021" s="28">
        <f>_xlfn.XLOOKUP(Emergency[[#This Row],[Visit_ID]],Financials[Visit_ID],Financials[Balance_Due])</f>
        <v>3323.819580092666</v>
      </c>
      <c r="J1021" s="3">
        <f>_xlfn.XLOOKUP(Emergency[[#This Row],[Visit_ID]],Hospitalvisits[Visit_ID],Hospitalvisits[Admission_Date])</f>
        <v>45623</v>
      </c>
      <c r="K1021">
        <f>_xlfn.XLOOKUP(Emergency[[#This Row],[Patient_ID]],Patientsdetails[Patient_ID],Patientsdetails[Satisfaction_Score])</f>
        <v>9</v>
      </c>
      <c r="L1021" t="e">
        <f>_xlfn.XLOOKUP(Emergency[[#This Row],[Patient_ID]],Medicals[Patient ID],Medicals[Department])</f>
        <v>#N/A</v>
      </c>
    </row>
    <row r="1022" spans="1:12">
      <c r="A1022">
        <v>1021</v>
      </c>
      <c r="B1022">
        <v>944</v>
      </c>
      <c r="C1022">
        <v>2419</v>
      </c>
      <c r="D1022" t="s">
        <v>1261</v>
      </c>
      <c r="E1022">
        <v>7</v>
      </c>
      <c r="F1022" t="s">
        <v>1261</v>
      </c>
      <c r="G1022" s="28">
        <f>_xlfn.XLOOKUP(Emergency[[#This Row],[Visit_ID]],Financials[Visit_ID],Financials[Total_Bill_Amount])</f>
        <v>31377</v>
      </c>
      <c r="H1022" s="28">
        <f>_xlfn.XLOOKUP(Emergency[[#This Row],[Visit_ID]],Financials[Visit_ID],Financials[Insurance_Coverage])</f>
        <v>15736.567280706309</v>
      </c>
      <c r="I1022" s="28">
        <f>_xlfn.XLOOKUP(Emergency[[#This Row],[Visit_ID]],Financials[Visit_ID],Financials[Balance_Due])</f>
        <v>15640.432719293691</v>
      </c>
      <c r="J1022" s="3">
        <f>_xlfn.XLOOKUP(Emergency[[#This Row],[Visit_ID]],Hospitalvisits[Visit_ID],Hospitalvisits[Admission_Date])</f>
        <v>45320</v>
      </c>
      <c r="K1022">
        <f>_xlfn.XLOOKUP(Emergency[[#This Row],[Patient_ID]],Patientsdetails[Patient_ID],Patientsdetails[Satisfaction_Score])</f>
        <v>10</v>
      </c>
      <c r="L1022" t="e">
        <f>_xlfn.XLOOKUP(Emergency[[#This Row],[Patient_ID]],Medicals[Patient ID],Medicals[Department])</f>
        <v>#N/A</v>
      </c>
    </row>
    <row r="1023" spans="1:12">
      <c r="A1023">
        <v>1022</v>
      </c>
      <c r="B1023">
        <v>457</v>
      </c>
      <c r="C1023">
        <v>90</v>
      </c>
      <c r="D1023" t="s">
        <v>1262</v>
      </c>
      <c r="E1023">
        <v>7</v>
      </c>
      <c r="F1023" t="s">
        <v>1262</v>
      </c>
      <c r="G1023" s="28">
        <f>_xlfn.XLOOKUP(Emergency[[#This Row],[Visit_ID]],Financials[Visit_ID],Financials[Total_Bill_Amount])</f>
        <v>23584</v>
      </c>
      <c r="H1023" s="28">
        <f>_xlfn.XLOOKUP(Emergency[[#This Row],[Visit_ID]],Financials[Visit_ID],Financials[Insurance_Coverage])</f>
        <v>16950.579179211891</v>
      </c>
      <c r="I1023" s="28">
        <f>_xlfn.XLOOKUP(Emergency[[#This Row],[Visit_ID]],Financials[Visit_ID],Financials[Balance_Due])</f>
        <v>6633.4208207881056</v>
      </c>
      <c r="J1023" s="3">
        <f>_xlfn.XLOOKUP(Emergency[[#This Row],[Visit_ID]],Hospitalvisits[Visit_ID],Hospitalvisits[Admission_Date])</f>
        <v>45354</v>
      </c>
      <c r="K1023">
        <f>_xlfn.XLOOKUP(Emergency[[#This Row],[Patient_ID]],Patientsdetails[Patient_ID],Patientsdetails[Satisfaction_Score])</f>
        <v>2</v>
      </c>
      <c r="L1023" t="e">
        <f>_xlfn.XLOOKUP(Emergency[[#This Row],[Patient_ID]],Medicals[Patient ID],Medicals[Department])</f>
        <v>#N/A</v>
      </c>
    </row>
    <row r="1024" spans="1:12">
      <c r="A1024">
        <v>1023</v>
      </c>
      <c r="B1024">
        <v>392</v>
      </c>
      <c r="C1024">
        <v>1647</v>
      </c>
      <c r="D1024" t="s">
        <v>1261</v>
      </c>
      <c r="E1024">
        <v>8</v>
      </c>
      <c r="F1024" t="s">
        <v>1262</v>
      </c>
      <c r="G1024" s="28">
        <f>_xlfn.XLOOKUP(Emergency[[#This Row],[Visit_ID]],Financials[Visit_ID],Financials[Total_Bill_Amount])</f>
        <v>30900</v>
      </c>
      <c r="H1024" s="28">
        <f>_xlfn.XLOOKUP(Emergency[[#This Row],[Visit_ID]],Financials[Visit_ID],Financials[Insurance_Coverage])</f>
        <v>21840.972964756809</v>
      </c>
      <c r="I1024" s="28">
        <f>_xlfn.XLOOKUP(Emergency[[#This Row],[Visit_ID]],Financials[Visit_ID],Financials[Balance_Due])</f>
        <v>9059.0270352431944</v>
      </c>
      <c r="J1024" s="3">
        <f>_xlfn.XLOOKUP(Emergency[[#This Row],[Visit_ID]],Hospitalvisits[Visit_ID],Hospitalvisits[Admission_Date])</f>
        <v>45449</v>
      </c>
      <c r="K1024">
        <f>_xlfn.XLOOKUP(Emergency[[#This Row],[Patient_ID]],Patientsdetails[Patient_ID],Patientsdetails[Satisfaction_Score])</f>
        <v>2</v>
      </c>
      <c r="L1024" t="e">
        <f>_xlfn.XLOOKUP(Emergency[[#This Row],[Patient_ID]],Medicals[Patient ID],Medicals[Department])</f>
        <v>#N/A</v>
      </c>
    </row>
    <row r="1025" spans="1:12">
      <c r="A1025">
        <v>1024</v>
      </c>
      <c r="B1025">
        <v>958</v>
      </c>
      <c r="C1025">
        <v>182</v>
      </c>
      <c r="D1025" t="s">
        <v>1261</v>
      </c>
      <c r="E1025">
        <v>5</v>
      </c>
      <c r="F1025" t="s">
        <v>1262</v>
      </c>
      <c r="G1025" s="28">
        <f>_xlfn.XLOOKUP(Emergency[[#This Row],[Visit_ID]],Financials[Visit_ID],Financials[Total_Bill_Amount])</f>
        <v>6577</v>
      </c>
      <c r="H1025" s="28">
        <f>_xlfn.XLOOKUP(Emergency[[#This Row],[Visit_ID]],Financials[Visit_ID],Financials[Insurance_Coverage])</f>
        <v>4777.0424696078753</v>
      </c>
      <c r="I1025" s="28">
        <f>_xlfn.XLOOKUP(Emergency[[#This Row],[Visit_ID]],Financials[Visit_ID],Financials[Balance_Due])</f>
        <v>1799.9575303921249</v>
      </c>
      <c r="J1025" s="3">
        <f>_xlfn.XLOOKUP(Emergency[[#This Row],[Visit_ID]],Hospitalvisits[Visit_ID],Hospitalvisits[Admission_Date])</f>
        <v>45374</v>
      </c>
      <c r="K1025">
        <f>_xlfn.XLOOKUP(Emergency[[#This Row],[Patient_ID]],Patientsdetails[Patient_ID],Patientsdetails[Satisfaction_Score])</f>
        <v>9</v>
      </c>
      <c r="L1025" t="e">
        <f>_xlfn.XLOOKUP(Emergency[[#This Row],[Patient_ID]],Medicals[Patient ID],Medicals[Department])</f>
        <v>#N/A</v>
      </c>
    </row>
    <row r="1026" spans="1:12">
      <c r="A1026">
        <v>1025</v>
      </c>
      <c r="B1026">
        <v>43</v>
      </c>
      <c r="C1026">
        <v>2867</v>
      </c>
      <c r="D1026" t="s">
        <v>1262</v>
      </c>
      <c r="E1026">
        <v>8</v>
      </c>
      <c r="F1026" t="s">
        <v>1261</v>
      </c>
      <c r="G1026" s="28">
        <f>_xlfn.XLOOKUP(Emergency[[#This Row],[Visit_ID]],Financials[Visit_ID],Financials[Total_Bill_Amount])</f>
        <v>8609</v>
      </c>
      <c r="H1026" s="28">
        <f>_xlfn.XLOOKUP(Emergency[[#This Row],[Visit_ID]],Financials[Visit_ID],Financials[Insurance_Coverage])</f>
        <v>7579.7541730592111</v>
      </c>
      <c r="I1026" s="28">
        <f>_xlfn.XLOOKUP(Emergency[[#This Row],[Visit_ID]],Financials[Visit_ID],Financials[Balance_Due])</f>
        <v>1029.2458269407889</v>
      </c>
      <c r="J1026" s="3">
        <f>_xlfn.XLOOKUP(Emergency[[#This Row],[Visit_ID]],Hospitalvisits[Visit_ID],Hospitalvisits[Admission_Date])</f>
        <v>45150</v>
      </c>
      <c r="K1026">
        <f>_xlfn.XLOOKUP(Emergency[[#This Row],[Patient_ID]],Patientsdetails[Patient_ID],Patientsdetails[Satisfaction_Score])</f>
        <v>5</v>
      </c>
      <c r="L1026" t="str">
        <f>_xlfn.XLOOKUP(Emergency[[#This Row],[Patient_ID]],Medicals[Patient ID],Medicals[Department])</f>
        <v>Oncology</v>
      </c>
    </row>
    <row r="1027" spans="1:12">
      <c r="A1027">
        <v>1026</v>
      </c>
      <c r="B1027">
        <v>633</v>
      </c>
      <c r="C1027">
        <v>1302</v>
      </c>
      <c r="D1027" t="s">
        <v>1261</v>
      </c>
      <c r="E1027">
        <v>2</v>
      </c>
      <c r="F1027" t="s">
        <v>1262</v>
      </c>
      <c r="G1027" s="28">
        <f>_xlfn.XLOOKUP(Emergency[[#This Row],[Visit_ID]],Financials[Visit_ID],Financials[Total_Bill_Amount])</f>
        <v>20674</v>
      </c>
      <c r="H1027" s="28">
        <f>_xlfn.XLOOKUP(Emergency[[#This Row],[Visit_ID]],Financials[Visit_ID],Financials[Insurance_Coverage])</f>
        <v>17823.85776131977</v>
      </c>
      <c r="I1027" s="28">
        <f>_xlfn.XLOOKUP(Emergency[[#This Row],[Visit_ID]],Financials[Visit_ID],Financials[Balance_Due])</f>
        <v>2850.142238680226</v>
      </c>
      <c r="J1027" s="3">
        <f>_xlfn.XLOOKUP(Emergency[[#This Row],[Visit_ID]],Hospitalvisits[Visit_ID],Hospitalvisits[Admission_Date])</f>
        <v>44952</v>
      </c>
      <c r="K1027">
        <f>_xlfn.XLOOKUP(Emergency[[#This Row],[Patient_ID]],Patientsdetails[Patient_ID],Patientsdetails[Satisfaction_Score])</f>
        <v>3</v>
      </c>
      <c r="L1027" t="e">
        <f>_xlfn.XLOOKUP(Emergency[[#This Row],[Patient_ID]],Medicals[Patient ID],Medicals[Department])</f>
        <v>#N/A</v>
      </c>
    </row>
    <row r="1028" spans="1:12">
      <c r="A1028">
        <v>1027</v>
      </c>
      <c r="B1028">
        <v>409</v>
      </c>
      <c r="C1028">
        <v>1897</v>
      </c>
      <c r="D1028" t="s">
        <v>1262</v>
      </c>
      <c r="E1028">
        <v>10</v>
      </c>
      <c r="F1028" t="s">
        <v>1261</v>
      </c>
      <c r="G1028" s="28">
        <f>_xlfn.XLOOKUP(Emergency[[#This Row],[Visit_ID]],Financials[Visit_ID],Financials[Total_Bill_Amount])</f>
        <v>15930</v>
      </c>
      <c r="H1028" s="28">
        <f>_xlfn.XLOOKUP(Emergency[[#This Row],[Visit_ID]],Financials[Visit_ID],Financials[Insurance_Coverage])</f>
        <v>11490.61891115083</v>
      </c>
      <c r="I1028" s="28">
        <f>_xlfn.XLOOKUP(Emergency[[#This Row],[Visit_ID]],Financials[Visit_ID],Financials[Balance_Due])</f>
        <v>4439.3810888491662</v>
      </c>
      <c r="J1028" s="3">
        <f>_xlfn.XLOOKUP(Emergency[[#This Row],[Visit_ID]],Hospitalvisits[Visit_ID],Hospitalvisits[Admission_Date])</f>
        <v>44606</v>
      </c>
      <c r="K1028">
        <f>_xlfn.XLOOKUP(Emergency[[#This Row],[Patient_ID]],Patientsdetails[Patient_ID],Patientsdetails[Satisfaction_Score])</f>
        <v>1</v>
      </c>
      <c r="L1028" t="e">
        <f>_xlfn.XLOOKUP(Emergency[[#This Row],[Patient_ID]],Medicals[Patient ID],Medicals[Department])</f>
        <v>#N/A</v>
      </c>
    </row>
    <row r="1029" spans="1:12">
      <c r="A1029">
        <v>1028</v>
      </c>
      <c r="B1029">
        <v>757</v>
      </c>
      <c r="C1029">
        <v>1860</v>
      </c>
      <c r="D1029" t="s">
        <v>1261</v>
      </c>
      <c r="E1029">
        <v>1</v>
      </c>
      <c r="F1029" t="s">
        <v>1261</v>
      </c>
      <c r="G1029" s="28">
        <f>_xlfn.XLOOKUP(Emergency[[#This Row],[Visit_ID]],Financials[Visit_ID],Financials[Total_Bill_Amount])</f>
        <v>22422</v>
      </c>
      <c r="H1029" s="28">
        <f>_xlfn.XLOOKUP(Emergency[[#This Row],[Visit_ID]],Financials[Visit_ID],Financials[Insurance_Coverage])</f>
        <v>13108.1378467624</v>
      </c>
      <c r="I1029" s="28">
        <f>_xlfn.XLOOKUP(Emergency[[#This Row],[Visit_ID]],Financials[Visit_ID],Financials[Balance_Due])</f>
        <v>9313.8621532376037</v>
      </c>
      <c r="J1029" s="3">
        <f>_xlfn.XLOOKUP(Emergency[[#This Row],[Visit_ID]],Hospitalvisits[Visit_ID],Hospitalvisits[Admission_Date])</f>
        <v>44653</v>
      </c>
      <c r="K1029">
        <f>_xlfn.XLOOKUP(Emergency[[#This Row],[Patient_ID]],Patientsdetails[Patient_ID],Patientsdetails[Satisfaction_Score])</f>
        <v>3</v>
      </c>
      <c r="L1029" t="e">
        <f>_xlfn.XLOOKUP(Emergency[[#This Row],[Patient_ID]],Medicals[Patient ID],Medicals[Department])</f>
        <v>#N/A</v>
      </c>
    </row>
    <row r="1030" spans="1:12">
      <c r="A1030">
        <v>1029</v>
      </c>
      <c r="B1030">
        <v>182</v>
      </c>
      <c r="C1030">
        <v>438</v>
      </c>
      <c r="D1030" t="s">
        <v>1261</v>
      </c>
      <c r="E1030">
        <v>2</v>
      </c>
      <c r="F1030" t="s">
        <v>1261</v>
      </c>
      <c r="G1030" s="28">
        <f>_xlfn.XLOOKUP(Emergency[[#This Row],[Visit_ID]],Financials[Visit_ID],Financials[Total_Bill_Amount])</f>
        <v>6741</v>
      </c>
      <c r="H1030" s="28">
        <f>_xlfn.XLOOKUP(Emergency[[#This Row],[Visit_ID]],Financials[Visit_ID],Financials[Insurance_Coverage])</f>
        <v>3492.427640938934</v>
      </c>
      <c r="I1030" s="28">
        <f>_xlfn.XLOOKUP(Emergency[[#This Row],[Visit_ID]],Financials[Visit_ID],Financials[Balance_Due])</f>
        <v>3248.572359061066</v>
      </c>
      <c r="J1030" s="3">
        <f>_xlfn.XLOOKUP(Emergency[[#This Row],[Visit_ID]],Hospitalvisits[Visit_ID],Hospitalvisits[Admission_Date])</f>
        <v>44689</v>
      </c>
      <c r="K1030">
        <f>_xlfn.XLOOKUP(Emergency[[#This Row],[Patient_ID]],Patientsdetails[Patient_ID],Patientsdetails[Satisfaction_Score])</f>
        <v>10</v>
      </c>
      <c r="L1030" t="e">
        <f>_xlfn.XLOOKUP(Emergency[[#This Row],[Patient_ID]],Medicals[Patient ID],Medicals[Department])</f>
        <v>#N/A</v>
      </c>
    </row>
    <row r="1031" spans="1:12">
      <c r="A1031">
        <v>1030</v>
      </c>
      <c r="B1031">
        <v>329</v>
      </c>
      <c r="C1031">
        <v>1979</v>
      </c>
      <c r="D1031" t="s">
        <v>1262</v>
      </c>
      <c r="E1031">
        <v>2</v>
      </c>
      <c r="F1031" t="s">
        <v>1261</v>
      </c>
      <c r="G1031" s="28">
        <f>_xlfn.XLOOKUP(Emergency[[#This Row],[Visit_ID]],Financials[Visit_ID],Financials[Total_Bill_Amount])</f>
        <v>17027</v>
      </c>
      <c r="H1031" s="28">
        <f>_xlfn.XLOOKUP(Emergency[[#This Row],[Visit_ID]],Financials[Visit_ID],Financials[Insurance_Coverage])</f>
        <v>10122.53619528058</v>
      </c>
      <c r="I1031" s="28">
        <f>_xlfn.XLOOKUP(Emergency[[#This Row],[Visit_ID]],Financials[Visit_ID],Financials[Balance_Due])</f>
        <v>6904.4638047194203</v>
      </c>
      <c r="J1031" s="3">
        <f>_xlfn.XLOOKUP(Emergency[[#This Row],[Visit_ID]],Hospitalvisits[Visit_ID],Hospitalvisits[Admission_Date])</f>
        <v>44629</v>
      </c>
      <c r="K1031">
        <f>_xlfn.XLOOKUP(Emergency[[#This Row],[Patient_ID]],Patientsdetails[Patient_ID],Patientsdetails[Satisfaction_Score])</f>
        <v>4</v>
      </c>
      <c r="L1031" t="e">
        <f>_xlfn.XLOOKUP(Emergency[[#This Row],[Patient_ID]],Medicals[Patient ID],Medicals[Department])</f>
        <v>#N/A</v>
      </c>
    </row>
    <row r="1032" spans="1:12">
      <c r="A1032">
        <v>1031</v>
      </c>
      <c r="B1032">
        <v>234</v>
      </c>
      <c r="C1032">
        <v>2491</v>
      </c>
      <c r="D1032" t="s">
        <v>1262</v>
      </c>
      <c r="E1032">
        <v>7</v>
      </c>
      <c r="F1032" t="s">
        <v>1262</v>
      </c>
      <c r="G1032" s="28">
        <f>_xlfn.XLOOKUP(Emergency[[#This Row],[Visit_ID]],Financials[Visit_ID],Financials[Total_Bill_Amount])</f>
        <v>43131</v>
      </c>
      <c r="H1032" s="28">
        <f>_xlfn.XLOOKUP(Emergency[[#This Row],[Visit_ID]],Financials[Visit_ID],Financials[Insurance_Coverage])</f>
        <v>31222.44350427618</v>
      </c>
      <c r="I1032" s="28">
        <f>_xlfn.XLOOKUP(Emergency[[#This Row],[Visit_ID]],Financials[Visit_ID],Financials[Balance_Due])</f>
        <v>11908.55649572382</v>
      </c>
      <c r="J1032" s="3">
        <f>_xlfn.XLOOKUP(Emergency[[#This Row],[Visit_ID]],Hospitalvisits[Visit_ID],Hospitalvisits[Admission_Date])</f>
        <v>44915</v>
      </c>
      <c r="K1032">
        <f>_xlfn.XLOOKUP(Emergency[[#This Row],[Patient_ID]],Patientsdetails[Patient_ID],Patientsdetails[Satisfaction_Score])</f>
        <v>10</v>
      </c>
      <c r="L1032" t="e">
        <f>_xlfn.XLOOKUP(Emergency[[#This Row],[Patient_ID]],Medicals[Patient ID],Medicals[Department])</f>
        <v>#N/A</v>
      </c>
    </row>
    <row r="1033" spans="1:12">
      <c r="A1033">
        <v>1032</v>
      </c>
      <c r="B1033">
        <v>799</v>
      </c>
      <c r="C1033">
        <v>1632</v>
      </c>
      <c r="D1033" t="s">
        <v>1261</v>
      </c>
      <c r="E1033">
        <v>3</v>
      </c>
      <c r="F1033" t="s">
        <v>1261</v>
      </c>
      <c r="G1033" s="28">
        <f>_xlfn.XLOOKUP(Emergency[[#This Row],[Visit_ID]],Financials[Visit_ID],Financials[Total_Bill_Amount])</f>
        <v>18936</v>
      </c>
      <c r="H1033" s="28">
        <f>_xlfn.XLOOKUP(Emergency[[#This Row],[Visit_ID]],Financials[Visit_ID],Financials[Insurance_Coverage])</f>
        <v>14989.42952810594</v>
      </c>
      <c r="I1033" s="28">
        <f>_xlfn.XLOOKUP(Emergency[[#This Row],[Visit_ID]],Financials[Visit_ID],Financials[Balance_Due])</f>
        <v>3946.5704718940628</v>
      </c>
      <c r="J1033" s="3">
        <f>_xlfn.XLOOKUP(Emergency[[#This Row],[Visit_ID]],Hospitalvisits[Visit_ID],Hospitalvisits[Admission_Date])</f>
        <v>45494</v>
      </c>
      <c r="K1033">
        <f>_xlfn.XLOOKUP(Emergency[[#This Row],[Patient_ID]],Patientsdetails[Patient_ID],Patientsdetails[Satisfaction_Score])</f>
        <v>3</v>
      </c>
      <c r="L1033" t="e">
        <f>_xlfn.XLOOKUP(Emergency[[#This Row],[Patient_ID]],Medicals[Patient ID],Medicals[Department])</f>
        <v>#N/A</v>
      </c>
    </row>
    <row r="1034" spans="1:12">
      <c r="A1034">
        <v>1033</v>
      </c>
      <c r="B1034">
        <v>22</v>
      </c>
      <c r="C1034">
        <v>815</v>
      </c>
      <c r="D1034" t="s">
        <v>1262</v>
      </c>
      <c r="E1034">
        <v>5</v>
      </c>
      <c r="F1034" t="s">
        <v>1262</v>
      </c>
      <c r="G1034" s="28">
        <f>_xlfn.XLOOKUP(Emergency[[#This Row],[Visit_ID]],Financials[Visit_ID],Financials[Total_Bill_Amount])</f>
        <v>3225</v>
      </c>
      <c r="H1034" s="28">
        <f>_xlfn.XLOOKUP(Emergency[[#This Row],[Visit_ID]],Financials[Visit_ID],Financials[Insurance_Coverage])</f>
        <v>2784.839821421479</v>
      </c>
      <c r="I1034" s="28">
        <f>_xlfn.XLOOKUP(Emergency[[#This Row],[Visit_ID]],Financials[Visit_ID],Financials[Balance_Due])</f>
        <v>440.16017857852057</v>
      </c>
      <c r="J1034" s="3">
        <f>_xlfn.XLOOKUP(Emergency[[#This Row],[Visit_ID]],Hospitalvisits[Visit_ID],Hospitalvisits[Admission_Date])</f>
        <v>45215</v>
      </c>
      <c r="K1034">
        <f>_xlfn.XLOOKUP(Emergency[[#This Row],[Patient_ID]],Patientsdetails[Patient_ID],Patientsdetails[Satisfaction_Score])</f>
        <v>6</v>
      </c>
      <c r="L1034" t="str">
        <f>_xlfn.XLOOKUP(Emergency[[#This Row],[Patient_ID]],Medicals[Patient ID],Medicals[Department])</f>
        <v>Emergency</v>
      </c>
    </row>
    <row r="1035" spans="1:12">
      <c r="A1035">
        <v>1034</v>
      </c>
      <c r="B1035">
        <v>114</v>
      </c>
      <c r="C1035">
        <v>2613</v>
      </c>
      <c r="D1035" t="s">
        <v>1261</v>
      </c>
      <c r="E1035">
        <v>10</v>
      </c>
      <c r="F1035" t="s">
        <v>1262</v>
      </c>
      <c r="G1035" s="28">
        <f>_xlfn.XLOOKUP(Emergency[[#This Row],[Visit_ID]],Financials[Visit_ID],Financials[Total_Bill_Amount])</f>
        <v>28078</v>
      </c>
      <c r="H1035" s="28">
        <f>_xlfn.XLOOKUP(Emergency[[#This Row],[Visit_ID]],Financials[Visit_ID],Financials[Insurance_Coverage])</f>
        <v>19052.476464532829</v>
      </c>
      <c r="I1035" s="28">
        <f>_xlfn.XLOOKUP(Emergency[[#This Row],[Visit_ID]],Financials[Visit_ID],Financials[Balance_Due])</f>
        <v>9025.5235354671677</v>
      </c>
      <c r="J1035" s="3">
        <f>_xlfn.XLOOKUP(Emergency[[#This Row],[Visit_ID]],Hospitalvisits[Visit_ID],Hospitalvisits[Admission_Date])</f>
        <v>45109</v>
      </c>
      <c r="K1035">
        <f>_xlfn.XLOOKUP(Emergency[[#This Row],[Patient_ID]],Patientsdetails[Patient_ID],Patientsdetails[Satisfaction_Score])</f>
        <v>4</v>
      </c>
      <c r="L1035" t="e">
        <f>_xlfn.XLOOKUP(Emergency[[#This Row],[Patient_ID]],Medicals[Patient ID],Medicals[Department])</f>
        <v>#N/A</v>
      </c>
    </row>
    <row r="1036" spans="1:12">
      <c r="A1036">
        <v>1035</v>
      </c>
      <c r="B1036">
        <v>471</v>
      </c>
      <c r="C1036">
        <v>1768</v>
      </c>
      <c r="D1036" t="s">
        <v>1262</v>
      </c>
      <c r="E1036">
        <v>11</v>
      </c>
      <c r="F1036" t="s">
        <v>1262</v>
      </c>
      <c r="G1036" s="28">
        <f>_xlfn.XLOOKUP(Emergency[[#This Row],[Visit_ID]],Financials[Visit_ID],Financials[Total_Bill_Amount])</f>
        <v>24805</v>
      </c>
      <c r="H1036" s="28">
        <f>_xlfn.XLOOKUP(Emergency[[#This Row],[Visit_ID]],Financials[Visit_ID],Financials[Insurance_Coverage])</f>
        <v>15276.87683917934</v>
      </c>
      <c r="I1036" s="28">
        <f>_xlfn.XLOOKUP(Emergency[[#This Row],[Visit_ID]],Financials[Visit_ID],Financials[Balance_Due])</f>
        <v>9528.1231608206617</v>
      </c>
      <c r="J1036" s="3">
        <f>_xlfn.XLOOKUP(Emergency[[#This Row],[Visit_ID]],Hospitalvisits[Visit_ID],Hospitalvisits[Admission_Date])</f>
        <v>44805</v>
      </c>
      <c r="K1036">
        <f>_xlfn.XLOOKUP(Emergency[[#This Row],[Patient_ID]],Patientsdetails[Patient_ID],Patientsdetails[Satisfaction_Score])</f>
        <v>9</v>
      </c>
      <c r="L1036" t="e">
        <f>_xlfn.XLOOKUP(Emergency[[#This Row],[Patient_ID]],Medicals[Patient ID],Medicals[Department])</f>
        <v>#N/A</v>
      </c>
    </row>
    <row r="1037" spans="1:12">
      <c r="A1037">
        <v>1036</v>
      </c>
      <c r="B1037">
        <v>760</v>
      </c>
      <c r="C1037">
        <v>2276</v>
      </c>
      <c r="D1037" t="s">
        <v>1262</v>
      </c>
      <c r="E1037">
        <v>3</v>
      </c>
      <c r="F1037" t="s">
        <v>1262</v>
      </c>
      <c r="G1037" s="28">
        <f>_xlfn.XLOOKUP(Emergency[[#This Row],[Visit_ID]],Financials[Visit_ID],Financials[Total_Bill_Amount])</f>
        <v>6564</v>
      </c>
      <c r="H1037" s="28">
        <f>_xlfn.XLOOKUP(Emergency[[#This Row],[Visit_ID]],Financials[Visit_ID],Financials[Insurance_Coverage])</f>
        <v>4459.39550416363</v>
      </c>
      <c r="I1037" s="28">
        <f>_xlfn.XLOOKUP(Emergency[[#This Row],[Visit_ID]],Financials[Visit_ID],Financials[Balance_Due])</f>
        <v>2104.60449583637</v>
      </c>
      <c r="J1037" s="3">
        <f>_xlfn.XLOOKUP(Emergency[[#This Row],[Visit_ID]],Hospitalvisits[Visit_ID],Hospitalvisits[Admission_Date])</f>
        <v>45229</v>
      </c>
      <c r="K1037">
        <f>_xlfn.XLOOKUP(Emergency[[#This Row],[Patient_ID]],Patientsdetails[Patient_ID],Patientsdetails[Satisfaction_Score])</f>
        <v>2</v>
      </c>
      <c r="L1037" t="e">
        <f>_xlfn.XLOOKUP(Emergency[[#This Row],[Patient_ID]],Medicals[Patient ID],Medicals[Department])</f>
        <v>#N/A</v>
      </c>
    </row>
    <row r="1038" spans="1:12">
      <c r="A1038">
        <v>1037</v>
      </c>
      <c r="B1038">
        <v>660</v>
      </c>
      <c r="C1038">
        <v>343</v>
      </c>
      <c r="D1038" t="s">
        <v>1261</v>
      </c>
      <c r="E1038">
        <v>10</v>
      </c>
      <c r="F1038" t="s">
        <v>1262</v>
      </c>
      <c r="G1038" s="28">
        <f>_xlfn.XLOOKUP(Emergency[[#This Row],[Visit_ID]],Financials[Visit_ID],Financials[Total_Bill_Amount])</f>
        <v>17702</v>
      </c>
      <c r="H1038" s="28">
        <f>_xlfn.XLOOKUP(Emergency[[#This Row],[Visit_ID]],Financials[Visit_ID],Financials[Insurance_Coverage])</f>
        <v>12872.45261624512</v>
      </c>
      <c r="I1038" s="28">
        <f>_xlfn.XLOOKUP(Emergency[[#This Row],[Visit_ID]],Financials[Visit_ID],Financials[Balance_Due])</f>
        <v>4829.5473837548798</v>
      </c>
      <c r="J1038" s="3">
        <f>_xlfn.XLOOKUP(Emergency[[#This Row],[Visit_ID]],Hospitalvisits[Visit_ID],Hospitalvisits[Admission_Date])</f>
        <v>44922</v>
      </c>
      <c r="K1038">
        <f>_xlfn.XLOOKUP(Emergency[[#This Row],[Patient_ID]],Patientsdetails[Patient_ID],Patientsdetails[Satisfaction_Score])</f>
        <v>9</v>
      </c>
      <c r="L1038" t="e">
        <f>_xlfn.XLOOKUP(Emergency[[#This Row],[Patient_ID]],Medicals[Patient ID],Medicals[Department])</f>
        <v>#N/A</v>
      </c>
    </row>
    <row r="1039" spans="1:12">
      <c r="A1039">
        <v>1038</v>
      </c>
      <c r="B1039">
        <v>755</v>
      </c>
      <c r="C1039">
        <v>2249</v>
      </c>
      <c r="D1039" t="s">
        <v>1261</v>
      </c>
      <c r="E1039">
        <v>5</v>
      </c>
      <c r="F1039" t="s">
        <v>1262</v>
      </c>
      <c r="G1039" s="28">
        <f>_xlfn.XLOOKUP(Emergency[[#This Row],[Visit_ID]],Financials[Visit_ID],Financials[Total_Bill_Amount])</f>
        <v>17516</v>
      </c>
      <c r="H1039" s="28">
        <f>_xlfn.XLOOKUP(Emergency[[#This Row],[Visit_ID]],Financials[Visit_ID],Financials[Insurance_Coverage])</f>
        <v>9927.5188461347661</v>
      </c>
      <c r="I1039" s="28">
        <f>_xlfn.XLOOKUP(Emergency[[#This Row],[Visit_ID]],Financials[Visit_ID],Financials[Balance_Due])</f>
        <v>7588.4811538652339</v>
      </c>
      <c r="J1039" s="3">
        <f>_xlfn.XLOOKUP(Emergency[[#This Row],[Visit_ID]],Hospitalvisits[Visit_ID],Hospitalvisits[Admission_Date])</f>
        <v>45620</v>
      </c>
      <c r="K1039">
        <f>_xlfn.XLOOKUP(Emergency[[#This Row],[Patient_ID]],Patientsdetails[Patient_ID],Patientsdetails[Satisfaction_Score])</f>
        <v>3</v>
      </c>
      <c r="L1039" t="e">
        <f>_xlfn.XLOOKUP(Emergency[[#This Row],[Patient_ID]],Medicals[Patient ID],Medicals[Department])</f>
        <v>#N/A</v>
      </c>
    </row>
    <row r="1040" spans="1:12">
      <c r="A1040">
        <v>1039</v>
      </c>
      <c r="B1040">
        <v>385</v>
      </c>
      <c r="C1040">
        <v>548</v>
      </c>
      <c r="D1040" t="s">
        <v>1262</v>
      </c>
      <c r="E1040">
        <v>12</v>
      </c>
      <c r="F1040" t="s">
        <v>1261</v>
      </c>
      <c r="G1040" s="28">
        <f>_xlfn.XLOOKUP(Emergency[[#This Row],[Visit_ID]],Financials[Visit_ID],Financials[Total_Bill_Amount])</f>
        <v>3727</v>
      </c>
      <c r="H1040" s="28">
        <f>_xlfn.XLOOKUP(Emergency[[#This Row],[Visit_ID]],Financials[Visit_ID],Financials[Insurance_Coverage])</f>
        <v>2725.144427552063</v>
      </c>
      <c r="I1040" s="28">
        <f>_xlfn.XLOOKUP(Emergency[[#This Row],[Visit_ID]],Financials[Visit_ID],Financials[Balance_Due])</f>
        <v>1001.855572447937</v>
      </c>
      <c r="J1040" s="3">
        <f>_xlfn.XLOOKUP(Emergency[[#This Row],[Visit_ID]],Hospitalvisits[Visit_ID],Hospitalvisits[Admission_Date])</f>
        <v>45184</v>
      </c>
      <c r="K1040">
        <f>_xlfn.XLOOKUP(Emergency[[#This Row],[Patient_ID]],Patientsdetails[Patient_ID],Patientsdetails[Satisfaction_Score])</f>
        <v>9</v>
      </c>
      <c r="L1040" t="e">
        <f>_xlfn.XLOOKUP(Emergency[[#This Row],[Patient_ID]],Medicals[Patient ID],Medicals[Department])</f>
        <v>#N/A</v>
      </c>
    </row>
    <row r="1041" spans="1:12">
      <c r="A1041">
        <v>1040</v>
      </c>
      <c r="B1041">
        <v>349</v>
      </c>
      <c r="C1041">
        <v>155</v>
      </c>
      <c r="D1041" t="s">
        <v>1262</v>
      </c>
      <c r="E1041">
        <v>12</v>
      </c>
      <c r="F1041" t="s">
        <v>1261</v>
      </c>
      <c r="G1041" s="28">
        <f>_xlfn.XLOOKUP(Emergency[[#This Row],[Visit_ID]],Financials[Visit_ID],Financials[Total_Bill_Amount])</f>
        <v>7158</v>
      </c>
      <c r="H1041" s="28">
        <f>_xlfn.XLOOKUP(Emergency[[#This Row],[Visit_ID]],Financials[Visit_ID],Financials[Insurance_Coverage])</f>
        <v>5081.1309548952304</v>
      </c>
      <c r="I1041" s="28">
        <f>_xlfn.XLOOKUP(Emergency[[#This Row],[Visit_ID]],Financials[Visit_ID],Financials[Balance_Due])</f>
        <v>2076.8690451047701</v>
      </c>
      <c r="J1041" s="3">
        <f>_xlfn.XLOOKUP(Emergency[[#This Row],[Visit_ID]],Hospitalvisits[Visit_ID],Hospitalvisits[Admission_Date])</f>
        <v>45183</v>
      </c>
      <c r="K1041">
        <f>_xlfn.XLOOKUP(Emergency[[#This Row],[Patient_ID]],Patientsdetails[Patient_ID],Patientsdetails[Satisfaction_Score])</f>
        <v>6</v>
      </c>
      <c r="L1041" t="e">
        <f>_xlfn.XLOOKUP(Emergency[[#This Row],[Patient_ID]],Medicals[Patient ID],Medicals[Department])</f>
        <v>#N/A</v>
      </c>
    </row>
    <row r="1042" spans="1:12">
      <c r="A1042">
        <v>1041</v>
      </c>
      <c r="B1042">
        <v>880</v>
      </c>
      <c r="C1042">
        <v>666</v>
      </c>
      <c r="D1042" t="s">
        <v>1262</v>
      </c>
      <c r="E1042">
        <v>9</v>
      </c>
      <c r="F1042" t="s">
        <v>1261</v>
      </c>
      <c r="G1042" s="28">
        <f>_xlfn.XLOOKUP(Emergency[[#This Row],[Visit_ID]],Financials[Visit_ID],Financials[Total_Bill_Amount])</f>
        <v>14667</v>
      </c>
      <c r="H1042" s="28">
        <f>_xlfn.XLOOKUP(Emergency[[#This Row],[Visit_ID]],Financials[Visit_ID],Financials[Insurance_Coverage])</f>
        <v>11455.251299329841</v>
      </c>
      <c r="I1042" s="28">
        <f>_xlfn.XLOOKUP(Emergency[[#This Row],[Visit_ID]],Financials[Visit_ID],Financials[Balance_Due])</f>
        <v>3211.7487006701558</v>
      </c>
      <c r="J1042" s="3">
        <f>_xlfn.XLOOKUP(Emergency[[#This Row],[Visit_ID]],Hospitalvisits[Visit_ID],Hospitalvisits[Admission_Date])</f>
        <v>44636</v>
      </c>
      <c r="K1042">
        <f>_xlfn.XLOOKUP(Emergency[[#This Row],[Patient_ID]],Patientsdetails[Patient_ID],Patientsdetails[Satisfaction_Score])</f>
        <v>6</v>
      </c>
      <c r="L1042" t="e">
        <f>_xlfn.XLOOKUP(Emergency[[#This Row],[Patient_ID]],Medicals[Patient ID],Medicals[Department])</f>
        <v>#N/A</v>
      </c>
    </row>
    <row r="1043" spans="1:12">
      <c r="A1043">
        <v>1042</v>
      </c>
      <c r="B1043">
        <v>852</v>
      </c>
      <c r="C1043">
        <v>1714</v>
      </c>
      <c r="D1043" t="s">
        <v>1261</v>
      </c>
      <c r="E1043">
        <v>9</v>
      </c>
      <c r="F1043" t="s">
        <v>1261</v>
      </c>
      <c r="G1043" s="28">
        <f>_xlfn.XLOOKUP(Emergency[[#This Row],[Visit_ID]],Financials[Visit_ID],Financials[Total_Bill_Amount])</f>
        <v>10767</v>
      </c>
      <c r="H1043" s="28">
        <f>_xlfn.XLOOKUP(Emergency[[#This Row],[Visit_ID]],Financials[Visit_ID],Financials[Insurance_Coverage])</f>
        <v>5651.2217718098364</v>
      </c>
      <c r="I1043" s="28">
        <f>_xlfn.XLOOKUP(Emergency[[#This Row],[Visit_ID]],Financials[Visit_ID],Financials[Balance_Due])</f>
        <v>5115.7782281901636</v>
      </c>
      <c r="J1043" s="3">
        <f>_xlfn.XLOOKUP(Emergency[[#This Row],[Visit_ID]],Hospitalvisits[Visit_ID],Hospitalvisits[Admission_Date])</f>
        <v>45501</v>
      </c>
      <c r="K1043">
        <f>_xlfn.XLOOKUP(Emergency[[#This Row],[Patient_ID]],Patientsdetails[Patient_ID],Patientsdetails[Satisfaction_Score])</f>
        <v>7</v>
      </c>
      <c r="L1043" t="e">
        <f>_xlfn.XLOOKUP(Emergency[[#This Row],[Patient_ID]],Medicals[Patient ID],Medicals[Department])</f>
        <v>#N/A</v>
      </c>
    </row>
    <row r="1044" spans="1:12">
      <c r="A1044">
        <v>1043</v>
      </c>
      <c r="B1044">
        <v>17</v>
      </c>
      <c r="C1044">
        <v>2947</v>
      </c>
      <c r="D1044" t="s">
        <v>1262</v>
      </c>
      <c r="E1044">
        <v>2</v>
      </c>
      <c r="F1044" t="s">
        <v>1261</v>
      </c>
      <c r="G1044" s="28">
        <f>_xlfn.XLOOKUP(Emergency[[#This Row],[Visit_ID]],Financials[Visit_ID],Financials[Total_Bill_Amount])</f>
        <v>7948</v>
      </c>
      <c r="H1044" s="28">
        <f>_xlfn.XLOOKUP(Emergency[[#This Row],[Visit_ID]],Financials[Visit_ID],Financials[Insurance_Coverage])</f>
        <v>5227.5987961478013</v>
      </c>
      <c r="I1044" s="28">
        <f>_xlfn.XLOOKUP(Emergency[[#This Row],[Visit_ID]],Financials[Visit_ID],Financials[Balance_Due])</f>
        <v>2720.4012038521992</v>
      </c>
      <c r="J1044" s="3">
        <f>_xlfn.XLOOKUP(Emergency[[#This Row],[Visit_ID]],Hospitalvisits[Visit_ID],Hospitalvisits[Admission_Date])</f>
        <v>45459</v>
      </c>
      <c r="K1044">
        <f>_xlfn.XLOOKUP(Emergency[[#This Row],[Patient_ID]],Patientsdetails[Patient_ID],Patientsdetails[Satisfaction_Score])</f>
        <v>2</v>
      </c>
      <c r="L1044" t="e">
        <f>_xlfn.XLOOKUP(Emergency[[#This Row],[Patient_ID]],Medicals[Patient ID],Medicals[Department])</f>
        <v>#N/A</v>
      </c>
    </row>
    <row r="1045" spans="1:12">
      <c r="A1045">
        <v>1044</v>
      </c>
      <c r="B1045">
        <v>332</v>
      </c>
      <c r="C1045">
        <v>1554</v>
      </c>
      <c r="D1045" t="s">
        <v>1261</v>
      </c>
      <c r="E1045">
        <v>10</v>
      </c>
      <c r="F1045" t="s">
        <v>1262</v>
      </c>
      <c r="G1045" s="28">
        <f>_xlfn.XLOOKUP(Emergency[[#This Row],[Visit_ID]],Financials[Visit_ID],Financials[Total_Bill_Amount])</f>
        <v>9761</v>
      </c>
      <c r="H1045" s="28">
        <f>_xlfn.XLOOKUP(Emergency[[#This Row],[Visit_ID]],Financials[Visit_ID],Financials[Insurance_Coverage])</f>
        <v>6699.7258817292031</v>
      </c>
      <c r="I1045" s="28">
        <f>_xlfn.XLOOKUP(Emergency[[#This Row],[Visit_ID]],Financials[Visit_ID],Financials[Balance_Due])</f>
        <v>3061.2741182707969</v>
      </c>
      <c r="J1045" s="3">
        <f>_xlfn.XLOOKUP(Emergency[[#This Row],[Visit_ID]],Hospitalvisits[Visit_ID],Hospitalvisits[Admission_Date])</f>
        <v>44788</v>
      </c>
      <c r="K1045">
        <f>_xlfn.XLOOKUP(Emergency[[#This Row],[Patient_ID]],Patientsdetails[Patient_ID],Patientsdetails[Satisfaction_Score])</f>
        <v>6</v>
      </c>
      <c r="L1045" t="e">
        <f>_xlfn.XLOOKUP(Emergency[[#This Row],[Patient_ID]],Medicals[Patient ID],Medicals[Department])</f>
        <v>#N/A</v>
      </c>
    </row>
    <row r="1046" spans="1:12">
      <c r="A1046">
        <v>1045</v>
      </c>
      <c r="B1046">
        <v>51</v>
      </c>
      <c r="C1046">
        <v>1936</v>
      </c>
      <c r="D1046" t="s">
        <v>1262</v>
      </c>
      <c r="E1046">
        <v>2</v>
      </c>
      <c r="F1046" t="s">
        <v>1262</v>
      </c>
      <c r="G1046" s="28">
        <f>_xlfn.XLOOKUP(Emergency[[#This Row],[Visit_ID]],Financials[Visit_ID],Financials[Total_Bill_Amount])</f>
        <v>46802</v>
      </c>
      <c r="H1046" s="28">
        <f>_xlfn.XLOOKUP(Emergency[[#This Row],[Visit_ID]],Financials[Visit_ID],Financials[Insurance_Coverage])</f>
        <v>35820.024850652568</v>
      </c>
      <c r="I1046" s="28">
        <f>_xlfn.XLOOKUP(Emergency[[#This Row],[Visit_ID]],Financials[Visit_ID],Financials[Balance_Due])</f>
        <v>10981.97514934743</v>
      </c>
      <c r="J1046" s="3">
        <f>_xlfn.XLOOKUP(Emergency[[#This Row],[Visit_ID]],Hospitalvisits[Visit_ID],Hospitalvisits[Admission_Date])</f>
        <v>45351</v>
      </c>
      <c r="K1046">
        <f>_xlfn.XLOOKUP(Emergency[[#This Row],[Patient_ID]],Patientsdetails[Patient_ID],Patientsdetails[Satisfaction_Score])</f>
        <v>9</v>
      </c>
      <c r="L1046" t="str">
        <f>_xlfn.XLOOKUP(Emergency[[#This Row],[Patient_ID]],Medicals[Patient ID],Medicals[Department])</f>
        <v>Cardiology</v>
      </c>
    </row>
    <row r="1047" spans="1:12">
      <c r="A1047">
        <v>1046</v>
      </c>
      <c r="B1047">
        <v>547</v>
      </c>
      <c r="C1047">
        <v>1115</v>
      </c>
      <c r="D1047" t="s">
        <v>1262</v>
      </c>
      <c r="E1047">
        <v>3</v>
      </c>
      <c r="F1047" t="s">
        <v>1261</v>
      </c>
      <c r="G1047" s="28">
        <f>_xlfn.XLOOKUP(Emergency[[#This Row],[Visit_ID]],Financials[Visit_ID],Financials[Total_Bill_Amount])</f>
        <v>5708</v>
      </c>
      <c r="H1047" s="28">
        <f>_xlfn.XLOOKUP(Emergency[[#This Row],[Visit_ID]],Financials[Visit_ID],Financials[Insurance_Coverage])</f>
        <v>4862.4144876794608</v>
      </c>
      <c r="I1047" s="28">
        <f>_xlfn.XLOOKUP(Emergency[[#This Row],[Visit_ID]],Financials[Visit_ID],Financials[Balance_Due])</f>
        <v>845.58551232053924</v>
      </c>
      <c r="J1047" s="3">
        <f>_xlfn.XLOOKUP(Emergency[[#This Row],[Visit_ID]],Hospitalvisits[Visit_ID],Hospitalvisits[Admission_Date])</f>
        <v>44691</v>
      </c>
      <c r="K1047">
        <f>_xlfn.XLOOKUP(Emergency[[#This Row],[Patient_ID]],Patientsdetails[Patient_ID],Patientsdetails[Satisfaction_Score])</f>
        <v>7</v>
      </c>
      <c r="L1047" t="e">
        <f>_xlfn.XLOOKUP(Emergency[[#This Row],[Patient_ID]],Medicals[Patient ID],Medicals[Department])</f>
        <v>#N/A</v>
      </c>
    </row>
    <row r="1048" spans="1:12">
      <c r="A1048">
        <v>1047</v>
      </c>
      <c r="B1048">
        <v>671</v>
      </c>
      <c r="C1048">
        <v>1077</v>
      </c>
      <c r="D1048" t="s">
        <v>1262</v>
      </c>
      <c r="E1048">
        <v>9</v>
      </c>
      <c r="F1048" t="s">
        <v>1261</v>
      </c>
      <c r="G1048" s="28">
        <f>_xlfn.XLOOKUP(Emergency[[#This Row],[Visit_ID]],Financials[Visit_ID],Financials[Total_Bill_Amount])</f>
        <v>19946</v>
      </c>
      <c r="H1048" s="28">
        <f>_xlfn.XLOOKUP(Emergency[[#This Row],[Visit_ID]],Financials[Visit_ID],Financials[Insurance_Coverage])</f>
        <v>16610.18713182339</v>
      </c>
      <c r="I1048" s="28">
        <f>_xlfn.XLOOKUP(Emergency[[#This Row],[Visit_ID]],Financials[Visit_ID],Financials[Balance_Due])</f>
        <v>3335.8128681766102</v>
      </c>
      <c r="J1048" s="3">
        <f>_xlfn.XLOOKUP(Emergency[[#This Row],[Visit_ID]],Hospitalvisits[Visit_ID],Hospitalvisits[Admission_Date])</f>
        <v>45020</v>
      </c>
      <c r="K1048">
        <f>_xlfn.XLOOKUP(Emergency[[#This Row],[Patient_ID]],Patientsdetails[Patient_ID],Patientsdetails[Satisfaction_Score])</f>
        <v>3</v>
      </c>
      <c r="L1048" t="e">
        <f>_xlfn.XLOOKUP(Emergency[[#This Row],[Patient_ID]],Medicals[Patient ID],Medicals[Department])</f>
        <v>#N/A</v>
      </c>
    </row>
    <row r="1049" spans="1:12">
      <c r="A1049">
        <v>1048</v>
      </c>
      <c r="B1049">
        <v>370</v>
      </c>
      <c r="C1049">
        <v>1586</v>
      </c>
      <c r="D1049" t="s">
        <v>1261</v>
      </c>
      <c r="E1049">
        <v>9</v>
      </c>
      <c r="F1049" t="s">
        <v>1261</v>
      </c>
      <c r="G1049" s="28">
        <f>_xlfn.XLOOKUP(Emergency[[#This Row],[Visit_ID]],Financials[Visit_ID],Financials[Total_Bill_Amount])</f>
        <v>31257</v>
      </c>
      <c r="H1049" s="28">
        <f>_xlfn.XLOOKUP(Emergency[[#This Row],[Visit_ID]],Financials[Visit_ID],Financials[Insurance_Coverage])</f>
        <v>17446.345409500798</v>
      </c>
      <c r="I1049" s="28">
        <f>_xlfn.XLOOKUP(Emergency[[#This Row],[Visit_ID]],Financials[Visit_ID],Financials[Balance_Due])</f>
        <v>13810.6545904992</v>
      </c>
      <c r="J1049" s="3">
        <f>_xlfn.XLOOKUP(Emergency[[#This Row],[Visit_ID]],Hospitalvisits[Visit_ID],Hospitalvisits[Admission_Date])</f>
        <v>45355</v>
      </c>
      <c r="K1049">
        <f>_xlfn.XLOOKUP(Emergency[[#This Row],[Patient_ID]],Patientsdetails[Patient_ID],Patientsdetails[Satisfaction_Score])</f>
        <v>7</v>
      </c>
      <c r="L1049" t="e">
        <f>_xlfn.XLOOKUP(Emergency[[#This Row],[Patient_ID]],Medicals[Patient ID],Medicals[Department])</f>
        <v>#N/A</v>
      </c>
    </row>
    <row r="1050" spans="1:12">
      <c r="A1050">
        <v>1049</v>
      </c>
      <c r="B1050">
        <v>373</v>
      </c>
      <c r="C1050">
        <v>1838</v>
      </c>
      <c r="D1050" t="s">
        <v>1262</v>
      </c>
      <c r="E1050">
        <v>5</v>
      </c>
      <c r="F1050" t="s">
        <v>1261</v>
      </c>
      <c r="G1050" s="28">
        <f>_xlfn.XLOOKUP(Emergency[[#This Row],[Visit_ID]],Financials[Visit_ID],Financials[Total_Bill_Amount])</f>
        <v>3050</v>
      </c>
      <c r="H1050" s="28">
        <f>_xlfn.XLOOKUP(Emergency[[#This Row],[Visit_ID]],Financials[Visit_ID],Financials[Insurance_Coverage])</f>
        <v>2432.3302961947379</v>
      </c>
      <c r="I1050" s="28">
        <f>_xlfn.XLOOKUP(Emergency[[#This Row],[Visit_ID]],Financials[Visit_ID],Financials[Balance_Due])</f>
        <v>617.66970380526209</v>
      </c>
      <c r="J1050" s="3">
        <f>_xlfn.XLOOKUP(Emergency[[#This Row],[Visit_ID]],Hospitalvisits[Visit_ID],Hospitalvisits[Admission_Date])</f>
        <v>44916</v>
      </c>
      <c r="K1050">
        <f>_xlfn.XLOOKUP(Emergency[[#This Row],[Patient_ID]],Patientsdetails[Patient_ID],Patientsdetails[Satisfaction_Score])</f>
        <v>4</v>
      </c>
      <c r="L1050" t="e">
        <f>_xlfn.XLOOKUP(Emergency[[#This Row],[Patient_ID]],Medicals[Patient ID],Medicals[Department])</f>
        <v>#N/A</v>
      </c>
    </row>
    <row r="1051" spans="1:12">
      <c r="A1051">
        <v>1050</v>
      </c>
      <c r="B1051">
        <v>195</v>
      </c>
      <c r="C1051">
        <v>1009</v>
      </c>
      <c r="D1051" t="s">
        <v>1261</v>
      </c>
      <c r="E1051">
        <v>11</v>
      </c>
      <c r="F1051" t="s">
        <v>1262</v>
      </c>
      <c r="G1051" s="28">
        <f>_xlfn.XLOOKUP(Emergency[[#This Row],[Visit_ID]],Financials[Visit_ID],Financials[Total_Bill_Amount])</f>
        <v>20884</v>
      </c>
      <c r="H1051" s="28">
        <f>_xlfn.XLOOKUP(Emergency[[#This Row],[Visit_ID]],Financials[Visit_ID],Financials[Insurance_Coverage])</f>
        <v>16179.71076431093</v>
      </c>
      <c r="I1051" s="28">
        <f>_xlfn.XLOOKUP(Emergency[[#This Row],[Visit_ID]],Financials[Visit_ID],Financials[Balance_Due])</f>
        <v>4704.2892356890734</v>
      </c>
      <c r="J1051" s="3">
        <f>_xlfn.XLOOKUP(Emergency[[#This Row],[Visit_ID]],Hospitalvisits[Visit_ID],Hospitalvisits[Admission_Date])</f>
        <v>45400</v>
      </c>
      <c r="K1051">
        <f>_xlfn.XLOOKUP(Emergency[[#This Row],[Patient_ID]],Patientsdetails[Patient_ID],Patientsdetails[Satisfaction_Score])</f>
        <v>9</v>
      </c>
      <c r="L1051" t="e">
        <f>_xlfn.XLOOKUP(Emergency[[#This Row],[Patient_ID]],Medicals[Patient ID],Medicals[Department])</f>
        <v>#N/A</v>
      </c>
    </row>
    <row r="1052" spans="1:12">
      <c r="A1052">
        <v>1051</v>
      </c>
      <c r="B1052">
        <v>182</v>
      </c>
      <c r="C1052">
        <v>2923</v>
      </c>
      <c r="D1052" t="s">
        <v>1262</v>
      </c>
      <c r="E1052">
        <v>7</v>
      </c>
      <c r="F1052" t="s">
        <v>1261</v>
      </c>
      <c r="G1052" s="28">
        <f>_xlfn.XLOOKUP(Emergency[[#This Row],[Visit_ID]],Financials[Visit_ID],Financials[Total_Bill_Amount])</f>
        <v>29623</v>
      </c>
      <c r="H1052" s="28">
        <f>_xlfn.XLOOKUP(Emergency[[#This Row],[Visit_ID]],Financials[Visit_ID],Financials[Insurance_Coverage])</f>
        <v>18962.263706058689</v>
      </c>
      <c r="I1052" s="28">
        <f>_xlfn.XLOOKUP(Emergency[[#This Row],[Visit_ID]],Financials[Visit_ID],Financials[Balance_Due])</f>
        <v>10660.736293941311</v>
      </c>
      <c r="J1052" s="3">
        <f>_xlfn.XLOOKUP(Emergency[[#This Row],[Visit_ID]],Hospitalvisits[Visit_ID],Hospitalvisits[Admission_Date])</f>
        <v>44738</v>
      </c>
      <c r="K1052">
        <f>_xlfn.XLOOKUP(Emergency[[#This Row],[Patient_ID]],Patientsdetails[Patient_ID],Patientsdetails[Satisfaction_Score])</f>
        <v>10</v>
      </c>
      <c r="L1052" t="e">
        <f>_xlfn.XLOOKUP(Emergency[[#This Row],[Patient_ID]],Medicals[Patient ID],Medicals[Department])</f>
        <v>#N/A</v>
      </c>
    </row>
    <row r="1053" spans="1:12">
      <c r="A1053">
        <v>1052</v>
      </c>
      <c r="B1053">
        <v>819</v>
      </c>
      <c r="C1053">
        <v>564</v>
      </c>
      <c r="D1053" t="s">
        <v>1261</v>
      </c>
      <c r="E1053">
        <v>11</v>
      </c>
      <c r="F1053" t="s">
        <v>1261</v>
      </c>
      <c r="G1053" s="28">
        <f>_xlfn.XLOOKUP(Emergency[[#This Row],[Visit_ID]],Financials[Visit_ID],Financials[Total_Bill_Amount])</f>
        <v>16373</v>
      </c>
      <c r="H1053" s="28">
        <f>_xlfn.XLOOKUP(Emergency[[#This Row],[Visit_ID]],Financials[Visit_ID],Financials[Insurance_Coverage])</f>
        <v>13983.385165879559</v>
      </c>
      <c r="I1053" s="28">
        <f>_xlfn.XLOOKUP(Emergency[[#This Row],[Visit_ID]],Financials[Visit_ID],Financials[Balance_Due])</f>
        <v>2389.6148341204412</v>
      </c>
      <c r="J1053" s="3">
        <f>_xlfn.XLOOKUP(Emergency[[#This Row],[Visit_ID]],Hospitalvisits[Visit_ID],Hospitalvisits[Admission_Date])</f>
        <v>44703</v>
      </c>
      <c r="K1053">
        <f>_xlfn.XLOOKUP(Emergency[[#This Row],[Patient_ID]],Patientsdetails[Patient_ID],Patientsdetails[Satisfaction_Score])</f>
        <v>10</v>
      </c>
      <c r="L1053" t="e">
        <f>_xlfn.XLOOKUP(Emergency[[#This Row],[Patient_ID]],Medicals[Patient ID],Medicals[Department])</f>
        <v>#N/A</v>
      </c>
    </row>
    <row r="1054" spans="1:12">
      <c r="A1054">
        <v>1053</v>
      </c>
      <c r="B1054">
        <v>140</v>
      </c>
      <c r="C1054">
        <v>483</v>
      </c>
      <c r="D1054" t="s">
        <v>1261</v>
      </c>
      <c r="E1054">
        <v>6</v>
      </c>
      <c r="F1054" t="s">
        <v>1261</v>
      </c>
      <c r="G1054" s="28">
        <f>_xlfn.XLOOKUP(Emergency[[#This Row],[Visit_ID]],Financials[Visit_ID],Financials[Total_Bill_Amount])</f>
        <v>8805</v>
      </c>
      <c r="H1054" s="28">
        <f>_xlfn.XLOOKUP(Emergency[[#This Row],[Visit_ID]],Financials[Visit_ID],Financials[Insurance_Coverage])</f>
        <v>5597.5501769704097</v>
      </c>
      <c r="I1054" s="28">
        <f>_xlfn.XLOOKUP(Emergency[[#This Row],[Visit_ID]],Financials[Visit_ID],Financials[Balance_Due])</f>
        <v>3207.4498230295899</v>
      </c>
      <c r="J1054" s="3">
        <f>_xlfn.XLOOKUP(Emergency[[#This Row],[Visit_ID]],Hospitalvisits[Visit_ID],Hospitalvisits[Admission_Date])</f>
        <v>45447</v>
      </c>
      <c r="K1054">
        <f>_xlfn.XLOOKUP(Emergency[[#This Row],[Patient_ID]],Patientsdetails[Patient_ID],Patientsdetails[Satisfaction_Score])</f>
        <v>8</v>
      </c>
      <c r="L1054" t="e">
        <f>_xlfn.XLOOKUP(Emergency[[#This Row],[Patient_ID]],Medicals[Patient ID],Medicals[Department])</f>
        <v>#N/A</v>
      </c>
    </row>
    <row r="1055" spans="1:12">
      <c r="A1055">
        <v>1054</v>
      </c>
      <c r="B1055">
        <v>557</v>
      </c>
      <c r="C1055">
        <v>861</v>
      </c>
      <c r="D1055" t="s">
        <v>1262</v>
      </c>
      <c r="E1055">
        <v>8</v>
      </c>
      <c r="F1055" t="s">
        <v>1261</v>
      </c>
      <c r="G1055" s="28">
        <f>_xlfn.XLOOKUP(Emergency[[#This Row],[Visit_ID]],Financials[Visit_ID],Financials[Total_Bill_Amount])</f>
        <v>19801</v>
      </c>
      <c r="H1055" s="28">
        <f>_xlfn.XLOOKUP(Emergency[[#This Row],[Visit_ID]],Financials[Visit_ID],Financials[Insurance_Coverage])</f>
        <v>14137.81335180305</v>
      </c>
      <c r="I1055" s="28">
        <f>_xlfn.XLOOKUP(Emergency[[#This Row],[Visit_ID]],Financials[Visit_ID],Financials[Balance_Due])</f>
        <v>5663.1866481969519</v>
      </c>
      <c r="J1055" s="3">
        <f>_xlfn.XLOOKUP(Emergency[[#This Row],[Visit_ID]],Hospitalvisits[Visit_ID],Hospitalvisits[Admission_Date])</f>
        <v>44698</v>
      </c>
      <c r="K1055">
        <f>_xlfn.XLOOKUP(Emergency[[#This Row],[Patient_ID]],Patientsdetails[Patient_ID],Patientsdetails[Satisfaction_Score])</f>
        <v>4</v>
      </c>
      <c r="L1055" t="e">
        <f>_xlfn.XLOOKUP(Emergency[[#This Row],[Patient_ID]],Medicals[Patient ID],Medicals[Department])</f>
        <v>#N/A</v>
      </c>
    </row>
    <row r="1056" spans="1:12">
      <c r="A1056">
        <v>1055</v>
      </c>
      <c r="B1056">
        <v>619</v>
      </c>
      <c r="C1056">
        <v>1199</v>
      </c>
      <c r="D1056" t="s">
        <v>1262</v>
      </c>
      <c r="E1056">
        <v>12</v>
      </c>
      <c r="F1056" t="s">
        <v>1262</v>
      </c>
      <c r="G1056" s="28">
        <f>_xlfn.XLOOKUP(Emergency[[#This Row],[Visit_ID]],Financials[Visit_ID],Financials[Total_Bill_Amount])</f>
        <v>28439</v>
      </c>
      <c r="H1056" s="28">
        <f>_xlfn.XLOOKUP(Emergency[[#This Row],[Visit_ID]],Financials[Visit_ID],Financials[Insurance_Coverage])</f>
        <v>14888.35846709474</v>
      </c>
      <c r="I1056" s="28">
        <f>_xlfn.XLOOKUP(Emergency[[#This Row],[Visit_ID]],Financials[Visit_ID],Financials[Balance_Due])</f>
        <v>13550.64153290526</v>
      </c>
      <c r="J1056" s="3">
        <f>_xlfn.XLOOKUP(Emergency[[#This Row],[Visit_ID]],Hospitalvisits[Visit_ID],Hospitalvisits[Admission_Date])</f>
        <v>44761</v>
      </c>
      <c r="K1056">
        <f>_xlfn.XLOOKUP(Emergency[[#This Row],[Patient_ID]],Patientsdetails[Patient_ID],Patientsdetails[Satisfaction_Score])</f>
        <v>6</v>
      </c>
      <c r="L1056" t="e">
        <f>_xlfn.XLOOKUP(Emergency[[#This Row],[Patient_ID]],Medicals[Patient ID],Medicals[Department])</f>
        <v>#N/A</v>
      </c>
    </row>
    <row r="1057" spans="1:12">
      <c r="A1057">
        <v>1056</v>
      </c>
      <c r="B1057">
        <v>809</v>
      </c>
      <c r="C1057">
        <v>738</v>
      </c>
      <c r="D1057" t="s">
        <v>1262</v>
      </c>
      <c r="E1057">
        <v>10</v>
      </c>
      <c r="F1057" t="s">
        <v>1261</v>
      </c>
      <c r="G1057" s="28">
        <f>_xlfn.XLOOKUP(Emergency[[#This Row],[Visit_ID]],Financials[Visit_ID],Financials[Total_Bill_Amount])</f>
        <v>48508</v>
      </c>
      <c r="H1057" s="28">
        <f>_xlfn.XLOOKUP(Emergency[[#This Row],[Visit_ID]],Financials[Visit_ID],Financials[Insurance_Coverage])</f>
        <v>42056.109467327653</v>
      </c>
      <c r="I1057" s="28">
        <f>_xlfn.XLOOKUP(Emergency[[#This Row],[Visit_ID]],Financials[Visit_ID],Financials[Balance_Due])</f>
        <v>6451.8905326723543</v>
      </c>
      <c r="J1057" s="3">
        <f>_xlfn.XLOOKUP(Emergency[[#This Row],[Visit_ID]],Hospitalvisits[Visit_ID],Hospitalvisits[Admission_Date])</f>
        <v>44626</v>
      </c>
      <c r="K1057">
        <f>_xlfn.XLOOKUP(Emergency[[#This Row],[Patient_ID]],Patientsdetails[Patient_ID],Patientsdetails[Satisfaction_Score])</f>
        <v>4</v>
      </c>
      <c r="L1057" t="e">
        <f>_xlfn.XLOOKUP(Emergency[[#This Row],[Patient_ID]],Medicals[Patient ID],Medicals[Department])</f>
        <v>#N/A</v>
      </c>
    </row>
    <row r="1058" spans="1:12">
      <c r="A1058">
        <v>1057</v>
      </c>
      <c r="B1058">
        <v>419</v>
      </c>
      <c r="C1058">
        <v>2021</v>
      </c>
      <c r="D1058" t="s">
        <v>1262</v>
      </c>
      <c r="E1058">
        <v>4</v>
      </c>
      <c r="F1058" t="s">
        <v>1262</v>
      </c>
      <c r="G1058" s="28">
        <f>_xlfn.XLOOKUP(Emergency[[#This Row],[Visit_ID]],Financials[Visit_ID],Financials[Total_Bill_Amount])</f>
        <v>8121</v>
      </c>
      <c r="H1058" s="28">
        <f>_xlfn.XLOOKUP(Emergency[[#This Row],[Visit_ID]],Financials[Visit_ID],Financials[Insurance_Coverage])</f>
        <v>5937.0123625036904</v>
      </c>
      <c r="I1058" s="28">
        <f>_xlfn.XLOOKUP(Emergency[[#This Row],[Visit_ID]],Financials[Visit_ID],Financials[Balance_Due])</f>
        <v>2183.9876374963101</v>
      </c>
      <c r="J1058" s="3">
        <f>_xlfn.XLOOKUP(Emergency[[#This Row],[Visit_ID]],Hospitalvisits[Visit_ID],Hospitalvisits[Admission_Date])</f>
        <v>44592</v>
      </c>
      <c r="K1058">
        <f>_xlfn.XLOOKUP(Emergency[[#This Row],[Patient_ID]],Patientsdetails[Patient_ID],Patientsdetails[Satisfaction_Score])</f>
        <v>3</v>
      </c>
      <c r="L1058" t="e">
        <f>_xlfn.XLOOKUP(Emergency[[#This Row],[Patient_ID]],Medicals[Patient ID],Medicals[Department])</f>
        <v>#N/A</v>
      </c>
    </row>
    <row r="1059" spans="1:12">
      <c r="A1059">
        <v>1058</v>
      </c>
      <c r="B1059">
        <v>670</v>
      </c>
      <c r="C1059">
        <v>995</v>
      </c>
      <c r="D1059" t="s">
        <v>1262</v>
      </c>
      <c r="E1059">
        <v>10</v>
      </c>
      <c r="F1059" t="s">
        <v>1261</v>
      </c>
      <c r="G1059" s="28">
        <f>_xlfn.XLOOKUP(Emergency[[#This Row],[Visit_ID]],Financials[Visit_ID],Financials[Total_Bill_Amount])</f>
        <v>37558</v>
      </c>
      <c r="H1059" s="28">
        <f>_xlfn.XLOOKUP(Emergency[[#This Row],[Visit_ID]],Financials[Visit_ID],Financials[Insurance_Coverage])</f>
        <v>19719.153359833159</v>
      </c>
      <c r="I1059" s="28">
        <f>_xlfn.XLOOKUP(Emergency[[#This Row],[Visit_ID]],Financials[Visit_ID],Financials[Balance_Due])</f>
        <v>17838.846640166841</v>
      </c>
      <c r="J1059" s="3">
        <f>_xlfn.XLOOKUP(Emergency[[#This Row],[Visit_ID]],Hospitalvisits[Visit_ID],Hospitalvisits[Admission_Date])</f>
        <v>44849</v>
      </c>
      <c r="K1059">
        <f>_xlfn.XLOOKUP(Emergency[[#This Row],[Patient_ID]],Patientsdetails[Patient_ID],Patientsdetails[Satisfaction_Score])</f>
        <v>8</v>
      </c>
      <c r="L1059" t="e">
        <f>_xlfn.XLOOKUP(Emergency[[#This Row],[Patient_ID]],Medicals[Patient ID],Medicals[Department])</f>
        <v>#N/A</v>
      </c>
    </row>
    <row r="1060" spans="1:12">
      <c r="A1060">
        <v>1059</v>
      </c>
      <c r="B1060">
        <v>632</v>
      </c>
      <c r="C1060">
        <v>2042</v>
      </c>
      <c r="D1060" t="s">
        <v>1262</v>
      </c>
      <c r="E1060">
        <v>3</v>
      </c>
      <c r="F1060" t="s">
        <v>1262</v>
      </c>
      <c r="G1060" s="28">
        <f>_xlfn.XLOOKUP(Emergency[[#This Row],[Visit_ID]],Financials[Visit_ID],Financials[Total_Bill_Amount])</f>
        <v>8631</v>
      </c>
      <c r="H1060" s="28">
        <f>_xlfn.XLOOKUP(Emergency[[#This Row],[Visit_ID]],Financials[Visit_ID],Financials[Insurance_Coverage])</f>
        <v>4628.0720505972749</v>
      </c>
      <c r="I1060" s="28">
        <f>_xlfn.XLOOKUP(Emergency[[#This Row],[Visit_ID]],Financials[Visit_ID],Financials[Balance_Due])</f>
        <v>4002.9279494027251</v>
      </c>
      <c r="J1060" s="3">
        <f>_xlfn.XLOOKUP(Emergency[[#This Row],[Visit_ID]],Hospitalvisits[Visit_ID],Hospitalvisits[Admission_Date])</f>
        <v>44934</v>
      </c>
      <c r="K1060">
        <f>_xlfn.XLOOKUP(Emergency[[#This Row],[Patient_ID]],Patientsdetails[Patient_ID],Patientsdetails[Satisfaction_Score])</f>
        <v>3</v>
      </c>
      <c r="L1060" t="e">
        <f>_xlfn.XLOOKUP(Emergency[[#This Row],[Patient_ID]],Medicals[Patient ID],Medicals[Department])</f>
        <v>#N/A</v>
      </c>
    </row>
    <row r="1061" spans="1:12">
      <c r="A1061">
        <v>1060</v>
      </c>
      <c r="B1061">
        <v>748</v>
      </c>
      <c r="C1061">
        <v>2510</v>
      </c>
      <c r="D1061" t="s">
        <v>1262</v>
      </c>
      <c r="E1061">
        <v>5</v>
      </c>
      <c r="F1061" t="s">
        <v>1262</v>
      </c>
      <c r="G1061" s="28">
        <f>_xlfn.XLOOKUP(Emergency[[#This Row],[Visit_ID]],Financials[Visit_ID],Financials[Total_Bill_Amount])</f>
        <v>35844</v>
      </c>
      <c r="H1061" s="28">
        <f>_xlfn.XLOOKUP(Emergency[[#This Row],[Visit_ID]],Financials[Visit_ID],Financials[Insurance_Coverage])</f>
        <v>23960.26644757322</v>
      </c>
      <c r="I1061" s="28">
        <f>_xlfn.XLOOKUP(Emergency[[#This Row],[Visit_ID]],Financials[Visit_ID],Financials[Balance_Due])</f>
        <v>11883.73355242678</v>
      </c>
      <c r="J1061" s="3">
        <f>_xlfn.XLOOKUP(Emergency[[#This Row],[Visit_ID]],Hospitalvisits[Visit_ID],Hospitalvisits[Admission_Date])</f>
        <v>45056</v>
      </c>
      <c r="K1061">
        <f>_xlfn.XLOOKUP(Emergency[[#This Row],[Patient_ID]],Patientsdetails[Patient_ID],Patientsdetails[Satisfaction_Score])</f>
        <v>10</v>
      </c>
      <c r="L1061" t="e">
        <f>_xlfn.XLOOKUP(Emergency[[#This Row],[Patient_ID]],Medicals[Patient ID],Medicals[Department])</f>
        <v>#N/A</v>
      </c>
    </row>
    <row r="1062" spans="1:12">
      <c r="A1062">
        <v>1061</v>
      </c>
      <c r="B1062">
        <v>803</v>
      </c>
      <c r="C1062">
        <v>2080</v>
      </c>
      <c r="D1062" t="s">
        <v>1262</v>
      </c>
      <c r="E1062">
        <v>6</v>
      </c>
      <c r="F1062" t="s">
        <v>1261</v>
      </c>
      <c r="G1062" s="28">
        <f>_xlfn.XLOOKUP(Emergency[[#This Row],[Visit_ID]],Financials[Visit_ID],Financials[Total_Bill_Amount])</f>
        <v>11035</v>
      </c>
      <c r="H1062" s="28">
        <f>_xlfn.XLOOKUP(Emergency[[#This Row],[Visit_ID]],Financials[Visit_ID],Financials[Insurance_Coverage])</f>
        <v>9590.5157267912218</v>
      </c>
      <c r="I1062" s="28">
        <f>_xlfn.XLOOKUP(Emergency[[#This Row],[Visit_ID]],Financials[Visit_ID],Financials[Balance_Due])</f>
        <v>1444.4842732087779</v>
      </c>
      <c r="J1062" s="3">
        <f>_xlfn.XLOOKUP(Emergency[[#This Row],[Visit_ID]],Hospitalvisits[Visit_ID],Hospitalvisits[Admission_Date])</f>
        <v>45641</v>
      </c>
      <c r="K1062">
        <f>_xlfn.XLOOKUP(Emergency[[#This Row],[Patient_ID]],Patientsdetails[Patient_ID],Patientsdetails[Satisfaction_Score])</f>
        <v>7</v>
      </c>
      <c r="L1062" t="e">
        <f>_xlfn.XLOOKUP(Emergency[[#This Row],[Patient_ID]],Medicals[Patient ID],Medicals[Department])</f>
        <v>#N/A</v>
      </c>
    </row>
    <row r="1063" spans="1:12">
      <c r="A1063">
        <v>1062</v>
      </c>
      <c r="B1063">
        <v>219</v>
      </c>
      <c r="C1063">
        <v>1307</v>
      </c>
      <c r="D1063" t="s">
        <v>1262</v>
      </c>
      <c r="E1063">
        <v>10</v>
      </c>
      <c r="F1063" t="s">
        <v>1261</v>
      </c>
      <c r="G1063" s="28">
        <f>_xlfn.XLOOKUP(Emergency[[#This Row],[Visit_ID]],Financials[Visit_ID],Financials[Total_Bill_Amount])</f>
        <v>46984</v>
      </c>
      <c r="H1063" s="28">
        <f>_xlfn.XLOOKUP(Emergency[[#This Row],[Visit_ID]],Financials[Visit_ID],Financials[Insurance_Coverage])</f>
        <v>31678.176565939069</v>
      </c>
      <c r="I1063" s="28">
        <f>_xlfn.XLOOKUP(Emergency[[#This Row],[Visit_ID]],Financials[Visit_ID],Financials[Balance_Due])</f>
        <v>15305.823434060931</v>
      </c>
      <c r="J1063" s="3">
        <f>_xlfn.XLOOKUP(Emergency[[#This Row],[Visit_ID]],Hospitalvisits[Visit_ID],Hospitalvisits[Admission_Date])</f>
        <v>45327</v>
      </c>
      <c r="K1063">
        <f>_xlfn.XLOOKUP(Emergency[[#This Row],[Patient_ID]],Patientsdetails[Patient_ID],Patientsdetails[Satisfaction_Score])</f>
        <v>5</v>
      </c>
      <c r="L1063" t="e">
        <f>_xlfn.XLOOKUP(Emergency[[#This Row],[Patient_ID]],Medicals[Patient ID],Medicals[Department])</f>
        <v>#N/A</v>
      </c>
    </row>
    <row r="1064" spans="1:12">
      <c r="A1064">
        <v>1063</v>
      </c>
      <c r="B1064">
        <v>845</v>
      </c>
      <c r="C1064">
        <v>1180</v>
      </c>
      <c r="D1064" t="s">
        <v>1262</v>
      </c>
      <c r="E1064">
        <v>1</v>
      </c>
      <c r="F1064" t="s">
        <v>1262</v>
      </c>
      <c r="G1064" s="28">
        <f>_xlfn.XLOOKUP(Emergency[[#This Row],[Visit_ID]],Financials[Visit_ID],Financials[Total_Bill_Amount])</f>
        <v>17535</v>
      </c>
      <c r="H1064" s="28">
        <f>_xlfn.XLOOKUP(Emergency[[#This Row],[Visit_ID]],Financials[Visit_ID],Financials[Insurance_Coverage])</f>
        <v>9573.3718864855073</v>
      </c>
      <c r="I1064" s="28">
        <f>_xlfn.XLOOKUP(Emergency[[#This Row],[Visit_ID]],Financials[Visit_ID],Financials[Balance_Due])</f>
        <v>7961.6281135144927</v>
      </c>
      <c r="J1064" s="3">
        <f>_xlfn.XLOOKUP(Emergency[[#This Row],[Visit_ID]],Hospitalvisits[Visit_ID],Hospitalvisits[Admission_Date])</f>
        <v>45518</v>
      </c>
      <c r="K1064">
        <f>_xlfn.XLOOKUP(Emergency[[#This Row],[Patient_ID]],Patientsdetails[Patient_ID],Patientsdetails[Satisfaction_Score])</f>
        <v>5</v>
      </c>
      <c r="L1064" t="e">
        <f>_xlfn.XLOOKUP(Emergency[[#This Row],[Patient_ID]],Medicals[Patient ID],Medicals[Department])</f>
        <v>#N/A</v>
      </c>
    </row>
    <row r="1065" spans="1:12">
      <c r="A1065">
        <v>1064</v>
      </c>
      <c r="B1065">
        <v>311</v>
      </c>
      <c r="C1065">
        <v>2228</v>
      </c>
      <c r="D1065" t="s">
        <v>1262</v>
      </c>
      <c r="E1065">
        <v>6</v>
      </c>
      <c r="F1065" t="s">
        <v>1262</v>
      </c>
      <c r="G1065" s="28">
        <f>_xlfn.XLOOKUP(Emergency[[#This Row],[Visit_ID]],Financials[Visit_ID],Financials[Total_Bill_Amount])</f>
        <v>16030</v>
      </c>
      <c r="H1065" s="28">
        <f>_xlfn.XLOOKUP(Emergency[[#This Row],[Visit_ID]],Financials[Visit_ID],Financials[Insurance_Coverage])</f>
        <v>12543.431193601309</v>
      </c>
      <c r="I1065" s="28">
        <f>_xlfn.XLOOKUP(Emergency[[#This Row],[Visit_ID]],Financials[Visit_ID],Financials[Balance_Due])</f>
        <v>3486.5688063986909</v>
      </c>
      <c r="J1065" s="3">
        <f>_xlfn.XLOOKUP(Emergency[[#This Row],[Visit_ID]],Hospitalvisits[Visit_ID],Hospitalvisits[Admission_Date])</f>
        <v>45598</v>
      </c>
      <c r="K1065">
        <f>_xlfn.XLOOKUP(Emergency[[#This Row],[Patient_ID]],Patientsdetails[Patient_ID],Patientsdetails[Satisfaction_Score])</f>
        <v>1</v>
      </c>
      <c r="L1065" t="e">
        <f>_xlfn.XLOOKUP(Emergency[[#This Row],[Patient_ID]],Medicals[Patient ID],Medicals[Department])</f>
        <v>#N/A</v>
      </c>
    </row>
    <row r="1066" spans="1:12">
      <c r="A1066">
        <v>1065</v>
      </c>
      <c r="B1066">
        <v>436</v>
      </c>
      <c r="C1066">
        <v>2836</v>
      </c>
      <c r="D1066" t="s">
        <v>1261</v>
      </c>
      <c r="E1066">
        <v>10</v>
      </c>
      <c r="F1066" t="s">
        <v>1262</v>
      </c>
      <c r="G1066" s="28">
        <f>_xlfn.XLOOKUP(Emergency[[#This Row],[Visit_ID]],Financials[Visit_ID],Financials[Total_Bill_Amount])</f>
        <v>12569</v>
      </c>
      <c r="H1066" s="28">
        <f>_xlfn.XLOOKUP(Emergency[[#This Row],[Visit_ID]],Financials[Visit_ID],Financials[Insurance_Coverage])</f>
        <v>6427.374768227919</v>
      </c>
      <c r="I1066" s="28">
        <f>_xlfn.XLOOKUP(Emergency[[#This Row],[Visit_ID]],Financials[Visit_ID],Financials[Balance_Due])</f>
        <v>6141.625231772081</v>
      </c>
      <c r="J1066" s="3">
        <f>_xlfn.XLOOKUP(Emergency[[#This Row],[Visit_ID]],Hospitalvisits[Visit_ID],Hospitalvisits[Admission_Date])</f>
        <v>45383</v>
      </c>
      <c r="K1066">
        <f>_xlfn.XLOOKUP(Emergency[[#This Row],[Patient_ID]],Patientsdetails[Patient_ID],Patientsdetails[Satisfaction_Score])</f>
        <v>7</v>
      </c>
      <c r="L1066" t="e">
        <f>_xlfn.XLOOKUP(Emergency[[#This Row],[Patient_ID]],Medicals[Patient ID],Medicals[Department])</f>
        <v>#N/A</v>
      </c>
    </row>
    <row r="1067" spans="1:12">
      <c r="A1067">
        <v>1066</v>
      </c>
      <c r="B1067">
        <v>3</v>
      </c>
      <c r="C1067">
        <v>424</v>
      </c>
      <c r="D1067" t="s">
        <v>1261</v>
      </c>
      <c r="E1067">
        <v>7</v>
      </c>
      <c r="F1067" t="s">
        <v>1261</v>
      </c>
      <c r="G1067" s="28">
        <f>_xlfn.XLOOKUP(Emergency[[#This Row],[Visit_ID]],Financials[Visit_ID],Financials[Total_Bill_Amount])</f>
        <v>14289</v>
      </c>
      <c r="H1067" s="28">
        <f>_xlfn.XLOOKUP(Emergency[[#This Row],[Visit_ID]],Financials[Visit_ID],Financials[Insurance_Coverage])</f>
        <v>12027.167011044899</v>
      </c>
      <c r="I1067" s="28">
        <f>_xlfn.XLOOKUP(Emergency[[#This Row],[Visit_ID]],Financials[Visit_ID],Financials[Balance_Due])</f>
        <v>2261.8329889550951</v>
      </c>
      <c r="J1067" s="3">
        <f>_xlfn.XLOOKUP(Emergency[[#This Row],[Visit_ID]],Hospitalvisits[Visit_ID],Hospitalvisits[Admission_Date])</f>
        <v>45186</v>
      </c>
      <c r="K1067">
        <f>_xlfn.XLOOKUP(Emergency[[#This Row],[Patient_ID]],Patientsdetails[Patient_ID],Patientsdetails[Satisfaction_Score])</f>
        <v>5</v>
      </c>
      <c r="L1067" t="str">
        <f>_xlfn.XLOOKUP(Emergency[[#This Row],[Patient_ID]],Medicals[Patient ID],Medicals[Department])</f>
        <v>Oncology</v>
      </c>
    </row>
    <row r="1068" spans="1:12">
      <c r="A1068">
        <v>1067</v>
      </c>
      <c r="B1068">
        <v>458</v>
      </c>
      <c r="C1068">
        <v>2315</v>
      </c>
      <c r="D1068" t="s">
        <v>1262</v>
      </c>
      <c r="E1068">
        <v>1</v>
      </c>
      <c r="F1068" t="s">
        <v>1262</v>
      </c>
      <c r="G1068" s="28">
        <f>_xlfn.XLOOKUP(Emergency[[#This Row],[Visit_ID]],Financials[Visit_ID],Financials[Total_Bill_Amount])</f>
        <v>12903</v>
      </c>
      <c r="H1068" s="28">
        <f>_xlfn.XLOOKUP(Emergency[[#This Row],[Visit_ID]],Financials[Visit_ID],Financials[Insurance_Coverage])</f>
        <v>8363.9322136686078</v>
      </c>
      <c r="I1068" s="28">
        <f>_xlfn.XLOOKUP(Emergency[[#This Row],[Visit_ID]],Financials[Visit_ID],Financials[Balance_Due])</f>
        <v>4539.0677863313922</v>
      </c>
      <c r="J1068" s="3">
        <f>_xlfn.XLOOKUP(Emergency[[#This Row],[Visit_ID]],Hospitalvisits[Visit_ID],Hospitalvisits[Admission_Date])</f>
        <v>44680</v>
      </c>
      <c r="K1068">
        <f>_xlfn.XLOOKUP(Emergency[[#This Row],[Patient_ID]],Patientsdetails[Patient_ID],Patientsdetails[Satisfaction_Score])</f>
        <v>9</v>
      </c>
      <c r="L1068" t="e">
        <f>_xlfn.XLOOKUP(Emergency[[#This Row],[Patient_ID]],Medicals[Patient ID],Medicals[Department])</f>
        <v>#N/A</v>
      </c>
    </row>
    <row r="1069" spans="1:12">
      <c r="A1069">
        <v>1068</v>
      </c>
      <c r="B1069">
        <v>186</v>
      </c>
      <c r="C1069">
        <v>1543</v>
      </c>
      <c r="D1069" t="s">
        <v>1261</v>
      </c>
      <c r="E1069">
        <v>3</v>
      </c>
      <c r="F1069" t="s">
        <v>1261</v>
      </c>
      <c r="G1069" s="28">
        <f>_xlfn.XLOOKUP(Emergency[[#This Row],[Visit_ID]],Financials[Visit_ID],Financials[Total_Bill_Amount])</f>
        <v>9154</v>
      </c>
      <c r="H1069" s="28">
        <f>_xlfn.XLOOKUP(Emergency[[#This Row],[Visit_ID]],Financials[Visit_ID],Financials[Insurance_Coverage])</f>
        <v>4605.8849875673204</v>
      </c>
      <c r="I1069" s="28">
        <f>_xlfn.XLOOKUP(Emergency[[#This Row],[Visit_ID]],Financials[Visit_ID],Financials[Balance_Due])</f>
        <v>4548.1150124326796</v>
      </c>
      <c r="J1069" s="3">
        <f>_xlfn.XLOOKUP(Emergency[[#This Row],[Visit_ID]],Hospitalvisits[Visit_ID],Hospitalvisits[Admission_Date])</f>
        <v>44590</v>
      </c>
      <c r="K1069">
        <f>_xlfn.XLOOKUP(Emergency[[#This Row],[Patient_ID]],Patientsdetails[Patient_ID],Patientsdetails[Satisfaction_Score])</f>
        <v>10</v>
      </c>
      <c r="L1069" t="str">
        <f>_xlfn.XLOOKUP(Emergency[[#This Row],[Patient_ID]],Medicals[Patient ID],Medicals[Department])</f>
        <v>Cardiology</v>
      </c>
    </row>
    <row r="1070" spans="1:12">
      <c r="A1070">
        <v>1069</v>
      </c>
      <c r="B1070">
        <v>539</v>
      </c>
      <c r="C1070">
        <v>1084</v>
      </c>
      <c r="D1070" t="s">
        <v>1261</v>
      </c>
      <c r="E1070">
        <v>10</v>
      </c>
      <c r="F1070" t="s">
        <v>1261</v>
      </c>
      <c r="G1070" s="28">
        <f>_xlfn.XLOOKUP(Emergency[[#This Row],[Visit_ID]],Financials[Visit_ID],Financials[Total_Bill_Amount])</f>
        <v>15388</v>
      </c>
      <c r="H1070" s="28">
        <f>_xlfn.XLOOKUP(Emergency[[#This Row],[Visit_ID]],Financials[Visit_ID],Financials[Insurance_Coverage])</f>
        <v>9832.4809175125556</v>
      </c>
      <c r="I1070" s="28">
        <f>_xlfn.XLOOKUP(Emergency[[#This Row],[Visit_ID]],Financials[Visit_ID],Financials[Balance_Due])</f>
        <v>5555.5190824874444</v>
      </c>
      <c r="J1070" s="3">
        <f>_xlfn.XLOOKUP(Emergency[[#This Row],[Visit_ID]],Hospitalvisits[Visit_ID],Hospitalvisits[Admission_Date])</f>
        <v>45638</v>
      </c>
      <c r="K1070">
        <f>_xlfn.XLOOKUP(Emergency[[#This Row],[Patient_ID]],Patientsdetails[Patient_ID],Patientsdetails[Satisfaction_Score])</f>
        <v>6</v>
      </c>
      <c r="L1070" t="e">
        <f>_xlfn.XLOOKUP(Emergency[[#This Row],[Patient_ID]],Medicals[Patient ID],Medicals[Department])</f>
        <v>#N/A</v>
      </c>
    </row>
    <row r="1071" spans="1:12">
      <c r="A1071">
        <v>1070</v>
      </c>
      <c r="B1071">
        <v>806</v>
      </c>
      <c r="C1071">
        <v>1201</v>
      </c>
      <c r="D1071" t="s">
        <v>1262</v>
      </c>
      <c r="E1071">
        <v>1</v>
      </c>
      <c r="F1071" t="s">
        <v>1261</v>
      </c>
      <c r="G1071" s="28">
        <f>_xlfn.XLOOKUP(Emergency[[#This Row],[Visit_ID]],Financials[Visit_ID],Financials[Total_Bill_Amount])</f>
        <v>8367</v>
      </c>
      <c r="H1071" s="28">
        <f>_xlfn.XLOOKUP(Emergency[[#This Row],[Visit_ID]],Financials[Visit_ID],Financials[Insurance_Coverage])</f>
        <v>4770.520716961265</v>
      </c>
      <c r="I1071" s="28">
        <f>_xlfn.XLOOKUP(Emergency[[#This Row],[Visit_ID]],Financials[Visit_ID],Financials[Balance_Due])</f>
        <v>3596.479283038735</v>
      </c>
      <c r="J1071" s="3">
        <f>_xlfn.XLOOKUP(Emergency[[#This Row],[Visit_ID]],Hospitalvisits[Visit_ID],Hospitalvisits[Admission_Date])</f>
        <v>45608</v>
      </c>
      <c r="K1071">
        <f>_xlfn.XLOOKUP(Emergency[[#This Row],[Patient_ID]],Patientsdetails[Patient_ID],Patientsdetails[Satisfaction_Score])</f>
        <v>8</v>
      </c>
      <c r="L1071" t="e">
        <f>_xlfn.XLOOKUP(Emergency[[#This Row],[Patient_ID]],Medicals[Patient ID],Medicals[Department])</f>
        <v>#N/A</v>
      </c>
    </row>
    <row r="1072" spans="1:12">
      <c r="A1072">
        <v>1071</v>
      </c>
      <c r="B1072">
        <v>546</v>
      </c>
      <c r="C1072">
        <v>2012</v>
      </c>
      <c r="D1072" t="s">
        <v>1262</v>
      </c>
      <c r="E1072">
        <v>10</v>
      </c>
      <c r="F1072" t="s">
        <v>1261</v>
      </c>
      <c r="G1072" s="28">
        <f>_xlfn.XLOOKUP(Emergency[[#This Row],[Visit_ID]],Financials[Visit_ID],Financials[Total_Bill_Amount])</f>
        <v>10084</v>
      </c>
      <c r="H1072" s="28">
        <f>_xlfn.XLOOKUP(Emergency[[#This Row],[Visit_ID]],Financials[Visit_ID],Financials[Insurance_Coverage])</f>
        <v>6586.4123938141774</v>
      </c>
      <c r="I1072" s="28">
        <f>_xlfn.XLOOKUP(Emergency[[#This Row],[Visit_ID]],Financials[Visit_ID],Financials[Balance_Due])</f>
        <v>3497.587606185823</v>
      </c>
      <c r="J1072" s="3">
        <f>_xlfn.XLOOKUP(Emergency[[#This Row],[Visit_ID]],Hospitalvisits[Visit_ID],Hospitalvisits[Admission_Date])</f>
        <v>45474</v>
      </c>
      <c r="K1072">
        <f>_xlfn.XLOOKUP(Emergency[[#This Row],[Patient_ID]],Patientsdetails[Patient_ID],Patientsdetails[Satisfaction_Score])</f>
        <v>5</v>
      </c>
      <c r="L1072" t="e">
        <f>_xlfn.XLOOKUP(Emergency[[#This Row],[Patient_ID]],Medicals[Patient ID],Medicals[Department])</f>
        <v>#N/A</v>
      </c>
    </row>
    <row r="1073" spans="1:12">
      <c r="A1073">
        <v>1072</v>
      </c>
      <c r="B1073">
        <v>929</v>
      </c>
      <c r="C1073">
        <v>2674</v>
      </c>
      <c r="D1073" t="s">
        <v>1262</v>
      </c>
      <c r="E1073">
        <v>7</v>
      </c>
      <c r="F1073" t="s">
        <v>1261</v>
      </c>
      <c r="G1073" s="28">
        <f>_xlfn.XLOOKUP(Emergency[[#This Row],[Visit_ID]],Financials[Visit_ID],Financials[Total_Bill_Amount])</f>
        <v>14062</v>
      </c>
      <c r="H1073" s="28">
        <f>_xlfn.XLOOKUP(Emergency[[#This Row],[Visit_ID]],Financials[Visit_ID],Financials[Insurance_Coverage])</f>
        <v>10439.67590044208</v>
      </c>
      <c r="I1073" s="28">
        <f>_xlfn.XLOOKUP(Emergency[[#This Row],[Visit_ID]],Financials[Visit_ID],Financials[Balance_Due])</f>
        <v>3622.3240995579158</v>
      </c>
      <c r="J1073" s="3">
        <f>_xlfn.XLOOKUP(Emergency[[#This Row],[Visit_ID]],Hospitalvisits[Visit_ID],Hospitalvisits[Admission_Date])</f>
        <v>45542</v>
      </c>
      <c r="K1073">
        <f>_xlfn.XLOOKUP(Emergency[[#This Row],[Patient_ID]],Patientsdetails[Patient_ID],Patientsdetails[Satisfaction_Score])</f>
        <v>7</v>
      </c>
      <c r="L1073" t="e">
        <f>_xlfn.XLOOKUP(Emergency[[#This Row],[Patient_ID]],Medicals[Patient ID],Medicals[Department])</f>
        <v>#N/A</v>
      </c>
    </row>
    <row r="1074" spans="1:12">
      <c r="A1074">
        <v>1073</v>
      </c>
      <c r="B1074">
        <v>952</v>
      </c>
      <c r="C1074">
        <v>1343</v>
      </c>
      <c r="D1074" t="s">
        <v>1261</v>
      </c>
      <c r="E1074">
        <v>3</v>
      </c>
      <c r="F1074" t="s">
        <v>1262</v>
      </c>
      <c r="G1074" s="28">
        <f>_xlfn.XLOOKUP(Emergency[[#This Row],[Visit_ID]],Financials[Visit_ID],Financials[Total_Bill_Amount])</f>
        <v>26470</v>
      </c>
      <c r="H1074" s="28">
        <f>_xlfn.XLOOKUP(Emergency[[#This Row],[Visit_ID]],Financials[Visit_ID],Financials[Insurance_Coverage])</f>
        <v>17112.652506432689</v>
      </c>
      <c r="I1074" s="28">
        <f>_xlfn.XLOOKUP(Emergency[[#This Row],[Visit_ID]],Financials[Visit_ID],Financials[Balance_Due])</f>
        <v>9357.3474935673075</v>
      </c>
      <c r="J1074" s="3">
        <f>_xlfn.XLOOKUP(Emergency[[#This Row],[Visit_ID]],Hospitalvisits[Visit_ID],Hospitalvisits[Admission_Date])</f>
        <v>45305</v>
      </c>
      <c r="K1074">
        <f>_xlfn.XLOOKUP(Emergency[[#This Row],[Patient_ID]],Patientsdetails[Patient_ID],Patientsdetails[Satisfaction_Score])</f>
        <v>6</v>
      </c>
      <c r="L1074" t="e">
        <f>_xlfn.XLOOKUP(Emergency[[#This Row],[Patient_ID]],Medicals[Patient ID],Medicals[Department])</f>
        <v>#N/A</v>
      </c>
    </row>
    <row r="1075" spans="1:12">
      <c r="A1075">
        <v>1074</v>
      </c>
      <c r="B1075">
        <v>161</v>
      </c>
      <c r="C1075">
        <v>2541</v>
      </c>
      <c r="D1075" t="s">
        <v>1261</v>
      </c>
      <c r="E1075">
        <v>6</v>
      </c>
      <c r="F1075" t="s">
        <v>1262</v>
      </c>
      <c r="G1075" s="28">
        <f>_xlfn.XLOOKUP(Emergency[[#This Row],[Visit_ID]],Financials[Visit_ID],Financials[Total_Bill_Amount])</f>
        <v>5596</v>
      </c>
      <c r="H1075" s="28">
        <f>_xlfn.XLOOKUP(Emergency[[#This Row],[Visit_ID]],Financials[Visit_ID],Financials[Insurance_Coverage])</f>
        <v>3216.3876054301991</v>
      </c>
      <c r="I1075" s="28">
        <f>_xlfn.XLOOKUP(Emergency[[#This Row],[Visit_ID]],Financials[Visit_ID],Financials[Balance_Due])</f>
        <v>2379.6123945698009</v>
      </c>
      <c r="J1075" s="3">
        <f>_xlfn.XLOOKUP(Emergency[[#This Row],[Visit_ID]],Hospitalvisits[Visit_ID],Hospitalvisits[Admission_Date])</f>
        <v>44894</v>
      </c>
      <c r="K1075">
        <f>_xlfn.XLOOKUP(Emergency[[#This Row],[Patient_ID]],Patientsdetails[Patient_ID],Patientsdetails[Satisfaction_Score])</f>
        <v>2</v>
      </c>
      <c r="L1075" t="e">
        <f>_xlfn.XLOOKUP(Emergency[[#This Row],[Patient_ID]],Medicals[Patient ID],Medicals[Department])</f>
        <v>#N/A</v>
      </c>
    </row>
    <row r="1076" spans="1:12">
      <c r="A1076">
        <v>1075</v>
      </c>
      <c r="B1076">
        <v>65</v>
      </c>
      <c r="C1076">
        <v>1285</v>
      </c>
      <c r="D1076" t="s">
        <v>1262</v>
      </c>
      <c r="E1076">
        <v>7</v>
      </c>
      <c r="F1076" t="s">
        <v>1261</v>
      </c>
      <c r="G1076" s="28">
        <f>_xlfn.XLOOKUP(Emergency[[#This Row],[Visit_ID]],Financials[Visit_ID],Financials[Total_Bill_Amount])</f>
        <v>14012</v>
      </c>
      <c r="H1076" s="28">
        <f>_xlfn.XLOOKUP(Emergency[[#This Row],[Visit_ID]],Financials[Visit_ID],Financials[Insurance_Coverage])</f>
        <v>8390.7214836020667</v>
      </c>
      <c r="I1076" s="28">
        <f>_xlfn.XLOOKUP(Emergency[[#This Row],[Visit_ID]],Financials[Visit_ID],Financials[Balance_Due])</f>
        <v>5621.2785163979333</v>
      </c>
      <c r="J1076" s="3">
        <f>_xlfn.XLOOKUP(Emergency[[#This Row],[Visit_ID]],Hospitalvisits[Visit_ID],Hospitalvisits[Admission_Date])</f>
        <v>45150</v>
      </c>
      <c r="K1076">
        <f>_xlfn.XLOOKUP(Emergency[[#This Row],[Patient_ID]],Patientsdetails[Patient_ID],Patientsdetails[Satisfaction_Score])</f>
        <v>9</v>
      </c>
      <c r="L1076" t="e">
        <f>_xlfn.XLOOKUP(Emergency[[#This Row],[Patient_ID]],Medicals[Patient ID],Medicals[Department])</f>
        <v>#N/A</v>
      </c>
    </row>
    <row r="1077" spans="1:12">
      <c r="A1077">
        <v>1076</v>
      </c>
      <c r="B1077">
        <v>898</v>
      </c>
      <c r="C1077">
        <v>1389</v>
      </c>
      <c r="D1077" t="s">
        <v>1261</v>
      </c>
      <c r="E1077">
        <v>3</v>
      </c>
      <c r="F1077" t="s">
        <v>1261</v>
      </c>
      <c r="G1077" s="28">
        <f>_xlfn.XLOOKUP(Emergency[[#This Row],[Visit_ID]],Financials[Visit_ID],Financials[Total_Bill_Amount])</f>
        <v>14980</v>
      </c>
      <c r="H1077" s="28">
        <f>_xlfn.XLOOKUP(Emergency[[#This Row],[Visit_ID]],Financials[Visit_ID],Financials[Insurance_Coverage])</f>
        <v>10494.868692845899</v>
      </c>
      <c r="I1077" s="28">
        <f>_xlfn.XLOOKUP(Emergency[[#This Row],[Visit_ID]],Financials[Visit_ID],Financials[Balance_Due])</f>
        <v>4485.131307154099</v>
      </c>
      <c r="J1077" s="3">
        <f>_xlfn.XLOOKUP(Emergency[[#This Row],[Visit_ID]],Hospitalvisits[Visit_ID],Hospitalvisits[Admission_Date])</f>
        <v>45547</v>
      </c>
      <c r="K1077">
        <f>_xlfn.XLOOKUP(Emergency[[#This Row],[Patient_ID]],Patientsdetails[Patient_ID],Patientsdetails[Satisfaction_Score])</f>
        <v>6</v>
      </c>
      <c r="L1077" t="e">
        <f>_xlfn.XLOOKUP(Emergency[[#This Row],[Patient_ID]],Medicals[Patient ID],Medicals[Department])</f>
        <v>#N/A</v>
      </c>
    </row>
    <row r="1078" spans="1:12">
      <c r="A1078">
        <v>1077</v>
      </c>
      <c r="B1078">
        <v>663</v>
      </c>
      <c r="C1078">
        <v>873</v>
      </c>
      <c r="D1078" t="s">
        <v>1261</v>
      </c>
      <c r="E1078">
        <v>10</v>
      </c>
      <c r="F1078" t="s">
        <v>1262</v>
      </c>
      <c r="G1078" s="28">
        <f>_xlfn.XLOOKUP(Emergency[[#This Row],[Visit_ID]],Financials[Visit_ID],Financials[Total_Bill_Amount])</f>
        <v>29958</v>
      </c>
      <c r="H1078" s="28">
        <f>_xlfn.XLOOKUP(Emergency[[#This Row],[Visit_ID]],Financials[Visit_ID],Financials[Insurance_Coverage])</f>
        <v>18432.26636556739</v>
      </c>
      <c r="I1078" s="28">
        <f>_xlfn.XLOOKUP(Emergency[[#This Row],[Visit_ID]],Financials[Visit_ID],Financials[Balance_Due])</f>
        <v>11525.73363443261</v>
      </c>
      <c r="J1078" s="3">
        <f>_xlfn.XLOOKUP(Emergency[[#This Row],[Visit_ID]],Hospitalvisits[Visit_ID],Hospitalvisits[Admission_Date])</f>
        <v>44590</v>
      </c>
      <c r="K1078">
        <f>_xlfn.XLOOKUP(Emergency[[#This Row],[Patient_ID]],Patientsdetails[Patient_ID],Patientsdetails[Satisfaction_Score])</f>
        <v>3</v>
      </c>
      <c r="L1078" t="e">
        <f>_xlfn.XLOOKUP(Emergency[[#This Row],[Patient_ID]],Medicals[Patient ID],Medicals[Department])</f>
        <v>#N/A</v>
      </c>
    </row>
    <row r="1079" spans="1:12">
      <c r="A1079">
        <v>1078</v>
      </c>
      <c r="B1079">
        <v>218</v>
      </c>
      <c r="C1079">
        <v>166</v>
      </c>
      <c r="D1079" t="s">
        <v>1262</v>
      </c>
      <c r="E1079">
        <v>12</v>
      </c>
      <c r="F1079" t="s">
        <v>1262</v>
      </c>
      <c r="G1079" s="28">
        <f>_xlfn.XLOOKUP(Emergency[[#This Row],[Visit_ID]],Financials[Visit_ID],Financials[Total_Bill_Amount])</f>
        <v>13794</v>
      </c>
      <c r="H1079" s="28">
        <f>_xlfn.XLOOKUP(Emergency[[#This Row],[Visit_ID]],Financials[Visit_ID],Financials[Insurance_Coverage])</f>
        <v>12278.39909353913</v>
      </c>
      <c r="I1079" s="28">
        <f>_xlfn.XLOOKUP(Emergency[[#This Row],[Visit_ID]],Financials[Visit_ID],Financials[Balance_Due])</f>
        <v>1515.600906460872</v>
      </c>
      <c r="J1079" s="3">
        <f>_xlfn.XLOOKUP(Emergency[[#This Row],[Visit_ID]],Hospitalvisits[Visit_ID],Hospitalvisits[Admission_Date])</f>
        <v>44994</v>
      </c>
      <c r="K1079">
        <f>_xlfn.XLOOKUP(Emergency[[#This Row],[Patient_ID]],Patientsdetails[Patient_ID],Patientsdetails[Satisfaction_Score])</f>
        <v>4</v>
      </c>
      <c r="L1079" t="e">
        <f>_xlfn.XLOOKUP(Emergency[[#This Row],[Patient_ID]],Medicals[Patient ID],Medicals[Department])</f>
        <v>#N/A</v>
      </c>
    </row>
    <row r="1080" spans="1:12">
      <c r="A1080">
        <v>1079</v>
      </c>
      <c r="B1080">
        <v>903</v>
      </c>
      <c r="C1080">
        <v>2519</v>
      </c>
      <c r="D1080" t="s">
        <v>1261</v>
      </c>
      <c r="E1080">
        <v>3</v>
      </c>
      <c r="F1080" t="s">
        <v>1261</v>
      </c>
      <c r="G1080" s="28">
        <f>_xlfn.XLOOKUP(Emergency[[#This Row],[Visit_ID]],Financials[Visit_ID],Financials[Total_Bill_Amount])</f>
        <v>21309</v>
      </c>
      <c r="H1080" s="28">
        <f>_xlfn.XLOOKUP(Emergency[[#This Row],[Visit_ID]],Financials[Visit_ID],Financials[Insurance_Coverage])</f>
        <v>14710.76268665285</v>
      </c>
      <c r="I1080" s="28">
        <f>_xlfn.XLOOKUP(Emergency[[#This Row],[Visit_ID]],Financials[Visit_ID],Financials[Balance_Due])</f>
        <v>6598.2373133471519</v>
      </c>
      <c r="J1080" s="3">
        <f>_xlfn.XLOOKUP(Emergency[[#This Row],[Visit_ID]],Hospitalvisits[Visit_ID],Hospitalvisits[Admission_Date])</f>
        <v>44880</v>
      </c>
      <c r="K1080">
        <f>_xlfn.XLOOKUP(Emergency[[#This Row],[Patient_ID]],Patientsdetails[Patient_ID],Patientsdetails[Satisfaction_Score])</f>
        <v>1</v>
      </c>
      <c r="L1080" t="e">
        <f>_xlfn.XLOOKUP(Emergency[[#This Row],[Patient_ID]],Medicals[Patient ID],Medicals[Department])</f>
        <v>#N/A</v>
      </c>
    </row>
    <row r="1081" spans="1:12">
      <c r="A1081">
        <v>1080</v>
      </c>
      <c r="B1081">
        <v>641</v>
      </c>
      <c r="C1081">
        <v>717</v>
      </c>
      <c r="D1081" t="s">
        <v>1261</v>
      </c>
      <c r="E1081">
        <v>4</v>
      </c>
      <c r="F1081" t="s">
        <v>1262</v>
      </c>
      <c r="G1081" s="28">
        <f>_xlfn.XLOOKUP(Emergency[[#This Row],[Visit_ID]],Financials[Visit_ID],Financials[Total_Bill_Amount])</f>
        <v>29369</v>
      </c>
      <c r="H1081" s="28">
        <f>_xlfn.XLOOKUP(Emergency[[#This Row],[Visit_ID]],Financials[Visit_ID],Financials[Insurance_Coverage])</f>
        <v>20917.64010706827</v>
      </c>
      <c r="I1081" s="28">
        <f>_xlfn.XLOOKUP(Emergency[[#This Row],[Visit_ID]],Financials[Visit_ID],Financials[Balance_Due])</f>
        <v>8451.3598929317268</v>
      </c>
      <c r="J1081" s="3">
        <f>_xlfn.XLOOKUP(Emergency[[#This Row],[Visit_ID]],Hospitalvisits[Visit_ID],Hospitalvisits[Admission_Date])</f>
        <v>44732</v>
      </c>
      <c r="K1081">
        <f>_xlfn.XLOOKUP(Emergency[[#This Row],[Patient_ID]],Patientsdetails[Patient_ID],Patientsdetails[Satisfaction_Score])</f>
        <v>7</v>
      </c>
      <c r="L1081" t="e">
        <f>_xlfn.XLOOKUP(Emergency[[#This Row],[Patient_ID]],Medicals[Patient ID],Medicals[Department])</f>
        <v>#N/A</v>
      </c>
    </row>
    <row r="1082" spans="1:12">
      <c r="A1082">
        <v>1081</v>
      </c>
      <c r="B1082">
        <v>644</v>
      </c>
      <c r="C1082">
        <v>338</v>
      </c>
      <c r="D1082" t="s">
        <v>1262</v>
      </c>
      <c r="E1082">
        <v>1</v>
      </c>
      <c r="F1082" t="s">
        <v>1261</v>
      </c>
      <c r="G1082" s="28">
        <f>_xlfn.XLOOKUP(Emergency[[#This Row],[Visit_ID]],Financials[Visit_ID],Financials[Total_Bill_Amount])</f>
        <v>17354</v>
      </c>
      <c r="H1082" s="28">
        <f>_xlfn.XLOOKUP(Emergency[[#This Row],[Visit_ID]],Financials[Visit_ID],Financials[Insurance_Coverage])</f>
        <v>10052.77589699807</v>
      </c>
      <c r="I1082" s="28">
        <f>_xlfn.XLOOKUP(Emergency[[#This Row],[Visit_ID]],Financials[Visit_ID],Financials[Balance_Due])</f>
        <v>7301.2241030019322</v>
      </c>
      <c r="J1082" s="3">
        <f>_xlfn.XLOOKUP(Emergency[[#This Row],[Visit_ID]],Hospitalvisits[Visit_ID],Hospitalvisits[Admission_Date])</f>
        <v>45216</v>
      </c>
      <c r="K1082">
        <f>_xlfn.XLOOKUP(Emergency[[#This Row],[Patient_ID]],Patientsdetails[Patient_ID],Patientsdetails[Satisfaction_Score])</f>
        <v>7</v>
      </c>
      <c r="L1082" t="e">
        <f>_xlfn.XLOOKUP(Emergency[[#This Row],[Patient_ID]],Medicals[Patient ID],Medicals[Department])</f>
        <v>#N/A</v>
      </c>
    </row>
    <row r="1083" spans="1:12">
      <c r="A1083">
        <v>1082</v>
      </c>
      <c r="B1083">
        <v>681</v>
      </c>
      <c r="C1083">
        <v>1532</v>
      </c>
      <c r="D1083" t="s">
        <v>1262</v>
      </c>
      <c r="E1083">
        <v>8</v>
      </c>
      <c r="F1083" t="s">
        <v>1262</v>
      </c>
      <c r="G1083" s="28">
        <f>_xlfn.XLOOKUP(Emergency[[#This Row],[Visit_ID]],Financials[Visit_ID],Financials[Total_Bill_Amount])</f>
        <v>5926</v>
      </c>
      <c r="H1083" s="28">
        <f>_xlfn.XLOOKUP(Emergency[[#This Row],[Visit_ID]],Financials[Visit_ID],Financials[Insurance_Coverage])</f>
        <v>4623.2953303446984</v>
      </c>
      <c r="I1083" s="28">
        <f>_xlfn.XLOOKUP(Emergency[[#This Row],[Visit_ID]],Financials[Visit_ID],Financials[Balance_Due])</f>
        <v>1302.704669655302</v>
      </c>
      <c r="J1083" s="3">
        <f>_xlfn.XLOOKUP(Emergency[[#This Row],[Visit_ID]],Hospitalvisits[Visit_ID],Hospitalvisits[Admission_Date])</f>
        <v>45137</v>
      </c>
      <c r="K1083">
        <f>_xlfn.XLOOKUP(Emergency[[#This Row],[Patient_ID]],Patientsdetails[Patient_ID],Patientsdetails[Satisfaction_Score])</f>
        <v>2</v>
      </c>
      <c r="L1083" t="e">
        <f>_xlfn.XLOOKUP(Emergency[[#This Row],[Patient_ID]],Medicals[Patient ID],Medicals[Department])</f>
        <v>#N/A</v>
      </c>
    </row>
    <row r="1084" spans="1:12">
      <c r="A1084">
        <v>1083</v>
      </c>
      <c r="B1084">
        <v>645</v>
      </c>
      <c r="C1084">
        <v>1139</v>
      </c>
      <c r="D1084" t="s">
        <v>1262</v>
      </c>
      <c r="E1084">
        <v>2</v>
      </c>
      <c r="F1084" t="s">
        <v>1261</v>
      </c>
      <c r="G1084" s="28">
        <f>_xlfn.XLOOKUP(Emergency[[#This Row],[Visit_ID]],Financials[Visit_ID],Financials[Total_Bill_Amount])</f>
        <v>12243</v>
      </c>
      <c r="H1084" s="28">
        <f>_xlfn.XLOOKUP(Emergency[[#This Row],[Visit_ID]],Financials[Visit_ID],Financials[Insurance_Coverage])</f>
        <v>8043.0383954278304</v>
      </c>
      <c r="I1084" s="28">
        <f>_xlfn.XLOOKUP(Emergency[[#This Row],[Visit_ID]],Financials[Visit_ID],Financials[Balance_Due])</f>
        <v>4199.9616045721696</v>
      </c>
      <c r="J1084" s="3">
        <f>_xlfn.XLOOKUP(Emergency[[#This Row],[Visit_ID]],Hospitalvisits[Visit_ID],Hospitalvisits[Admission_Date])</f>
        <v>44819</v>
      </c>
      <c r="K1084">
        <f>_xlfn.XLOOKUP(Emergency[[#This Row],[Patient_ID]],Patientsdetails[Patient_ID],Patientsdetails[Satisfaction_Score])</f>
        <v>1</v>
      </c>
      <c r="L1084" t="e">
        <f>_xlfn.XLOOKUP(Emergency[[#This Row],[Patient_ID]],Medicals[Patient ID],Medicals[Department])</f>
        <v>#N/A</v>
      </c>
    </row>
    <row r="1085" spans="1:12">
      <c r="A1085">
        <v>1084</v>
      </c>
      <c r="B1085">
        <v>933</v>
      </c>
      <c r="C1085">
        <v>2752</v>
      </c>
      <c r="D1085" t="s">
        <v>1261</v>
      </c>
      <c r="E1085">
        <v>9</v>
      </c>
      <c r="F1085" t="s">
        <v>1262</v>
      </c>
      <c r="G1085" s="28">
        <f>_xlfn.XLOOKUP(Emergency[[#This Row],[Visit_ID]],Financials[Visit_ID],Financials[Total_Bill_Amount])</f>
        <v>15006</v>
      </c>
      <c r="H1085" s="28">
        <f>_xlfn.XLOOKUP(Emergency[[#This Row],[Visit_ID]],Financials[Visit_ID],Financials[Insurance_Coverage])</f>
        <v>9260.8610715267387</v>
      </c>
      <c r="I1085" s="28">
        <f>_xlfn.XLOOKUP(Emergency[[#This Row],[Visit_ID]],Financials[Visit_ID],Financials[Balance_Due])</f>
        <v>5745.1389284732613</v>
      </c>
      <c r="J1085" s="3">
        <f>_xlfn.XLOOKUP(Emergency[[#This Row],[Visit_ID]],Hospitalvisits[Visit_ID],Hospitalvisits[Admission_Date])</f>
        <v>44961</v>
      </c>
      <c r="K1085">
        <f>_xlfn.XLOOKUP(Emergency[[#This Row],[Patient_ID]],Patientsdetails[Patient_ID],Patientsdetails[Satisfaction_Score])</f>
        <v>1</v>
      </c>
      <c r="L1085" t="e">
        <f>_xlfn.XLOOKUP(Emergency[[#This Row],[Patient_ID]],Medicals[Patient ID],Medicals[Department])</f>
        <v>#N/A</v>
      </c>
    </row>
    <row r="1086" spans="1:12">
      <c r="A1086">
        <v>1085</v>
      </c>
      <c r="B1086">
        <v>298</v>
      </c>
      <c r="C1086">
        <v>224</v>
      </c>
      <c r="D1086" t="s">
        <v>1261</v>
      </c>
      <c r="E1086">
        <v>7</v>
      </c>
      <c r="F1086" t="s">
        <v>1262</v>
      </c>
      <c r="G1086" s="28">
        <f>_xlfn.XLOOKUP(Emergency[[#This Row],[Visit_ID]],Financials[Visit_ID],Financials[Total_Bill_Amount])</f>
        <v>8217</v>
      </c>
      <c r="H1086" s="28">
        <f>_xlfn.XLOOKUP(Emergency[[#This Row],[Visit_ID]],Financials[Visit_ID],Financials[Insurance_Coverage])</f>
        <v>6712.9465257650909</v>
      </c>
      <c r="I1086" s="28">
        <f>_xlfn.XLOOKUP(Emergency[[#This Row],[Visit_ID]],Financials[Visit_ID],Financials[Balance_Due])</f>
        <v>1504.0534742349089</v>
      </c>
      <c r="J1086" s="3">
        <f>_xlfn.XLOOKUP(Emergency[[#This Row],[Visit_ID]],Hospitalvisits[Visit_ID],Hospitalvisits[Admission_Date])</f>
        <v>44694</v>
      </c>
      <c r="K1086">
        <f>_xlfn.XLOOKUP(Emergency[[#This Row],[Patient_ID]],Patientsdetails[Patient_ID],Patientsdetails[Satisfaction_Score])</f>
        <v>9</v>
      </c>
      <c r="L1086" t="e">
        <f>_xlfn.XLOOKUP(Emergency[[#This Row],[Patient_ID]],Medicals[Patient ID],Medicals[Department])</f>
        <v>#N/A</v>
      </c>
    </row>
    <row r="1087" spans="1:12">
      <c r="A1087">
        <v>1086</v>
      </c>
      <c r="B1087">
        <v>715</v>
      </c>
      <c r="C1087">
        <v>2490</v>
      </c>
      <c r="D1087" t="s">
        <v>1262</v>
      </c>
      <c r="E1087">
        <v>3</v>
      </c>
      <c r="F1087" t="s">
        <v>1262</v>
      </c>
      <c r="G1087" s="28">
        <f>_xlfn.XLOOKUP(Emergency[[#This Row],[Visit_ID]],Financials[Visit_ID],Financials[Total_Bill_Amount])</f>
        <v>19611</v>
      </c>
      <c r="H1087" s="28">
        <f>_xlfn.XLOOKUP(Emergency[[#This Row],[Visit_ID]],Financials[Visit_ID],Financials[Insurance_Coverage])</f>
        <v>12475.093353531911</v>
      </c>
      <c r="I1087" s="28">
        <f>_xlfn.XLOOKUP(Emergency[[#This Row],[Visit_ID]],Financials[Visit_ID],Financials[Balance_Due])</f>
        <v>7135.9066464680927</v>
      </c>
      <c r="J1087" s="3">
        <f>_xlfn.XLOOKUP(Emergency[[#This Row],[Visit_ID]],Hospitalvisits[Visit_ID],Hospitalvisits[Admission_Date])</f>
        <v>44668</v>
      </c>
      <c r="K1087">
        <f>_xlfn.XLOOKUP(Emergency[[#This Row],[Patient_ID]],Patientsdetails[Patient_ID],Patientsdetails[Satisfaction_Score])</f>
        <v>7</v>
      </c>
      <c r="L1087" t="e">
        <f>_xlfn.XLOOKUP(Emergency[[#This Row],[Patient_ID]],Medicals[Patient ID],Medicals[Department])</f>
        <v>#N/A</v>
      </c>
    </row>
    <row r="1088" spans="1:12">
      <c r="A1088">
        <v>1087</v>
      </c>
      <c r="B1088">
        <v>278</v>
      </c>
      <c r="C1088">
        <v>1054</v>
      </c>
      <c r="D1088" t="s">
        <v>1261</v>
      </c>
      <c r="E1088">
        <v>3</v>
      </c>
      <c r="F1088" t="s">
        <v>1261</v>
      </c>
      <c r="G1088" s="28">
        <f>_xlfn.XLOOKUP(Emergency[[#This Row],[Visit_ID]],Financials[Visit_ID],Financials[Total_Bill_Amount])</f>
        <v>40246</v>
      </c>
      <c r="H1088" s="28">
        <f>_xlfn.XLOOKUP(Emergency[[#This Row],[Visit_ID]],Financials[Visit_ID],Financials[Insurance_Coverage])</f>
        <v>29980.633537960181</v>
      </c>
      <c r="I1088" s="28">
        <f>_xlfn.XLOOKUP(Emergency[[#This Row],[Visit_ID]],Financials[Visit_ID],Financials[Balance_Due])</f>
        <v>10265.366462039819</v>
      </c>
      <c r="J1088" s="3">
        <f>_xlfn.XLOOKUP(Emergency[[#This Row],[Visit_ID]],Hospitalvisits[Visit_ID],Hospitalvisits[Admission_Date])</f>
        <v>44787</v>
      </c>
      <c r="K1088">
        <f>_xlfn.XLOOKUP(Emergency[[#This Row],[Patient_ID]],Patientsdetails[Patient_ID],Patientsdetails[Satisfaction_Score])</f>
        <v>2</v>
      </c>
      <c r="L1088" t="e">
        <f>_xlfn.XLOOKUP(Emergency[[#This Row],[Patient_ID]],Medicals[Patient ID],Medicals[Department])</f>
        <v>#N/A</v>
      </c>
    </row>
    <row r="1089" spans="1:12">
      <c r="A1089">
        <v>1088</v>
      </c>
      <c r="B1089">
        <v>30</v>
      </c>
      <c r="C1089">
        <v>1475</v>
      </c>
      <c r="D1089" t="s">
        <v>1262</v>
      </c>
      <c r="E1089">
        <v>6</v>
      </c>
      <c r="F1089" t="s">
        <v>1261</v>
      </c>
      <c r="G1089" s="28">
        <f>_xlfn.XLOOKUP(Emergency[[#This Row],[Visit_ID]],Financials[Visit_ID],Financials[Total_Bill_Amount])</f>
        <v>11006</v>
      </c>
      <c r="H1089" s="28">
        <f>_xlfn.XLOOKUP(Emergency[[#This Row],[Visit_ID]],Financials[Visit_ID],Financials[Insurance_Coverage])</f>
        <v>8829.7229744264005</v>
      </c>
      <c r="I1089" s="28">
        <f>_xlfn.XLOOKUP(Emergency[[#This Row],[Visit_ID]],Financials[Visit_ID],Financials[Balance_Due])</f>
        <v>2176.2770255736</v>
      </c>
      <c r="J1089" s="3">
        <f>_xlfn.XLOOKUP(Emergency[[#This Row],[Visit_ID]],Hospitalvisits[Visit_ID],Hospitalvisits[Admission_Date])</f>
        <v>44952</v>
      </c>
      <c r="K1089">
        <f>_xlfn.XLOOKUP(Emergency[[#This Row],[Patient_ID]],Patientsdetails[Patient_ID],Patientsdetails[Satisfaction_Score])</f>
        <v>7</v>
      </c>
      <c r="L1089" t="str">
        <f>_xlfn.XLOOKUP(Emergency[[#This Row],[Patient_ID]],Medicals[Patient ID],Medicals[Department])</f>
        <v>Neurology</v>
      </c>
    </row>
    <row r="1090" spans="1:12">
      <c r="A1090">
        <v>1089</v>
      </c>
      <c r="B1090">
        <v>346</v>
      </c>
      <c r="C1090">
        <v>178</v>
      </c>
      <c r="D1090" t="s">
        <v>1261</v>
      </c>
      <c r="E1090">
        <v>2</v>
      </c>
      <c r="F1090" t="s">
        <v>1261</v>
      </c>
      <c r="G1090" s="28">
        <f>_xlfn.XLOOKUP(Emergency[[#This Row],[Visit_ID]],Financials[Visit_ID],Financials[Total_Bill_Amount])</f>
        <v>8600</v>
      </c>
      <c r="H1090" s="28">
        <f>_xlfn.XLOOKUP(Emergency[[#This Row],[Visit_ID]],Financials[Visit_ID],Financials[Insurance_Coverage])</f>
        <v>6074.3879559950929</v>
      </c>
      <c r="I1090" s="28">
        <f>_xlfn.XLOOKUP(Emergency[[#This Row],[Visit_ID]],Financials[Visit_ID],Financials[Balance_Due])</f>
        <v>2525.6120440049071</v>
      </c>
      <c r="J1090" s="3">
        <f>_xlfn.XLOOKUP(Emergency[[#This Row],[Visit_ID]],Hospitalvisits[Visit_ID],Hospitalvisits[Admission_Date])</f>
        <v>45415</v>
      </c>
      <c r="K1090">
        <f>_xlfn.XLOOKUP(Emergency[[#This Row],[Patient_ID]],Patientsdetails[Patient_ID],Patientsdetails[Satisfaction_Score])</f>
        <v>1</v>
      </c>
      <c r="L1090" t="e">
        <f>_xlfn.XLOOKUP(Emergency[[#This Row],[Patient_ID]],Medicals[Patient ID],Medicals[Department])</f>
        <v>#N/A</v>
      </c>
    </row>
    <row r="1091" spans="1:12">
      <c r="A1091">
        <v>1090</v>
      </c>
      <c r="B1091">
        <v>596</v>
      </c>
      <c r="C1091">
        <v>716</v>
      </c>
      <c r="D1091" t="s">
        <v>1261</v>
      </c>
      <c r="E1091">
        <v>3</v>
      </c>
      <c r="F1091" t="s">
        <v>1261</v>
      </c>
      <c r="G1091" s="28">
        <f>_xlfn.XLOOKUP(Emergency[[#This Row],[Visit_ID]],Financials[Visit_ID],Financials[Total_Bill_Amount])</f>
        <v>30745</v>
      </c>
      <c r="H1091" s="28">
        <f>_xlfn.XLOOKUP(Emergency[[#This Row],[Visit_ID]],Financials[Visit_ID],Financials[Insurance_Coverage])</f>
        <v>26876.562546074871</v>
      </c>
      <c r="I1091" s="28">
        <f>_xlfn.XLOOKUP(Emergency[[#This Row],[Visit_ID]],Financials[Visit_ID],Financials[Balance_Due])</f>
        <v>3868.437453925133</v>
      </c>
      <c r="J1091" s="3">
        <f>_xlfn.XLOOKUP(Emergency[[#This Row],[Visit_ID]],Hospitalvisits[Visit_ID],Hospitalvisits[Admission_Date])</f>
        <v>44891</v>
      </c>
      <c r="K1091">
        <f>_xlfn.XLOOKUP(Emergency[[#This Row],[Patient_ID]],Patientsdetails[Patient_ID],Patientsdetails[Satisfaction_Score])</f>
        <v>7</v>
      </c>
      <c r="L1091" t="e">
        <f>_xlfn.XLOOKUP(Emergency[[#This Row],[Patient_ID]],Medicals[Patient ID],Medicals[Department])</f>
        <v>#N/A</v>
      </c>
    </row>
    <row r="1092" spans="1:12">
      <c r="A1092">
        <v>1091</v>
      </c>
      <c r="B1092">
        <v>102</v>
      </c>
      <c r="C1092">
        <v>75</v>
      </c>
      <c r="D1092" t="s">
        <v>1262</v>
      </c>
      <c r="E1092">
        <v>3</v>
      </c>
      <c r="F1092" t="s">
        <v>1261</v>
      </c>
      <c r="G1092" s="28">
        <f>_xlfn.XLOOKUP(Emergency[[#This Row],[Visit_ID]],Financials[Visit_ID],Financials[Total_Bill_Amount])</f>
        <v>11294</v>
      </c>
      <c r="H1092" s="28">
        <f>_xlfn.XLOOKUP(Emergency[[#This Row],[Visit_ID]],Financials[Visit_ID],Financials[Insurance_Coverage])</f>
        <v>7321.5455386094318</v>
      </c>
      <c r="I1092" s="28">
        <f>_xlfn.XLOOKUP(Emergency[[#This Row],[Visit_ID]],Financials[Visit_ID],Financials[Balance_Due])</f>
        <v>3972.4544613905682</v>
      </c>
      <c r="J1092" s="3">
        <f>_xlfn.XLOOKUP(Emergency[[#This Row],[Visit_ID]],Hospitalvisits[Visit_ID],Hospitalvisits[Admission_Date])</f>
        <v>45074</v>
      </c>
      <c r="K1092">
        <f>_xlfn.XLOOKUP(Emergency[[#This Row],[Patient_ID]],Patientsdetails[Patient_ID],Patientsdetails[Satisfaction_Score])</f>
        <v>6</v>
      </c>
      <c r="L1092" t="e">
        <f>_xlfn.XLOOKUP(Emergency[[#This Row],[Patient_ID]],Medicals[Patient ID],Medicals[Department])</f>
        <v>#N/A</v>
      </c>
    </row>
    <row r="1093" spans="1:12">
      <c r="A1093">
        <v>1092</v>
      </c>
      <c r="B1093">
        <v>106</v>
      </c>
      <c r="C1093">
        <v>827</v>
      </c>
      <c r="D1093" t="s">
        <v>1262</v>
      </c>
      <c r="E1093">
        <v>10</v>
      </c>
      <c r="F1093" t="s">
        <v>1262</v>
      </c>
      <c r="G1093" s="28">
        <f>_xlfn.XLOOKUP(Emergency[[#This Row],[Visit_ID]],Financials[Visit_ID],Financials[Total_Bill_Amount])</f>
        <v>26062</v>
      </c>
      <c r="H1093" s="28">
        <f>_xlfn.XLOOKUP(Emergency[[#This Row],[Visit_ID]],Financials[Visit_ID],Financials[Insurance_Coverage])</f>
        <v>21896.036502602969</v>
      </c>
      <c r="I1093" s="28">
        <f>_xlfn.XLOOKUP(Emergency[[#This Row],[Visit_ID]],Financials[Visit_ID],Financials[Balance_Due])</f>
        <v>4165.9634973970306</v>
      </c>
      <c r="J1093" s="3">
        <f>_xlfn.XLOOKUP(Emergency[[#This Row],[Visit_ID]],Hospitalvisits[Visit_ID],Hospitalvisits[Admission_Date])</f>
        <v>45105</v>
      </c>
      <c r="K1093">
        <f>_xlfn.XLOOKUP(Emergency[[#This Row],[Patient_ID]],Patientsdetails[Patient_ID],Patientsdetails[Satisfaction_Score])</f>
        <v>5</v>
      </c>
      <c r="L1093" t="str">
        <f>_xlfn.XLOOKUP(Emergency[[#This Row],[Patient_ID]],Medicals[Patient ID],Medicals[Department])</f>
        <v>Oncology</v>
      </c>
    </row>
    <row r="1094" spans="1:12">
      <c r="A1094">
        <v>1093</v>
      </c>
      <c r="B1094">
        <v>680</v>
      </c>
      <c r="C1094">
        <v>679</v>
      </c>
      <c r="D1094" t="s">
        <v>1262</v>
      </c>
      <c r="E1094">
        <v>12</v>
      </c>
      <c r="F1094" t="s">
        <v>1261</v>
      </c>
      <c r="G1094" s="28">
        <f>_xlfn.XLOOKUP(Emergency[[#This Row],[Visit_ID]],Financials[Visit_ID],Financials[Total_Bill_Amount])</f>
        <v>20267</v>
      </c>
      <c r="H1094" s="28">
        <f>_xlfn.XLOOKUP(Emergency[[#This Row],[Visit_ID]],Financials[Visit_ID],Financials[Insurance_Coverage])</f>
        <v>11827.99168312351</v>
      </c>
      <c r="I1094" s="28">
        <f>_xlfn.XLOOKUP(Emergency[[#This Row],[Visit_ID]],Financials[Visit_ID],Financials[Balance_Due])</f>
        <v>8439.0083168764886</v>
      </c>
      <c r="J1094" s="3">
        <f>_xlfn.XLOOKUP(Emergency[[#This Row],[Visit_ID]],Hospitalvisits[Visit_ID],Hospitalvisits[Admission_Date])</f>
        <v>45314</v>
      </c>
      <c r="K1094">
        <f>_xlfn.XLOOKUP(Emergency[[#This Row],[Patient_ID]],Patientsdetails[Patient_ID],Patientsdetails[Satisfaction_Score])</f>
        <v>6</v>
      </c>
      <c r="L1094" t="e">
        <f>_xlfn.XLOOKUP(Emergency[[#This Row],[Patient_ID]],Medicals[Patient ID],Medicals[Department])</f>
        <v>#N/A</v>
      </c>
    </row>
    <row r="1095" spans="1:12">
      <c r="A1095">
        <v>1094</v>
      </c>
      <c r="B1095">
        <v>485</v>
      </c>
      <c r="C1095">
        <v>363</v>
      </c>
      <c r="D1095" t="s">
        <v>1262</v>
      </c>
      <c r="E1095">
        <v>9</v>
      </c>
      <c r="F1095" t="s">
        <v>1261</v>
      </c>
      <c r="G1095" s="28">
        <f>_xlfn.XLOOKUP(Emergency[[#This Row],[Visit_ID]],Financials[Visit_ID],Financials[Total_Bill_Amount])</f>
        <v>22850</v>
      </c>
      <c r="H1095" s="28">
        <f>_xlfn.XLOOKUP(Emergency[[#This Row],[Visit_ID]],Financials[Visit_ID],Financials[Insurance_Coverage])</f>
        <v>18630.567748974521</v>
      </c>
      <c r="I1095" s="28">
        <f>_xlfn.XLOOKUP(Emergency[[#This Row],[Visit_ID]],Financials[Visit_ID],Financials[Balance_Due])</f>
        <v>4219.4322510254788</v>
      </c>
      <c r="J1095" s="3">
        <f>_xlfn.XLOOKUP(Emergency[[#This Row],[Visit_ID]],Hospitalvisits[Visit_ID],Hospitalvisits[Admission_Date])</f>
        <v>45063</v>
      </c>
      <c r="K1095">
        <f>_xlfn.XLOOKUP(Emergency[[#This Row],[Patient_ID]],Patientsdetails[Patient_ID],Patientsdetails[Satisfaction_Score])</f>
        <v>5</v>
      </c>
      <c r="L1095" t="e">
        <f>_xlfn.XLOOKUP(Emergency[[#This Row],[Patient_ID]],Medicals[Patient ID],Medicals[Department])</f>
        <v>#N/A</v>
      </c>
    </row>
    <row r="1096" spans="1:12">
      <c r="A1096">
        <v>1095</v>
      </c>
      <c r="B1096">
        <v>406</v>
      </c>
      <c r="C1096">
        <v>1353</v>
      </c>
      <c r="D1096" t="s">
        <v>1261</v>
      </c>
      <c r="E1096">
        <v>1</v>
      </c>
      <c r="F1096" t="s">
        <v>1261</v>
      </c>
      <c r="G1096" s="28">
        <f>_xlfn.XLOOKUP(Emergency[[#This Row],[Visit_ID]],Financials[Visit_ID],Financials[Total_Bill_Amount])</f>
        <v>26392</v>
      </c>
      <c r="H1096" s="28">
        <f>_xlfn.XLOOKUP(Emergency[[#This Row],[Visit_ID]],Financials[Visit_ID],Financials[Insurance_Coverage])</f>
        <v>16294.606584877371</v>
      </c>
      <c r="I1096" s="28">
        <f>_xlfn.XLOOKUP(Emergency[[#This Row],[Visit_ID]],Financials[Visit_ID],Financials[Balance_Due])</f>
        <v>10097.393415122629</v>
      </c>
      <c r="J1096" s="3">
        <f>_xlfn.XLOOKUP(Emergency[[#This Row],[Visit_ID]],Hospitalvisits[Visit_ID],Hospitalvisits[Admission_Date])</f>
        <v>45475</v>
      </c>
      <c r="K1096">
        <f>_xlfn.XLOOKUP(Emergency[[#This Row],[Patient_ID]],Patientsdetails[Patient_ID],Patientsdetails[Satisfaction_Score])</f>
        <v>3</v>
      </c>
      <c r="L1096" t="e">
        <f>_xlfn.XLOOKUP(Emergency[[#This Row],[Patient_ID]],Medicals[Patient ID],Medicals[Department])</f>
        <v>#N/A</v>
      </c>
    </row>
    <row r="1097" spans="1:12">
      <c r="A1097">
        <v>1096</v>
      </c>
      <c r="B1097">
        <v>908</v>
      </c>
      <c r="C1097">
        <v>1469</v>
      </c>
      <c r="D1097" t="s">
        <v>1262</v>
      </c>
      <c r="E1097">
        <v>8</v>
      </c>
      <c r="F1097" t="s">
        <v>1262</v>
      </c>
      <c r="G1097" s="28">
        <f>_xlfn.XLOOKUP(Emergency[[#This Row],[Visit_ID]],Financials[Visit_ID],Financials[Total_Bill_Amount])</f>
        <v>10834</v>
      </c>
      <c r="H1097" s="28">
        <f>_xlfn.XLOOKUP(Emergency[[#This Row],[Visit_ID]],Financials[Visit_ID],Financials[Insurance_Coverage])</f>
        <v>9370.0307836190223</v>
      </c>
      <c r="I1097" s="28">
        <f>_xlfn.XLOOKUP(Emergency[[#This Row],[Visit_ID]],Financials[Visit_ID],Financials[Balance_Due])</f>
        <v>1463.969216380978</v>
      </c>
      <c r="J1097" s="3">
        <f>_xlfn.XLOOKUP(Emergency[[#This Row],[Visit_ID]],Hospitalvisits[Visit_ID],Hospitalvisits[Admission_Date])</f>
        <v>45597</v>
      </c>
      <c r="K1097">
        <f>_xlfn.XLOOKUP(Emergency[[#This Row],[Patient_ID]],Patientsdetails[Patient_ID],Patientsdetails[Satisfaction_Score])</f>
        <v>3</v>
      </c>
      <c r="L1097" t="e">
        <f>_xlfn.XLOOKUP(Emergency[[#This Row],[Patient_ID]],Medicals[Patient ID],Medicals[Department])</f>
        <v>#N/A</v>
      </c>
    </row>
    <row r="1098" spans="1:12">
      <c r="A1098">
        <v>1097</v>
      </c>
      <c r="B1098">
        <v>200</v>
      </c>
      <c r="C1098">
        <v>2873</v>
      </c>
      <c r="D1098" t="s">
        <v>1261</v>
      </c>
      <c r="E1098">
        <v>6</v>
      </c>
      <c r="F1098" t="s">
        <v>1262</v>
      </c>
      <c r="G1098" s="28">
        <f>_xlfn.XLOOKUP(Emergency[[#This Row],[Visit_ID]],Financials[Visit_ID],Financials[Total_Bill_Amount])</f>
        <v>18149</v>
      </c>
      <c r="H1098" s="28">
        <f>_xlfn.XLOOKUP(Emergency[[#This Row],[Visit_ID]],Financials[Visit_ID],Financials[Insurance_Coverage])</f>
        <v>10904.64692614211</v>
      </c>
      <c r="I1098" s="28">
        <f>_xlfn.XLOOKUP(Emergency[[#This Row],[Visit_ID]],Financials[Visit_ID],Financials[Balance_Due])</f>
        <v>7244.353073857892</v>
      </c>
      <c r="J1098" s="3">
        <f>_xlfn.XLOOKUP(Emergency[[#This Row],[Visit_ID]],Hospitalvisits[Visit_ID],Hospitalvisits[Admission_Date])</f>
        <v>44734</v>
      </c>
      <c r="K1098">
        <f>_xlfn.XLOOKUP(Emergency[[#This Row],[Patient_ID]],Patientsdetails[Patient_ID],Patientsdetails[Satisfaction_Score])</f>
        <v>2</v>
      </c>
      <c r="L1098" t="str">
        <f>_xlfn.XLOOKUP(Emergency[[#This Row],[Patient_ID]],Medicals[Patient ID],Medicals[Department])</f>
        <v>Oncology</v>
      </c>
    </row>
    <row r="1099" spans="1:12">
      <c r="A1099">
        <v>1098</v>
      </c>
      <c r="B1099">
        <v>366</v>
      </c>
      <c r="C1099">
        <v>1259</v>
      </c>
      <c r="D1099" t="s">
        <v>1261</v>
      </c>
      <c r="E1099">
        <v>6</v>
      </c>
      <c r="F1099" t="s">
        <v>1261</v>
      </c>
      <c r="G1099" s="28">
        <f>_xlfn.XLOOKUP(Emergency[[#This Row],[Visit_ID]],Financials[Visit_ID],Financials[Total_Bill_Amount])</f>
        <v>17013</v>
      </c>
      <c r="H1099" s="28">
        <f>_xlfn.XLOOKUP(Emergency[[#This Row],[Visit_ID]],Financials[Visit_ID],Financials[Insurance_Coverage])</f>
        <v>8963.122933640585</v>
      </c>
      <c r="I1099" s="28">
        <f>_xlfn.XLOOKUP(Emergency[[#This Row],[Visit_ID]],Financials[Visit_ID],Financials[Balance_Due])</f>
        <v>8049.877066359415</v>
      </c>
      <c r="J1099" s="3">
        <f>_xlfn.XLOOKUP(Emergency[[#This Row],[Visit_ID]],Hospitalvisits[Visit_ID],Hospitalvisits[Admission_Date])</f>
        <v>45027</v>
      </c>
      <c r="K1099">
        <f>_xlfn.XLOOKUP(Emergency[[#This Row],[Patient_ID]],Patientsdetails[Patient_ID],Patientsdetails[Satisfaction_Score])</f>
        <v>7</v>
      </c>
      <c r="L1099" t="e">
        <f>_xlfn.XLOOKUP(Emergency[[#This Row],[Patient_ID]],Medicals[Patient ID],Medicals[Department])</f>
        <v>#N/A</v>
      </c>
    </row>
    <row r="1100" spans="1:12">
      <c r="A1100">
        <v>1099</v>
      </c>
      <c r="B1100">
        <v>707</v>
      </c>
      <c r="C1100">
        <v>691</v>
      </c>
      <c r="D1100" t="s">
        <v>1261</v>
      </c>
      <c r="E1100">
        <v>10</v>
      </c>
      <c r="F1100" t="s">
        <v>1262</v>
      </c>
      <c r="G1100" s="28">
        <f>_xlfn.XLOOKUP(Emergency[[#This Row],[Visit_ID]],Financials[Visit_ID],Financials[Total_Bill_Amount])</f>
        <v>21506</v>
      </c>
      <c r="H1100" s="28">
        <f>_xlfn.XLOOKUP(Emergency[[#This Row],[Visit_ID]],Financials[Visit_ID],Financials[Insurance_Coverage])</f>
        <v>17641.108314991201</v>
      </c>
      <c r="I1100" s="28">
        <f>_xlfn.XLOOKUP(Emergency[[#This Row],[Visit_ID]],Financials[Visit_ID],Financials[Balance_Due])</f>
        <v>3864.891685008799</v>
      </c>
      <c r="J1100" s="3">
        <f>_xlfn.XLOOKUP(Emergency[[#This Row],[Visit_ID]],Hospitalvisits[Visit_ID],Hospitalvisits[Admission_Date])</f>
        <v>44773</v>
      </c>
      <c r="K1100">
        <f>_xlfn.XLOOKUP(Emergency[[#This Row],[Patient_ID]],Patientsdetails[Patient_ID],Patientsdetails[Satisfaction_Score])</f>
        <v>10</v>
      </c>
      <c r="L1100" t="e">
        <f>_xlfn.XLOOKUP(Emergency[[#This Row],[Patient_ID]],Medicals[Patient ID],Medicals[Department])</f>
        <v>#N/A</v>
      </c>
    </row>
    <row r="1101" spans="1:12">
      <c r="A1101">
        <v>1100</v>
      </c>
      <c r="B1101">
        <v>992</v>
      </c>
      <c r="C1101">
        <v>1644</v>
      </c>
      <c r="D1101" t="s">
        <v>1261</v>
      </c>
      <c r="E1101">
        <v>12</v>
      </c>
      <c r="F1101" t="s">
        <v>1262</v>
      </c>
      <c r="G1101" s="28">
        <f>_xlfn.XLOOKUP(Emergency[[#This Row],[Visit_ID]],Financials[Visit_ID],Financials[Total_Bill_Amount])</f>
        <v>25076</v>
      </c>
      <c r="H1101" s="28">
        <f>_xlfn.XLOOKUP(Emergency[[#This Row],[Visit_ID]],Financials[Visit_ID],Financials[Insurance_Coverage])</f>
        <v>14176.24948764625</v>
      </c>
      <c r="I1101" s="28">
        <f>_xlfn.XLOOKUP(Emergency[[#This Row],[Visit_ID]],Financials[Visit_ID],Financials[Balance_Due])</f>
        <v>10899.75051235375</v>
      </c>
      <c r="J1101" s="3">
        <f>_xlfn.XLOOKUP(Emergency[[#This Row],[Visit_ID]],Hospitalvisits[Visit_ID],Hospitalvisits[Admission_Date])</f>
        <v>44697</v>
      </c>
      <c r="K1101">
        <f>_xlfn.XLOOKUP(Emergency[[#This Row],[Patient_ID]],Patientsdetails[Patient_ID],Patientsdetails[Satisfaction_Score])</f>
        <v>6</v>
      </c>
      <c r="L1101" t="e">
        <f>_xlfn.XLOOKUP(Emergency[[#This Row],[Patient_ID]],Medicals[Patient ID],Medicals[Department])</f>
        <v>#N/A</v>
      </c>
    </row>
    <row r="1102" spans="1:12">
      <c r="A1102">
        <v>1101</v>
      </c>
      <c r="B1102">
        <v>288</v>
      </c>
      <c r="C1102">
        <v>1299</v>
      </c>
      <c r="D1102" t="s">
        <v>1262</v>
      </c>
      <c r="E1102">
        <v>1</v>
      </c>
      <c r="F1102" t="s">
        <v>1262</v>
      </c>
      <c r="G1102" s="28">
        <f>_xlfn.XLOOKUP(Emergency[[#This Row],[Visit_ID]],Financials[Visit_ID],Financials[Total_Bill_Amount])</f>
        <v>21057</v>
      </c>
      <c r="H1102" s="28">
        <f>_xlfn.XLOOKUP(Emergency[[#This Row],[Visit_ID]],Financials[Visit_ID],Financials[Insurance_Coverage])</f>
        <v>13950.91805732431</v>
      </c>
      <c r="I1102" s="28">
        <f>_xlfn.XLOOKUP(Emergency[[#This Row],[Visit_ID]],Financials[Visit_ID],Financials[Balance_Due])</f>
        <v>7106.0819426756898</v>
      </c>
      <c r="J1102" s="3">
        <f>_xlfn.XLOOKUP(Emergency[[#This Row],[Visit_ID]],Hospitalvisits[Visit_ID],Hospitalvisits[Admission_Date])</f>
        <v>44721</v>
      </c>
      <c r="K1102">
        <f>_xlfn.XLOOKUP(Emergency[[#This Row],[Patient_ID]],Patientsdetails[Patient_ID],Patientsdetails[Satisfaction_Score])</f>
        <v>9</v>
      </c>
      <c r="L1102" t="e">
        <f>_xlfn.XLOOKUP(Emergency[[#This Row],[Patient_ID]],Medicals[Patient ID],Medicals[Department])</f>
        <v>#N/A</v>
      </c>
    </row>
    <row r="1103" spans="1:12">
      <c r="A1103">
        <v>1102</v>
      </c>
      <c r="B1103">
        <v>814</v>
      </c>
      <c r="C1103">
        <v>1036</v>
      </c>
      <c r="D1103" t="s">
        <v>1261</v>
      </c>
      <c r="E1103">
        <v>8</v>
      </c>
      <c r="F1103" t="s">
        <v>1262</v>
      </c>
      <c r="G1103" s="28">
        <f>_xlfn.XLOOKUP(Emergency[[#This Row],[Visit_ID]],Financials[Visit_ID],Financials[Total_Bill_Amount])</f>
        <v>17718</v>
      </c>
      <c r="H1103" s="28">
        <f>_xlfn.XLOOKUP(Emergency[[#This Row],[Visit_ID]],Financials[Visit_ID],Financials[Insurance_Coverage])</f>
        <v>10181.549051130971</v>
      </c>
      <c r="I1103" s="28">
        <f>_xlfn.XLOOKUP(Emergency[[#This Row],[Visit_ID]],Financials[Visit_ID],Financials[Balance_Due])</f>
        <v>7536.4509488690346</v>
      </c>
      <c r="J1103" s="3">
        <f>_xlfn.XLOOKUP(Emergency[[#This Row],[Visit_ID]],Hospitalvisits[Visit_ID],Hospitalvisits[Admission_Date])</f>
        <v>45295</v>
      </c>
      <c r="K1103">
        <f>_xlfn.XLOOKUP(Emergency[[#This Row],[Patient_ID]],Patientsdetails[Patient_ID],Patientsdetails[Satisfaction_Score])</f>
        <v>2</v>
      </c>
      <c r="L1103" t="e">
        <f>_xlfn.XLOOKUP(Emergency[[#This Row],[Patient_ID]],Medicals[Patient ID],Medicals[Department])</f>
        <v>#N/A</v>
      </c>
    </row>
    <row r="1104" spans="1:12">
      <c r="A1104">
        <v>1103</v>
      </c>
      <c r="B1104">
        <v>66</v>
      </c>
      <c r="C1104">
        <v>851</v>
      </c>
      <c r="D1104" t="s">
        <v>1261</v>
      </c>
      <c r="E1104">
        <v>4</v>
      </c>
      <c r="F1104" t="s">
        <v>1262</v>
      </c>
      <c r="G1104" s="28">
        <f>_xlfn.XLOOKUP(Emergency[[#This Row],[Visit_ID]],Financials[Visit_ID],Financials[Total_Bill_Amount])</f>
        <v>5843</v>
      </c>
      <c r="H1104" s="28">
        <f>_xlfn.XLOOKUP(Emergency[[#This Row],[Visit_ID]],Financials[Visit_ID],Financials[Insurance_Coverage])</f>
        <v>3716.5283390249119</v>
      </c>
      <c r="I1104" s="28">
        <f>_xlfn.XLOOKUP(Emergency[[#This Row],[Visit_ID]],Financials[Visit_ID],Financials[Balance_Due])</f>
        <v>2126.4716609750881</v>
      </c>
      <c r="J1104" s="3">
        <f>_xlfn.XLOOKUP(Emergency[[#This Row],[Visit_ID]],Hospitalvisits[Visit_ID],Hospitalvisits[Admission_Date])</f>
        <v>45225</v>
      </c>
      <c r="K1104">
        <f>_xlfn.XLOOKUP(Emergency[[#This Row],[Patient_ID]],Patientsdetails[Patient_ID],Patientsdetails[Satisfaction_Score])</f>
        <v>1</v>
      </c>
      <c r="L1104" t="e">
        <f>_xlfn.XLOOKUP(Emergency[[#This Row],[Patient_ID]],Medicals[Patient ID],Medicals[Department])</f>
        <v>#N/A</v>
      </c>
    </row>
    <row r="1105" spans="1:12">
      <c r="A1105">
        <v>1104</v>
      </c>
      <c r="B1105">
        <v>425</v>
      </c>
      <c r="C1105">
        <v>384</v>
      </c>
      <c r="D1105" t="s">
        <v>1262</v>
      </c>
      <c r="E1105">
        <v>10</v>
      </c>
      <c r="F1105" t="s">
        <v>1262</v>
      </c>
      <c r="G1105" s="28">
        <f>_xlfn.XLOOKUP(Emergency[[#This Row],[Visit_ID]],Financials[Visit_ID],Financials[Total_Bill_Amount])</f>
        <v>15379</v>
      </c>
      <c r="H1105" s="28">
        <f>_xlfn.XLOOKUP(Emergency[[#This Row],[Visit_ID]],Financials[Visit_ID],Financials[Insurance_Coverage])</f>
        <v>13082.64552599524</v>
      </c>
      <c r="I1105" s="28">
        <f>_xlfn.XLOOKUP(Emergency[[#This Row],[Visit_ID]],Financials[Visit_ID],Financials[Balance_Due])</f>
        <v>2296.3544740047578</v>
      </c>
      <c r="J1105" s="3">
        <f>_xlfn.XLOOKUP(Emergency[[#This Row],[Visit_ID]],Hospitalvisits[Visit_ID],Hospitalvisits[Admission_Date])</f>
        <v>44854</v>
      </c>
      <c r="K1105">
        <f>_xlfn.XLOOKUP(Emergency[[#This Row],[Patient_ID]],Patientsdetails[Patient_ID],Patientsdetails[Satisfaction_Score])</f>
        <v>3</v>
      </c>
      <c r="L1105" t="e">
        <f>_xlfn.XLOOKUP(Emergency[[#This Row],[Patient_ID]],Medicals[Patient ID],Medicals[Department])</f>
        <v>#N/A</v>
      </c>
    </row>
    <row r="1106" spans="1:12">
      <c r="A1106">
        <v>1105</v>
      </c>
      <c r="B1106">
        <v>354</v>
      </c>
      <c r="C1106">
        <v>2720</v>
      </c>
      <c r="D1106" t="s">
        <v>1261</v>
      </c>
      <c r="E1106">
        <v>8</v>
      </c>
      <c r="F1106" t="s">
        <v>1261</v>
      </c>
      <c r="G1106" s="28">
        <f>_xlfn.XLOOKUP(Emergency[[#This Row],[Visit_ID]],Financials[Visit_ID],Financials[Total_Bill_Amount])</f>
        <v>19864</v>
      </c>
      <c r="H1106" s="28">
        <f>_xlfn.XLOOKUP(Emergency[[#This Row],[Visit_ID]],Financials[Visit_ID],Financials[Insurance_Coverage])</f>
        <v>11433.923947079989</v>
      </c>
      <c r="I1106" s="28">
        <f>_xlfn.XLOOKUP(Emergency[[#This Row],[Visit_ID]],Financials[Visit_ID],Financials[Balance_Due])</f>
        <v>8430.0760529200106</v>
      </c>
      <c r="J1106" s="3">
        <f>_xlfn.XLOOKUP(Emergency[[#This Row],[Visit_ID]],Hospitalvisits[Visit_ID],Hospitalvisits[Admission_Date])</f>
        <v>44728</v>
      </c>
      <c r="K1106">
        <f>_xlfn.XLOOKUP(Emergency[[#This Row],[Patient_ID]],Patientsdetails[Patient_ID],Patientsdetails[Satisfaction_Score])</f>
        <v>4</v>
      </c>
      <c r="L1106" t="e">
        <f>_xlfn.XLOOKUP(Emergency[[#This Row],[Patient_ID]],Medicals[Patient ID],Medicals[Department])</f>
        <v>#N/A</v>
      </c>
    </row>
    <row r="1107" spans="1:12">
      <c r="A1107">
        <v>1106</v>
      </c>
      <c r="B1107">
        <v>400</v>
      </c>
      <c r="C1107">
        <v>1794</v>
      </c>
      <c r="D1107" t="s">
        <v>1262</v>
      </c>
      <c r="E1107">
        <v>4</v>
      </c>
      <c r="F1107" t="s">
        <v>1261</v>
      </c>
      <c r="G1107" s="28">
        <f>_xlfn.XLOOKUP(Emergency[[#This Row],[Visit_ID]],Financials[Visit_ID],Financials[Total_Bill_Amount])</f>
        <v>16470</v>
      </c>
      <c r="H1107" s="28">
        <f>_xlfn.XLOOKUP(Emergency[[#This Row],[Visit_ID]],Financials[Visit_ID],Financials[Insurance_Coverage])</f>
        <v>9241.5782840175743</v>
      </c>
      <c r="I1107" s="28">
        <f>_xlfn.XLOOKUP(Emergency[[#This Row],[Visit_ID]],Financials[Visit_ID],Financials[Balance_Due])</f>
        <v>7228.4217159824257</v>
      </c>
      <c r="J1107" s="3">
        <f>_xlfn.XLOOKUP(Emergency[[#This Row],[Visit_ID]],Hospitalvisits[Visit_ID],Hospitalvisits[Admission_Date])</f>
        <v>44930</v>
      </c>
      <c r="K1107">
        <f>_xlfn.XLOOKUP(Emergency[[#This Row],[Patient_ID]],Patientsdetails[Patient_ID],Patientsdetails[Satisfaction_Score])</f>
        <v>8</v>
      </c>
      <c r="L1107" t="e">
        <f>_xlfn.XLOOKUP(Emergency[[#This Row],[Patient_ID]],Medicals[Patient ID],Medicals[Department])</f>
        <v>#N/A</v>
      </c>
    </row>
    <row r="1108" spans="1:12">
      <c r="A1108">
        <v>1107</v>
      </c>
      <c r="B1108">
        <v>619</v>
      </c>
      <c r="C1108">
        <v>1210</v>
      </c>
      <c r="D1108" t="s">
        <v>1261</v>
      </c>
      <c r="E1108">
        <v>1</v>
      </c>
      <c r="F1108" t="s">
        <v>1262</v>
      </c>
      <c r="G1108" s="28">
        <f>_xlfn.XLOOKUP(Emergency[[#This Row],[Visit_ID]],Financials[Visit_ID],Financials[Total_Bill_Amount])</f>
        <v>6628</v>
      </c>
      <c r="H1108" s="28">
        <f>_xlfn.XLOOKUP(Emergency[[#This Row],[Visit_ID]],Financials[Visit_ID],Financials[Insurance_Coverage])</f>
        <v>3720.4710648336868</v>
      </c>
      <c r="I1108" s="28">
        <f>_xlfn.XLOOKUP(Emergency[[#This Row],[Visit_ID]],Financials[Visit_ID],Financials[Balance_Due])</f>
        <v>2907.5289351663132</v>
      </c>
      <c r="J1108" s="3">
        <f>_xlfn.XLOOKUP(Emergency[[#This Row],[Visit_ID]],Hospitalvisits[Visit_ID],Hospitalvisits[Admission_Date])</f>
        <v>45583</v>
      </c>
      <c r="K1108">
        <f>_xlfn.XLOOKUP(Emergency[[#This Row],[Patient_ID]],Patientsdetails[Patient_ID],Patientsdetails[Satisfaction_Score])</f>
        <v>6</v>
      </c>
      <c r="L1108" t="e">
        <f>_xlfn.XLOOKUP(Emergency[[#This Row],[Patient_ID]],Medicals[Patient ID],Medicals[Department])</f>
        <v>#N/A</v>
      </c>
    </row>
    <row r="1109" spans="1:12">
      <c r="A1109">
        <v>1108</v>
      </c>
      <c r="B1109">
        <v>76</v>
      </c>
      <c r="C1109">
        <v>857</v>
      </c>
      <c r="D1109" t="s">
        <v>1262</v>
      </c>
      <c r="E1109">
        <v>2</v>
      </c>
      <c r="F1109" t="s">
        <v>1261</v>
      </c>
      <c r="G1109" s="28">
        <f>_xlfn.XLOOKUP(Emergency[[#This Row],[Visit_ID]],Financials[Visit_ID],Financials[Total_Bill_Amount])</f>
        <v>13555</v>
      </c>
      <c r="H1109" s="28">
        <f>_xlfn.XLOOKUP(Emergency[[#This Row],[Visit_ID]],Financials[Visit_ID],Financials[Insurance_Coverage])</f>
        <v>7168.1675307663736</v>
      </c>
      <c r="I1109" s="28">
        <f>_xlfn.XLOOKUP(Emergency[[#This Row],[Visit_ID]],Financials[Visit_ID],Financials[Balance_Due])</f>
        <v>6386.8324692336264</v>
      </c>
      <c r="J1109" s="3">
        <f>_xlfn.XLOOKUP(Emergency[[#This Row],[Visit_ID]],Hospitalvisits[Visit_ID],Hospitalvisits[Admission_Date])</f>
        <v>45225</v>
      </c>
      <c r="K1109">
        <f>_xlfn.XLOOKUP(Emergency[[#This Row],[Patient_ID]],Patientsdetails[Patient_ID],Patientsdetails[Satisfaction_Score])</f>
        <v>9</v>
      </c>
      <c r="L1109" t="str">
        <f>_xlfn.XLOOKUP(Emergency[[#This Row],[Patient_ID]],Medicals[Patient ID],Medicals[Department])</f>
        <v>Orthopedics</v>
      </c>
    </row>
    <row r="1110" spans="1:12">
      <c r="A1110">
        <v>1109</v>
      </c>
      <c r="B1110">
        <v>91</v>
      </c>
      <c r="C1110">
        <v>1662</v>
      </c>
      <c r="D1110" t="s">
        <v>1261</v>
      </c>
      <c r="E1110">
        <v>11</v>
      </c>
      <c r="F1110" t="s">
        <v>1262</v>
      </c>
      <c r="G1110" s="28">
        <f>_xlfn.XLOOKUP(Emergency[[#This Row],[Visit_ID]],Financials[Visit_ID],Financials[Total_Bill_Amount])</f>
        <v>14744</v>
      </c>
      <c r="H1110" s="28">
        <f>_xlfn.XLOOKUP(Emergency[[#This Row],[Visit_ID]],Financials[Visit_ID],Financials[Insurance_Coverage])</f>
        <v>9491.1732604500794</v>
      </c>
      <c r="I1110" s="28">
        <f>_xlfn.XLOOKUP(Emergency[[#This Row],[Visit_ID]],Financials[Visit_ID],Financials[Balance_Due])</f>
        <v>5252.8267395499206</v>
      </c>
      <c r="J1110" s="3">
        <f>_xlfn.XLOOKUP(Emergency[[#This Row],[Visit_ID]],Hospitalvisits[Visit_ID],Hospitalvisits[Admission_Date])</f>
        <v>44595</v>
      </c>
      <c r="K1110">
        <f>_xlfn.XLOOKUP(Emergency[[#This Row],[Patient_ID]],Patientsdetails[Patient_ID],Patientsdetails[Satisfaction_Score])</f>
        <v>4</v>
      </c>
      <c r="L1110" t="str">
        <f>_xlfn.XLOOKUP(Emergency[[#This Row],[Patient_ID]],Medicals[Patient ID],Medicals[Department])</f>
        <v>Oncology</v>
      </c>
    </row>
    <row r="1111" spans="1:12">
      <c r="A1111">
        <v>1110</v>
      </c>
      <c r="B1111">
        <v>719</v>
      </c>
      <c r="C1111">
        <v>902</v>
      </c>
      <c r="D1111" t="s">
        <v>1262</v>
      </c>
      <c r="E1111">
        <v>8</v>
      </c>
      <c r="F1111" t="s">
        <v>1262</v>
      </c>
      <c r="G1111" s="28">
        <f>_xlfn.XLOOKUP(Emergency[[#This Row],[Visit_ID]],Financials[Visit_ID],Financials[Total_Bill_Amount])</f>
        <v>10225</v>
      </c>
      <c r="H1111" s="28">
        <f>_xlfn.XLOOKUP(Emergency[[#This Row],[Visit_ID]],Financials[Visit_ID],Financials[Insurance_Coverage])</f>
        <v>6643.8073704179596</v>
      </c>
      <c r="I1111" s="28">
        <f>_xlfn.XLOOKUP(Emergency[[#This Row],[Visit_ID]],Financials[Visit_ID],Financials[Balance_Due])</f>
        <v>3581.1926295820399</v>
      </c>
      <c r="J1111" s="3">
        <f>_xlfn.XLOOKUP(Emergency[[#This Row],[Visit_ID]],Hospitalvisits[Visit_ID],Hospitalvisits[Admission_Date])</f>
        <v>45390</v>
      </c>
      <c r="K1111">
        <f>_xlfn.XLOOKUP(Emergency[[#This Row],[Patient_ID]],Patientsdetails[Patient_ID],Patientsdetails[Satisfaction_Score])</f>
        <v>2</v>
      </c>
      <c r="L1111" t="e">
        <f>_xlfn.XLOOKUP(Emergency[[#This Row],[Patient_ID]],Medicals[Patient ID],Medicals[Department])</f>
        <v>#N/A</v>
      </c>
    </row>
    <row r="1112" spans="1:12">
      <c r="A1112">
        <v>1111</v>
      </c>
      <c r="B1112">
        <v>689</v>
      </c>
      <c r="C1112">
        <v>2495</v>
      </c>
      <c r="D1112" t="s">
        <v>1262</v>
      </c>
      <c r="E1112">
        <v>5</v>
      </c>
      <c r="F1112" t="s">
        <v>1261</v>
      </c>
      <c r="G1112" s="28">
        <f>_xlfn.XLOOKUP(Emergency[[#This Row],[Visit_ID]],Financials[Visit_ID],Financials[Total_Bill_Amount])</f>
        <v>5400</v>
      </c>
      <c r="H1112" s="28">
        <f>_xlfn.XLOOKUP(Emergency[[#This Row],[Visit_ID]],Financials[Visit_ID],Financials[Insurance_Coverage])</f>
        <v>3687.6803194452159</v>
      </c>
      <c r="I1112" s="28">
        <f>_xlfn.XLOOKUP(Emergency[[#This Row],[Visit_ID]],Financials[Visit_ID],Financials[Balance_Due])</f>
        <v>1712.3196805547841</v>
      </c>
      <c r="J1112" s="3">
        <f>_xlfn.XLOOKUP(Emergency[[#This Row],[Visit_ID]],Hospitalvisits[Visit_ID],Hospitalvisits[Admission_Date])</f>
        <v>45111</v>
      </c>
      <c r="K1112">
        <f>_xlfn.XLOOKUP(Emergency[[#This Row],[Patient_ID]],Patientsdetails[Patient_ID],Patientsdetails[Satisfaction_Score])</f>
        <v>8</v>
      </c>
      <c r="L1112" t="e">
        <f>_xlfn.XLOOKUP(Emergency[[#This Row],[Patient_ID]],Medicals[Patient ID],Medicals[Department])</f>
        <v>#N/A</v>
      </c>
    </row>
    <row r="1113" spans="1:12">
      <c r="A1113">
        <v>1112</v>
      </c>
      <c r="B1113">
        <v>538</v>
      </c>
      <c r="C1113">
        <v>223</v>
      </c>
      <c r="D1113" t="s">
        <v>1262</v>
      </c>
      <c r="E1113">
        <v>12</v>
      </c>
      <c r="F1113" t="s">
        <v>1262</v>
      </c>
      <c r="G1113" s="28">
        <f>_xlfn.XLOOKUP(Emergency[[#This Row],[Visit_ID]],Financials[Visit_ID],Financials[Total_Bill_Amount])</f>
        <v>31499</v>
      </c>
      <c r="H1113" s="28">
        <f>_xlfn.XLOOKUP(Emergency[[#This Row],[Visit_ID]],Financials[Visit_ID],Financials[Insurance_Coverage])</f>
        <v>16485.21993565403</v>
      </c>
      <c r="I1113" s="28">
        <f>_xlfn.XLOOKUP(Emergency[[#This Row],[Visit_ID]],Financials[Visit_ID],Financials[Balance_Due])</f>
        <v>15013.78006434597</v>
      </c>
      <c r="J1113" s="3">
        <f>_xlfn.XLOOKUP(Emergency[[#This Row],[Visit_ID]],Hospitalvisits[Visit_ID],Hospitalvisits[Admission_Date])</f>
        <v>44577</v>
      </c>
      <c r="K1113">
        <f>_xlfn.XLOOKUP(Emergency[[#This Row],[Patient_ID]],Patientsdetails[Patient_ID],Patientsdetails[Satisfaction_Score])</f>
        <v>7</v>
      </c>
      <c r="L1113" t="e">
        <f>_xlfn.XLOOKUP(Emergency[[#This Row],[Patient_ID]],Medicals[Patient ID],Medicals[Department])</f>
        <v>#N/A</v>
      </c>
    </row>
    <row r="1114" spans="1:12">
      <c r="A1114">
        <v>1113</v>
      </c>
      <c r="B1114">
        <v>295</v>
      </c>
      <c r="C1114">
        <v>2854</v>
      </c>
      <c r="D1114" t="s">
        <v>1261</v>
      </c>
      <c r="E1114">
        <v>1</v>
      </c>
      <c r="F1114" t="s">
        <v>1262</v>
      </c>
      <c r="G1114" s="28">
        <f>_xlfn.XLOOKUP(Emergency[[#This Row],[Visit_ID]],Financials[Visit_ID],Financials[Total_Bill_Amount])</f>
        <v>7878</v>
      </c>
      <c r="H1114" s="28">
        <f>_xlfn.XLOOKUP(Emergency[[#This Row],[Visit_ID]],Financials[Visit_ID],Financials[Insurance_Coverage])</f>
        <v>5474.2873941378293</v>
      </c>
      <c r="I1114" s="28">
        <f>_xlfn.XLOOKUP(Emergency[[#This Row],[Visit_ID]],Financials[Visit_ID],Financials[Balance_Due])</f>
        <v>2403.7126058621711</v>
      </c>
      <c r="J1114" s="3">
        <f>_xlfn.XLOOKUP(Emergency[[#This Row],[Visit_ID]],Hospitalvisits[Visit_ID],Hospitalvisits[Admission_Date])</f>
        <v>45388</v>
      </c>
      <c r="K1114">
        <f>_xlfn.XLOOKUP(Emergency[[#This Row],[Patient_ID]],Patientsdetails[Patient_ID],Patientsdetails[Satisfaction_Score])</f>
        <v>7</v>
      </c>
      <c r="L1114" t="e">
        <f>_xlfn.XLOOKUP(Emergency[[#This Row],[Patient_ID]],Medicals[Patient ID],Medicals[Department])</f>
        <v>#N/A</v>
      </c>
    </row>
    <row r="1115" spans="1:12">
      <c r="A1115">
        <v>1114</v>
      </c>
      <c r="B1115">
        <v>47</v>
      </c>
      <c r="C1115">
        <v>1641</v>
      </c>
      <c r="D1115" t="s">
        <v>1261</v>
      </c>
      <c r="E1115">
        <v>12</v>
      </c>
      <c r="F1115" t="s">
        <v>1262</v>
      </c>
      <c r="G1115" s="28">
        <f>_xlfn.XLOOKUP(Emergency[[#This Row],[Visit_ID]],Financials[Visit_ID],Financials[Total_Bill_Amount])</f>
        <v>23363</v>
      </c>
      <c r="H1115" s="28">
        <f>_xlfn.XLOOKUP(Emergency[[#This Row],[Visit_ID]],Financials[Visit_ID],Financials[Insurance_Coverage])</f>
        <v>12113.451792391979</v>
      </c>
      <c r="I1115" s="28">
        <f>_xlfn.XLOOKUP(Emergency[[#This Row],[Visit_ID]],Financials[Visit_ID],Financials[Balance_Due])</f>
        <v>11249.548207608021</v>
      </c>
      <c r="J1115" s="3">
        <f>_xlfn.XLOOKUP(Emergency[[#This Row],[Visit_ID]],Hospitalvisits[Visit_ID],Hospitalvisits[Admission_Date])</f>
        <v>44716</v>
      </c>
      <c r="K1115">
        <f>_xlfn.XLOOKUP(Emergency[[#This Row],[Patient_ID]],Patientsdetails[Patient_ID],Patientsdetails[Satisfaction_Score])</f>
        <v>2</v>
      </c>
      <c r="L1115" t="str">
        <f>_xlfn.XLOOKUP(Emergency[[#This Row],[Patient_ID]],Medicals[Patient ID],Medicals[Department])</f>
        <v>Neurology</v>
      </c>
    </row>
    <row r="1116" spans="1:12">
      <c r="A1116">
        <v>1115</v>
      </c>
      <c r="B1116">
        <v>95</v>
      </c>
      <c r="C1116">
        <v>2390</v>
      </c>
      <c r="D1116" t="s">
        <v>1262</v>
      </c>
      <c r="E1116">
        <v>11</v>
      </c>
      <c r="F1116" t="s">
        <v>1261</v>
      </c>
      <c r="G1116" s="28">
        <f>_xlfn.XLOOKUP(Emergency[[#This Row],[Visit_ID]],Financials[Visit_ID],Financials[Total_Bill_Amount])</f>
        <v>8835</v>
      </c>
      <c r="H1116" s="28">
        <f>_xlfn.XLOOKUP(Emergency[[#This Row],[Visit_ID]],Financials[Visit_ID],Financials[Insurance_Coverage])</f>
        <v>5671.1986636863658</v>
      </c>
      <c r="I1116" s="28">
        <f>_xlfn.XLOOKUP(Emergency[[#This Row],[Visit_ID]],Financials[Visit_ID],Financials[Balance_Due])</f>
        <v>3163.8013363136338</v>
      </c>
      <c r="J1116" s="3">
        <f>_xlfn.XLOOKUP(Emergency[[#This Row],[Visit_ID]],Hospitalvisits[Visit_ID],Hospitalvisits[Admission_Date])</f>
        <v>44681</v>
      </c>
      <c r="K1116">
        <f>_xlfn.XLOOKUP(Emergency[[#This Row],[Patient_ID]],Patientsdetails[Patient_ID],Patientsdetails[Satisfaction_Score])</f>
        <v>1</v>
      </c>
      <c r="L1116" t="str">
        <f>_xlfn.XLOOKUP(Emergency[[#This Row],[Patient_ID]],Medicals[Patient ID],Medicals[Department])</f>
        <v>Orthopedics</v>
      </c>
    </row>
    <row r="1117" spans="1:12">
      <c r="A1117">
        <v>1116</v>
      </c>
      <c r="B1117">
        <v>247</v>
      </c>
      <c r="C1117">
        <v>2040</v>
      </c>
      <c r="D1117" t="s">
        <v>1262</v>
      </c>
      <c r="E1117">
        <v>3</v>
      </c>
      <c r="F1117" t="s">
        <v>1261</v>
      </c>
      <c r="G1117" s="28">
        <f>_xlfn.XLOOKUP(Emergency[[#This Row],[Visit_ID]],Financials[Visit_ID],Financials[Total_Bill_Amount])</f>
        <v>11179</v>
      </c>
      <c r="H1117" s="28">
        <f>_xlfn.XLOOKUP(Emergency[[#This Row],[Visit_ID]],Financials[Visit_ID],Financials[Insurance_Coverage])</f>
        <v>9865.1430478348957</v>
      </c>
      <c r="I1117" s="28">
        <f>_xlfn.XLOOKUP(Emergency[[#This Row],[Visit_ID]],Financials[Visit_ID],Financials[Balance_Due])</f>
        <v>1313.8569521651041</v>
      </c>
      <c r="J1117" s="3">
        <f>_xlfn.XLOOKUP(Emergency[[#This Row],[Visit_ID]],Hospitalvisits[Visit_ID],Hospitalvisits[Admission_Date])</f>
        <v>45500</v>
      </c>
      <c r="K1117">
        <f>_xlfn.XLOOKUP(Emergency[[#This Row],[Patient_ID]],Patientsdetails[Patient_ID],Patientsdetails[Satisfaction_Score])</f>
        <v>6</v>
      </c>
      <c r="L1117" t="e">
        <f>_xlfn.XLOOKUP(Emergency[[#This Row],[Patient_ID]],Medicals[Patient ID],Medicals[Department])</f>
        <v>#N/A</v>
      </c>
    </row>
    <row r="1118" spans="1:12">
      <c r="A1118">
        <v>1117</v>
      </c>
      <c r="B1118">
        <v>150</v>
      </c>
      <c r="C1118">
        <v>1016</v>
      </c>
      <c r="D1118" t="s">
        <v>1262</v>
      </c>
      <c r="E1118">
        <v>1</v>
      </c>
      <c r="F1118" t="s">
        <v>1262</v>
      </c>
      <c r="G1118" s="28">
        <f>_xlfn.XLOOKUP(Emergency[[#This Row],[Visit_ID]],Financials[Visit_ID],Financials[Total_Bill_Amount])</f>
        <v>20847</v>
      </c>
      <c r="H1118" s="28">
        <f>_xlfn.XLOOKUP(Emergency[[#This Row],[Visit_ID]],Financials[Visit_ID],Financials[Insurance_Coverage])</f>
        <v>16908.780982349541</v>
      </c>
      <c r="I1118" s="28">
        <f>_xlfn.XLOOKUP(Emergency[[#This Row],[Visit_ID]],Financials[Visit_ID],Financials[Balance_Due])</f>
        <v>3938.219017650455</v>
      </c>
      <c r="J1118" s="3">
        <f>_xlfn.XLOOKUP(Emergency[[#This Row],[Visit_ID]],Hospitalvisits[Visit_ID],Hospitalvisits[Admission_Date])</f>
        <v>45532</v>
      </c>
      <c r="K1118">
        <f>_xlfn.XLOOKUP(Emergency[[#This Row],[Patient_ID]],Patientsdetails[Patient_ID],Patientsdetails[Satisfaction_Score])</f>
        <v>9</v>
      </c>
      <c r="L1118" t="e">
        <f>_xlfn.XLOOKUP(Emergency[[#This Row],[Patient_ID]],Medicals[Patient ID],Medicals[Department])</f>
        <v>#N/A</v>
      </c>
    </row>
    <row r="1119" spans="1:12">
      <c r="A1119">
        <v>1118</v>
      </c>
      <c r="B1119">
        <v>478</v>
      </c>
      <c r="C1119">
        <v>442</v>
      </c>
      <c r="D1119" t="s">
        <v>1262</v>
      </c>
      <c r="E1119">
        <v>2</v>
      </c>
      <c r="F1119" t="s">
        <v>1261</v>
      </c>
      <c r="G1119" s="28">
        <f>_xlfn.XLOOKUP(Emergency[[#This Row],[Visit_ID]],Financials[Visit_ID],Financials[Total_Bill_Amount])</f>
        <v>30608</v>
      </c>
      <c r="H1119" s="28">
        <f>_xlfn.XLOOKUP(Emergency[[#This Row],[Visit_ID]],Financials[Visit_ID],Financials[Insurance_Coverage])</f>
        <v>26345.12877911509</v>
      </c>
      <c r="I1119" s="28">
        <f>_xlfn.XLOOKUP(Emergency[[#This Row],[Visit_ID]],Financials[Visit_ID],Financials[Balance_Due])</f>
        <v>4262.8712208849074</v>
      </c>
      <c r="J1119" s="3">
        <f>_xlfn.XLOOKUP(Emergency[[#This Row],[Visit_ID]],Hospitalvisits[Visit_ID],Hospitalvisits[Admission_Date])</f>
        <v>45278</v>
      </c>
      <c r="K1119">
        <f>_xlfn.XLOOKUP(Emergency[[#This Row],[Patient_ID]],Patientsdetails[Patient_ID],Patientsdetails[Satisfaction_Score])</f>
        <v>9</v>
      </c>
      <c r="L1119" t="e">
        <f>_xlfn.XLOOKUP(Emergency[[#This Row],[Patient_ID]],Medicals[Patient ID],Medicals[Department])</f>
        <v>#N/A</v>
      </c>
    </row>
    <row r="1120" spans="1:12">
      <c r="A1120">
        <v>1119</v>
      </c>
      <c r="B1120">
        <v>264</v>
      </c>
      <c r="C1120">
        <v>490</v>
      </c>
      <c r="D1120" t="s">
        <v>1262</v>
      </c>
      <c r="E1120">
        <v>4</v>
      </c>
      <c r="F1120" t="s">
        <v>1261</v>
      </c>
      <c r="G1120" s="28">
        <f>_xlfn.XLOOKUP(Emergency[[#This Row],[Visit_ID]],Financials[Visit_ID],Financials[Total_Bill_Amount])</f>
        <v>15762</v>
      </c>
      <c r="H1120" s="28">
        <f>_xlfn.XLOOKUP(Emergency[[#This Row],[Visit_ID]],Financials[Visit_ID],Financials[Insurance_Coverage])</f>
        <v>9073.5141193097152</v>
      </c>
      <c r="I1120" s="28">
        <f>_xlfn.XLOOKUP(Emergency[[#This Row],[Visit_ID]],Financials[Visit_ID],Financials[Balance_Due])</f>
        <v>6688.4858806902848</v>
      </c>
      <c r="J1120" s="3">
        <f>_xlfn.XLOOKUP(Emergency[[#This Row],[Visit_ID]],Hospitalvisits[Visit_ID],Hospitalvisits[Admission_Date])</f>
        <v>44643</v>
      </c>
      <c r="K1120">
        <f>_xlfn.XLOOKUP(Emergency[[#This Row],[Patient_ID]],Patientsdetails[Patient_ID],Patientsdetails[Satisfaction_Score])</f>
        <v>4</v>
      </c>
      <c r="L1120" t="e">
        <f>_xlfn.XLOOKUP(Emergency[[#This Row],[Patient_ID]],Medicals[Patient ID],Medicals[Department])</f>
        <v>#N/A</v>
      </c>
    </row>
    <row r="1121" spans="1:12">
      <c r="A1121">
        <v>1120</v>
      </c>
      <c r="B1121">
        <v>851</v>
      </c>
      <c r="C1121">
        <v>2768</v>
      </c>
      <c r="D1121" t="s">
        <v>1262</v>
      </c>
      <c r="E1121">
        <v>6</v>
      </c>
      <c r="F1121" t="s">
        <v>1262</v>
      </c>
      <c r="G1121" s="28">
        <f>_xlfn.XLOOKUP(Emergency[[#This Row],[Visit_ID]],Financials[Visit_ID],Financials[Total_Bill_Amount])</f>
        <v>32095</v>
      </c>
      <c r="H1121" s="28">
        <f>_xlfn.XLOOKUP(Emergency[[#This Row],[Visit_ID]],Financials[Visit_ID],Financials[Insurance_Coverage])</f>
        <v>28012.055011489269</v>
      </c>
      <c r="I1121" s="28">
        <f>_xlfn.XLOOKUP(Emergency[[#This Row],[Visit_ID]],Financials[Visit_ID],Financials[Balance_Due])</f>
        <v>4082.9449885107279</v>
      </c>
      <c r="J1121" s="3">
        <f>_xlfn.XLOOKUP(Emergency[[#This Row],[Visit_ID]],Hospitalvisits[Visit_ID],Hospitalvisits[Admission_Date])</f>
        <v>45152</v>
      </c>
      <c r="K1121">
        <f>_xlfn.XLOOKUP(Emergency[[#This Row],[Patient_ID]],Patientsdetails[Patient_ID],Patientsdetails[Satisfaction_Score])</f>
        <v>3</v>
      </c>
      <c r="L1121" t="e">
        <f>_xlfn.XLOOKUP(Emergency[[#This Row],[Patient_ID]],Medicals[Patient ID],Medicals[Department])</f>
        <v>#N/A</v>
      </c>
    </row>
    <row r="1122" spans="1:12">
      <c r="A1122">
        <v>1121</v>
      </c>
      <c r="B1122">
        <v>183</v>
      </c>
      <c r="C1122">
        <v>281</v>
      </c>
      <c r="D1122" t="s">
        <v>1261</v>
      </c>
      <c r="E1122">
        <v>11</v>
      </c>
      <c r="F1122" t="s">
        <v>1261</v>
      </c>
      <c r="G1122" s="28">
        <f>_xlfn.XLOOKUP(Emergency[[#This Row],[Visit_ID]],Financials[Visit_ID],Financials[Total_Bill_Amount])</f>
        <v>15798</v>
      </c>
      <c r="H1122" s="28">
        <f>_xlfn.XLOOKUP(Emergency[[#This Row],[Visit_ID]],Financials[Visit_ID],Financials[Insurance_Coverage])</f>
        <v>8973.4709697502167</v>
      </c>
      <c r="I1122" s="28">
        <f>_xlfn.XLOOKUP(Emergency[[#This Row],[Visit_ID]],Financials[Visit_ID],Financials[Balance_Due])</f>
        <v>6824.5290302497833</v>
      </c>
      <c r="J1122" s="3">
        <f>_xlfn.XLOOKUP(Emergency[[#This Row],[Visit_ID]],Hospitalvisits[Visit_ID],Hospitalvisits[Admission_Date])</f>
        <v>44742</v>
      </c>
      <c r="K1122">
        <f>_xlfn.XLOOKUP(Emergency[[#This Row],[Patient_ID]],Patientsdetails[Patient_ID],Patientsdetails[Satisfaction_Score])</f>
        <v>7</v>
      </c>
      <c r="L1122" t="e">
        <f>_xlfn.XLOOKUP(Emergency[[#This Row],[Patient_ID]],Medicals[Patient ID],Medicals[Department])</f>
        <v>#N/A</v>
      </c>
    </row>
    <row r="1123" spans="1:12">
      <c r="A1123">
        <v>1122</v>
      </c>
      <c r="B1123">
        <v>724</v>
      </c>
      <c r="C1123">
        <v>1025</v>
      </c>
      <c r="D1123" t="s">
        <v>1262</v>
      </c>
      <c r="E1123">
        <v>12</v>
      </c>
      <c r="F1123" t="s">
        <v>1262</v>
      </c>
      <c r="G1123" s="28">
        <f>_xlfn.XLOOKUP(Emergency[[#This Row],[Visit_ID]],Financials[Visit_ID],Financials[Total_Bill_Amount])</f>
        <v>33096</v>
      </c>
      <c r="H1123" s="28">
        <f>_xlfn.XLOOKUP(Emergency[[#This Row],[Visit_ID]],Financials[Visit_ID],Financials[Insurance_Coverage])</f>
        <v>27054.28353142261</v>
      </c>
      <c r="I1123" s="28">
        <f>_xlfn.XLOOKUP(Emergency[[#This Row],[Visit_ID]],Financials[Visit_ID],Financials[Balance_Due])</f>
        <v>6041.7164685773932</v>
      </c>
      <c r="J1123" s="3">
        <f>_xlfn.XLOOKUP(Emergency[[#This Row],[Visit_ID]],Hospitalvisits[Visit_ID],Hospitalvisits[Admission_Date])</f>
        <v>45631</v>
      </c>
      <c r="K1123">
        <f>_xlfn.XLOOKUP(Emergency[[#This Row],[Patient_ID]],Patientsdetails[Patient_ID],Patientsdetails[Satisfaction_Score])</f>
        <v>1</v>
      </c>
      <c r="L1123" t="e">
        <f>_xlfn.XLOOKUP(Emergency[[#This Row],[Patient_ID]],Medicals[Patient ID],Medicals[Department])</f>
        <v>#N/A</v>
      </c>
    </row>
    <row r="1124" spans="1:12">
      <c r="A1124">
        <v>1123</v>
      </c>
      <c r="B1124">
        <v>647</v>
      </c>
      <c r="C1124">
        <v>1919</v>
      </c>
      <c r="D1124" t="s">
        <v>1261</v>
      </c>
      <c r="E1124">
        <v>2</v>
      </c>
      <c r="F1124" t="s">
        <v>1261</v>
      </c>
      <c r="G1124" s="28">
        <f>_xlfn.XLOOKUP(Emergency[[#This Row],[Visit_ID]],Financials[Visit_ID],Financials[Total_Bill_Amount])</f>
        <v>9954</v>
      </c>
      <c r="H1124" s="28">
        <f>_xlfn.XLOOKUP(Emergency[[#This Row],[Visit_ID]],Financials[Visit_ID],Financials[Insurance_Coverage])</f>
        <v>7261.76443804459</v>
      </c>
      <c r="I1124" s="28">
        <f>_xlfn.XLOOKUP(Emergency[[#This Row],[Visit_ID]],Financials[Visit_ID],Financials[Balance_Due])</f>
        <v>2692.23556195541</v>
      </c>
      <c r="J1124" s="3">
        <f>_xlfn.XLOOKUP(Emergency[[#This Row],[Visit_ID]],Hospitalvisits[Visit_ID],Hospitalvisits[Admission_Date])</f>
        <v>45540</v>
      </c>
      <c r="K1124">
        <f>_xlfn.XLOOKUP(Emergency[[#This Row],[Patient_ID]],Patientsdetails[Patient_ID],Patientsdetails[Satisfaction_Score])</f>
        <v>7</v>
      </c>
      <c r="L1124" t="e">
        <f>_xlfn.XLOOKUP(Emergency[[#This Row],[Patient_ID]],Medicals[Patient ID],Medicals[Department])</f>
        <v>#N/A</v>
      </c>
    </row>
    <row r="1125" spans="1:12">
      <c r="A1125">
        <v>1124</v>
      </c>
      <c r="B1125">
        <v>174</v>
      </c>
      <c r="C1125">
        <v>1076</v>
      </c>
      <c r="D1125" t="s">
        <v>1261</v>
      </c>
      <c r="E1125">
        <v>2</v>
      </c>
      <c r="F1125" t="s">
        <v>1262</v>
      </c>
      <c r="G1125" s="28">
        <f>_xlfn.XLOOKUP(Emergency[[#This Row],[Visit_ID]],Financials[Visit_ID],Financials[Total_Bill_Amount])</f>
        <v>19488</v>
      </c>
      <c r="H1125" s="28">
        <f>_xlfn.XLOOKUP(Emergency[[#This Row],[Visit_ID]],Financials[Visit_ID],Financials[Insurance_Coverage])</f>
        <v>14516.41613747317</v>
      </c>
      <c r="I1125" s="28">
        <f>_xlfn.XLOOKUP(Emergency[[#This Row],[Visit_ID]],Financials[Visit_ID],Financials[Balance_Due])</f>
        <v>4971.5838625268334</v>
      </c>
      <c r="J1125" s="3">
        <f>_xlfn.XLOOKUP(Emergency[[#This Row],[Visit_ID]],Hospitalvisits[Visit_ID],Hospitalvisits[Admission_Date])</f>
        <v>44885</v>
      </c>
      <c r="K1125">
        <f>_xlfn.XLOOKUP(Emergency[[#This Row],[Patient_ID]],Patientsdetails[Patient_ID],Patientsdetails[Satisfaction_Score])</f>
        <v>2</v>
      </c>
      <c r="L1125" t="str">
        <f>_xlfn.XLOOKUP(Emergency[[#This Row],[Patient_ID]],Medicals[Patient ID],Medicals[Department])</f>
        <v>Emergency</v>
      </c>
    </row>
    <row r="1126" spans="1:12">
      <c r="A1126">
        <v>1125</v>
      </c>
      <c r="B1126">
        <v>607</v>
      </c>
      <c r="C1126">
        <v>2184</v>
      </c>
      <c r="D1126" t="s">
        <v>1262</v>
      </c>
      <c r="E1126">
        <v>10</v>
      </c>
      <c r="F1126" t="s">
        <v>1261</v>
      </c>
      <c r="G1126" s="28">
        <f>_xlfn.XLOOKUP(Emergency[[#This Row],[Visit_ID]],Financials[Visit_ID],Financials[Total_Bill_Amount])</f>
        <v>14774</v>
      </c>
      <c r="H1126" s="28">
        <f>_xlfn.XLOOKUP(Emergency[[#This Row],[Visit_ID]],Financials[Visit_ID],Financials[Insurance_Coverage])</f>
        <v>9615.7444284296889</v>
      </c>
      <c r="I1126" s="28">
        <f>_xlfn.XLOOKUP(Emergency[[#This Row],[Visit_ID]],Financials[Visit_ID],Financials[Balance_Due])</f>
        <v>5158.2555715703111</v>
      </c>
      <c r="J1126" s="3">
        <f>_xlfn.XLOOKUP(Emergency[[#This Row],[Visit_ID]],Hospitalvisits[Visit_ID],Hospitalvisits[Admission_Date])</f>
        <v>44634</v>
      </c>
      <c r="K1126">
        <f>_xlfn.XLOOKUP(Emergency[[#This Row],[Patient_ID]],Patientsdetails[Patient_ID],Patientsdetails[Satisfaction_Score])</f>
        <v>1</v>
      </c>
      <c r="L1126" t="e">
        <f>_xlfn.XLOOKUP(Emergency[[#This Row],[Patient_ID]],Medicals[Patient ID],Medicals[Department])</f>
        <v>#N/A</v>
      </c>
    </row>
    <row r="1127" spans="1:12">
      <c r="A1127">
        <v>1126</v>
      </c>
      <c r="B1127">
        <v>598</v>
      </c>
      <c r="C1127">
        <v>2060</v>
      </c>
      <c r="D1127" t="s">
        <v>1262</v>
      </c>
      <c r="E1127">
        <v>7</v>
      </c>
      <c r="F1127" t="s">
        <v>1261</v>
      </c>
      <c r="G1127" s="28">
        <f>_xlfn.XLOOKUP(Emergency[[#This Row],[Visit_ID]],Financials[Visit_ID],Financials[Total_Bill_Amount])</f>
        <v>33698</v>
      </c>
      <c r="H1127" s="28">
        <f>_xlfn.XLOOKUP(Emergency[[#This Row],[Visit_ID]],Financials[Visit_ID],Financials[Insurance_Coverage])</f>
        <v>20381.852379577449</v>
      </c>
      <c r="I1127" s="28">
        <f>_xlfn.XLOOKUP(Emergency[[#This Row],[Visit_ID]],Financials[Visit_ID],Financials[Balance_Due])</f>
        <v>13316.147620422549</v>
      </c>
      <c r="J1127" s="3">
        <f>_xlfn.XLOOKUP(Emergency[[#This Row],[Visit_ID]],Hospitalvisits[Visit_ID],Hospitalvisits[Admission_Date])</f>
        <v>45654</v>
      </c>
      <c r="K1127">
        <f>_xlfn.XLOOKUP(Emergency[[#This Row],[Patient_ID]],Patientsdetails[Patient_ID],Patientsdetails[Satisfaction_Score])</f>
        <v>5</v>
      </c>
      <c r="L1127" t="e">
        <f>_xlfn.XLOOKUP(Emergency[[#This Row],[Patient_ID]],Medicals[Patient ID],Medicals[Department])</f>
        <v>#N/A</v>
      </c>
    </row>
    <row r="1128" spans="1:12">
      <c r="A1128">
        <v>1127</v>
      </c>
      <c r="B1128">
        <v>473</v>
      </c>
      <c r="C1128">
        <v>1794</v>
      </c>
      <c r="D1128" t="s">
        <v>1261</v>
      </c>
      <c r="E1128">
        <v>3</v>
      </c>
      <c r="F1128" t="s">
        <v>1261</v>
      </c>
      <c r="G1128" s="28">
        <f>_xlfn.XLOOKUP(Emergency[[#This Row],[Visit_ID]],Financials[Visit_ID],Financials[Total_Bill_Amount])</f>
        <v>16470</v>
      </c>
      <c r="H1128" s="28">
        <f>_xlfn.XLOOKUP(Emergency[[#This Row],[Visit_ID]],Financials[Visit_ID],Financials[Insurance_Coverage])</f>
        <v>9241.5782840175743</v>
      </c>
      <c r="I1128" s="28">
        <f>_xlfn.XLOOKUP(Emergency[[#This Row],[Visit_ID]],Financials[Visit_ID],Financials[Balance_Due])</f>
        <v>7228.4217159824257</v>
      </c>
      <c r="J1128" s="3">
        <f>_xlfn.XLOOKUP(Emergency[[#This Row],[Visit_ID]],Hospitalvisits[Visit_ID],Hospitalvisits[Admission_Date])</f>
        <v>44930</v>
      </c>
      <c r="K1128">
        <f>_xlfn.XLOOKUP(Emergency[[#This Row],[Patient_ID]],Patientsdetails[Patient_ID],Patientsdetails[Satisfaction_Score])</f>
        <v>6</v>
      </c>
      <c r="L1128" t="e">
        <f>_xlfn.XLOOKUP(Emergency[[#This Row],[Patient_ID]],Medicals[Patient ID],Medicals[Department])</f>
        <v>#N/A</v>
      </c>
    </row>
    <row r="1129" spans="1:12">
      <c r="A1129">
        <v>1128</v>
      </c>
      <c r="B1129">
        <v>26</v>
      </c>
      <c r="C1129">
        <v>2501</v>
      </c>
      <c r="D1129" t="s">
        <v>1262</v>
      </c>
      <c r="E1129">
        <v>8</v>
      </c>
      <c r="F1129" t="s">
        <v>1261</v>
      </c>
      <c r="G1129" s="28">
        <f>_xlfn.XLOOKUP(Emergency[[#This Row],[Visit_ID]],Financials[Visit_ID],Financials[Total_Bill_Amount])</f>
        <v>20565</v>
      </c>
      <c r="H1129" s="28">
        <f>_xlfn.XLOOKUP(Emergency[[#This Row],[Visit_ID]],Financials[Visit_ID],Financials[Insurance_Coverage])</f>
        <v>17281.835863057891</v>
      </c>
      <c r="I1129" s="28">
        <f>_xlfn.XLOOKUP(Emergency[[#This Row],[Visit_ID]],Financials[Visit_ID],Financials[Balance_Due])</f>
        <v>3283.1641369421118</v>
      </c>
      <c r="J1129" s="3">
        <f>_xlfn.XLOOKUP(Emergency[[#This Row],[Visit_ID]],Hospitalvisits[Visit_ID],Hospitalvisits[Admission_Date])</f>
        <v>44820</v>
      </c>
      <c r="K1129">
        <f>_xlfn.XLOOKUP(Emergency[[#This Row],[Patient_ID]],Patientsdetails[Patient_ID],Patientsdetails[Satisfaction_Score])</f>
        <v>1</v>
      </c>
      <c r="L1129" t="str">
        <f>_xlfn.XLOOKUP(Emergency[[#This Row],[Patient_ID]],Medicals[Patient ID],Medicals[Department])</f>
        <v>Cardiology</v>
      </c>
    </row>
    <row r="1130" spans="1:12">
      <c r="A1130">
        <v>1129</v>
      </c>
      <c r="B1130">
        <v>63</v>
      </c>
      <c r="C1130">
        <v>398</v>
      </c>
      <c r="D1130" t="s">
        <v>1262</v>
      </c>
      <c r="E1130">
        <v>12</v>
      </c>
      <c r="F1130" t="s">
        <v>1262</v>
      </c>
      <c r="G1130" s="28">
        <f>_xlfn.XLOOKUP(Emergency[[#This Row],[Visit_ID]],Financials[Visit_ID],Financials[Total_Bill_Amount])</f>
        <v>10420</v>
      </c>
      <c r="H1130" s="28">
        <f>_xlfn.XLOOKUP(Emergency[[#This Row],[Visit_ID]],Financials[Visit_ID],Financials[Insurance_Coverage])</f>
        <v>5428.3256190596439</v>
      </c>
      <c r="I1130" s="28">
        <f>_xlfn.XLOOKUP(Emergency[[#This Row],[Visit_ID]],Financials[Visit_ID],Financials[Balance_Due])</f>
        <v>4991.6743809403561</v>
      </c>
      <c r="J1130" s="3">
        <f>_xlfn.XLOOKUP(Emergency[[#This Row],[Visit_ID]],Hospitalvisits[Visit_ID],Hospitalvisits[Admission_Date])</f>
        <v>45343</v>
      </c>
      <c r="K1130">
        <f>_xlfn.XLOOKUP(Emergency[[#This Row],[Patient_ID]],Patientsdetails[Patient_ID],Patientsdetails[Satisfaction_Score])</f>
        <v>6</v>
      </c>
      <c r="L1130" t="str">
        <f>_xlfn.XLOOKUP(Emergency[[#This Row],[Patient_ID]],Medicals[Patient ID],Medicals[Department])</f>
        <v>Oncology</v>
      </c>
    </row>
    <row r="1131" spans="1:12">
      <c r="A1131">
        <v>1130</v>
      </c>
      <c r="B1131">
        <v>779</v>
      </c>
      <c r="C1131">
        <v>203</v>
      </c>
      <c r="D1131" t="s">
        <v>1261</v>
      </c>
      <c r="E1131">
        <v>7</v>
      </c>
      <c r="F1131" t="s">
        <v>1262</v>
      </c>
      <c r="G1131" s="28">
        <f>_xlfn.XLOOKUP(Emergency[[#This Row],[Visit_ID]],Financials[Visit_ID],Financials[Total_Bill_Amount])</f>
        <v>16844</v>
      </c>
      <c r="H1131" s="28">
        <f>_xlfn.XLOOKUP(Emergency[[#This Row],[Visit_ID]],Financials[Visit_ID],Financials[Insurance_Coverage])</f>
        <v>9546.9949340438689</v>
      </c>
      <c r="I1131" s="28">
        <f>_xlfn.XLOOKUP(Emergency[[#This Row],[Visit_ID]],Financials[Visit_ID],Financials[Balance_Due])</f>
        <v>7297.0050659561311</v>
      </c>
      <c r="J1131" s="3">
        <f>_xlfn.XLOOKUP(Emergency[[#This Row],[Visit_ID]],Hospitalvisits[Visit_ID],Hospitalvisits[Admission_Date])</f>
        <v>45584</v>
      </c>
      <c r="K1131">
        <f>_xlfn.XLOOKUP(Emergency[[#This Row],[Patient_ID]],Patientsdetails[Patient_ID],Patientsdetails[Satisfaction_Score])</f>
        <v>5</v>
      </c>
      <c r="L1131" t="e">
        <f>_xlfn.XLOOKUP(Emergency[[#This Row],[Patient_ID]],Medicals[Patient ID],Medicals[Department])</f>
        <v>#N/A</v>
      </c>
    </row>
    <row r="1132" spans="1:12">
      <c r="A1132">
        <v>1131</v>
      </c>
      <c r="B1132">
        <v>647</v>
      </c>
      <c r="C1132">
        <v>533</v>
      </c>
      <c r="D1132" t="s">
        <v>1261</v>
      </c>
      <c r="E1132">
        <v>2</v>
      </c>
      <c r="F1132" t="s">
        <v>1261</v>
      </c>
      <c r="G1132" s="28">
        <f>_xlfn.XLOOKUP(Emergency[[#This Row],[Visit_ID]],Financials[Visit_ID],Financials[Total_Bill_Amount])</f>
        <v>23279</v>
      </c>
      <c r="H1132" s="28">
        <f>_xlfn.XLOOKUP(Emergency[[#This Row],[Visit_ID]],Financials[Visit_ID],Financials[Insurance_Coverage])</f>
        <v>17910.4195889687</v>
      </c>
      <c r="I1132" s="28">
        <f>_xlfn.XLOOKUP(Emergency[[#This Row],[Visit_ID]],Financials[Visit_ID],Financials[Balance_Due])</f>
        <v>5368.5804110312974</v>
      </c>
      <c r="J1132" s="3">
        <f>_xlfn.XLOOKUP(Emergency[[#This Row],[Visit_ID]],Hospitalvisits[Visit_ID],Hospitalvisits[Admission_Date])</f>
        <v>45306</v>
      </c>
      <c r="K1132">
        <f>_xlfn.XLOOKUP(Emergency[[#This Row],[Patient_ID]],Patientsdetails[Patient_ID],Patientsdetails[Satisfaction_Score])</f>
        <v>7</v>
      </c>
      <c r="L1132" t="e">
        <f>_xlfn.XLOOKUP(Emergency[[#This Row],[Patient_ID]],Medicals[Patient ID],Medicals[Department])</f>
        <v>#N/A</v>
      </c>
    </row>
    <row r="1133" spans="1:12">
      <c r="A1133">
        <v>1132</v>
      </c>
      <c r="B1133">
        <v>156</v>
      </c>
      <c r="C1133">
        <v>2892</v>
      </c>
      <c r="D1133" t="s">
        <v>1261</v>
      </c>
      <c r="E1133">
        <v>8</v>
      </c>
      <c r="F1133" t="s">
        <v>1261</v>
      </c>
      <c r="G1133" s="28">
        <f>_xlfn.XLOOKUP(Emergency[[#This Row],[Visit_ID]],Financials[Visit_ID],Financials[Total_Bill_Amount])</f>
        <v>35450</v>
      </c>
      <c r="H1133" s="28">
        <f>_xlfn.XLOOKUP(Emergency[[#This Row],[Visit_ID]],Financials[Visit_ID],Financials[Insurance_Coverage])</f>
        <v>28871.770909340099</v>
      </c>
      <c r="I1133" s="28">
        <f>_xlfn.XLOOKUP(Emergency[[#This Row],[Visit_ID]],Financials[Visit_ID],Financials[Balance_Due])</f>
        <v>6578.2290906598973</v>
      </c>
      <c r="J1133" s="3">
        <f>_xlfn.XLOOKUP(Emergency[[#This Row],[Visit_ID]],Hospitalvisits[Visit_ID],Hospitalvisits[Admission_Date])</f>
        <v>45133</v>
      </c>
      <c r="K1133">
        <f>_xlfn.XLOOKUP(Emergency[[#This Row],[Patient_ID]],Patientsdetails[Patient_ID],Patientsdetails[Satisfaction_Score])</f>
        <v>7</v>
      </c>
      <c r="L1133" t="e">
        <f>_xlfn.XLOOKUP(Emergency[[#This Row],[Patient_ID]],Medicals[Patient ID],Medicals[Department])</f>
        <v>#N/A</v>
      </c>
    </row>
    <row r="1134" spans="1:12">
      <c r="A1134">
        <v>1133</v>
      </c>
      <c r="B1134">
        <v>88</v>
      </c>
      <c r="C1134">
        <v>308</v>
      </c>
      <c r="D1134" t="s">
        <v>1261</v>
      </c>
      <c r="E1134">
        <v>4</v>
      </c>
      <c r="F1134" t="s">
        <v>1261</v>
      </c>
      <c r="G1134" s="28">
        <f>_xlfn.XLOOKUP(Emergency[[#This Row],[Visit_ID]],Financials[Visit_ID],Financials[Total_Bill_Amount])</f>
        <v>16461</v>
      </c>
      <c r="H1134" s="28">
        <f>_xlfn.XLOOKUP(Emergency[[#This Row],[Visit_ID]],Financials[Visit_ID],Financials[Insurance_Coverage])</f>
        <v>12821.38960170547</v>
      </c>
      <c r="I1134" s="28">
        <f>_xlfn.XLOOKUP(Emergency[[#This Row],[Visit_ID]],Financials[Visit_ID],Financials[Balance_Due])</f>
        <v>3639.6103982945328</v>
      </c>
      <c r="J1134" s="3">
        <f>_xlfn.XLOOKUP(Emergency[[#This Row],[Visit_ID]],Hospitalvisits[Visit_ID],Hospitalvisits[Admission_Date])</f>
        <v>45489</v>
      </c>
      <c r="K1134">
        <f>_xlfn.XLOOKUP(Emergency[[#This Row],[Patient_ID]],Patientsdetails[Patient_ID],Patientsdetails[Satisfaction_Score])</f>
        <v>10</v>
      </c>
      <c r="L1134" t="e">
        <f>_xlfn.XLOOKUP(Emergency[[#This Row],[Patient_ID]],Medicals[Patient ID],Medicals[Department])</f>
        <v>#N/A</v>
      </c>
    </row>
    <row r="1135" spans="1:12">
      <c r="A1135">
        <v>1134</v>
      </c>
      <c r="B1135">
        <v>981</v>
      </c>
      <c r="C1135">
        <v>1605</v>
      </c>
      <c r="D1135" t="s">
        <v>1261</v>
      </c>
      <c r="E1135">
        <v>9</v>
      </c>
      <c r="F1135" t="s">
        <v>1262</v>
      </c>
      <c r="G1135" s="28">
        <f>_xlfn.XLOOKUP(Emergency[[#This Row],[Visit_ID]],Financials[Visit_ID],Financials[Total_Bill_Amount])</f>
        <v>33265</v>
      </c>
      <c r="H1135" s="28">
        <f>_xlfn.XLOOKUP(Emergency[[#This Row],[Visit_ID]],Financials[Visit_ID],Financials[Insurance_Coverage])</f>
        <v>22022.79194631497</v>
      </c>
      <c r="I1135" s="28">
        <f>_xlfn.XLOOKUP(Emergency[[#This Row],[Visit_ID]],Financials[Visit_ID],Financials[Balance_Due])</f>
        <v>11242.20805368503</v>
      </c>
      <c r="J1135" s="3">
        <f>_xlfn.XLOOKUP(Emergency[[#This Row],[Visit_ID]],Hospitalvisits[Visit_ID],Hospitalvisits[Admission_Date])</f>
        <v>45289</v>
      </c>
      <c r="K1135">
        <f>_xlfn.XLOOKUP(Emergency[[#This Row],[Patient_ID]],Patientsdetails[Patient_ID],Patientsdetails[Satisfaction_Score])</f>
        <v>3</v>
      </c>
      <c r="L1135" t="e">
        <f>_xlfn.XLOOKUP(Emergency[[#This Row],[Patient_ID]],Medicals[Patient ID],Medicals[Department])</f>
        <v>#N/A</v>
      </c>
    </row>
    <row r="1136" spans="1:12">
      <c r="A1136">
        <v>1135</v>
      </c>
      <c r="B1136">
        <v>626</v>
      </c>
      <c r="C1136">
        <v>1176</v>
      </c>
      <c r="D1136" t="s">
        <v>1262</v>
      </c>
      <c r="E1136">
        <v>12</v>
      </c>
      <c r="F1136" t="s">
        <v>1262</v>
      </c>
      <c r="G1136" s="28">
        <f>_xlfn.XLOOKUP(Emergency[[#This Row],[Visit_ID]],Financials[Visit_ID],Financials[Total_Bill_Amount])</f>
        <v>43991</v>
      </c>
      <c r="H1136" s="28">
        <f>_xlfn.XLOOKUP(Emergency[[#This Row],[Visit_ID]],Financials[Visit_ID],Financials[Insurance_Coverage])</f>
        <v>31056.649334257501</v>
      </c>
      <c r="I1136" s="28">
        <f>_xlfn.XLOOKUP(Emergency[[#This Row],[Visit_ID]],Financials[Visit_ID],Financials[Balance_Due])</f>
        <v>12934.3506657425</v>
      </c>
      <c r="J1136" s="3">
        <f>_xlfn.XLOOKUP(Emergency[[#This Row],[Visit_ID]],Hospitalvisits[Visit_ID],Hospitalvisits[Admission_Date])</f>
        <v>45232</v>
      </c>
      <c r="K1136">
        <f>_xlfn.XLOOKUP(Emergency[[#This Row],[Patient_ID]],Patientsdetails[Patient_ID],Patientsdetails[Satisfaction_Score])</f>
        <v>2</v>
      </c>
      <c r="L1136" t="e">
        <f>_xlfn.XLOOKUP(Emergency[[#This Row],[Patient_ID]],Medicals[Patient ID],Medicals[Department])</f>
        <v>#N/A</v>
      </c>
    </row>
    <row r="1137" spans="1:12">
      <c r="A1137">
        <v>1136</v>
      </c>
      <c r="B1137">
        <v>210</v>
      </c>
      <c r="C1137">
        <v>57</v>
      </c>
      <c r="D1137" t="s">
        <v>1262</v>
      </c>
      <c r="E1137">
        <v>5</v>
      </c>
      <c r="F1137" t="s">
        <v>1262</v>
      </c>
      <c r="G1137" s="28">
        <f>_xlfn.XLOOKUP(Emergency[[#This Row],[Visit_ID]],Financials[Visit_ID],Financials[Total_Bill_Amount])</f>
        <v>47121</v>
      </c>
      <c r="H1137" s="28">
        <f>_xlfn.XLOOKUP(Emergency[[#This Row],[Visit_ID]],Financials[Visit_ID],Financials[Insurance_Coverage])</f>
        <v>27851.491177632401</v>
      </c>
      <c r="I1137" s="28">
        <f>_xlfn.XLOOKUP(Emergency[[#This Row],[Visit_ID]],Financials[Visit_ID],Financials[Balance_Due])</f>
        <v>19269.508822367599</v>
      </c>
      <c r="J1137" s="3">
        <f>_xlfn.XLOOKUP(Emergency[[#This Row],[Visit_ID]],Hospitalvisits[Visit_ID],Hospitalvisits[Admission_Date])</f>
        <v>45404</v>
      </c>
      <c r="K1137">
        <f>_xlfn.XLOOKUP(Emergency[[#This Row],[Patient_ID]],Patientsdetails[Patient_ID],Patientsdetails[Satisfaction_Score])</f>
        <v>4</v>
      </c>
      <c r="L1137" t="e">
        <f>_xlfn.XLOOKUP(Emergency[[#This Row],[Patient_ID]],Medicals[Patient ID],Medicals[Department])</f>
        <v>#N/A</v>
      </c>
    </row>
    <row r="1138" spans="1:12">
      <c r="A1138">
        <v>1137</v>
      </c>
      <c r="B1138">
        <v>989</v>
      </c>
      <c r="C1138">
        <v>2855</v>
      </c>
      <c r="D1138" t="s">
        <v>1262</v>
      </c>
      <c r="E1138">
        <v>11</v>
      </c>
      <c r="F1138" t="s">
        <v>1262</v>
      </c>
      <c r="G1138" s="28">
        <f>_xlfn.XLOOKUP(Emergency[[#This Row],[Visit_ID]],Financials[Visit_ID],Financials[Total_Bill_Amount])</f>
        <v>13091</v>
      </c>
      <c r="H1138" s="28">
        <f>_xlfn.XLOOKUP(Emergency[[#This Row],[Visit_ID]],Financials[Visit_ID],Financials[Insurance_Coverage])</f>
        <v>10218.518869002381</v>
      </c>
      <c r="I1138" s="28">
        <f>_xlfn.XLOOKUP(Emergency[[#This Row],[Visit_ID]],Financials[Visit_ID],Financials[Balance_Due])</f>
        <v>2872.4811309976189</v>
      </c>
      <c r="J1138" s="3">
        <f>_xlfn.XLOOKUP(Emergency[[#This Row],[Visit_ID]],Hospitalvisits[Visit_ID],Hospitalvisits[Admission_Date])</f>
        <v>44698</v>
      </c>
      <c r="K1138">
        <f>_xlfn.XLOOKUP(Emergency[[#This Row],[Patient_ID]],Patientsdetails[Patient_ID],Patientsdetails[Satisfaction_Score])</f>
        <v>9</v>
      </c>
      <c r="L1138" t="e">
        <f>_xlfn.XLOOKUP(Emergency[[#This Row],[Patient_ID]],Medicals[Patient ID],Medicals[Department])</f>
        <v>#N/A</v>
      </c>
    </row>
    <row r="1139" spans="1:12">
      <c r="A1139">
        <v>1138</v>
      </c>
      <c r="B1139">
        <v>816</v>
      </c>
      <c r="C1139">
        <v>2621</v>
      </c>
      <c r="D1139" t="s">
        <v>1261</v>
      </c>
      <c r="E1139">
        <v>8</v>
      </c>
      <c r="F1139" t="s">
        <v>1262</v>
      </c>
      <c r="G1139" s="28">
        <f>_xlfn.XLOOKUP(Emergency[[#This Row],[Visit_ID]],Financials[Visit_ID],Financials[Total_Bill_Amount])</f>
        <v>18699</v>
      </c>
      <c r="H1139" s="28">
        <f>_xlfn.XLOOKUP(Emergency[[#This Row],[Visit_ID]],Financials[Visit_ID],Financials[Insurance_Coverage])</f>
        <v>11694.83209060226</v>
      </c>
      <c r="I1139" s="28">
        <f>_xlfn.XLOOKUP(Emergency[[#This Row],[Visit_ID]],Financials[Visit_ID],Financials[Balance_Due])</f>
        <v>7004.1679093977418</v>
      </c>
      <c r="J1139" s="3">
        <f>_xlfn.XLOOKUP(Emergency[[#This Row],[Visit_ID]],Hospitalvisits[Visit_ID],Hospitalvisits[Admission_Date])</f>
        <v>44903</v>
      </c>
      <c r="K1139">
        <f>_xlfn.XLOOKUP(Emergency[[#This Row],[Patient_ID]],Patientsdetails[Patient_ID],Patientsdetails[Satisfaction_Score])</f>
        <v>1</v>
      </c>
      <c r="L1139" t="e">
        <f>_xlfn.XLOOKUP(Emergency[[#This Row],[Patient_ID]],Medicals[Patient ID],Medicals[Department])</f>
        <v>#N/A</v>
      </c>
    </row>
    <row r="1140" spans="1:12">
      <c r="A1140">
        <v>1139</v>
      </c>
      <c r="B1140">
        <v>453</v>
      </c>
      <c r="C1140">
        <v>2365</v>
      </c>
      <c r="D1140" t="s">
        <v>1261</v>
      </c>
      <c r="E1140">
        <v>11</v>
      </c>
      <c r="F1140" t="s">
        <v>1261</v>
      </c>
      <c r="G1140" s="28">
        <f>_xlfn.XLOOKUP(Emergency[[#This Row],[Visit_ID]],Financials[Visit_ID],Financials[Total_Bill_Amount])</f>
        <v>24447</v>
      </c>
      <c r="H1140" s="28">
        <f>_xlfn.XLOOKUP(Emergency[[#This Row],[Visit_ID]],Financials[Visit_ID],Financials[Insurance_Coverage])</f>
        <v>12609.78932185345</v>
      </c>
      <c r="I1140" s="28">
        <f>_xlfn.XLOOKUP(Emergency[[#This Row],[Visit_ID]],Financials[Visit_ID],Financials[Balance_Due])</f>
        <v>11837.21067814655</v>
      </c>
      <c r="J1140" s="3">
        <f>_xlfn.XLOOKUP(Emergency[[#This Row],[Visit_ID]],Hospitalvisits[Visit_ID],Hospitalvisits[Admission_Date])</f>
        <v>45587</v>
      </c>
      <c r="K1140">
        <f>_xlfn.XLOOKUP(Emergency[[#This Row],[Patient_ID]],Patientsdetails[Patient_ID],Patientsdetails[Satisfaction_Score])</f>
        <v>3</v>
      </c>
      <c r="L1140" t="e">
        <f>_xlfn.XLOOKUP(Emergency[[#This Row],[Patient_ID]],Medicals[Patient ID],Medicals[Department])</f>
        <v>#N/A</v>
      </c>
    </row>
    <row r="1141" spans="1:12">
      <c r="A1141">
        <v>1140</v>
      </c>
      <c r="B1141">
        <v>898</v>
      </c>
      <c r="C1141">
        <v>1147</v>
      </c>
      <c r="D1141" t="s">
        <v>1261</v>
      </c>
      <c r="E1141">
        <v>8</v>
      </c>
      <c r="F1141" t="s">
        <v>1261</v>
      </c>
      <c r="G1141" s="28">
        <f>_xlfn.XLOOKUP(Emergency[[#This Row],[Visit_ID]],Financials[Visit_ID],Financials[Total_Bill_Amount])</f>
        <v>42469</v>
      </c>
      <c r="H1141" s="28">
        <f>_xlfn.XLOOKUP(Emergency[[#This Row],[Visit_ID]],Financials[Visit_ID],Financials[Insurance_Coverage])</f>
        <v>24429.95766289231</v>
      </c>
      <c r="I1141" s="28">
        <f>_xlfn.XLOOKUP(Emergency[[#This Row],[Visit_ID]],Financials[Visit_ID],Financials[Balance_Due])</f>
        <v>18039.04233710769</v>
      </c>
      <c r="J1141" s="3">
        <f>_xlfn.XLOOKUP(Emergency[[#This Row],[Visit_ID]],Hospitalvisits[Visit_ID],Hospitalvisits[Admission_Date])</f>
        <v>45258</v>
      </c>
      <c r="K1141">
        <f>_xlfn.XLOOKUP(Emergency[[#This Row],[Patient_ID]],Patientsdetails[Patient_ID],Patientsdetails[Satisfaction_Score])</f>
        <v>6</v>
      </c>
      <c r="L1141" t="e">
        <f>_xlfn.XLOOKUP(Emergency[[#This Row],[Patient_ID]],Medicals[Patient ID],Medicals[Department])</f>
        <v>#N/A</v>
      </c>
    </row>
    <row r="1142" spans="1:12">
      <c r="A1142">
        <v>1141</v>
      </c>
      <c r="B1142">
        <v>182</v>
      </c>
      <c r="C1142">
        <v>221</v>
      </c>
      <c r="D1142" t="s">
        <v>1261</v>
      </c>
      <c r="E1142">
        <v>8</v>
      </c>
      <c r="F1142" t="s">
        <v>1261</v>
      </c>
      <c r="G1142" s="28">
        <f>_xlfn.XLOOKUP(Emergency[[#This Row],[Visit_ID]],Financials[Visit_ID],Financials[Total_Bill_Amount])</f>
        <v>33982</v>
      </c>
      <c r="H1142" s="28">
        <f>_xlfn.XLOOKUP(Emergency[[#This Row],[Visit_ID]],Financials[Visit_ID],Financials[Insurance_Coverage])</f>
        <v>17492.15523390047</v>
      </c>
      <c r="I1142" s="28">
        <f>_xlfn.XLOOKUP(Emergency[[#This Row],[Visit_ID]],Financials[Visit_ID],Financials[Balance_Due])</f>
        <v>16489.84476609953</v>
      </c>
      <c r="J1142" s="3">
        <f>_xlfn.XLOOKUP(Emergency[[#This Row],[Visit_ID]],Hospitalvisits[Visit_ID],Hospitalvisits[Admission_Date])</f>
        <v>45442</v>
      </c>
      <c r="K1142">
        <f>_xlfn.XLOOKUP(Emergency[[#This Row],[Patient_ID]],Patientsdetails[Patient_ID],Patientsdetails[Satisfaction_Score])</f>
        <v>10</v>
      </c>
      <c r="L1142" t="e">
        <f>_xlfn.XLOOKUP(Emergency[[#This Row],[Patient_ID]],Medicals[Patient ID],Medicals[Department])</f>
        <v>#N/A</v>
      </c>
    </row>
    <row r="1143" spans="1:12">
      <c r="A1143">
        <v>1142</v>
      </c>
      <c r="B1143">
        <v>706</v>
      </c>
      <c r="C1143">
        <v>2400</v>
      </c>
      <c r="D1143" t="s">
        <v>1261</v>
      </c>
      <c r="E1143">
        <v>6</v>
      </c>
      <c r="F1143" t="s">
        <v>1262</v>
      </c>
      <c r="G1143" s="28">
        <f>_xlfn.XLOOKUP(Emergency[[#This Row],[Visit_ID]],Financials[Visit_ID],Financials[Total_Bill_Amount])</f>
        <v>11843</v>
      </c>
      <c r="H1143" s="28">
        <f>_xlfn.XLOOKUP(Emergency[[#This Row],[Visit_ID]],Financials[Visit_ID],Financials[Insurance_Coverage])</f>
        <v>6695.5454928305253</v>
      </c>
      <c r="I1143" s="28">
        <f>_xlfn.XLOOKUP(Emergency[[#This Row],[Visit_ID]],Financials[Visit_ID],Financials[Balance_Due])</f>
        <v>5147.4545071694747</v>
      </c>
      <c r="J1143" s="3">
        <f>_xlfn.XLOOKUP(Emergency[[#This Row],[Visit_ID]],Hospitalvisits[Visit_ID],Hospitalvisits[Admission_Date])</f>
        <v>44756</v>
      </c>
      <c r="K1143">
        <f>_xlfn.XLOOKUP(Emergency[[#This Row],[Patient_ID]],Patientsdetails[Patient_ID],Patientsdetails[Satisfaction_Score])</f>
        <v>6</v>
      </c>
      <c r="L1143" t="e">
        <f>_xlfn.XLOOKUP(Emergency[[#This Row],[Patient_ID]],Medicals[Patient ID],Medicals[Department])</f>
        <v>#N/A</v>
      </c>
    </row>
    <row r="1144" spans="1:12">
      <c r="A1144">
        <v>1143</v>
      </c>
      <c r="B1144">
        <v>830</v>
      </c>
      <c r="C1144">
        <v>809</v>
      </c>
      <c r="D1144" t="s">
        <v>1261</v>
      </c>
      <c r="E1144">
        <v>9</v>
      </c>
      <c r="F1144" t="s">
        <v>1261</v>
      </c>
      <c r="G1144" s="28">
        <f>_xlfn.XLOOKUP(Emergency[[#This Row],[Visit_ID]],Financials[Visit_ID],Financials[Total_Bill_Amount])</f>
        <v>22609</v>
      </c>
      <c r="H1144" s="28">
        <f>_xlfn.XLOOKUP(Emergency[[#This Row],[Visit_ID]],Financials[Visit_ID],Financials[Insurance_Coverage])</f>
        <v>13426.45662596572</v>
      </c>
      <c r="I1144" s="28">
        <f>_xlfn.XLOOKUP(Emergency[[#This Row],[Visit_ID]],Financials[Visit_ID],Financials[Balance_Due])</f>
        <v>9182.5433740342833</v>
      </c>
      <c r="J1144" s="3">
        <f>_xlfn.XLOOKUP(Emergency[[#This Row],[Visit_ID]],Hospitalvisits[Visit_ID],Hospitalvisits[Admission_Date])</f>
        <v>44753</v>
      </c>
      <c r="K1144">
        <f>_xlfn.XLOOKUP(Emergency[[#This Row],[Patient_ID]],Patientsdetails[Patient_ID],Patientsdetails[Satisfaction_Score])</f>
        <v>10</v>
      </c>
      <c r="L1144" t="e">
        <f>_xlfn.XLOOKUP(Emergency[[#This Row],[Patient_ID]],Medicals[Patient ID],Medicals[Department])</f>
        <v>#N/A</v>
      </c>
    </row>
    <row r="1145" spans="1:12">
      <c r="A1145">
        <v>1144</v>
      </c>
      <c r="B1145">
        <v>31</v>
      </c>
      <c r="C1145">
        <v>1887</v>
      </c>
      <c r="D1145" t="s">
        <v>1261</v>
      </c>
      <c r="E1145">
        <v>9</v>
      </c>
      <c r="F1145" t="s">
        <v>1262</v>
      </c>
      <c r="G1145" s="28">
        <f>_xlfn.XLOOKUP(Emergency[[#This Row],[Visit_ID]],Financials[Visit_ID],Financials[Total_Bill_Amount])</f>
        <v>12734</v>
      </c>
      <c r="H1145" s="28">
        <f>_xlfn.XLOOKUP(Emergency[[#This Row],[Visit_ID]],Financials[Visit_ID],Financials[Insurance_Coverage])</f>
        <v>8458.440448148147</v>
      </c>
      <c r="I1145" s="28">
        <f>_xlfn.XLOOKUP(Emergency[[#This Row],[Visit_ID]],Financials[Visit_ID],Financials[Balance_Due])</f>
        <v>4275.559551851853</v>
      </c>
      <c r="J1145" s="3">
        <f>_xlfn.XLOOKUP(Emergency[[#This Row],[Visit_ID]],Hospitalvisits[Visit_ID],Hospitalvisits[Admission_Date])</f>
        <v>44643</v>
      </c>
      <c r="K1145">
        <f>_xlfn.XLOOKUP(Emergency[[#This Row],[Patient_ID]],Patientsdetails[Patient_ID],Patientsdetails[Satisfaction_Score])</f>
        <v>2</v>
      </c>
      <c r="L1145" t="str">
        <f>_xlfn.XLOOKUP(Emergency[[#This Row],[Patient_ID]],Medicals[Patient ID],Medicals[Department])</f>
        <v>Cardiology</v>
      </c>
    </row>
    <row r="1146" spans="1:12">
      <c r="A1146">
        <v>1145</v>
      </c>
      <c r="B1146">
        <v>543</v>
      </c>
      <c r="C1146">
        <v>245</v>
      </c>
      <c r="D1146" t="s">
        <v>1261</v>
      </c>
      <c r="E1146">
        <v>1</v>
      </c>
      <c r="F1146" t="s">
        <v>1261</v>
      </c>
      <c r="G1146" s="28">
        <f>_xlfn.XLOOKUP(Emergency[[#This Row],[Visit_ID]],Financials[Visit_ID],Financials[Total_Bill_Amount])</f>
        <v>5132</v>
      </c>
      <c r="H1146" s="28">
        <f>_xlfn.XLOOKUP(Emergency[[#This Row],[Visit_ID]],Financials[Visit_ID],Financials[Insurance_Coverage])</f>
        <v>2693.34893530914</v>
      </c>
      <c r="I1146" s="28">
        <f>_xlfn.XLOOKUP(Emergency[[#This Row],[Visit_ID]],Financials[Visit_ID],Financials[Balance_Due])</f>
        <v>2438.65106469086</v>
      </c>
      <c r="J1146" s="3">
        <f>_xlfn.XLOOKUP(Emergency[[#This Row],[Visit_ID]],Hospitalvisits[Visit_ID],Hospitalvisits[Admission_Date])</f>
        <v>44563</v>
      </c>
      <c r="K1146">
        <f>_xlfn.XLOOKUP(Emergency[[#This Row],[Patient_ID]],Patientsdetails[Patient_ID],Patientsdetails[Satisfaction_Score])</f>
        <v>6</v>
      </c>
      <c r="L1146" t="e">
        <f>_xlfn.XLOOKUP(Emergency[[#This Row],[Patient_ID]],Medicals[Patient ID],Medicals[Department])</f>
        <v>#N/A</v>
      </c>
    </row>
    <row r="1147" spans="1:12">
      <c r="A1147">
        <v>1146</v>
      </c>
      <c r="B1147">
        <v>959</v>
      </c>
      <c r="C1147">
        <v>243</v>
      </c>
      <c r="D1147" t="s">
        <v>1261</v>
      </c>
      <c r="E1147">
        <v>7</v>
      </c>
      <c r="F1147" t="s">
        <v>1262</v>
      </c>
      <c r="G1147" s="28">
        <f>_xlfn.XLOOKUP(Emergency[[#This Row],[Visit_ID]],Financials[Visit_ID],Financials[Total_Bill_Amount])</f>
        <v>24018</v>
      </c>
      <c r="H1147" s="28">
        <f>_xlfn.XLOOKUP(Emergency[[#This Row],[Visit_ID]],Financials[Visit_ID],Financials[Insurance_Coverage])</f>
        <v>16671.866764099941</v>
      </c>
      <c r="I1147" s="28">
        <f>_xlfn.XLOOKUP(Emergency[[#This Row],[Visit_ID]],Financials[Visit_ID],Financials[Balance_Due])</f>
        <v>7346.1332359000626</v>
      </c>
      <c r="J1147" s="3">
        <f>_xlfn.XLOOKUP(Emergency[[#This Row],[Visit_ID]],Hospitalvisits[Visit_ID],Hospitalvisits[Admission_Date])</f>
        <v>45302</v>
      </c>
      <c r="K1147">
        <f>_xlfn.XLOOKUP(Emergency[[#This Row],[Patient_ID]],Patientsdetails[Patient_ID],Patientsdetails[Satisfaction_Score])</f>
        <v>4</v>
      </c>
      <c r="L1147" t="e">
        <f>_xlfn.XLOOKUP(Emergency[[#This Row],[Patient_ID]],Medicals[Patient ID],Medicals[Department])</f>
        <v>#N/A</v>
      </c>
    </row>
    <row r="1148" spans="1:12">
      <c r="A1148">
        <v>1147</v>
      </c>
      <c r="B1148">
        <v>240</v>
      </c>
      <c r="C1148">
        <v>39</v>
      </c>
      <c r="D1148" t="s">
        <v>1261</v>
      </c>
      <c r="E1148">
        <v>7</v>
      </c>
      <c r="F1148" t="s">
        <v>1262</v>
      </c>
      <c r="G1148" s="28">
        <f>_xlfn.XLOOKUP(Emergency[[#This Row],[Visit_ID]],Financials[Visit_ID],Financials[Total_Bill_Amount])</f>
        <v>15221</v>
      </c>
      <c r="H1148" s="28">
        <f>_xlfn.XLOOKUP(Emergency[[#This Row],[Visit_ID]],Financials[Visit_ID],Financials[Insurance_Coverage])</f>
        <v>13282.92465314746</v>
      </c>
      <c r="I1148" s="28">
        <f>_xlfn.XLOOKUP(Emergency[[#This Row],[Visit_ID]],Financials[Visit_ID],Financials[Balance_Due])</f>
        <v>1938.07534685254</v>
      </c>
      <c r="J1148" s="3">
        <f>_xlfn.XLOOKUP(Emergency[[#This Row],[Visit_ID]],Hospitalvisits[Visit_ID],Hospitalvisits[Admission_Date])</f>
        <v>45008</v>
      </c>
      <c r="K1148">
        <f>_xlfn.XLOOKUP(Emergency[[#This Row],[Patient_ID]],Patientsdetails[Patient_ID],Patientsdetails[Satisfaction_Score])</f>
        <v>8</v>
      </c>
      <c r="L1148" t="e">
        <f>_xlfn.XLOOKUP(Emergency[[#This Row],[Patient_ID]],Medicals[Patient ID],Medicals[Department])</f>
        <v>#N/A</v>
      </c>
    </row>
    <row r="1149" spans="1:12">
      <c r="A1149">
        <v>1148</v>
      </c>
      <c r="B1149">
        <v>803</v>
      </c>
      <c r="C1149">
        <v>2673</v>
      </c>
      <c r="D1149" t="s">
        <v>1262</v>
      </c>
      <c r="E1149">
        <v>9</v>
      </c>
      <c r="F1149" t="s">
        <v>1262</v>
      </c>
      <c r="G1149" s="28">
        <f>_xlfn.XLOOKUP(Emergency[[#This Row],[Visit_ID]],Financials[Visit_ID],Financials[Total_Bill_Amount])</f>
        <v>45632</v>
      </c>
      <c r="H1149" s="28">
        <f>_xlfn.XLOOKUP(Emergency[[#This Row],[Visit_ID]],Financials[Visit_ID],Financials[Insurance_Coverage])</f>
        <v>26378.374140273761</v>
      </c>
      <c r="I1149" s="28">
        <f>_xlfn.XLOOKUP(Emergency[[#This Row],[Visit_ID]],Financials[Visit_ID],Financials[Balance_Due])</f>
        <v>19253.625859726239</v>
      </c>
      <c r="J1149" s="3">
        <f>_xlfn.XLOOKUP(Emergency[[#This Row],[Visit_ID]],Hospitalvisits[Visit_ID],Hospitalvisits[Admission_Date])</f>
        <v>45630</v>
      </c>
      <c r="K1149">
        <f>_xlfn.XLOOKUP(Emergency[[#This Row],[Patient_ID]],Patientsdetails[Patient_ID],Patientsdetails[Satisfaction_Score])</f>
        <v>7</v>
      </c>
      <c r="L1149" t="e">
        <f>_xlfn.XLOOKUP(Emergency[[#This Row],[Patient_ID]],Medicals[Patient ID],Medicals[Department])</f>
        <v>#N/A</v>
      </c>
    </row>
    <row r="1150" spans="1:12">
      <c r="A1150">
        <v>1149</v>
      </c>
      <c r="B1150">
        <v>630</v>
      </c>
      <c r="C1150">
        <v>1258</v>
      </c>
      <c r="D1150" t="s">
        <v>1261</v>
      </c>
      <c r="E1150">
        <v>2</v>
      </c>
      <c r="F1150" t="s">
        <v>1262</v>
      </c>
      <c r="G1150" s="28">
        <f>_xlfn.XLOOKUP(Emergency[[#This Row],[Visit_ID]],Financials[Visit_ID],Financials[Total_Bill_Amount])</f>
        <v>28593</v>
      </c>
      <c r="H1150" s="28">
        <f>_xlfn.XLOOKUP(Emergency[[#This Row],[Visit_ID]],Financials[Visit_ID],Financials[Insurance_Coverage])</f>
        <v>23925.30096009019</v>
      </c>
      <c r="I1150" s="28">
        <f>_xlfn.XLOOKUP(Emergency[[#This Row],[Visit_ID]],Financials[Visit_ID],Financials[Balance_Due])</f>
        <v>4667.6990399098067</v>
      </c>
      <c r="J1150" s="3">
        <f>_xlfn.XLOOKUP(Emergency[[#This Row],[Visit_ID]],Hospitalvisits[Visit_ID],Hospitalvisits[Admission_Date])</f>
        <v>45102</v>
      </c>
      <c r="K1150">
        <f>_xlfn.XLOOKUP(Emergency[[#This Row],[Patient_ID]],Patientsdetails[Patient_ID],Patientsdetails[Satisfaction_Score])</f>
        <v>5</v>
      </c>
      <c r="L1150" t="e">
        <f>_xlfn.XLOOKUP(Emergency[[#This Row],[Patient_ID]],Medicals[Patient ID],Medicals[Department])</f>
        <v>#N/A</v>
      </c>
    </row>
    <row r="1151" spans="1:12">
      <c r="A1151">
        <v>1150</v>
      </c>
      <c r="B1151">
        <v>214</v>
      </c>
      <c r="C1151">
        <v>2780</v>
      </c>
      <c r="D1151" t="s">
        <v>1261</v>
      </c>
      <c r="E1151">
        <v>6</v>
      </c>
      <c r="F1151" t="s">
        <v>1261</v>
      </c>
      <c r="G1151" s="28">
        <f>_xlfn.XLOOKUP(Emergency[[#This Row],[Visit_ID]],Financials[Visit_ID],Financials[Total_Bill_Amount])</f>
        <v>11801</v>
      </c>
      <c r="H1151" s="28">
        <f>_xlfn.XLOOKUP(Emergency[[#This Row],[Visit_ID]],Financials[Visit_ID],Financials[Insurance_Coverage])</f>
        <v>6010.5082628480477</v>
      </c>
      <c r="I1151" s="28">
        <f>_xlfn.XLOOKUP(Emergency[[#This Row],[Visit_ID]],Financials[Visit_ID],Financials[Balance_Due])</f>
        <v>5790.4917371519523</v>
      </c>
      <c r="J1151" s="3">
        <f>_xlfn.XLOOKUP(Emergency[[#This Row],[Visit_ID]],Hospitalvisits[Visit_ID],Hospitalvisits[Admission_Date])</f>
        <v>44921</v>
      </c>
      <c r="K1151">
        <f>_xlfn.XLOOKUP(Emergency[[#This Row],[Patient_ID]],Patientsdetails[Patient_ID],Patientsdetails[Satisfaction_Score])</f>
        <v>4</v>
      </c>
      <c r="L1151" t="str">
        <f>_xlfn.XLOOKUP(Emergency[[#This Row],[Patient_ID]],Medicals[Patient ID],Medicals[Department])</f>
        <v>Neurology</v>
      </c>
    </row>
    <row r="1152" spans="1:12">
      <c r="A1152">
        <v>1151</v>
      </c>
      <c r="B1152">
        <v>203</v>
      </c>
      <c r="C1152">
        <v>2336</v>
      </c>
      <c r="D1152" t="s">
        <v>1262</v>
      </c>
      <c r="E1152">
        <v>3</v>
      </c>
      <c r="F1152" t="s">
        <v>1261</v>
      </c>
      <c r="G1152" s="28">
        <f>_xlfn.XLOOKUP(Emergency[[#This Row],[Visit_ID]],Financials[Visit_ID],Financials[Total_Bill_Amount])</f>
        <v>23207</v>
      </c>
      <c r="H1152" s="28">
        <f>_xlfn.XLOOKUP(Emergency[[#This Row],[Visit_ID]],Financials[Visit_ID],Financials[Insurance_Coverage])</f>
        <v>12241.805606048791</v>
      </c>
      <c r="I1152" s="28">
        <f>_xlfn.XLOOKUP(Emergency[[#This Row],[Visit_ID]],Financials[Visit_ID],Financials[Balance_Due])</f>
        <v>10965.194393951209</v>
      </c>
      <c r="J1152" s="3">
        <f>_xlfn.XLOOKUP(Emergency[[#This Row],[Visit_ID]],Hospitalvisits[Visit_ID],Hospitalvisits[Admission_Date])</f>
        <v>45087</v>
      </c>
      <c r="K1152">
        <f>_xlfn.XLOOKUP(Emergency[[#This Row],[Patient_ID]],Patientsdetails[Patient_ID],Patientsdetails[Satisfaction_Score])</f>
        <v>5</v>
      </c>
      <c r="L1152" t="e">
        <f>_xlfn.XLOOKUP(Emergency[[#This Row],[Patient_ID]],Medicals[Patient ID],Medicals[Department])</f>
        <v>#N/A</v>
      </c>
    </row>
    <row r="1153" spans="1:12">
      <c r="A1153">
        <v>1152</v>
      </c>
      <c r="B1153">
        <v>839</v>
      </c>
      <c r="C1153">
        <v>2759</v>
      </c>
      <c r="D1153" t="s">
        <v>1262</v>
      </c>
      <c r="E1153">
        <v>1</v>
      </c>
      <c r="F1153" t="s">
        <v>1261</v>
      </c>
      <c r="G1153" s="28">
        <f>_xlfn.XLOOKUP(Emergency[[#This Row],[Visit_ID]],Financials[Visit_ID],Financials[Total_Bill_Amount])</f>
        <v>8421</v>
      </c>
      <c r="H1153" s="28">
        <f>_xlfn.XLOOKUP(Emergency[[#This Row],[Visit_ID]],Financials[Visit_ID],Financials[Insurance_Coverage])</f>
        <v>6627.6208309082267</v>
      </c>
      <c r="I1153" s="28">
        <f>_xlfn.XLOOKUP(Emergency[[#This Row],[Visit_ID]],Financials[Visit_ID],Financials[Balance_Due])</f>
        <v>1793.3791690917731</v>
      </c>
      <c r="J1153" s="3">
        <f>_xlfn.XLOOKUP(Emergency[[#This Row],[Visit_ID]],Hospitalvisits[Visit_ID],Hospitalvisits[Admission_Date])</f>
        <v>45259</v>
      </c>
      <c r="K1153">
        <f>_xlfn.XLOOKUP(Emergency[[#This Row],[Patient_ID]],Patientsdetails[Patient_ID],Patientsdetails[Satisfaction_Score])</f>
        <v>10</v>
      </c>
      <c r="L1153" t="e">
        <f>_xlfn.XLOOKUP(Emergency[[#This Row],[Patient_ID]],Medicals[Patient ID],Medicals[Department])</f>
        <v>#N/A</v>
      </c>
    </row>
    <row r="1154" spans="1:12">
      <c r="A1154">
        <v>1153</v>
      </c>
      <c r="B1154">
        <v>252</v>
      </c>
      <c r="C1154">
        <v>1874</v>
      </c>
      <c r="D1154" t="s">
        <v>1262</v>
      </c>
      <c r="E1154">
        <v>7</v>
      </c>
      <c r="F1154" t="s">
        <v>1261</v>
      </c>
      <c r="G1154" s="28">
        <f>_xlfn.XLOOKUP(Emergency[[#This Row],[Visit_ID]],Financials[Visit_ID],Financials[Total_Bill_Amount])</f>
        <v>9134</v>
      </c>
      <c r="H1154" s="28">
        <f>_xlfn.XLOOKUP(Emergency[[#This Row],[Visit_ID]],Financials[Visit_ID],Financials[Insurance_Coverage])</f>
        <v>6369.9726137605066</v>
      </c>
      <c r="I1154" s="28">
        <f>_xlfn.XLOOKUP(Emergency[[#This Row],[Visit_ID]],Financials[Visit_ID],Financials[Balance_Due])</f>
        <v>2764.0273862394929</v>
      </c>
      <c r="J1154" s="3">
        <f>_xlfn.XLOOKUP(Emergency[[#This Row],[Visit_ID]],Hospitalvisits[Visit_ID],Hospitalvisits[Admission_Date])</f>
        <v>44687</v>
      </c>
      <c r="K1154">
        <f>_xlfn.XLOOKUP(Emergency[[#This Row],[Patient_ID]],Patientsdetails[Patient_ID],Patientsdetails[Satisfaction_Score])</f>
        <v>3</v>
      </c>
      <c r="L1154" t="e">
        <f>_xlfn.XLOOKUP(Emergency[[#This Row],[Patient_ID]],Medicals[Patient ID],Medicals[Department])</f>
        <v>#N/A</v>
      </c>
    </row>
    <row r="1155" spans="1:12">
      <c r="A1155">
        <v>1154</v>
      </c>
      <c r="B1155">
        <v>551</v>
      </c>
      <c r="C1155">
        <v>568</v>
      </c>
      <c r="D1155" t="s">
        <v>1262</v>
      </c>
      <c r="E1155">
        <v>2</v>
      </c>
      <c r="F1155" t="s">
        <v>1262</v>
      </c>
      <c r="G1155" s="28">
        <f>_xlfn.XLOOKUP(Emergency[[#This Row],[Visit_ID]],Financials[Visit_ID],Financials[Total_Bill_Amount])</f>
        <v>15901</v>
      </c>
      <c r="H1155" s="28">
        <f>_xlfn.XLOOKUP(Emergency[[#This Row],[Visit_ID]],Financials[Visit_ID],Financials[Insurance_Coverage])</f>
        <v>12058.37855357318</v>
      </c>
      <c r="I1155" s="28">
        <f>_xlfn.XLOOKUP(Emergency[[#This Row],[Visit_ID]],Financials[Visit_ID],Financials[Balance_Due])</f>
        <v>3842.621446426816</v>
      </c>
      <c r="J1155" s="3">
        <f>_xlfn.XLOOKUP(Emergency[[#This Row],[Visit_ID]],Hospitalvisits[Visit_ID],Hospitalvisits[Admission_Date])</f>
        <v>44932</v>
      </c>
      <c r="K1155">
        <f>_xlfn.XLOOKUP(Emergency[[#This Row],[Patient_ID]],Patientsdetails[Patient_ID],Patientsdetails[Satisfaction_Score])</f>
        <v>4</v>
      </c>
      <c r="L1155" t="e">
        <f>_xlfn.XLOOKUP(Emergency[[#This Row],[Patient_ID]],Medicals[Patient ID],Medicals[Department])</f>
        <v>#N/A</v>
      </c>
    </row>
    <row r="1156" spans="1:12">
      <c r="A1156">
        <v>1155</v>
      </c>
      <c r="B1156">
        <v>210</v>
      </c>
      <c r="C1156">
        <v>687</v>
      </c>
      <c r="D1156" t="s">
        <v>1261</v>
      </c>
      <c r="E1156">
        <v>7</v>
      </c>
      <c r="F1156" t="s">
        <v>1261</v>
      </c>
      <c r="G1156" s="28">
        <f>_xlfn.XLOOKUP(Emergency[[#This Row],[Visit_ID]],Financials[Visit_ID],Financials[Total_Bill_Amount])</f>
        <v>3282</v>
      </c>
      <c r="H1156" s="28">
        <f>_xlfn.XLOOKUP(Emergency[[#This Row],[Visit_ID]],Financials[Visit_ID],Financials[Insurance_Coverage])</f>
        <v>1866.287947695454</v>
      </c>
      <c r="I1156" s="28">
        <f>_xlfn.XLOOKUP(Emergency[[#This Row],[Visit_ID]],Financials[Visit_ID],Financials[Balance_Due])</f>
        <v>1415.712052304546</v>
      </c>
      <c r="J1156" s="3">
        <f>_xlfn.XLOOKUP(Emergency[[#This Row],[Visit_ID]],Hospitalvisits[Visit_ID],Hospitalvisits[Admission_Date])</f>
        <v>45146</v>
      </c>
      <c r="K1156">
        <f>_xlfn.XLOOKUP(Emergency[[#This Row],[Patient_ID]],Patientsdetails[Patient_ID],Patientsdetails[Satisfaction_Score])</f>
        <v>4</v>
      </c>
      <c r="L1156" t="e">
        <f>_xlfn.XLOOKUP(Emergency[[#This Row],[Patient_ID]],Medicals[Patient ID],Medicals[Department])</f>
        <v>#N/A</v>
      </c>
    </row>
    <row r="1157" spans="1:12">
      <c r="A1157">
        <v>1156</v>
      </c>
      <c r="B1157">
        <v>628</v>
      </c>
      <c r="C1157">
        <v>682</v>
      </c>
      <c r="D1157" t="s">
        <v>1262</v>
      </c>
      <c r="E1157">
        <v>1</v>
      </c>
      <c r="F1157" t="s">
        <v>1262</v>
      </c>
      <c r="G1157" s="28">
        <f>_xlfn.XLOOKUP(Emergency[[#This Row],[Visit_ID]],Financials[Visit_ID],Financials[Total_Bill_Amount])</f>
        <v>7596</v>
      </c>
      <c r="H1157" s="28">
        <f>_xlfn.XLOOKUP(Emergency[[#This Row],[Visit_ID]],Financials[Visit_ID],Financials[Insurance_Coverage])</f>
        <v>6797.472944934163</v>
      </c>
      <c r="I1157" s="28">
        <f>_xlfn.XLOOKUP(Emergency[[#This Row],[Visit_ID]],Financials[Visit_ID],Financials[Balance_Due])</f>
        <v>798.52705506583698</v>
      </c>
      <c r="J1157" s="3">
        <f>_xlfn.XLOOKUP(Emergency[[#This Row],[Visit_ID]],Hospitalvisits[Visit_ID],Hospitalvisits[Admission_Date])</f>
        <v>45528</v>
      </c>
      <c r="K1157">
        <f>_xlfn.XLOOKUP(Emergency[[#This Row],[Patient_ID]],Patientsdetails[Patient_ID],Patientsdetails[Satisfaction_Score])</f>
        <v>8</v>
      </c>
      <c r="L1157" t="e">
        <f>_xlfn.XLOOKUP(Emergency[[#This Row],[Patient_ID]],Medicals[Patient ID],Medicals[Department])</f>
        <v>#N/A</v>
      </c>
    </row>
    <row r="1158" spans="1:12">
      <c r="A1158">
        <v>1157</v>
      </c>
      <c r="B1158">
        <v>766</v>
      </c>
      <c r="C1158">
        <v>907</v>
      </c>
      <c r="D1158" t="s">
        <v>1262</v>
      </c>
      <c r="E1158">
        <v>12</v>
      </c>
      <c r="F1158" t="s">
        <v>1262</v>
      </c>
      <c r="G1158" s="28">
        <f>_xlfn.XLOOKUP(Emergency[[#This Row],[Visit_ID]],Financials[Visit_ID],Financials[Total_Bill_Amount])</f>
        <v>6588</v>
      </c>
      <c r="H1158" s="28">
        <f>_xlfn.XLOOKUP(Emergency[[#This Row],[Visit_ID]],Financials[Visit_ID],Financials[Insurance_Coverage])</f>
        <v>5798.4230856949316</v>
      </c>
      <c r="I1158" s="28">
        <f>_xlfn.XLOOKUP(Emergency[[#This Row],[Visit_ID]],Financials[Visit_ID],Financials[Balance_Due])</f>
        <v>789.57691430506839</v>
      </c>
      <c r="J1158" s="3">
        <f>_xlfn.XLOOKUP(Emergency[[#This Row],[Visit_ID]],Hospitalvisits[Visit_ID],Hospitalvisits[Admission_Date])</f>
        <v>45183</v>
      </c>
      <c r="K1158">
        <f>_xlfn.XLOOKUP(Emergency[[#This Row],[Patient_ID]],Patientsdetails[Patient_ID],Patientsdetails[Satisfaction_Score])</f>
        <v>1</v>
      </c>
      <c r="L1158" t="e">
        <f>_xlfn.XLOOKUP(Emergency[[#This Row],[Patient_ID]],Medicals[Patient ID],Medicals[Department])</f>
        <v>#N/A</v>
      </c>
    </row>
    <row r="1159" spans="1:12">
      <c r="A1159">
        <v>1158</v>
      </c>
      <c r="B1159">
        <v>552</v>
      </c>
      <c r="C1159">
        <v>1315</v>
      </c>
      <c r="D1159" t="s">
        <v>1262</v>
      </c>
      <c r="E1159">
        <v>2</v>
      </c>
      <c r="F1159" t="s">
        <v>1262</v>
      </c>
      <c r="G1159" s="28">
        <f>_xlfn.XLOOKUP(Emergency[[#This Row],[Visit_ID]],Financials[Visit_ID],Financials[Total_Bill_Amount])</f>
        <v>17093</v>
      </c>
      <c r="H1159" s="28">
        <f>_xlfn.XLOOKUP(Emergency[[#This Row],[Visit_ID]],Financials[Visit_ID],Financials[Insurance_Coverage])</f>
        <v>11895.87270631808</v>
      </c>
      <c r="I1159" s="28">
        <f>_xlfn.XLOOKUP(Emergency[[#This Row],[Visit_ID]],Financials[Visit_ID],Financials[Balance_Due])</f>
        <v>5197.1272936819241</v>
      </c>
      <c r="J1159" s="3">
        <f>_xlfn.XLOOKUP(Emergency[[#This Row],[Visit_ID]],Hospitalvisits[Visit_ID],Hospitalvisits[Admission_Date])</f>
        <v>44907</v>
      </c>
      <c r="K1159">
        <f>_xlfn.XLOOKUP(Emergency[[#This Row],[Patient_ID]],Patientsdetails[Patient_ID],Patientsdetails[Satisfaction_Score])</f>
        <v>8</v>
      </c>
      <c r="L1159" t="e">
        <f>_xlfn.XLOOKUP(Emergency[[#This Row],[Patient_ID]],Medicals[Patient ID],Medicals[Department])</f>
        <v>#N/A</v>
      </c>
    </row>
    <row r="1160" spans="1:12">
      <c r="A1160">
        <v>1159</v>
      </c>
      <c r="B1160">
        <v>178</v>
      </c>
      <c r="C1160">
        <v>1201</v>
      </c>
      <c r="D1160" t="s">
        <v>1262</v>
      </c>
      <c r="E1160">
        <v>5</v>
      </c>
      <c r="F1160" t="s">
        <v>1261</v>
      </c>
      <c r="G1160" s="28">
        <f>_xlfn.XLOOKUP(Emergency[[#This Row],[Visit_ID]],Financials[Visit_ID],Financials[Total_Bill_Amount])</f>
        <v>8367</v>
      </c>
      <c r="H1160" s="28">
        <f>_xlfn.XLOOKUP(Emergency[[#This Row],[Visit_ID]],Financials[Visit_ID],Financials[Insurance_Coverage])</f>
        <v>4770.520716961265</v>
      </c>
      <c r="I1160" s="28">
        <f>_xlfn.XLOOKUP(Emergency[[#This Row],[Visit_ID]],Financials[Visit_ID],Financials[Balance_Due])</f>
        <v>3596.479283038735</v>
      </c>
      <c r="J1160" s="3">
        <f>_xlfn.XLOOKUP(Emergency[[#This Row],[Visit_ID]],Hospitalvisits[Visit_ID],Hospitalvisits[Admission_Date])</f>
        <v>45608</v>
      </c>
      <c r="K1160">
        <f>_xlfn.XLOOKUP(Emergency[[#This Row],[Patient_ID]],Patientsdetails[Patient_ID],Patientsdetails[Satisfaction_Score])</f>
        <v>3</v>
      </c>
      <c r="L1160" t="e">
        <f>_xlfn.XLOOKUP(Emergency[[#This Row],[Patient_ID]],Medicals[Patient ID],Medicals[Department])</f>
        <v>#N/A</v>
      </c>
    </row>
    <row r="1161" spans="1:12">
      <c r="A1161">
        <v>1160</v>
      </c>
      <c r="B1161">
        <v>913</v>
      </c>
      <c r="C1161">
        <v>1752</v>
      </c>
      <c r="D1161" t="s">
        <v>1262</v>
      </c>
      <c r="E1161">
        <v>9</v>
      </c>
      <c r="F1161" t="s">
        <v>1261</v>
      </c>
      <c r="G1161" s="28">
        <f>_xlfn.XLOOKUP(Emergency[[#This Row],[Visit_ID]],Financials[Visit_ID],Financials[Total_Bill_Amount])</f>
        <v>22275</v>
      </c>
      <c r="H1161" s="28">
        <f>_xlfn.XLOOKUP(Emergency[[#This Row],[Visit_ID]],Financials[Visit_ID],Financials[Insurance_Coverage])</f>
        <v>13270.274117355</v>
      </c>
      <c r="I1161" s="28">
        <f>_xlfn.XLOOKUP(Emergency[[#This Row],[Visit_ID]],Financials[Visit_ID],Financials[Balance_Due])</f>
        <v>9004.7258826449997</v>
      </c>
      <c r="J1161" s="3">
        <f>_xlfn.XLOOKUP(Emergency[[#This Row],[Visit_ID]],Hospitalvisits[Visit_ID],Hospitalvisits[Admission_Date])</f>
        <v>44595</v>
      </c>
      <c r="K1161">
        <f>_xlfn.XLOOKUP(Emergency[[#This Row],[Patient_ID]],Patientsdetails[Patient_ID],Patientsdetails[Satisfaction_Score])</f>
        <v>1</v>
      </c>
      <c r="L1161" t="e">
        <f>_xlfn.XLOOKUP(Emergency[[#This Row],[Patient_ID]],Medicals[Patient ID],Medicals[Department])</f>
        <v>#N/A</v>
      </c>
    </row>
    <row r="1162" spans="1:12">
      <c r="A1162">
        <v>1161</v>
      </c>
      <c r="B1162">
        <v>582</v>
      </c>
      <c r="C1162">
        <v>683</v>
      </c>
      <c r="D1162" t="s">
        <v>1261</v>
      </c>
      <c r="E1162">
        <v>1</v>
      </c>
      <c r="F1162" t="s">
        <v>1261</v>
      </c>
      <c r="G1162" s="28">
        <f>_xlfn.XLOOKUP(Emergency[[#This Row],[Visit_ID]],Financials[Visit_ID],Financials[Total_Bill_Amount])</f>
        <v>14964</v>
      </c>
      <c r="H1162" s="28">
        <f>_xlfn.XLOOKUP(Emergency[[#This Row],[Visit_ID]],Financials[Visit_ID],Financials[Insurance_Coverage])</f>
        <v>11268.084605219339</v>
      </c>
      <c r="I1162" s="28">
        <f>_xlfn.XLOOKUP(Emergency[[#This Row],[Visit_ID]],Financials[Visit_ID],Financials[Balance_Due])</f>
        <v>3695.9153947806572</v>
      </c>
      <c r="J1162" s="3">
        <f>_xlfn.XLOOKUP(Emergency[[#This Row],[Visit_ID]],Hospitalvisits[Visit_ID],Hospitalvisits[Admission_Date])</f>
        <v>45160</v>
      </c>
      <c r="K1162">
        <f>_xlfn.XLOOKUP(Emergency[[#This Row],[Patient_ID]],Patientsdetails[Patient_ID],Patientsdetails[Satisfaction_Score])</f>
        <v>7</v>
      </c>
      <c r="L1162" t="e">
        <f>_xlfn.XLOOKUP(Emergency[[#This Row],[Patient_ID]],Medicals[Patient ID],Medicals[Department])</f>
        <v>#N/A</v>
      </c>
    </row>
    <row r="1163" spans="1:12">
      <c r="A1163">
        <v>1162</v>
      </c>
      <c r="B1163">
        <v>176</v>
      </c>
      <c r="C1163">
        <v>719</v>
      </c>
      <c r="D1163" t="s">
        <v>1262</v>
      </c>
      <c r="E1163">
        <v>8</v>
      </c>
      <c r="F1163" t="s">
        <v>1262</v>
      </c>
      <c r="G1163" s="28">
        <f>_xlfn.XLOOKUP(Emergency[[#This Row],[Visit_ID]],Financials[Visit_ID],Financials[Total_Bill_Amount])</f>
        <v>9577</v>
      </c>
      <c r="H1163" s="28">
        <f>_xlfn.XLOOKUP(Emergency[[#This Row],[Visit_ID]],Financials[Visit_ID],Financials[Insurance_Coverage])</f>
        <v>6384.286683944355</v>
      </c>
      <c r="I1163" s="28">
        <f>_xlfn.XLOOKUP(Emergency[[#This Row],[Visit_ID]],Financials[Visit_ID],Financials[Balance_Due])</f>
        <v>3192.713316055645</v>
      </c>
      <c r="J1163" s="3">
        <f>_xlfn.XLOOKUP(Emergency[[#This Row],[Visit_ID]],Hospitalvisits[Visit_ID],Hospitalvisits[Admission_Date])</f>
        <v>45287</v>
      </c>
      <c r="K1163">
        <f>_xlfn.XLOOKUP(Emergency[[#This Row],[Patient_ID]],Patientsdetails[Patient_ID],Patientsdetails[Satisfaction_Score])</f>
        <v>6</v>
      </c>
      <c r="L1163" t="str">
        <f>_xlfn.XLOOKUP(Emergency[[#This Row],[Patient_ID]],Medicals[Patient ID],Medicals[Department])</f>
        <v>Pediatrics</v>
      </c>
    </row>
    <row r="1164" spans="1:12">
      <c r="A1164">
        <v>1163</v>
      </c>
      <c r="B1164">
        <v>372</v>
      </c>
      <c r="C1164">
        <v>1031</v>
      </c>
      <c r="D1164" t="s">
        <v>1261</v>
      </c>
      <c r="E1164">
        <v>11</v>
      </c>
      <c r="F1164" t="s">
        <v>1261</v>
      </c>
      <c r="G1164" s="28">
        <f>_xlfn.XLOOKUP(Emergency[[#This Row],[Visit_ID]],Financials[Visit_ID],Financials[Total_Bill_Amount])</f>
        <v>14303</v>
      </c>
      <c r="H1164" s="28">
        <f>_xlfn.XLOOKUP(Emergency[[#This Row],[Visit_ID]],Financials[Visit_ID],Financials[Insurance_Coverage])</f>
        <v>10507.79390582626</v>
      </c>
      <c r="I1164" s="28">
        <f>_xlfn.XLOOKUP(Emergency[[#This Row],[Visit_ID]],Financials[Visit_ID],Financials[Balance_Due])</f>
        <v>3795.2060941737441</v>
      </c>
      <c r="J1164" s="3">
        <f>_xlfn.XLOOKUP(Emergency[[#This Row],[Visit_ID]],Hospitalvisits[Visit_ID],Hospitalvisits[Admission_Date])</f>
        <v>45440</v>
      </c>
      <c r="K1164">
        <f>_xlfn.XLOOKUP(Emergency[[#This Row],[Patient_ID]],Patientsdetails[Patient_ID],Patientsdetails[Satisfaction_Score])</f>
        <v>4</v>
      </c>
      <c r="L1164" t="e">
        <f>_xlfn.XLOOKUP(Emergency[[#This Row],[Patient_ID]],Medicals[Patient ID],Medicals[Department])</f>
        <v>#N/A</v>
      </c>
    </row>
    <row r="1165" spans="1:12">
      <c r="A1165">
        <v>1164</v>
      </c>
      <c r="B1165">
        <v>451</v>
      </c>
      <c r="C1165">
        <v>2640</v>
      </c>
      <c r="D1165" t="s">
        <v>1261</v>
      </c>
      <c r="E1165">
        <v>3</v>
      </c>
      <c r="F1165" t="s">
        <v>1261</v>
      </c>
      <c r="G1165" s="28">
        <f>_xlfn.XLOOKUP(Emergency[[#This Row],[Visit_ID]],Financials[Visit_ID],Financials[Total_Bill_Amount])</f>
        <v>20651</v>
      </c>
      <c r="H1165" s="28">
        <f>_xlfn.XLOOKUP(Emergency[[#This Row],[Visit_ID]],Financials[Visit_ID],Financials[Insurance_Coverage])</f>
        <v>12334.616990206479</v>
      </c>
      <c r="I1165" s="28">
        <f>_xlfn.XLOOKUP(Emergency[[#This Row],[Visit_ID]],Financials[Visit_ID],Financials[Balance_Due])</f>
        <v>8316.3830097935206</v>
      </c>
      <c r="J1165" s="3">
        <f>_xlfn.XLOOKUP(Emergency[[#This Row],[Visit_ID]],Hospitalvisits[Visit_ID],Hospitalvisits[Admission_Date])</f>
        <v>44583</v>
      </c>
      <c r="K1165">
        <f>_xlfn.XLOOKUP(Emergency[[#This Row],[Patient_ID]],Patientsdetails[Patient_ID],Patientsdetails[Satisfaction_Score])</f>
        <v>1</v>
      </c>
      <c r="L1165" t="e">
        <f>_xlfn.XLOOKUP(Emergency[[#This Row],[Patient_ID]],Medicals[Patient ID],Medicals[Department])</f>
        <v>#N/A</v>
      </c>
    </row>
    <row r="1166" spans="1:12">
      <c r="A1166">
        <v>1165</v>
      </c>
      <c r="B1166">
        <v>432</v>
      </c>
      <c r="C1166">
        <v>248</v>
      </c>
      <c r="D1166" t="s">
        <v>1262</v>
      </c>
      <c r="E1166">
        <v>5</v>
      </c>
      <c r="F1166" t="s">
        <v>1261</v>
      </c>
      <c r="G1166" s="28">
        <f>_xlfn.XLOOKUP(Emergency[[#This Row],[Visit_ID]],Financials[Visit_ID],Financials[Total_Bill_Amount])</f>
        <v>11902</v>
      </c>
      <c r="H1166" s="28">
        <f>_xlfn.XLOOKUP(Emergency[[#This Row],[Visit_ID]],Financials[Visit_ID],Financials[Insurance_Coverage])</f>
        <v>10463.422261694181</v>
      </c>
      <c r="I1166" s="28">
        <f>_xlfn.XLOOKUP(Emergency[[#This Row],[Visit_ID]],Financials[Visit_ID],Financials[Balance_Due])</f>
        <v>1438.577738305823</v>
      </c>
      <c r="J1166" s="3">
        <f>_xlfn.XLOOKUP(Emergency[[#This Row],[Visit_ID]],Hospitalvisits[Visit_ID],Hospitalvisits[Admission_Date])</f>
        <v>45157</v>
      </c>
      <c r="K1166">
        <f>_xlfn.XLOOKUP(Emergency[[#This Row],[Patient_ID]],Patientsdetails[Patient_ID],Patientsdetails[Satisfaction_Score])</f>
        <v>3</v>
      </c>
      <c r="L1166" t="e">
        <f>_xlfn.XLOOKUP(Emergency[[#This Row],[Patient_ID]],Medicals[Patient ID],Medicals[Department])</f>
        <v>#N/A</v>
      </c>
    </row>
    <row r="1167" spans="1:12">
      <c r="A1167">
        <v>1166</v>
      </c>
      <c r="B1167">
        <v>510</v>
      </c>
      <c r="C1167">
        <v>815</v>
      </c>
      <c r="D1167" t="s">
        <v>1261</v>
      </c>
      <c r="E1167">
        <v>2</v>
      </c>
      <c r="F1167" t="s">
        <v>1261</v>
      </c>
      <c r="G1167" s="28">
        <f>_xlfn.XLOOKUP(Emergency[[#This Row],[Visit_ID]],Financials[Visit_ID],Financials[Total_Bill_Amount])</f>
        <v>3225</v>
      </c>
      <c r="H1167" s="28">
        <f>_xlfn.XLOOKUP(Emergency[[#This Row],[Visit_ID]],Financials[Visit_ID],Financials[Insurance_Coverage])</f>
        <v>2784.839821421479</v>
      </c>
      <c r="I1167" s="28">
        <f>_xlfn.XLOOKUP(Emergency[[#This Row],[Visit_ID]],Financials[Visit_ID],Financials[Balance_Due])</f>
        <v>440.16017857852057</v>
      </c>
      <c r="J1167" s="3">
        <f>_xlfn.XLOOKUP(Emergency[[#This Row],[Visit_ID]],Hospitalvisits[Visit_ID],Hospitalvisits[Admission_Date])</f>
        <v>45215</v>
      </c>
      <c r="K1167">
        <f>_xlfn.XLOOKUP(Emergency[[#This Row],[Patient_ID]],Patientsdetails[Patient_ID],Patientsdetails[Satisfaction_Score])</f>
        <v>7</v>
      </c>
      <c r="L1167" t="e">
        <f>_xlfn.XLOOKUP(Emergency[[#This Row],[Patient_ID]],Medicals[Patient ID],Medicals[Department])</f>
        <v>#N/A</v>
      </c>
    </row>
    <row r="1168" spans="1:12">
      <c r="A1168">
        <v>1167</v>
      </c>
      <c r="B1168">
        <v>480</v>
      </c>
      <c r="C1168">
        <v>2363</v>
      </c>
      <c r="D1168" t="s">
        <v>1262</v>
      </c>
      <c r="E1168">
        <v>11</v>
      </c>
      <c r="F1168" t="s">
        <v>1261</v>
      </c>
      <c r="G1168" s="28">
        <f>_xlfn.XLOOKUP(Emergency[[#This Row],[Visit_ID]],Financials[Visit_ID],Financials[Total_Bill_Amount])</f>
        <v>28152</v>
      </c>
      <c r="H1168" s="28">
        <f>_xlfn.XLOOKUP(Emergency[[#This Row],[Visit_ID]],Financials[Visit_ID],Financials[Insurance_Coverage])</f>
        <v>20103.908162156789</v>
      </c>
      <c r="I1168" s="28">
        <f>_xlfn.XLOOKUP(Emergency[[#This Row],[Visit_ID]],Financials[Visit_ID],Financials[Balance_Due])</f>
        <v>8048.091837843207</v>
      </c>
      <c r="J1168" s="3">
        <f>_xlfn.XLOOKUP(Emergency[[#This Row],[Visit_ID]],Hospitalvisits[Visit_ID],Hospitalvisits[Admission_Date])</f>
        <v>44970</v>
      </c>
      <c r="K1168">
        <f>_xlfn.XLOOKUP(Emergency[[#This Row],[Patient_ID]],Patientsdetails[Patient_ID],Patientsdetails[Satisfaction_Score])</f>
        <v>1</v>
      </c>
      <c r="L1168" t="e">
        <f>_xlfn.XLOOKUP(Emergency[[#This Row],[Patient_ID]],Medicals[Patient ID],Medicals[Department])</f>
        <v>#N/A</v>
      </c>
    </row>
    <row r="1169" spans="1:12">
      <c r="A1169">
        <v>1168</v>
      </c>
      <c r="B1169">
        <v>323</v>
      </c>
      <c r="C1169">
        <v>2375</v>
      </c>
      <c r="D1169" t="s">
        <v>1262</v>
      </c>
      <c r="E1169">
        <v>12</v>
      </c>
      <c r="F1169" t="s">
        <v>1261</v>
      </c>
      <c r="G1169" s="28">
        <f>_xlfn.XLOOKUP(Emergency[[#This Row],[Visit_ID]],Financials[Visit_ID],Financials[Total_Bill_Amount])</f>
        <v>7409</v>
      </c>
      <c r="H1169" s="28">
        <f>_xlfn.XLOOKUP(Emergency[[#This Row],[Visit_ID]],Financials[Visit_ID],Financials[Insurance_Coverage])</f>
        <v>6415.6333613489296</v>
      </c>
      <c r="I1169" s="28">
        <f>_xlfn.XLOOKUP(Emergency[[#This Row],[Visit_ID]],Financials[Visit_ID],Financials[Balance_Due])</f>
        <v>993.36663865107039</v>
      </c>
      <c r="J1169" s="3">
        <f>_xlfn.XLOOKUP(Emergency[[#This Row],[Visit_ID]],Hospitalvisits[Visit_ID],Hospitalvisits[Admission_Date])</f>
        <v>45170</v>
      </c>
      <c r="K1169">
        <f>_xlfn.XLOOKUP(Emergency[[#This Row],[Patient_ID]],Patientsdetails[Patient_ID],Patientsdetails[Satisfaction_Score])</f>
        <v>7</v>
      </c>
      <c r="L1169" t="e">
        <f>_xlfn.XLOOKUP(Emergency[[#This Row],[Patient_ID]],Medicals[Patient ID],Medicals[Department])</f>
        <v>#N/A</v>
      </c>
    </row>
    <row r="1170" spans="1:12">
      <c r="A1170">
        <v>1169</v>
      </c>
      <c r="B1170">
        <v>402</v>
      </c>
      <c r="C1170">
        <v>2641</v>
      </c>
      <c r="D1170" t="s">
        <v>1262</v>
      </c>
      <c r="E1170">
        <v>7</v>
      </c>
      <c r="F1170" t="s">
        <v>1261</v>
      </c>
      <c r="G1170" s="28">
        <f>_xlfn.XLOOKUP(Emergency[[#This Row],[Visit_ID]],Financials[Visit_ID],Financials[Total_Bill_Amount])</f>
        <v>15121</v>
      </c>
      <c r="H1170" s="28">
        <f>_xlfn.XLOOKUP(Emergency[[#This Row],[Visit_ID]],Financials[Visit_ID],Financials[Insurance_Coverage])</f>
        <v>8171.7123245793064</v>
      </c>
      <c r="I1170" s="28">
        <f>_xlfn.XLOOKUP(Emergency[[#This Row],[Visit_ID]],Financials[Visit_ID],Financials[Balance_Due])</f>
        <v>6949.2876754206936</v>
      </c>
      <c r="J1170" s="3">
        <f>_xlfn.XLOOKUP(Emergency[[#This Row],[Visit_ID]],Hospitalvisits[Visit_ID],Hospitalvisits[Admission_Date])</f>
        <v>45618</v>
      </c>
      <c r="K1170">
        <f>_xlfn.XLOOKUP(Emergency[[#This Row],[Patient_ID]],Patientsdetails[Patient_ID],Patientsdetails[Satisfaction_Score])</f>
        <v>6</v>
      </c>
      <c r="L1170" t="e">
        <f>_xlfn.XLOOKUP(Emergency[[#This Row],[Patient_ID]],Medicals[Patient ID],Medicals[Department])</f>
        <v>#N/A</v>
      </c>
    </row>
    <row r="1171" spans="1:12">
      <c r="A1171">
        <v>1170</v>
      </c>
      <c r="B1171">
        <v>749</v>
      </c>
      <c r="C1171">
        <v>2699</v>
      </c>
      <c r="D1171" t="s">
        <v>1262</v>
      </c>
      <c r="E1171">
        <v>4</v>
      </c>
      <c r="F1171" t="s">
        <v>1261</v>
      </c>
      <c r="G1171" s="28">
        <f>_xlfn.XLOOKUP(Emergency[[#This Row],[Visit_ID]],Financials[Visit_ID],Financials[Total_Bill_Amount])</f>
        <v>24360</v>
      </c>
      <c r="H1171" s="28">
        <f>_xlfn.XLOOKUP(Emergency[[#This Row],[Visit_ID]],Financials[Visit_ID],Financials[Insurance_Coverage])</f>
        <v>13036.170593205559</v>
      </c>
      <c r="I1171" s="28">
        <f>_xlfn.XLOOKUP(Emergency[[#This Row],[Visit_ID]],Financials[Visit_ID],Financials[Balance_Due])</f>
        <v>11323.829406794441</v>
      </c>
      <c r="J1171" s="3">
        <f>_xlfn.XLOOKUP(Emergency[[#This Row],[Visit_ID]],Hospitalvisits[Visit_ID],Hospitalvisits[Admission_Date])</f>
        <v>45023</v>
      </c>
      <c r="K1171">
        <f>_xlfn.XLOOKUP(Emergency[[#This Row],[Patient_ID]],Patientsdetails[Patient_ID],Patientsdetails[Satisfaction_Score])</f>
        <v>6</v>
      </c>
      <c r="L1171" t="e">
        <f>_xlfn.XLOOKUP(Emergency[[#This Row],[Patient_ID]],Medicals[Patient ID],Medicals[Department])</f>
        <v>#N/A</v>
      </c>
    </row>
    <row r="1172" spans="1:12">
      <c r="A1172">
        <v>1171</v>
      </c>
      <c r="B1172">
        <v>190</v>
      </c>
      <c r="C1172">
        <v>777</v>
      </c>
      <c r="D1172" t="s">
        <v>1261</v>
      </c>
      <c r="E1172">
        <v>5</v>
      </c>
      <c r="F1172" t="s">
        <v>1261</v>
      </c>
      <c r="G1172" s="28">
        <f>_xlfn.XLOOKUP(Emergency[[#This Row],[Visit_ID]],Financials[Visit_ID],Financials[Total_Bill_Amount])</f>
        <v>10063</v>
      </c>
      <c r="H1172" s="28">
        <f>_xlfn.XLOOKUP(Emergency[[#This Row],[Visit_ID]],Financials[Visit_ID],Financials[Insurance_Coverage])</f>
        <v>8868.5783198681238</v>
      </c>
      <c r="I1172" s="28">
        <f>_xlfn.XLOOKUP(Emergency[[#This Row],[Visit_ID]],Financials[Visit_ID],Financials[Balance_Due])</f>
        <v>1194.421680131876</v>
      </c>
      <c r="J1172" s="3">
        <f>_xlfn.XLOOKUP(Emergency[[#This Row],[Visit_ID]],Hospitalvisits[Visit_ID],Hospitalvisits[Admission_Date])</f>
        <v>45009</v>
      </c>
      <c r="K1172">
        <f>_xlfn.XLOOKUP(Emergency[[#This Row],[Patient_ID]],Patientsdetails[Patient_ID],Patientsdetails[Satisfaction_Score])</f>
        <v>9</v>
      </c>
      <c r="L1172" t="e">
        <f>_xlfn.XLOOKUP(Emergency[[#This Row],[Patient_ID]],Medicals[Patient ID],Medicals[Department])</f>
        <v>#N/A</v>
      </c>
    </row>
    <row r="1173" spans="1:12">
      <c r="A1173">
        <v>1172</v>
      </c>
      <c r="B1173">
        <v>464</v>
      </c>
      <c r="C1173">
        <v>2122</v>
      </c>
      <c r="D1173" t="s">
        <v>1262</v>
      </c>
      <c r="E1173">
        <v>3</v>
      </c>
      <c r="F1173" t="s">
        <v>1261</v>
      </c>
      <c r="G1173" s="28">
        <f>_xlfn.XLOOKUP(Emergency[[#This Row],[Visit_ID]],Financials[Visit_ID],Financials[Total_Bill_Amount])</f>
        <v>16494</v>
      </c>
      <c r="H1173" s="28">
        <f>_xlfn.XLOOKUP(Emergency[[#This Row],[Visit_ID]],Financials[Visit_ID],Financials[Insurance_Coverage])</f>
        <v>14741.05363643059</v>
      </c>
      <c r="I1173" s="28">
        <f>_xlfn.XLOOKUP(Emergency[[#This Row],[Visit_ID]],Financials[Visit_ID],Financials[Balance_Due])</f>
        <v>1752.9463635694119</v>
      </c>
      <c r="J1173" s="3">
        <f>_xlfn.XLOOKUP(Emergency[[#This Row],[Visit_ID]],Hospitalvisits[Visit_ID],Hospitalvisits[Admission_Date])</f>
        <v>44778</v>
      </c>
      <c r="K1173">
        <f>_xlfn.XLOOKUP(Emergency[[#This Row],[Patient_ID]],Patientsdetails[Patient_ID],Patientsdetails[Satisfaction_Score])</f>
        <v>3</v>
      </c>
      <c r="L1173" t="e">
        <f>_xlfn.XLOOKUP(Emergency[[#This Row],[Patient_ID]],Medicals[Patient ID],Medicals[Department])</f>
        <v>#N/A</v>
      </c>
    </row>
    <row r="1174" spans="1:12">
      <c r="A1174">
        <v>1173</v>
      </c>
      <c r="B1174">
        <v>587</v>
      </c>
      <c r="C1174">
        <v>1194</v>
      </c>
      <c r="D1174" t="s">
        <v>1262</v>
      </c>
      <c r="E1174">
        <v>6</v>
      </c>
      <c r="F1174" t="s">
        <v>1262</v>
      </c>
      <c r="G1174" s="28">
        <f>_xlfn.XLOOKUP(Emergency[[#This Row],[Visit_ID]],Financials[Visit_ID],Financials[Total_Bill_Amount])</f>
        <v>29844</v>
      </c>
      <c r="H1174" s="28">
        <f>_xlfn.XLOOKUP(Emergency[[#This Row],[Visit_ID]],Financials[Visit_ID],Financials[Insurance_Coverage])</f>
        <v>23889.440467651471</v>
      </c>
      <c r="I1174" s="28">
        <f>_xlfn.XLOOKUP(Emergency[[#This Row],[Visit_ID]],Financials[Visit_ID],Financials[Balance_Due])</f>
        <v>5954.5595323485322</v>
      </c>
      <c r="J1174" s="3">
        <f>_xlfn.XLOOKUP(Emergency[[#This Row],[Visit_ID]],Hospitalvisits[Visit_ID],Hospitalvisits[Admission_Date])</f>
        <v>45324</v>
      </c>
      <c r="K1174">
        <f>_xlfn.XLOOKUP(Emergency[[#This Row],[Patient_ID]],Patientsdetails[Patient_ID],Patientsdetails[Satisfaction_Score])</f>
        <v>10</v>
      </c>
      <c r="L1174" t="e">
        <f>_xlfn.XLOOKUP(Emergency[[#This Row],[Patient_ID]],Medicals[Patient ID],Medicals[Department])</f>
        <v>#N/A</v>
      </c>
    </row>
    <row r="1175" spans="1:12">
      <c r="A1175">
        <v>1174</v>
      </c>
      <c r="B1175">
        <v>877</v>
      </c>
      <c r="C1175">
        <v>2907</v>
      </c>
      <c r="D1175" t="s">
        <v>1261</v>
      </c>
      <c r="E1175">
        <v>12</v>
      </c>
      <c r="F1175" t="s">
        <v>1262</v>
      </c>
      <c r="G1175" s="28">
        <f>_xlfn.XLOOKUP(Emergency[[#This Row],[Visit_ID]],Financials[Visit_ID],Financials[Total_Bill_Amount])</f>
        <v>19700</v>
      </c>
      <c r="H1175" s="28">
        <f>_xlfn.XLOOKUP(Emergency[[#This Row],[Visit_ID]],Financials[Visit_ID],Financials[Insurance_Coverage])</f>
        <v>15811.94316875275</v>
      </c>
      <c r="I1175" s="28">
        <f>_xlfn.XLOOKUP(Emergency[[#This Row],[Visit_ID]],Financials[Visit_ID],Financials[Balance_Due])</f>
        <v>3888.056831247246</v>
      </c>
      <c r="J1175" s="3">
        <f>_xlfn.XLOOKUP(Emergency[[#This Row],[Visit_ID]],Hospitalvisits[Visit_ID],Hospitalvisits[Admission_Date])</f>
        <v>45045</v>
      </c>
      <c r="K1175">
        <f>_xlfn.XLOOKUP(Emergency[[#This Row],[Patient_ID]],Patientsdetails[Patient_ID],Patientsdetails[Satisfaction_Score])</f>
        <v>9</v>
      </c>
      <c r="L1175" t="e">
        <f>_xlfn.XLOOKUP(Emergency[[#This Row],[Patient_ID]],Medicals[Patient ID],Medicals[Department])</f>
        <v>#N/A</v>
      </c>
    </row>
    <row r="1176" spans="1:12">
      <c r="A1176">
        <v>1175</v>
      </c>
      <c r="B1176">
        <v>632</v>
      </c>
      <c r="C1176">
        <v>1825</v>
      </c>
      <c r="D1176" t="s">
        <v>1261</v>
      </c>
      <c r="E1176">
        <v>1</v>
      </c>
      <c r="F1176" t="s">
        <v>1261</v>
      </c>
      <c r="G1176" s="28">
        <f>_xlfn.XLOOKUP(Emergency[[#This Row],[Visit_ID]],Financials[Visit_ID],Financials[Total_Bill_Amount])</f>
        <v>43917</v>
      </c>
      <c r="H1176" s="28">
        <f>_xlfn.XLOOKUP(Emergency[[#This Row],[Visit_ID]],Financials[Visit_ID],Financials[Insurance_Coverage])</f>
        <v>27880.956937765859</v>
      </c>
      <c r="I1176" s="28">
        <f>_xlfn.XLOOKUP(Emergency[[#This Row],[Visit_ID]],Financials[Visit_ID],Financials[Balance_Due])</f>
        <v>16036.043062234139</v>
      </c>
      <c r="J1176" s="3">
        <f>_xlfn.XLOOKUP(Emergency[[#This Row],[Visit_ID]],Hospitalvisits[Visit_ID],Hospitalvisits[Admission_Date])</f>
        <v>44905</v>
      </c>
      <c r="K1176">
        <f>_xlfn.XLOOKUP(Emergency[[#This Row],[Patient_ID]],Patientsdetails[Patient_ID],Patientsdetails[Satisfaction_Score])</f>
        <v>3</v>
      </c>
      <c r="L1176" t="e">
        <f>_xlfn.XLOOKUP(Emergency[[#This Row],[Patient_ID]],Medicals[Patient ID],Medicals[Department])</f>
        <v>#N/A</v>
      </c>
    </row>
    <row r="1177" spans="1:12">
      <c r="A1177">
        <v>1176</v>
      </c>
      <c r="B1177">
        <v>148</v>
      </c>
      <c r="C1177">
        <v>2042</v>
      </c>
      <c r="D1177" t="s">
        <v>1262</v>
      </c>
      <c r="E1177">
        <v>3</v>
      </c>
      <c r="F1177" t="s">
        <v>1262</v>
      </c>
      <c r="G1177" s="28">
        <f>_xlfn.XLOOKUP(Emergency[[#This Row],[Visit_ID]],Financials[Visit_ID],Financials[Total_Bill_Amount])</f>
        <v>8631</v>
      </c>
      <c r="H1177" s="28">
        <f>_xlfn.XLOOKUP(Emergency[[#This Row],[Visit_ID]],Financials[Visit_ID],Financials[Insurance_Coverage])</f>
        <v>4628.0720505972749</v>
      </c>
      <c r="I1177" s="28">
        <f>_xlfn.XLOOKUP(Emergency[[#This Row],[Visit_ID]],Financials[Visit_ID],Financials[Balance_Due])</f>
        <v>4002.9279494027251</v>
      </c>
      <c r="J1177" s="3">
        <f>_xlfn.XLOOKUP(Emergency[[#This Row],[Visit_ID]],Hospitalvisits[Visit_ID],Hospitalvisits[Admission_Date])</f>
        <v>44934</v>
      </c>
      <c r="K1177">
        <f>_xlfn.XLOOKUP(Emergency[[#This Row],[Patient_ID]],Patientsdetails[Patient_ID],Patientsdetails[Satisfaction_Score])</f>
        <v>8</v>
      </c>
      <c r="L1177" t="str">
        <f>_xlfn.XLOOKUP(Emergency[[#This Row],[Patient_ID]],Medicals[Patient ID],Medicals[Department])</f>
        <v>Oncology</v>
      </c>
    </row>
    <row r="1178" spans="1:12">
      <c r="A1178">
        <v>1177</v>
      </c>
      <c r="B1178">
        <v>7</v>
      </c>
      <c r="C1178">
        <v>420</v>
      </c>
      <c r="D1178" t="s">
        <v>1262</v>
      </c>
      <c r="E1178">
        <v>11</v>
      </c>
      <c r="F1178" t="s">
        <v>1262</v>
      </c>
      <c r="G1178" s="28">
        <f>_xlfn.XLOOKUP(Emergency[[#This Row],[Visit_ID]],Financials[Visit_ID],Financials[Total_Bill_Amount])</f>
        <v>7761</v>
      </c>
      <c r="H1178" s="28">
        <f>_xlfn.XLOOKUP(Emergency[[#This Row],[Visit_ID]],Financials[Visit_ID],Financials[Insurance_Coverage])</f>
        <v>6263.2211027671037</v>
      </c>
      <c r="I1178" s="28">
        <f>_xlfn.XLOOKUP(Emergency[[#This Row],[Visit_ID]],Financials[Visit_ID],Financials[Balance_Due])</f>
        <v>1497.778897232896</v>
      </c>
      <c r="J1178" s="3">
        <f>_xlfn.XLOOKUP(Emergency[[#This Row],[Visit_ID]],Hospitalvisits[Visit_ID],Hospitalvisits[Admission_Date])</f>
        <v>45385</v>
      </c>
      <c r="K1178">
        <f>_xlfn.XLOOKUP(Emergency[[#This Row],[Patient_ID]],Patientsdetails[Patient_ID],Patientsdetails[Satisfaction_Score])</f>
        <v>2</v>
      </c>
      <c r="L1178" t="str">
        <f>_xlfn.XLOOKUP(Emergency[[#This Row],[Patient_ID]],Medicals[Patient ID],Medicals[Department])</f>
        <v>Pediatrics</v>
      </c>
    </row>
    <row r="1179" spans="1:12">
      <c r="A1179">
        <v>1178</v>
      </c>
      <c r="B1179">
        <v>247</v>
      </c>
      <c r="C1179">
        <v>1303</v>
      </c>
      <c r="D1179" t="s">
        <v>1261</v>
      </c>
      <c r="E1179">
        <v>4</v>
      </c>
      <c r="F1179" t="s">
        <v>1262</v>
      </c>
      <c r="G1179" s="28">
        <f>_xlfn.XLOOKUP(Emergency[[#This Row],[Visit_ID]],Financials[Visit_ID],Financials[Total_Bill_Amount])</f>
        <v>4464</v>
      </c>
      <c r="H1179" s="28">
        <f>_xlfn.XLOOKUP(Emergency[[#This Row],[Visit_ID]],Financials[Visit_ID],Financials[Insurance_Coverage])</f>
        <v>3845.1062019527799</v>
      </c>
      <c r="I1179" s="28">
        <f>_xlfn.XLOOKUP(Emergency[[#This Row],[Visit_ID]],Financials[Visit_ID],Financials[Balance_Due])</f>
        <v>618.89379804721966</v>
      </c>
      <c r="J1179" s="3">
        <f>_xlfn.XLOOKUP(Emergency[[#This Row],[Visit_ID]],Hospitalvisits[Visit_ID],Hospitalvisits[Admission_Date])</f>
        <v>44652</v>
      </c>
      <c r="K1179">
        <f>_xlfn.XLOOKUP(Emergency[[#This Row],[Patient_ID]],Patientsdetails[Patient_ID],Patientsdetails[Satisfaction_Score])</f>
        <v>6</v>
      </c>
      <c r="L1179" t="e">
        <f>_xlfn.XLOOKUP(Emergency[[#This Row],[Patient_ID]],Medicals[Patient ID],Medicals[Department])</f>
        <v>#N/A</v>
      </c>
    </row>
    <row r="1180" spans="1:12">
      <c r="A1180">
        <v>1179</v>
      </c>
      <c r="B1180">
        <v>995</v>
      </c>
      <c r="C1180">
        <v>2653</v>
      </c>
      <c r="D1180" t="s">
        <v>1262</v>
      </c>
      <c r="E1180">
        <v>8</v>
      </c>
      <c r="F1180" t="s">
        <v>1262</v>
      </c>
      <c r="G1180" s="28">
        <f>_xlfn.XLOOKUP(Emergency[[#This Row],[Visit_ID]],Financials[Visit_ID],Financials[Total_Bill_Amount])</f>
        <v>27829</v>
      </c>
      <c r="H1180" s="28">
        <f>_xlfn.XLOOKUP(Emergency[[#This Row],[Visit_ID]],Financials[Visit_ID],Financials[Insurance_Coverage])</f>
        <v>18998.863563252111</v>
      </c>
      <c r="I1180" s="28">
        <f>_xlfn.XLOOKUP(Emergency[[#This Row],[Visit_ID]],Financials[Visit_ID],Financials[Balance_Due])</f>
        <v>8830.1364367478891</v>
      </c>
      <c r="J1180" s="3">
        <f>_xlfn.XLOOKUP(Emergency[[#This Row],[Visit_ID]],Hospitalvisits[Visit_ID],Hospitalvisits[Admission_Date])</f>
        <v>44580</v>
      </c>
      <c r="K1180">
        <f>_xlfn.XLOOKUP(Emergency[[#This Row],[Patient_ID]],Patientsdetails[Patient_ID],Patientsdetails[Satisfaction_Score])</f>
        <v>5</v>
      </c>
      <c r="L1180" t="e">
        <f>_xlfn.XLOOKUP(Emergency[[#This Row],[Patient_ID]],Medicals[Patient ID],Medicals[Department])</f>
        <v>#N/A</v>
      </c>
    </row>
    <row r="1181" spans="1:12">
      <c r="A1181">
        <v>1180</v>
      </c>
      <c r="B1181">
        <v>207</v>
      </c>
      <c r="C1181">
        <v>1467</v>
      </c>
      <c r="D1181" t="s">
        <v>1261</v>
      </c>
      <c r="E1181">
        <v>8</v>
      </c>
      <c r="F1181" t="s">
        <v>1261</v>
      </c>
      <c r="G1181" s="28">
        <f>_xlfn.XLOOKUP(Emergency[[#This Row],[Visit_ID]],Financials[Visit_ID],Financials[Total_Bill_Amount])</f>
        <v>23057</v>
      </c>
      <c r="H1181" s="28">
        <f>_xlfn.XLOOKUP(Emergency[[#This Row],[Visit_ID]],Financials[Visit_ID],Financials[Insurance_Coverage])</f>
        <v>19270.7005121252</v>
      </c>
      <c r="I1181" s="28">
        <f>_xlfn.XLOOKUP(Emergency[[#This Row],[Visit_ID]],Financials[Visit_ID],Financials[Balance_Due])</f>
        <v>3786.2994878748032</v>
      </c>
      <c r="J1181" s="3">
        <f>_xlfn.XLOOKUP(Emergency[[#This Row],[Visit_ID]],Hospitalvisits[Visit_ID],Hospitalvisits[Admission_Date])</f>
        <v>44938</v>
      </c>
      <c r="K1181">
        <f>_xlfn.XLOOKUP(Emergency[[#This Row],[Patient_ID]],Patientsdetails[Patient_ID],Patientsdetails[Satisfaction_Score])</f>
        <v>8</v>
      </c>
      <c r="L1181" t="e">
        <f>_xlfn.XLOOKUP(Emergency[[#This Row],[Patient_ID]],Medicals[Patient ID],Medicals[Department])</f>
        <v>#N/A</v>
      </c>
    </row>
    <row r="1182" spans="1:12">
      <c r="A1182">
        <v>1181</v>
      </c>
      <c r="B1182">
        <v>69</v>
      </c>
      <c r="C1182">
        <v>2117</v>
      </c>
      <c r="D1182" t="s">
        <v>1262</v>
      </c>
      <c r="E1182">
        <v>12</v>
      </c>
      <c r="F1182" t="s">
        <v>1262</v>
      </c>
      <c r="G1182" s="28">
        <f>_xlfn.XLOOKUP(Emergency[[#This Row],[Visit_ID]],Financials[Visit_ID],Financials[Total_Bill_Amount])</f>
        <v>15290</v>
      </c>
      <c r="H1182" s="28">
        <f>_xlfn.XLOOKUP(Emergency[[#This Row],[Visit_ID]],Financials[Visit_ID],Financials[Insurance_Coverage])</f>
        <v>8883.9425703494926</v>
      </c>
      <c r="I1182" s="28">
        <f>_xlfn.XLOOKUP(Emergency[[#This Row],[Visit_ID]],Financials[Visit_ID],Financials[Balance_Due])</f>
        <v>6406.0574296505074</v>
      </c>
      <c r="J1182" s="3">
        <f>_xlfn.XLOOKUP(Emergency[[#This Row],[Visit_ID]],Hospitalvisits[Visit_ID],Hospitalvisits[Admission_Date])</f>
        <v>44976</v>
      </c>
      <c r="K1182">
        <f>_xlfn.XLOOKUP(Emergency[[#This Row],[Patient_ID]],Patientsdetails[Patient_ID],Patientsdetails[Satisfaction_Score])</f>
        <v>5</v>
      </c>
      <c r="L1182" t="str">
        <f>_xlfn.XLOOKUP(Emergency[[#This Row],[Patient_ID]],Medicals[Patient ID],Medicals[Department])</f>
        <v>Orthopedics</v>
      </c>
    </row>
    <row r="1183" spans="1:12">
      <c r="A1183">
        <v>1182</v>
      </c>
      <c r="B1183">
        <v>617</v>
      </c>
      <c r="C1183">
        <v>1102</v>
      </c>
      <c r="D1183" t="s">
        <v>1261</v>
      </c>
      <c r="E1183">
        <v>1</v>
      </c>
      <c r="F1183" t="s">
        <v>1261</v>
      </c>
      <c r="G1183" s="28">
        <f>_xlfn.XLOOKUP(Emergency[[#This Row],[Visit_ID]],Financials[Visit_ID],Financials[Total_Bill_Amount])</f>
        <v>9475</v>
      </c>
      <c r="H1183" s="28">
        <f>_xlfn.XLOOKUP(Emergency[[#This Row],[Visit_ID]],Financials[Visit_ID],Financials[Insurance_Coverage])</f>
        <v>7080.871594633114</v>
      </c>
      <c r="I1183" s="28">
        <f>_xlfn.XLOOKUP(Emergency[[#This Row],[Visit_ID]],Financials[Visit_ID],Financials[Balance_Due])</f>
        <v>2394.128405366886</v>
      </c>
      <c r="J1183" s="3">
        <f>_xlfn.XLOOKUP(Emergency[[#This Row],[Visit_ID]],Hospitalvisits[Visit_ID],Hospitalvisits[Admission_Date])</f>
        <v>45307</v>
      </c>
      <c r="K1183">
        <f>_xlfn.XLOOKUP(Emergency[[#This Row],[Patient_ID]],Patientsdetails[Patient_ID],Patientsdetails[Satisfaction_Score])</f>
        <v>9</v>
      </c>
      <c r="L1183" t="e">
        <f>_xlfn.XLOOKUP(Emergency[[#This Row],[Patient_ID]],Medicals[Patient ID],Medicals[Department])</f>
        <v>#N/A</v>
      </c>
    </row>
    <row r="1184" spans="1:12">
      <c r="A1184">
        <v>1183</v>
      </c>
      <c r="B1184">
        <v>508</v>
      </c>
      <c r="C1184">
        <v>753</v>
      </c>
      <c r="D1184" t="s">
        <v>1262</v>
      </c>
      <c r="E1184">
        <v>8</v>
      </c>
      <c r="F1184" t="s">
        <v>1262</v>
      </c>
      <c r="G1184" s="28">
        <f>_xlfn.XLOOKUP(Emergency[[#This Row],[Visit_ID]],Financials[Visit_ID],Financials[Total_Bill_Amount])</f>
        <v>9080</v>
      </c>
      <c r="H1184" s="28">
        <f>_xlfn.XLOOKUP(Emergency[[#This Row],[Visit_ID]],Financials[Visit_ID],Financials[Insurance_Coverage])</f>
        <v>6992.4508520115669</v>
      </c>
      <c r="I1184" s="28">
        <f>_xlfn.XLOOKUP(Emergency[[#This Row],[Visit_ID]],Financials[Visit_ID],Financials[Balance_Due])</f>
        <v>2087.5491479884331</v>
      </c>
      <c r="J1184" s="3">
        <f>_xlfn.XLOOKUP(Emergency[[#This Row],[Visit_ID]],Hospitalvisits[Visit_ID],Hospitalvisits[Admission_Date])</f>
        <v>44903</v>
      </c>
      <c r="K1184">
        <f>_xlfn.XLOOKUP(Emergency[[#This Row],[Patient_ID]],Patientsdetails[Patient_ID],Patientsdetails[Satisfaction_Score])</f>
        <v>2</v>
      </c>
      <c r="L1184" t="e">
        <f>_xlfn.XLOOKUP(Emergency[[#This Row],[Patient_ID]],Medicals[Patient ID],Medicals[Department])</f>
        <v>#N/A</v>
      </c>
    </row>
    <row r="1185" spans="1:12">
      <c r="A1185">
        <v>1184</v>
      </c>
      <c r="B1185">
        <v>132</v>
      </c>
      <c r="C1185">
        <v>1879</v>
      </c>
      <c r="D1185" t="s">
        <v>1262</v>
      </c>
      <c r="E1185">
        <v>1</v>
      </c>
      <c r="F1185" t="s">
        <v>1262</v>
      </c>
      <c r="G1185" s="28">
        <f>_xlfn.XLOOKUP(Emergency[[#This Row],[Visit_ID]],Financials[Visit_ID],Financials[Total_Bill_Amount])</f>
        <v>15108</v>
      </c>
      <c r="H1185" s="28">
        <f>_xlfn.XLOOKUP(Emergency[[#This Row],[Visit_ID]],Financials[Visit_ID],Financials[Insurance_Coverage])</f>
        <v>8833.6827174679765</v>
      </c>
      <c r="I1185" s="28">
        <f>_xlfn.XLOOKUP(Emergency[[#This Row],[Visit_ID]],Financials[Visit_ID],Financials[Balance_Due])</f>
        <v>6274.3172825320225</v>
      </c>
      <c r="J1185" s="3">
        <f>_xlfn.XLOOKUP(Emergency[[#This Row],[Visit_ID]],Hospitalvisits[Visit_ID],Hospitalvisits[Admission_Date])</f>
        <v>45533</v>
      </c>
      <c r="K1185">
        <f>_xlfn.XLOOKUP(Emergency[[#This Row],[Patient_ID]],Patientsdetails[Patient_ID],Patientsdetails[Satisfaction_Score])</f>
        <v>7</v>
      </c>
      <c r="L1185" t="e">
        <f>_xlfn.XLOOKUP(Emergency[[#This Row],[Patient_ID]],Medicals[Patient ID],Medicals[Department])</f>
        <v>#N/A</v>
      </c>
    </row>
    <row r="1186" spans="1:12">
      <c r="A1186">
        <v>1185</v>
      </c>
      <c r="B1186">
        <v>274</v>
      </c>
      <c r="C1186">
        <v>1518</v>
      </c>
      <c r="D1186" t="s">
        <v>1261</v>
      </c>
      <c r="E1186">
        <v>9</v>
      </c>
      <c r="F1186" t="s">
        <v>1261</v>
      </c>
      <c r="G1186" s="28">
        <f>_xlfn.XLOOKUP(Emergency[[#This Row],[Visit_ID]],Financials[Visit_ID],Financials[Total_Bill_Amount])</f>
        <v>22837</v>
      </c>
      <c r="H1186" s="28">
        <f>_xlfn.XLOOKUP(Emergency[[#This Row],[Visit_ID]],Financials[Visit_ID],Financials[Insurance_Coverage])</f>
        <v>16558.159608754999</v>
      </c>
      <c r="I1186" s="28">
        <f>_xlfn.XLOOKUP(Emergency[[#This Row],[Visit_ID]],Financials[Visit_ID],Financials[Balance_Due])</f>
        <v>6278.8403912450049</v>
      </c>
      <c r="J1186" s="3">
        <f>_xlfn.XLOOKUP(Emergency[[#This Row],[Visit_ID]],Hospitalvisits[Visit_ID],Hospitalvisits[Admission_Date])</f>
        <v>45129</v>
      </c>
      <c r="K1186">
        <f>_xlfn.XLOOKUP(Emergency[[#This Row],[Patient_ID]],Patientsdetails[Patient_ID],Patientsdetails[Satisfaction_Score])</f>
        <v>5</v>
      </c>
      <c r="L1186" t="e">
        <f>_xlfn.XLOOKUP(Emergency[[#This Row],[Patient_ID]],Medicals[Patient ID],Medicals[Department])</f>
        <v>#N/A</v>
      </c>
    </row>
    <row r="1187" spans="1:12">
      <c r="A1187">
        <v>1186</v>
      </c>
      <c r="B1187">
        <v>606</v>
      </c>
      <c r="C1187">
        <v>1889</v>
      </c>
      <c r="D1187" t="s">
        <v>1262</v>
      </c>
      <c r="E1187">
        <v>7</v>
      </c>
      <c r="F1187" t="s">
        <v>1262</v>
      </c>
      <c r="G1187" s="28">
        <f>_xlfn.XLOOKUP(Emergency[[#This Row],[Visit_ID]],Financials[Visit_ID],Financials[Total_Bill_Amount])</f>
        <v>19043</v>
      </c>
      <c r="H1187" s="28">
        <f>_xlfn.XLOOKUP(Emergency[[#This Row],[Visit_ID]],Financials[Visit_ID],Financials[Insurance_Coverage])</f>
        <v>14895.45326865443</v>
      </c>
      <c r="I1187" s="28">
        <f>_xlfn.XLOOKUP(Emergency[[#This Row],[Visit_ID]],Financials[Visit_ID],Financials[Balance_Due])</f>
        <v>4147.5467313455674</v>
      </c>
      <c r="J1187" s="3">
        <f>_xlfn.XLOOKUP(Emergency[[#This Row],[Visit_ID]],Hospitalvisits[Visit_ID],Hospitalvisits[Admission_Date])</f>
        <v>44584</v>
      </c>
      <c r="K1187">
        <f>_xlfn.XLOOKUP(Emergency[[#This Row],[Patient_ID]],Patientsdetails[Patient_ID],Patientsdetails[Satisfaction_Score])</f>
        <v>2</v>
      </c>
      <c r="L1187" t="e">
        <f>_xlfn.XLOOKUP(Emergency[[#This Row],[Patient_ID]],Medicals[Patient ID],Medicals[Department])</f>
        <v>#N/A</v>
      </c>
    </row>
    <row r="1188" spans="1:12">
      <c r="A1188">
        <v>1187</v>
      </c>
      <c r="B1188">
        <v>529</v>
      </c>
      <c r="C1188">
        <v>1715</v>
      </c>
      <c r="D1188" t="s">
        <v>1262</v>
      </c>
      <c r="E1188">
        <v>5</v>
      </c>
      <c r="F1188" t="s">
        <v>1262</v>
      </c>
      <c r="G1188" s="28">
        <f>_xlfn.XLOOKUP(Emergency[[#This Row],[Visit_ID]],Financials[Visit_ID],Financials[Total_Bill_Amount])</f>
        <v>17988</v>
      </c>
      <c r="H1188" s="28">
        <f>_xlfn.XLOOKUP(Emergency[[#This Row],[Visit_ID]],Financials[Visit_ID],Financials[Insurance_Coverage])</f>
        <v>14881.156034823611</v>
      </c>
      <c r="I1188" s="28">
        <f>_xlfn.XLOOKUP(Emergency[[#This Row],[Visit_ID]],Financials[Visit_ID],Financials[Balance_Due])</f>
        <v>3106.843965176387</v>
      </c>
      <c r="J1188" s="3">
        <f>_xlfn.XLOOKUP(Emergency[[#This Row],[Visit_ID]],Hospitalvisits[Visit_ID],Hospitalvisits[Admission_Date])</f>
        <v>45136</v>
      </c>
      <c r="K1188">
        <f>_xlfn.XLOOKUP(Emergency[[#This Row],[Patient_ID]],Patientsdetails[Patient_ID],Patientsdetails[Satisfaction_Score])</f>
        <v>9</v>
      </c>
      <c r="L1188" t="e">
        <f>_xlfn.XLOOKUP(Emergency[[#This Row],[Patient_ID]],Medicals[Patient ID],Medicals[Department])</f>
        <v>#N/A</v>
      </c>
    </row>
    <row r="1189" spans="1:12">
      <c r="A1189">
        <v>1188</v>
      </c>
      <c r="B1189">
        <v>173</v>
      </c>
      <c r="C1189">
        <v>996</v>
      </c>
      <c r="D1189" t="s">
        <v>1262</v>
      </c>
      <c r="E1189">
        <v>11</v>
      </c>
      <c r="F1189" t="s">
        <v>1262</v>
      </c>
      <c r="G1189" s="28">
        <f>_xlfn.XLOOKUP(Emergency[[#This Row],[Visit_ID]],Financials[Visit_ID],Financials[Total_Bill_Amount])</f>
        <v>25266</v>
      </c>
      <c r="H1189" s="28">
        <f>_xlfn.XLOOKUP(Emergency[[#This Row],[Visit_ID]],Financials[Visit_ID],Financials[Insurance_Coverage])</f>
        <v>18637.875575255839</v>
      </c>
      <c r="I1189" s="28">
        <f>_xlfn.XLOOKUP(Emergency[[#This Row],[Visit_ID]],Financials[Visit_ID],Financials[Balance_Due])</f>
        <v>6628.1244247441573</v>
      </c>
      <c r="J1189" s="3">
        <f>_xlfn.XLOOKUP(Emergency[[#This Row],[Visit_ID]],Hospitalvisits[Visit_ID],Hospitalvisits[Admission_Date])</f>
        <v>45393</v>
      </c>
      <c r="K1189">
        <f>_xlfn.XLOOKUP(Emergency[[#This Row],[Patient_ID]],Patientsdetails[Patient_ID],Patientsdetails[Satisfaction_Score])</f>
        <v>10</v>
      </c>
      <c r="L1189" t="e">
        <f>_xlfn.XLOOKUP(Emergency[[#This Row],[Patient_ID]],Medicals[Patient ID],Medicals[Department])</f>
        <v>#N/A</v>
      </c>
    </row>
    <row r="1190" spans="1:12">
      <c r="A1190">
        <v>1189</v>
      </c>
      <c r="B1190">
        <v>145</v>
      </c>
      <c r="C1190">
        <v>1178</v>
      </c>
      <c r="D1190" t="s">
        <v>1262</v>
      </c>
      <c r="E1190">
        <v>4</v>
      </c>
      <c r="F1190" t="s">
        <v>1261</v>
      </c>
      <c r="G1190" s="28">
        <f>_xlfn.XLOOKUP(Emergency[[#This Row],[Visit_ID]],Financials[Visit_ID],Financials[Total_Bill_Amount])</f>
        <v>8587</v>
      </c>
      <c r="H1190" s="28">
        <f>_xlfn.XLOOKUP(Emergency[[#This Row],[Visit_ID]],Financials[Visit_ID],Financials[Insurance_Coverage])</f>
        <v>5299.5595430737121</v>
      </c>
      <c r="I1190" s="28">
        <f>_xlfn.XLOOKUP(Emergency[[#This Row],[Visit_ID]],Financials[Visit_ID],Financials[Balance_Due])</f>
        <v>3287.4404569262879</v>
      </c>
      <c r="J1190" s="3">
        <f>_xlfn.XLOOKUP(Emergency[[#This Row],[Visit_ID]],Hospitalvisits[Visit_ID],Hospitalvisits[Admission_Date])</f>
        <v>45394</v>
      </c>
      <c r="K1190">
        <f>_xlfn.XLOOKUP(Emergency[[#This Row],[Patient_ID]],Patientsdetails[Patient_ID],Patientsdetails[Satisfaction_Score])</f>
        <v>1</v>
      </c>
      <c r="L1190" t="e">
        <f>_xlfn.XLOOKUP(Emergency[[#This Row],[Patient_ID]],Medicals[Patient ID],Medicals[Department])</f>
        <v>#N/A</v>
      </c>
    </row>
    <row r="1191" spans="1:12">
      <c r="A1191">
        <v>1190</v>
      </c>
      <c r="B1191">
        <v>703</v>
      </c>
      <c r="C1191">
        <v>589</v>
      </c>
      <c r="D1191" t="s">
        <v>1261</v>
      </c>
      <c r="E1191">
        <v>12</v>
      </c>
      <c r="F1191" t="s">
        <v>1261</v>
      </c>
      <c r="G1191" s="28">
        <f>_xlfn.XLOOKUP(Emergency[[#This Row],[Visit_ID]],Financials[Visit_ID],Financials[Total_Bill_Amount])</f>
        <v>46527</v>
      </c>
      <c r="H1191" s="28">
        <f>_xlfn.XLOOKUP(Emergency[[#This Row],[Visit_ID]],Financials[Visit_ID],Financials[Insurance_Coverage])</f>
        <v>35071.694206361208</v>
      </c>
      <c r="I1191" s="28">
        <f>_xlfn.XLOOKUP(Emergency[[#This Row],[Visit_ID]],Financials[Visit_ID],Financials[Balance_Due])</f>
        <v>11455.30579363879</v>
      </c>
      <c r="J1191" s="3">
        <f>_xlfn.XLOOKUP(Emergency[[#This Row],[Visit_ID]],Hospitalvisits[Visit_ID],Hospitalvisits[Admission_Date])</f>
        <v>45432</v>
      </c>
      <c r="K1191">
        <f>_xlfn.XLOOKUP(Emergency[[#This Row],[Patient_ID]],Patientsdetails[Patient_ID],Patientsdetails[Satisfaction_Score])</f>
        <v>9</v>
      </c>
      <c r="L1191" t="e">
        <f>_xlfn.XLOOKUP(Emergency[[#This Row],[Patient_ID]],Medicals[Patient ID],Medicals[Department])</f>
        <v>#N/A</v>
      </c>
    </row>
    <row r="1192" spans="1:12">
      <c r="A1192">
        <v>1191</v>
      </c>
      <c r="B1192">
        <v>591</v>
      </c>
      <c r="C1192">
        <v>2375</v>
      </c>
      <c r="D1192" t="s">
        <v>1262</v>
      </c>
      <c r="E1192">
        <v>5</v>
      </c>
      <c r="F1192" t="s">
        <v>1262</v>
      </c>
      <c r="G1192" s="28">
        <f>_xlfn.XLOOKUP(Emergency[[#This Row],[Visit_ID]],Financials[Visit_ID],Financials[Total_Bill_Amount])</f>
        <v>7409</v>
      </c>
      <c r="H1192" s="28">
        <f>_xlfn.XLOOKUP(Emergency[[#This Row],[Visit_ID]],Financials[Visit_ID],Financials[Insurance_Coverage])</f>
        <v>6415.6333613489296</v>
      </c>
      <c r="I1192" s="28">
        <f>_xlfn.XLOOKUP(Emergency[[#This Row],[Visit_ID]],Financials[Visit_ID],Financials[Balance_Due])</f>
        <v>993.36663865107039</v>
      </c>
      <c r="J1192" s="3">
        <f>_xlfn.XLOOKUP(Emergency[[#This Row],[Visit_ID]],Hospitalvisits[Visit_ID],Hospitalvisits[Admission_Date])</f>
        <v>45170</v>
      </c>
      <c r="K1192">
        <f>_xlfn.XLOOKUP(Emergency[[#This Row],[Patient_ID]],Patientsdetails[Patient_ID],Patientsdetails[Satisfaction_Score])</f>
        <v>1</v>
      </c>
      <c r="L1192" t="e">
        <f>_xlfn.XLOOKUP(Emergency[[#This Row],[Patient_ID]],Medicals[Patient ID],Medicals[Department])</f>
        <v>#N/A</v>
      </c>
    </row>
    <row r="1193" spans="1:12">
      <c r="A1193">
        <v>1192</v>
      </c>
      <c r="B1193">
        <v>599</v>
      </c>
      <c r="C1193">
        <v>2233</v>
      </c>
      <c r="D1193" t="s">
        <v>1261</v>
      </c>
      <c r="E1193">
        <v>12</v>
      </c>
      <c r="F1193" t="s">
        <v>1262</v>
      </c>
      <c r="G1193" s="28">
        <f>_xlfn.XLOOKUP(Emergency[[#This Row],[Visit_ID]],Financials[Visit_ID],Financials[Total_Bill_Amount])</f>
        <v>18981</v>
      </c>
      <c r="H1193" s="28">
        <f>_xlfn.XLOOKUP(Emergency[[#This Row],[Visit_ID]],Financials[Visit_ID],Financials[Insurance_Coverage])</f>
        <v>11119.278350633251</v>
      </c>
      <c r="I1193" s="28">
        <f>_xlfn.XLOOKUP(Emergency[[#This Row],[Visit_ID]],Financials[Visit_ID],Financials[Balance_Due])</f>
        <v>7861.7216493667493</v>
      </c>
      <c r="J1193" s="3">
        <f>_xlfn.XLOOKUP(Emergency[[#This Row],[Visit_ID]],Hospitalvisits[Visit_ID],Hospitalvisits[Admission_Date])</f>
        <v>45027</v>
      </c>
      <c r="K1193">
        <f>_xlfn.XLOOKUP(Emergency[[#This Row],[Patient_ID]],Patientsdetails[Patient_ID],Patientsdetails[Satisfaction_Score])</f>
        <v>7</v>
      </c>
      <c r="L1193" t="e">
        <f>_xlfn.XLOOKUP(Emergency[[#This Row],[Patient_ID]],Medicals[Patient ID],Medicals[Department])</f>
        <v>#N/A</v>
      </c>
    </row>
    <row r="1194" spans="1:12">
      <c r="A1194">
        <v>1193</v>
      </c>
      <c r="B1194">
        <v>63</v>
      </c>
      <c r="C1194">
        <v>1697</v>
      </c>
      <c r="D1194" t="s">
        <v>1261</v>
      </c>
      <c r="E1194">
        <v>8</v>
      </c>
      <c r="F1194" t="s">
        <v>1262</v>
      </c>
      <c r="G1194" s="28">
        <f>_xlfn.XLOOKUP(Emergency[[#This Row],[Visit_ID]],Financials[Visit_ID],Financials[Total_Bill_Amount])</f>
        <v>9010</v>
      </c>
      <c r="H1194" s="28">
        <f>_xlfn.XLOOKUP(Emergency[[#This Row],[Visit_ID]],Financials[Visit_ID],Financials[Insurance_Coverage])</f>
        <v>7011.1872811455441</v>
      </c>
      <c r="I1194" s="28">
        <f>_xlfn.XLOOKUP(Emergency[[#This Row],[Visit_ID]],Financials[Visit_ID],Financials[Balance_Due])</f>
        <v>1998.8127188544561</v>
      </c>
      <c r="J1194" s="3">
        <f>_xlfn.XLOOKUP(Emergency[[#This Row],[Visit_ID]],Hospitalvisits[Visit_ID],Hospitalvisits[Admission_Date])</f>
        <v>45331</v>
      </c>
      <c r="K1194">
        <f>_xlfn.XLOOKUP(Emergency[[#This Row],[Patient_ID]],Patientsdetails[Patient_ID],Patientsdetails[Satisfaction_Score])</f>
        <v>6</v>
      </c>
      <c r="L1194" t="str">
        <f>_xlfn.XLOOKUP(Emergency[[#This Row],[Patient_ID]],Medicals[Patient ID],Medicals[Department])</f>
        <v>Oncology</v>
      </c>
    </row>
    <row r="1195" spans="1:12">
      <c r="A1195">
        <v>1194</v>
      </c>
      <c r="B1195">
        <v>847</v>
      </c>
      <c r="C1195">
        <v>1724</v>
      </c>
      <c r="D1195" t="s">
        <v>1262</v>
      </c>
      <c r="E1195">
        <v>2</v>
      </c>
      <c r="F1195" t="s">
        <v>1261</v>
      </c>
      <c r="G1195" s="28">
        <f>_xlfn.XLOOKUP(Emergency[[#This Row],[Visit_ID]],Financials[Visit_ID],Financials[Total_Bill_Amount])</f>
        <v>20393</v>
      </c>
      <c r="H1195" s="28">
        <f>_xlfn.XLOOKUP(Emergency[[#This Row],[Visit_ID]],Financials[Visit_ID],Financials[Insurance_Coverage])</f>
        <v>17327.34693838712</v>
      </c>
      <c r="I1195" s="28">
        <f>_xlfn.XLOOKUP(Emergency[[#This Row],[Visit_ID]],Financials[Visit_ID],Financials[Balance_Due])</f>
        <v>3065.6530616128771</v>
      </c>
      <c r="J1195" s="3">
        <f>_xlfn.XLOOKUP(Emergency[[#This Row],[Visit_ID]],Hospitalvisits[Visit_ID],Hospitalvisits[Admission_Date])</f>
        <v>44601</v>
      </c>
      <c r="K1195">
        <f>_xlfn.XLOOKUP(Emergency[[#This Row],[Patient_ID]],Patientsdetails[Patient_ID],Patientsdetails[Satisfaction_Score])</f>
        <v>10</v>
      </c>
      <c r="L1195" t="e">
        <f>_xlfn.XLOOKUP(Emergency[[#This Row],[Patient_ID]],Medicals[Patient ID],Medicals[Department])</f>
        <v>#N/A</v>
      </c>
    </row>
    <row r="1196" spans="1:12">
      <c r="A1196">
        <v>1195</v>
      </c>
      <c r="B1196">
        <v>775</v>
      </c>
      <c r="C1196">
        <v>1611</v>
      </c>
      <c r="D1196" t="s">
        <v>1261</v>
      </c>
      <c r="E1196">
        <v>7</v>
      </c>
      <c r="F1196" t="s">
        <v>1262</v>
      </c>
      <c r="G1196" s="28">
        <f>_xlfn.XLOOKUP(Emergency[[#This Row],[Visit_ID]],Financials[Visit_ID],Financials[Total_Bill_Amount])</f>
        <v>4911</v>
      </c>
      <c r="H1196" s="28">
        <f>_xlfn.XLOOKUP(Emergency[[#This Row],[Visit_ID]],Financials[Visit_ID],Financials[Insurance_Coverage])</f>
        <v>2650.1669771356978</v>
      </c>
      <c r="I1196" s="28">
        <f>_xlfn.XLOOKUP(Emergency[[#This Row],[Visit_ID]],Financials[Visit_ID],Financials[Balance_Due])</f>
        <v>2260.8330228643022</v>
      </c>
      <c r="J1196" s="3">
        <f>_xlfn.XLOOKUP(Emergency[[#This Row],[Visit_ID]],Hospitalvisits[Visit_ID],Hospitalvisits[Admission_Date])</f>
        <v>45553</v>
      </c>
      <c r="K1196">
        <f>_xlfn.XLOOKUP(Emergency[[#This Row],[Patient_ID]],Patientsdetails[Patient_ID],Patientsdetails[Satisfaction_Score])</f>
        <v>3</v>
      </c>
      <c r="L1196" t="e">
        <f>_xlfn.XLOOKUP(Emergency[[#This Row],[Patient_ID]],Medicals[Patient ID],Medicals[Department])</f>
        <v>#N/A</v>
      </c>
    </row>
    <row r="1197" spans="1:12">
      <c r="A1197">
        <v>1196</v>
      </c>
      <c r="B1197">
        <v>116</v>
      </c>
      <c r="C1197">
        <v>1585</v>
      </c>
      <c r="D1197" t="s">
        <v>1261</v>
      </c>
      <c r="E1197">
        <v>11</v>
      </c>
      <c r="F1197" t="s">
        <v>1262</v>
      </c>
      <c r="G1197" s="28">
        <f>_xlfn.XLOOKUP(Emergency[[#This Row],[Visit_ID]],Financials[Visit_ID],Financials[Total_Bill_Amount])</f>
        <v>13756</v>
      </c>
      <c r="H1197" s="28">
        <f>_xlfn.XLOOKUP(Emergency[[#This Row],[Visit_ID]],Financials[Visit_ID],Financials[Insurance_Coverage])</f>
        <v>10951.93302057933</v>
      </c>
      <c r="I1197" s="28">
        <f>_xlfn.XLOOKUP(Emergency[[#This Row],[Visit_ID]],Financials[Visit_ID],Financials[Balance_Due])</f>
        <v>2804.0669794206678</v>
      </c>
      <c r="J1197" s="3">
        <f>_xlfn.XLOOKUP(Emergency[[#This Row],[Visit_ID]],Hospitalvisits[Visit_ID],Hospitalvisits[Admission_Date])</f>
        <v>45501</v>
      </c>
      <c r="K1197">
        <f>_xlfn.XLOOKUP(Emergency[[#This Row],[Patient_ID]],Patientsdetails[Patient_ID],Patientsdetails[Satisfaction_Score])</f>
        <v>8</v>
      </c>
      <c r="L1197" t="e">
        <f>_xlfn.XLOOKUP(Emergency[[#This Row],[Patient_ID]],Medicals[Patient ID],Medicals[Department])</f>
        <v>#N/A</v>
      </c>
    </row>
    <row r="1198" spans="1:12">
      <c r="A1198">
        <v>1197</v>
      </c>
      <c r="B1198">
        <v>516</v>
      </c>
      <c r="C1198">
        <v>2420</v>
      </c>
      <c r="D1198" t="s">
        <v>1262</v>
      </c>
      <c r="E1198">
        <v>4</v>
      </c>
      <c r="F1198" t="s">
        <v>1261</v>
      </c>
      <c r="G1198" s="28">
        <f>_xlfn.XLOOKUP(Emergency[[#This Row],[Visit_ID]],Financials[Visit_ID],Financials[Total_Bill_Amount])</f>
        <v>15941</v>
      </c>
      <c r="H1198" s="28">
        <f>_xlfn.XLOOKUP(Emergency[[#This Row],[Visit_ID]],Financials[Visit_ID],Financials[Insurance_Coverage])</f>
        <v>11594.21372443879</v>
      </c>
      <c r="I1198" s="28">
        <f>_xlfn.XLOOKUP(Emergency[[#This Row],[Visit_ID]],Financials[Visit_ID],Financials[Balance_Due])</f>
        <v>4346.7862755612077</v>
      </c>
      <c r="J1198" s="3">
        <f>_xlfn.XLOOKUP(Emergency[[#This Row],[Visit_ID]],Hospitalvisits[Visit_ID],Hospitalvisits[Admission_Date])</f>
        <v>45596</v>
      </c>
      <c r="K1198">
        <f>_xlfn.XLOOKUP(Emergency[[#This Row],[Patient_ID]],Patientsdetails[Patient_ID],Patientsdetails[Satisfaction_Score])</f>
        <v>4</v>
      </c>
      <c r="L1198" t="e">
        <f>_xlfn.XLOOKUP(Emergency[[#This Row],[Patient_ID]],Medicals[Patient ID],Medicals[Department])</f>
        <v>#N/A</v>
      </c>
    </row>
    <row r="1199" spans="1:12">
      <c r="A1199">
        <v>1198</v>
      </c>
      <c r="B1199">
        <v>476</v>
      </c>
      <c r="C1199">
        <v>1310</v>
      </c>
      <c r="D1199" t="s">
        <v>1262</v>
      </c>
      <c r="E1199">
        <v>8</v>
      </c>
      <c r="F1199" t="s">
        <v>1261</v>
      </c>
      <c r="G1199" s="28">
        <f>_xlfn.XLOOKUP(Emergency[[#This Row],[Visit_ID]],Financials[Visit_ID],Financials[Total_Bill_Amount])</f>
        <v>48269</v>
      </c>
      <c r="H1199" s="28">
        <f>_xlfn.XLOOKUP(Emergency[[#This Row],[Visit_ID]],Financials[Visit_ID],Financials[Insurance_Coverage])</f>
        <v>29190.95496169433</v>
      </c>
      <c r="I1199" s="28">
        <f>_xlfn.XLOOKUP(Emergency[[#This Row],[Visit_ID]],Financials[Visit_ID],Financials[Balance_Due])</f>
        <v>19078.04503830567</v>
      </c>
      <c r="J1199" s="3">
        <f>_xlfn.XLOOKUP(Emergency[[#This Row],[Visit_ID]],Hospitalvisits[Visit_ID],Hospitalvisits[Admission_Date])</f>
        <v>45141</v>
      </c>
      <c r="K1199">
        <f>_xlfn.XLOOKUP(Emergency[[#This Row],[Patient_ID]],Patientsdetails[Patient_ID],Patientsdetails[Satisfaction_Score])</f>
        <v>10</v>
      </c>
      <c r="L1199" t="e">
        <f>_xlfn.XLOOKUP(Emergency[[#This Row],[Patient_ID]],Medicals[Patient ID],Medicals[Department])</f>
        <v>#N/A</v>
      </c>
    </row>
    <row r="1200" spans="1:12">
      <c r="A1200">
        <v>1199</v>
      </c>
      <c r="B1200">
        <v>152</v>
      </c>
      <c r="C1200">
        <v>389</v>
      </c>
      <c r="D1200" t="s">
        <v>1261</v>
      </c>
      <c r="E1200">
        <v>4</v>
      </c>
      <c r="F1200" t="s">
        <v>1261</v>
      </c>
      <c r="G1200" s="28">
        <f>_xlfn.XLOOKUP(Emergency[[#This Row],[Visit_ID]],Financials[Visit_ID],Financials[Total_Bill_Amount])</f>
        <v>15883</v>
      </c>
      <c r="H1200" s="28">
        <f>_xlfn.XLOOKUP(Emergency[[#This Row],[Visit_ID]],Financials[Visit_ID],Financials[Insurance_Coverage])</f>
        <v>12837.23114140763</v>
      </c>
      <c r="I1200" s="28">
        <f>_xlfn.XLOOKUP(Emergency[[#This Row],[Visit_ID]],Financials[Visit_ID],Financials[Balance_Due])</f>
        <v>3045.7688585923679</v>
      </c>
      <c r="J1200" s="3">
        <f>_xlfn.XLOOKUP(Emergency[[#This Row],[Visit_ID]],Hospitalvisits[Visit_ID],Hospitalvisits[Admission_Date])</f>
        <v>45057</v>
      </c>
      <c r="K1200">
        <f>_xlfn.XLOOKUP(Emergency[[#This Row],[Patient_ID]],Patientsdetails[Patient_ID],Patientsdetails[Satisfaction_Score])</f>
        <v>4</v>
      </c>
      <c r="L1200" t="e">
        <f>_xlfn.XLOOKUP(Emergency[[#This Row],[Patient_ID]],Medicals[Patient ID],Medicals[Department])</f>
        <v>#N/A</v>
      </c>
    </row>
    <row r="1201" spans="1:12">
      <c r="A1201">
        <v>1200</v>
      </c>
      <c r="B1201">
        <v>281</v>
      </c>
      <c r="C1201">
        <v>2615</v>
      </c>
      <c r="D1201" t="s">
        <v>1261</v>
      </c>
      <c r="E1201">
        <v>1</v>
      </c>
      <c r="F1201" t="s">
        <v>1262</v>
      </c>
      <c r="G1201" s="28">
        <f>_xlfn.XLOOKUP(Emergency[[#This Row],[Visit_ID]],Financials[Visit_ID],Financials[Total_Bill_Amount])</f>
        <v>48487</v>
      </c>
      <c r="H1201" s="28">
        <f>_xlfn.XLOOKUP(Emergency[[#This Row],[Visit_ID]],Financials[Visit_ID],Financials[Insurance_Coverage])</f>
        <v>35824.25869532545</v>
      </c>
      <c r="I1201" s="28">
        <f>_xlfn.XLOOKUP(Emergency[[#This Row],[Visit_ID]],Financials[Visit_ID],Financials[Balance_Due])</f>
        <v>12662.74130467455</v>
      </c>
      <c r="J1201" s="3">
        <f>_xlfn.XLOOKUP(Emergency[[#This Row],[Visit_ID]],Hospitalvisits[Visit_ID],Hospitalvisits[Admission_Date])</f>
        <v>45089</v>
      </c>
      <c r="K1201">
        <f>_xlfn.XLOOKUP(Emergency[[#This Row],[Patient_ID]],Patientsdetails[Patient_ID],Patientsdetails[Satisfaction_Score])</f>
        <v>10</v>
      </c>
      <c r="L1201" t="e">
        <f>_xlfn.XLOOKUP(Emergency[[#This Row],[Patient_ID]],Medicals[Patient ID],Medicals[Department])</f>
        <v>#N/A</v>
      </c>
    </row>
    <row r="1202" spans="1:12">
      <c r="A1202">
        <v>1201</v>
      </c>
      <c r="B1202">
        <v>163</v>
      </c>
      <c r="C1202">
        <v>186</v>
      </c>
      <c r="D1202" t="s">
        <v>1261</v>
      </c>
      <c r="E1202">
        <v>7</v>
      </c>
      <c r="F1202" t="s">
        <v>1262</v>
      </c>
      <c r="G1202" s="28">
        <f>_xlfn.XLOOKUP(Emergency[[#This Row],[Visit_ID]],Financials[Visit_ID],Financials[Total_Bill_Amount])</f>
        <v>11209</v>
      </c>
      <c r="H1202" s="28">
        <f>_xlfn.XLOOKUP(Emergency[[#This Row],[Visit_ID]],Financials[Visit_ID],Financials[Insurance_Coverage])</f>
        <v>8599.8186004179533</v>
      </c>
      <c r="I1202" s="28">
        <f>_xlfn.XLOOKUP(Emergency[[#This Row],[Visit_ID]],Financials[Visit_ID],Financials[Balance_Due])</f>
        <v>2609.1813995820471</v>
      </c>
      <c r="J1202" s="3">
        <f>_xlfn.XLOOKUP(Emergency[[#This Row],[Visit_ID]],Hospitalvisits[Visit_ID],Hospitalvisits[Admission_Date])</f>
        <v>45582</v>
      </c>
      <c r="K1202">
        <f>_xlfn.XLOOKUP(Emergency[[#This Row],[Patient_ID]],Patientsdetails[Patient_ID],Patientsdetails[Satisfaction_Score])</f>
        <v>8</v>
      </c>
      <c r="L1202" t="str">
        <f>_xlfn.XLOOKUP(Emergency[[#This Row],[Patient_ID]],Medicals[Patient ID],Medicals[Department])</f>
        <v>Oncology</v>
      </c>
    </row>
    <row r="1203" spans="1:12">
      <c r="A1203">
        <v>1202</v>
      </c>
      <c r="B1203">
        <v>505</v>
      </c>
      <c r="C1203">
        <v>2734</v>
      </c>
      <c r="D1203" t="s">
        <v>1262</v>
      </c>
      <c r="E1203">
        <v>1</v>
      </c>
      <c r="F1203" t="s">
        <v>1261</v>
      </c>
      <c r="G1203" s="28">
        <f>_xlfn.XLOOKUP(Emergency[[#This Row],[Visit_ID]],Financials[Visit_ID],Financials[Total_Bill_Amount])</f>
        <v>10581</v>
      </c>
      <c r="H1203" s="28">
        <f>_xlfn.XLOOKUP(Emergency[[#This Row],[Visit_ID]],Financials[Visit_ID],Financials[Insurance_Coverage])</f>
        <v>8048.6745020730286</v>
      </c>
      <c r="I1203" s="28">
        <f>_xlfn.XLOOKUP(Emergency[[#This Row],[Visit_ID]],Financials[Visit_ID],Financials[Balance_Due])</f>
        <v>2532.3254979269709</v>
      </c>
      <c r="J1203" s="3">
        <f>_xlfn.XLOOKUP(Emergency[[#This Row],[Visit_ID]],Hospitalvisits[Visit_ID],Hospitalvisits[Admission_Date])</f>
        <v>45205</v>
      </c>
      <c r="K1203">
        <f>_xlfn.XLOOKUP(Emergency[[#This Row],[Patient_ID]],Patientsdetails[Patient_ID],Patientsdetails[Satisfaction_Score])</f>
        <v>3</v>
      </c>
      <c r="L1203" t="e">
        <f>_xlfn.XLOOKUP(Emergency[[#This Row],[Patient_ID]],Medicals[Patient ID],Medicals[Department])</f>
        <v>#N/A</v>
      </c>
    </row>
    <row r="1204" spans="1:12">
      <c r="A1204">
        <v>1203</v>
      </c>
      <c r="B1204">
        <v>314</v>
      </c>
      <c r="C1204">
        <v>2639</v>
      </c>
      <c r="D1204" t="s">
        <v>1262</v>
      </c>
      <c r="E1204">
        <v>11</v>
      </c>
      <c r="F1204" t="s">
        <v>1261</v>
      </c>
      <c r="G1204" s="28">
        <f>_xlfn.XLOOKUP(Emergency[[#This Row],[Visit_ID]],Financials[Visit_ID],Financials[Total_Bill_Amount])</f>
        <v>28166</v>
      </c>
      <c r="H1204" s="28">
        <f>_xlfn.XLOOKUP(Emergency[[#This Row],[Visit_ID]],Financials[Visit_ID],Financials[Insurance_Coverage])</f>
        <v>16270.055718239069</v>
      </c>
      <c r="I1204" s="28">
        <f>_xlfn.XLOOKUP(Emergency[[#This Row],[Visit_ID]],Financials[Visit_ID],Financials[Balance_Due])</f>
        <v>11895.944281760931</v>
      </c>
      <c r="J1204" s="3">
        <f>_xlfn.XLOOKUP(Emergency[[#This Row],[Visit_ID]],Hospitalvisits[Visit_ID],Hospitalvisits[Admission_Date])</f>
        <v>45172</v>
      </c>
      <c r="K1204">
        <f>_xlfn.XLOOKUP(Emergency[[#This Row],[Patient_ID]],Patientsdetails[Patient_ID],Patientsdetails[Satisfaction_Score])</f>
        <v>8</v>
      </c>
      <c r="L1204" t="e">
        <f>_xlfn.XLOOKUP(Emergency[[#This Row],[Patient_ID]],Medicals[Patient ID],Medicals[Department])</f>
        <v>#N/A</v>
      </c>
    </row>
    <row r="1205" spans="1:12">
      <c r="A1205">
        <v>1204</v>
      </c>
      <c r="B1205">
        <v>742</v>
      </c>
      <c r="C1205">
        <v>503</v>
      </c>
      <c r="D1205" t="s">
        <v>1262</v>
      </c>
      <c r="E1205">
        <v>4</v>
      </c>
      <c r="F1205" t="s">
        <v>1262</v>
      </c>
      <c r="G1205" s="28">
        <f>_xlfn.XLOOKUP(Emergency[[#This Row],[Visit_ID]],Financials[Visit_ID],Financials[Total_Bill_Amount])</f>
        <v>12514</v>
      </c>
      <c r="H1205" s="28">
        <f>_xlfn.XLOOKUP(Emergency[[#This Row],[Visit_ID]],Financials[Visit_ID],Financials[Insurance_Coverage])</f>
        <v>7820.5291558900362</v>
      </c>
      <c r="I1205" s="28">
        <f>_xlfn.XLOOKUP(Emergency[[#This Row],[Visit_ID]],Financials[Visit_ID],Financials[Balance_Due])</f>
        <v>4693.4708441099638</v>
      </c>
      <c r="J1205" s="3">
        <f>_xlfn.XLOOKUP(Emergency[[#This Row],[Visit_ID]],Hospitalvisits[Visit_ID],Hospitalvisits[Admission_Date])</f>
        <v>45039</v>
      </c>
      <c r="K1205">
        <f>_xlfn.XLOOKUP(Emergency[[#This Row],[Patient_ID]],Patientsdetails[Patient_ID],Patientsdetails[Satisfaction_Score])</f>
        <v>10</v>
      </c>
      <c r="L1205" t="e">
        <f>_xlfn.XLOOKUP(Emergency[[#This Row],[Patient_ID]],Medicals[Patient ID],Medicals[Department])</f>
        <v>#N/A</v>
      </c>
    </row>
    <row r="1206" spans="1:12">
      <c r="A1206">
        <v>1205</v>
      </c>
      <c r="B1206">
        <v>959</v>
      </c>
      <c r="C1206">
        <v>1266</v>
      </c>
      <c r="D1206" t="s">
        <v>1262</v>
      </c>
      <c r="E1206">
        <v>8</v>
      </c>
      <c r="F1206" t="s">
        <v>1261</v>
      </c>
      <c r="G1206" s="28">
        <f>_xlfn.XLOOKUP(Emergency[[#This Row],[Visit_ID]],Financials[Visit_ID],Financials[Total_Bill_Amount])</f>
        <v>4255</v>
      </c>
      <c r="H1206" s="28">
        <f>_xlfn.XLOOKUP(Emergency[[#This Row],[Visit_ID]],Financials[Visit_ID],Financials[Insurance_Coverage])</f>
        <v>3325.9636330354838</v>
      </c>
      <c r="I1206" s="28">
        <f>_xlfn.XLOOKUP(Emergency[[#This Row],[Visit_ID]],Financials[Visit_ID],Financials[Balance_Due])</f>
        <v>929.03636696451622</v>
      </c>
      <c r="J1206" s="3">
        <f>_xlfn.XLOOKUP(Emergency[[#This Row],[Visit_ID]],Hospitalvisits[Visit_ID],Hospitalvisits[Admission_Date])</f>
        <v>45054</v>
      </c>
      <c r="K1206">
        <f>_xlfn.XLOOKUP(Emergency[[#This Row],[Patient_ID]],Patientsdetails[Patient_ID],Patientsdetails[Satisfaction_Score])</f>
        <v>4</v>
      </c>
      <c r="L1206" t="e">
        <f>_xlfn.XLOOKUP(Emergency[[#This Row],[Patient_ID]],Medicals[Patient ID],Medicals[Department])</f>
        <v>#N/A</v>
      </c>
    </row>
    <row r="1207" spans="1:12">
      <c r="A1207">
        <v>1206</v>
      </c>
      <c r="B1207">
        <v>713</v>
      </c>
      <c r="C1207">
        <v>2178</v>
      </c>
      <c r="D1207" t="s">
        <v>1262</v>
      </c>
      <c r="E1207">
        <v>4</v>
      </c>
      <c r="F1207" t="s">
        <v>1262</v>
      </c>
      <c r="G1207" s="28">
        <f>_xlfn.XLOOKUP(Emergency[[#This Row],[Visit_ID]],Financials[Visit_ID],Financials[Total_Bill_Amount])</f>
        <v>7707</v>
      </c>
      <c r="H1207" s="28">
        <f>_xlfn.XLOOKUP(Emergency[[#This Row],[Visit_ID]],Financials[Visit_ID],Financials[Insurance_Coverage])</f>
        <v>6611.4865248953247</v>
      </c>
      <c r="I1207" s="28">
        <f>_xlfn.XLOOKUP(Emergency[[#This Row],[Visit_ID]],Financials[Visit_ID],Financials[Balance_Due])</f>
        <v>1095.5134751046751</v>
      </c>
      <c r="J1207" s="3">
        <f>_xlfn.XLOOKUP(Emergency[[#This Row],[Visit_ID]],Hospitalvisits[Visit_ID],Hospitalvisits[Admission_Date])</f>
        <v>44892</v>
      </c>
      <c r="K1207">
        <f>_xlfn.XLOOKUP(Emergency[[#This Row],[Patient_ID]],Patientsdetails[Patient_ID],Patientsdetails[Satisfaction_Score])</f>
        <v>3</v>
      </c>
      <c r="L1207" t="e">
        <f>_xlfn.XLOOKUP(Emergency[[#This Row],[Patient_ID]],Medicals[Patient ID],Medicals[Department])</f>
        <v>#N/A</v>
      </c>
    </row>
    <row r="1208" spans="1:12">
      <c r="A1208">
        <v>1207</v>
      </c>
      <c r="B1208">
        <v>938</v>
      </c>
      <c r="C1208">
        <v>2466</v>
      </c>
      <c r="D1208" t="s">
        <v>1262</v>
      </c>
      <c r="E1208">
        <v>7</v>
      </c>
      <c r="F1208" t="s">
        <v>1262</v>
      </c>
      <c r="G1208" s="28">
        <f>_xlfn.XLOOKUP(Emergency[[#This Row],[Visit_ID]],Financials[Visit_ID],Financials[Total_Bill_Amount])</f>
        <v>15328</v>
      </c>
      <c r="H1208" s="28">
        <f>_xlfn.XLOOKUP(Emergency[[#This Row],[Visit_ID]],Financials[Visit_ID],Financials[Insurance_Coverage])</f>
        <v>13282.27106823696</v>
      </c>
      <c r="I1208" s="28">
        <f>_xlfn.XLOOKUP(Emergency[[#This Row],[Visit_ID]],Financials[Visit_ID],Financials[Balance_Due])</f>
        <v>2045.7289317630371</v>
      </c>
      <c r="J1208" s="3">
        <f>_xlfn.XLOOKUP(Emergency[[#This Row],[Visit_ID]],Hospitalvisits[Visit_ID],Hospitalvisits[Admission_Date])</f>
        <v>45060</v>
      </c>
      <c r="K1208">
        <f>_xlfn.XLOOKUP(Emergency[[#This Row],[Patient_ID]],Patientsdetails[Patient_ID],Patientsdetails[Satisfaction_Score])</f>
        <v>2</v>
      </c>
      <c r="L1208" t="e">
        <f>_xlfn.XLOOKUP(Emergency[[#This Row],[Patient_ID]],Medicals[Patient ID],Medicals[Department])</f>
        <v>#N/A</v>
      </c>
    </row>
    <row r="1209" spans="1:12">
      <c r="A1209">
        <v>1208</v>
      </c>
      <c r="B1209">
        <v>824</v>
      </c>
      <c r="C1209">
        <v>29</v>
      </c>
      <c r="D1209" t="s">
        <v>1261</v>
      </c>
      <c r="E1209">
        <v>11</v>
      </c>
      <c r="F1209" t="s">
        <v>1262</v>
      </c>
      <c r="G1209" s="28">
        <f>_xlfn.XLOOKUP(Emergency[[#This Row],[Visit_ID]],Financials[Visit_ID],Financials[Total_Bill_Amount])</f>
        <v>24952</v>
      </c>
      <c r="H1209" s="28">
        <f>_xlfn.XLOOKUP(Emergency[[#This Row],[Visit_ID]],Financials[Visit_ID],Financials[Insurance_Coverage])</f>
        <v>21470.4928302318</v>
      </c>
      <c r="I1209" s="28">
        <f>_xlfn.XLOOKUP(Emergency[[#This Row],[Visit_ID]],Financials[Visit_ID],Financials[Balance_Due])</f>
        <v>3481.5071697682029</v>
      </c>
      <c r="J1209" s="3">
        <f>_xlfn.XLOOKUP(Emergency[[#This Row],[Visit_ID]],Hospitalvisits[Visit_ID],Hospitalvisits[Admission_Date])</f>
        <v>44908</v>
      </c>
      <c r="K1209">
        <f>_xlfn.XLOOKUP(Emergency[[#This Row],[Patient_ID]],Patientsdetails[Patient_ID],Patientsdetails[Satisfaction_Score])</f>
        <v>6</v>
      </c>
      <c r="L1209" t="e">
        <f>_xlfn.XLOOKUP(Emergency[[#This Row],[Patient_ID]],Medicals[Patient ID],Medicals[Department])</f>
        <v>#N/A</v>
      </c>
    </row>
    <row r="1210" spans="1:12">
      <c r="A1210">
        <v>1209</v>
      </c>
      <c r="B1210">
        <v>434</v>
      </c>
      <c r="C1210">
        <v>1266</v>
      </c>
      <c r="D1210" t="s">
        <v>1261</v>
      </c>
      <c r="E1210">
        <v>4</v>
      </c>
      <c r="F1210" t="s">
        <v>1261</v>
      </c>
      <c r="G1210" s="28">
        <f>_xlfn.XLOOKUP(Emergency[[#This Row],[Visit_ID]],Financials[Visit_ID],Financials[Total_Bill_Amount])</f>
        <v>4255</v>
      </c>
      <c r="H1210" s="28">
        <f>_xlfn.XLOOKUP(Emergency[[#This Row],[Visit_ID]],Financials[Visit_ID],Financials[Insurance_Coverage])</f>
        <v>3325.9636330354838</v>
      </c>
      <c r="I1210" s="28">
        <f>_xlfn.XLOOKUP(Emergency[[#This Row],[Visit_ID]],Financials[Visit_ID],Financials[Balance_Due])</f>
        <v>929.03636696451622</v>
      </c>
      <c r="J1210" s="3">
        <f>_xlfn.XLOOKUP(Emergency[[#This Row],[Visit_ID]],Hospitalvisits[Visit_ID],Hospitalvisits[Admission_Date])</f>
        <v>45054</v>
      </c>
      <c r="K1210">
        <f>_xlfn.XLOOKUP(Emergency[[#This Row],[Patient_ID]],Patientsdetails[Patient_ID],Patientsdetails[Satisfaction_Score])</f>
        <v>4</v>
      </c>
      <c r="L1210" t="e">
        <f>_xlfn.XLOOKUP(Emergency[[#This Row],[Patient_ID]],Medicals[Patient ID],Medicals[Department])</f>
        <v>#N/A</v>
      </c>
    </row>
    <row r="1211" spans="1:12">
      <c r="A1211">
        <v>1210</v>
      </c>
      <c r="B1211">
        <v>223</v>
      </c>
      <c r="C1211">
        <v>2984</v>
      </c>
      <c r="D1211" t="s">
        <v>1261</v>
      </c>
      <c r="E1211">
        <v>2</v>
      </c>
      <c r="F1211" t="s">
        <v>1261</v>
      </c>
      <c r="G1211" s="28">
        <f>_xlfn.XLOOKUP(Emergency[[#This Row],[Visit_ID]],Financials[Visit_ID],Financials[Total_Bill_Amount])</f>
        <v>21502</v>
      </c>
      <c r="H1211" s="28">
        <f>_xlfn.XLOOKUP(Emergency[[#This Row],[Visit_ID]],Financials[Visit_ID],Financials[Insurance_Coverage])</f>
        <v>14803.73068276063</v>
      </c>
      <c r="I1211" s="28">
        <f>_xlfn.XLOOKUP(Emergency[[#This Row],[Visit_ID]],Financials[Visit_ID],Financials[Balance_Due])</f>
        <v>6698.2693172393701</v>
      </c>
      <c r="J1211" s="3">
        <f>_xlfn.XLOOKUP(Emergency[[#This Row],[Visit_ID]],Hospitalvisits[Visit_ID],Hospitalvisits[Admission_Date])</f>
        <v>44930</v>
      </c>
      <c r="K1211">
        <f>_xlfn.XLOOKUP(Emergency[[#This Row],[Patient_ID]],Patientsdetails[Patient_ID],Patientsdetails[Satisfaction_Score])</f>
        <v>9</v>
      </c>
      <c r="L1211" t="e">
        <f>_xlfn.XLOOKUP(Emergency[[#This Row],[Patient_ID]],Medicals[Patient ID],Medicals[Department])</f>
        <v>#N/A</v>
      </c>
    </row>
    <row r="1212" spans="1:12">
      <c r="A1212">
        <v>1211</v>
      </c>
      <c r="B1212">
        <v>548</v>
      </c>
      <c r="C1212">
        <v>52</v>
      </c>
      <c r="D1212" t="s">
        <v>1261</v>
      </c>
      <c r="E1212">
        <v>12</v>
      </c>
      <c r="F1212" t="s">
        <v>1261</v>
      </c>
      <c r="G1212" s="28">
        <f>_xlfn.XLOOKUP(Emergency[[#This Row],[Visit_ID]],Financials[Visit_ID],Financials[Total_Bill_Amount])</f>
        <v>5323</v>
      </c>
      <c r="H1212" s="28">
        <f>_xlfn.XLOOKUP(Emergency[[#This Row],[Visit_ID]],Financials[Visit_ID],Financials[Insurance_Coverage])</f>
        <v>3333.3293454948189</v>
      </c>
      <c r="I1212" s="28">
        <f>_xlfn.XLOOKUP(Emergency[[#This Row],[Visit_ID]],Financials[Visit_ID],Financials[Balance_Due])</f>
        <v>1989.6706545051809</v>
      </c>
      <c r="J1212" s="3">
        <f>_xlfn.XLOOKUP(Emergency[[#This Row],[Visit_ID]],Hospitalvisits[Visit_ID],Hospitalvisits[Admission_Date])</f>
        <v>44896</v>
      </c>
      <c r="K1212">
        <f>_xlfn.XLOOKUP(Emergency[[#This Row],[Patient_ID]],Patientsdetails[Patient_ID],Patientsdetails[Satisfaction_Score])</f>
        <v>10</v>
      </c>
      <c r="L1212" t="e">
        <f>_xlfn.XLOOKUP(Emergency[[#This Row],[Patient_ID]],Medicals[Patient ID],Medicals[Department])</f>
        <v>#N/A</v>
      </c>
    </row>
    <row r="1213" spans="1:12">
      <c r="A1213">
        <v>1212</v>
      </c>
      <c r="B1213">
        <v>714</v>
      </c>
      <c r="C1213">
        <v>463</v>
      </c>
      <c r="D1213" t="s">
        <v>1262</v>
      </c>
      <c r="E1213">
        <v>3</v>
      </c>
      <c r="F1213" t="s">
        <v>1262</v>
      </c>
      <c r="G1213" s="28">
        <f>_xlfn.XLOOKUP(Emergency[[#This Row],[Visit_ID]],Financials[Visit_ID],Financials[Total_Bill_Amount])</f>
        <v>8106</v>
      </c>
      <c r="H1213" s="28">
        <f>_xlfn.XLOOKUP(Emergency[[#This Row],[Visit_ID]],Financials[Visit_ID],Financials[Insurance_Coverage])</f>
        <v>6376.4223253514328</v>
      </c>
      <c r="I1213" s="28">
        <f>_xlfn.XLOOKUP(Emergency[[#This Row],[Visit_ID]],Financials[Visit_ID],Financials[Balance_Due])</f>
        <v>1729.5776746485669</v>
      </c>
      <c r="J1213" s="3">
        <f>_xlfn.XLOOKUP(Emergency[[#This Row],[Visit_ID]],Hospitalvisits[Visit_ID],Hospitalvisits[Admission_Date])</f>
        <v>44581</v>
      </c>
      <c r="K1213">
        <f>_xlfn.XLOOKUP(Emergency[[#This Row],[Patient_ID]],Patientsdetails[Patient_ID],Patientsdetails[Satisfaction_Score])</f>
        <v>1</v>
      </c>
      <c r="L1213" t="e">
        <f>_xlfn.XLOOKUP(Emergency[[#This Row],[Patient_ID]],Medicals[Patient ID],Medicals[Department])</f>
        <v>#N/A</v>
      </c>
    </row>
    <row r="1214" spans="1:12">
      <c r="A1214">
        <v>1213</v>
      </c>
      <c r="B1214">
        <v>11</v>
      </c>
      <c r="C1214">
        <v>2601</v>
      </c>
      <c r="D1214" t="s">
        <v>1261</v>
      </c>
      <c r="E1214">
        <v>6</v>
      </c>
      <c r="F1214" t="s">
        <v>1261</v>
      </c>
      <c r="G1214" s="28">
        <f>_xlfn.XLOOKUP(Emergency[[#This Row],[Visit_ID]],Financials[Visit_ID],Financials[Total_Bill_Amount])</f>
        <v>6049</v>
      </c>
      <c r="H1214" s="28">
        <f>_xlfn.XLOOKUP(Emergency[[#This Row],[Visit_ID]],Financials[Visit_ID],Financials[Insurance_Coverage])</f>
        <v>3239.1664459597341</v>
      </c>
      <c r="I1214" s="28">
        <f>_xlfn.XLOOKUP(Emergency[[#This Row],[Visit_ID]],Financials[Visit_ID],Financials[Balance_Due])</f>
        <v>2809.8335540402659</v>
      </c>
      <c r="J1214" s="3">
        <f>_xlfn.XLOOKUP(Emergency[[#This Row],[Visit_ID]],Hospitalvisits[Visit_ID],Hospitalvisits[Admission_Date])</f>
        <v>44781</v>
      </c>
      <c r="K1214">
        <f>_xlfn.XLOOKUP(Emergency[[#This Row],[Patient_ID]],Patientsdetails[Patient_ID],Patientsdetails[Satisfaction_Score])</f>
        <v>4</v>
      </c>
      <c r="L1214" t="e">
        <f>_xlfn.XLOOKUP(Emergency[[#This Row],[Patient_ID]],Medicals[Patient ID],Medicals[Department])</f>
        <v>#N/A</v>
      </c>
    </row>
    <row r="1215" spans="1:12">
      <c r="A1215">
        <v>1214</v>
      </c>
      <c r="B1215">
        <v>724</v>
      </c>
      <c r="C1215">
        <v>2106</v>
      </c>
      <c r="D1215" t="s">
        <v>1261</v>
      </c>
      <c r="E1215">
        <v>11</v>
      </c>
      <c r="F1215" t="s">
        <v>1262</v>
      </c>
      <c r="G1215" s="28">
        <f>_xlfn.XLOOKUP(Emergency[[#This Row],[Visit_ID]],Financials[Visit_ID],Financials[Total_Bill_Amount])</f>
        <v>5213</v>
      </c>
      <c r="H1215" s="28">
        <f>_xlfn.XLOOKUP(Emergency[[#This Row],[Visit_ID]],Financials[Visit_ID],Financials[Insurance_Coverage])</f>
        <v>2757.4845904892941</v>
      </c>
      <c r="I1215" s="28">
        <f>_xlfn.XLOOKUP(Emergency[[#This Row],[Visit_ID]],Financials[Visit_ID],Financials[Balance_Due])</f>
        <v>2455.5154095107059</v>
      </c>
      <c r="J1215" s="3">
        <f>_xlfn.XLOOKUP(Emergency[[#This Row],[Visit_ID]],Hospitalvisits[Visit_ID],Hospitalvisits[Admission_Date])</f>
        <v>45331</v>
      </c>
      <c r="K1215">
        <f>_xlfn.XLOOKUP(Emergency[[#This Row],[Patient_ID]],Patientsdetails[Patient_ID],Patientsdetails[Satisfaction_Score])</f>
        <v>1</v>
      </c>
      <c r="L1215" t="e">
        <f>_xlfn.XLOOKUP(Emergency[[#This Row],[Patient_ID]],Medicals[Patient ID],Medicals[Department])</f>
        <v>#N/A</v>
      </c>
    </row>
    <row r="1216" spans="1:12">
      <c r="A1216">
        <v>1215</v>
      </c>
      <c r="B1216">
        <v>200</v>
      </c>
      <c r="C1216">
        <v>2441</v>
      </c>
      <c r="D1216" t="s">
        <v>1262</v>
      </c>
      <c r="E1216">
        <v>7</v>
      </c>
      <c r="F1216" t="s">
        <v>1262</v>
      </c>
      <c r="G1216" s="28">
        <f>_xlfn.XLOOKUP(Emergency[[#This Row],[Visit_ID]],Financials[Visit_ID],Financials[Total_Bill_Amount])</f>
        <v>22596</v>
      </c>
      <c r="H1216" s="28">
        <f>_xlfn.XLOOKUP(Emergency[[#This Row],[Visit_ID]],Financials[Visit_ID],Financials[Insurance_Coverage])</f>
        <v>15836.327546283939</v>
      </c>
      <c r="I1216" s="28">
        <f>_xlfn.XLOOKUP(Emergency[[#This Row],[Visit_ID]],Financials[Visit_ID],Financials[Balance_Due])</f>
        <v>6759.6724537160626</v>
      </c>
      <c r="J1216" s="3">
        <f>_xlfn.XLOOKUP(Emergency[[#This Row],[Visit_ID]],Hospitalvisits[Visit_ID],Hospitalvisits[Admission_Date])</f>
        <v>45138</v>
      </c>
      <c r="K1216">
        <f>_xlfn.XLOOKUP(Emergency[[#This Row],[Patient_ID]],Patientsdetails[Patient_ID],Patientsdetails[Satisfaction_Score])</f>
        <v>2</v>
      </c>
      <c r="L1216" t="str">
        <f>_xlfn.XLOOKUP(Emergency[[#This Row],[Patient_ID]],Medicals[Patient ID],Medicals[Department])</f>
        <v>Oncology</v>
      </c>
    </row>
    <row r="1217" spans="1:12">
      <c r="A1217">
        <v>1216</v>
      </c>
      <c r="B1217">
        <v>524</v>
      </c>
      <c r="C1217">
        <v>795</v>
      </c>
      <c r="D1217" t="s">
        <v>1261</v>
      </c>
      <c r="E1217">
        <v>9</v>
      </c>
      <c r="F1217" t="s">
        <v>1261</v>
      </c>
      <c r="G1217" s="28">
        <f>_xlfn.XLOOKUP(Emergency[[#This Row],[Visit_ID]],Financials[Visit_ID],Financials[Total_Bill_Amount])</f>
        <v>36499</v>
      </c>
      <c r="H1217" s="28">
        <f>_xlfn.XLOOKUP(Emergency[[#This Row],[Visit_ID]],Financials[Visit_ID],Financials[Insurance_Coverage])</f>
        <v>22608.229127506049</v>
      </c>
      <c r="I1217" s="28">
        <f>_xlfn.XLOOKUP(Emergency[[#This Row],[Visit_ID]],Financials[Visit_ID],Financials[Balance_Due])</f>
        <v>13890.770872493949</v>
      </c>
      <c r="J1217" s="3">
        <f>_xlfn.XLOOKUP(Emergency[[#This Row],[Visit_ID]],Hospitalvisits[Visit_ID],Hospitalvisits[Admission_Date])</f>
        <v>45270</v>
      </c>
      <c r="K1217">
        <f>_xlfn.XLOOKUP(Emergency[[#This Row],[Patient_ID]],Patientsdetails[Patient_ID],Patientsdetails[Satisfaction_Score])</f>
        <v>4</v>
      </c>
      <c r="L1217" t="e">
        <f>_xlfn.XLOOKUP(Emergency[[#This Row],[Patient_ID]],Medicals[Patient ID],Medicals[Department])</f>
        <v>#N/A</v>
      </c>
    </row>
    <row r="1218" spans="1:12">
      <c r="A1218">
        <v>1217</v>
      </c>
      <c r="B1218">
        <v>217</v>
      </c>
      <c r="C1218">
        <v>1478</v>
      </c>
      <c r="D1218" t="s">
        <v>1262</v>
      </c>
      <c r="E1218">
        <v>8</v>
      </c>
      <c r="F1218" t="s">
        <v>1262</v>
      </c>
      <c r="G1218" s="28">
        <f>_xlfn.XLOOKUP(Emergency[[#This Row],[Visit_ID]],Financials[Visit_ID],Financials[Total_Bill_Amount])</f>
        <v>29408</v>
      </c>
      <c r="H1218" s="28">
        <f>_xlfn.XLOOKUP(Emergency[[#This Row],[Visit_ID]],Financials[Visit_ID],Financials[Insurance_Coverage])</f>
        <v>22984.51804094097</v>
      </c>
      <c r="I1218" s="28">
        <f>_xlfn.XLOOKUP(Emergency[[#This Row],[Visit_ID]],Financials[Visit_ID],Financials[Balance_Due])</f>
        <v>6423.4819590590341</v>
      </c>
      <c r="J1218" s="3">
        <f>_xlfn.XLOOKUP(Emergency[[#This Row],[Visit_ID]],Hospitalvisits[Visit_ID],Hospitalvisits[Admission_Date])</f>
        <v>45646</v>
      </c>
      <c r="K1218">
        <f>_xlfn.XLOOKUP(Emergency[[#This Row],[Patient_ID]],Patientsdetails[Patient_ID],Patientsdetails[Satisfaction_Score])</f>
        <v>8</v>
      </c>
      <c r="L1218" t="e">
        <f>_xlfn.XLOOKUP(Emergency[[#This Row],[Patient_ID]],Medicals[Patient ID],Medicals[Department])</f>
        <v>#N/A</v>
      </c>
    </row>
    <row r="1219" spans="1:12">
      <c r="A1219">
        <v>1218</v>
      </c>
      <c r="B1219">
        <v>450</v>
      </c>
      <c r="C1219">
        <v>771</v>
      </c>
      <c r="D1219" t="s">
        <v>1261</v>
      </c>
      <c r="E1219">
        <v>9</v>
      </c>
      <c r="F1219" t="s">
        <v>1261</v>
      </c>
      <c r="G1219" s="28">
        <f>_xlfn.XLOOKUP(Emergency[[#This Row],[Visit_ID]],Financials[Visit_ID],Financials[Total_Bill_Amount])</f>
        <v>10841</v>
      </c>
      <c r="H1219" s="28">
        <f>_xlfn.XLOOKUP(Emergency[[#This Row],[Visit_ID]],Financials[Visit_ID],Financials[Insurance_Coverage])</f>
        <v>8582.8017312308803</v>
      </c>
      <c r="I1219" s="28">
        <f>_xlfn.XLOOKUP(Emergency[[#This Row],[Visit_ID]],Financials[Visit_ID],Financials[Balance_Due])</f>
        <v>2258.1982687691202</v>
      </c>
      <c r="J1219" s="3">
        <f>_xlfn.XLOOKUP(Emergency[[#This Row],[Visit_ID]],Hospitalvisits[Visit_ID],Hospitalvisits[Admission_Date])</f>
        <v>45650</v>
      </c>
      <c r="K1219">
        <f>_xlfn.XLOOKUP(Emergency[[#This Row],[Patient_ID]],Patientsdetails[Patient_ID],Patientsdetails[Satisfaction_Score])</f>
        <v>4</v>
      </c>
      <c r="L1219" t="e">
        <f>_xlfn.XLOOKUP(Emergency[[#This Row],[Patient_ID]],Medicals[Patient ID],Medicals[Department])</f>
        <v>#N/A</v>
      </c>
    </row>
    <row r="1220" spans="1:12">
      <c r="A1220">
        <v>1219</v>
      </c>
      <c r="B1220">
        <v>107</v>
      </c>
      <c r="C1220">
        <v>2715</v>
      </c>
      <c r="D1220" t="s">
        <v>1262</v>
      </c>
      <c r="E1220">
        <v>7</v>
      </c>
      <c r="F1220" t="s">
        <v>1262</v>
      </c>
      <c r="G1220" s="28">
        <f>_xlfn.XLOOKUP(Emergency[[#This Row],[Visit_ID]],Financials[Visit_ID],Financials[Total_Bill_Amount])</f>
        <v>9746</v>
      </c>
      <c r="H1220" s="28">
        <f>_xlfn.XLOOKUP(Emergency[[#This Row],[Visit_ID]],Financials[Visit_ID],Financials[Insurance_Coverage])</f>
        <v>6068.0455919339838</v>
      </c>
      <c r="I1220" s="28">
        <f>_xlfn.XLOOKUP(Emergency[[#This Row],[Visit_ID]],Financials[Visit_ID],Financials[Balance_Due])</f>
        <v>3677.9544080660162</v>
      </c>
      <c r="J1220" s="3">
        <f>_xlfn.XLOOKUP(Emergency[[#This Row],[Visit_ID]],Hospitalvisits[Visit_ID],Hospitalvisits[Admission_Date])</f>
        <v>45083</v>
      </c>
      <c r="K1220">
        <f>_xlfn.XLOOKUP(Emergency[[#This Row],[Patient_ID]],Patientsdetails[Patient_ID],Patientsdetails[Satisfaction_Score])</f>
        <v>8</v>
      </c>
      <c r="L1220" t="e">
        <f>_xlfn.XLOOKUP(Emergency[[#This Row],[Patient_ID]],Medicals[Patient ID],Medicals[Department])</f>
        <v>#N/A</v>
      </c>
    </row>
    <row r="1221" spans="1:12">
      <c r="A1221">
        <v>1220</v>
      </c>
      <c r="B1221">
        <v>318</v>
      </c>
      <c r="C1221">
        <v>1302</v>
      </c>
      <c r="D1221" t="s">
        <v>1262</v>
      </c>
      <c r="E1221">
        <v>5</v>
      </c>
      <c r="F1221" t="s">
        <v>1261</v>
      </c>
      <c r="G1221" s="28">
        <f>_xlfn.XLOOKUP(Emergency[[#This Row],[Visit_ID]],Financials[Visit_ID],Financials[Total_Bill_Amount])</f>
        <v>20674</v>
      </c>
      <c r="H1221" s="28">
        <f>_xlfn.XLOOKUP(Emergency[[#This Row],[Visit_ID]],Financials[Visit_ID],Financials[Insurance_Coverage])</f>
        <v>17823.85776131977</v>
      </c>
      <c r="I1221" s="28">
        <f>_xlfn.XLOOKUP(Emergency[[#This Row],[Visit_ID]],Financials[Visit_ID],Financials[Balance_Due])</f>
        <v>2850.142238680226</v>
      </c>
      <c r="J1221" s="3">
        <f>_xlfn.XLOOKUP(Emergency[[#This Row],[Visit_ID]],Hospitalvisits[Visit_ID],Hospitalvisits[Admission_Date])</f>
        <v>44952</v>
      </c>
      <c r="K1221">
        <f>_xlfn.XLOOKUP(Emergency[[#This Row],[Patient_ID]],Patientsdetails[Patient_ID],Patientsdetails[Satisfaction_Score])</f>
        <v>10</v>
      </c>
      <c r="L1221" t="e">
        <f>_xlfn.XLOOKUP(Emergency[[#This Row],[Patient_ID]],Medicals[Patient ID],Medicals[Department])</f>
        <v>#N/A</v>
      </c>
    </row>
    <row r="1222" spans="1:12">
      <c r="A1222">
        <v>1221</v>
      </c>
      <c r="B1222">
        <v>251</v>
      </c>
      <c r="C1222">
        <v>1332</v>
      </c>
      <c r="D1222" t="s">
        <v>1262</v>
      </c>
      <c r="E1222">
        <v>12</v>
      </c>
      <c r="F1222" t="s">
        <v>1262</v>
      </c>
      <c r="G1222" s="28">
        <f>_xlfn.XLOOKUP(Emergency[[#This Row],[Visit_ID]],Financials[Visit_ID],Financials[Total_Bill_Amount])</f>
        <v>15125</v>
      </c>
      <c r="H1222" s="28">
        <f>_xlfn.XLOOKUP(Emergency[[#This Row],[Visit_ID]],Financials[Visit_ID],Financials[Insurance_Coverage])</f>
        <v>9365.6317346798223</v>
      </c>
      <c r="I1222" s="28">
        <f>_xlfn.XLOOKUP(Emergency[[#This Row],[Visit_ID]],Financials[Visit_ID],Financials[Balance_Due])</f>
        <v>5759.3682653201777</v>
      </c>
      <c r="J1222" s="3">
        <f>_xlfn.XLOOKUP(Emergency[[#This Row],[Visit_ID]],Hospitalvisits[Visit_ID],Hospitalvisits[Admission_Date])</f>
        <v>44963</v>
      </c>
      <c r="K1222">
        <f>_xlfn.XLOOKUP(Emergency[[#This Row],[Patient_ID]],Patientsdetails[Patient_ID],Patientsdetails[Satisfaction_Score])</f>
        <v>7</v>
      </c>
      <c r="L1222" t="e">
        <f>_xlfn.XLOOKUP(Emergency[[#This Row],[Patient_ID]],Medicals[Patient ID],Medicals[Department])</f>
        <v>#N/A</v>
      </c>
    </row>
    <row r="1223" spans="1:12">
      <c r="A1223">
        <v>1222</v>
      </c>
      <c r="B1223">
        <v>377</v>
      </c>
      <c r="C1223">
        <v>2530</v>
      </c>
      <c r="D1223" t="s">
        <v>1262</v>
      </c>
      <c r="E1223">
        <v>7</v>
      </c>
      <c r="F1223" t="s">
        <v>1261</v>
      </c>
      <c r="G1223" s="28">
        <f>_xlfn.XLOOKUP(Emergency[[#This Row],[Visit_ID]],Financials[Visit_ID],Financials[Total_Bill_Amount])</f>
        <v>24691</v>
      </c>
      <c r="H1223" s="28">
        <f>_xlfn.XLOOKUP(Emergency[[#This Row],[Visit_ID]],Financials[Visit_ID],Financials[Insurance_Coverage])</f>
        <v>19119.624887674981</v>
      </c>
      <c r="I1223" s="28">
        <f>_xlfn.XLOOKUP(Emergency[[#This Row],[Visit_ID]],Financials[Visit_ID],Financials[Balance_Due])</f>
        <v>5571.3751123250186</v>
      </c>
      <c r="J1223" s="3">
        <f>_xlfn.XLOOKUP(Emergency[[#This Row],[Visit_ID]],Hospitalvisits[Visit_ID],Hospitalvisits[Admission_Date])</f>
        <v>44856</v>
      </c>
      <c r="K1223">
        <f>_xlfn.XLOOKUP(Emergency[[#This Row],[Patient_ID]],Patientsdetails[Patient_ID],Patientsdetails[Satisfaction_Score])</f>
        <v>8</v>
      </c>
      <c r="L1223" t="e">
        <f>_xlfn.XLOOKUP(Emergency[[#This Row],[Patient_ID]],Medicals[Patient ID],Medicals[Department])</f>
        <v>#N/A</v>
      </c>
    </row>
    <row r="1224" spans="1:12">
      <c r="A1224">
        <v>1223</v>
      </c>
      <c r="B1224">
        <v>272</v>
      </c>
      <c r="C1224">
        <v>2809</v>
      </c>
      <c r="D1224" t="s">
        <v>1261</v>
      </c>
      <c r="E1224">
        <v>9</v>
      </c>
      <c r="F1224" t="s">
        <v>1261</v>
      </c>
      <c r="G1224" s="28">
        <f>_xlfn.XLOOKUP(Emergency[[#This Row],[Visit_ID]],Financials[Visit_ID],Financials[Total_Bill_Amount])</f>
        <v>36119</v>
      </c>
      <c r="H1224" s="28">
        <f>_xlfn.XLOOKUP(Emergency[[#This Row],[Visit_ID]],Financials[Visit_ID],Financials[Insurance_Coverage])</f>
        <v>28821.64229439398</v>
      </c>
      <c r="I1224" s="28">
        <f>_xlfn.XLOOKUP(Emergency[[#This Row],[Visit_ID]],Financials[Visit_ID],Financials[Balance_Due])</f>
        <v>7297.3577056060203</v>
      </c>
      <c r="J1224" s="3">
        <f>_xlfn.XLOOKUP(Emergency[[#This Row],[Visit_ID]],Hospitalvisits[Visit_ID],Hospitalvisits[Admission_Date])</f>
        <v>44575</v>
      </c>
      <c r="K1224">
        <f>_xlfn.XLOOKUP(Emergency[[#This Row],[Patient_ID]],Patientsdetails[Patient_ID],Patientsdetails[Satisfaction_Score])</f>
        <v>7</v>
      </c>
      <c r="L1224" t="e">
        <f>_xlfn.XLOOKUP(Emergency[[#This Row],[Patient_ID]],Medicals[Patient ID],Medicals[Department])</f>
        <v>#N/A</v>
      </c>
    </row>
    <row r="1225" spans="1:12">
      <c r="A1225">
        <v>1224</v>
      </c>
      <c r="B1225">
        <v>957</v>
      </c>
      <c r="C1225">
        <v>1552</v>
      </c>
      <c r="D1225" t="s">
        <v>1261</v>
      </c>
      <c r="E1225">
        <v>1</v>
      </c>
      <c r="F1225" t="s">
        <v>1262</v>
      </c>
      <c r="G1225" s="28">
        <f>_xlfn.XLOOKUP(Emergency[[#This Row],[Visit_ID]],Financials[Visit_ID],Financials[Total_Bill_Amount])</f>
        <v>34295</v>
      </c>
      <c r="H1225" s="28">
        <f>_xlfn.XLOOKUP(Emergency[[#This Row],[Visit_ID]],Financials[Visit_ID],Financials[Insurance_Coverage])</f>
        <v>17533.287536845481</v>
      </c>
      <c r="I1225" s="28">
        <f>_xlfn.XLOOKUP(Emergency[[#This Row],[Visit_ID]],Financials[Visit_ID],Financials[Balance_Due])</f>
        <v>16761.712463154519</v>
      </c>
      <c r="J1225" s="3">
        <f>_xlfn.XLOOKUP(Emergency[[#This Row],[Visit_ID]],Hospitalvisits[Visit_ID],Hospitalvisits[Admission_Date])</f>
        <v>44580</v>
      </c>
      <c r="K1225">
        <f>_xlfn.XLOOKUP(Emergency[[#This Row],[Patient_ID]],Patientsdetails[Patient_ID],Patientsdetails[Satisfaction_Score])</f>
        <v>10</v>
      </c>
      <c r="L1225" t="e">
        <f>_xlfn.XLOOKUP(Emergency[[#This Row],[Patient_ID]],Medicals[Patient ID],Medicals[Department])</f>
        <v>#N/A</v>
      </c>
    </row>
    <row r="1226" spans="1:12">
      <c r="A1226">
        <v>1225</v>
      </c>
      <c r="B1226">
        <v>421</v>
      </c>
      <c r="C1226">
        <v>1486</v>
      </c>
      <c r="D1226" t="s">
        <v>1261</v>
      </c>
      <c r="E1226">
        <v>2</v>
      </c>
      <c r="F1226" t="s">
        <v>1262</v>
      </c>
      <c r="G1226" s="28">
        <f>_xlfn.XLOOKUP(Emergency[[#This Row],[Visit_ID]],Financials[Visit_ID],Financials[Total_Bill_Amount])</f>
        <v>22611</v>
      </c>
      <c r="H1226" s="28">
        <f>_xlfn.XLOOKUP(Emergency[[#This Row],[Visit_ID]],Financials[Visit_ID],Financials[Insurance_Coverage])</f>
        <v>19529.14190626852</v>
      </c>
      <c r="I1226" s="28">
        <f>_xlfn.XLOOKUP(Emergency[[#This Row],[Visit_ID]],Financials[Visit_ID],Financials[Balance_Due])</f>
        <v>3081.8580937314841</v>
      </c>
      <c r="J1226" s="3">
        <f>_xlfn.XLOOKUP(Emergency[[#This Row],[Visit_ID]],Hospitalvisits[Visit_ID],Hospitalvisits[Admission_Date])</f>
        <v>45024</v>
      </c>
      <c r="K1226">
        <f>_xlfn.XLOOKUP(Emergency[[#This Row],[Patient_ID]],Patientsdetails[Patient_ID],Patientsdetails[Satisfaction_Score])</f>
        <v>9</v>
      </c>
      <c r="L1226" t="e">
        <f>_xlfn.XLOOKUP(Emergency[[#This Row],[Patient_ID]],Medicals[Patient ID],Medicals[Department])</f>
        <v>#N/A</v>
      </c>
    </row>
    <row r="1227" spans="1:12">
      <c r="A1227">
        <v>1226</v>
      </c>
      <c r="B1227">
        <v>329</v>
      </c>
      <c r="C1227">
        <v>783</v>
      </c>
      <c r="D1227" t="s">
        <v>1262</v>
      </c>
      <c r="E1227">
        <v>12</v>
      </c>
      <c r="F1227" t="s">
        <v>1262</v>
      </c>
      <c r="G1227" s="28">
        <f>_xlfn.XLOOKUP(Emergency[[#This Row],[Visit_ID]],Financials[Visit_ID],Financials[Total_Bill_Amount])</f>
        <v>19888</v>
      </c>
      <c r="H1227" s="28">
        <f>_xlfn.XLOOKUP(Emergency[[#This Row],[Visit_ID]],Financials[Visit_ID],Financials[Insurance_Coverage])</f>
        <v>14817.27020487351</v>
      </c>
      <c r="I1227" s="28">
        <f>_xlfn.XLOOKUP(Emergency[[#This Row],[Visit_ID]],Financials[Visit_ID],Financials[Balance_Due])</f>
        <v>5070.7297951264918</v>
      </c>
      <c r="J1227" s="3">
        <f>_xlfn.XLOOKUP(Emergency[[#This Row],[Visit_ID]],Hospitalvisits[Visit_ID],Hospitalvisits[Admission_Date])</f>
        <v>45442</v>
      </c>
      <c r="K1227">
        <f>_xlfn.XLOOKUP(Emergency[[#This Row],[Patient_ID]],Patientsdetails[Patient_ID],Patientsdetails[Satisfaction_Score])</f>
        <v>4</v>
      </c>
      <c r="L1227" t="e">
        <f>_xlfn.XLOOKUP(Emergency[[#This Row],[Patient_ID]],Medicals[Patient ID],Medicals[Department])</f>
        <v>#N/A</v>
      </c>
    </row>
    <row r="1228" spans="1:12">
      <c r="A1228">
        <v>1227</v>
      </c>
      <c r="B1228">
        <v>864</v>
      </c>
      <c r="C1228">
        <v>2838</v>
      </c>
      <c r="D1228" t="s">
        <v>1261</v>
      </c>
      <c r="E1228">
        <v>12</v>
      </c>
      <c r="F1228" t="s">
        <v>1261</v>
      </c>
      <c r="G1228" s="28">
        <f>_xlfn.XLOOKUP(Emergency[[#This Row],[Visit_ID]],Financials[Visit_ID],Financials[Total_Bill_Amount])</f>
        <v>18278</v>
      </c>
      <c r="H1228" s="28">
        <f>_xlfn.XLOOKUP(Emergency[[#This Row],[Visit_ID]],Financials[Visit_ID],Financials[Insurance_Coverage])</f>
        <v>12928.817639271479</v>
      </c>
      <c r="I1228" s="28">
        <f>_xlfn.XLOOKUP(Emergency[[#This Row],[Visit_ID]],Financials[Visit_ID],Financials[Balance_Due])</f>
        <v>5349.1823607285214</v>
      </c>
      <c r="J1228" s="3">
        <f>_xlfn.XLOOKUP(Emergency[[#This Row],[Visit_ID]],Hospitalvisits[Visit_ID],Hospitalvisits[Admission_Date])</f>
        <v>44727</v>
      </c>
      <c r="K1228">
        <f>_xlfn.XLOOKUP(Emergency[[#This Row],[Patient_ID]],Patientsdetails[Patient_ID],Patientsdetails[Satisfaction_Score])</f>
        <v>7</v>
      </c>
      <c r="L1228" t="e">
        <f>_xlfn.XLOOKUP(Emergency[[#This Row],[Patient_ID]],Medicals[Patient ID],Medicals[Department])</f>
        <v>#N/A</v>
      </c>
    </row>
    <row r="1229" spans="1:12">
      <c r="A1229">
        <v>1228</v>
      </c>
      <c r="B1229">
        <v>458</v>
      </c>
      <c r="C1229">
        <v>2949</v>
      </c>
      <c r="D1229" t="s">
        <v>1262</v>
      </c>
      <c r="E1229">
        <v>12</v>
      </c>
      <c r="F1229" t="s">
        <v>1261</v>
      </c>
      <c r="G1229" s="28">
        <f>_xlfn.XLOOKUP(Emergency[[#This Row],[Visit_ID]],Financials[Visit_ID],Financials[Total_Bill_Amount])</f>
        <v>11953</v>
      </c>
      <c r="H1229" s="28">
        <f>_xlfn.XLOOKUP(Emergency[[#This Row],[Visit_ID]],Financials[Visit_ID],Financials[Insurance_Coverage])</f>
        <v>9877.7419927009287</v>
      </c>
      <c r="I1229" s="28">
        <f>_xlfn.XLOOKUP(Emergency[[#This Row],[Visit_ID]],Financials[Visit_ID],Financials[Balance_Due])</f>
        <v>2075.2580072990709</v>
      </c>
      <c r="J1229" s="3">
        <f>_xlfn.XLOOKUP(Emergency[[#This Row],[Visit_ID]],Hospitalvisits[Visit_ID],Hospitalvisits[Admission_Date])</f>
        <v>45157</v>
      </c>
      <c r="K1229">
        <f>_xlfn.XLOOKUP(Emergency[[#This Row],[Patient_ID]],Patientsdetails[Patient_ID],Patientsdetails[Satisfaction_Score])</f>
        <v>9</v>
      </c>
      <c r="L1229" t="e">
        <f>_xlfn.XLOOKUP(Emergency[[#This Row],[Patient_ID]],Medicals[Patient ID],Medicals[Department])</f>
        <v>#N/A</v>
      </c>
    </row>
    <row r="1230" spans="1:12">
      <c r="A1230">
        <v>1229</v>
      </c>
      <c r="B1230">
        <v>242</v>
      </c>
      <c r="C1230">
        <v>607</v>
      </c>
      <c r="D1230" t="s">
        <v>1261</v>
      </c>
      <c r="E1230">
        <v>7</v>
      </c>
      <c r="F1230" t="s">
        <v>1261</v>
      </c>
      <c r="G1230" s="28">
        <f>_xlfn.XLOOKUP(Emergency[[#This Row],[Visit_ID]],Financials[Visit_ID],Financials[Total_Bill_Amount])</f>
        <v>46310</v>
      </c>
      <c r="H1230" s="28">
        <f>_xlfn.XLOOKUP(Emergency[[#This Row],[Visit_ID]],Financials[Visit_ID],Financials[Insurance_Coverage])</f>
        <v>39604.675416105463</v>
      </c>
      <c r="I1230" s="28">
        <f>_xlfn.XLOOKUP(Emergency[[#This Row],[Visit_ID]],Financials[Visit_ID],Financials[Balance_Due])</f>
        <v>6705.324583894544</v>
      </c>
      <c r="J1230" s="3">
        <f>_xlfn.XLOOKUP(Emergency[[#This Row],[Visit_ID]],Hospitalvisits[Visit_ID],Hospitalvisits[Admission_Date])</f>
        <v>45555</v>
      </c>
      <c r="K1230">
        <f>_xlfn.XLOOKUP(Emergency[[#This Row],[Patient_ID]],Patientsdetails[Patient_ID],Patientsdetails[Satisfaction_Score])</f>
        <v>10</v>
      </c>
      <c r="L1230" t="e">
        <f>_xlfn.XLOOKUP(Emergency[[#This Row],[Patient_ID]],Medicals[Patient ID],Medicals[Department])</f>
        <v>#N/A</v>
      </c>
    </row>
    <row r="1231" spans="1:12">
      <c r="A1231">
        <v>1230</v>
      </c>
      <c r="B1231">
        <v>707</v>
      </c>
      <c r="C1231">
        <v>1668</v>
      </c>
      <c r="D1231" t="s">
        <v>1262</v>
      </c>
      <c r="E1231">
        <v>10</v>
      </c>
      <c r="F1231" t="s">
        <v>1261</v>
      </c>
      <c r="G1231" s="28">
        <f>_xlfn.XLOOKUP(Emergency[[#This Row],[Visit_ID]],Financials[Visit_ID],Financials[Total_Bill_Amount])</f>
        <v>30360</v>
      </c>
      <c r="H1231" s="28">
        <f>_xlfn.XLOOKUP(Emergency[[#This Row],[Visit_ID]],Financials[Visit_ID],Financials[Insurance_Coverage])</f>
        <v>23949.736053740791</v>
      </c>
      <c r="I1231" s="28">
        <f>_xlfn.XLOOKUP(Emergency[[#This Row],[Visit_ID]],Financials[Visit_ID],Financials[Balance_Due])</f>
        <v>6410.2639462592051</v>
      </c>
      <c r="J1231" s="3">
        <f>_xlfn.XLOOKUP(Emergency[[#This Row],[Visit_ID]],Hospitalvisits[Visit_ID],Hospitalvisits[Admission_Date])</f>
        <v>45430</v>
      </c>
      <c r="K1231">
        <f>_xlfn.XLOOKUP(Emergency[[#This Row],[Patient_ID]],Patientsdetails[Patient_ID],Patientsdetails[Satisfaction_Score])</f>
        <v>10</v>
      </c>
      <c r="L1231" t="e">
        <f>_xlfn.XLOOKUP(Emergency[[#This Row],[Patient_ID]],Medicals[Patient ID],Medicals[Department])</f>
        <v>#N/A</v>
      </c>
    </row>
    <row r="1232" spans="1:12">
      <c r="A1232">
        <v>1231</v>
      </c>
      <c r="B1232">
        <v>993</v>
      </c>
      <c r="C1232">
        <v>604</v>
      </c>
      <c r="D1232" t="s">
        <v>1261</v>
      </c>
      <c r="E1232">
        <v>12</v>
      </c>
      <c r="F1232" t="s">
        <v>1261</v>
      </c>
      <c r="G1232" s="28">
        <f>_xlfn.XLOOKUP(Emergency[[#This Row],[Visit_ID]],Financials[Visit_ID],Financials[Total_Bill_Amount])</f>
        <v>24508</v>
      </c>
      <c r="H1232" s="28">
        <f>_xlfn.XLOOKUP(Emergency[[#This Row],[Visit_ID]],Financials[Visit_ID],Financials[Insurance_Coverage])</f>
        <v>21245.53681782927</v>
      </c>
      <c r="I1232" s="28">
        <f>_xlfn.XLOOKUP(Emergency[[#This Row],[Visit_ID]],Financials[Visit_ID],Financials[Balance_Due])</f>
        <v>3262.4631821707262</v>
      </c>
      <c r="J1232" s="3">
        <f>_xlfn.XLOOKUP(Emergency[[#This Row],[Visit_ID]],Hospitalvisits[Visit_ID],Hospitalvisits[Admission_Date])</f>
        <v>44822</v>
      </c>
      <c r="K1232">
        <f>_xlfn.XLOOKUP(Emergency[[#This Row],[Patient_ID]],Patientsdetails[Patient_ID],Patientsdetails[Satisfaction_Score])</f>
        <v>8</v>
      </c>
      <c r="L1232" t="e">
        <f>_xlfn.XLOOKUP(Emergency[[#This Row],[Patient_ID]],Medicals[Patient ID],Medicals[Department])</f>
        <v>#N/A</v>
      </c>
    </row>
    <row r="1233" spans="1:12">
      <c r="A1233">
        <v>1232</v>
      </c>
      <c r="B1233">
        <v>522</v>
      </c>
      <c r="C1233">
        <v>1896</v>
      </c>
      <c r="D1233" t="s">
        <v>1262</v>
      </c>
      <c r="E1233">
        <v>12</v>
      </c>
      <c r="F1233" t="s">
        <v>1262</v>
      </c>
      <c r="G1233" s="28">
        <f>_xlfn.XLOOKUP(Emergency[[#This Row],[Visit_ID]],Financials[Visit_ID],Financials[Total_Bill_Amount])</f>
        <v>11227</v>
      </c>
      <c r="H1233" s="28">
        <f>_xlfn.XLOOKUP(Emergency[[#This Row],[Visit_ID]],Financials[Visit_ID],Financials[Insurance_Coverage])</f>
        <v>9894.2629045237427</v>
      </c>
      <c r="I1233" s="28">
        <f>_xlfn.XLOOKUP(Emergency[[#This Row],[Visit_ID]],Financials[Visit_ID],Financials[Balance_Due])</f>
        <v>1332.7370954762571</v>
      </c>
      <c r="J1233" s="3">
        <f>_xlfn.XLOOKUP(Emergency[[#This Row],[Visit_ID]],Hospitalvisits[Visit_ID],Hospitalvisits[Admission_Date])</f>
        <v>45231</v>
      </c>
      <c r="K1233">
        <f>_xlfn.XLOOKUP(Emergency[[#This Row],[Patient_ID]],Patientsdetails[Patient_ID],Patientsdetails[Satisfaction_Score])</f>
        <v>7</v>
      </c>
      <c r="L1233" t="e">
        <f>_xlfn.XLOOKUP(Emergency[[#This Row],[Patient_ID]],Medicals[Patient ID],Medicals[Department])</f>
        <v>#N/A</v>
      </c>
    </row>
    <row r="1234" spans="1:12">
      <c r="A1234">
        <v>1233</v>
      </c>
      <c r="B1234">
        <v>755</v>
      </c>
      <c r="C1234">
        <v>203</v>
      </c>
      <c r="D1234" t="s">
        <v>1261</v>
      </c>
      <c r="E1234">
        <v>11</v>
      </c>
      <c r="F1234" t="s">
        <v>1261</v>
      </c>
      <c r="G1234" s="28">
        <f>_xlfn.XLOOKUP(Emergency[[#This Row],[Visit_ID]],Financials[Visit_ID],Financials[Total_Bill_Amount])</f>
        <v>16844</v>
      </c>
      <c r="H1234" s="28">
        <f>_xlfn.XLOOKUP(Emergency[[#This Row],[Visit_ID]],Financials[Visit_ID],Financials[Insurance_Coverage])</f>
        <v>9546.9949340438689</v>
      </c>
      <c r="I1234" s="28">
        <f>_xlfn.XLOOKUP(Emergency[[#This Row],[Visit_ID]],Financials[Visit_ID],Financials[Balance_Due])</f>
        <v>7297.0050659561311</v>
      </c>
      <c r="J1234" s="3">
        <f>_xlfn.XLOOKUP(Emergency[[#This Row],[Visit_ID]],Hospitalvisits[Visit_ID],Hospitalvisits[Admission_Date])</f>
        <v>45584</v>
      </c>
      <c r="K1234">
        <f>_xlfn.XLOOKUP(Emergency[[#This Row],[Patient_ID]],Patientsdetails[Patient_ID],Patientsdetails[Satisfaction_Score])</f>
        <v>3</v>
      </c>
      <c r="L1234" t="e">
        <f>_xlfn.XLOOKUP(Emergency[[#This Row],[Patient_ID]],Medicals[Patient ID],Medicals[Department])</f>
        <v>#N/A</v>
      </c>
    </row>
    <row r="1235" spans="1:12">
      <c r="A1235">
        <v>1234</v>
      </c>
      <c r="B1235">
        <v>173</v>
      </c>
      <c r="C1235">
        <v>2799</v>
      </c>
      <c r="D1235" t="s">
        <v>1261</v>
      </c>
      <c r="E1235">
        <v>10</v>
      </c>
      <c r="F1235" t="s">
        <v>1261</v>
      </c>
      <c r="G1235" s="28">
        <f>_xlfn.XLOOKUP(Emergency[[#This Row],[Visit_ID]],Financials[Visit_ID],Financials[Total_Bill_Amount])</f>
        <v>10159</v>
      </c>
      <c r="H1235" s="28">
        <f>_xlfn.XLOOKUP(Emergency[[#This Row],[Visit_ID]],Financials[Visit_ID],Financials[Insurance_Coverage])</f>
        <v>8852.4079402497155</v>
      </c>
      <c r="I1235" s="28">
        <f>_xlfn.XLOOKUP(Emergency[[#This Row],[Visit_ID]],Financials[Visit_ID],Financials[Balance_Due])</f>
        <v>1306.592059750285</v>
      </c>
      <c r="J1235" s="3">
        <f>_xlfn.XLOOKUP(Emergency[[#This Row],[Visit_ID]],Hospitalvisits[Visit_ID],Hospitalvisits[Admission_Date])</f>
        <v>44812</v>
      </c>
      <c r="K1235">
        <f>_xlfn.XLOOKUP(Emergency[[#This Row],[Patient_ID]],Patientsdetails[Patient_ID],Patientsdetails[Satisfaction_Score])</f>
        <v>10</v>
      </c>
      <c r="L1235" t="e">
        <f>_xlfn.XLOOKUP(Emergency[[#This Row],[Patient_ID]],Medicals[Patient ID],Medicals[Department])</f>
        <v>#N/A</v>
      </c>
    </row>
    <row r="1236" spans="1:12">
      <c r="A1236">
        <v>1235</v>
      </c>
      <c r="B1236">
        <v>841</v>
      </c>
      <c r="C1236">
        <v>1150</v>
      </c>
      <c r="D1236" t="s">
        <v>1262</v>
      </c>
      <c r="E1236">
        <v>7</v>
      </c>
      <c r="F1236" t="s">
        <v>1261</v>
      </c>
      <c r="G1236" s="28">
        <f>_xlfn.XLOOKUP(Emergency[[#This Row],[Visit_ID]],Financials[Visit_ID],Financials[Total_Bill_Amount])</f>
        <v>16518</v>
      </c>
      <c r="H1236" s="28">
        <f>_xlfn.XLOOKUP(Emergency[[#This Row],[Visit_ID]],Financials[Visit_ID],Financials[Insurance_Coverage])</f>
        <v>11970.02957795074</v>
      </c>
      <c r="I1236" s="28">
        <f>_xlfn.XLOOKUP(Emergency[[#This Row],[Visit_ID]],Financials[Visit_ID],Financials[Balance_Due])</f>
        <v>4547.970422049264</v>
      </c>
      <c r="J1236" s="3">
        <f>_xlfn.XLOOKUP(Emergency[[#This Row],[Visit_ID]],Hospitalvisits[Visit_ID],Hospitalvisits[Admission_Date])</f>
        <v>44687</v>
      </c>
      <c r="K1236">
        <f>_xlfn.XLOOKUP(Emergency[[#This Row],[Patient_ID]],Patientsdetails[Patient_ID],Patientsdetails[Satisfaction_Score])</f>
        <v>5</v>
      </c>
      <c r="L1236" t="e">
        <f>_xlfn.XLOOKUP(Emergency[[#This Row],[Patient_ID]],Medicals[Patient ID],Medicals[Department])</f>
        <v>#N/A</v>
      </c>
    </row>
    <row r="1237" spans="1:12">
      <c r="A1237">
        <v>1236</v>
      </c>
      <c r="B1237">
        <v>371</v>
      </c>
      <c r="C1237">
        <v>2965</v>
      </c>
      <c r="D1237" t="s">
        <v>1261</v>
      </c>
      <c r="E1237">
        <v>10</v>
      </c>
      <c r="F1237" t="s">
        <v>1261</v>
      </c>
      <c r="G1237" s="28">
        <f>_xlfn.XLOOKUP(Emergency[[#This Row],[Visit_ID]],Financials[Visit_ID],Financials[Total_Bill_Amount])</f>
        <v>6700</v>
      </c>
      <c r="H1237" s="28">
        <f>_xlfn.XLOOKUP(Emergency[[#This Row],[Visit_ID]],Financials[Visit_ID],Financials[Insurance_Coverage])</f>
        <v>4814.6404374549966</v>
      </c>
      <c r="I1237" s="28">
        <f>_xlfn.XLOOKUP(Emergency[[#This Row],[Visit_ID]],Financials[Visit_ID],Financials[Balance_Due])</f>
        <v>1885.359562545003</v>
      </c>
      <c r="J1237" s="3">
        <f>_xlfn.XLOOKUP(Emergency[[#This Row],[Visit_ID]],Hospitalvisits[Visit_ID],Hospitalvisits[Admission_Date])</f>
        <v>44668</v>
      </c>
      <c r="K1237">
        <f>_xlfn.XLOOKUP(Emergency[[#This Row],[Patient_ID]],Patientsdetails[Patient_ID],Patientsdetails[Satisfaction_Score])</f>
        <v>7</v>
      </c>
      <c r="L1237" t="e">
        <f>_xlfn.XLOOKUP(Emergency[[#This Row],[Patient_ID]],Medicals[Patient ID],Medicals[Department])</f>
        <v>#N/A</v>
      </c>
    </row>
    <row r="1238" spans="1:12">
      <c r="A1238">
        <v>1237</v>
      </c>
      <c r="B1238">
        <v>727</v>
      </c>
      <c r="C1238">
        <v>1605</v>
      </c>
      <c r="D1238" t="s">
        <v>1261</v>
      </c>
      <c r="E1238">
        <v>9</v>
      </c>
      <c r="F1238" t="s">
        <v>1262</v>
      </c>
      <c r="G1238" s="28">
        <f>_xlfn.XLOOKUP(Emergency[[#This Row],[Visit_ID]],Financials[Visit_ID],Financials[Total_Bill_Amount])</f>
        <v>33265</v>
      </c>
      <c r="H1238" s="28">
        <f>_xlfn.XLOOKUP(Emergency[[#This Row],[Visit_ID]],Financials[Visit_ID],Financials[Insurance_Coverage])</f>
        <v>22022.79194631497</v>
      </c>
      <c r="I1238" s="28">
        <f>_xlfn.XLOOKUP(Emergency[[#This Row],[Visit_ID]],Financials[Visit_ID],Financials[Balance_Due])</f>
        <v>11242.20805368503</v>
      </c>
      <c r="J1238" s="3">
        <f>_xlfn.XLOOKUP(Emergency[[#This Row],[Visit_ID]],Hospitalvisits[Visit_ID],Hospitalvisits[Admission_Date])</f>
        <v>45289</v>
      </c>
      <c r="K1238">
        <f>_xlfn.XLOOKUP(Emergency[[#This Row],[Patient_ID]],Patientsdetails[Patient_ID],Patientsdetails[Satisfaction_Score])</f>
        <v>5</v>
      </c>
      <c r="L1238" t="e">
        <f>_xlfn.XLOOKUP(Emergency[[#This Row],[Patient_ID]],Medicals[Patient ID],Medicals[Department])</f>
        <v>#N/A</v>
      </c>
    </row>
    <row r="1239" spans="1:12">
      <c r="A1239">
        <v>1238</v>
      </c>
      <c r="B1239">
        <v>394</v>
      </c>
      <c r="C1239">
        <v>205</v>
      </c>
      <c r="D1239" t="s">
        <v>1262</v>
      </c>
      <c r="E1239">
        <v>2</v>
      </c>
      <c r="F1239" t="s">
        <v>1262</v>
      </c>
      <c r="G1239" s="28">
        <f>_xlfn.XLOOKUP(Emergency[[#This Row],[Visit_ID]],Financials[Visit_ID],Financials[Total_Bill_Amount])</f>
        <v>20223</v>
      </c>
      <c r="H1239" s="28">
        <f>_xlfn.XLOOKUP(Emergency[[#This Row],[Visit_ID]],Financials[Visit_ID],Financials[Insurance_Coverage])</f>
        <v>15256.495567501441</v>
      </c>
      <c r="I1239" s="28">
        <f>_xlfn.XLOOKUP(Emergency[[#This Row],[Visit_ID]],Financials[Visit_ID],Financials[Balance_Due])</f>
        <v>4966.5044324985611</v>
      </c>
      <c r="J1239" s="3">
        <f>_xlfn.XLOOKUP(Emergency[[#This Row],[Visit_ID]],Hospitalvisits[Visit_ID],Hospitalvisits[Admission_Date])</f>
        <v>44897</v>
      </c>
      <c r="K1239">
        <f>_xlfn.XLOOKUP(Emergency[[#This Row],[Patient_ID]],Patientsdetails[Patient_ID],Patientsdetails[Satisfaction_Score])</f>
        <v>2</v>
      </c>
      <c r="L1239" t="e">
        <f>_xlfn.XLOOKUP(Emergency[[#This Row],[Patient_ID]],Medicals[Patient ID],Medicals[Department])</f>
        <v>#N/A</v>
      </c>
    </row>
    <row r="1240" spans="1:12">
      <c r="A1240">
        <v>1239</v>
      </c>
      <c r="B1240">
        <v>998</v>
      </c>
      <c r="C1240">
        <v>1927</v>
      </c>
      <c r="D1240" t="s">
        <v>1261</v>
      </c>
      <c r="E1240">
        <v>11</v>
      </c>
      <c r="F1240" t="s">
        <v>1261</v>
      </c>
      <c r="G1240" s="28">
        <f>_xlfn.XLOOKUP(Emergency[[#This Row],[Visit_ID]],Financials[Visit_ID],Financials[Total_Bill_Amount])</f>
        <v>7869</v>
      </c>
      <c r="H1240" s="28">
        <f>_xlfn.XLOOKUP(Emergency[[#This Row],[Visit_ID]],Financials[Visit_ID],Financials[Insurance_Coverage])</f>
        <v>4966.4009529784953</v>
      </c>
      <c r="I1240" s="28">
        <f>_xlfn.XLOOKUP(Emergency[[#This Row],[Visit_ID]],Financials[Visit_ID],Financials[Balance_Due])</f>
        <v>2902.5990470215052</v>
      </c>
      <c r="J1240" s="3">
        <f>_xlfn.XLOOKUP(Emergency[[#This Row],[Visit_ID]],Hospitalvisits[Visit_ID],Hospitalvisits[Admission_Date])</f>
        <v>45445</v>
      </c>
      <c r="K1240">
        <f>_xlfn.XLOOKUP(Emergency[[#This Row],[Patient_ID]],Patientsdetails[Patient_ID],Patientsdetails[Satisfaction_Score])</f>
        <v>1</v>
      </c>
      <c r="L1240" t="e">
        <f>_xlfn.XLOOKUP(Emergency[[#This Row],[Patient_ID]],Medicals[Patient ID],Medicals[Department])</f>
        <v>#N/A</v>
      </c>
    </row>
    <row r="1241" spans="1:12">
      <c r="A1241">
        <v>1240</v>
      </c>
      <c r="B1241">
        <v>646</v>
      </c>
      <c r="C1241">
        <v>606</v>
      </c>
      <c r="D1241" t="s">
        <v>1262</v>
      </c>
      <c r="E1241">
        <v>2</v>
      </c>
      <c r="F1241" t="s">
        <v>1261</v>
      </c>
      <c r="G1241" s="28">
        <f>_xlfn.XLOOKUP(Emergency[[#This Row],[Visit_ID]],Financials[Visit_ID],Financials[Total_Bill_Amount])</f>
        <v>49762</v>
      </c>
      <c r="H1241" s="28">
        <f>_xlfn.XLOOKUP(Emergency[[#This Row],[Visit_ID]],Financials[Visit_ID],Financials[Insurance_Coverage])</f>
        <v>42021.660034930333</v>
      </c>
      <c r="I1241" s="28">
        <f>_xlfn.XLOOKUP(Emergency[[#This Row],[Visit_ID]],Financials[Visit_ID],Financials[Balance_Due])</f>
        <v>7740.3399650696674</v>
      </c>
      <c r="J1241" s="3">
        <f>_xlfn.XLOOKUP(Emergency[[#This Row],[Visit_ID]],Hospitalvisits[Visit_ID],Hospitalvisits[Admission_Date])</f>
        <v>44787</v>
      </c>
      <c r="K1241">
        <f>_xlfn.XLOOKUP(Emergency[[#This Row],[Patient_ID]],Patientsdetails[Patient_ID],Patientsdetails[Satisfaction_Score])</f>
        <v>10</v>
      </c>
      <c r="L1241" t="e">
        <f>_xlfn.XLOOKUP(Emergency[[#This Row],[Patient_ID]],Medicals[Patient ID],Medicals[Department])</f>
        <v>#N/A</v>
      </c>
    </row>
    <row r="1242" spans="1:12">
      <c r="A1242">
        <v>1241</v>
      </c>
      <c r="B1242">
        <v>930</v>
      </c>
      <c r="C1242">
        <v>967</v>
      </c>
      <c r="D1242" t="s">
        <v>1262</v>
      </c>
      <c r="E1242">
        <v>10</v>
      </c>
      <c r="F1242" t="s">
        <v>1262</v>
      </c>
      <c r="G1242" s="28">
        <f>_xlfn.XLOOKUP(Emergency[[#This Row],[Visit_ID]],Financials[Visit_ID],Financials[Total_Bill_Amount])</f>
        <v>18348</v>
      </c>
      <c r="H1242" s="28">
        <f>_xlfn.XLOOKUP(Emergency[[#This Row],[Visit_ID]],Financials[Visit_ID],Financials[Insurance_Coverage])</f>
        <v>12766.841965071249</v>
      </c>
      <c r="I1242" s="28">
        <f>_xlfn.XLOOKUP(Emergency[[#This Row],[Visit_ID]],Financials[Visit_ID],Financials[Balance_Due])</f>
        <v>5581.1580349287487</v>
      </c>
      <c r="J1242" s="3">
        <f>_xlfn.XLOOKUP(Emergency[[#This Row],[Visit_ID]],Hospitalvisits[Visit_ID],Hospitalvisits[Admission_Date])</f>
        <v>45094</v>
      </c>
      <c r="K1242">
        <f>_xlfn.XLOOKUP(Emergency[[#This Row],[Patient_ID]],Patientsdetails[Patient_ID],Patientsdetails[Satisfaction_Score])</f>
        <v>4</v>
      </c>
      <c r="L1242" t="e">
        <f>_xlfn.XLOOKUP(Emergency[[#This Row],[Patient_ID]],Medicals[Patient ID],Medicals[Department])</f>
        <v>#N/A</v>
      </c>
    </row>
    <row r="1243" spans="1:12">
      <c r="A1243">
        <v>1242</v>
      </c>
      <c r="B1243">
        <v>154</v>
      </c>
      <c r="C1243">
        <v>530</v>
      </c>
      <c r="D1243" t="s">
        <v>1262</v>
      </c>
      <c r="E1243">
        <v>12</v>
      </c>
      <c r="F1243" t="s">
        <v>1261</v>
      </c>
      <c r="G1243" s="28">
        <f>_xlfn.XLOOKUP(Emergency[[#This Row],[Visit_ID]],Financials[Visit_ID],Financials[Total_Bill_Amount])</f>
        <v>5773</v>
      </c>
      <c r="H1243" s="28">
        <f>_xlfn.XLOOKUP(Emergency[[#This Row],[Visit_ID]],Financials[Visit_ID],Financials[Insurance_Coverage])</f>
        <v>5068.9990572056913</v>
      </c>
      <c r="I1243" s="28">
        <f>_xlfn.XLOOKUP(Emergency[[#This Row],[Visit_ID]],Financials[Visit_ID],Financials[Balance_Due])</f>
        <v>704.00094279430868</v>
      </c>
      <c r="J1243" s="3">
        <f>_xlfn.XLOOKUP(Emergency[[#This Row],[Visit_ID]],Hospitalvisits[Visit_ID],Hospitalvisits[Admission_Date])</f>
        <v>45095</v>
      </c>
      <c r="K1243">
        <f>_xlfn.XLOOKUP(Emergency[[#This Row],[Patient_ID]],Patientsdetails[Patient_ID],Patientsdetails[Satisfaction_Score])</f>
        <v>3</v>
      </c>
      <c r="L1243" t="e">
        <f>_xlfn.XLOOKUP(Emergency[[#This Row],[Patient_ID]],Medicals[Patient ID],Medicals[Department])</f>
        <v>#N/A</v>
      </c>
    </row>
    <row r="1244" spans="1:12">
      <c r="A1244">
        <v>1243</v>
      </c>
      <c r="B1244">
        <v>842</v>
      </c>
      <c r="C1244">
        <v>2760</v>
      </c>
      <c r="D1244" t="s">
        <v>1262</v>
      </c>
      <c r="E1244">
        <v>7</v>
      </c>
      <c r="F1244" t="s">
        <v>1262</v>
      </c>
      <c r="G1244" s="28">
        <f>_xlfn.XLOOKUP(Emergency[[#This Row],[Visit_ID]],Financials[Visit_ID],Financials[Total_Bill_Amount])</f>
        <v>17491</v>
      </c>
      <c r="H1244" s="28">
        <f>_xlfn.XLOOKUP(Emergency[[#This Row],[Visit_ID]],Financials[Visit_ID],Financials[Insurance_Coverage])</f>
        <v>15074.818778347801</v>
      </c>
      <c r="I1244" s="28">
        <f>_xlfn.XLOOKUP(Emergency[[#This Row],[Visit_ID]],Financials[Visit_ID],Financials[Balance_Due])</f>
        <v>2416.181221652198</v>
      </c>
      <c r="J1244" s="3">
        <f>_xlfn.XLOOKUP(Emergency[[#This Row],[Visit_ID]],Hospitalvisits[Visit_ID],Hospitalvisits[Admission_Date])</f>
        <v>44565</v>
      </c>
      <c r="K1244">
        <f>_xlfn.XLOOKUP(Emergency[[#This Row],[Patient_ID]],Patientsdetails[Patient_ID],Patientsdetails[Satisfaction_Score])</f>
        <v>10</v>
      </c>
      <c r="L1244" t="e">
        <f>_xlfn.XLOOKUP(Emergency[[#This Row],[Patient_ID]],Medicals[Patient ID],Medicals[Department])</f>
        <v>#N/A</v>
      </c>
    </row>
    <row r="1245" spans="1:12">
      <c r="A1245">
        <v>1244</v>
      </c>
      <c r="B1245">
        <v>588</v>
      </c>
      <c r="C1245">
        <v>2799</v>
      </c>
      <c r="D1245" t="s">
        <v>1262</v>
      </c>
      <c r="E1245">
        <v>12</v>
      </c>
      <c r="F1245" t="s">
        <v>1262</v>
      </c>
      <c r="G1245" s="28">
        <f>_xlfn.XLOOKUP(Emergency[[#This Row],[Visit_ID]],Financials[Visit_ID],Financials[Total_Bill_Amount])</f>
        <v>10159</v>
      </c>
      <c r="H1245" s="28">
        <f>_xlfn.XLOOKUP(Emergency[[#This Row],[Visit_ID]],Financials[Visit_ID],Financials[Insurance_Coverage])</f>
        <v>8852.4079402497155</v>
      </c>
      <c r="I1245" s="28">
        <f>_xlfn.XLOOKUP(Emergency[[#This Row],[Visit_ID]],Financials[Visit_ID],Financials[Balance_Due])</f>
        <v>1306.592059750285</v>
      </c>
      <c r="J1245" s="3">
        <f>_xlfn.XLOOKUP(Emergency[[#This Row],[Visit_ID]],Hospitalvisits[Visit_ID],Hospitalvisits[Admission_Date])</f>
        <v>44812</v>
      </c>
      <c r="K1245">
        <f>_xlfn.XLOOKUP(Emergency[[#This Row],[Patient_ID]],Patientsdetails[Patient_ID],Patientsdetails[Satisfaction_Score])</f>
        <v>9</v>
      </c>
      <c r="L1245" t="e">
        <f>_xlfn.XLOOKUP(Emergency[[#This Row],[Patient_ID]],Medicals[Patient ID],Medicals[Department])</f>
        <v>#N/A</v>
      </c>
    </row>
    <row r="1246" spans="1:12">
      <c r="A1246">
        <v>1245</v>
      </c>
      <c r="B1246">
        <v>325</v>
      </c>
      <c r="C1246">
        <v>2529</v>
      </c>
      <c r="D1246" t="s">
        <v>1261</v>
      </c>
      <c r="E1246">
        <v>7</v>
      </c>
      <c r="F1246" t="s">
        <v>1262</v>
      </c>
      <c r="G1246" s="28">
        <f>_xlfn.XLOOKUP(Emergency[[#This Row],[Visit_ID]],Financials[Visit_ID],Financials[Total_Bill_Amount])</f>
        <v>27208</v>
      </c>
      <c r="H1246" s="28">
        <f>_xlfn.XLOOKUP(Emergency[[#This Row],[Visit_ID]],Financials[Visit_ID],Financials[Insurance_Coverage])</f>
        <v>14555.41946191701</v>
      </c>
      <c r="I1246" s="28">
        <f>_xlfn.XLOOKUP(Emergency[[#This Row],[Visit_ID]],Financials[Visit_ID],Financials[Balance_Due])</f>
        <v>12652.58053808299</v>
      </c>
      <c r="J1246" s="3">
        <f>_xlfn.XLOOKUP(Emergency[[#This Row],[Visit_ID]],Hospitalvisits[Visit_ID],Hospitalvisits[Admission_Date])</f>
        <v>45361</v>
      </c>
      <c r="K1246">
        <f>_xlfn.XLOOKUP(Emergency[[#This Row],[Patient_ID]],Patientsdetails[Patient_ID],Patientsdetails[Satisfaction_Score])</f>
        <v>6</v>
      </c>
      <c r="L1246" t="e">
        <f>_xlfn.XLOOKUP(Emergency[[#This Row],[Patient_ID]],Medicals[Patient ID],Medicals[Department])</f>
        <v>#N/A</v>
      </c>
    </row>
    <row r="1247" spans="1:12">
      <c r="A1247">
        <v>1246</v>
      </c>
      <c r="B1247">
        <v>672</v>
      </c>
      <c r="C1247">
        <v>659</v>
      </c>
      <c r="D1247" t="s">
        <v>1262</v>
      </c>
      <c r="E1247">
        <v>1</v>
      </c>
      <c r="F1247" t="s">
        <v>1262</v>
      </c>
      <c r="G1247" s="28">
        <f>_xlfn.XLOOKUP(Emergency[[#This Row],[Visit_ID]],Financials[Visit_ID],Financials[Total_Bill_Amount])</f>
        <v>14628</v>
      </c>
      <c r="H1247" s="28">
        <f>_xlfn.XLOOKUP(Emergency[[#This Row],[Visit_ID]],Financials[Visit_ID],Financials[Insurance_Coverage])</f>
        <v>10041.677584327541</v>
      </c>
      <c r="I1247" s="28">
        <f>_xlfn.XLOOKUP(Emergency[[#This Row],[Visit_ID]],Financials[Visit_ID],Financials[Balance_Due])</f>
        <v>4586.3224156724546</v>
      </c>
      <c r="J1247" s="3">
        <f>_xlfn.XLOOKUP(Emergency[[#This Row],[Visit_ID]],Hospitalvisits[Visit_ID],Hospitalvisits[Admission_Date])</f>
        <v>45393</v>
      </c>
      <c r="K1247">
        <f>_xlfn.XLOOKUP(Emergency[[#This Row],[Patient_ID]],Patientsdetails[Patient_ID],Patientsdetails[Satisfaction_Score])</f>
        <v>10</v>
      </c>
      <c r="L1247" t="e">
        <f>_xlfn.XLOOKUP(Emergency[[#This Row],[Patient_ID]],Medicals[Patient ID],Medicals[Department])</f>
        <v>#N/A</v>
      </c>
    </row>
    <row r="1248" spans="1:12">
      <c r="A1248">
        <v>1247</v>
      </c>
      <c r="B1248">
        <v>783</v>
      </c>
      <c r="C1248">
        <v>1555</v>
      </c>
      <c r="D1248" t="s">
        <v>1262</v>
      </c>
      <c r="E1248">
        <v>2</v>
      </c>
      <c r="F1248" t="s">
        <v>1261</v>
      </c>
      <c r="G1248" s="28">
        <f>_xlfn.XLOOKUP(Emergency[[#This Row],[Visit_ID]],Financials[Visit_ID],Financials[Total_Bill_Amount])</f>
        <v>8838</v>
      </c>
      <c r="H1248" s="28">
        <f>_xlfn.XLOOKUP(Emergency[[#This Row],[Visit_ID]],Financials[Visit_ID],Financials[Insurance_Coverage])</f>
        <v>7080.49913573086</v>
      </c>
      <c r="I1248" s="28">
        <f>_xlfn.XLOOKUP(Emergency[[#This Row],[Visit_ID]],Financials[Visit_ID],Financials[Balance_Due])</f>
        <v>1757.50086426914</v>
      </c>
      <c r="J1248" s="3">
        <f>_xlfn.XLOOKUP(Emergency[[#This Row],[Visit_ID]],Hospitalvisits[Visit_ID],Hospitalvisits[Admission_Date])</f>
        <v>45452</v>
      </c>
      <c r="K1248">
        <f>_xlfn.XLOOKUP(Emergency[[#This Row],[Patient_ID]],Patientsdetails[Patient_ID],Patientsdetails[Satisfaction_Score])</f>
        <v>10</v>
      </c>
      <c r="L1248" t="e">
        <f>_xlfn.XLOOKUP(Emergency[[#This Row],[Patient_ID]],Medicals[Patient ID],Medicals[Department])</f>
        <v>#N/A</v>
      </c>
    </row>
    <row r="1249" spans="1:12">
      <c r="A1249">
        <v>1248</v>
      </c>
      <c r="B1249">
        <v>924</v>
      </c>
      <c r="C1249">
        <v>1443</v>
      </c>
      <c r="D1249" t="s">
        <v>1262</v>
      </c>
      <c r="E1249">
        <v>4</v>
      </c>
      <c r="F1249" t="s">
        <v>1261</v>
      </c>
      <c r="G1249" s="28">
        <f>_xlfn.XLOOKUP(Emergency[[#This Row],[Visit_ID]],Financials[Visit_ID],Financials[Total_Bill_Amount])</f>
        <v>13243</v>
      </c>
      <c r="H1249" s="28">
        <f>_xlfn.XLOOKUP(Emergency[[#This Row],[Visit_ID]],Financials[Visit_ID],Financials[Insurance_Coverage])</f>
        <v>8665.9714956372936</v>
      </c>
      <c r="I1249" s="28">
        <f>_xlfn.XLOOKUP(Emergency[[#This Row],[Visit_ID]],Financials[Visit_ID],Financials[Balance_Due])</f>
        <v>4577.0285043627064</v>
      </c>
      <c r="J1249" s="3">
        <f>_xlfn.XLOOKUP(Emergency[[#This Row],[Visit_ID]],Hospitalvisits[Visit_ID],Hospitalvisits[Admission_Date])</f>
        <v>45367</v>
      </c>
      <c r="K1249">
        <f>_xlfn.XLOOKUP(Emergency[[#This Row],[Patient_ID]],Patientsdetails[Patient_ID],Patientsdetails[Satisfaction_Score])</f>
        <v>8</v>
      </c>
      <c r="L1249" t="e">
        <f>_xlfn.XLOOKUP(Emergency[[#This Row],[Patient_ID]],Medicals[Patient ID],Medicals[Department])</f>
        <v>#N/A</v>
      </c>
    </row>
    <row r="1250" spans="1:12">
      <c r="A1250">
        <v>1249</v>
      </c>
      <c r="B1250">
        <v>295</v>
      </c>
      <c r="C1250">
        <v>1271</v>
      </c>
      <c r="D1250" t="s">
        <v>1261</v>
      </c>
      <c r="E1250">
        <v>8</v>
      </c>
      <c r="F1250" t="s">
        <v>1262</v>
      </c>
      <c r="G1250" s="28">
        <f>_xlfn.XLOOKUP(Emergency[[#This Row],[Visit_ID]],Financials[Visit_ID],Financials[Total_Bill_Amount])</f>
        <v>20669</v>
      </c>
      <c r="H1250" s="28">
        <f>_xlfn.XLOOKUP(Emergency[[#This Row],[Visit_ID]],Financials[Visit_ID],Financials[Insurance_Coverage])</f>
        <v>11915.82408598909</v>
      </c>
      <c r="I1250" s="28">
        <f>_xlfn.XLOOKUP(Emergency[[#This Row],[Visit_ID]],Financials[Visit_ID],Financials[Balance_Due])</f>
        <v>8753.1759140109134</v>
      </c>
      <c r="J1250" s="3">
        <f>_xlfn.XLOOKUP(Emergency[[#This Row],[Visit_ID]],Hospitalvisits[Visit_ID],Hospitalvisits[Admission_Date])</f>
        <v>45524</v>
      </c>
      <c r="K1250">
        <f>_xlfn.XLOOKUP(Emergency[[#This Row],[Patient_ID]],Patientsdetails[Patient_ID],Patientsdetails[Satisfaction_Score])</f>
        <v>7</v>
      </c>
      <c r="L1250" t="e">
        <f>_xlfn.XLOOKUP(Emergency[[#This Row],[Patient_ID]],Medicals[Patient ID],Medicals[Department])</f>
        <v>#N/A</v>
      </c>
    </row>
    <row r="1251" spans="1:12">
      <c r="A1251">
        <v>1250</v>
      </c>
      <c r="B1251">
        <v>930</v>
      </c>
      <c r="C1251">
        <v>2813</v>
      </c>
      <c r="D1251" t="s">
        <v>1262</v>
      </c>
      <c r="E1251">
        <v>1</v>
      </c>
      <c r="F1251" t="s">
        <v>1262</v>
      </c>
      <c r="G1251" s="28">
        <f>_xlfn.XLOOKUP(Emergency[[#This Row],[Visit_ID]],Financials[Visit_ID],Financials[Total_Bill_Amount])</f>
        <v>20605</v>
      </c>
      <c r="H1251" s="28">
        <f>_xlfn.XLOOKUP(Emergency[[#This Row],[Visit_ID]],Financials[Visit_ID],Financials[Insurance_Coverage])</f>
        <v>13458.16815269908</v>
      </c>
      <c r="I1251" s="28">
        <f>_xlfn.XLOOKUP(Emergency[[#This Row],[Visit_ID]],Financials[Visit_ID],Financials[Balance_Due])</f>
        <v>7146.8318473009222</v>
      </c>
      <c r="J1251" s="3">
        <f>_xlfn.XLOOKUP(Emergency[[#This Row],[Visit_ID]],Hospitalvisits[Visit_ID],Hospitalvisits[Admission_Date])</f>
        <v>45184</v>
      </c>
      <c r="K1251">
        <f>_xlfn.XLOOKUP(Emergency[[#This Row],[Patient_ID]],Patientsdetails[Patient_ID],Patientsdetails[Satisfaction_Score])</f>
        <v>4</v>
      </c>
      <c r="L1251" t="e">
        <f>_xlfn.XLOOKUP(Emergency[[#This Row],[Patient_ID]],Medicals[Patient ID],Medicals[Department])</f>
        <v>#N/A</v>
      </c>
    </row>
    <row r="1252" spans="1:12">
      <c r="A1252">
        <v>1251</v>
      </c>
      <c r="B1252">
        <v>969</v>
      </c>
      <c r="C1252">
        <v>1095</v>
      </c>
      <c r="D1252" t="s">
        <v>1261</v>
      </c>
      <c r="E1252">
        <v>2</v>
      </c>
      <c r="F1252" t="s">
        <v>1262</v>
      </c>
      <c r="G1252" s="28">
        <f>_xlfn.XLOOKUP(Emergency[[#This Row],[Visit_ID]],Financials[Visit_ID],Financials[Total_Bill_Amount])</f>
        <v>30652</v>
      </c>
      <c r="H1252" s="28">
        <f>_xlfn.XLOOKUP(Emergency[[#This Row],[Visit_ID]],Financials[Visit_ID],Financials[Insurance_Coverage])</f>
        <v>18143.18501867375</v>
      </c>
      <c r="I1252" s="28">
        <f>_xlfn.XLOOKUP(Emergency[[#This Row],[Visit_ID]],Financials[Visit_ID],Financials[Balance_Due])</f>
        <v>12508.81498132625</v>
      </c>
      <c r="J1252" s="3">
        <f>_xlfn.XLOOKUP(Emergency[[#This Row],[Visit_ID]],Hospitalvisits[Visit_ID],Hospitalvisits[Admission_Date])</f>
        <v>44850</v>
      </c>
      <c r="K1252">
        <f>_xlfn.XLOOKUP(Emergency[[#This Row],[Patient_ID]],Patientsdetails[Patient_ID],Patientsdetails[Satisfaction_Score])</f>
        <v>10</v>
      </c>
      <c r="L1252" t="e">
        <f>_xlfn.XLOOKUP(Emergency[[#This Row],[Patient_ID]],Medicals[Patient ID],Medicals[Department])</f>
        <v>#N/A</v>
      </c>
    </row>
    <row r="1253" spans="1:12">
      <c r="A1253">
        <v>1252</v>
      </c>
      <c r="B1253">
        <v>705</v>
      </c>
      <c r="C1253">
        <v>1</v>
      </c>
      <c r="D1253" t="s">
        <v>1262</v>
      </c>
      <c r="E1253">
        <v>1</v>
      </c>
      <c r="F1253" t="s">
        <v>1261</v>
      </c>
      <c r="G1253" s="28">
        <f>_xlfn.XLOOKUP(Emergency[[#This Row],[Visit_ID]],Financials[Visit_ID],Financials[Total_Bill_Amount])</f>
        <v>10304</v>
      </c>
      <c r="H1253" s="28">
        <f>_xlfn.XLOOKUP(Emergency[[#This Row],[Visit_ID]],Financials[Visit_ID],Financials[Insurance_Coverage])</f>
        <v>9151.387379092319</v>
      </c>
      <c r="I1253" s="28">
        <f>_xlfn.XLOOKUP(Emergency[[#This Row],[Visit_ID]],Financials[Visit_ID],Financials[Balance_Due])</f>
        <v>1152.612620907681</v>
      </c>
      <c r="J1253" s="3">
        <f>_xlfn.XLOOKUP(Emergency[[#This Row],[Visit_ID]],Hospitalvisits[Visit_ID],Hospitalvisits[Admission_Date])</f>
        <v>45229</v>
      </c>
      <c r="K1253">
        <f>_xlfn.XLOOKUP(Emergency[[#This Row],[Patient_ID]],Patientsdetails[Patient_ID],Patientsdetails[Satisfaction_Score])</f>
        <v>8</v>
      </c>
      <c r="L1253" t="e">
        <f>_xlfn.XLOOKUP(Emergency[[#This Row],[Patient_ID]],Medicals[Patient ID],Medicals[Department])</f>
        <v>#N/A</v>
      </c>
    </row>
    <row r="1254" spans="1:12">
      <c r="A1254">
        <v>1253</v>
      </c>
      <c r="B1254">
        <v>250</v>
      </c>
      <c r="C1254">
        <v>1455</v>
      </c>
      <c r="D1254" t="s">
        <v>1261</v>
      </c>
      <c r="E1254">
        <v>3</v>
      </c>
      <c r="F1254" t="s">
        <v>1262</v>
      </c>
      <c r="G1254" s="28">
        <f>_xlfn.XLOOKUP(Emergency[[#This Row],[Visit_ID]],Financials[Visit_ID],Financials[Total_Bill_Amount])</f>
        <v>20659</v>
      </c>
      <c r="H1254" s="28">
        <f>_xlfn.XLOOKUP(Emergency[[#This Row],[Visit_ID]],Financials[Visit_ID],Financials[Insurance_Coverage])</f>
        <v>14161.457003567841</v>
      </c>
      <c r="I1254" s="28">
        <f>_xlfn.XLOOKUP(Emergency[[#This Row],[Visit_ID]],Financials[Visit_ID],Financials[Balance_Due])</f>
        <v>6497.5429964321556</v>
      </c>
      <c r="J1254" s="3">
        <f>_xlfn.XLOOKUP(Emergency[[#This Row],[Visit_ID]],Hospitalvisits[Visit_ID],Hospitalvisits[Admission_Date])</f>
        <v>45144</v>
      </c>
      <c r="K1254">
        <f>_xlfn.XLOOKUP(Emergency[[#This Row],[Patient_ID]],Patientsdetails[Patient_ID],Patientsdetails[Satisfaction_Score])</f>
        <v>7</v>
      </c>
      <c r="L1254" t="e">
        <f>_xlfn.XLOOKUP(Emergency[[#This Row],[Patient_ID]],Medicals[Patient ID],Medicals[Department])</f>
        <v>#N/A</v>
      </c>
    </row>
    <row r="1255" spans="1:12">
      <c r="A1255">
        <v>1254</v>
      </c>
      <c r="B1255">
        <v>921</v>
      </c>
      <c r="C1255">
        <v>1001</v>
      </c>
      <c r="D1255" t="s">
        <v>1262</v>
      </c>
      <c r="E1255">
        <v>5</v>
      </c>
      <c r="F1255" t="s">
        <v>1262</v>
      </c>
      <c r="G1255" s="28">
        <f>_xlfn.XLOOKUP(Emergency[[#This Row],[Visit_ID]],Financials[Visit_ID],Financials[Total_Bill_Amount])</f>
        <v>23212</v>
      </c>
      <c r="H1255" s="28">
        <f>_xlfn.XLOOKUP(Emergency[[#This Row],[Visit_ID]],Financials[Visit_ID],Financials[Insurance_Coverage])</f>
        <v>14707.81266240468</v>
      </c>
      <c r="I1255" s="28">
        <f>_xlfn.XLOOKUP(Emergency[[#This Row],[Visit_ID]],Financials[Visit_ID],Financials[Balance_Due])</f>
        <v>8504.1873375953237</v>
      </c>
      <c r="J1255" s="3">
        <f>_xlfn.XLOOKUP(Emergency[[#This Row],[Visit_ID]],Hospitalvisits[Visit_ID],Hospitalvisits[Admission_Date])</f>
        <v>45518</v>
      </c>
      <c r="K1255">
        <f>_xlfn.XLOOKUP(Emergency[[#This Row],[Patient_ID]],Patientsdetails[Patient_ID],Patientsdetails[Satisfaction_Score])</f>
        <v>2</v>
      </c>
      <c r="L1255" t="e">
        <f>_xlfn.XLOOKUP(Emergency[[#This Row],[Patient_ID]],Medicals[Patient ID],Medicals[Department])</f>
        <v>#N/A</v>
      </c>
    </row>
    <row r="1256" spans="1:12">
      <c r="A1256">
        <v>1255</v>
      </c>
      <c r="B1256">
        <v>93</v>
      </c>
      <c r="C1256">
        <v>1123</v>
      </c>
      <c r="D1256" t="s">
        <v>1261</v>
      </c>
      <c r="E1256">
        <v>8</v>
      </c>
      <c r="F1256" t="s">
        <v>1262</v>
      </c>
      <c r="G1256" s="28">
        <f>_xlfn.XLOOKUP(Emergency[[#This Row],[Visit_ID]],Financials[Visit_ID],Financials[Total_Bill_Amount])</f>
        <v>3456</v>
      </c>
      <c r="H1256" s="28">
        <f>_xlfn.XLOOKUP(Emergency[[#This Row],[Visit_ID]],Financials[Visit_ID],Financials[Insurance_Coverage])</f>
        <v>2150.3917802274609</v>
      </c>
      <c r="I1256" s="28">
        <f>_xlfn.XLOOKUP(Emergency[[#This Row],[Visit_ID]],Financials[Visit_ID],Financials[Balance_Due])</f>
        <v>1305.6082197725391</v>
      </c>
      <c r="J1256" s="3">
        <f>_xlfn.XLOOKUP(Emergency[[#This Row],[Visit_ID]],Hospitalvisits[Visit_ID],Hospitalvisits[Admission_Date])</f>
        <v>44760</v>
      </c>
      <c r="K1256">
        <f>_xlfn.XLOOKUP(Emergency[[#This Row],[Patient_ID]],Patientsdetails[Patient_ID],Patientsdetails[Satisfaction_Score])</f>
        <v>3</v>
      </c>
      <c r="L1256" t="e">
        <f>_xlfn.XLOOKUP(Emergency[[#This Row],[Patient_ID]],Medicals[Patient ID],Medicals[Department])</f>
        <v>#N/A</v>
      </c>
    </row>
    <row r="1257" spans="1:12">
      <c r="A1257">
        <v>1256</v>
      </c>
      <c r="B1257">
        <v>315</v>
      </c>
      <c r="C1257">
        <v>1526</v>
      </c>
      <c r="D1257" t="s">
        <v>1262</v>
      </c>
      <c r="E1257">
        <v>10</v>
      </c>
      <c r="F1257" t="s">
        <v>1262</v>
      </c>
      <c r="G1257" s="28">
        <f>_xlfn.XLOOKUP(Emergency[[#This Row],[Visit_ID]],Financials[Visit_ID],Financials[Total_Bill_Amount])</f>
        <v>7796</v>
      </c>
      <c r="H1257" s="28">
        <f>_xlfn.XLOOKUP(Emergency[[#This Row],[Visit_ID]],Financials[Visit_ID],Financials[Insurance_Coverage])</f>
        <v>4558.4080493422152</v>
      </c>
      <c r="I1257" s="28">
        <f>_xlfn.XLOOKUP(Emergency[[#This Row],[Visit_ID]],Financials[Visit_ID],Financials[Balance_Due])</f>
        <v>3237.5919506577852</v>
      </c>
      <c r="J1257" s="3">
        <f>_xlfn.XLOOKUP(Emergency[[#This Row],[Visit_ID]],Hospitalvisits[Visit_ID],Hospitalvisits[Admission_Date])</f>
        <v>45431</v>
      </c>
      <c r="K1257">
        <f>_xlfn.XLOOKUP(Emergency[[#This Row],[Patient_ID]],Patientsdetails[Patient_ID],Patientsdetails[Satisfaction_Score])</f>
        <v>4</v>
      </c>
      <c r="L1257" t="e">
        <f>_xlfn.XLOOKUP(Emergency[[#This Row],[Patient_ID]],Medicals[Patient ID],Medicals[Department])</f>
        <v>#N/A</v>
      </c>
    </row>
    <row r="1258" spans="1:12">
      <c r="A1258">
        <v>1257</v>
      </c>
      <c r="B1258">
        <v>598</v>
      </c>
      <c r="C1258">
        <v>2567</v>
      </c>
      <c r="D1258" t="s">
        <v>1261</v>
      </c>
      <c r="E1258">
        <v>9</v>
      </c>
      <c r="F1258" t="s">
        <v>1262</v>
      </c>
      <c r="G1258" s="28">
        <f>_xlfn.XLOOKUP(Emergency[[#This Row],[Visit_ID]],Financials[Visit_ID],Financials[Total_Bill_Amount])</f>
        <v>12390</v>
      </c>
      <c r="H1258" s="28">
        <f>_xlfn.XLOOKUP(Emergency[[#This Row],[Visit_ID]],Financials[Visit_ID],Financials[Insurance_Coverage])</f>
        <v>7052.7890392521149</v>
      </c>
      <c r="I1258" s="28">
        <f>_xlfn.XLOOKUP(Emergency[[#This Row],[Visit_ID]],Financials[Visit_ID],Financials[Balance_Due])</f>
        <v>5337.2109607478851</v>
      </c>
      <c r="J1258" s="3">
        <f>_xlfn.XLOOKUP(Emergency[[#This Row],[Visit_ID]],Hospitalvisits[Visit_ID],Hospitalvisits[Admission_Date])</f>
        <v>44614</v>
      </c>
      <c r="K1258">
        <f>_xlfn.XLOOKUP(Emergency[[#This Row],[Patient_ID]],Patientsdetails[Patient_ID],Patientsdetails[Satisfaction_Score])</f>
        <v>5</v>
      </c>
      <c r="L1258" t="e">
        <f>_xlfn.XLOOKUP(Emergency[[#This Row],[Patient_ID]],Medicals[Patient ID],Medicals[Department])</f>
        <v>#N/A</v>
      </c>
    </row>
    <row r="1259" spans="1:12">
      <c r="A1259">
        <v>1258</v>
      </c>
      <c r="B1259">
        <v>911</v>
      </c>
      <c r="C1259">
        <v>771</v>
      </c>
      <c r="D1259" t="s">
        <v>1261</v>
      </c>
      <c r="E1259">
        <v>5</v>
      </c>
      <c r="F1259" t="s">
        <v>1262</v>
      </c>
      <c r="G1259" s="28">
        <f>_xlfn.XLOOKUP(Emergency[[#This Row],[Visit_ID]],Financials[Visit_ID],Financials[Total_Bill_Amount])</f>
        <v>10841</v>
      </c>
      <c r="H1259" s="28">
        <f>_xlfn.XLOOKUP(Emergency[[#This Row],[Visit_ID]],Financials[Visit_ID],Financials[Insurance_Coverage])</f>
        <v>8582.8017312308803</v>
      </c>
      <c r="I1259" s="28">
        <f>_xlfn.XLOOKUP(Emergency[[#This Row],[Visit_ID]],Financials[Visit_ID],Financials[Balance_Due])</f>
        <v>2258.1982687691202</v>
      </c>
      <c r="J1259" s="3">
        <f>_xlfn.XLOOKUP(Emergency[[#This Row],[Visit_ID]],Hospitalvisits[Visit_ID],Hospitalvisits[Admission_Date])</f>
        <v>45650</v>
      </c>
      <c r="K1259">
        <f>_xlfn.XLOOKUP(Emergency[[#This Row],[Patient_ID]],Patientsdetails[Patient_ID],Patientsdetails[Satisfaction_Score])</f>
        <v>9</v>
      </c>
      <c r="L1259" t="e">
        <f>_xlfn.XLOOKUP(Emergency[[#This Row],[Patient_ID]],Medicals[Patient ID],Medicals[Department])</f>
        <v>#N/A</v>
      </c>
    </row>
    <row r="1260" spans="1:12">
      <c r="A1260">
        <v>1259</v>
      </c>
      <c r="B1260">
        <v>570</v>
      </c>
      <c r="C1260">
        <v>1117</v>
      </c>
      <c r="D1260" t="s">
        <v>1261</v>
      </c>
      <c r="E1260">
        <v>7</v>
      </c>
      <c r="F1260" t="s">
        <v>1261</v>
      </c>
      <c r="G1260" s="28">
        <f>_xlfn.XLOOKUP(Emergency[[#This Row],[Visit_ID]],Financials[Visit_ID],Financials[Total_Bill_Amount])</f>
        <v>4761</v>
      </c>
      <c r="H1260" s="28">
        <f>_xlfn.XLOOKUP(Emergency[[#This Row],[Visit_ID]],Financials[Visit_ID],Financials[Insurance_Coverage])</f>
        <v>3330.581093704699</v>
      </c>
      <c r="I1260" s="28">
        <f>_xlfn.XLOOKUP(Emergency[[#This Row],[Visit_ID]],Financials[Visit_ID],Financials[Balance_Due])</f>
        <v>1430.418906295301</v>
      </c>
      <c r="J1260" s="3">
        <f>_xlfn.XLOOKUP(Emergency[[#This Row],[Visit_ID]],Hospitalvisits[Visit_ID],Hospitalvisits[Admission_Date])</f>
        <v>44709</v>
      </c>
      <c r="K1260">
        <f>_xlfn.XLOOKUP(Emergency[[#This Row],[Patient_ID]],Patientsdetails[Patient_ID],Patientsdetails[Satisfaction_Score])</f>
        <v>10</v>
      </c>
      <c r="L1260" t="e">
        <f>_xlfn.XLOOKUP(Emergency[[#This Row],[Patient_ID]],Medicals[Patient ID],Medicals[Department])</f>
        <v>#N/A</v>
      </c>
    </row>
    <row r="1261" spans="1:12">
      <c r="A1261">
        <v>1260</v>
      </c>
      <c r="B1261">
        <v>775</v>
      </c>
      <c r="C1261">
        <v>1546</v>
      </c>
      <c r="D1261" t="s">
        <v>1261</v>
      </c>
      <c r="E1261">
        <v>7</v>
      </c>
      <c r="F1261" t="s">
        <v>1262</v>
      </c>
      <c r="G1261" s="28">
        <f>_xlfn.XLOOKUP(Emergency[[#This Row],[Visit_ID]],Financials[Visit_ID],Financials[Total_Bill_Amount])</f>
        <v>31878</v>
      </c>
      <c r="H1261" s="28">
        <f>_xlfn.XLOOKUP(Emergency[[#This Row],[Visit_ID]],Financials[Visit_ID],Financials[Insurance_Coverage])</f>
        <v>28253.326242508479</v>
      </c>
      <c r="I1261" s="28">
        <f>_xlfn.XLOOKUP(Emergency[[#This Row],[Visit_ID]],Financials[Visit_ID],Financials[Balance_Due])</f>
        <v>3624.6737574915242</v>
      </c>
      <c r="J1261" s="3">
        <f>_xlfn.XLOOKUP(Emergency[[#This Row],[Visit_ID]],Hospitalvisits[Visit_ID],Hospitalvisits[Admission_Date])</f>
        <v>45583</v>
      </c>
      <c r="K1261">
        <f>_xlfn.XLOOKUP(Emergency[[#This Row],[Patient_ID]],Patientsdetails[Patient_ID],Patientsdetails[Satisfaction_Score])</f>
        <v>3</v>
      </c>
      <c r="L1261" t="e">
        <f>_xlfn.XLOOKUP(Emergency[[#This Row],[Patient_ID]],Medicals[Patient ID],Medicals[Department])</f>
        <v>#N/A</v>
      </c>
    </row>
    <row r="1262" spans="1:12">
      <c r="A1262">
        <v>1261</v>
      </c>
      <c r="B1262">
        <v>691</v>
      </c>
      <c r="C1262">
        <v>2486</v>
      </c>
      <c r="D1262" t="s">
        <v>1261</v>
      </c>
      <c r="E1262">
        <v>1</v>
      </c>
      <c r="F1262" t="s">
        <v>1261</v>
      </c>
      <c r="G1262" s="28">
        <f>_xlfn.XLOOKUP(Emergency[[#This Row],[Visit_ID]],Financials[Visit_ID],Financials[Total_Bill_Amount])</f>
        <v>29680</v>
      </c>
      <c r="H1262" s="28">
        <f>_xlfn.XLOOKUP(Emergency[[#This Row],[Visit_ID]],Financials[Visit_ID],Financials[Insurance_Coverage])</f>
        <v>23677.636094025991</v>
      </c>
      <c r="I1262" s="28">
        <f>_xlfn.XLOOKUP(Emergency[[#This Row],[Visit_ID]],Financials[Visit_ID],Financials[Balance_Due])</f>
        <v>6002.363905974009</v>
      </c>
      <c r="J1262" s="3">
        <f>_xlfn.XLOOKUP(Emergency[[#This Row],[Visit_ID]],Hospitalvisits[Visit_ID],Hospitalvisits[Admission_Date])</f>
        <v>45364</v>
      </c>
      <c r="K1262">
        <f>_xlfn.XLOOKUP(Emergency[[#This Row],[Patient_ID]],Patientsdetails[Patient_ID],Patientsdetails[Satisfaction_Score])</f>
        <v>6</v>
      </c>
      <c r="L1262" t="e">
        <f>_xlfn.XLOOKUP(Emergency[[#This Row],[Patient_ID]],Medicals[Patient ID],Medicals[Department])</f>
        <v>#N/A</v>
      </c>
    </row>
    <row r="1263" spans="1:12">
      <c r="A1263">
        <v>1262</v>
      </c>
      <c r="B1263">
        <v>280</v>
      </c>
      <c r="C1263">
        <v>2656</v>
      </c>
      <c r="D1263" t="s">
        <v>1261</v>
      </c>
      <c r="E1263">
        <v>3</v>
      </c>
      <c r="F1263" t="s">
        <v>1261</v>
      </c>
      <c r="G1263" s="28">
        <f>_xlfn.XLOOKUP(Emergency[[#This Row],[Visit_ID]],Financials[Visit_ID],Financials[Total_Bill_Amount])</f>
        <v>20292</v>
      </c>
      <c r="H1263" s="28">
        <f>_xlfn.XLOOKUP(Emergency[[#This Row],[Visit_ID]],Financials[Visit_ID],Financials[Insurance_Coverage])</f>
        <v>15068.683948968601</v>
      </c>
      <c r="I1263" s="28">
        <f>_xlfn.XLOOKUP(Emergency[[#This Row],[Visit_ID]],Financials[Visit_ID],Financials[Balance_Due])</f>
        <v>5223.3160510313955</v>
      </c>
      <c r="J1263" s="3">
        <f>_xlfn.XLOOKUP(Emergency[[#This Row],[Visit_ID]],Hospitalvisits[Visit_ID],Hospitalvisits[Admission_Date])</f>
        <v>44966</v>
      </c>
      <c r="K1263">
        <f>_xlfn.XLOOKUP(Emergency[[#This Row],[Patient_ID]],Patientsdetails[Patient_ID],Patientsdetails[Satisfaction_Score])</f>
        <v>8</v>
      </c>
      <c r="L1263" t="e">
        <f>_xlfn.XLOOKUP(Emergency[[#This Row],[Patient_ID]],Medicals[Patient ID],Medicals[Department])</f>
        <v>#N/A</v>
      </c>
    </row>
    <row r="1264" spans="1:12">
      <c r="A1264">
        <v>1263</v>
      </c>
      <c r="B1264">
        <v>757</v>
      </c>
      <c r="C1264">
        <v>1420</v>
      </c>
      <c r="D1264" t="s">
        <v>1261</v>
      </c>
      <c r="E1264">
        <v>4</v>
      </c>
      <c r="F1264" t="s">
        <v>1261</v>
      </c>
      <c r="G1264" s="28">
        <f>_xlfn.XLOOKUP(Emergency[[#This Row],[Visit_ID]],Financials[Visit_ID],Financials[Total_Bill_Amount])</f>
        <v>33416</v>
      </c>
      <c r="H1264" s="28">
        <f>_xlfn.XLOOKUP(Emergency[[#This Row],[Visit_ID]],Financials[Visit_ID],Financials[Insurance_Coverage])</f>
        <v>24575.683429267781</v>
      </c>
      <c r="I1264" s="28">
        <f>_xlfn.XLOOKUP(Emergency[[#This Row],[Visit_ID]],Financials[Visit_ID],Financials[Balance_Due])</f>
        <v>8840.3165707322187</v>
      </c>
      <c r="J1264" s="3">
        <f>_xlfn.XLOOKUP(Emergency[[#This Row],[Visit_ID]],Hospitalvisits[Visit_ID],Hospitalvisits[Admission_Date])</f>
        <v>44617</v>
      </c>
      <c r="K1264">
        <f>_xlfn.XLOOKUP(Emergency[[#This Row],[Patient_ID]],Patientsdetails[Patient_ID],Patientsdetails[Satisfaction_Score])</f>
        <v>3</v>
      </c>
      <c r="L1264" t="e">
        <f>_xlfn.XLOOKUP(Emergency[[#This Row],[Patient_ID]],Medicals[Patient ID],Medicals[Department])</f>
        <v>#N/A</v>
      </c>
    </row>
    <row r="1265" spans="1:12">
      <c r="A1265">
        <v>1264</v>
      </c>
      <c r="B1265">
        <v>783</v>
      </c>
      <c r="C1265">
        <v>2893</v>
      </c>
      <c r="D1265" t="s">
        <v>1261</v>
      </c>
      <c r="E1265">
        <v>8</v>
      </c>
      <c r="F1265" t="s">
        <v>1261</v>
      </c>
      <c r="G1265" s="28">
        <f>_xlfn.XLOOKUP(Emergency[[#This Row],[Visit_ID]],Financials[Visit_ID],Financials[Total_Bill_Amount])</f>
        <v>10619</v>
      </c>
      <c r="H1265" s="28">
        <f>_xlfn.XLOOKUP(Emergency[[#This Row],[Visit_ID]],Financials[Visit_ID],Financials[Insurance_Coverage])</f>
        <v>8760.2184557388664</v>
      </c>
      <c r="I1265" s="28">
        <f>_xlfn.XLOOKUP(Emergency[[#This Row],[Visit_ID]],Financials[Visit_ID],Financials[Balance_Due])</f>
        <v>1858.7815442611341</v>
      </c>
      <c r="J1265" s="3">
        <f>_xlfn.XLOOKUP(Emergency[[#This Row],[Visit_ID]],Hospitalvisits[Visit_ID],Hospitalvisits[Admission_Date])</f>
        <v>44817</v>
      </c>
      <c r="K1265">
        <f>_xlfn.XLOOKUP(Emergency[[#This Row],[Patient_ID]],Patientsdetails[Patient_ID],Patientsdetails[Satisfaction_Score])</f>
        <v>10</v>
      </c>
      <c r="L1265" t="e">
        <f>_xlfn.XLOOKUP(Emergency[[#This Row],[Patient_ID]],Medicals[Patient ID],Medicals[Department])</f>
        <v>#N/A</v>
      </c>
    </row>
    <row r="1266" spans="1:12">
      <c r="A1266">
        <v>1265</v>
      </c>
      <c r="B1266">
        <v>46</v>
      </c>
      <c r="C1266">
        <v>1686</v>
      </c>
      <c r="D1266" t="s">
        <v>1261</v>
      </c>
      <c r="E1266">
        <v>12</v>
      </c>
      <c r="F1266" t="s">
        <v>1262</v>
      </c>
      <c r="G1266" s="28">
        <f>_xlfn.XLOOKUP(Emergency[[#This Row],[Visit_ID]],Financials[Visit_ID],Financials[Total_Bill_Amount])</f>
        <v>4941</v>
      </c>
      <c r="H1266" s="28">
        <f>_xlfn.XLOOKUP(Emergency[[#This Row],[Visit_ID]],Financials[Visit_ID],Financials[Insurance_Coverage])</f>
        <v>4378.9653764714722</v>
      </c>
      <c r="I1266" s="28">
        <f>_xlfn.XLOOKUP(Emergency[[#This Row],[Visit_ID]],Financials[Visit_ID],Financials[Balance_Due])</f>
        <v>562.03462352852785</v>
      </c>
      <c r="J1266" s="3">
        <f>_xlfn.XLOOKUP(Emergency[[#This Row],[Visit_ID]],Hospitalvisits[Visit_ID],Hospitalvisits[Admission_Date])</f>
        <v>45022</v>
      </c>
      <c r="K1266">
        <f>_xlfn.XLOOKUP(Emergency[[#This Row],[Patient_ID]],Patientsdetails[Patient_ID],Patientsdetails[Satisfaction_Score])</f>
        <v>5</v>
      </c>
      <c r="L1266" t="str">
        <f>_xlfn.XLOOKUP(Emergency[[#This Row],[Patient_ID]],Medicals[Patient ID],Medicals[Department])</f>
        <v>Cardiology</v>
      </c>
    </row>
    <row r="1267" spans="1:12">
      <c r="A1267">
        <v>1266</v>
      </c>
      <c r="B1267">
        <v>16</v>
      </c>
      <c r="C1267">
        <v>453</v>
      </c>
      <c r="D1267" t="s">
        <v>1261</v>
      </c>
      <c r="E1267">
        <v>7</v>
      </c>
      <c r="F1267" t="s">
        <v>1261</v>
      </c>
      <c r="G1267" s="28">
        <f>_xlfn.XLOOKUP(Emergency[[#This Row],[Visit_ID]],Financials[Visit_ID],Financials[Total_Bill_Amount])</f>
        <v>8942</v>
      </c>
      <c r="H1267" s="28">
        <f>_xlfn.XLOOKUP(Emergency[[#This Row],[Visit_ID]],Financials[Visit_ID],Financials[Insurance_Coverage])</f>
        <v>4709.7651096011896</v>
      </c>
      <c r="I1267" s="28">
        <f>_xlfn.XLOOKUP(Emergency[[#This Row],[Visit_ID]],Financials[Visit_ID],Financials[Balance_Due])</f>
        <v>4232.2348903988104</v>
      </c>
      <c r="J1267" s="3">
        <f>_xlfn.XLOOKUP(Emergency[[#This Row],[Visit_ID]],Hospitalvisits[Visit_ID],Hospitalvisits[Admission_Date])</f>
        <v>45576</v>
      </c>
      <c r="K1267">
        <f>_xlfn.XLOOKUP(Emergency[[#This Row],[Patient_ID]],Patientsdetails[Patient_ID],Patientsdetails[Satisfaction_Score])</f>
        <v>5</v>
      </c>
      <c r="L1267" t="str">
        <f>_xlfn.XLOOKUP(Emergency[[#This Row],[Patient_ID]],Medicals[Patient ID],Medicals[Department])</f>
        <v>Pediatrics</v>
      </c>
    </row>
    <row r="1268" spans="1:12">
      <c r="A1268">
        <v>1267</v>
      </c>
      <c r="B1268">
        <v>597</v>
      </c>
      <c r="C1268">
        <v>2480</v>
      </c>
      <c r="D1268" t="s">
        <v>1262</v>
      </c>
      <c r="E1268">
        <v>7</v>
      </c>
      <c r="F1268" t="s">
        <v>1261</v>
      </c>
      <c r="G1268" s="28">
        <f>_xlfn.XLOOKUP(Emergency[[#This Row],[Visit_ID]],Financials[Visit_ID],Financials[Total_Bill_Amount])</f>
        <v>7954</v>
      </c>
      <c r="H1268" s="28">
        <f>_xlfn.XLOOKUP(Emergency[[#This Row],[Visit_ID]],Financials[Visit_ID],Financials[Insurance_Coverage])</f>
        <v>7097.0500293480754</v>
      </c>
      <c r="I1268" s="28">
        <f>_xlfn.XLOOKUP(Emergency[[#This Row],[Visit_ID]],Financials[Visit_ID],Financials[Balance_Due])</f>
        <v>856.94997065192547</v>
      </c>
      <c r="J1268" s="3">
        <f>_xlfn.XLOOKUP(Emergency[[#This Row],[Visit_ID]],Hospitalvisits[Visit_ID],Hospitalvisits[Admission_Date])</f>
        <v>45477</v>
      </c>
      <c r="K1268">
        <f>_xlfn.XLOOKUP(Emergency[[#This Row],[Patient_ID]],Patientsdetails[Patient_ID],Patientsdetails[Satisfaction_Score])</f>
        <v>1</v>
      </c>
      <c r="L1268" t="e">
        <f>_xlfn.XLOOKUP(Emergency[[#This Row],[Patient_ID]],Medicals[Patient ID],Medicals[Department])</f>
        <v>#N/A</v>
      </c>
    </row>
    <row r="1269" spans="1:12">
      <c r="A1269">
        <v>1268</v>
      </c>
      <c r="B1269">
        <v>30</v>
      </c>
      <c r="C1269">
        <v>521</v>
      </c>
      <c r="D1269" t="s">
        <v>1262</v>
      </c>
      <c r="E1269">
        <v>12</v>
      </c>
      <c r="F1269" t="s">
        <v>1262</v>
      </c>
      <c r="G1269" s="28">
        <f>_xlfn.XLOOKUP(Emergency[[#This Row],[Visit_ID]],Financials[Visit_ID],Financials[Total_Bill_Amount])</f>
        <v>11082</v>
      </c>
      <c r="H1269" s="28">
        <f>_xlfn.XLOOKUP(Emergency[[#This Row],[Visit_ID]],Financials[Visit_ID],Financials[Insurance_Coverage])</f>
        <v>9201.2578264166241</v>
      </c>
      <c r="I1269" s="28">
        <f>_xlfn.XLOOKUP(Emergency[[#This Row],[Visit_ID]],Financials[Visit_ID],Financials[Balance_Due])</f>
        <v>1880.7421735833759</v>
      </c>
      <c r="J1269" s="3">
        <f>_xlfn.XLOOKUP(Emergency[[#This Row],[Visit_ID]],Hospitalvisits[Visit_ID],Hospitalvisits[Admission_Date])</f>
        <v>45509</v>
      </c>
      <c r="K1269">
        <f>_xlfn.XLOOKUP(Emergency[[#This Row],[Patient_ID]],Patientsdetails[Patient_ID],Patientsdetails[Satisfaction_Score])</f>
        <v>7</v>
      </c>
      <c r="L1269" t="str">
        <f>_xlfn.XLOOKUP(Emergency[[#This Row],[Patient_ID]],Medicals[Patient ID],Medicals[Department])</f>
        <v>Neurology</v>
      </c>
    </row>
    <row r="1270" spans="1:12">
      <c r="A1270">
        <v>1269</v>
      </c>
      <c r="B1270">
        <v>874</v>
      </c>
      <c r="C1270">
        <v>681</v>
      </c>
      <c r="D1270" t="s">
        <v>1261</v>
      </c>
      <c r="E1270">
        <v>3</v>
      </c>
      <c r="F1270" t="s">
        <v>1261</v>
      </c>
      <c r="G1270" s="28">
        <f>_xlfn.XLOOKUP(Emergency[[#This Row],[Visit_ID]],Financials[Visit_ID],Financials[Total_Bill_Amount])</f>
        <v>4147</v>
      </c>
      <c r="H1270" s="28">
        <f>_xlfn.XLOOKUP(Emergency[[#This Row],[Visit_ID]],Financials[Visit_ID],Financials[Insurance_Coverage])</f>
        <v>3106.8783519778258</v>
      </c>
      <c r="I1270" s="28">
        <f>_xlfn.XLOOKUP(Emergency[[#This Row],[Visit_ID]],Financials[Visit_ID],Financials[Balance_Due])</f>
        <v>1040.121648022174</v>
      </c>
      <c r="J1270" s="3">
        <f>_xlfn.XLOOKUP(Emergency[[#This Row],[Visit_ID]],Hospitalvisits[Visit_ID],Hospitalvisits[Admission_Date])</f>
        <v>45209</v>
      </c>
      <c r="K1270">
        <f>_xlfn.XLOOKUP(Emergency[[#This Row],[Patient_ID]],Patientsdetails[Patient_ID],Patientsdetails[Satisfaction_Score])</f>
        <v>1</v>
      </c>
      <c r="L1270" t="e">
        <f>_xlfn.XLOOKUP(Emergency[[#This Row],[Patient_ID]],Medicals[Patient ID],Medicals[Department])</f>
        <v>#N/A</v>
      </c>
    </row>
    <row r="1271" spans="1:12">
      <c r="A1271">
        <v>1270</v>
      </c>
      <c r="B1271">
        <v>22</v>
      </c>
      <c r="C1271">
        <v>1725</v>
      </c>
      <c r="D1271" t="s">
        <v>1261</v>
      </c>
      <c r="E1271">
        <v>8</v>
      </c>
      <c r="F1271" t="s">
        <v>1262</v>
      </c>
      <c r="G1271" s="28">
        <f>_xlfn.XLOOKUP(Emergency[[#This Row],[Visit_ID]],Financials[Visit_ID],Financials[Total_Bill_Amount])</f>
        <v>9126</v>
      </c>
      <c r="H1271" s="28">
        <f>_xlfn.XLOOKUP(Emergency[[#This Row],[Visit_ID]],Financials[Visit_ID],Financials[Insurance_Coverage])</f>
        <v>7655.3964421537676</v>
      </c>
      <c r="I1271" s="28">
        <f>_xlfn.XLOOKUP(Emergency[[#This Row],[Visit_ID]],Financials[Visit_ID],Financials[Balance_Due])</f>
        <v>1470.603557846232</v>
      </c>
      <c r="J1271" s="3">
        <f>_xlfn.XLOOKUP(Emergency[[#This Row],[Visit_ID]],Hospitalvisits[Visit_ID],Hospitalvisits[Admission_Date])</f>
        <v>44607</v>
      </c>
      <c r="K1271">
        <f>_xlfn.XLOOKUP(Emergency[[#This Row],[Patient_ID]],Patientsdetails[Patient_ID],Patientsdetails[Satisfaction_Score])</f>
        <v>6</v>
      </c>
      <c r="L1271" t="str">
        <f>_xlfn.XLOOKUP(Emergency[[#This Row],[Patient_ID]],Medicals[Patient ID],Medicals[Department])</f>
        <v>Emergency</v>
      </c>
    </row>
    <row r="1272" spans="1:12">
      <c r="A1272">
        <v>1271</v>
      </c>
      <c r="B1272">
        <v>677</v>
      </c>
      <c r="C1272">
        <v>1838</v>
      </c>
      <c r="D1272" t="s">
        <v>1262</v>
      </c>
      <c r="E1272">
        <v>3</v>
      </c>
      <c r="F1272" t="s">
        <v>1261</v>
      </c>
      <c r="G1272" s="28">
        <f>_xlfn.XLOOKUP(Emergency[[#This Row],[Visit_ID]],Financials[Visit_ID],Financials[Total_Bill_Amount])</f>
        <v>3050</v>
      </c>
      <c r="H1272" s="28">
        <f>_xlfn.XLOOKUP(Emergency[[#This Row],[Visit_ID]],Financials[Visit_ID],Financials[Insurance_Coverage])</f>
        <v>2432.3302961947379</v>
      </c>
      <c r="I1272" s="28">
        <f>_xlfn.XLOOKUP(Emergency[[#This Row],[Visit_ID]],Financials[Visit_ID],Financials[Balance_Due])</f>
        <v>617.66970380526209</v>
      </c>
      <c r="J1272" s="3">
        <f>_xlfn.XLOOKUP(Emergency[[#This Row],[Visit_ID]],Hospitalvisits[Visit_ID],Hospitalvisits[Admission_Date])</f>
        <v>44916</v>
      </c>
      <c r="K1272">
        <f>_xlfn.XLOOKUP(Emergency[[#This Row],[Patient_ID]],Patientsdetails[Patient_ID],Patientsdetails[Satisfaction_Score])</f>
        <v>4</v>
      </c>
      <c r="L1272" t="e">
        <f>_xlfn.XLOOKUP(Emergency[[#This Row],[Patient_ID]],Medicals[Patient ID],Medicals[Department])</f>
        <v>#N/A</v>
      </c>
    </row>
    <row r="1273" spans="1:12">
      <c r="A1273">
        <v>1272</v>
      </c>
      <c r="B1273">
        <v>975</v>
      </c>
      <c r="C1273">
        <v>1922</v>
      </c>
      <c r="D1273" t="s">
        <v>1262</v>
      </c>
      <c r="E1273">
        <v>5</v>
      </c>
      <c r="F1273" t="s">
        <v>1262</v>
      </c>
      <c r="G1273" s="28">
        <f>_xlfn.XLOOKUP(Emergency[[#This Row],[Visit_ID]],Financials[Visit_ID],Financials[Total_Bill_Amount])</f>
        <v>19887</v>
      </c>
      <c r="H1273" s="28">
        <f>_xlfn.XLOOKUP(Emergency[[#This Row],[Visit_ID]],Financials[Visit_ID],Financials[Insurance_Coverage])</f>
        <v>15248.56180072737</v>
      </c>
      <c r="I1273" s="28">
        <f>_xlfn.XLOOKUP(Emergency[[#This Row],[Visit_ID]],Financials[Visit_ID],Financials[Balance_Due])</f>
        <v>4638.4381992726303</v>
      </c>
      <c r="J1273" s="3">
        <f>_xlfn.XLOOKUP(Emergency[[#This Row],[Visit_ID]],Hospitalvisits[Visit_ID],Hospitalvisits[Admission_Date])</f>
        <v>44694</v>
      </c>
      <c r="K1273">
        <f>_xlfn.XLOOKUP(Emergency[[#This Row],[Patient_ID]],Patientsdetails[Patient_ID],Patientsdetails[Satisfaction_Score])</f>
        <v>9</v>
      </c>
      <c r="L1273" t="e">
        <f>_xlfn.XLOOKUP(Emergency[[#This Row],[Patient_ID]],Medicals[Patient ID],Medicals[Department])</f>
        <v>#N/A</v>
      </c>
    </row>
    <row r="1274" spans="1:12">
      <c r="A1274">
        <v>1273</v>
      </c>
      <c r="B1274">
        <v>472</v>
      </c>
      <c r="C1274">
        <v>1712</v>
      </c>
      <c r="D1274" t="s">
        <v>1261</v>
      </c>
      <c r="E1274">
        <v>7</v>
      </c>
      <c r="F1274" t="s">
        <v>1262</v>
      </c>
      <c r="G1274" s="28">
        <f>_xlfn.XLOOKUP(Emergency[[#This Row],[Visit_ID]],Financials[Visit_ID],Financials[Total_Bill_Amount])</f>
        <v>4945</v>
      </c>
      <c r="H1274" s="28">
        <f>_xlfn.XLOOKUP(Emergency[[#This Row],[Visit_ID]],Financials[Visit_ID],Financials[Insurance_Coverage])</f>
        <v>4248.8978978306022</v>
      </c>
      <c r="I1274" s="28">
        <f>_xlfn.XLOOKUP(Emergency[[#This Row],[Visit_ID]],Financials[Visit_ID],Financials[Balance_Due])</f>
        <v>696.10210216939777</v>
      </c>
      <c r="J1274" s="3">
        <f>_xlfn.XLOOKUP(Emergency[[#This Row],[Visit_ID]],Hospitalvisits[Visit_ID],Hospitalvisits[Admission_Date])</f>
        <v>45034</v>
      </c>
      <c r="K1274">
        <f>_xlfn.XLOOKUP(Emergency[[#This Row],[Patient_ID]],Patientsdetails[Patient_ID],Patientsdetails[Satisfaction_Score])</f>
        <v>9</v>
      </c>
      <c r="L1274" t="e">
        <f>_xlfn.XLOOKUP(Emergency[[#This Row],[Patient_ID]],Medicals[Patient ID],Medicals[Department])</f>
        <v>#N/A</v>
      </c>
    </row>
    <row r="1275" spans="1:12">
      <c r="A1275">
        <v>1274</v>
      </c>
      <c r="B1275">
        <v>455</v>
      </c>
      <c r="C1275">
        <v>1209</v>
      </c>
      <c r="D1275" t="s">
        <v>1262</v>
      </c>
      <c r="E1275">
        <v>10</v>
      </c>
      <c r="F1275" t="s">
        <v>1262</v>
      </c>
      <c r="G1275" s="28">
        <f>_xlfn.XLOOKUP(Emergency[[#This Row],[Visit_ID]],Financials[Visit_ID],Financials[Total_Bill_Amount])</f>
        <v>23785</v>
      </c>
      <c r="H1275" s="28">
        <f>_xlfn.XLOOKUP(Emergency[[#This Row],[Visit_ID]],Financials[Visit_ID],Financials[Insurance_Coverage])</f>
        <v>14190.469164488761</v>
      </c>
      <c r="I1275" s="28">
        <f>_xlfn.XLOOKUP(Emergency[[#This Row],[Visit_ID]],Financials[Visit_ID],Financials[Balance_Due])</f>
        <v>9594.5308355112429</v>
      </c>
      <c r="J1275" s="3">
        <f>_xlfn.XLOOKUP(Emergency[[#This Row],[Visit_ID]],Hospitalvisits[Visit_ID],Hospitalvisits[Admission_Date])</f>
        <v>44894</v>
      </c>
      <c r="K1275">
        <f>_xlfn.XLOOKUP(Emergency[[#This Row],[Patient_ID]],Patientsdetails[Patient_ID],Patientsdetails[Satisfaction_Score])</f>
        <v>2</v>
      </c>
      <c r="L1275" t="e">
        <f>_xlfn.XLOOKUP(Emergency[[#This Row],[Patient_ID]],Medicals[Patient ID],Medicals[Department])</f>
        <v>#N/A</v>
      </c>
    </row>
    <row r="1276" spans="1:12">
      <c r="A1276">
        <v>1275</v>
      </c>
      <c r="B1276">
        <v>639</v>
      </c>
      <c r="C1276">
        <v>2161</v>
      </c>
      <c r="D1276" t="s">
        <v>1262</v>
      </c>
      <c r="E1276">
        <v>3</v>
      </c>
      <c r="F1276" t="s">
        <v>1262</v>
      </c>
      <c r="G1276" s="28">
        <f>_xlfn.XLOOKUP(Emergency[[#This Row],[Visit_ID]],Financials[Visit_ID],Financials[Total_Bill_Amount])</f>
        <v>20190</v>
      </c>
      <c r="H1276" s="28">
        <f>_xlfn.XLOOKUP(Emergency[[#This Row],[Visit_ID]],Financials[Visit_ID],Financials[Insurance_Coverage])</f>
        <v>16779.957067618849</v>
      </c>
      <c r="I1276" s="28">
        <f>_xlfn.XLOOKUP(Emergency[[#This Row],[Visit_ID]],Financials[Visit_ID],Financials[Balance_Due])</f>
        <v>3410.042932381155</v>
      </c>
      <c r="J1276" s="3">
        <f>_xlfn.XLOOKUP(Emergency[[#This Row],[Visit_ID]],Hospitalvisits[Visit_ID],Hospitalvisits[Admission_Date])</f>
        <v>45095</v>
      </c>
      <c r="K1276">
        <f>_xlfn.XLOOKUP(Emergency[[#This Row],[Patient_ID]],Patientsdetails[Patient_ID],Patientsdetails[Satisfaction_Score])</f>
        <v>9</v>
      </c>
      <c r="L1276" t="e">
        <f>_xlfn.XLOOKUP(Emergency[[#This Row],[Patient_ID]],Medicals[Patient ID],Medicals[Department])</f>
        <v>#N/A</v>
      </c>
    </row>
    <row r="1277" spans="1:12">
      <c r="A1277">
        <v>1276</v>
      </c>
      <c r="B1277">
        <v>890</v>
      </c>
      <c r="C1277">
        <v>944</v>
      </c>
      <c r="D1277" t="s">
        <v>1262</v>
      </c>
      <c r="E1277">
        <v>11</v>
      </c>
      <c r="F1277" t="s">
        <v>1262</v>
      </c>
      <c r="G1277" s="28">
        <f>_xlfn.XLOOKUP(Emergency[[#This Row],[Visit_ID]],Financials[Visit_ID],Financials[Total_Bill_Amount])</f>
        <v>19065</v>
      </c>
      <c r="H1277" s="28">
        <f>_xlfn.XLOOKUP(Emergency[[#This Row],[Visit_ID]],Financials[Visit_ID],Financials[Insurance_Coverage])</f>
        <v>14914.52109742331</v>
      </c>
      <c r="I1277" s="28">
        <f>_xlfn.XLOOKUP(Emergency[[#This Row],[Visit_ID]],Financials[Visit_ID],Financials[Balance_Due])</f>
        <v>4150.4789025766931</v>
      </c>
      <c r="J1277" s="3">
        <f>_xlfn.XLOOKUP(Emergency[[#This Row],[Visit_ID]],Hospitalvisits[Visit_ID],Hospitalvisits[Admission_Date])</f>
        <v>45574</v>
      </c>
      <c r="K1277">
        <f>_xlfn.XLOOKUP(Emergency[[#This Row],[Patient_ID]],Patientsdetails[Patient_ID],Patientsdetails[Satisfaction_Score])</f>
        <v>4</v>
      </c>
      <c r="L1277" t="e">
        <f>_xlfn.XLOOKUP(Emergency[[#This Row],[Patient_ID]],Medicals[Patient ID],Medicals[Department])</f>
        <v>#N/A</v>
      </c>
    </row>
    <row r="1278" spans="1:12">
      <c r="A1278">
        <v>1277</v>
      </c>
      <c r="B1278">
        <v>580</v>
      </c>
      <c r="C1278">
        <v>1632</v>
      </c>
      <c r="D1278" t="s">
        <v>1262</v>
      </c>
      <c r="E1278">
        <v>9</v>
      </c>
      <c r="F1278" t="s">
        <v>1262</v>
      </c>
      <c r="G1278" s="28">
        <f>_xlfn.XLOOKUP(Emergency[[#This Row],[Visit_ID]],Financials[Visit_ID],Financials[Total_Bill_Amount])</f>
        <v>18936</v>
      </c>
      <c r="H1278" s="28">
        <f>_xlfn.XLOOKUP(Emergency[[#This Row],[Visit_ID]],Financials[Visit_ID],Financials[Insurance_Coverage])</f>
        <v>14989.42952810594</v>
      </c>
      <c r="I1278" s="28">
        <f>_xlfn.XLOOKUP(Emergency[[#This Row],[Visit_ID]],Financials[Visit_ID],Financials[Balance_Due])</f>
        <v>3946.5704718940628</v>
      </c>
      <c r="J1278" s="3">
        <f>_xlfn.XLOOKUP(Emergency[[#This Row],[Visit_ID]],Hospitalvisits[Visit_ID],Hospitalvisits[Admission_Date])</f>
        <v>45494</v>
      </c>
      <c r="K1278">
        <f>_xlfn.XLOOKUP(Emergency[[#This Row],[Patient_ID]],Patientsdetails[Patient_ID],Patientsdetails[Satisfaction_Score])</f>
        <v>5</v>
      </c>
      <c r="L1278" t="e">
        <f>_xlfn.XLOOKUP(Emergency[[#This Row],[Patient_ID]],Medicals[Patient ID],Medicals[Department])</f>
        <v>#N/A</v>
      </c>
    </row>
    <row r="1279" spans="1:12">
      <c r="A1279">
        <v>1278</v>
      </c>
      <c r="B1279">
        <v>410</v>
      </c>
      <c r="C1279">
        <v>1740</v>
      </c>
      <c r="D1279" t="s">
        <v>1262</v>
      </c>
      <c r="E1279">
        <v>11</v>
      </c>
      <c r="F1279" t="s">
        <v>1261</v>
      </c>
      <c r="G1279" s="28">
        <f>_xlfn.XLOOKUP(Emergency[[#This Row],[Visit_ID]],Financials[Visit_ID],Financials[Total_Bill_Amount])</f>
        <v>8914</v>
      </c>
      <c r="H1279" s="28">
        <f>_xlfn.XLOOKUP(Emergency[[#This Row],[Visit_ID]],Financials[Visit_ID],Financials[Insurance_Coverage])</f>
        <v>5699.2897942829413</v>
      </c>
      <c r="I1279" s="28">
        <f>_xlfn.XLOOKUP(Emergency[[#This Row],[Visit_ID]],Financials[Visit_ID],Financials[Balance_Due])</f>
        <v>3214.7102057170591</v>
      </c>
      <c r="J1279" s="3">
        <f>_xlfn.XLOOKUP(Emergency[[#This Row],[Visit_ID]],Hospitalvisits[Visit_ID],Hospitalvisits[Admission_Date])</f>
        <v>45013</v>
      </c>
      <c r="K1279">
        <f>_xlfn.XLOOKUP(Emergency[[#This Row],[Patient_ID]],Patientsdetails[Patient_ID],Patientsdetails[Satisfaction_Score])</f>
        <v>1</v>
      </c>
      <c r="L1279" t="e">
        <f>_xlfn.XLOOKUP(Emergency[[#This Row],[Patient_ID]],Medicals[Patient ID],Medicals[Department])</f>
        <v>#N/A</v>
      </c>
    </row>
    <row r="1280" spans="1:12">
      <c r="A1280">
        <v>1279</v>
      </c>
      <c r="B1280">
        <v>595</v>
      </c>
      <c r="C1280">
        <v>996</v>
      </c>
      <c r="D1280" t="s">
        <v>1261</v>
      </c>
      <c r="E1280">
        <v>4</v>
      </c>
      <c r="F1280" t="s">
        <v>1262</v>
      </c>
      <c r="G1280" s="28">
        <f>_xlfn.XLOOKUP(Emergency[[#This Row],[Visit_ID]],Financials[Visit_ID],Financials[Total_Bill_Amount])</f>
        <v>25266</v>
      </c>
      <c r="H1280" s="28">
        <f>_xlfn.XLOOKUP(Emergency[[#This Row],[Visit_ID]],Financials[Visit_ID],Financials[Insurance_Coverage])</f>
        <v>18637.875575255839</v>
      </c>
      <c r="I1280" s="28">
        <f>_xlfn.XLOOKUP(Emergency[[#This Row],[Visit_ID]],Financials[Visit_ID],Financials[Balance_Due])</f>
        <v>6628.1244247441573</v>
      </c>
      <c r="J1280" s="3">
        <f>_xlfn.XLOOKUP(Emergency[[#This Row],[Visit_ID]],Hospitalvisits[Visit_ID],Hospitalvisits[Admission_Date])</f>
        <v>45393</v>
      </c>
      <c r="K1280">
        <f>_xlfn.XLOOKUP(Emergency[[#This Row],[Patient_ID]],Patientsdetails[Patient_ID],Patientsdetails[Satisfaction_Score])</f>
        <v>2</v>
      </c>
      <c r="L1280" t="e">
        <f>_xlfn.XLOOKUP(Emergency[[#This Row],[Patient_ID]],Medicals[Patient ID],Medicals[Department])</f>
        <v>#N/A</v>
      </c>
    </row>
    <row r="1281" spans="1:12">
      <c r="A1281">
        <v>1280</v>
      </c>
      <c r="B1281">
        <v>376</v>
      </c>
      <c r="C1281">
        <v>1007</v>
      </c>
      <c r="D1281" t="s">
        <v>1262</v>
      </c>
      <c r="E1281">
        <v>5</v>
      </c>
      <c r="F1281" t="s">
        <v>1262</v>
      </c>
      <c r="G1281" s="28">
        <f>_xlfn.XLOOKUP(Emergency[[#This Row],[Visit_ID]],Financials[Visit_ID],Financials[Total_Bill_Amount])</f>
        <v>16359</v>
      </c>
      <c r="H1281" s="28">
        <f>_xlfn.XLOOKUP(Emergency[[#This Row],[Visit_ID]],Financials[Visit_ID],Financials[Insurance_Coverage])</f>
        <v>10692.33047673679</v>
      </c>
      <c r="I1281" s="28">
        <f>_xlfn.XLOOKUP(Emergency[[#This Row],[Visit_ID]],Financials[Visit_ID],Financials[Balance_Due])</f>
        <v>5666.6695232632101</v>
      </c>
      <c r="J1281" s="3">
        <f>_xlfn.XLOOKUP(Emergency[[#This Row],[Visit_ID]],Hospitalvisits[Visit_ID],Hospitalvisits[Admission_Date])</f>
        <v>45452</v>
      </c>
      <c r="K1281">
        <f>_xlfn.XLOOKUP(Emergency[[#This Row],[Patient_ID]],Patientsdetails[Patient_ID],Patientsdetails[Satisfaction_Score])</f>
        <v>7</v>
      </c>
      <c r="L1281" t="e">
        <f>_xlfn.XLOOKUP(Emergency[[#This Row],[Patient_ID]],Medicals[Patient ID],Medicals[Department])</f>
        <v>#N/A</v>
      </c>
    </row>
    <row r="1282" spans="1:12">
      <c r="A1282">
        <v>1281</v>
      </c>
      <c r="B1282">
        <v>81</v>
      </c>
      <c r="C1282">
        <v>47</v>
      </c>
      <c r="D1282" t="s">
        <v>1261</v>
      </c>
      <c r="E1282">
        <v>1</v>
      </c>
      <c r="F1282" t="s">
        <v>1262</v>
      </c>
      <c r="G1282" s="28">
        <f>_xlfn.XLOOKUP(Emergency[[#This Row],[Visit_ID]],Financials[Visit_ID],Financials[Total_Bill_Amount])</f>
        <v>11282</v>
      </c>
      <c r="H1282" s="28">
        <f>_xlfn.XLOOKUP(Emergency[[#This Row],[Visit_ID]],Financials[Visit_ID],Financials[Insurance_Coverage])</f>
        <v>9473.2423977703638</v>
      </c>
      <c r="I1282" s="28">
        <f>_xlfn.XLOOKUP(Emergency[[#This Row],[Visit_ID]],Financials[Visit_ID],Financials[Balance_Due])</f>
        <v>1808.7576022296359</v>
      </c>
      <c r="J1282" s="3">
        <f>_xlfn.XLOOKUP(Emergency[[#This Row],[Visit_ID]],Hospitalvisits[Visit_ID],Hospitalvisits[Admission_Date])</f>
        <v>45506</v>
      </c>
      <c r="K1282">
        <f>_xlfn.XLOOKUP(Emergency[[#This Row],[Patient_ID]],Patientsdetails[Patient_ID],Patientsdetails[Satisfaction_Score])</f>
        <v>6</v>
      </c>
      <c r="L1282" t="str">
        <f>_xlfn.XLOOKUP(Emergency[[#This Row],[Patient_ID]],Medicals[Patient ID],Medicals[Department])</f>
        <v>Neurology</v>
      </c>
    </row>
    <row r="1283" spans="1:12">
      <c r="A1283">
        <v>1282</v>
      </c>
      <c r="B1283">
        <v>588</v>
      </c>
      <c r="C1283">
        <v>955</v>
      </c>
      <c r="D1283" t="s">
        <v>1261</v>
      </c>
      <c r="E1283">
        <v>10</v>
      </c>
      <c r="F1283" t="s">
        <v>1261</v>
      </c>
      <c r="G1283" s="28">
        <f>_xlfn.XLOOKUP(Emergency[[#This Row],[Visit_ID]],Financials[Visit_ID],Financials[Total_Bill_Amount])</f>
        <v>8903</v>
      </c>
      <c r="H1283" s="28">
        <f>_xlfn.XLOOKUP(Emergency[[#This Row],[Visit_ID]],Financials[Visit_ID],Financials[Insurance_Coverage])</f>
        <v>5556.3173536063186</v>
      </c>
      <c r="I1283" s="28">
        <f>_xlfn.XLOOKUP(Emergency[[#This Row],[Visit_ID]],Financials[Visit_ID],Financials[Balance_Due])</f>
        <v>3346.6826463936809</v>
      </c>
      <c r="J1283" s="3">
        <f>_xlfn.XLOOKUP(Emergency[[#This Row],[Visit_ID]],Hospitalvisits[Visit_ID],Hospitalvisits[Admission_Date])</f>
        <v>45141</v>
      </c>
      <c r="K1283">
        <f>_xlfn.XLOOKUP(Emergency[[#This Row],[Patient_ID]],Patientsdetails[Patient_ID],Patientsdetails[Satisfaction_Score])</f>
        <v>9</v>
      </c>
      <c r="L1283" t="e">
        <f>_xlfn.XLOOKUP(Emergency[[#This Row],[Patient_ID]],Medicals[Patient ID],Medicals[Department])</f>
        <v>#N/A</v>
      </c>
    </row>
    <row r="1284" spans="1:12">
      <c r="A1284">
        <v>1283</v>
      </c>
      <c r="B1284">
        <v>239</v>
      </c>
      <c r="C1284">
        <v>2503</v>
      </c>
      <c r="D1284" t="s">
        <v>1262</v>
      </c>
      <c r="E1284">
        <v>11</v>
      </c>
      <c r="F1284" t="s">
        <v>1261</v>
      </c>
      <c r="G1284" s="28">
        <f>_xlfn.XLOOKUP(Emergency[[#This Row],[Visit_ID]],Financials[Visit_ID],Financials[Total_Bill_Amount])</f>
        <v>19488</v>
      </c>
      <c r="H1284" s="28">
        <f>_xlfn.XLOOKUP(Emergency[[#This Row],[Visit_ID]],Financials[Visit_ID],Financials[Insurance_Coverage])</f>
        <v>17402.040686391341</v>
      </c>
      <c r="I1284" s="28">
        <f>_xlfn.XLOOKUP(Emergency[[#This Row],[Visit_ID]],Financials[Visit_ID],Financials[Balance_Due])</f>
        <v>2085.9593136086551</v>
      </c>
      <c r="J1284" s="3">
        <f>_xlfn.XLOOKUP(Emergency[[#This Row],[Visit_ID]],Hospitalvisits[Visit_ID],Hospitalvisits[Admission_Date])</f>
        <v>45425</v>
      </c>
      <c r="K1284">
        <f>_xlfn.XLOOKUP(Emergency[[#This Row],[Patient_ID]],Patientsdetails[Patient_ID],Patientsdetails[Satisfaction_Score])</f>
        <v>2</v>
      </c>
      <c r="L1284" t="e">
        <f>_xlfn.XLOOKUP(Emergency[[#This Row],[Patient_ID]],Medicals[Patient ID],Medicals[Department])</f>
        <v>#N/A</v>
      </c>
    </row>
    <row r="1285" spans="1:12">
      <c r="A1285">
        <v>1284</v>
      </c>
      <c r="B1285">
        <v>780</v>
      </c>
      <c r="C1285">
        <v>1672</v>
      </c>
      <c r="D1285" t="s">
        <v>1262</v>
      </c>
      <c r="E1285">
        <v>8</v>
      </c>
      <c r="F1285" t="s">
        <v>1262</v>
      </c>
      <c r="G1285" s="28">
        <f>_xlfn.XLOOKUP(Emergency[[#This Row],[Visit_ID]],Financials[Visit_ID],Financials[Total_Bill_Amount])</f>
        <v>10858</v>
      </c>
      <c r="H1285" s="28">
        <f>_xlfn.XLOOKUP(Emergency[[#This Row],[Visit_ID]],Financials[Visit_ID],Financials[Insurance_Coverage])</f>
        <v>6775.3479855973646</v>
      </c>
      <c r="I1285" s="28">
        <f>_xlfn.XLOOKUP(Emergency[[#This Row],[Visit_ID]],Financials[Visit_ID],Financials[Balance_Due])</f>
        <v>4082.6520144026349</v>
      </c>
      <c r="J1285" s="3">
        <f>_xlfn.XLOOKUP(Emergency[[#This Row],[Visit_ID]],Hospitalvisits[Visit_ID],Hospitalvisits[Admission_Date])</f>
        <v>44587</v>
      </c>
      <c r="K1285">
        <f>_xlfn.XLOOKUP(Emergency[[#This Row],[Patient_ID]],Patientsdetails[Patient_ID],Patientsdetails[Satisfaction_Score])</f>
        <v>7</v>
      </c>
      <c r="L1285" t="e">
        <f>_xlfn.XLOOKUP(Emergency[[#This Row],[Patient_ID]],Medicals[Patient ID],Medicals[Department])</f>
        <v>#N/A</v>
      </c>
    </row>
    <row r="1286" spans="1:12">
      <c r="A1286">
        <v>1285</v>
      </c>
      <c r="B1286">
        <v>791</v>
      </c>
      <c r="C1286">
        <v>119</v>
      </c>
      <c r="D1286" t="s">
        <v>1261</v>
      </c>
      <c r="E1286">
        <v>8</v>
      </c>
      <c r="F1286" t="s">
        <v>1262</v>
      </c>
      <c r="G1286" s="28">
        <f>_xlfn.XLOOKUP(Emergency[[#This Row],[Visit_ID]],Financials[Visit_ID],Financials[Total_Bill_Amount])</f>
        <v>28779</v>
      </c>
      <c r="H1286" s="28">
        <f>_xlfn.XLOOKUP(Emergency[[#This Row],[Visit_ID]],Financials[Visit_ID],Financials[Insurance_Coverage])</f>
        <v>17431.19451451155</v>
      </c>
      <c r="I1286" s="28">
        <f>_xlfn.XLOOKUP(Emergency[[#This Row],[Visit_ID]],Financials[Visit_ID],Financials[Balance_Due])</f>
        <v>11347.80548548845</v>
      </c>
      <c r="J1286" s="3">
        <f>_xlfn.XLOOKUP(Emergency[[#This Row],[Visit_ID]],Hospitalvisits[Visit_ID],Hospitalvisits[Admission_Date])</f>
        <v>44970</v>
      </c>
      <c r="K1286">
        <f>_xlfn.XLOOKUP(Emergency[[#This Row],[Patient_ID]],Patientsdetails[Patient_ID],Patientsdetails[Satisfaction_Score])</f>
        <v>2</v>
      </c>
      <c r="L1286" t="e">
        <f>_xlfn.XLOOKUP(Emergency[[#This Row],[Patient_ID]],Medicals[Patient ID],Medicals[Department])</f>
        <v>#N/A</v>
      </c>
    </row>
    <row r="1287" spans="1:12">
      <c r="A1287">
        <v>1286</v>
      </c>
      <c r="B1287">
        <v>455</v>
      </c>
      <c r="C1287">
        <v>1862</v>
      </c>
      <c r="D1287" t="s">
        <v>1262</v>
      </c>
      <c r="E1287">
        <v>2</v>
      </c>
      <c r="F1287" t="s">
        <v>1261</v>
      </c>
      <c r="G1287" s="28">
        <f>_xlfn.XLOOKUP(Emergency[[#This Row],[Visit_ID]],Financials[Visit_ID],Financials[Total_Bill_Amount])</f>
        <v>46621</v>
      </c>
      <c r="H1287" s="28">
        <f>_xlfn.XLOOKUP(Emergency[[#This Row],[Visit_ID]],Financials[Visit_ID],Financials[Insurance_Coverage])</f>
        <v>34529.40077384904</v>
      </c>
      <c r="I1287" s="28">
        <f>_xlfn.XLOOKUP(Emergency[[#This Row],[Visit_ID]],Financials[Visit_ID],Financials[Balance_Due])</f>
        <v>12091.59922615096</v>
      </c>
      <c r="J1287" s="3">
        <f>_xlfn.XLOOKUP(Emergency[[#This Row],[Visit_ID]],Hospitalvisits[Visit_ID],Hospitalvisits[Admission_Date])</f>
        <v>45043</v>
      </c>
      <c r="K1287">
        <f>_xlfn.XLOOKUP(Emergency[[#This Row],[Patient_ID]],Patientsdetails[Patient_ID],Patientsdetails[Satisfaction_Score])</f>
        <v>2</v>
      </c>
      <c r="L1287" t="e">
        <f>_xlfn.XLOOKUP(Emergency[[#This Row],[Patient_ID]],Medicals[Patient ID],Medicals[Department])</f>
        <v>#N/A</v>
      </c>
    </row>
    <row r="1288" spans="1:12">
      <c r="A1288">
        <v>1287</v>
      </c>
      <c r="B1288">
        <v>343</v>
      </c>
      <c r="C1288">
        <v>1877</v>
      </c>
      <c r="D1288" t="s">
        <v>1262</v>
      </c>
      <c r="E1288">
        <v>3</v>
      </c>
      <c r="F1288" t="s">
        <v>1261</v>
      </c>
      <c r="G1288" s="28">
        <f>_xlfn.XLOOKUP(Emergency[[#This Row],[Visit_ID]],Financials[Visit_ID],Financials[Total_Bill_Amount])</f>
        <v>6784</v>
      </c>
      <c r="H1288" s="28">
        <f>_xlfn.XLOOKUP(Emergency[[#This Row],[Visit_ID]],Financials[Visit_ID],Financials[Insurance_Coverage])</f>
        <v>4216.5459734915776</v>
      </c>
      <c r="I1288" s="28">
        <f>_xlfn.XLOOKUP(Emergency[[#This Row],[Visit_ID]],Financials[Visit_ID],Financials[Balance_Due])</f>
        <v>2567.454026508422</v>
      </c>
      <c r="J1288" s="3">
        <f>_xlfn.XLOOKUP(Emergency[[#This Row],[Visit_ID]],Hospitalvisits[Visit_ID],Hospitalvisits[Admission_Date])</f>
        <v>45607</v>
      </c>
      <c r="K1288">
        <f>_xlfn.XLOOKUP(Emergency[[#This Row],[Patient_ID]],Patientsdetails[Patient_ID],Patientsdetails[Satisfaction_Score])</f>
        <v>7</v>
      </c>
      <c r="L1288" t="e">
        <f>_xlfn.XLOOKUP(Emergency[[#This Row],[Patient_ID]],Medicals[Patient ID],Medicals[Department])</f>
        <v>#N/A</v>
      </c>
    </row>
    <row r="1289" spans="1:12">
      <c r="A1289">
        <v>1288</v>
      </c>
      <c r="B1289">
        <v>253</v>
      </c>
      <c r="C1289">
        <v>1312</v>
      </c>
      <c r="D1289" t="s">
        <v>1261</v>
      </c>
      <c r="E1289">
        <v>6</v>
      </c>
      <c r="F1289" t="s">
        <v>1262</v>
      </c>
      <c r="G1289" s="28">
        <f>_xlfn.XLOOKUP(Emergency[[#This Row],[Visit_ID]],Financials[Visit_ID],Financials[Total_Bill_Amount])</f>
        <v>10269</v>
      </c>
      <c r="H1289" s="28">
        <f>_xlfn.XLOOKUP(Emergency[[#This Row],[Visit_ID]],Financials[Visit_ID],Financials[Insurance_Coverage])</f>
        <v>7442.1249428961337</v>
      </c>
      <c r="I1289" s="28">
        <f>_xlfn.XLOOKUP(Emergency[[#This Row],[Visit_ID]],Financials[Visit_ID],Financials[Balance_Due])</f>
        <v>2826.8750571038659</v>
      </c>
      <c r="J1289" s="3">
        <f>_xlfn.XLOOKUP(Emergency[[#This Row],[Visit_ID]],Hospitalvisits[Visit_ID],Hospitalvisits[Admission_Date])</f>
        <v>44854</v>
      </c>
      <c r="K1289">
        <f>_xlfn.XLOOKUP(Emergency[[#This Row],[Patient_ID]],Patientsdetails[Patient_ID],Patientsdetails[Satisfaction_Score])</f>
        <v>10</v>
      </c>
      <c r="L1289" t="e">
        <f>_xlfn.XLOOKUP(Emergency[[#This Row],[Patient_ID]],Medicals[Patient ID],Medicals[Department])</f>
        <v>#N/A</v>
      </c>
    </row>
    <row r="1290" spans="1:12">
      <c r="A1290">
        <v>1289</v>
      </c>
      <c r="B1290">
        <v>450</v>
      </c>
      <c r="C1290">
        <v>1191</v>
      </c>
      <c r="D1290" t="s">
        <v>1262</v>
      </c>
      <c r="E1290">
        <v>3</v>
      </c>
      <c r="F1290" t="s">
        <v>1261</v>
      </c>
      <c r="G1290" s="28">
        <f>_xlfn.XLOOKUP(Emergency[[#This Row],[Visit_ID]],Financials[Visit_ID],Financials[Total_Bill_Amount])</f>
        <v>22491</v>
      </c>
      <c r="H1290" s="28">
        <f>_xlfn.XLOOKUP(Emergency[[#This Row],[Visit_ID]],Financials[Visit_ID],Financials[Insurance_Coverage])</f>
        <v>17756.328933333469</v>
      </c>
      <c r="I1290" s="28">
        <f>_xlfn.XLOOKUP(Emergency[[#This Row],[Visit_ID]],Financials[Visit_ID],Financials[Balance_Due])</f>
        <v>4734.6710666665313</v>
      </c>
      <c r="J1290" s="3">
        <f>_xlfn.XLOOKUP(Emergency[[#This Row],[Visit_ID]],Hospitalvisits[Visit_ID],Hospitalvisits[Admission_Date])</f>
        <v>44776</v>
      </c>
      <c r="K1290">
        <f>_xlfn.XLOOKUP(Emergency[[#This Row],[Patient_ID]],Patientsdetails[Patient_ID],Patientsdetails[Satisfaction_Score])</f>
        <v>4</v>
      </c>
      <c r="L1290" t="e">
        <f>_xlfn.XLOOKUP(Emergency[[#This Row],[Patient_ID]],Medicals[Patient ID],Medicals[Department])</f>
        <v>#N/A</v>
      </c>
    </row>
    <row r="1291" spans="1:12">
      <c r="A1291">
        <v>1290</v>
      </c>
      <c r="B1291">
        <v>433</v>
      </c>
      <c r="C1291">
        <v>2498</v>
      </c>
      <c r="D1291" t="s">
        <v>1261</v>
      </c>
      <c r="E1291">
        <v>3</v>
      </c>
      <c r="F1291" t="s">
        <v>1262</v>
      </c>
      <c r="G1291" s="28">
        <f>_xlfn.XLOOKUP(Emergency[[#This Row],[Visit_ID]],Financials[Visit_ID],Financials[Total_Bill_Amount])</f>
        <v>13688</v>
      </c>
      <c r="H1291" s="28">
        <f>_xlfn.XLOOKUP(Emergency[[#This Row],[Visit_ID]],Financials[Visit_ID],Financials[Insurance_Coverage])</f>
        <v>9907.6144798760361</v>
      </c>
      <c r="I1291" s="28">
        <f>_xlfn.XLOOKUP(Emergency[[#This Row],[Visit_ID]],Financials[Visit_ID],Financials[Balance_Due])</f>
        <v>3780.3855201239639</v>
      </c>
      <c r="J1291" s="3">
        <f>_xlfn.XLOOKUP(Emergency[[#This Row],[Visit_ID]],Hospitalvisits[Visit_ID],Hospitalvisits[Admission_Date])</f>
        <v>44948</v>
      </c>
      <c r="K1291">
        <f>_xlfn.XLOOKUP(Emergency[[#This Row],[Patient_ID]],Patientsdetails[Patient_ID],Patientsdetails[Satisfaction_Score])</f>
        <v>10</v>
      </c>
      <c r="L1291" t="e">
        <f>_xlfn.XLOOKUP(Emergency[[#This Row],[Patient_ID]],Medicals[Patient ID],Medicals[Department])</f>
        <v>#N/A</v>
      </c>
    </row>
    <row r="1292" spans="1:12">
      <c r="A1292">
        <v>1291</v>
      </c>
      <c r="B1292">
        <v>234</v>
      </c>
      <c r="C1292">
        <v>620</v>
      </c>
      <c r="D1292" t="s">
        <v>1262</v>
      </c>
      <c r="E1292">
        <v>8</v>
      </c>
      <c r="F1292" t="s">
        <v>1262</v>
      </c>
      <c r="G1292" s="28">
        <f>_xlfn.XLOOKUP(Emergency[[#This Row],[Visit_ID]],Financials[Visit_ID],Financials[Total_Bill_Amount])</f>
        <v>13934</v>
      </c>
      <c r="H1292" s="28">
        <f>_xlfn.XLOOKUP(Emergency[[#This Row],[Visit_ID]],Financials[Visit_ID],Financials[Insurance_Coverage])</f>
        <v>10480.29026486554</v>
      </c>
      <c r="I1292" s="28">
        <f>_xlfn.XLOOKUP(Emergency[[#This Row],[Visit_ID]],Financials[Visit_ID],Financials[Balance_Due])</f>
        <v>3453.7097351344601</v>
      </c>
      <c r="J1292" s="3">
        <f>_xlfn.XLOOKUP(Emergency[[#This Row],[Visit_ID]],Hospitalvisits[Visit_ID],Hospitalvisits[Admission_Date])</f>
        <v>44810</v>
      </c>
      <c r="K1292">
        <f>_xlfn.XLOOKUP(Emergency[[#This Row],[Patient_ID]],Patientsdetails[Patient_ID],Patientsdetails[Satisfaction_Score])</f>
        <v>10</v>
      </c>
      <c r="L1292" t="e">
        <f>_xlfn.XLOOKUP(Emergency[[#This Row],[Patient_ID]],Medicals[Patient ID],Medicals[Department])</f>
        <v>#N/A</v>
      </c>
    </row>
    <row r="1293" spans="1:12">
      <c r="A1293">
        <v>1292</v>
      </c>
      <c r="B1293">
        <v>396</v>
      </c>
      <c r="C1293">
        <v>1411</v>
      </c>
      <c r="D1293" t="s">
        <v>1261</v>
      </c>
      <c r="E1293">
        <v>10</v>
      </c>
      <c r="F1293" t="s">
        <v>1261</v>
      </c>
      <c r="G1293" s="28">
        <f>_xlfn.XLOOKUP(Emergency[[#This Row],[Visit_ID]],Financials[Visit_ID],Financials[Total_Bill_Amount])</f>
        <v>20248</v>
      </c>
      <c r="H1293" s="28">
        <f>_xlfn.XLOOKUP(Emergency[[#This Row],[Visit_ID]],Financials[Visit_ID],Financials[Insurance_Coverage])</f>
        <v>11229.266541416269</v>
      </c>
      <c r="I1293" s="28">
        <f>_xlfn.XLOOKUP(Emergency[[#This Row],[Visit_ID]],Financials[Visit_ID],Financials[Balance_Due])</f>
        <v>9018.7334585837252</v>
      </c>
      <c r="J1293" s="3">
        <f>_xlfn.XLOOKUP(Emergency[[#This Row],[Visit_ID]],Hospitalvisits[Visit_ID],Hospitalvisits[Admission_Date])</f>
        <v>45227</v>
      </c>
      <c r="K1293">
        <f>_xlfn.XLOOKUP(Emergency[[#This Row],[Patient_ID]],Patientsdetails[Patient_ID],Patientsdetails[Satisfaction_Score])</f>
        <v>1</v>
      </c>
      <c r="L1293" t="e">
        <f>_xlfn.XLOOKUP(Emergency[[#This Row],[Patient_ID]],Medicals[Patient ID],Medicals[Department])</f>
        <v>#N/A</v>
      </c>
    </row>
    <row r="1294" spans="1:12">
      <c r="A1294">
        <v>1293</v>
      </c>
      <c r="B1294">
        <v>199</v>
      </c>
      <c r="C1294">
        <v>2325</v>
      </c>
      <c r="D1294" t="s">
        <v>1262</v>
      </c>
      <c r="E1294">
        <v>8</v>
      </c>
      <c r="F1294" t="s">
        <v>1261</v>
      </c>
      <c r="G1294" s="28">
        <f>_xlfn.XLOOKUP(Emergency[[#This Row],[Visit_ID]],Financials[Visit_ID],Financials[Total_Bill_Amount])</f>
        <v>3760</v>
      </c>
      <c r="H1294" s="28">
        <f>_xlfn.XLOOKUP(Emergency[[#This Row],[Visit_ID]],Financials[Visit_ID],Financials[Insurance_Coverage])</f>
        <v>3028.6895112747029</v>
      </c>
      <c r="I1294" s="28">
        <f>_xlfn.XLOOKUP(Emergency[[#This Row],[Visit_ID]],Financials[Visit_ID],Financials[Balance_Due])</f>
        <v>731.31048872529709</v>
      </c>
      <c r="J1294" s="3">
        <f>_xlfn.XLOOKUP(Emergency[[#This Row],[Visit_ID]],Hospitalvisits[Visit_ID],Hospitalvisits[Admission_Date])</f>
        <v>45479</v>
      </c>
      <c r="K1294">
        <f>_xlfn.XLOOKUP(Emergency[[#This Row],[Patient_ID]],Patientsdetails[Patient_ID],Patientsdetails[Satisfaction_Score])</f>
        <v>10</v>
      </c>
      <c r="L1294" t="e">
        <f>_xlfn.XLOOKUP(Emergency[[#This Row],[Patient_ID]],Medicals[Patient ID],Medicals[Department])</f>
        <v>#N/A</v>
      </c>
    </row>
    <row r="1295" spans="1:12">
      <c r="A1295">
        <v>1294</v>
      </c>
      <c r="B1295">
        <v>553</v>
      </c>
      <c r="C1295">
        <v>1003</v>
      </c>
      <c r="D1295" t="s">
        <v>1262</v>
      </c>
      <c r="E1295">
        <v>10</v>
      </c>
      <c r="F1295" t="s">
        <v>1261</v>
      </c>
      <c r="G1295" s="28">
        <f>_xlfn.XLOOKUP(Emergency[[#This Row],[Visit_ID]],Financials[Visit_ID],Financials[Total_Bill_Amount])</f>
        <v>10439</v>
      </c>
      <c r="H1295" s="28">
        <f>_xlfn.XLOOKUP(Emergency[[#This Row],[Visit_ID]],Financials[Visit_ID],Financials[Insurance_Coverage])</f>
        <v>8968.7731329429989</v>
      </c>
      <c r="I1295" s="28">
        <f>_xlfn.XLOOKUP(Emergency[[#This Row],[Visit_ID]],Financials[Visit_ID],Financials[Balance_Due])</f>
        <v>1470.2268670570011</v>
      </c>
      <c r="J1295" s="3">
        <f>_xlfn.XLOOKUP(Emergency[[#This Row],[Visit_ID]],Hospitalvisits[Visit_ID],Hospitalvisits[Admission_Date])</f>
        <v>45432</v>
      </c>
      <c r="K1295">
        <f>_xlfn.XLOOKUP(Emergency[[#This Row],[Patient_ID]],Patientsdetails[Patient_ID],Patientsdetails[Satisfaction_Score])</f>
        <v>1</v>
      </c>
      <c r="L1295" t="e">
        <f>_xlfn.XLOOKUP(Emergency[[#This Row],[Patient_ID]],Medicals[Patient ID],Medicals[Department])</f>
        <v>#N/A</v>
      </c>
    </row>
    <row r="1296" spans="1:12">
      <c r="A1296">
        <v>1295</v>
      </c>
      <c r="B1296">
        <v>683</v>
      </c>
      <c r="C1296">
        <v>2675</v>
      </c>
      <c r="D1296" t="s">
        <v>1261</v>
      </c>
      <c r="E1296">
        <v>12</v>
      </c>
      <c r="F1296" t="s">
        <v>1262</v>
      </c>
      <c r="G1296" s="28">
        <f>_xlfn.XLOOKUP(Emergency[[#This Row],[Visit_ID]],Financials[Visit_ID],Financials[Total_Bill_Amount])</f>
        <v>24517</v>
      </c>
      <c r="H1296" s="28">
        <f>_xlfn.XLOOKUP(Emergency[[#This Row],[Visit_ID]],Financials[Visit_ID],Financials[Insurance_Coverage])</f>
        <v>16849.910712966321</v>
      </c>
      <c r="I1296" s="28">
        <f>_xlfn.XLOOKUP(Emergency[[#This Row],[Visit_ID]],Financials[Visit_ID],Financials[Balance_Due])</f>
        <v>7667.0892870336756</v>
      </c>
      <c r="J1296" s="3">
        <f>_xlfn.XLOOKUP(Emergency[[#This Row],[Visit_ID]],Hospitalvisits[Visit_ID],Hospitalvisits[Admission_Date])</f>
        <v>44879</v>
      </c>
      <c r="K1296">
        <f>_xlfn.XLOOKUP(Emergency[[#This Row],[Patient_ID]],Patientsdetails[Patient_ID],Patientsdetails[Satisfaction_Score])</f>
        <v>7</v>
      </c>
      <c r="L1296" t="e">
        <f>_xlfn.XLOOKUP(Emergency[[#This Row],[Patient_ID]],Medicals[Patient ID],Medicals[Department])</f>
        <v>#N/A</v>
      </c>
    </row>
    <row r="1297" spans="1:12">
      <c r="A1297">
        <v>1296</v>
      </c>
      <c r="B1297">
        <v>975</v>
      </c>
      <c r="C1297">
        <v>2774</v>
      </c>
      <c r="D1297" t="s">
        <v>1261</v>
      </c>
      <c r="E1297">
        <v>1</v>
      </c>
      <c r="F1297" t="s">
        <v>1261</v>
      </c>
      <c r="G1297" s="28">
        <f>_xlfn.XLOOKUP(Emergency[[#This Row],[Visit_ID]],Financials[Visit_ID],Financials[Total_Bill_Amount])</f>
        <v>12300</v>
      </c>
      <c r="H1297" s="28">
        <f>_xlfn.XLOOKUP(Emergency[[#This Row],[Visit_ID]],Financials[Visit_ID],Financials[Insurance_Coverage])</f>
        <v>10293.602754539321</v>
      </c>
      <c r="I1297" s="28">
        <f>_xlfn.XLOOKUP(Emergency[[#This Row],[Visit_ID]],Financials[Visit_ID],Financials[Balance_Due])</f>
        <v>2006.397245460681</v>
      </c>
      <c r="J1297" s="3">
        <f>_xlfn.XLOOKUP(Emergency[[#This Row],[Visit_ID]],Hospitalvisits[Visit_ID],Hospitalvisits[Admission_Date])</f>
        <v>45594</v>
      </c>
      <c r="K1297">
        <f>_xlfn.XLOOKUP(Emergency[[#This Row],[Patient_ID]],Patientsdetails[Patient_ID],Patientsdetails[Satisfaction_Score])</f>
        <v>9</v>
      </c>
      <c r="L1297" t="e">
        <f>_xlfn.XLOOKUP(Emergency[[#This Row],[Patient_ID]],Medicals[Patient ID],Medicals[Department])</f>
        <v>#N/A</v>
      </c>
    </row>
    <row r="1298" spans="1:12">
      <c r="A1298">
        <v>1297</v>
      </c>
      <c r="B1298">
        <v>652</v>
      </c>
      <c r="C1298">
        <v>1800</v>
      </c>
      <c r="D1298" t="s">
        <v>1262</v>
      </c>
      <c r="E1298">
        <v>4</v>
      </c>
      <c r="F1298" t="s">
        <v>1262</v>
      </c>
      <c r="G1298" s="28">
        <f>_xlfn.XLOOKUP(Emergency[[#This Row],[Visit_ID]],Financials[Visit_ID],Financials[Total_Bill_Amount])</f>
        <v>41750</v>
      </c>
      <c r="H1298" s="28">
        <f>_xlfn.XLOOKUP(Emergency[[#This Row],[Visit_ID]],Financials[Visit_ID],Financials[Insurance_Coverage])</f>
        <v>35296.41336571359</v>
      </c>
      <c r="I1298" s="28">
        <f>_xlfn.XLOOKUP(Emergency[[#This Row],[Visit_ID]],Financials[Visit_ID],Financials[Balance_Due])</f>
        <v>6453.5866342864101</v>
      </c>
      <c r="J1298" s="3">
        <f>_xlfn.XLOOKUP(Emergency[[#This Row],[Visit_ID]],Hospitalvisits[Visit_ID],Hospitalvisits[Admission_Date])</f>
        <v>45038</v>
      </c>
      <c r="K1298">
        <f>_xlfn.XLOOKUP(Emergency[[#This Row],[Patient_ID]],Patientsdetails[Patient_ID],Patientsdetails[Satisfaction_Score])</f>
        <v>2</v>
      </c>
      <c r="L1298" t="e">
        <f>_xlfn.XLOOKUP(Emergency[[#This Row],[Patient_ID]],Medicals[Patient ID],Medicals[Department])</f>
        <v>#N/A</v>
      </c>
    </row>
    <row r="1299" spans="1:12">
      <c r="A1299">
        <v>1298</v>
      </c>
      <c r="B1299">
        <v>341</v>
      </c>
      <c r="C1299">
        <v>2158</v>
      </c>
      <c r="D1299" t="s">
        <v>1262</v>
      </c>
      <c r="E1299">
        <v>4</v>
      </c>
      <c r="F1299" t="s">
        <v>1261</v>
      </c>
      <c r="G1299" s="28">
        <f>_xlfn.XLOOKUP(Emergency[[#This Row],[Visit_ID]],Financials[Visit_ID],Financials[Total_Bill_Amount])</f>
        <v>18853</v>
      </c>
      <c r="H1299" s="28">
        <f>_xlfn.XLOOKUP(Emergency[[#This Row],[Visit_ID]],Financials[Visit_ID],Financials[Insurance_Coverage])</f>
        <v>13599.832673484379</v>
      </c>
      <c r="I1299" s="28">
        <f>_xlfn.XLOOKUP(Emergency[[#This Row],[Visit_ID]],Financials[Visit_ID],Financials[Balance_Due])</f>
        <v>5253.1673265156169</v>
      </c>
      <c r="J1299" s="3">
        <f>_xlfn.XLOOKUP(Emergency[[#This Row],[Visit_ID]],Hospitalvisits[Visit_ID],Hospitalvisits[Admission_Date])</f>
        <v>44839</v>
      </c>
      <c r="K1299">
        <f>_xlfn.XLOOKUP(Emergency[[#This Row],[Patient_ID]],Patientsdetails[Patient_ID],Patientsdetails[Satisfaction_Score])</f>
        <v>7</v>
      </c>
      <c r="L1299" t="e">
        <f>_xlfn.XLOOKUP(Emergency[[#This Row],[Patient_ID]],Medicals[Patient ID],Medicals[Department])</f>
        <v>#N/A</v>
      </c>
    </row>
    <row r="1300" spans="1:12">
      <c r="A1300">
        <v>1299</v>
      </c>
      <c r="B1300">
        <v>380</v>
      </c>
      <c r="C1300">
        <v>722</v>
      </c>
      <c r="D1300" t="s">
        <v>1262</v>
      </c>
      <c r="E1300">
        <v>2</v>
      </c>
      <c r="F1300" t="s">
        <v>1261</v>
      </c>
      <c r="G1300" s="28">
        <f>_xlfn.XLOOKUP(Emergency[[#This Row],[Visit_ID]],Financials[Visit_ID],Financials[Total_Bill_Amount])</f>
        <v>10747</v>
      </c>
      <c r="H1300" s="28">
        <f>_xlfn.XLOOKUP(Emergency[[#This Row],[Visit_ID]],Financials[Visit_ID],Financials[Insurance_Coverage])</f>
        <v>7311.3241433957128</v>
      </c>
      <c r="I1300" s="28">
        <f>_xlfn.XLOOKUP(Emergency[[#This Row],[Visit_ID]],Financials[Visit_ID],Financials[Balance_Due])</f>
        <v>3435.6758566042872</v>
      </c>
      <c r="J1300" s="3">
        <f>_xlfn.XLOOKUP(Emergency[[#This Row],[Visit_ID]],Hospitalvisits[Visit_ID],Hospitalvisits[Admission_Date])</f>
        <v>45379</v>
      </c>
      <c r="K1300">
        <f>_xlfn.XLOOKUP(Emergency[[#This Row],[Patient_ID]],Patientsdetails[Patient_ID],Patientsdetails[Satisfaction_Score])</f>
        <v>2</v>
      </c>
      <c r="L1300" t="e">
        <f>_xlfn.XLOOKUP(Emergency[[#This Row],[Patient_ID]],Medicals[Patient ID],Medicals[Department])</f>
        <v>#N/A</v>
      </c>
    </row>
    <row r="1301" spans="1:12">
      <c r="A1301">
        <v>1300</v>
      </c>
      <c r="B1301">
        <v>921</v>
      </c>
      <c r="C1301">
        <v>980</v>
      </c>
      <c r="D1301" t="s">
        <v>1262</v>
      </c>
      <c r="E1301">
        <v>1</v>
      </c>
      <c r="F1301" t="s">
        <v>1262</v>
      </c>
      <c r="G1301" s="28">
        <f>_xlfn.XLOOKUP(Emergency[[#This Row],[Visit_ID]],Financials[Visit_ID],Financials[Total_Bill_Amount])</f>
        <v>5087</v>
      </c>
      <c r="H1301" s="28">
        <f>_xlfn.XLOOKUP(Emergency[[#This Row],[Visit_ID]],Financials[Visit_ID],Financials[Insurance_Coverage])</f>
        <v>4474.8958890634676</v>
      </c>
      <c r="I1301" s="28">
        <f>_xlfn.XLOOKUP(Emergency[[#This Row],[Visit_ID]],Financials[Visit_ID],Financials[Balance_Due])</f>
        <v>612.10411093653238</v>
      </c>
      <c r="J1301" s="3">
        <f>_xlfn.XLOOKUP(Emergency[[#This Row],[Visit_ID]],Hospitalvisits[Visit_ID],Hospitalvisits[Admission_Date])</f>
        <v>45187</v>
      </c>
      <c r="K1301">
        <f>_xlfn.XLOOKUP(Emergency[[#This Row],[Patient_ID]],Patientsdetails[Patient_ID],Patientsdetails[Satisfaction_Score])</f>
        <v>2</v>
      </c>
      <c r="L1301" t="e">
        <f>_xlfn.XLOOKUP(Emergency[[#This Row],[Patient_ID]],Medicals[Patient ID],Medicals[Department])</f>
        <v>#N/A</v>
      </c>
    </row>
    <row r="1302" spans="1:12">
      <c r="A1302">
        <v>1301</v>
      </c>
      <c r="B1302">
        <v>736</v>
      </c>
      <c r="C1302">
        <v>1651</v>
      </c>
      <c r="D1302" t="s">
        <v>1262</v>
      </c>
      <c r="E1302">
        <v>11</v>
      </c>
      <c r="F1302" t="s">
        <v>1262</v>
      </c>
      <c r="G1302" s="28">
        <f>_xlfn.XLOOKUP(Emergency[[#This Row],[Visit_ID]],Financials[Visit_ID],Financials[Total_Bill_Amount])</f>
        <v>5144</v>
      </c>
      <c r="H1302" s="28">
        <f>_xlfn.XLOOKUP(Emergency[[#This Row],[Visit_ID]],Financials[Visit_ID],Financials[Insurance_Coverage])</f>
        <v>3169.8406643523481</v>
      </c>
      <c r="I1302" s="28">
        <f>_xlfn.XLOOKUP(Emergency[[#This Row],[Visit_ID]],Financials[Visit_ID],Financials[Balance_Due])</f>
        <v>1974.1593356476519</v>
      </c>
      <c r="J1302" s="3">
        <f>_xlfn.XLOOKUP(Emergency[[#This Row],[Visit_ID]],Hospitalvisits[Visit_ID],Hospitalvisits[Admission_Date])</f>
        <v>44890</v>
      </c>
      <c r="K1302">
        <f>_xlfn.XLOOKUP(Emergency[[#This Row],[Patient_ID]],Patientsdetails[Patient_ID],Patientsdetails[Satisfaction_Score])</f>
        <v>7</v>
      </c>
      <c r="L1302" t="e">
        <f>_xlfn.XLOOKUP(Emergency[[#This Row],[Patient_ID]],Medicals[Patient ID],Medicals[Department])</f>
        <v>#N/A</v>
      </c>
    </row>
    <row r="1303" spans="1:12">
      <c r="A1303">
        <v>1302</v>
      </c>
      <c r="B1303">
        <v>586</v>
      </c>
      <c r="C1303">
        <v>1973</v>
      </c>
      <c r="D1303" t="s">
        <v>1261</v>
      </c>
      <c r="E1303">
        <v>2</v>
      </c>
      <c r="F1303" t="s">
        <v>1262</v>
      </c>
      <c r="G1303" s="28">
        <f>_xlfn.XLOOKUP(Emergency[[#This Row],[Visit_ID]],Financials[Visit_ID],Financials[Total_Bill_Amount])</f>
        <v>18217</v>
      </c>
      <c r="H1303" s="28">
        <f>_xlfn.XLOOKUP(Emergency[[#This Row],[Visit_ID]],Financials[Visit_ID],Financials[Insurance_Coverage])</f>
        <v>10555.70242176556</v>
      </c>
      <c r="I1303" s="28">
        <f>_xlfn.XLOOKUP(Emergency[[#This Row],[Visit_ID]],Financials[Visit_ID],Financials[Balance_Due])</f>
        <v>7661.297578234442</v>
      </c>
      <c r="J1303" s="3">
        <f>_xlfn.XLOOKUP(Emergency[[#This Row],[Visit_ID]],Hospitalvisits[Visit_ID],Hospitalvisits[Admission_Date])</f>
        <v>44970</v>
      </c>
      <c r="K1303">
        <f>_xlfn.XLOOKUP(Emergency[[#This Row],[Patient_ID]],Patientsdetails[Patient_ID],Patientsdetails[Satisfaction_Score])</f>
        <v>4</v>
      </c>
      <c r="L1303" t="e">
        <f>_xlfn.XLOOKUP(Emergency[[#This Row],[Patient_ID]],Medicals[Patient ID],Medicals[Department])</f>
        <v>#N/A</v>
      </c>
    </row>
    <row r="1304" spans="1:12">
      <c r="A1304">
        <v>1303</v>
      </c>
      <c r="B1304">
        <v>204</v>
      </c>
      <c r="C1304">
        <v>1936</v>
      </c>
      <c r="D1304" t="s">
        <v>1262</v>
      </c>
      <c r="E1304">
        <v>12</v>
      </c>
      <c r="F1304" t="s">
        <v>1261</v>
      </c>
      <c r="G1304" s="28">
        <f>_xlfn.XLOOKUP(Emergency[[#This Row],[Visit_ID]],Financials[Visit_ID],Financials[Total_Bill_Amount])</f>
        <v>46802</v>
      </c>
      <c r="H1304" s="28">
        <f>_xlfn.XLOOKUP(Emergency[[#This Row],[Visit_ID]],Financials[Visit_ID],Financials[Insurance_Coverage])</f>
        <v>35820.024850652568</v>
      </c>
      <c r="I1304" s="28">
        <f>_xlfn.XLOOKUP(Emergency[[#This Row],[Visit_ID]],Financials[Visit_ID],Financials[Balance_Due])</f>
        <v>10981.97514934743</v>
      </c>
      <c r="J1304" s="3">
        <f>_xlfn.XLOOKUP(Emergency[[#This Row],[Visit_ID]],Hospitalvisits[Visit_ID],Hospitalvisits[Admission_Date])</f>
        <v>45351</v>
      </c>
      <c r="K1304">
        <f>_xlfn.XLOOKUP(Emergency[[#This Row],[Patient_ID]],Patientsdetails[Patient_ID],Patientsdetails[Satisfaction_Score])</f>
        <v>9</v>
      </c>
      <c r="L1304" t="str">
        <f>_xlfn.XLOOKUP(Emergency[[#This Row],[Patient_ID]],Medicals[Patient ID],Medicals[Department])</f>
        <v>Pediatrics</v>
      </c>
    </row>
    <row r="1305" spans="1:12">
      <c r="A1305">
        <v>1304</v>
      </c>
      <c r="B1305">
        <v>158</v>
      </c>
      <c r="C1305">
        <v>852</v>
      </c>
      <c r="D1305" t="s">
        <v>1262</v>
      </c>
      <c r="E1305">
        <v>1</v>
      </c>
      <c r="F1305" t="s">
        <v>1262</v>
      </c>
      <c r="G1305" s="28">
        <f>_xlfn.XLOOKUP(Emergency[[#This Row],[Visit_ID]],Financials[Visit_ID],Financials[Total_Bill_Amount])</f>
        <v>8936</v>
      </c>
      <c r="H1305" s="28">
        <f>_xlfn.XLOOKUP(Emergency[[#This Row],[Visit_ID]],Financials[Visit_ID],Financials[Insurance_Coverage])</f>
        <v>5668.4223981784999</v>
      </c>
      <c r="I1305" s="28">
        <f>_xlfn.XLOOKUP(Emergency[[#This Row],[Visit_ID]],Financials[Visit_ID],Financials[Balance_Due])</f>
        <v>3267.5776018215001</v>
      </c>
      <c r="J1305" s="3">
        <f>_xlfn.XLOOKUP(Emergency[[#This Row],[Visit_ID]],Hospitalvisits[Visit_ID],Hospitalvisits[Admission_Date])</f>
        <v>44687</v>
      </c>
      <c r="K1305">
        <f>_xlfn.XLOOKUP(Emergency[[#This Row],[Patient_ID]],Patientsdetails[Patient_ID],Patientsdetails[Satisfaction_Score])</f>
        <v>5</v>
      </c>
      <c r="L1305" t="e">
        <f>_xlfn.XLOOKUP(Emergency[[#This Row],[Patient_ID]],Medicals[Patient ID],Medicals[Department])</f>
        <v>#N/A</v>
      </c>
    </row>
    <row r="1306" spans="1:12">
      <c r="A1306">
        <v>1305</v>
      </c>
      <c r="B1306">
        <v>694</v>
      </c>
      <c r="C1306">
        <v>138</v>
      </c>
      <c r="D1306" t="s">
        <v>1262</v>
      </c>
      <c r="E1306">
        <v>8</v>
      </c>
      <c r="F1306" t="s">
        <v>1262</v>
      </c>
      <c r="G1306" s="28">
        <f>_xlfn.XLOOKUP(Emergency[[#This Row],[Visit_ID]],Financials[Visit_ID],Financials[Total_Bill_Amount])</f>
        <v>10136</v>
      </c>
      <c r="H1306" s="28">
        <f>_xlfn.XLOOKUP(Emergency[[#This Row],[Visit_ID]],Financials[Visit_ID],Financials[Insurance_Coverage])</f>
        <v>5666.3871033342257</v>
      </c>
      <c r="I1306" s="28">
        <f>_xlfn.XLOOKUP(Emergency[[#This Row],[Visit_ID]],Financials[Visit_ID],Financials[Balance_Due])</f>
        <v>4469.6128966657743</v>
      </c>
      <c r="J1306" s="3">
        <f>_xlfn.XLOOKUP(Emergency[[#This Row],[Visit_ID]],Hospitalvisits[Visit_ID],Hospitalvisits[Admission_Date])</f>
        <v>45547</v>
      </c>
      <c r="K1306">
        <f>_xlfn.XLOOKUP(Emergency[[#This Row],[Patient_ID]],Patientsdetails[Patient_ID],Patientsdetails[Satisfaction_Score])</f>
        <v>10</v>
      </c>
      <c r="L1306" t="e">
        <f>_xlfn.XLOOKUP(Emergency[[#This Row],[Patient_ID]],Medicals[Patient ID],Medicals[Department])</f>
        <v>#N/A</v>
      </c>
    </row>
    <row r="1307" spans="1:12">
      <c r="A1307">
        <v>1306</v>
      </c>
      <c r="B1307">
        <v>213</v>
      </c>
      <c r="C1307">
        <v>2493</v>
      </c>
      <c r="D1307" t="s">
        <v>1261</v>
      </c>
      <c r="E1307">
        <v>2</v>
      </c>
      <c r="F1307" t="s">
        <v>1262</v>
      </c>
      <c r="G1307" s="28">
        <f>_xlfn.XLOOKUP(Emergency[[#This Row],[Visit_ID]],Financials[Visit_ID],Financials[Total_Bill_Amount])</f>
        <v>8970</v>
      </c>
      <c r="H1307" s="28">
        <f>_xlfn.XLOOKUP(Emergency[[#This Row],[Visit_ID]],Financials[Visit_ID],Financials[Insurance_Coverage])</f>
        <v>6901.2036060423234</v>
      </c>
      <c r="I1307" s="28">
        <f>_xlfn.XLOOKUP(Emergency[[#This Row],[Visit_ID]],Financials[Visit_ID],Financials[Balance_Due])</f>
        <v>2068.7963939576771</v>
      </c>
      <c r="J1307" s="3">
        <f>_xlfn.XLOOKUP(Emergency[[#This Row],[Visit_ID]],Hospitalvisits[Visit_ID],Hospitalvisits[Admission_Date])</f>
        <v>45206</v>
      </c>
      <c r="K1307">
        <f>_xlfn.XLOOKUP(Emergency[[#This Row],[Patient_ID]],Patientsdetails[Patient_ID],Patientsdetails[Satisfaction_Score])</f>
        <v>7</v>
      </c>
      <c r="L1307" t="e">
        <f>_xlfn.XLOOKUP(Emergency[[#This Row],[Patient_ID]],Medicals[Patient ID],Medicals[Department])</f>
        <v>#N/A</v>
      </c>
    </row>
    <row r="1308" spans="1:12">
      <c r="A1308">
        <v>1307</v>
      </c>
      <c r="B1308">
        <v>955</v>
      </c>
      <c r="C1308">
        <v>1601</v>
      </c>
      <c r="D1308" t="s">
        <v>1261</v>
      </c>
      <c r="E1308">
        <v>6</v>
      </c>
      <c r="F1308" t="s">
        <v>1261</v>
      </c>
      <c r="G1308" s="28">
        <f>_xlfn.XLOOKUP(Emergency[[#This Row],[Visit_ID]],Financials[Visit_ID],Financials[Total_Bill_Amount])</f>
        <v>15215</v>
      </c>
      <c r="H1308" s="28">
        <f>_xlfn.XLOOKUP(Emergency[[#This Row],[Visit_ID]],Financials[Visit_ID],Financials[Insurance_Coverage])</f>
        <v>10265.998555593689</v>
      </c>
      <c r="I1308" s="28">
        <f>_xlfn.XLOOKUP(Emergency[[#This Row],[Visit_ID]],Financials[Visit_ID],Financials[Balance_Due])</f>
        <v>4949.001444406309</v>
      </c>
      <c r="J1308" s="3">
        <f>_xlfn.XLOOKUP(Emergency[[#This Row],[Visit_ID]],Hospitalvisits[Visit_ID],Hospitalvisits[Admission_Date])</f>
        <v>44579</v>
      </c>
      <c r="K1308">
        <f>_xlfn.XLOOKUP(Emergency[[#This Row],[Patient_ID]],Patientsdetails[Patient_ID],Patientsdetails[Satisfaction_Score])</f>
        <v>2</v>
      </c>
      <c r="L1308" t="e">
        <f>_xlfn.XLOOKUP(Emergency[[#This Row],[Patient_ID]],Medicals[Patient ID],Medicals[Department])</f>
        <v>#N/A</v>
      </c>
    </row>
    <row r="1309" spans="1:12">
      <c r="A1309">
        <v>1308</v>
      </c>
      <c r="B1309">
        <v>687</v>
      </c>
      <c r="C1309">
        <v>2389</v>
      </c>
      <c r="D1309" t="s">
        <v>1261</v>
      </c>
      <c r="E1309">
        <v>2</v>
      </c>
      <c r="F1309" t="s">
        <v>1261</v>
      </c>
      <c r="G1309" s="28">
        <f>_xlfn.XLOOKUP(Emergency[[#This Row],[Visit_ID]],Financials[Visit_ID],Financials[Total_Bill_Amount])</f>
        <v>27685</v>
      </c>
      <c r="H1309" s="28">
        <f>_xlfn.XLOOKUP(Emergency[[#This Row],[Visit_ID]],Financials[Visit_ID],Financials[Insurance_Coverage])</f>
        <v>15692.26562861222</v>
      </c>
      <c r="I1309" s="28">
        <f>_xlfn.XLOOKUP(Emergency[[#This Row],[Visit_ID]],Financials[Visit_ID],Financials[Balance_Due])</f>
        <v>11992.73437138778</v>
      </c>
      <c r="J1309" s="3">
        <f>_xlfn.XLOOKUP(Emergency[[#This Row],[Visit_ID]],Hospitalvisits[Visit_ID],Hospitalvisits[Admission_Date])</f>
        <v>44888</v>
      </c>
      <c r="K1309">
        <f>_xlfn.XLOOKUP(Emergency[[#This Row],[Patient_ID]],Patientsdetails[Patient_ID],Patientsdetails[Satisfaction_Score])</f>
        <v>10</v>
      </c>
      <c r="L1309" t="e">
        <f>_xlfn.XLOOKUP(Emergency[[#This Row],[Patient_ID]],Medicals[Patient ID],Medicals[Department])</f>
        <v>#N/A</v>
      </c>
    </row>
    <row r="1310" spans="1:12">
      <c r="A1310">
        <v>1309</v>
      </c>
      <c r="B1310">
        <v>279</v>
      </c>
      <c r="C1310">
        <v>2752</v>
      </c>
      <c r="D1310" t="s">
        <v>1261</v>
      </c>
      <c r="E1310">
        <v>11</v>
      </c>
      <c r="F1310" t="s">
        <v>1262</v>
      </c>
      <c r="G1310" s="28">
        <f>_xlfn.XLOOKUP(Emergency[[#This Row],[Visit_ID]],Financials[Visit_ID],Financials[Total_Bill_Amount])</f>
        <v>15006</v>
      </c>
      <c r="H1310" s="28">
        <f>_xlfn.XLOOKUP(Emergency[[#This Row],[Visit_ID]],Financials[Visit_ID],Financials[Insurance_Coverage])</f>
        <v>9260.8610715267387</v>
      </c>
      <c r="I1310" s="28">
        <f>_xlfn.XLOOKUP(Emergency[[#This Row],[Visit_ID]],Financials[Visit_ID],Financials[Balance_Due])</f>
        <v>5745.1389284732613</v>
      </c>
      <c r="J1310" s="3">
        <f>_xlfn.XLOOKUP(Emergency[[#This Row],[Visit_ID]],Hospitalvisits[Visit_ID],Hospitalvisits[Admission_Date])</f>
        <v>44961</v>
      </c>
      <c r="K1310">
        <f>_xlfn.XLOOKUP(Emergency[[#This Row],[Patient_ID]],Patientsdetails[Patient_ID],Patientsdetails[Satisfaction_Score])</f>
        <v>6</v>
      </c>
      <c r="L1310" t="e">
        <f>_xlfn.XLOOKUP(Emergency[[#This Row],[Patient_ID]],Medicals[Patient ID],Medicals[Department])</f>
        <v>#N/A</v>
      </c>
    </row>
    <row r="1311" spans="1:12">
      <c r="A1311">
        <v>1310</v>
      </c>
      <c r="B1311">
        <v>60</v>
      </c>
      <c r="C1311">
        <v>836</v>
      </c>
      <c r="D1311" t="s">
        <v>1262</v>
      </c>
      <c r="E1311">
        <v>12</v>
      </c>
      <c r="F1311" t="s">
        <v>1262</v>
      </c>
      <c r="G1311" s="28">
        <f>_xlfn.XLOOKUP(Emergency[[#This Row],[Visit_ID]],Financials[Visit_ID],Financials[Total_Bill_Amount])</f>
        <v>41152</v>
      </c>
      <c r="H1311" s="28">
        <f>_xlfn.XLOOKUP(Emergency[[#This Row],[Visit_ID]],Financials[Visit_ID],Financials[Insurance_Coverage])</f>
        <v>36121.395649885671</v>
      </c>
      <c r="I1311" s="28">
        <f>_xlfn.XLOOKUP(Emergency[[#This Row],[Visit_ID]],Financials[Visit_ID],Financials[Balance_Due])</f>
        <v>5030.6043501143286</v>
      </c>
      <c r="J1311" s="3">
        <f>_xlfn.XLOOKUP(Emergency[[#This Row],[Visit_ID]],Hospitalvisits[Visit_ID],Hospitalvisits[Admission_Date])</f>
        <v>44682</v>
      </c>
      <c r="K1311">
        <f>_xlfn.XLOOKUP(Emergency[[#This Row],[Patient_ID]],Patientsdetails[Patient_ID],Patientsdetails[Satisfaction_Score])</f>
        <v>3</v>
      </c>
      <c r="L1311" t="str">
        <f>_xlfn.XLOOKUP(Emergency[[#This Row],[Patient_ID]],Medicals[Patient ID],Medicals[Department])</f>
        <v>Oncology</v>
      </c>
    </row>
    <row r="1312" spans="1:12">
      <c r="A1312">
        <v>1311</v>
      </c>
      <c r="B1312">
        <v>494</v>
      </c>
      <c r="C1312">
        <v>336</v>
      </c>
      <c r="D1312" t="s">
        <v>1262</v>
      </c>
      <c r="E1312">
        <v>4</v>
      </c>
      <c r="F1312" t="s">
        <v>1261</v>
      </c>
      <c r="G1312" s="28">
        <f>_xlfn.XLOOKUP(Emergency[[#This Row],[Visit_ID]],Financials[Visit_ID],Financials[Total_Bill_Amount])</f>
        <v>7857</v>
      </c>
      <c r="H1312" s="28">
        <f>_xlfn.XLOOKUP(Emergency[[#This Row],[Visit_ID]],Financials[Visit_ID],Financials[Insurance_Coverage])</f>
        <v>5013.6997127409213</v>
      </c>
      <c r="I1312" s="28">
        <f>_xlfn.XLOOKUP(Emergency[[#This Row],[Visit_ID]],Financials[Visit_ID],Financials[Balance_Due])</f>
        <v>2843.3002872590791</v>
      </c>
      <c r="J1312" s="3">
        <f>_xlfn.XLOOKUP(Emergency[[#This Row],[Visit_ID]],Hospitalvisits[Visit_ID],Hospitalvisits[Admission_Date])</f>
        <v>45307</v>
      </c>
      <c r="K1312">
        <f>_xlfn.XLOOKUP(Emergency[[#This Row],[Patient_ID]],Patientsdetails[Patient_ID],Patientsdetails[Satisfaction_Score])</f>
        <v>5</v>
      </c>
      <c r="L1312" t="e">
        <f>_xlfn.XLOOKUP(Emergency[[#This Row],[Patient_ID]],Medicals[Patient ID],Medicals[Department])</f>
        <v>#N/A</v>
      </c>
    </row>
    <row r="1313" spans="1:12">
      <c r="A1313">
        <v>1312</v>
      </c>
      <c r="B1313">
        <v>476</v>
      </c>
      <c r="C1313">
        <v>981</v>
      </c>
      <c r="D1313" t="s">
        <v>1262</v>
      </c>
      <c r="E1313">
        <v>5</v>
      </c>
      <c r="F1313" t="s">
        <v>1262</v>
      </c>
      <c r="G1313" s="28">
        <f>_xlfn.XLOOKUP(Emergency[[#This Row],[Visit_ID]],Financials[Visit_ID],Financials[Total_Bill_Amount])</f>
        <v>47091</v>
      </c>
      <c r="H1313" s="28">
        <f>_xlfn.XLOOKUP(Emergency[[#This Row],[Visit_ID]],Financials[Visit_ID],Financials[Insurance_Coverage])</f>
        <v>38983.73096941394</v>
      </c>
      <c r="I1313" s="28">
        <f>_xlfn.XLOOKUP(Emergency[[#This Row],[Visit_ID]],Financials[Visit_ID],Financials[Balance_Due])</f>
        <v>8107.2690305860597</v>
      </c>
      <c r="J1313" s="3">
        <f>_xlfn.XLOOKUP(Emergency[[#This Row],[Visit_ID]],Hospitalvisits[Visit_ID],Hospitalvisits[Admission_Date])</f>
        <v>45285</v>
      </c>
      <c r="K1313">
        <f>_xlfn.XLOOKUP(Emergency[[#This Row],[Patient_ID]],Patientsdetails[Patient_ID],Patientsdetails[Satisfaction_Score])</f>
        <v>10</v>
      </c>
      <c r="L1313" t="e">
        <f>_xlfn.XLOOKUP(Emergency[[#This Row],[Patient_ID]],Medicals[Patient ID],Medicals[Department])</f>
        <v>#N/A</v>
      </c>
    </row>
    <row r="1314" spans="1:12">
      <c r="A1314">
        <v>1313</v>
      </c>
      <c r="B1314">
        <v>293</v>
      </c>
      <c r="C1314">
        <v>2006</v>
      </c>
      <c r="D1314" t="s">
        <v>1261</v>
      </c>
      <c r="E1314">
        <v>3</v>
      </c>
      <c r="F1314" t="s">
        <v>1262</v>
      </c>
      <c r="G1314" s="28">
        <f>_xlfn.XLOOKUP(Emergency[[#This Row],[Visit_ID]],Financials[Visit_ID],Financials[Total_Bill_Amount])</f>
        <v>42181</v>
      </c>
      <c r="H1314" s="28">
        <f>_xlfn.XLOOKUP(Emergency[[#This Row],[Visit_ID]],Financials[Visit_ID],Financials[Insurance_Coverage])</f>
        <v>24318.71822381005</v>
      </c>
      <c r="I1314" s="28">
        <f>_xlfn.XLOOKUP(Emergency[[#This Row],[Visit_ID]],Financials[Visit_ID],Financials[Balance_Due])</f>
        <v>17862.28177618995</v>
      </c>
      <c r="J1314" s="3">
        <f>_xlfn.XLOOKUP(Emergency[[#This Row],[Visit_ID]],Hospitalvisits[Visit_ID],Hospitalvisits[Admission_Date])</f>
        <v>44930</v>
      </c>
      <c r="K1314">
        <f>_xlfn.XLOOKUP(Emergency[[#This Row],[Patient_ID]],Patientsdetails[Patient_ID],Patientsdetails[Satisfaction_Score])</f>
        <v>2</v>
      </c>
      <c r="L1314" t="e">
        <f>_xlfn.XLOOKUP(Emergency[[#This Row],[Patient_ID]],Medicals[Patient ID],Medicals[Department])</f>
        <v>#N/A</v>
      </c>
    </row>
    <row r="1315" spans="1:12">
      <c r="A1315">
        <v>1314</v>
      </c>
      <c r="B1315">
        <v>460</v>
      </c>
      <c r="C1315">
        <v>1189</v>
      </c>
      <c r="D1315" t="s">
        <v>1261</v>
      </c>
      <c r="E1315">
        <v>4</v>
      </c>
      <c r="F1315" t="s">
        <v>1261</v>
      </c>
      <c r="G1315" s="28">
        <f>_xlfn.XLOOKUP(Emergency[[#This Row],[Visit_ID]],Financials[Visit_ID],Financials[Total_Bill_Amount])</f>
        <v>7739</v>
      </c>
      <c r="H1315" s="28">
        <f>_xlfn.XLOOKUP(Emergency[[#This Row],[Visit_ID]],Financials[Visit_ID],Financials[Insurance_Coverage])</f>
        <v>4929.6617257226644</v>
      </c>
      <c r="I1315" s="28">
        <f>_xlfn.XLOOKUP(Emergency[[#This Row],[Visit_ID]],Financials[Visit_ID],Financials[Balance_Due])</f>
        <v>2809.338274277336</v>
      </c>
      <c r="J1315" s="3">
        <f>_xlfn.XLOOKUP(Emergency[[#This Row],[Visit_ID]],Hospitalvisits[Visit_ID],Hospitalvisits[Admission_Date])</f>
        <v>44787</v>
      </c>
      <c r="K1315">
        <f>_xlfn.XLOOKUP(Emergency[[#This Row],[Patient_ID]],Patientsdetails[Patient_ID],Patientsdetails[Satisfaction_Score])</f>
        <v>4</v>
      </c>
      <c r="L1315" t="e">
        <f>_xlfn.XLOOKUP(Emergency[[#This Row],[Patient_ID]],Medicals[Patient ID],Medicals[Department])</f>
        <v>#N/A</v>
      </c>
    </row>
    <row r="1316" spans="1:12">
      <c r="A1316">
        <v>1315</v>
      </c>
      <c r="B1316">
        <v>157</v>
      </c>
      <c r="C1316">
        <v>163</v>
      </c>
      <c r="D1316" t="s">
        <v>1261</v>
      </c>
      <c r="E1316">
        <v>1</v>
      </c>
      <c r="F1316" t="s">
        <v>1261</v>
      </c>
      <c r="G1316" s="28">
        <f>_xlfn.XLOOKUP(Emergency[[#This Row],[Visit_ID]],Financials[Visit_ID],Financials[Total_Bill_Amount])</f>
        <v>5498</v>
      </c>
      <c r="H1316" s="28">
        <f>_xlfn.XLOOKUP(Emergency[[#This Row],[Visit_ID]],Financials[Visit_ID],Financials[Insurance_Coverage])</f>
        <v>4383.060560120497</v>
      </c>
      <c r="I1316" s="28">
        <f>_xlfn.XLOOKUP(Emergency[[#This Row],[Visit_ID]],Financials[Visit_ID],Financials[Balance_Due])</f>
        <v>1114.939439879503</v>
      </c>
      <c r="J1316" s="3">
        <f>_xlfn.XLOOKUP(Emergency[[#This Row],[Visit_ID]],Hospitalvisits[Visit_ID],Hospitalvisits[Admission_Date])</f>
        <v>44905</v>
      </c>
      <c r="K1316">
        <f>_xlfn.XLOOKUP(Emergency[[#This Row],[Patient_ID]],Patientsdetails[Patient_ID],Patientsdetails[Satisfaction_Score])</f>
        <v>9</v>
      </c>
      <c r="L1316" t="str">
        <f>_xlfn.XLOOKUP(Emergency[[#This Row],[Patient_ID]],Medicals[Patient ID],Medicals[Department])</f>
        <v>Emergency</v>
      </c>
    </row>
    <row r="1317" spans="1:12">
      <c r="A1317">
        <v>1316</v>
      </c>
      <c r="B1317">
        <v>196</v>
      </c>
      <c r="C1317">
        <v>700</v>
      </c>
      <c r="D1317" t="s">
        <v>1262</v>
      </c>
      <c r="E1317">
        <v>6</v>
      </c>
      <c r="F1317" t="s">
        <v>1261</v>
      </c>
      <c r="G1317" s="28">
        <f>_xlfn.XLOOKUP(Emergency[[#This Row],[Visit_ID]],Financials[Visit_ID],Financials[Total_Bill_Amount])</f>
        <v>5977</v>
      </c>
      <c r="H1317" s="28">
        <f>_xlfn.XLOOKUP(Emergency[[#This Row],[Visit_ID]],Financials[Visit_ID],Financials[Insurance_Coverage])</f>
        <v>3702.947269648495</v>
      </c>
      <c r="I1317" s="28">
        <f>_xlfn.XLOOKUP(Emergency[[#This Row],[Visit_ID]],Financials[Visit_ID],Financials[Balance_Due])</f>
        <v>2274.052730351505</v>
      </c>
      <c r="J1317" s="3">
        <f>_xlfn.XLOOKUP(Emergency[[#This Row],[Visit_ID]],Hospitalvisits[Visit_ID],Hospitalvisits[Admission_Date])</f>
        <v>45122</v>
      </c>
      <c r="K1317">
        <f>_xlfn.XLOOKUP(Emergency[[#This Row],[Patient_ID]],Patientsdetails[Patient_ID],Patientsdetails[Satisfaction_Score])</f>
        <v>4</v>
      </c>
      <c r="L1317" t="e">
        <f>_xlfn.XLOOKUP(Emergency[[#This Row],[Patient_ID]],Medicals[Patient ID],Medicals[Department])</f>
        <v>#N/A</v>
      </c>
    </row>
    <row r="1318" spans="1:12">
      <c r="A1318">
        <v>1317</v>
      </c>
      <c r="B1318">
        <v>479</v>
      </c>
      <c r="C1318">
        <v>2821</v>
      </c>
      <c r="D1318" t="s">
        <v>1261</v>
      </c>
      <c r="E1318">
        <v>6</v>
      </c>
      <c r="F1318" t="s">
        <v>1262</v>
      </c>
      <c r="G1318" s="28">
        <f>_xlfn.XLOOKUP(Emergency[[#This Row],[Visit_ID]],Financials[Visit_ID],Financials[Total_Bill_Amount])</f>
        <v>35426</v>
      </c>
      <c r="H1318" s="28">
        <f>_xlfn.XLOOKUP(Emergency[[#This Row],[Visit_ID]],Financials[Visit_ID],Financials[Insurance_Coverage])</f>
        <v>29707.870438728689</v>
      </c>
      <c r="I1318" s="28">
        <f>_xlfn.XLOOKUP(Emergency[[#This Row],[Visit_ID]],Financials[Visit_ID],Financials[Balance_Due])</f>
        <v>5718.1295612713147</v>
      </c>
      <c r="J1318" s="3">
        <f>_xlfn.XLOOKUP(Emergency[[#This Row],[Visit_ID]],Hospitalvisits[Visit_ID],Hospitalvisits[Admission_Date])</f>
        <v>44593</v>
      </c>
      <c r="K1318">
        <f>_xlfn.XLOOKUP(Emergency[[#This Row],[Patient_ID]],Patientsdetails[Patient_ID],Patientsdetails[Satisfaction_Score])</f>
        <v>8</v>
      </c>
      <c r="L1318" t="e">
        <f>_xlfn.XLOOKUP(Emergency[[#This Row],[Patient_ID]],Medicals[Patient ID],Medicals[Department])</f>
        <v>#N/A</v>
      </c>
    </row>
    <row r="1319" spans="1:12">
      <c r="A1319">
        <v>1318</v>
      </c>
      <c r="B1319">
        <v>722</v>
      </c>
      <c r="C1319">
        <v>2260</v>
      </c>
      <c r="D1319" t="s">
        <v>1262</v>
      </c>
      <c r="E1319">
        <v>11</v>
      </c>
      <c r="F1319" t="s">
        <v>1262</v>
      </c>
      <c r="G1319" s="28">
        <f>_xlfn.XLOOKUP(Emergency[[#This Row],[Visit_ID]],Financials[Visit_ID],Financials[Total_Bill_Amount])</f>
        <v>3181</v>
      </c>
      <c r="H1319" s="28">
        <f>_xlfn.XLOOKUP(Emergency[[#This Row],[Visit_ID]],Financials[Visit_ID],Financials[Insurance_Coverage])</f>
        <v>2064.4950322043428</v>
      </c>
      <c r="I1319" s="28">
        <f>_xlfn.XLOOKUP(Emergency[[#This Row],[Visit_ID]],Financials[Visit_ID],Financials[Balance_Due])</f>
        <v>1116.504967795657</v>
      </c>
      <c r="J1319" s="3">
        <f>_xlfn.XLOOKUP(Emergency[[#This Row],[Visit_ID]],Hospitalvisits[Visit_ID],Hospitalvisits[Admission_Date])</f>
        <v>45064</v>
      </c>
      <c r="K1319">
        <f>_xlfn.XLOOKUP(Emergency[[#This Row],[Patient_ID]],Patientsdetails[Patient_ID],Patientsdetails[Satisfaction_Score])</f>
        <v>3</v>
      </c>
      <c r="L1319" t="e">
        <f>_xlfn.XLOOKUP(Emergency[[#This Row],[Patient_ID]],Medicals[Patient ID],Medicals[Department])</f>
        <v>#N/A</v>
      </c>
    </row>
    <row r="1320" spans="1:12">
      <c r="A1320">
        <v>1319</v>
      </c>
      <c r="B1320">
        <v>67</v>
      </c>
      <c r="C1320">
        <v>2344</v>
      </c>
      <c r="D1320" t="s">
        <v>1261</v>
      </c>
      <c r="E1320">
        <v>7</v>
      </c>
      <c r="F1320" t="s">
        <v>1262</v>
      </c>
      <c r="G1320" s="28">
        <f>_xlfn.XLOOKUP(Emergency[[#This Row],[Visit_ID]],Financials[Visit_ID],Financials[Total_Bill_Amount])</f>
        <v>23101</v>
      </c>
      <c r="H1320" s="28">
        <f>_xlfn.XLOOKUP(Emergency[[#This Row],[Visit_ID]],Financials[Visit_ID],Financials[Insurance_Coverage])</f>
        <v>19267.534188076879</v>
      </c>
      <c r="I1320" s="28">
        <f>_xlfn.XLOOKUP(Emergency[[#This Row],[Visit_ID]],Financials[Visit_ID],Financials[Balance_Due])</f>
        <v>3833.4658119231208</v>
      </c>
      <c r="J1320" s="3">
        <f>_xlfn.XLOOKUP(Emergency[[#This Row],[Visit_ID]],Hospitalvisits[Visit_ID],Hospitalvisits[Admission_Date])</f>
        <v>45209</v>
      </c>
      <c r="K1320">
        <f>_xlfn.XLOOKUP(Emergency[[#This Row],[Patient_ID]],Patientsdetails[Patient_ID],Patientsdetails[Satisfaction_Score])</f>
        <v>5</v>
      </c>
      <c r="L1320" t="str">
        <f>_xlfn.XLOOKUP(Emergency[[#This Row],[Patient_ID]],Medicals[Patient ID],Medicals[Department])</f>
        <v>Neurology</v>
      </c>
    </row>
    <row r="1321" spans="1:12">
      <c r="A1321">
        <v>1320</v>
      </c>
      <c r="B1321">
        <v>189</v>
      </c>
      <c r="C1321">
        <v>1661</v>
      </c>
      <c r="D1321" t="s">
        <v>1261</v>
      </c>
      <c r="E1321">
        <v>4</v>
      </c>
      <c r="F1321" t="s">
        <v>1262</v>
      </c>
      <c r="G1321" s="28">
        <f>_xlfn.XLOOKUP(Emergency[[#This Row],[Visit_ID]],Financials[Visit_ID],Financials[Total_Bill_Amount])</f>
        <v>17034</v>
      </c>
      <c r="H1321" s="28">
        <f>_xlfn.XLOOKUP(Emergency[[#This Row],[Visit_ID]],Financials[Visit_ID],Financials[Insurance_Coverage])</f>
        <v>10758.841753942521</v>
      </c>
      <c r="I1321" s="28">
        <f>_xlfn.XLOOKUP(Emergency[[#This Row],[Visit_ID]],Financials[Visit_ID],Financials[Balance_Due])</f>
        <v>6275.1582460574773</v>
      </c>
      <c r="J1321" s="3">
        <f>_xlfn.XLOOKUP(Emergency[[#This Row],[Visit_ID]],Hospitalvisits[Visit_ID],Hospitalvisits[Admission_Date])</f>
        <v>44679</v>
      </c>
      <c r="K1321">
        <f>_xlfn.XLOOKUP(Emergency[[#This Row],[Patient_ID]],Patientsdetails[Patient_ID],Patientsdetails[Satisfaction_Score])</f>
        <v>3</v>
      </c>
      <c r="L1321" t="e">
        <f>_xlfn.XLOOKUP(Emergency[[#This Row],[Patient_ID]],Medicals[Patient ID],Medicals[Department])</f>
        <v>#N/A</v>
      </c>
    </row>
    <row r="1322" spans="1:12">
      <c r="A1322">
        <v>1321</v>
      </c>
      <c r="B1322">
        <v>426</v>
      </c>
      <c r="C1322">
        <v>677</v>
      </c>
      <c r="D1322" t="s">
        <v>1262</v>
      </c>
      <c r="E1322">
        <v>5</v>
      </c>
      <c r="F1322" t="s">
        <v>1262</v>
      </c>
      <c r="G1322" s="28">
        <f>_xlfn.XLOOKUP(Emergency[[#This Row],[Visit_ID]],Financials[Visit_ID],Financials[Total_Bill_Amount])</f>
        <v>8691</v>
      </c>
      <c r="H1322" s="28">
        <f>_xlfn.XLOOKUP(Emergency[[#This Row],[Visit_ID]],Financials[Visit_ID],Financials[Insurance_Coverage])</f>
        <v>7401.9126946428414</v>
      </c>
      <c r="I1322" s="28">
        <f>_xlfn.XLOOKUP(Emergency[[#This Row],[Visit_ID]],Financials[Visit_ID],Financials[Balance_Due])</f>
        <v>1289.087305357159</v>
      </c>
      <c r="J1322" s="3">
        <f>_xlfn.XLOOKUP(Emergency[[#This Row],[Visit_ID]],Hospitalvisits[Visit_ID],Hospitalvisits[Admission_Date])</f>
        <v>45370</v>
      </c>
      <c r="K1322">
        <f>_xlfn.XLOOKUP(Emergency[[#This Row],[Patient_ID]],Patientsdetails[Patient_ID],Patientsdetails[Satisfaction_Score])</f>
        <v>2</v>
      </c>
      <c r="L1322" t="e">
        <f>_xlfn.XLOOKUP(Emergency[[#This Row],[Patient_ID]],Medicals[Patient ID],Medicals[Department])</f>
        <v>#N/A</v>
      </c>
    </row>
    <row r="1323" spans="1:12">
      <c r="A1323">
        <v>1322</v>
      </c>
      <c r="B1323">
        <v>385</v>
      </c>
      <c r="C1323">
        <v>2702</v>
      </c>
      <c r="D1323" t="s">
        <v>1262</v>
      </c>
      <c r="E1323">
        <v>3</v>
      </c>
      <c r="F1323" t="s">
        <v>1262</v>
      </c>
      <c r="G1323" s="28">
        <f>_xlfn.XLOOKUP(Emergency[[#This Row],[Visit_ID]],Financials[Visit_ID],Financials[Total_Bill_Amount])</f>
        <v>40147</v>
      </c>
      <c r="H1323" s="28">
        <f>_xlfn.XLOOKUP(Emergency[[#This Row],[Visit_ID]],Financials[Visit_ID],Financials[Insurance_Coverage])</f>
        <v>34989.150792400484</v>
      </c>
      <c r="I1323" s="28">
        <f>_xlfn.XLOOKUP(Emergency[[#This Row],[Visit_ID]],Financials[Visit_ID],Financials[Balance_Due])</f>
        <v>5157.8492075995164</v>
      </c>
      <c r="J1323" s="3">
        <f>_xlfn.XLOOKUP(Emergency[[#This Row],[Visit_ID]],Hospitalvisits[Visit_ID],Hospitalvisits[Admission_Date])</f>
        <v>44912</v>
      </c>
      <c r="K1323">
        <f>_xlfn.XLOOKUP(Emergency[[#This Row],[Patient_ID]],Patientsdetails[Patient_ID],Patientsdetails[Satisfaction_Score])</f>
        <v>9</v>
      </c>
      <c r="L1323" t="e">
        <f>_xlfn.XLOOKUP(Emergency[[#This Row],[Patient_ID]],Medicals[Patient ID],Medicals[Department])</f>
        <v>#N/A</v>
      </c>
    </row>
    <row r="1324" spans="1:12">
      <c r="A1324">
        <v>1323</v>
      </c>
      <c r="B1324">
        <v>619</v>
      </c>
      <c r="C1324">
        <v>410</v>
      </c>
      <c r="D1324" t="s">
        <v>1262</v>
      </c>
      <c r="E1324">
        <v>5</v>
      </c>
      <c r="F1324" t="s">
        <v>1261</v>
      </c>
      <c r="G1324" s="28">
        <f>_xlfn.XLOOKUP(Emergency[[#This Row],[Visit_ID]],Financials[Visit_ID],Financials[Total_Bill_Amount])</f>
        <v>28966</v>
      </c>
      <c r="H1324" s="28">
        <f>_xlfn.XLOOKUP(Emergency[[#This Row],[Visit_ID]],Financials[Visit_ID],Financials[Insurance_Coverage])</f>
        <v>18578.14672417799</v>
      </c>
      <c r="I1324" s="28">
        <f>_xlfn.XLOOKUP(Emergency[[#This Row],[Visit_ID]],Financials[Visit_ID],Financials[Balance_Due])</f>
        <v>10387.85327582201</v>
      </c>
      <c r="J1324" s="3">
        <f>_xlfn.XLOOKUP(Emergency[[#This Row],[Visit_ID]],Hospitalvisits[Visit_ID],Hospitalvisits[Admission_Date])</f>
        <v>44685</v>
      </c>
      <c r="K1324">
        <f>_xlfn.XLOOKUP(Emergency[[#This Row],[Patient_ID]],Patientsdetails[Patient_ID],Patientsdetails[Satisfaction_Score])</f>
        <v>6</v>
      </c>
      <c r="L1324" t="e">
        <f>_xlfn.XLOOKUP(Emergency[[#This Row],[Patient_ID]],Medicals[Patient ID],Medicals[Department])</f>
        <v>#N/A</v>
      </c>
    </row>
    <row r="1325" spans="1:12">
      <c r="A1325">
        <v>1324</v>
      </c>
      <c r="B1325">
        <v>489</v>
      </c>
      <c r="C1325">
        <v>637</v>
      </c>
      <c r="D1325" t="s">
        <v>1261</v>
      </c>
      <c r="E1325">
        <v>8</v>
      </c>
      <c r="F1325" t="s">
        <v>1261</v>
      </c>
      <c r="G1325" s="28">
        <f>_xlfn.XLOOKUP(Emergency[[#This Row],[Visit_ID]],Financials[Visit_ID],Financials[Total_Bill_Amount])</f>
        <v>9555</v>
      </c>
      <c r="H1325" s="28">
        <f>_xlfn.XLOOKUP(Emergency[[#This Row],[Visit_ID]],Financials[Visit_ID],Financials[Insurance_Coverage])</f>
        <v>6132.0156930718704</v>
      </c>
      <c r="I1325" s="28">
        <f>_xlfn.XLOOKUP(Emergency[[#This Row],[Visit_ID]],Financials[Visit_ID],Financials[Balance_Due])</f>
        <v>3422.9843069281301</v>
      </c>
      <c r="J1325" s="3">
        <f>_xlfn.XLOOKUP(Emergency[[#This Row],[Visit_ID]],Hospitalvisits[Visit_ID],Hospitalvisits[Admission_Date])</f>
        <v>44805</v>
      </c>
      <c r="K1325">
        <f>_xlfn.XLOOKUP(Emergency[[#This Row],[Patient_ID]],Patientsdetails[Patient_ID],Patientsdetails[Satisfaction_Score])</f>
        <v>8</v>
      </c>
      <c r="L1325" t="e">
        <f>_xlfn.XLOOKUP(Emergency[[#This Row],[Patient_ID]],Medicals[Patient ID],Medicals[Department])</f>
        <v>#N/A</v>
      </c>
    </row>
    <row r="1326" spans="1:12">
      <c r="A1326">
        <v>1325</v>
      </c>
      <c r="B1326">
        <v>6</v>
      </c>
      <c r="C1326">
        <v>1397</v>
      </c>
      <c r="D1326" t="s">
        <v>1261</v>
      </c>
      <c r="E1326">
        <v>8</v>
      </c>
      <c r="F1326" t="s">
        <v>1262</v>
      </c>
      <c r="G1326" s="28">
        <f>_xlfn.XLOOKUP(Emergency[[#This Row],[Visit_ID]],Financials[Visit_ID],Financials[Total_Bill_Amount])</f>
        <v>7066</v>
      </c>
      <c r="H1326" s="28">
        <f>_xlfn.XLOOKUP(Emergency[[#This Row],[Visit_ID]],Financials[Visit_ID],Financials[Insurance_Coverage])</f>
        <v>4496.0926626286091</v>
      </c>
      <c r="I1326" s="28">
        <f>_xlfn.XLOOKUP(Emergency[[#This Row],[Visit_ID]],Financials[Visit_ID],Financials[Balance_Due])</f>
        <v>2569.9073373713909</v>
      </c>
      <c r="J1326" s="3">
        <f>_xlfn.XLOOKUP(Emergency[[#This Row],[Visit_ID]],Hospitalvisits[Visit_ID],Hospitalvisits[Admission_Date])</f>
        <v>45341</v>
      </c>
      <c r="K1326">
        <f>_xlfn.XLOOKUP(Emergency[[#This Row],[Patient_ID]],Patientsdetails[Patient_ID],Patientsdetails[Satisfaction_Score])</f>
        <v>5</v>
      </c>
      <c r="L1326" t="str">
        <f>_xlfn.XLOOKUP(Emergency[[#This Row],[Patient_ID]],Medicals[Patient ID],Medicals[Department])</f>
        <v>Emergency</v>
      </c>
    </row>
    <row r="1327" spans="1:12">
      <c r="A1327">
        <v>1326</v>
      </c>
      <c r="B1327">
        <v>335</v>
      </c>
      <c r="C1327">
        <v>141</v>
      </c>
      <c r="D1327" t="s">
        <v>1262</v>
      </c>
      <c r="E1327">
        <v>7</v>
      </c>
      <c r="F1327" t="s">
        <v>1262</v>
      </c>
      <c r="G1327" s="28">
        <f>_xlfn.XLOOKUP(Emergency[[#This Row],[Visit_ID]],Financials[Visit_ID],Financials[Total_Bill_Amount])</f>
        <v>19132</v>
      </c>
      <c r="H1327" s="28">
        <f>_xlfn.XLOOKUP(Emergency[[#This Row],[Visit_ID]],Financials[Visit_ID],Financials[Insurance_Coverage])</f>
        <v>13575.56072875413</v>
      </c>
      <c r="I1327" s="28">
        <f>_xlfn.XLOOKUP(Emergency[[#This Row],[Visit_ID]],Financials[Visit_ID],Financials[Balance_Due])</f>
        <v>5556.4392712458666</v>
      </c>
      <c r="J1327" s="3">
        <f>_xlfn.XLOOKUP(Emergency[[#This Row],[Visit_ID]],Hospitalvisits[Visit_ID],Hospitalvisits[Admission_Date])</f>
        <v>45615</v>
      </c>
      <c r="K1327">
        <f>_xlfn.XLOOKUP(Emergency[[#This Row],[Patient_ID]],Patientsdetails[Patient_ID],Patientsdetails[Satisfaction_Score])</f>
        <v>2</v>
      </c>
      <c r="L1327" t="e">
        <f>_xlfn.XLOOKUP(Emergency[[#This Row],[Patient_ID]],Medicals[Patient ID],Medicals[Department])</f>
        <v>#N/A</v>
      </c>
    </row>
    <row r="1328" spans="1:12">
      <c r="A1328">
        <v>1327</v>
      </c>
      <c r="B1328">
        <v>220</v>
      </c>
      <c r="C1328">
        <v>869</v>
      </c>
      <c r="D1328" t="s">
        <v>1262</v>
      </c>
      <c r="E1328">
        <v>3</v>
      </c>
      <c r="F1328" t="s">
        <v>1261</v>
      </c>
      <c r="G1328" s="28">
        <f>_xlfn.XLOOKUP(Emergency[[#This Row],[Visit_ID]],Financials[Visit_ID],Financials[Total_Bill_Amount])</f>
        <v>5304</v>
      </c>
      <c r="H1328" s="28">
        <f>_xlfn.XLOOKUP(Emergency[[#This Row],[Visit_ID]],Financials[Visit_ID],Financials[Insurance_Coverage])</f>
        <v>4699.1788506858593</v>
      </c>
      <c r="I1328" s="28">
        <f>_xlfn.XLOOKUP(Emergency[[#This Row],[Visit_ID]],Financials[Visit_ID],Financials[Balance_Due])</f>
        <v>604.82114931414071</v>
      </c>
      <c r="J1328" s="3">
        <f>_xlfn.XLOOKUP(Emergency[[#This Row],[Visit_ID]],Hospitalvisits[Visit_ID],Hospitalvisits[Admission_Date])</f>
        <v>45366</v>
      </c>
      <c r="K1328">
        <f>_xlfn.XLOOKUP(Emergency[[#This Row],[Patient_ID]],Patientsdetails[Patient_ID],Patientsdetails[Satisfaction_Score])</f>
        <v>7</v>
      </c>
      <c r="L1328" t="e">
        <f>_xlfn.XLOOKUP(Emergency[[#This Row],[Patient_ID]],Medicals[Patient ID],Medicals[Department])</f>
        <v>#N/A</v>
      </c>
    </row>
    <row r="1329" spans="1:12">
      <c r="A1329">
        <v>1328</v>
      </c>
      <c r="B1329">
        <v>958</v>
      </c>
      <c r="C1329">
        <v>1299</v>
      </c>
      <c r="D1329" t="s">
        <v>1261</v>
      </c>
      <c r="E1329">
        <v>5</v>
      </c>
      <c r="F1329" t="s">
        <v>1261</v>
      </c>
      <c r="G1329" s="28">
        <f>_xlfn.XLOOKUP(Emergency[[#This Row],[Visit_ID]],Financials[Visit_ID],Financials[Total_Bill_Amount])</f>
        <v>21057</v>
      </c>
      <c r="H1329" s="28">
        <f>_xlfn.XLOOKUP(Emergency[[#This Row],[Visit_ID]],Financials[Visit_ID],Financials[Insurance_Coverage])</f>
        <v>13950.91805732431</v>
      </c>
      <c r="I1329" s="28">
        <f>_xlfn.XLOOKUP(Emergency[[#This Row],[Visit_ID]],Financials[Visit_ID],Financials[Balance_Due])</f>
        <v>7106.0819426756898</v>
      </c>
      <c r="J1329" s="3">
        <f>_xlfn.XLOOKUP(Emergency[[#This Row],[Visit_ID]],Hospitalvisits[Visit_ID],Hospitalvisits[Admission_Date])</f>
        <v>44721</v>
      </c>
      <c r="K1329">
        <f>_xlfn.XLOOKUP(Emergency[[#This Row],[Patient_ID]],Patientsdetails[Patient_ID],Patientsdetails[Satisfaction_Score])</f>
        <v>9</v>
      </c>
      <c r="L1329" t="e">
        <f>_xlfn.XLOOKUP(Emergency[[#This Row],[Patient_ID]],Medicals[Patient ID],Medicals[Department])</f>
        <v>#N/A</v>
      </c>
    </row>
    <row r="1330" spans="1:12">
      <c r="A1330">
        <v>1329</v>
      </c>
      <c r="B1330">
        <v>856</v>
      </c>
      <c r="C1330">
        <v>875</v>
      </c>
      <c r="D1330" t="s">
        <v>1261</v>
      </c>
      <c r="E1330">
        <v>7</v>
      </c>
      <c r="F1330" t="s">
        <v>1261</v>
      </c>
      <c r="G1330" s="28">
        <f>_xlfn.XLOOKUP(Emergency[[#This Row],[Visit_ID]],Financials[Visit_ID],Financials[Total_Bill_Amount])</f>
        <v>6012</v>
      </c>
      <c r="H1330" s="28">
        <f>_xlfn.XLOOKUP(Emergency[[#This Row],[Visit_ID]],Financials[Visit_ID],Financials[Insurance_Coverage])</f>
        <v>5267.8282537393998</v>
      </c>
      <c r="I1330" s="28">
        <f>_xlfn.XLOOKUP(Emergency[[#This Row],[Visit_ID]],Financials[Visit_ID],Financials[Balance_Due])</f>
        <v>744.17174626060023</v>
      </c>
      <c r="J1330" s="3">
        <f>_xlfn.XLOOKUP(Emergency[[#This Row],[Visit_ID]],Hospitalvisits[Visit_ID],Hospitalvisits[Admission_Date])</f>
        <v>45363</v>
      </c>
      <c r="K1330">
        <f>_xlfn.XLOOKUP(Emergency[[#This Row],[Patient_ID]],Patientsdetails[Patient_ID],Patientsdetails[Satisfaction_Score])</f>
        <v>1</v>
      </c>
      <c r="L1330" t="e">
        <f>_xlfn.XLOOKUP(Emergency[[#This Row],[Patient_ID]],Medicals[Patient ID],Medicals[Department])</f>
        <v>#N/A</v>
      </c>
    </row>
    <row r="1331" spans="1:12">
      <c r="A1331">
        <v>1330</v>
      </c>
      <c r="B1331">
        <v>301</v>
      </c>
      <c r="C1331">
        <v>2219</v>
      </c>
      <c r="D1331" t="s">
        <v>1262</v>
      </c>
      <c r="E1331">
        <v>12</v>
      </c>
      <c r="F1331" t="s">
        <v>1262</v>
      </c>
      <c r="G1331" s="28">
        <f>_xlfn.XLOOKUP(Emergency[[#This Row],[Visit_ID]],Financials[Visit_ID],Financials[Total_Bill_Amount])</f>
        <v>21687</v>
      </c>
      <c r="H1331" s="28">
        <f>_xlfn.XLOOKUP(Emergency[[#This Row],[Visit_ID]],Financials[Visit_ID],Financials[Insurance_Coverage])</f>
        <v>18438.07504821548</v>
      </c>
      <c r="I1331" s="28">
        <f>_xlfn.XLOOKUP(Emergency[[#This Row],[Visit_ID]],Financials[Visit_ID],Financials[Balance_Due])</f>
        <v>3248.9249517845242</v>
      </c>
      <c r="J1331" s="3">
        <f>_xlfn.XLOOKUP(Emergency[[#This Row],[Visit_ID]],Hospitalvisits[Visit_ID],Hospitalvisits[Admission_Date])</f>
        <v>45036</v>
      </c>
      <c r="K1331">
        <f>_xlfn.XLOOKUP(Emergency[[#This Row],[Patient_ID]],Patientsdetails[Patient_ID],Patientsdetails[Satisfaction_Score])</f>
        <v>2</v>
      </c>
      <c r="L1331" t="e">
        <f>_xlfn.XLOOKUP(Emergency[[#This Row],[Patient_ID]],Medicals[Patient ID],Medicals[Department])</f>
        <v>#N/A</v>
      </c>
    </row>
    <row r="1332" spans="1:12">
      <c r="A1332">
        <v>1331</v>
      </c>
      <c r="B1332">
        <v>739</v>
      </c>
      <c r="C1332">
        <v>265</v>
      </c>
      <c r="D1332" t="s">
        <v>1262</v>
      </c>
      <c r="E1332">
        <v>11</v>
      </c>
      <c r="F1332" t="s">
        <v>1262</v>
      </c>
      <c r="G1332" s="28">
        <f>_xlfn.XLOOKUP(Emergency[[#This Row],[Visit_ID]],Financials[Visit_ID],Financials[Total_Bill_Amount])</f>
        <v>11268</v>
      </c>
      <c r="H1332" s="28">
        <f>_xlfn.XLOOKUP(Emergency[[#This Row],[Visit_ID]],Financials[Visit_ID],Financials[Insurance_Coverage])</f>
        <v>6205.0381980130633</v>
      </c>
      <c r="I1332" s="28">
        <f>_xlfn.XLOOKUP(Emergency[[#This Row],[Visit_ID]],Financials[Visit_ID],Financials[Balance_Due])</f>
        <v>5062.9618019869367</v>
      </c>
      <c r="J1332" s="3">
        <f>_xlfn.XLOOKUP(Emergency[[#This Row],[Visit_ID]],Hospitalvisits[Visit_ID],Hospitalvisits[Admission_Date])</f>
        <v>44583</v>
      </c>
      <c r="K1332">
        <f>_xlfn.XLOOKUP(Emergency[[#This Row],[Patient_ID]],Patientsdetails[Patient_ID],Patientsdetails[Satisfaction_Score])</f>
        <v>6</v>
      </c>
      <c r="L1332" t="e">
        <f>_xlfn.XLOOKUP(Emergency[[#This Row],[Patient_ID]],Medicals[Patient ID],Medicals[Department])</f>
        <v>#N/A</v>
      </c>
    </row>
    <row r="1333" spans="1:12">
      <c r="A1333">
        <v>1332</v>
      </c>
      <c r="B1333">
        <v>769</v>
      </c>
      <c r="C1333">
        <v>672</v>
      </c>
      <c r="D1333" t="s">
        <v>1262</v>
      </c>
      <c r="E1333">
        <v>1</v>
      </c>
      <c r="F1333" t="s">
        <v>1261</v>
      </c>
      <c r="G1333" s="28">
        <f>_xlfn.XLOOKUP(Emergency[[#This Row],[Visit_ID]],Financials[Visit_ID],Financials[Total_Bill_Amount])</f>
        <v>5042</v>
      </c>
      <c r="H1333" s="28">
        <f>_xlfn.XLOOKUP(Emergency[[#This Row],[Visit_ID]],Financials[Visit_ID],Financials[Insurance_Coverage])</f>
        <v>4234.6522787032418</v>
      </c>
      <c r="I1333" s="28">
        <f>_xlfn.XLOOKUP(Emergency[[#This Row],[Visit_ID]],Financials[Visit_ID],Financials[Balance_Due])</f>
        <v>807.34772129675821</v>
      </c>
      <c r="J1333" s="3">
        <f>_xlfn.XLOOKUP(Emergency[[#This Row],[Visit_ID]],Hospitalvisits[Visit_ID],Hospitalvisits[Admission_Date])</f>
        <v>45427</v>
      </c>
      <c r="K1333">
        <f>_xlfn.XLOOKUP(Emergency[[#This Row],[Patient_ID]],Patientsdetails[Patient_ID],Patientsdetails[Satisfaction_Score])</f>
        <v>2</v>
      </c>
      <c r="L1333" t="e">
        <f>_xlfn.XLOOKUP(Emergency[[#This Row],[Patient_ID]],Medicals[Patient ID],Medicals[Department])</f>
        <v>#N/A</v>
      </c>
    </row>
    <row r="1334" spans="1:12">
      <c r="A1334">
        <v>1333</v>
      </c>
      <c r="B1334">
        <v>325</v>
      </c>
      <c r="C1334">
        <v>383</v>
      </c>
      <c r="D1334" t="s">
        <v>1262</v>
      </c>
      <c r="E1334">
        <v>7</v>
      </c>
      <c r="F1334" t="s">
        <v>1262</v>
      </c>
      <c r="G1334" s="28">
        <f>_xlfn.XLOOKUP(Emergency[[#This Row],[Visit_ID]],Financials[Visit_ID],Financials[Total_Bill_Amount])</f>
        <v>20388</v>
      </c>
      <c r="H1334" s="28">
        <f>_xlfn.XLOOKUP(Emergency[[#This Row],[Visit_ID]],Financials[Visit_ID],Financials[Insurance_Coverage])</f>
        <v>13572.0330725357</v>
      </c>
      <c r="I1334" s="28">
        <f>_xlfn.XLOOKUP(Emergency[[#This Row],[Visit_ID]],Financials[Visit_ID],Financials[Balance_Due])</f>
        <v>6815.9669274642984</v>
      </c>
      <c r="J1334" s="3">
        <f>_xlfn.XLOOKUP(Emergency[[#This Row],[Visit_ID]],Hospitalvisits[Visit_ID],Hospitalvisits[Admission_Date])</f>
        <v>44632</v>
      </c>
      <c r="K1334">
        <f>_xlfn.XLOOKUP(Emergency[[#This Row],[Patient_ID]],Patientsdetails[Patient_ID],Patientsdetails[Satisfaction_Score])</f>
        <v>6</v>
      </c>
      <c r="L1334" t="e">
        <f>_xlfn.XLOOKUP(Emergency[[#This Row],[Patient_ID]],Medicals[Patient ID],Medicals[Department])</f>
        <v>#N/A</v>
      </c>
    </row>
    <row r="1335" spans="1:12">
      <c r="A1335">
        <v>1334</v>
      </c>
      <c r="B1335">
        <v>580</v>
      </c>
      <c r="C1335">
        <v>2579</v>
      </c>
      <c r="D1335" t="s">
        <v>1261</v>
      </c>
      <c r="E1335">
        <v>2</v>
      </c>
      <c r="F1335" t="s">
        <v>1261</v>
      </c>
      <c r="G1335" s="28">
        <f>_xlfn.XLOOKUP(Emergency[[#This Row],[Visit_ID]],Financials[Visit_ID],Financials[Total_Bill_Amount])</f>
        <v>20156</v>
      </c>
      <c r="H1335" s="28">
        <f>_xlfn.XLOOKUP(Emergency[[#This Row],[Visit_ID]],Financials[Visit_ID],Financials[Insurance_Coverage])</f>
        <v>15483.46637770802</v>
      </c>
      <c r="I1335" s="28">
        <f>_xlfn.XLOOKUP(Emergency[[#This Row],[Visit_ID]],Financials[Visit_ID],Financials[Balance_Due])</f>
        <v>4672.5336222919777</v>
      </c>
      <c r="J1335" s="3">
        <f>_xlfn.XLOOKUP(Emergency[[#This Row],[Visit_ID]],Hospitalvisits[Visit_ID],Hospitalvisits[Admission_Date])</f>
        <v>44844</v>
      </c>
      <c r="K1335">
        <f>_xlfn.XLOOKUP(Emergency[[#This Row],[Patient_ID]],Patientsdetails[Patient_ID],Patientsdetails[Satisfaction_Score])</f>
        <v>5</v>
      </c>
      <c r="L1335" t="e">
        <f>_xlfn.XLOOKUP(Emergency[[#This Row],[Patient_ID]],Medicals[Patient ID],Medicals[Department])</f>
        <v>#N/A</v>
      </c>
    </row>
    <row r="1336" spans="1:12">
      <c r="A1336">
        <v>1335</v>
      </c>
      <c r="B1336">
        <v>931</v>
      </c>
      <c r="C1336">
        <v>41</v>
      </c>
      <c r="D1336" t="s">
        <v>1262</v>
      </c>
      <c r="E1336">
        <v>4</v>
      </c>
      <c r="F1336" t="s">
        <v>1261</v>
      </c>
      <c r="G1336" s="28">
        <f>_xlfn.XLOOKUP(Emergency[[#This Row],[Visit_ID]],Financials[Visit_ID],Financials[Total_Bill_Amount])</f>
        <v>18088</v>
      </c>
      <c r="H1336" s="28">
        <f>_xlfn.XLOOKUP(Emergency[[#This Row],[Visit_ID]],Financials[Visit_ID],Financials[Insurance_Coverage])</f>
        <v>15462.287158875421</v>
      </c>
      <c r="I1336" s="28">
        <f>_xlfn.XLOOKUP(Emergency[[#This Row],[Visit_ID]],Financials[Visit_ID],Financials[Balance_Due])</f>
        <v>2625.7128411245758</v>
      </c>
      <c r="J1336" s="3">
        <f>_xlfn.XLOOKUP(Emergency[[#This Row],[Visit_ID]],Hospitalvisits[Visit_ID],Hospitalvisits[Admission_Date])</f>
        <v>44932</v>
      </c>
      <c r="K1336">
        <f>_xlfn.XLOOKUP(Emergency[[#This Row],[Patient_ID]],Patientsdetails[Patient_ID],Patientsdetails[Satisfaction_Score])</f>
        <v>6</v>
      </c>
      <c r="L1336" t="e">
        <f>_xlfn.XLOOKUP(Emergency[[#This Row],[Patient_ID]],Medicals[Patient ID],Medicals[Department])</f>
        <v>#N/A</v>
      </c>
    </row>
    <row r="1337" spans="1:12">
      <c r="A1337">
        <v>1336</v>
      </c>
      <c r="B1337">
        <v>287</v>
      </c>
      <c r="C1337">
        <v>1759</v>
      </c>
      <c r="D1337" t="s">
        <v>1262</v>
      </c>
      <c r="E1337">
        <v>6</v>
      </c>
      <c r="F1337" t="s">
        <v>1261</v>
      </c>
      <c r="G1337" s="28">
        <f>_xlfn.XLOOKUP(Emergency[[#This Row],[Visit_ID]],Financials[Visit_ID],Financials[Total_Bill_Amount])</f>
        <v>25646</v>
      </c>
      <c r="H1337" s="28">
        <f>_xlfn.XLOOKUP(Emergency[[#This Row],[Visit_ID]],Financials[Visit_ID],Financials[Insurance_Coverage])</f>
        <v>14992.94898814603</v>
      </c>
      <c r="I1337" s="28">
        <f>_xlfn.XLOOKUP(Emergency[[#This Row],[Visit_ID]],Financials[Visit_ID],Financials[Balance_Due])</f>
        <v>10653.05101185397</v>
      </c>
      <c r="J1337" s="3">
        <f>_xlfn.XLOOKUP(Emergency[[#This Row],[Visit_ID]],Hospitalvisits[Visit_ID],Hospitalvisits[Admission_Date])</f>
        <v>45540</v>
      </c>
      <c r="K1337">
        <f>_xlfn.XLOOKUP(Emergency[[#This Row],[Patient_ID]],Patientsdetails[Patient_ID],Patientsdetails[Satisfaction_Score])</f>
        <v>1</v>
      </c>
      <c r="L1337" t="e">
        <f>_xlfn.XLOOKUP(Emergency[[#This Row],[Patient_ID]],Medicals[Patient ID],Medicals[Department])</f>
        <v>#N/A</v>
      </c>
    </row>
    <row r="1338" spans="1:12">
      <c r="A1338">
        <v>1337</v>
      </c>
      <c r="B1338">
        <v>757</v>
      </c>
      <c r="C1338">
        <v>2876</v>
      </c>
      <c r="D1338" t="s">
        <v>1262</v>
      </c>
      <c r="E1338">
        <v>1</v>
      </c>
      <c r="F1338" t="s">
        <v>1262</v>
      </c>
      <c r="G1338" s="28">
        <f>_xlfn.XLOOKUP(Emergency[[#This Row],[Visit_ID]],Financials[Visit_ID],Financials[Total_Bill_Amount])</f>
        <v>18844</v>
      </c>
      <c r="H1338" s="28">
        <f>_xlfn.XLOOKUP(Emergency[[#This Row],[Visit_ID]],Financials[Visit_ID],Financials[Insurance_Coverage])</f>
        <v>15882.054759569821</v>
      </c>
      <c r="I1338" s="28">
        <f>_xlfn.XLOOKUP(Emergency[[#This Row],[Visit_ID]],Financials[Visit_ID],Financials[Balance_Due])</f>
        <v>2961.9452404301769</v>
      </c>
      <c r="J1338" s="3">
        <f>_xlfn.XLOOKUP(Emergency[[#This Row],[Visit_ID]],Hospitalvisits[Visit_ID],Hospitalvisits[Admission_Date])</f>
        <v>45039</v>
      </c>
      <c r="K1338">
        <f>_xlfn.XLOOKUP(Emergency[[#This Row],[Patient_ID]],Patientsdetails[Patient_ID],Patientsdetails[Satisfaction_Score])</f>
        <v>3</v>
      </c>
      <c r="L1338" t="e">
        <f>_xlfn.XLOOKUP(Emergency[[#This Row],[Patient_ID]],Medicals[Patient ID],Medicals[Department])</f>
        <v>#N/A</v>
      </c>
    </row>
    <row r="1339" spans="1:12">
      <c r="A1339">
        <v>1338</v>
      </c>
      <c r="B1339">
        <v>993</v>
      </c>
      <c r="C1339">
        <v>2020</v>
      </c>
      <c r="D1339" t="s">
        <v>1262</v>
      </c>
      <c r="E1339">
        <v>8</v>
      </c>
      <c r="F1339" t="s">
        <v>1261</v>
      </c>
      <c r="G1339" s="28">
        <f>_xlfn.XLOOKUP(Emergency[[#This Row],[Visit_ID]],Financials[Visit_ID],Financials[Total_Bill_Amount])</f>
        <v>12265</v>
      </c>
      <c r="H1339" s="28">
        <f>_xlfn.XLOOKUP(Emergency[[#This Row],[Visit_ID]],Financials[Visit_ID],Financials[Insurance_Coverage])</f>
        <v>9770.6731374673764</v>
      </c>
      <c r="I1339" s="28">
        <f>_xlfn.XLOOKUP(Emergency[[#This Row],[Visit_ID]],Financials[Visit_ID],Financials[Balance_Due])</f>
        <v>2494.3268625326241</v>
      </c>
      <c r="J1339" s="3">
        <f>_xlfn.XLOOKUP(Emergency[[#This Row],[Visit_ID]],Hospitalvisits[Visit_ID],Hospitalvisits[Admission_Date])</f>
        <v>45070</v>
      </c>
      <c r="K1339">
        <f>_xlfn.XLOOKUP(Emergency[[#This Row],[Patient_ID]],Patientsdetails[Patient_ID],Patientsdetails[Satisfaction_Score])</f>
        <v>8</v>
      </c>
      <c r="L1339" t="e">
        <f>_xlfn.XLOOKUP(Emergency[[#This Row],[Patient_ID]],Medicals[Patient ID],Medicals[Department])</f>
        <v>#N/A</v>
      </c>
    </row>
    <row r="1340" spans="1:12">
      <c r="A1340">
        <v>1339</v>
      </c>
      <c r="B1340">
        <v>493</v>
      </c>
      <c r="C1340">
        <v>2508</v>
      </c>
      <c r="D1340" t="s">
        <v>1261</v>
      </c>
      <c r="E1340">
        <v>1</v>
      </c>
      <c r="F1340" t="s">
        <v>1261</v>
      </c>
      <c r="G1340" s="28">
        <f>_xlfn.XLOOKUP(Emergency[[#This Row],[Visit_ID]],Financials[Visit_ID],Financials[Total_Bill_Amount])</f>
        <v>5599</v>
      </c>
      <c r="H1340" s="28">
        <f>_xlfn.XLOOKUP(Emergency[[#This Row],[Visit_ID]],Financials[Visit_ID],Financials[Insurance_Coverage])</f>
        <v>4386.9821052624739</v>
      </c>
      <c r="I1340" s="28">
        <f>_xlfn.XLOOKUP(Emergency[[#This Row],[Visit_ID]],Financials[Visit_ID],Financials[Balance_Due])</f>
        <v>1212.0178947375259</v>
      </c>
      <c r="J1340" s="3">
        <f>_xlfn.XLOOKUP(Emergency[[#This Row],[Visit_ID]],Hospitalvisits[Visit_ID],Hospitalvisits[Admission_Date])</f>
        <v>45239</v>
      </c>
      <c r="K1340">
        <f>_xlfn.XLOOKUP(Emergency[[#This Row],[Patient_ID]],Patientsdetails[Patient_ID],Patientsdetails[Satisfaction_Score])</f>
        <v>4</v>
      </c>
      <c r="L1340" t="e">
        <f>_xlfn.XLOOKUP(Emergency[[#This Row],[Patient_ID]],Medicals[Patient ID],Medicals[Department])</f>
        <v>#N/A</v>
      </c>
    </row>
    <row r="1341" spans="1:12">
      <c r="A1341">
        <v>1340</v>
      </c>
      <c r="B1341">
        <v>743</v>
      </c>
      <c r="C1341">
        <v>742</v>
      </c>
      <c r="D1341" t="s">
        <v>1262</v>
      </c>
      <c r="E1341">
        <v>2</v>
      </c>
      <c r="F1341" t="s">
        <v>1261</v>
      </c>
      <c r="G1341" s="28">
        <f>_xlfn.XLOOKUP(Emergency[[#This Row],[Visit_ID]],Financials[Visit_ID],Financials[Total_Bill_Amount])</f>
        <v>28254</v>
      </c>
      <c r="H1341" s="28">
        <f>_xlfn.XLOOKUP(Emergency[[#This Row],[Visit_ID]],Financials[Visit_ID],Financials[Insurance_Coverage])</f>
        <v>14630.397540101359</v>
      </c>
      <c r="I1341" s="28">
        <f>_xlfn.XLOOKUP(Emergency[[#This Row],[Visit_ID]],Financials[Visit_ID],Financials[Balance_Due])</f>
        <v>13623.602459898641</v>
      </c>
      <c r="J1341" s="3">
        <f>_xlfn.XLOOKUP(Emergency[[#This Row],[Visit_ID]],Hospitalvisits[Visit_ID],Hospitalvisits[Admission_Date])</f>
        <v>44811</v>
      </c>
      <c r="K1341">
        <f>_xlfn.XLOOKUP(Emergency[[#This Row],[Patient_ID]],Patientsdetails[Patient_ID],Patientsdetails[Satisfaction_Score])</f>
        <v>5</v>
      </c>
      <c r="L1341" t="e">
        <f>_xlfn.XLOOKUP(Emergency[[#This Row],[Patient_ID]],Medicals[Patient ID],Medicals[Department])</f>
        <v>#N/A</v>
      </c>
    </row>
    <row r="1342" spans="1:12">
      <c r="A1342">
        <v>1341</v>
      </c>
      <c r="B1342">
        <v>990</v>
      </c>
      <c r="C1342">
        <v>621</v>
      </c>
      <c r="D1342" t="s">
        <v>1261</v>
      </c>
      <c r="E1342">
        <v>11</v>
      </c>
      <c r="F1342" t="s">
        <v>1262</v>
      </c>
      <c r="G1342" s="28">
        <f>_xlfn.XLOOKUP(Emergency[[#This Row],[Visit_ID]],Financials[Visit_ID],Financials[Total_Bill_Amount])</f>
        <v>49933</v>
      </c>
      <c r="H1342" s="28">
        <f>_xlfn.XLOOKUP(Emergency[[#This Row],[Visit_ID]],Financials[Visit_ID],Financials[Insurance_Coverage])</f>
        <v>38618.346573819428</v>
      </c>
      <c r="I1342" s="28">
        <f>_xlfn.XLOOKUP(Emergency[[#This Row],[Visit_ID]],Financials[Visit_ID],Financials[Balance_Due])</f>
        <v>11314.65342618057</v>
      </c>
      <c r="J1342" s="3">
        <f>_xlfn.XLOOKUP(Emergency[[#This Row],[Visit_ID]],Hospitalvisits[Visit_ID],Hospitalvisits[Admission_Date])</f>
        <v>45085</v>
      </c>
      <c r="K1342">
        <f>_xlfn.XLOOKUP(Emergency[[#This Row],[Patient_ID]],Patientsdetails[Patient_ID],Patientsdetails[Satisfaction_Score])</f>
        <v>5</v>
      </c>
      <c r="L1342" t="e">
        <f>_xlfn.XLOOKUP(Emergency[[#This Row],[Patient_ID]],Medicals[Patient ID],Medicals[Department])</f>
        <v>#N/A</v>
      </c>
    </row>
    <row r="1343" spans="1:12">
      <c r="A1343">
        <v>1342</v>
      </c>
      <c r="B1343">
        <v>50</v>
      </c>
      <c r="C1343">
        <v>1841</v>
      </c>
      <c r="D1343" t="s">
        <v>1261</v>
      </c>
      <c r="E1343">
        <v>11</v>
      </c>
      <c r="F1343" t="s">
        <v>1262</v>
      </c>
      <c r="G1343" s="28">
        <f>_xlfn.XLOOKUP(Emergency[[#This Row],[Visit_ID]],Financials[Visit_ID],Financials[Total_Bill_Amount])</f>
        <v>15045</v>
      </c>
      <c r="H1343" s="28">
        <f>_xlfn.XLOOKUP(Emergency[[#This Row],[Visit_ID]],Financials[Visit_ID],Financials[Insurance_Coverage])</f>
        <v>10372.869682939579</v>
      </c>
      <c r="I1343" s="28">
        <f>_xlfn.XLOOKUP(Emergency[[#This Row],[Visit_ID]],Financials[Visit_ID],Financials[Balance_Due])</f>
        <v>4672.1303170604224</v>
      </c>
      <c r="J1343" s="3">
        <f>_xlfn.XLOOKUP(Emergency[[#This Row],[Visit_ID]],Hospitalvisits[Visit_ID],Hospitalvisits[Admission_Date])</f>
        <v>45506</v>
      </c>
      <c r="K1343">
        <f>_xlfn.XLOOKUP(Emergency[[#This Row],[Patient_ID]],Patientsdetails[Patient_ID],Patientsdetails[Satisfaction_Score])</f>
        <v>1</v>
      </c>
      <c r="L1343" t="str">
        <f>_xlfn.XLOOKUP(Emergency[[#This Row],[Patient_ID]],Medicals[Patient ID],Medicals[Department])</f>
        <v>Cardiology</v>
      </c>
    </row>
    <row r="1344" spans="1:12">
      <c r="A1344">
        <v>1343</v>
      </c>
      <c r="B1344">
        <v>369</v>
      </c>
      <c r="C1344">
        <v>1032</v>
      </c>
      <c r="D1344" t="s">
        <v>1261</v>
      </c>
      <c r="E1344">
        <v>10</v>
      </c>
      <c r="F1344" t="s">
        <v>1262</v>
      </c>
      <c r="G1344" s="28">
        <f>_xlfn.XLOOKUP(Emergency[[#This Row],[Visit_ID]],Financials[Visit_ID],Financials[Total_Bill_Amount])</f>
        <v>22125</v>
      </c>
      <c r="H1344" s="28">
        <f>_xlfn.XLOOKUP(Emergency[[#This Row],[Visit_ID]],Financials[Visit_ID],Financials[Insurance_Coverage])</f>
        <v>16939.562635529132</v>
      </c>
      <c r="I1344" s="28">
        <f>_xlfn.XLOOKUP(Emergency[[#This Row],[Visit_ID]],Financials[Visit_ID],Financials[Balance_Due])</f>
        <v>5185.4373644708721</v>
      </c>
      <c r="J1344" s="3">
        <f>_xlfn.XLOOKUP(Emergency[[#This Row],[Visit_ID]],Hospitalvisits[Visit_ID],Hospitalvisits[Admission_Date])</f>
        <v>44873</v>
      </c>
      <c r="K1344">
        <f>_xlfn.XLOOKUP(Emergency[[#This Row],[Patient_ID]],Patientsdetails[Patient_ID],Patientsdetails[Satisfaction_Score])</f>
        <v>10</v>
      </c>
      <c r="L1344" t="e">
        <f>_xlfn.XLOOKUP(Emergency[[#This Row],[Patient_ID]],Medicals[Patient ID],Medicals[Department])</f>
        <v>#N/A</v>
      </c>
    </row>
    <row r="1345" spans="1:12">
      <c r="A1345">
        <v>1344</v>
      </c>
      <c r="B1345">
        <v>765</v>
      </c>
      <c r="C1345">
        <v>1723</v>
      </c>
      <c r="D1345" t="s">
        <v>1262</v>
      </c>
      <c r="E1345">
        <v>7</v>
      </c>
      <c r="F1345" t="s">
        <v>1262</v>
      </c>
      <c r="G1345" s="28">
        <f>_xlfn.XLOOKUP(Emergency[[#This Row],[Visit_ID]],Financials[Visit_ID],Financials[Total_Bill_Amount])</f>
        <v>7510</v>
      </c>
      <c r="H1345" s="28">
        <f>_xlfn.XLOOKUP(Emergency[[#This Row],[Visit_ID]],Financials[Visit_ID],Financials[Insurance_Coverage])</f>
        <v>3796.467382358358</v>
      </c>
      <c r="I1345" s="28">
        <f>_xlfn.XLOOKUP(Emergency[[#This Row],[Visit_ID]],Financials[Visit_ID],Financials[Balance_Due])</f>
        <v>3713.532617641642</v>
      </c>
      <c r="J1345" s="3">
        <f>_xlfn.XLOOKUP(Emergency[[#This Row],[Visit_ID]],Hospitalvisits[Visit_ID],Hospitalvisits[Admission_Date])</f>
        <v>45347</v>
      </c>
      <c r="K1345">
        <f>_xlfn.XLOOKUP(Emergency[[#This Row],[Patient_ID]],Patientsdetails[Patient_ID],Patientsdetails[Satisfaction_Score])</f>
        <v>7</v>
      </c>
      <c r="L1345" t="e">
        <f>_xlfn.XLOOKUP(Emergency[[#This Row],[Patient_ID]],Medicals[Patient ID],Medicals[Department])</f>
        <v>#N/A</v>
      </c>
    </row>
    <row r="1346" spans="1:12">
      <c r="A1346">
        <v>1345</v>
      </c>
      <c r="B1346">
        <v>423</v>
      </c>
      <c r="C1346">
        <v>2989</v>
      </c>
      <c r="D1346" t="s">
        <v>1262</v>
      </c>
      <c r="E1346">
        <v>1</v>
      </c>
      <c r="F1346" t="s">
        <v>1262</v>
      </c>
      <c r="G1346" s="28">
        <f>_xlfn.XLOOKUP(Emergency[[#This Row],[Visit_ID]],Financials[Visit_ID],Financials[Total_Bill_Amount])</f>
        <v>8143</v>
      </c>
      <c r="H1346" s="28">
        <f>_xlfn.XLOOKUP(Emergency[[#This Row],[Visit_ID]],Financials[Visit_ID],Financials[Insurance_Coverage])</f>
        <v>4462.422319309464</v>
      </c>
      <c r="I1346" s="28">
        <f>_xlfn.XLOOKUP(Emergency[[#This Row],[Visit_ID]],Financials[Visit_ID],Financials[Balance_Due])</f>
        <v>3680.577680690536</v>
      </c>
      <c r="J1346" s="3">
        <f>_xlfn.XLOOKUP(Emergency[[#This Row],[Visit_ID]],Hospitalvisits[Visit_ID],Hospitalvisits[Admission_Date])</f>
        <v>45331</v>
      </c>
      <c r="K1346">
        <f>_xlfn.XLOOKUP(Emergency[[#This Row],[Patient_ID]],Patientsdetails[Patient_ID],Patientsdetails[Satisfaction_Score])</f>
        <v>2</v>
      </c>
      <c r="L1346" t="e">
        <f>_xlfn.XLOOKUP(Emergency[[#This Row],[Patient_ID]],Medicals[Patient ID],Medicals[Department])</f>
        <v>#N/A</v>
      </c>
    </row>
    <row r="1347" spans="1:12">
      <c r="A1347">
        <v>1346</v>
      </c>
      <c r="B1347">
        <v>671</v>
      </c>
      <c r="C1347">
        <v>2689</v>
      </c>
      <c r="D1347" t="s">
        <v>1261</v>
      </c>
      <c r="E1347">
        <v>7</v>
      </c>
      <c r="F1347" t="s">
        <v>1261</v>
      </c>
      <c r="G1347" s="28">
        <f>_xlfn.XLOOKUP(Emergency[[#This Row],[Visit_ID]],Financials[Visit_ID],Financials[Total_Bill_Amount])</f>
        <v>7235</v>
      </c>
      <c r="H1347" s="28">
        <f>_xlfn.XLOOKUP(Emergency[[#This Row],[Visit_ID]],Financials[Visit_ID],Financials[Insurance_Coverage])</f>
        <v>4594.8454362702678</v>
      </c>
      <c r="I1347" s="28">
        <f>_xlfn.XLOOKUP(Emergency[[#This Row],[Visit_ID]],Financials[Visit_ID],Financials[Balance_Due])</f>
        <v>2640.1545637297322</v>
      </c>
      <c r="J1347" s="3">
        <f>_xlfn.XLOOKUP(Emergency[[#This Row],[Visit_ID]],Hospitalvisits[Visit_ID],Hospitalvisits[Admission_Date])</f>
        <v>45140</v>
      </c>
      <c r="K1347">
        <f>_xlfn.XLOOKUP(Emergency[[#This Row],[Patient_ID]],Patientsdetails[Patient_ID],Patientsdetails[Satisfaction_Score])</f>
        <v>3</v>
      </c>
      <c r="L1347" t="e">
        <f>_xlfn.XLOOKUP(Emergency[[#This Row],[Patient_ID]],Medicals[Patient ID],Medicals[Department])</f>
        <v>#N/A</v>
      </c>
    </row>
    <row r="1348" spans="1:12">
      <c r="A1348">
        <v>1347</v>
      </c>
      <c r="B1348">
        <v>134</v>
      </c>
      <c r="C1348">
        <v>1103</v>
      </c>
      <c r="D1348" t="s">
        <v>1261</v>
      </c>
      <c r="E1348">
        <v>6</v>
      </c>
      <c r="F1348" t="s">
        <v>1262</v>
      </c>
      <c r="G1348" s="28">
        <f>_xlfn.XLOOKUP(Emergency[[#This Row],[Visit_ID]],Financials[Visit_ID],Financials[Total_Bill_Amount])</f>
        <v>49456</v>
      </c>
      <c r="H1348" s="28">
        <f>_xlfn.XLOOKUP(Emergency[[#This Row],[Visit_ID]],Financials[Visit_ID],Financials[Insurance_Coverage])</f>
        <v>34583.296126484791</v>
      </c>
      <c r="I1348" s="28">
        <f>_xlfn.XLOOKUP(Emergency[[#This Row],[Visit_ID]],Financials[Visit_ID],Financials[Balance_Due])</f>
        <v>14872.703873515209</v>
      </c>
      <c r="J1348" s="3">
        <f>_xlfn.XLOOKUP(Emergency[[#This Row],[Visit_ID]],Hospitalvisits[Visit_ID],Hospitalvisits[Admission_Date])</f>
        <v>45045</v>
      </c>
      <c r="K1348">
        <f>_xlfn.XLOOKUP(Emergency[[#This Row],[Patient_ID]],Patientsdetails[Patient_ID],Patientsdetails[Satisfaction_Score])</f>
        <v>6</v>
      </c>
      <c r="L1348" t="e">
        <f>_xlfn.XLOOKUP(Emergency[[#This Row],[Patient_ID]],Medicals[Patient ID],Medicals[Department])</f>
        <v>#N/A</v>
      </c>
    </row>
    <row r="1349" spans="1:12">
      <c r="A1349">
        <v>1348</v>
      </c>
      <c r="B1349">
        <v>105</v>
      </c>
      <c r="C1349">
        <v>76</v>
      </c>
      <c r="D1349" t="s">
        <v>1261</v>
      </c>
      <c r="E1349">
        <v>3</v>
      </c>
      <c r="F1349" t="s">
        <v>1262</v>
      </c>
      <c r="G1349" s="28">
        <f>_xlfn.XLOOKUP(Emergency[[#This Row],[Visit_ID]],Financials[Visit_ID],Financials[Total_Bill_Amount])</f>
        <v>24339</v>
      </c>
      <c r="H1349" s="28">
        <f>_xlfn.XLOOKUP(Emergency[[#This Row],[Visit_ID]],Financials[Visit_ID],Financials[Insurance_Coverage])</f>
        <v>21274.878000648368</v>
      </c>
      <c r="I1349" s="28">
        <f>_xlfn.XLOOKUP(Emergency[[#This Row],[Visit_ID]],Financials[Visit_ID],Financials[Balance_Due])</f>
        <v>3064.121999351632</v>
      </c>
      <c r="J1349" s="3">
        <f>_xlfn.XLOOKUP(Emergency[[#This Row],[Visit_ID]],Hospitalvisits[Visit_ID],Hospitalvisits[Admission_Date])</f>
        <v>44943</v>
      </c>
      <c r="K1349">
        <f>_xlfn.XLOOKUP(Emergency[[#This Row],[Patient_ID]],Patientsdetails[Patient_ID],Patientsdetails[Satisfaction_Score])</f>
        <v>5</v>
      </c>
      <c r="L1349" t="e">
        <f>_xlfn.XLOOKUP(Emergency[[#This Row],[Patient_ID]],Medicals[Patient ID],Medicals[Department])</f>
        <v>#N/A</v>
      </c>
    </row>
    <row r="1350" spans="1:12">
      <c r="A1350">
        <v>1349</v>
      </c>
      <c r="B1350">
        <v>248</v>
      </c>
      <c r="C1350">
        <v>1907</v>
      </c>
      <c r="D1350" t="s">
        <v>1261</v>
      </c>
      <c r="E1350">
        <v>7</v>
      </c>
      <c r="F1350" t="s">
        <v>1262</v>
      </c>
      <c r="G1350" s="28">
        <f>_xlfn.XLOOKUP(Emergency[[#This Row],[Visit_ID]],Financials[Visit_ID],Financials[Total_Bill_Amount])</f>
        <v>11713</v>
      </c>
      <c r="H1350" s="28">
        <f>_xlfn.XLOOKUP(Emergency[[#This Row],[Visit_ID]],Financials[Visit_ID],Financials[Insurance_Coverage])</f>
        <v>6630.7683170513274</v>
      </c>
      <c r="I1350" s="28">
        <f>_xlfn.XLOOKUP(Emergency[[#This Row],[Visit_ID]],Financials[Visit_ID],Financials[Balance_Due])</f>
        <v>5082.2316829486726</v>
      </c>
      <c r="J1350" s="3">
        <f>_xlfn.XLOOKUP(Emergency[[#This Row],[Visit_ID]],Hospitalvisits[Visit_ID],Hospitalvisits[Admission_Date])</f>
        <v>44899</v>
      </c>
      <c r="K1350">
        <f>_xlfn.XLOOKUP(Emergency[[#This Row],[Patient_ID]],Patientsdetails[Patient_ID],Patientsdetails[Satisfaction_Score])</f>
        <v>8</v>
      </c>
      <c r="L1350" t="e">
        <f>_xlfn.XLOOKUP(Emergency[[#This Row],[Patient_ID]],Medicals[Patient ID],Medicals[Department])</f>
        <v>#N/A</v>
      </c>
    </row>
    <row r="1351" spans="1:12">
      <c r="A1351">
        <v>1350</v>
      </c>
      <c r="B1351">
        <v>794</v>
      </c>
      <c r="C1351">
        <v>2540</v>
      </c>
      <c r="D1351" t="s">
        <v>1262</v>
      </c>
      <c r="E1351">
        <v>8</v>
      </c>
      <c r="F1351" t="s">
        <v>1262</v>
      </c>
      <c r="G1351" s="28">
        <f>_xlfn.XLOOKUP(Emergency[[#This Row],[Visit_ID]],Financials[Visit_ID],Financials[Total_Bill_Amount])</f>
        <v>9120</v>
      </c>
      <c r="H1351" s="28">
        <f>_xlfn.XLOOKUP(Emergency[[#This Row],[Visit_ID]],Financials[Visit_ID],Financials[Insurance_Coverage])</f>
        <v>5995.7550550146416</v>
      </c>
      <c r="I1351" s="28">
        <f>_xlfn.XLOOKUP(Emergency[[#This Row],[Visit_ID]],Financials[Visit_ID],Financials[Balance_Due])</f>
        <v>3124.244944985358</v>
      </c>
      <c r="J1351" s="3">
        <f>_xlfn.XLOOKUP(Emergency[[#This Row],[Visit_ID]],Hospitalvisits[Visit_ID],Hospitalvisits[Admission_Date])</f>
        <v>44599</v>
      </c>
      <c r="K1351">
        <f>_xlfn.XLOOKUP(Emergency[[#This Row],[Patient_ID]],Patientsdetails[Patient_ID],Patientsdetails[Satisfaction_Score])</f>
        <v>7</v>
      </c>
      <c r="L1351" t="e">
        <f>_xlfn.XLOOKUP(Emergency[[#This Row],[Patient_ID]],Medicals[Patient ID],Medicals[Department])</f>
        <v>#N/A</v>
      </c>
    </row>
    <row r="1352" spans="1:12">
      <c r="A1352">
        <v>1351</v>
      </c>
      <c r="B1352">
        <v>921</v>
      </c>
      <c r="C1352">
        <v>2582</v>
      </c>
      <c r="D1352" t="s">
        <v>1262</v>
      </c>
      <c r="E1352">
        <v>4</v>
      </c>
      <c r="F1352" t="s">
        <v>1262</v>
      </c>
      <c r="G1352" s="28">
        <f>_xlfn.XLOOKUP(Emergency[[#This Row],[Visit_ID]],Financials[Visit_ID],Financials[Total_Bill_Amount])</f>
        <v>19206</v>
      </c>
      <c r="H1352" s="28">
        <f>_xlfn.XLOOKUP(Emergency[[#This Row],[Visit_ID]],Financials[Visit_ID],Financials[Insurance_Coverage])</f>
        <v>11616.04270945451</v>
      </c>
      <c r="I1352" s="28">
        <f>_xlfn.XLOOKUP(Emergency[[#This Row],[Visit_ID]],Financials[Visit_ID],Financials[Balance_Due])</f>
        <v>7589.9572905454934</v>
      </c>
      <c r="J1352" s="3">
        <f>_xlfn.XLOOKUP(Emergency[[#This Row],[Visit_ID]],Hospitalvisits[Visit_ID],Hospitalvisits[Admission_Date])</f>
        <v>44675</v>
      </c>
      <c r="K1352">
        <f>_xlfn.XLOOKUP(Emergency[[#This Row],[Patient_ID]],Patientsdetails[Patient_ID],Patientsdetails[Satisfaction_Score])</f>
        <v>2</v>
      </c>
      <c r="L1352" t="e">
        <f>_xlfn.XLOOKUP(Emergency[[#This Row],[Patient_ID]],Medicals[Patient ID],Medicals[Department])</f>
        <v>#N/A</v>
      </c>
    </row>
    <row r="1353" spans="1:12">
      <c r="A1353">
        <v>1352</v>
      </c>
      <c r="B1353">
        <v>7</v>
      </c>
      <c r="C1353">
        <v>2746</v>
      </c>
      <c r="D1353" t="s">
        <v>1262</v>
      </c>
      <c r="E1353">
        <v>9</v>
      </c>
      <c r="F1353" t="s">
        <v>1262</v>
      </c>
      <c r="G1353" s="28">
        <f>_xlfn.XLOOKUP(Emergency[[#This Row],[Visit_ID]],Financials[Visit_ID],Financials[Total_Bill_Amount])</f>
        <v>23780</v>
      </c>
      <c r="H1353" s="28">
        <f>_xlfn.XLOOKUP(Emergency[[#This Row],[Visit_ID]],Financials[Visit_ID],Financials[Insurance_Coverage])</f>
        <v>19152.337245718511</v>
      </c>
      <c r="I1353" s="28">
        <f>_xlfn.XLOOKUP(Emergency[[#This Row],[Visit_ID]],Financials[Visit_ID],Financials[Balance_Due])</f>
        <v>4627.6627542814858</v>
      </c>
      <c r="J1353" s="3">
        <f>_xlfn.XLOOKUP(Emergency[[#This Row],[Visit_ID]],Hospitalvisits[Visit_ID],Hospitalvisits[Admission_Date])</f>
        <v>45508</v>
      </c>
      <c r="K1353">
        <f>_xlfn.XLOOKUP(Emergency[[#This Row],[Patient_ID]],Patientsdetails[Patient_ID],Patientsdetails[Satisfaction_Score])</f>
        <v>2</v>
      </c>
      <c r="L1353" t="str">
        <f>_xlfn.XLOOKUP(Emergency[[#This Row],[Patient_ID]],Medicals[Patient ID],Medicals[Department])</f>
        <v>Pediatrics</v>
      </c>
    </row>
    <row r="1354" spans="1:12">
      <c r="A1354">
        <v>1353</v>
      </c>
      <c r="B1354">
        <v>404</v>
      </c>
      <c r="C1354">
        <v>1355</v>
      </c>
      <c r="D1354" t="s">
        <v>1262</v>
      </c>
      <c r="E1354">
        <v>9</v>
      </c>
      <c r="F1354" t="s">
        <v>1261</v>
      </c>
      <c r="G1354" s="28">
        <f>_xlfn.XLOOKUP(Emergency[[#This Row],[Visit_ID]],Financials[Visit_ID],Financials[Total_Bill_Amount])</f>
        <v>26622</v>
      </c>
      <c r="H1354" s="28">
        <f>_xlfn.XLOOKUP(Emergency[[#This Row],[Visit_ID]],Financials[Visit_ID],Financials[Insurance_Coverage])</f>
        <v>13992.46401114234</v>
      </c>
      <c r="I1354" s="28">
        <f>_xlfn.XLOOKUP(Emergency[[#This Row],[Visit_ID]],Financials[Visit_ID],Financials[Balance_Due])</f>
        <v>12629.53598885766</v>
      </c>
      <c r="J1354" s="3">
        <f>_xlfn.XLOOKUP(Emergency[[#This Row],[Visit_ID]],Hospitalvisits[Visit_ID],Hospitalvisits[Admission_Date])</f>
        <v>44896</v>
      </c>
      <c r="K1354">
        <f>_xlfn.XLOOKUP(Emergency[[#This Row],[Patient_ID]],Patientsdetails[Patient_ID],Patientsdetails[Satisfaction_Score])</f>
        <v>4</v>
      </c>
      <c r="L1354" t="e">
        <f>_xlfn.XLOOKUP(Emergency[[#This Row],[Patient_ID]],Medicals[Patient ID],Medicals[Department])</f>
        <v>#N/A</v>
      </c>
    </row>
    <row r="1355" spans="1:12">
      <c r="A1355">
        <v>1354</v>
      </c>
      <c r="B1355">
        <v>662</v>
      </c>
      <c r="C1355">
        <v>1818</v>
      </c>
      <c r="D1355" t="s">
        <v>1261</v>
      </c>
      <c r="E1355">
        <v>6</v>
      </c>
      <c r="F1355" t="s">
        <v>1261</v>
      </c>
      <c r="G1355" s="28">
        <f>_xlfn.XLOOKUP(Emergency[[#This Row],[Visit_ID]],Financials[Visit_ID],Financials[Total_Bill_Amount])</f>
        <v>48402</v>
      </c>
      <c r="H1355" s="28">
        <f>_xlfn.XLOOKUP(Emergency[[#This Row],[Visit_ID]],Financials[Visit_ID],Financials[Insurance_Coverage])</f>
        <v>38463.015215617801</v>
      </c>
      <c r="I1355" s="28">
        <f>_xlfn.XLOOKUP(Emergency[[#This Row],[Visit_ID]],Financials[Visit_ID],Financials[Balance_Due])</f>
        <v>9938.984784382199</v>
      </c>
      <c r="J1355" s="3">
        <f>_xlfn.XLOOKUP(Emergency[[#This Row],[Visit_ID]],Hospitalvisits[Visit_ID],Hospitalvisits[Admission_Date])</f>
        <v>45434</v>
      </c>
      <c r="K1355">
        <f>_xlfn.XLOOKUP(Emergency[[#This Row],[Patient_ID]],Patientsdetails[Patient_ID],Patientsdetails[Satisfaction_Score])</f>
        <v>3</v>
      </c>
      <c r="L1355" t="e">
        <f>_xlfn.XLOOKUP(Emergency[[#This Row],[Patient_ID]],Medicals[Patient ID],Medicals[Department])</f>
        <v>#N/A</v>
      </c>
    </row>
    <row r="1356" spans="1:12">
      <c r="A1356">
        <v>1355</v>
      </c>
      <c r="B1356">
        <v>799</v>
      </c>
      <c r="C1356">
        <v>331</v>
      </c>
      <c r="D1356" t="s">
        <v>1261</v>
      </c>
      <c r="E1356">
        <v>9</v>
      </c>
      <c r="F1356" t="s">
        <v>1261</v>
      </c>
      <c r="G1356" s="28">
        <f>_xlfn.XLOOKUP(Emergency[[#This Row],[Visit_ID]],Financials[Visit_ID],Financials[Total_Bill_Amount])</f>
        <v>18155</v>
      </c>
      <c r="H1356" s="28">
        <f>_xlfn.XLOOKUP(Emergency[[#This Row],[Visit_ID]],Financials[Visit_ID],Financials[Insurance_Coverage])</f>
        <v>10159.235605959961</v>
      </c>
      <c r="I1356" s="28">
        <f>_xlfn.XLOOKUP(Emergency[[#This Row],[Visit_ID]],Financials[Visit_ID],Financials[Balance_Due])</f>
        <v>7995.764394040043</v>
      </c>
      <c r="J1356" s="3">
        <f>_xlfn.XLOOKUP(Emergency[[#This Row],[Visit_ID]],Hospitalvisits[Visit_ID],Hospitalvisits[Admission_Date])</f>
        <v>45546</v>
      </c>
      <c r="K1356">
        <f>_xlfn.XLOOKUP(Emergency[[#This Row],[Patient_ID]],Patientsdetails[Patient_ID],Patientsdetails[Satisfaction_Score])</f>
        <v>3</v>
      </c>
      <c r="L1356" t="e">
        <f>_xlfn.XLOOKUP(Emergency[[#This Row],[Patient_ID]],Medicals[Patient ID],Medicals[Department])</f>
        <v>#N/A</v>
      </c>
    </row>
    <row r="1357" spans="1:12">
      <c r="A1357">
        <v>1356</v>
      </c>
      <c r="B1357">
        <v>257</v>
      </c>
      <c r="C1357">
        <v>659</v>
      </c>
      <c r="D1357" t="s">
        <v>1261</v>
      </c>
      <c r="E1357">
        <v>12</v>
      </c>
      <c r="F1357" t="s">
        <v>1262</v>
      </c>
      <c r="G1357" s="28">
        <f>_xlfn.XLOOKUP(Emergency[[#This Row],[Visit_ID]],Financials[Visit_ID],Financials[Total_Bill_Amount])</f>
        <v>14628</v>
      </c>
      <c r="H1357" s="28">
        <f>_xlfn.XLOOKUP(Emergency[[#This Row],[Visit_ID]],Financials[Visit_ID],Financials[Insurance_Coverage])</f>
        <v>10041.677584327541</v>
      </c>
      <c r="I1357" s="28">
        <f>_xlfn.XLOOKUP(Emergency[[#This Row],[Visit_ID]],Financials[Visit_ID],Financials[Balance_Due])</f>
        <v>4586.3224156724546</v>
      </c>
      <c r="J1357" s="3">
        <f>_xlfn.XLOOKUP(Emergency[[#This Row],[Visit_ID]],Hospitalvisits[Visit_ID],Hospitalvisits[Admission_Date])</f>
        <v>45393</v>
      </c>
      <c r="K1357">
        <f>_xlfn.XLOOKUP(Emergency[[#This Row],[Patient_ID]],Patientsdetails[Patient_ID],Patientsdetails[Satisfaction_Score])</f>
        <v>2</v>
      </c>
      <c r="L1357" t="e">
        <f>_xlfn.XLOOKUP(Emergency[[#This Row],[Patient_ID]],Medicals[Patient ID],Medicals[Department])</f>
        <v>#N/A</v>
      </c>
    </row>
    <row r="1358" spans="1:12">
      <c r="A1358">
        <v>1357</v>
      </c>
      <c r="B1358">
        <v>323</v>
      </c>
      <c r="C1358">
        <v>1482</v>
      </c>
      <c r="D1358" t="s">
        <v>1261</v>
      </c>
      <c r="E1358">
        <v>10</v>
      </c>
      <c r="F1358" t="s">
        <v>1262</v>
      </c>
      <c r="G1358" s="28">
        <f>_xlfn.XLOOKUP(Emergency[[#This Row],[Visit_ID]],Financials[Visit_ID],Financials[Total_Bill_Amount])</f>
        <v>19521</v>
      </c>
      <c r="H1358" s="28">
        <f>_xlfn.XLOOKUP(Emergency[[#This Row],[Visit_ID]],Financials[Visit_ID],Financials[Insurance_Coverage])</f>
        <v>12080.48618619584</v>
      </c>
      <c r="I1358" s="28">
        <f>_xlfn.XLOOKUP(Emergency[[#This Row],[Visit_ID]],Financials[Visit_ID],Financials[Balance_Due])</f>
        <v>7440.5138138041602</v>
      </c>
      <c r="J1358" s="3">
        <f>_xlfn.XLOOKUP(Emergency[[#This Row],[Visit_ID]],Hospitalvisits[Visit_ID],Hospitalvisits[Admission_Date])</f>
        <v>44970</v>
      </c>
      <c r="K1358">
        <f>_xlfn.XLOOKUP(Emergency[[#This Row],[Patient_ID]],Patientsdetails[Patient_ID],Patientsdetails[Satisfaction_Score])</f>
        <v>7</v>
      </c>
      <c r="L1358" t="e">
        <f>_xlfn.XLOOKUP(Emergency[[#This Row],[Patient_ID]],Medicals[Patient ID],Medicals[Department])</f>
        <v>#N/A</v>
      </c>
    </row>
    <row r="1359" spans="1:12">
      <c r="A1359">
        <v>1358</v>
      </c>
      <c r="B1359">
        <v>28</v>
      </c>
      <c r="C1359">
        <v>1144</v>
      </c>
      <c r="D1359" t="s">
        <v>1262</v>
      </c>
      <c r="E1359">
        <v>9</v>
      </c>
      <c r="F1359" t="s">
        <v>1262</v>
      </c>
      <c r="G1359" s="28">
        <f>_xlfn.XLOOKUP(Emergency[[#This Row],[Visit_ID]],Financials[Visit_ID],Financials[Total_Bill_Amount])</f>
        <v>21170</v>
      </c>
      <c r="H1359" s="28">
        <f>_xlfn.XLOOKUP(Emergency[[#This Row],[Visit_ID]],Financials[Visit_ID],Financials[Insurance_Coverage])</f>
        <v>15373.109705764889</v>
      </c>
      <c r="I1359" s="28">
        <f>_xlfn.XLOOKUP(Emergency[[#This Row],[Visit_ID]],Financials[Visit_ID],Financials[Balance_Due])</f>
        <v>5796.8902942351124</v>
      </c>
      <c r="J1359" s="3">
        <f>_xlfn.XLOOKUP(Emergency[[#This Row],[Visit_ID]],Hospitalvisits[Visit_ID],Hospitalvisits[Admission_Date])</f>
        <v>44623</v>
      </c>
      <c r="K1359">
        <f>_xlfn.XLOOKUP(Emergency[[#This Row],[Patient_ID]],Patientsdetails[Patient_ID],Patientsdetails[Satisfaction_Score])</f>
        <v>7</v>
      </c>
      <c r="L1359" t="str">
        <f>_xlfn.XLOOKUP(Emergency[[#This Row],[Patient_ID]],Medicals[Patient ID],Medicals[Department])</f>
        <v>Pediatrics</v>
      </c>
    </row>
    <row r="1360" spans="1:12">
      <c r="A1360">
        <v>1359</v>
      </c>
      <c r="B1360">
        <v>251</v>
      </c>
      <c r="C1360">
        <v>1592</v>
      </c>
      <c r="D1360" t="s">
        <v>1261</v>
      </c>
      <c r="E1360">
        <v>1</v>
      </c>
      <c r="F1360" t="s">
        <v>1262</v>
      </c>
      <c r="G1360" s="28">
        <f>_xlfn.XLOOKUP(Emergency[[#This Row],[Visit_ID]],Financials[Visit_ID],Financials[Total_Bill_Amount])</f>
        <v>25535</v>
      </c>
      <c r="H1360" s="28">
        <f>_xlfn.XLOOKUP(Emergency[[#This Row],[Visit_ID]],Financials[Visit_ID],Financials[Insurance_Coverage])</f>
        <v>20184.56625847605</v>
      </c>
      <c r="I1360" s="28">
        <f>_xlfn.XLOOKUP(Emergency[[#This Row],[Visit_ID]],Financials[Visit_ID],Financials[Balance_Due])</f>
        <v>5350.4337415239497</v>
      </c>
      <c r="J1360" s="3">
        <f>_xlfn.XLOOKUP(Emergency[[#This Row],[Visit_ID]],Hospitalvisits[Visit_ID],Hospitalvisits[Admission_Date])</f>
        <v>44939</v>
      </c>
      <c r="K1360">
        <f>_xlfn.XLOOKUP(Emergency[[#This Row],[Patient_ID]],Patientsdetails[Patient_ID],Patientsdetails[Satisfaction_Score])</f>
        <v>7</v>
      </c>
      <c r="L1360" t="e">
        <f>_xlfn.XLOOKUP(Emergency[[#This Row],[Patient_ID]],Medicals[Patient ID],Medicals[Department])</f>
        <v>#N/A</v>
      </c>
    </row>
    <row r="1361" spans="1:12">
      <c r="A1361">
        <v>1360</v>
      </c>
      <c r="B1361">
        <v>596</v>
      </c>
      <c r="C1361">
        <v>2698</v>
      </c>
      <c r="D1361" t="s">
        <v>1262</v>
      </c>
      <c r="E1361">
        <v>10</v>
      </c>
      <c r="F1361" t="s">
        <v>1261</v>
      </c>
      <c r="G1361" s="28">
        <f>_xlfn.XLOOKUP(Emergency[[#This Row],[Visit_ID]],Financials[Visit_ID],Financials[Total_Bill_Amount])</f>
        <v>13614</v>
      </c>
      <c r="H1361" s="28">
        <f>_xlfn.XLOOKUP(Emergency[[#This Row],[Visit_ID]],Financials[Visit_ID],Financials[Insurance_Coverage])</f>
        <v>10002.871146462339</v>
      </c>
      <c r="I1361" s="28">
        <f>_xlfn.XLOOKUP(Emergency[[#This Row],[Visit_ID]],Financials[Visit_ID],Financials[Balance_Due])</f>
        <v>3611.1288535376571</v>
      </c>
      <c r="J1361" s="3">
        <f>_xlfn.XLOOKUP(Emergency[[#This Row],[Visit_ID]],Hospitalvisits[Visit_ID],Hospitalvisits[Admission_Date])</f>
        <v>45024</v>
      </c>
      <c r="K1361">
        <f>_xlfn.XLOOKUP(Emergency[[#This Row],[Patient_ID]],Patientsdetails[Patient_ID],Patientsdetails[Satisfaction_Score])</f>
        <v>7</v>
      </c>
      <c r="L1361" t="e">
        <f>_xlfn.XLOOKUP(Emergency[[#This Row],[Patient_ID]],Medicals[Patient ID],Medicals[Department])</f>
        <v>#N/A</v>
      </c>
    </row>
    <row r="1362" spans="1:12">
      <c r="A1362">
        <v>1361</v>
      </c>
      <c r="B1362">
        <v>923</v>
      </c>
      <c r="C1362">
        <v>827</v>
      </c>
      <c r="D1362" t="s">
        <v>1262</v>
      </c>
      <c r="E1362">
        <v>10</v>
      </c>
      <c r="F1362" t="s">
        <v>1262</v>
      </c>
      <c r="G1362" s="28">
        <f>_xlfn.XLOOKUP(Emergency[[#This Row],[Visit_ID]],Financials[Visit_ID],Financials[Total_Bill_Amount])</f>
        <v>26062</v>
      </c>
      <c r="H1362" s="28">
        <f>_xlfn.XLOOKUP(Emergency[[#This Row],[Visit_ID]],Financials[Visit_ID],Financials[Insurance_Coverage])</f>
        <v>21896.036502602969</v>
      </c>
      <c r="I1362" s="28">
        <f>_xlfn.XLOOKUP(Emergency[[#This Row],[Visit_ID]],Financials[Visit_ID],Financials[Balance_Due])</f>
        <v>4165.9634973970306</v>
      </c>
      <c r="J1362" s="3">
        <f>_xlfn.XLOOKUP(Emergency[[#This Row],[Visit_ID]],Hospitalvisits[Visit_ID],Hospitalvisits[Admission_Date])</f>
        <v>45105</v>
      </c>
      <c r="K1362">
        <f>_xlfn.XLOOKUP(Emergency[[#This Row],[Patient_ID]],Patientsdetails[Patient_ID],Patientsdetails[Satisfaction_Score])</f>
        <v>8</v>
      </c>
      <c r="L1362" t="e">
        <f>_xlfn.XLOOKUP(Emergency[[#This Row],[Patient_ID]],Medicals[Patient ID],Medicals[Department])</f>
        <v>#N/A</v>
      </c>
    </row>
    <row r="1363" spans="1:12">
      <c r="A1363">
        <v>1362</v>
      </c>
      <c r="B1363">
        <v>907</v>
      </c>
      <c r="C1363">
        <v>173</v>
      </c>
      <c r="D1363" t="s">
        <v>1261</v>
      </c>
      <c r="E1363">
        <v>10</v>
      </c>
      <c r="F1363" t="s">
        <v>1261</v>
      </c>
      <c r="G1363" s="28">
        <f>_xlfn.XLOOKUP(Emergency[[#This Row],[Visit_ID]],Financials[Visit_ID],Financials[Total_Bill_Amount])</f>
        <v>13736</v>
      </c>
      <c r="H1363" s="28">
        <f>_xlfn.XLOOKUP(Emergency[[#This Row],[Visit_ID]],Financials[Visit_ID],Financials[Insurance_Coverage])</f>
        <v>11407.836281455449</v>
      </c>
      <c r="I1363" s="28">
        <f>_xlfn.XLOOKUP(Emergency[[#This Row],[Visit_ID]],Financials[Visit_ID],Financials[Balance_Due])</f>
        <v>2328.1637185445488</v>
      </c>
      <c r="J1363" s="3">
        <f>_xlfn.XLOOKUP(Emergency[[#This Row],[Visit_ID]],Hospitalvisits[Visit_ID],Hospitalvisits[Admission_Date])</f>
        <v>45612</v>
      </c>
      <c r="K1363">
        <f>_xlfn.XLOOKUP(Emergency[[#This Row],[Patient_ID]],Patientsdetails[Patient_ID],Patientsdetails[Satisfaction_Score])</f>
        <v>7</v>
      </c>
      <c r="L1363" t="e">
        <f>_xlfn.XLOOKUP(Emergency[[#This Row],[Patient_ID]],Medicals[Patient ID],Medicals[Department])</f>
        <v>#N/A</v>
      </c>
    </row>
    <row r="1364" spans="1:12">
      <c r="A1364">
        <v>1363</v>
      </c>
      <c r="B1364">
        <v>114</v>
      </c>
      <c r="C1364">
        <v>188</v>
      </c>
      <c r="D1364" t="s">
        <v>1261</v>
      </c>
      <c r="E1364">
        <v>4</v>
      </c>
      <c r="F1364" t="s">
        <v>1261</v>
      </c>
      <c r="G1364" s="28">
        <f>_xlfn.XLOOKUP(Emergency[[#This Row],[Visit_ID]],Financials[Visit_ID],Financials[Total_Bill_Amount])</f>
        <v>10130</v>
      </c>
      <c r="H1364" s="28">
        <f>_xlfn.XLOOKUP(Emergency[[#This Row],[Visit_ID]],Financials[Visit_ID],Financials[Insurance_Coverage])</f>
        <v>6021.4529011994873</v>
      </c>
      <c r="I1364" s="28">
        <f>_xlfn.XLOOKUP(Emergency[[#This Row],[Visit_ID]],Financials[Visit_ID],Financials[Balance_Due])</f>
        <v>4108.5470988005127</v>
      </c>
      <c r="J1364" s="3">
        <f>_xlfn.XLOOKUP(Emergency[[#This Row],[Visit_ID]],Hospitalvisits[Visit_ID],Hospitalvisits[Admission_Date])</f>
        <v>45652</v>
      </c>
      <c r="K1364">
        <f>_xlfn.XLOOKUP(Emergency[[#This Row],[Patient_ID]],Patientsdetails[Patient_ID],Patientsdetails[Satisfaction_Score])</f>
        <v>4</v>
      </c>
      <c r="L1364" t="e">
        <f>_xlfn.XLOOKUP(Emergency[[#This Row],[Patient_ID]],Medicals[Patient ID],Medicals[Department])</f>
        <v>#N/A</v>
      </c>
    </row>
    <row r="1365" spans="1:12">
      <c r="A1365">
        <v>1364</v>
      </c>
      <c r="B1365">
        <v>630</v>
      </c>
      <c r="C1365">
        <v>1409</v>
      </c>
      <c r="D1365" t="s">
        <v>1261</v>
      </c>
      <c r="E1365">
        <v>7</v>
      </c>
      <c r="F1365" t="s">
        <v>1261</v>
      </c>
      <c r="G1365" s="28">
        <f>_xlfn.XLOOKUP(Emergency[[#This Row],[Visit_ID]],Financials[Visit_ID],Financials[Total_Bill_Amount])</f>
        <v>22396</v>
      </c>
      <c r="H1365" s="28">
        <f>_xlfn.XLOOKUP(Emergency[[#This Row],[Visit_ID]],Financials[Visit_ID],Financials[Insurance_Coverage])</f>
        <v>14321.965898775161</v>
      </c>
      <c r="I1365" s="28">
        <f>_xlfn.XLOOKUP(Emergency[[#This Row],[Visit_ID]],Financials[Visit_ID],Financials[Balance_Due])</f>
        <v>8074.0341012248373</v>
      </c>
      <c r="J1365" s="3">
        <f>_xlfn.XLOOKUP(Emergency[[#This Row],[Visit_ID]],Hospitalvisits[Visit_ID],Hospitalvisits[Admission_Date])</f>
        <v>45643</v>
      </c>
      <c r="K1365">
        <f>_xlfn.XLOOKUP(Emergency[[#This Row],[Patient_ID]],Patientsdetails[Patient_ID],Patientsdetails[Satisfaction_Score])</f>
        <v>5</v>
      </c>
      <c r="L1365" t="e">
        <f>_xlfn.XLOOKUP(Emergency[[#This Row],[Patient_ID]],Medicals[Patient ID],Medicals[Department])</f>
        <v>#N/A</v>
      </c>
    </row>
    <row r="1366" spans="1:12">
      <c r="A1366">
        <v>1365</v>
      </c>
      <c r="B1366">
        <v>76</v>
      </c>
      <c r="C1366">
        <v>902</v>
      </c>
      <c r="D1366" t="s">
        <v>1262</v>
      </c>
      <c r="E1366">
        <v>9</v>
      </c>
      <c r="F1366" t="s">
        <v>1261</v>
      </c>
      <c r="G1366" s="28">
        <f>_xlfn.XLOOKUP(Emergency[[#This Row],[Visit_ID]],Financials[Visit_ID],Financials[Total_Bill_Amount])</f>
        <v>10225</v>
      </c>
      <c r="H1366" s="28">
        <f>_xlfn.XLOOKUP(Emergency[[#This Row],[Visit_ID]],Financials[Visit_ID],Financials[Insurance_Coverage])</f>
        <v>6643.8073704179596</v>
      </c>
      <c r="I1366" s="28">
        <f>_xlfn.XLOOKUP(Emergency[[#This Row],[Visit_ID]],Financials[Visit_ID],Financials[Balance_Due])</f>
        <v>3581.1926295820399</v>
      </c>
      <c r="J1366" s="3">
        <f>_xlfn.XLOOKUP(Emergency[[#This Row],[Visit_ID]],Hospitalvisits[Visit_ID],Hospitalvisits[Admission_Date])</f>
        <v>45390</v>
      </c>
      <c r="K1366">
        <f>_xlfn.XLOOKUP(Emergency[[#This Row],[Patient_ID]],Patientsdetails[Patient_ID],Patientsdetails[Satisfaction_Score])</f>
        <v>9</v>
      </c>
      <c r="L1366" t="str">
        <f>_xlfn.XLOOKUP(Emergency[[#This Row],[Patient_ID]],Medicals[Patient ID],Medicals[Department])</f>
        <v>Orthopedics</v>
      </c>
    </row>
    <row r="1367" spans="1:12">
      <c r="A1367">
        <v>1366</v>
      </c>
      <c r="B1367">
        <v>945</v>
      </c>
      <c r="C1367">
        <v>835</v>
      </c>
      <c r="D1367" t="s">
        <v>1261</v>
      </c>
      <c r="E1367">
        <v>3</v>
      </c>
      <c r="F1367" t="s">
        <v>1262</v>
      </c>
      <c r="G1367" s="28">
        <f>_xlfn.XLOOKUP(Emergency[[#This Row],[Visit_ID]],Financials[Visit_ID],Financials[Total_Bill_Amount])</f>
        <v>32862</v>
      </c>
      <c r="H1367" s="28">
        <f>_xlfn.XLOOKUP(Emergency[[#This Row],[Visit_ID]],Financials[Visit_ID],Financials[Insurance_Coverage])</f>
        <v>24566.637039075391</v>
      </c>
      <c r="I1367" s="28">
        <f>_xlfn.XLOOKUP(Emergency[[#This Row],[Visit_ID]],Financials[Visit_ID],Financials[Balance_Due])</f>
        <v>8295.3629609246127</v>
      </c>
      <c r="J1367" s="3">
        <f>_xlfn.XLOOKUP(Emergency[[#This Row],[Visit_ID]],Hospitalvisits[Visit_ID],Hospitalvisits[Admission_Date])</f>
        <v>45329</v>
      </c>
      <c r="K1367">
        <f>_xlfn.XLOOKUP(Emergency[[#This Row],[Patient_ID]],Patientsdetails[Patient_ID],Patientsdetails[Satisfaction_Score])</f>
        <v>5</v>
      </c>
      <c r="L1367" t="e">
        <f>_xlfn.XLOOKUP(Emergency[[#This Row],[Patient_ID]],Medicals[Patient ID],Medicals[Department])</f>
        <v>#N/A</v>
      </c>
    </row>
    <row r="1368" spans="1:12">
      <c r="A1368">
        <v>1367</v>
      </c>
      <c r="B1368">
        <v>368</v>
      </c>
      <c r="C1368">
        <v>1867</v>
      </c>
      <c r="D1368" t="s">
        <v>1262</v>
      </c>
      <c r="E1368">
        <v>11</v>
      </c>
      <c r="F1368" t="s">
        <v>1262</v>
      </c>
      <c r="G1368" s="28">
        <f>_xlfn.XLOOKUP(Emergency[[#This Row],[Visit_ID]],Financials[Visit_ID],Financials[Total_Bill_Amount])</f>
        <v>9262</v>
      </c>
      <c r="H1368" s="28">
        <f>_xlfn.XLOOKUP(Emergency[[#This Row],[Visit_ID]],Financials[Visit_ID],Financials[Insurance_Coverage])</f>
        <v>5109.116572420131</v>
      </c>
      <c r="I1368" s="28">
        <f>_xlfn.XLOOKUP(Emergency[[#This Row],[Visit_ID]],Financials[Visit_ID],Financials[Balance_Due])</f>
        <v>4152.883427579869</v>
      </c>
      <c r="J1368" s="3">
        <f>_xlfn.XLOOKUP(Emergency[[#This Row],[Visit_ID]],Hospitalvisits[Visit_ID],Hospitalvisits[Admission_Date])</f>
        <v>45008</v>
      </c>
      <c r="K1368">
        <f>_xlfn.XLOOKUP(Emergency[[#This Row],[Patient_ID]],Patientsdetails[Patient_ID],Patientsdetails[Satisfaction_Score])</f>
        <v>4</v>
      </c>
      <c r="L1368" t="e">
        <f>_xlfn.XLOOKUP(Emergency[[#This Row],[Patient_ID]],Medicals[Patient ID],Medicals[Department])</f>
        <v>#N/A</v>
      </c>
    </row>
    <row r="1369" spans="1:12">
      <c r="A1369">
        <v>1368</v>
      </c>
      <c r="B1369">
        <v>234</v>
      </c>
      <c r="C1369">
        <v>1762</v>
      </c>
      <c r="D1369" t="s">
        <v>1262</v>
      </c>
      <c r="E1369">
        <v>10</v>
      </c>
      <c r="F1369" t="s">
        <v>1261</v>
      </c>
      <c r="G1369" s="28">
        <f>_xlfn.XLOOKUP(Emergency[[#This Row],[Visit_ID]],Financials[Visit_ID],Financials[Total_Bill_Amount])</f>
        <v>18298</v>
      </c>
      <c r="H1369" s="28">
        <f>_xlfn.XLOOKUP(Emergency[[#This Row],[Visit_ID]],Financials[Visit_ID],Financials[Insurance_Coverage])</f>
        <v>12993.277632452749</v>
      </c>
      <c r="I1369" s="28">
        <f>_xlfn.XLOOKUP(Emergency[[#This Row],[Visit_ID]],Financials[Visit_ID],Financials[Balance_Due])</f>
        <v>5304.7223675472515</v>
      </c>
      <c r="J1369" s="3">
        <f>_xlfn.XLOOKUP(Emergency[[#This Row],[Visit_ID]],Hospitalvisits[Visit_ID],Hospitalvisits[Admission_Date])</f>
        <v>45024</v>
      </c>
      <c r="K1369">
        <f>_xlfn.XLOOKUP(Emergency[[#This Row],[Patient_ID]],Patientsdetails[Patient_ID],Patientsdetails[Satisfaction_Score])</f>
        <v>10</v>
      </c>
      <c r="L1369" t="e">
        <f>_xlfn.XLOOKUP(Emergency[[#This Row],[Patient_ID]],Medicals[Patient ID],Medicals[Department])</f>
        <v>#N/A</v>
      </c>
    </row>
    <row r="1370" spans="1:12">
      <c r="A1370">
        <v>1369</v>
      </c>
      <c r="B1370">
        <v>36</v>
      </c>
      <c r="C1370">
        <v>1631</v>
      </c>
      <c r="D1370" t="s">
        <v>1262</v>
      </c>
      <c r="E1370">
        <v>5</v>
      </c>
      <c r="F1370" t="s">
        <v>1261</v>
      </c>
      <c r="G1370" s="28">
        <f>_xlfn.XLOOKUP(Emergency[[#This Row],[Visit_ID]],Financials[Visit_ID],Financials[Total_Bill_Amount])</f>
        <v>23478</v>
      </c>
      <c r="H1370" s="28">
        <f>_xlfn.XLOOKUP(Emergency[[#This Row],[Visit_ID]],Financials[Visit_ID],Financials[Insurance_Coverage])</f>
        <v>16373.92080663283</v>
      </c>
      <c r="I1370" s="28">
        <f>_xlfn.XLOOKUP(Emergency[[#This Row],[Visit_ID]],Financials[Visit_ID],Financials[Balance_Due])</f>
        <v>7104.0791933671699</v>
      </c>
      <c r="J1370" s="3">
        <f>_xlfn.XLOOKUP(Emergency[[#This Row],[Visit_ID]],Hospitalvisits[Visit_ID],Hospitalvisits[Admission_Date])</f>
        <v>44645</v>
      </c>
      <c r="K1370">
        <f>_xlfn.XLOOKUP(Emergency[[#This Row],[Patient_ID]],Patientsdetails[Patient_ID],Patientsdetails[Satisfaction_Score])</f>
        <v>6</v>
      </c>
      <c r="L1370" t="str">
        <f>_xlfn.XLOOKUP(Emergency[[#This Row],[Patient_ID]],Medicals[Patient ID],Medicals[Department])</f>
        <v>Orthopedics</v>
      </c>
    </row>
    <row r="1371" spans="1:12">
      <c r="A1371">
        <v>1370</v>
      </c>
      <c r="B1371">
        <v>529</v>
      </c>
      <c r="C1371">
        <v>958</v>
      </c>
      <c r="D1371" t="s">
        <v>1262</v>
      </c>
      <c r="E1371">
        <v>10</v>
      </c>
      <c r="F1371" t="s">
        <v>1261</v>
      </c>
      <c r="G1371" s="28">
        <f>_xlfn.XLOOKUP(Emergency[[#This Row],[Visit_ID]],Financials[Visit_ID],Financials[Total_Bill_Amount])</f>
        <v>23459</v>
      </c>
      <c r="H1371" s="28">
        <f>_xlfn.XLOOKUP(Emergency[[#This Row],[Visit_ID]],Financials[Visit_ID],Financials[Insurance_Coverage])</f>
        <v>15555.36259635943</v>
      </c>
      <c r="I1371" s="28">
        <f>_xlfn.XLOOKUP(Emergency[[#This Row],[Visit_ID]],Financials[Visit_ID],Financials[Balance_Due])</f>
        <v>7903.6374036405687</v>
      </c>
      <c r="J1371" s="3">
        <f>_xlfn.XLOOKUP(Emergency[[#This Row],[Visit_ID]],Hospitalvisits[Visit_ID],Hospitalvisits[Admission_Date])</f>
        <v>45205</v>
      </c>
      <c r="K1371">
        <f>_xlfn.XLOOKUP(Emergency[[#This Row],[Patient_ID]],Patientsdetails[Patient_ID],Patientsdetails[Satisfaction_Score])</f>
        <v>9</v>
      </c>
      <c r="L1371" t="e">
        <f>_xlfn.XLOOKUP(Emergency[[#This Row],[Patient_ID]],Medicals[Patient ID],Medicals[Department])</f>
        <v>#N/A</v>
      </c>
    </row>
    <row r="1372" spans="1:12">
      <c r="A1372">
        <v>1371</v>
      </c>
      <c r="B1372">
        <v>531</v>
      </c>
      <c r="C1372">
        <v>571</v>
      </c>
      <c r="D1372" t="s">
        <v>1262</v>
      </c>
      <c r="E1372">
        <v>6</v>
      </c>
      <c r="F1372" t="s">
        <v>1262</v>
      </c>
      <c r="G1372" s="28">
        <f>_xlfn.XLOOKUP(Emergency[[#This Row],[Visit_ID]],Financials[Visit_ID],Financials[Total_Bill_Amount])</f>
        <v>20911</v>
      </c>
      <c r="H1372" s="28">
        <f>_xlfn.XLOOKUP(Emergency[[#This Row],[Visit_ID]],Financials[Visit_ID],Financials[Insurance_Coverage])</f>
        <v>17197.220736855579</v>
      </c>
      <c r="I1372" s="28">
        <f>_xlfn.XLOOKUP(Emergency[[#This Row],[Visit_ID]],Financials[Visit_ID],Financials[Balance_Due])</f>
        <v>3713.779263144424</v>
      </c>
      <c r="J1372" s="3">
        <f>_xlfn.XLOOKUP(Emergency[[#This Row],[Visit_ID]],Hospitalvisits[Visit_ID],Hospitalvisits[Admission_Date])</f>
        <v>44808</v>
      </c>
      <c r="K1372">
        <f>_xlfn.XLOOKUP(Emergency[[#This Row],[Patient_ID]],Patientsdetails[Patient_ID],Patientsdetails[Satisfaction_Score])</f>
        <v>2</v>
      </c>
      <c r="L1372" t="e">
        <f>_xlfn.XLOOKUP(Emergency[[#This Row],[Patient_ID]],Medicals[Patient ID],Medicals[Department])</f>
        <v>#N/A</v>
      </c>
    </row>
    <row r="1373" spans="1:12">
      <c r="A1373">
        <v>1372</v>
      </c>
      <c r="B1373">
        <v>224</v>
      </c>
      <c r="C1373">
        <v>831</v>
      </c>
      <c r="D1373" t="s">
        <v>1261</v>
      </c>
      <c r="E1373">
        <v>4</v>
      </c>
      <c r="F1373" t="s">
        <v>1262</v>
      </c>
      <c r="G1373" s="28">
        <f>_xlfn.XLOOKUP(Emergency[[#This Row],[Visit_ID]],Financials[Visit_ID],Financials[Total_Bill_Amount])</f>
        <v>13791</v>
      </c>
      <c r="H1373" s="28">
        <f>_xlfn.XLOOKUP(Emergency[[#This Row],[Visit_ID]],Financials[Visit_ID],Financials[Insurance_Coverage])</f>
        <v>11195.108648846641</v>
      </c>
      <c r="I1373" s="28">
        <f>_xlfn.XLOOKUP(Emergency[[#This Row],[Visit_ID]],Financials[Visit_ID],Financials[Balance_Due])</f>
        <v>2595.8913511533628</v>
      </c>
      <c r="J1373" s="3">
        <f>_xlfn.XLOOKUP(Emergency[[#This Row],[Visit_ID]],Hospitalvisits[Visit_ID],Hospitalvisits[Admission_Date])</f>
        <v>44846</v>
      </c>
      <c r="K1373">
        <f>_xlfn.XLOOKUP(Emergency[[#This Row],[Patient_ID]],Patientsdetails[Patient_ID],Patientsdetails[Satisfaction_Score])</f>
        <v>8</v>
      </c>
      <c r="L1373" t="str">
        <f>_xlfn.XLOOKUP(Emergency[[#This Row],[Patient_ID]],Medicals[Patient ID],Medicals[Department])</f>
        <v>Neurology</v>
      </c>
    </row>
    <row r="1374" spans="1:12">
      <c r="A1374">
        <v>1373</v>
      </c>
      <c r="B1374">
        <v>978</v>
      </c>
      <c r="C1374">
        <v>2254</v>
      </c>
      <c r="D1374" t="s">
        <v>1262</v>
      </c>
      <c r="E1374">
        <v>10</v>
      </c>
      <c r="F1374" t="s">
        <v>1262</v>
      </c>
      <c r="G1374" s="28">
        <f>_xlfn.XLOOKUP(Emergency[[#This Row],[Visit_ID]],Financials[Visit_ID],Financials[Total_Bill_Amount])</f>
        <v>37794</v>
      </c>
      <c r="H1374" s="28">
        <f>_xlfn.XLOOKUP(Emergency[[#This Row],[Visit_ID]],Financials[Visit_ID],Financials[Insurance_Coverage])</f>
        <v>19623.68588397295</v>
      </c>
      <c r="I1374" s="28">
        <f>_xlfn.XLOOKUP(Emergency[[#This Row],[Visit_ID]],Financials[Visit_ID],Financials[Balance_Due])</f>
        <v>18170.31411602705</v>
      </c>
      <c r="J1374" s="3">
        <f>_xlfn.XLOOKUP(Emergency[[#This Row],[Visit_ID]],Hospitalvisits[Visit_ID],Hospitalvisits[Admission_Date])</f>
        <v>45075</v>
      </c>
      <c r="K1374">
        <f>_xlfn.XLOOKUP(Emergency[[#This Row],[Patient_ID]],Patientsdetails[Patient_ID],Patientsdetails[Satisfaction_Score])</f>
        <v>9</v>
      </c>
      <c r="L1374" t="e">
        <f>_xlfn.XLOOKUP(Emergency[[#This Row],[Patient_ID]],Medicals[Patient ID],Medicals[Department])</f>
        <v>#N/A</v>
      </c>
    </row>
    <row r="1375" spans="1:12">
      <c r="A1375">
        <v>1374</v>
      </c>
      <c r="B1375">
        <v>181</v>
      </c>
      <c r="C1375">
        <v>324</v>
      </c>
      <c r="D1375" t="s">
        <v>1262</v>
      </c>
      <c r="E1375">
        <v>12</v>
      </c>
      <c r="F1375" t="s">
        <v>1262</v>
      </c>
      <c r="G1375" s="28">
        <f>_xlfn.XLOOKUP(Emergency[[#This Row],[Visit_ID]],Financials[Visit_ID],Financials[Total_Bill_Amount])</f>
        <v>29570</v>
      </c>
      <c r="H1375" s="28">
        <f>_xlfn.XLOOKUP(Emergency[[#This Row],[Visit_ID]],Financials[Visit_ID],Financials[Insurance_Coverage])</f>
        <v>20791.865174082432</v>
      </c>
      <c r="I1375" s="28">
        <f>_xlfn.XLOOKUP(Emergency[[#This Row],[Visit_ID]],Financials[Visit_ID],Financials[Balance_Due])</f>
        <v>8778.1348259175684</v>
      </c>
      <c r="J1375" s="3">
        <f>_xlfn.XLOOKUP(Emergency[[#This Row],[Visit_ID]],Hospitalvisits[Visit_ID],Hospitalvisits[Admission_Date])</f>
        <v>45036</v>
      </c>
      <c r="K1375">
        <f>_xlfn.XLOOKUP(Emergency[[#This Row],[Patient_ID]],Patientsdetails[Patient_ID],Patientsdetails[Satisfaction_Score])</f>
        <v>7</v>
      </c>
      <c r="L1375" t="e">
        <f>_xlfn.XLOOKUP(Emergency[[#This Row],[Patient_ID]],Medicals[Patient ID],Medicals[Department])</f>
        <v>#N/A</v>
      </c>
    </row>
    <row r="1376" spans="1:12">
      <c r="A1376">
        <v>1375</v>
      </c>
      <c r="B1376">
        <v>592</v>
      </c>
      <c r="C1376">
        <v>1547</v>
      </c>
      <c r="D1376" t="s">
        <v>1261</v>
      </c>
      <c r="E1376">
        <v>8</v>
      </c>
      <c r="F1376" t="s">
        <v>1261</v>
      </c>
      <c r="G1376" s="28">
        <f>_xlfn.XLOOKUP(Emergency[[#This Row],[Visit_ID]],Financials[Visit_ID],Financials[Total_Bill_Amount])</f>
        <v>11507</v>
      </c>
      <c r="H1376" s="28">
        <f>_xlfn.XLOOKUP(Emergency[[#This Row],[Visit_ID]],Financials[Visit_ID],Financials[Insurance_Coverage])</f>
        <v>10329.302527962411</v>
      </c>
      <c r="I1376" s="28">
        <f>_xlfn.XLOOKUP(Emergency[[#This Row],[Visit_ID]],Financials[Visit_ID],Financials[Balance_Due])</f>
        <v>1177.6974720375861</v>
      </c>
      <c r="J1376" s="3">
        <f>_xlfn.XLOOKUP(Emergency[[#This Row],[Visit_ID]],Hospitalvisits[Visit_ID],Hospitalvisits[Admission_Date])</f>
        <v>44987</v>
      </c>
      <c r="K1376">
        <f>_xlfn.XLOOKUP(Emergency[[#This Row],[Patient_ID]],Patientsdetails[Patient_ID],Patientsdetails[Satisfaction_Score])</f>
        <v>6</v>
      </c>
      <c r="L1376" t="e">
        <f>_xlfn.XLOOKUP(Emergency[[#This Row],[Patient_ID]],Medicals[Patient ID],Medicals[Department])</f>
        <v>#N/A</v>
      </c>
    </row>
    <row r="1377" spans="1:12">
      <c r="A1377">
        <v>1376</v>
      </c>
      <c r="B1377">
        <v>141</v>
      </c>
      <c r="C1377">
        <v>295</v>
      </c>
      <c r="D1377" t="s">
        <v>1262</v>
      </c>
      <c r="E1377">
        <v>3</v>
      </c>
      <c r="F1377" t="s">
        <v>1262</v>
      </c>
      <c r="G1377" s="28">
        <f>_xlfn.XLOOKUP(Emergency[[#This Row],[Visit_ID]],Financials[Visit_ID],Financials[Total_Bill_Amount])</f>
        <v>10679</v>
      </c>
      <c r="H1377" s="28">
        <f>_xlfn.XLOOKUP(Emergency[[#This Row],[Visit_ID]],Financials[Visit_ID],Financials[Insurance_Coverage])</f>
        <v>6012.6101840155507</v>
      </c>
      <c r="I1377" s="28">
        <f>_xlfn.XLOOKUP(Emergency[[#This Row],[Visit_ID]],Financials[Visit_ID],Financials[Balance_Due])</f>
        <v>4666.3898159844493</v>
      </c>
      <c r="J1377" s="3">
        <f>_xlfn.XLOOKUP(Emergency[[#This Row],[Visit_ID]],Hospitalvisits[Visit_ID],Hospitalvisits[Admission_Date])</f>
        <v>45581</v>
      </c>
      <c r="K1377">
        <f>_xlfn.XLOOKUP(Emergency[[#This Row],[Patient_ID]],Patientsdetails[Patient_ID],Patientsdetails[Satisfaction_Score])</f>
        <v>1</v>
      </c>
      <c r="L1377" t="str">
        <f>_xlfn.XLOOKUP(Emergency[[#This Row],[Patient_ID]],Medicals[Patient ID],Medicals[Department])</f>
        <v>Emergency</v>
      </c>
    </row>
    <row r="1378" spans="1:12">
      <c r="A1378">
        <v>1377</v>
      </c>
      <c r="B1378">
        <v>786</v>
      </c>
      <c r="C1378">
        <v>679</v>
      </c>
      <c r="D1378" t="s">
        <v>1261</v>
      </c>
      <c r="E1378">
        <v>1</v>
      </c>
      <c r="F1378" t="s">
        <v>1261</v>
      </c>
      <c r="G1378" s="28">
        <f>_xlfn.XLOOKUP(Emergency[[#This Row],[Visit_ID]],Financials[Visit_ID],Financials[Total_Bill_Amount])</f>
        <v>20267</v>
      </c>
      <c r="H1378" s="28">
        <f>_xlfn.XLOOKUP(Emergency[[#This Row],[Visit_ID]],Financials[Visit_ID],Financials[Insurance_Coverage])</f>
        <v>11827.99168312351</v>
      </c>
      <c r="I1378" s="28">
        <f>_xlfn.XLOOKUP(Emergency[[#This Row],[Visit_ID]],Financials[Visit_ID],Financials[Balance_Due])</f>
        <v>8439.0083168764886</v>
      </c>
      <c r="J1378" s="3">
        <f>_xlfn.XLOOKUP(Emergency[[#This Row],[Visit_ID]],Hospitalvisits[Visit_ID],Hospitalvisits[Admission_Date])</f>
        <v>45314</v>
      </c>
      <c r="K1378">
        <f>_xlfn.XLOOKUP(Emergency[[#This Row],[Patient_ID]],Patientsdetails[Patient_ID],Patientsdetails[Satisfaction_Score])</f>
        <v>2</v>
      </c>
      <c r="L1378" t="e">
        <f>_xlfn.XLOOKUP(Emergency[[#This Row],[Patient_ID]],Medicals[Patient ID],Medicals[Department])</f>
        <v>#N/A</v>
      </c>
    </row>
    <row r="1379" spans="1:12">
      <c r="A1379">
        <v>1378</v>
      </c>
      <c r="B1379">
        <v>399</v>
      </c>
      <c r="C1379">
        <v>1574</v>
      </c>
      <c r="D1379" t="s">
        <v>1262</v>
      </c>
      <c r="E1379">
        <v>7</v>
      </c>
      <c r="F1379" t="s">
        <v>1261</v>
      </c>
      <c r="G1379" s="28">
        <f>_xlfn.XLOOKUP(Emergency[[#This Row],[Visit_ID]],Financials[Visit_ID],Financials[Total_Bill_Amount])</f>
        <v>16022</v>
      </c>
      <c r="H1379" s="28">
        <f>_xlfn.XLOOKUP(Emergency[[#This Row],[Visit_ID]],Financials[Visit_ID],Financials[Insurance_Coverage])</f>
        <v>12975.74565072091</v>
      </c>
      <c r="I1379" s="28">
        <f>_xlfn.XLOOKUP(Emergency[[#This Row],[Visit_ID]],Financials[Visit_ID],Financials[Balance_Due])</f>
        <v>3046.2543492790901</v>
      </c>
      <c r="J1379" s="3">
        <f>_xlfn.XLOOKUP(Emergency[[#This Row],[Visit_ID]],Hospitalvisits[Visit_ID],Hospitalvisits[Admission_Date])</f>
        <v>44778</v>
      </c>
      <c r="K1379">
        <f>_xlfn.XLOOKUP(Emergency[[#This Row],[Patient_ID]],Patientsdetails[Patient_ID],Patientsdetails[Satisfaction_Score])</f>
        <v>8</v>
      </c>
      <c r="L1379" t="e">
        <f>_xlfn.XLOOKUP(Emergency[[#This Row],[Patient_ID]],Medicals[Patient ID],Medicals[Department])</f>
        <v>#N/A</v>
      </c>
    </row>
    <row r="1380" spans="1:12">
      <c r="A1380">
        <v>1379</v>
      </c>
      <c r="B1380">
        <v>621</v>
      </c>
      <c r="C1380">
        <v>2022</v>
      </c>
      <c r="D1380" t="s">
        <v>1262</v>
      </c>
      <c r="E1380">
        <v>7</v>
      </c>
      <c r="F1380" t="s">
        <v>1261</v>
      </c>
      <c r="G1380" s="28">
        <f>_xlfn.XLOOKUP(Emergency[[#This Row],[Visit_ID]],Financials[Visit_ID],Financials[Total_Bill_Amount])</f>
        <v>19609</v>
      </c>
      <c r="H1380" s="28">
        <f>_xlfn.XLOOKUP(Emergency[[#This Row],[Visit_ID]],Financials[Visit_ID],Financials[Insurance_Coverage])</f>
        <v>9844.4837221818398</v>
      </c>
      <c r="I1380" s="28">
        <f>_xlfn.XLOOKUP(Emergency[[#This Row],[Visit_ID]],Financials[Visit_ID],Financials[Balance_Due])</f>
        <v>9764.5162778181602</v>
      </c>
      <c r="J1380" s="3">
        <f>_xlfn.XLOOKUP(Emergency[[#This Row],[Visit_ID]],Hospitalvisits[Visit_ID],Hospitalvisits[Admission_Date])</f>
        <v>44738</v>
      </c>
      <c r="K1380">
        <f>_xlfn.XLOOKUP(Emergency[[#This Row],[Patient_ID]],Patientsdetails[Patient_ID],Patientsdetails[Satisfaction_Score])</f>
        <v>8</v>
      </c>
      <c r="L1380" t="e">
        <f>_xlfn.XLOOKUP(Emergency[[#This Row],[Patient_ID]],Medicals[Patient ID],Medicals[Department])</f>
        <v>#N/A</v>
      </c>
    </row>
    <row r="1381" spans="1:12">
      <c r="A1381">
        <v>1380</v>
      </c>
      <c r="B1381">
        <v>940</v>
      </c>
      <c r="C1381">
        <v>1075</v>
      </c>
      <c r="D1381" t="s">
        <v>1262</v>
      </c>
      <c r="E1381">
        <v>9</v>
      </c>
      <c r="F1381" t="s">
        <v>1261</v>
      </c>
      <c r="G1381" s="28">
        <f>_xlfn.XLOOKUP(Emergency[[#This Row],[Visit_ID]],Financials[Visit_ID],Financials[Total_Bill_Amount])</f>
        <v>10196</v>
      </c>
      <c r="H1381" s="28">
        <f>_xlfn.XLOOKUP(Emergency[[#This Row],[Visit_ID]],Financials[Visit_ID],Financials[Insurance_Coverage])</f>
        <v>8951.57076029977</v>
      </c>
      <c r="I1381" s="28">
        <f>_xlfn.XLOOKUP(Emergency[[#This Row],[Visit_ID]],Financials[Visit_ID],Financials[Balance_Due])</f>
        <v>1244.42923970023</v>
      </c>
      <c r="J1381" s="3">
        <f>_xlfn.XLOOKUP(Emergency[[#This Row],[Visit_ID]],Hospitalvisits[Visit_ID],Hospitalvisits[Admission_Date])</f>
        <v>44986</v>
      </c>
      <c r="K1381">
        <f>_xlfn.XLOOKUP(Emergency[[#This Row],[Patient_ID]],Patientsdetails[Patient_ID],Patientsdetails[Satisfaction_Score])</f>
        <v>2</v>
      </c>
      <c r="L1381" t="e">
        <f>_xlfn.XLOOKUP(Emergency[[#This Row],[Patient_ID]],Medicals[Patient ID],Medicals[Department])</f>
        <v>#N/A</v>
      </c>
    </row>
    <row r="1382" spans="1:12">
      <c r="A1382">
        <v>1381</v>
      </c>
      <c r="B1382">
        <v>517</v>
      </c>
      <c r="C1382">
        <v>1334</v>
      </c>
      <c r="D1382" t="s">
        <v>1262</v>
      </c>
      <c r="E1382">
        <v>4</v>
      </c>
      <c r="F1382" t="s">
        <v>1261</v>
      </c>
      <c r="G1382" s="28">
        <f>_xlfn.XLOOKUP(Emergency[[#This Row],[Visit_ID]],Financials[Visit_ID],Financials[Total_Bill_Amount])</f>
        <v>49132</v>
      </c>
      <c r="H1382" s="28">
        <f>_xlfn.XLOOKUP(Emergency[[#This Row],[Visit_ID]],Financials[Visit_ID],Financials[Insurance_Coverage])</f>
        <v>29685.98644282329</v>
      </c>
      <c r="I1382" s="28">
        <f>_xlfn.XLOOKUP(Emergency[[#This Row],[Visit_ID]],Financials[Visit_ID],Financials[Balance_Due])</f>
        <v>19446.01355717671</v>
      </c>
      <c r="J1382" s="3">
        <f>_xlfn.XLOOKUP(Emergency[[#This Row],[Visit_ID]],Hospitalvisits[Visit_ID],Hospitalvisits[Admission_Date])</f>
        <v>45242</v>
      </c>
      <c r="K1382">
        <f>_xlfn.XLOOKUP(Emergency[[#This Row],[Patient_ID]],Patientsdetails[Patient_ID],Patientsdetails[Satisfaction_Score])</f>
        <v>3</v>
      </c>
      <c r="L1382" t="e">
        <f>_xlfn.XLOOKUP(Emergency[[#This Row],[Patient_ID]],Medicals[Patient ID],Medicals[Department])</f>
        <v>#N/A</v>
      </c>
    </row>
    <row r="1383" spans="1:12">
      <c r="A1383">
        <v>1382</v>
      </c>
      <c r="B1383">
        <v>761</v>
      </c>
      <c r="C1383">
        <v>172</v>
      </c>
      <c r="D1383" t="s">
        <v>1262</v>
      </c>
      <c r="E1383">
        <v>2</v>
      </c>
      <c r="F1383" t="s">
        <v>1261</v>
      </c>
      <c r="G1383" s="28">
        <f>_xlfn.XLOOKUP(Emergency[[#This Row],[Visit_ID]],Financials[Visit_ID],Financials[Total_Bill_Amount])</f>
        <v>24025</v>
      </c>
      <c r="H1383" s="28">
        <f>_xlfn.XLOOKUP(Emergency[[#This Row],[Visit_ID]],Financials[Visit_ID],Financials[Insurance_Coverage])</f>
        <v>12336.359060858031</v>
      </c>
      <c r="I1383" s="28">
        <f>_xlfn.XLOOKUP(Emergency[[#This Row],[Visit_ID]],Financials[Visit_ID],Financials[Balance_Due])</f>
        <v>11688.640939141969</v>
      </c>
      <c r="J1383" s="3">
        <f>_xlfn.XLOOKUP(Emergency[[#This Row],[Visit_ID]],Hospitalvisits[Visit_ID],Hospitalvisits[Admission_Date])</f>
        <v>44848</v>
      </c>
      <c r="K1383">
        <f>_xlfn.XLOOKUP(Emergency[[#This Row],[Patient_ID]],Patientsdetails[Patient_ID],Patientsdetails[Satisfaction_Score])</f>
        <v>9</v>
      </c>
      <c r="L1383" t="e">
        <f>_xlfn.XLOOKUP(Emergency[[#This Row],[Patient_ID]],Medicals[Patient ID],Medicals[Department])</f>
        <v>#N/A</v>
      </c>
    </row>
    <row r="1384" spans="1:12">
      <c r="A1384">
        <v>1383</v>
      </c>
      <c r="B1384">
        <v>769</v>
      </c>
      <c r="C1384">
        <v>35</v>
      </c>
      <c r="D1384" t="s">
        <v>1262</v>
      </c>
      <c r="E1384">
        <v>11</v>
      </c>
      <c r="F1384" t="s">
        <v>1262</v>
      </c>
      <c r="G1384" s="28">
        <f>_xlfn.XLOOKUP(Emergency[[#This Row],[Visit_ID]],Financials[Visit_ID],Financials[Total_Bill_Amount])</f>
        <v>22562</v>
      </c>
      <c r="H1384" s="28">
        <f>_xlfn.XLOOKUP(Emergency[[#This Row],[Visit_ID]],Financials[Visit_ID],Financials[Insurance_Coverage])</f>
        <v>12563.78151172302</v>
      </c>
      <c r="I1384" s="28">
        <f>_xlfn.XLOOKUP(Emergency[[#This Row],[Visit_ID]],Financials[Visit_ID],Financials[Balance_Due])</f>
        <v>9998.218488276978</v>
      </c>
      <c r="J1384" s="3">
        <f>_xlfn.XLOOKUP(Emergency[[#This Row],[Visit_ID]],Hospitalvisits[Visit_ID],Hospitalvisits[Admission_Date])</f>
        <v>45163</v>
      </c>
      <c r="K1384">
        <f>_xlfn.XLOOKUP(Emergency[[#This Row],[Patient_ID]],Patientsdetails[Patient_ID],Patientsdetails[Satisfaction_Score])</f>
        <v>2</v>
      </c>
      <c r="L1384" t="e">
        <f>_xlfn.XLOOKUP(Emergency[[#This Row],[Patient_ID]],Medicals[Patient ID],Medicals[Department])</f>
        <v>#N/A</v>
      </c>
    </row>
    <row r="1385" spans="1:12">
      <c r="A1385">
        <v>1384</v>
      </c>
      <c r="B1385">
        <v>46</v>
      </c>
      <c r="C1385">
        <v>859</v>
      </c>
      <c r="D1385" t="s">
        <v>1262</v>
      </c>
      <c r="E1385">
        <v>4</v>
      </c>
      <c r="F1385" t="s">
        <v>1262</v>
      </c>
      <c r="G1385" s="28">
        <f>_xlfn.XLOOKUP(Emergency[[#This Row],[Visit_ID]],Financials[Visit_ID],Financials[Total_Bill_Amount])</f>
        <v>12278</v>
      </c>
      <c r="H1385" s="28">
        <f>_xlfn.XLOOKUP(Emergency[[#This Row],[Visit_ID]],Financials[Visit_ID],Financials[Insurance_Coverage])</f>
        <v>8257.223987291296</v>
      </c>
      <c r="I1385" s="28">
        <f>_xlfn.XLOOKUP(Emergency[[#This Row],[Visit_ID]],Financials[Visit_ID],Financials[Balance_Due])</f>
        <v>4020.776012708704</v>
      </c>
      <c r="J1385" s="3">
        <f>_xlfn.XLOOKUP(Emergency[[#This Row],[Visit_ID]],Hospitalvisits[Visit_ID],Hospitalvisits[Admission_Date])</f>
        <v>45261</v>
      </c>
      <c r="K1385">
        <f>_xlfn.XLOOKUP(Emergency[[#This Row],[Patient_ID]],Patientsdetails[Patient_ID],Patientsdetails[Satisfaction_Score])</f>
        <v>5</v>
      </c>
      <c r="L1385" t="str">
        <f>_xlfn.XLOOKUP(Emergency[[#This Row],[Patient_ID]],Medicals[Patient ID],Medicals[Department])</f>
        <v>Cardiology</v>
      </c>
    </row>
    <row r="1386" spans="1:12">
      <c r="A1386">
        <v>1385</v>
      </c>
      <c r="B1386">
        <v>887</v>
      </c>
      <c r="C1386">
        <v>1833</v>
      </c>
      <c r="D1386" t="s">
        <v>1262</v>
      </c>
      <c r="E1386">
        <v>12</v>
      </c>
      <c r="F1386" t="s">
        <v>1261</v>
      </c>
      <c r="G1386" s="28">
        <f>_xlfn.XLOOKUP(Emergency[[#This Row],[Visit_ID]],Financials[Visit_ID],Financials[Total_Bill_Amount])</f>
        <v>19416</v>
      </c>
      <c r="H1386" s="28">
        <f>_xlfn.XLOOKUP(Emergency[[#This Row],[Visit_ID]],Financials[Visit_ID],Financials[Insurance_Coverage])</f>
        <v>13309.38574917462</v>
      </c>
      <c r="I1386" s="28">
        <f>_xlfn.XLOOKUP(Emergency[[#This Row],[Visit_ID]],Financials[Visit_ID],Financials[Balance_Due])</f>
        <v>6106.6142508253797</v>
      </c>
      <c r="J1386" s="3">
        <f>_xlfn.XLOOKUP(Emergency[[#This Row],[Visit_ID]],Hospitalvisits[Visit_ID],Hospitalvisits[Admission_Date])</f>
        <v>45391</v>
      </c>
      <c r="K1386">
        <f>_xlfn.XLOOKUP(Emergency[[#This Row],[Patient_ID]],Patientsdetails[Patient_ID],Patientsdetails[Satisfaction_Score])</f>
        <v>1</v>
      </c>
      <c r="L1386" t="e">
        <f>_xlfn.XLOOKUP(Emergency[[#This Row],[Patient_ID]],Medicals[Patient ID],Medicals[Department])</f>
        <v>#N/A</v>
      </c>
    </row>
    <row r="1387" spans="1:12">
      <c r="A1387">
        <v>1386</v>
      </c>
      <c r="B1387">
        <v>307</v>
      </c>
      <c r="C1387">
        <v>629</v>
      </c>
      <c r="D1387" t="s">
        <v>1261</v>
      </c>
      <c r="E1387">
        <v>12</v>
      </c>
      <c r="F1387" t="s">
        <v>1262</v>
      </c>
      <c r="G1387" s="28">
        <f>_xlfn.XLOOKUP(Emergency[[#This Row],[Visit_ID]],Financials[Visit_ID],Financials[Total_Bill_Amount])</f>
        <v>11123</v>
      </c>
      <c r="H1387" s="28">
        <f>_xlfn.XLOOKUP(Emergency[[#This Row],[Visit_ID]],Financials[Visit_ID],Financials[Insurance_Coverage])</f>
        <v>7996.3634326083366</v>
      </c>
      <c r="I1387" s="28">
        <f>_xlfn.XLOOKUP(Emergency[[#This Row],[Visit_ID]],Financials[Visit_ID],Financials[Balance_Due])</f>
        <v>3126.636567391663</v>
      </c>
      <c r="J1387" s="3">
        <f>_xlfn.XLOOKUP(Emergency[[#This Row],[Visit_ID]],Hospitalvisits[Visit_ID],Hospitalvisits[Admission_Date])</f>
        <v>45514</v>
      </c>
      <c r="K1387">
        <f>_xlfn.XLOOKUP(Emergency[[#This Row],[Patient_ID]],Patientsdetails[Patient_ID],Patientsdetails[Satisfaction_Score])</f>
        <v>9</v>
      </c>
      <c r="L1387" t="e">
        <f>_xlfn.XLOOKUP(Emergency[[#This Row],[Patient_ID]],Medicals[Patient ID],Medicals[Department])</f>
        <v>#N/A</v>
      </c>
    </row>
    <row r="1388" spans="1:12">
      <c r="A1388">
        <v>1387</v>
      </c>
      <c r="B1388">
        <v>876</v>
      </c>
      <c r="C1388">
        <v>1615</v>
      </c>
      <c r="D1388" t="s">
        <v>1261</v>
      </c>
      <c r="E1388">
        <v>2</v>
      </c>
      <c r="F1388" t="s">
        <v>1261</v>
      </c>
      <c r="G1388" s="28">
        <f>_xlfn.XLOOKUP(Emergency[[#This Row],[Visit_ID]],Financials[Visit_ID],Financials[Total_Bill_Amount])</f>
        <v>6832</v>
      </c>
      <c r="H1388" s="28">
        <f>_xlfn.XLOOKUP(Emergency[[#This Row],[Visit_ID]],Financials[Visit_ID],Financials[Insurance_Coverage])</f>
        <v>5786.5797565490784</v>
      </c>
      <c r="I1388" s="28">
        <f>_xlfn.XLOOKUP(Emergency[[#This Row],[Visit_ID]],Financials[Visit_ID],Financials[Balance_Due])</f>
        <v>1045.420243450922</v>
      </c>
      <c r="J1388" s="3">
        <f>_xlfn.XLOOKUP(Emergency[[#This Row],[Visit_ID]],Hospitalvisits[Visit_ID],Hospitalvisits[Admission_Date])</f>
        <v>45478</v>
      </c>
      <c r="K1388">
        <f>_xlfn.XLOOKUP(Emergency[[#This Row],[Patient_ID]],Patientsdetails[Patient_ID],Patientsdetails[Satisfaction_Score])</f>
        <v>10</v>
      </c>
      <c r="L1388" t="e">
        <f>_xlfn.XLOOKUP(Emergency[[#This Row],[Patient_ID]],Medicals[Patient ID],Medicals[Department])</f>
        <v>#N/A</v>
      </c>
    </row>
    <row r="1389" spans="1:12">
      <c r="A1389">
        <v>1388</v>
      </c>
      <c r="B1389">
        <v>713</v>
      </c>
      <c r="C1389">
        <v>2345</v>
      </c>
      <c r="D1389" t="s">
        <v>1262</v>
      </c>
      <c r="E1389">
        <v>7</v>
      </c>
      <c r="F1389" t="s">
        <v>1261</v>
      </c>
      <c r="G1389" s="28">
        <f>_xlfn.XLOOKUP(Emergency[[#This Row],[Visit_ID]],Financials[Visit_ID],Financials[Total_Bill_Amount])</f>
        <v>20682</v>
      </c>
      <c r="H1389" s="28">
        <f>_xlfn.XLOOKUP(Emergency[[#This Row],[Visit_ID]],Financials[Visit_ID],Financials[Insurance_Coverage])</f>
        <v>14232.823384684771</v>
      </c>
      <c r="I1389" s="28">
        <f>_xlfn.XLOOKUP(Emergency[[#This Row],[Visit_ID]],Financials[Visit_ID],Financials[Balance_Due])</f>
        <v>6449.1766153152348</v>
      </c>
      <c r="J1389" s="3">
        <f>_xlfn.XLOOKUP(Emergency[[#This Row],[Visit_ID]],Hospitalvisits[Visit_ID],Hospitalvisits[Admission_Date])</f>
        <v>44924</v>
      </c>
      <c r="K1389">
        <f>_xlfn.XLOOKUP(Emergency[[#This Row],[Patient_ID]],Patientsdetails[Patient_ID],Patientsdetails[Satisfaction_Score])</f>
        <v>3</v>
      </c>
      <c r="L1389" t="e">
        <f>_xlfn.XLOOKUP(Emergency[[#This Row],[Patient_ID]],Medicals[Patient ID],Medicals[Department])</f>
        <v>#N/A</v>
      </c>
    </row>
    <row r="1390" spans="1:12">
      <c r="A1390">
        <v>1389</v>
      </c>
      <c r="B1390">
        <v>46</v>
      </c>
      <c r="C1390">
        <v>1322</v>
      </c>
      <c r="D1390" t="s">
        <v>1262</v>
      </c>
      <c r="E1390">
        <v>10</v>
      </c>
      <c r="F1390" t="s">
        <v>1261</v>
      </c>
      <c r="G1390" s="28">
        <f>_xlfn.XLOOKUP(Emergency[[#This Row],[Visit_ID]],Financials[Visit_ID],Financials[Total_Bill_Amount])</f>
        <v>16097</v>
      </c>
      <c r="H1390" s="28">
        <f>_xlfn.XLOOKUP(Emergency[[#This Row],[Visit_ID]],Financials[Visit_ID],Financials[Insurance_Coverage])</f>
        <v>10482.885360076711</v>
      </c>
      <c r="I1390" s="28">
        <f>_xlfn.XLOOKUP(Emergency[[#This Row],[Visit_ID]],Financials[Visit_ID],Financials[Balance_Due])</f>
        <v>5614.1146399232912</v>
      </c>
      <c r="J1390" s="3">
        <f>_xlfn.XLOOKUP(Emergency[[#This Row],[Visit_ID]],Hospitalvisits[Visit_ID],Hospitalvisits[Admission_Date])</f>
        <v>44706</v>
      </c>
      <c r="K1390">
        <f>_xlfn.XLOOKUP(Emergency[[#This Row],[Patient_ID]],Patientsdetails[Patient_ID],Patientsdetails[Satisfaction_Score])</f>
        <v>5</v>
      </c>
      <c r="L1390" t="str">
        <f>_xlfn.XLOOKUP(Emergency[[#This Row],[Patient_ID]],Medicals[Patient ID],Medicals[Department])</f>
        <v>Cardiology</v>
      </c>
    </row>
    <row r="1391" spans="1:12">
      <c r="A1391">
        <v>1390</v>
      </c>
      <c r="B1391">
        <v>200</v>
      </c>
      <c r="C1391">
        <v>1272</v>
      </c>
      <c r="D1391" t="s">
        <v>1262</v>
      </c>
      <c r="E1391">
        <v>7</v>
      </c>
      <c r="F1391" t="s">
        <v>1262</v>
      </c>
      <c r="G1391" s="28">
        <f>_xlfn.XLOOKUP(Emergency[[#This Row],[Visit_ID]],Financials[Visit_ID],Financials[Total_Bill_Amount])</f>
        <v>8910</v>
      </c>
      <c r="H1391" s="28">
        <f>_xlfn.XLOOKUP(Emergency[[#This Row],[Visit_ID]],Financials[Visit_ID],Financials[Insurance_Coverage])</f>
        <v>7650.1204513692373</v>
      </c>
      <c r="I1391" s="28">
        <f>_xlfn.XLOOKUP(Emergency[[#This Row],[Visit_ID]],Financials[Visit_ID],Financials[Balance_Due])</f>
        <v>1259.8795486307631</v>
      </c>
      <c r="J1391" s="3">
        <f>_xlfn.XLOOKUP(Emergency[[#This Row],[Visit_ID]],Hospitalvisits[Visit_ID],Hospitalvisits[Admission_Date])</f>
        <v>44875</v>
      </c>
      <c r="K1391">
        <f>_xlfn.XLOOKUP(Emergency[[#This Row],[Patient_ID]],Patientsdetails[Patient_ID],Patientsdetails[Satisfaction_Score])</f>
        <v>2</v>
      </c>
      <c r="L1391" t="str">
        <f>_xlfn.XLOOKUP(Emergency[[#This Row],[Patient_ID]],Medicals[Patient ID],Medicals[Department])</f>
        <v>Oncology</v>
      </c>
    </row>
    <row r="1392" spans="1:12">
      <c r="A1392">
        <v>1391</v>
      </c>
      <c r="B1392">
        <v>454</v>
      </c>
      <c r="C1392">
        <v>397</v>
      </c>
      <c r="D1392" t="s">
        <v>1261</v>
      </c>
      <c r="E1392">
        <v>9</v>
      </c>
      <c r="F1392" t="s">
        <v>1262</v>
      </c>
      <c r="G1392" s="28">
        <f>_xlfn.XLOOKUP(Emergency[[#This Row],[Visit_ID]],Financials[Visit_ID],Financials[Total_Bill_Amount])</f>
        <v>20854</v>
      </c>
      <c r="H1392" s="28">
        <f>_xlfn.XLOOKUP(Emergency[[#This Row],[Visit_ID]],Financials[Visit_ID],Financials[Insurance_Coverage])</f>
        <v>11696.71095769989</v>
      </c>
      <c r="I1392" s="28">
        <f>_xlfn.XLOOKUP(Emergency[[#This Row],[Visit_ID]],Financials[Visit_ID],Financials[Balance_Due])</f>
        <v>9157.2890423001081</v>
      </c>
      <c r="J1392" s="3">
        <f>_xlfn.XLOOKUP(Emergency[[#This Row],[Visit_ID]],Hospitalvisits[Visit_ID],Hospitalvisits[Admission_Date])</f>
        <v>45474</v>
      </c>
      <c r="K1392">
        <f>_xlfn.XLOOKUP(Emergency[[#This Row],[Patient_ID]],Patientsdetails[Patient_ID],Patientsdetails[Satisfaction_Score])</f>
        <v>9</v>
      </c>
      <c r="L1392" t="e">
        <f>_xlfn.XLOOKUP(Emergency[[#This Row],[Patient_ID]],Medicals[Patient ID],Medicals[Department])</f>
        <v>#N/A</v>
      </c>
    </row>
    <row r="1393" spans="1:12">
      <c r="A1393">
        <v>1392</v>
      </c>
      <c r="B1393">
        <v>396</v>
      </c>
      <c r="C1393">
        <v>1297</v>
      </c>
      <c r="D1393" t="s">
        <v>1261</v>
      </c>
      <c r="E1393">
        <v>6</v>
      </c>
      <c r="F1393" t="s">
        <v>1262</v>
      </c>
      <c r="G1393" s="28">
        <f>_xlfn.XLOOKUP(Emergency[[#This Row],[Visit_ID]],Financials[Visit_ID],Financials[Total_Bill_Amount])</f>
        <v>14582</v>
      </c>
      <c r="H1393" s="28">
        <f>_xlfn.XLOOKUP(Emergency[[#This Row],[Visit_ID]],Financials[Visit_ID],Financials[Insurance_Coverage])</f>
        <v>11733.50486791894</v>
      </c>
      <c r="I1393" s="28">
        <f>_xlfn.XLOOKUP(Emergency[[#This Row],[Visit_ID]],Financials[Visit_ID],Financials[Balance_Due])</f>
        <v>2848.4951320810628</v>
      </c>
      <c r="J1393" s="3">
        <f>_xlfn.XLOOKUP(Emergency[[#This Row],[Visit_ID]],Hospitalvisits[Visit_ID],Hospitalvisits[Admission_Date])</f>
        <v>45369</v>
      </c>
      <c r="K1393">
        <f>_xlfn.XLOOKUP(Emergency[[#This Row],[Patient_ID]],Patientsdetails[Patient_ID],Patientsdetails[Satisfaction_Score])</f>
        <v>1</v>
      </c>
      <c r="L1393" t="e">
        <f>_xlfn.XLOOKUP(Emergency[[#This Row],[Patient_ID]],Medicals[Patient ID],Medicals[Department])</f>
        <v>#N/A</v>
      </c>
    </row>
    <row r="1394" spans="1:12">
      <c r="A1394">
        <v>1393</v>
      </c>
      <c r="B1394">
        <v>121</v>
      </c>
      <c r="C1394">
        <v>2630</v>
      </c>
      <c r="D1394" t="s">
        <v>1261</v>
      </c>
      <c r="E1394">
        <v>6</v>
      </c>
      <c r="F1394" t="s">
        <v>1262</v>
      </c>
      <c r="G1394" s="28">
        <f>_xlfn.XLOOKUP(Emergency[[#This Row],[Visit_ID]],Financials[Visit_ID],Financials[Total_Bill_Amount])</f>
        <v>10533</v>
      </c>
      <c r="H1394" s="28">
        <f>_xlfn.XLOOKUP(Emergency[[#This Row],[Visit_ID]],Financials[Visit_ID],Financials[Insurance_Coverage])</f>
        <v>8707.999499646643</v>
      </c>
      <c r="I1394" s="28">
        <f>_xlfn.XLOOKUP(Emergency[[#This Row],[Visit_ID]],Financials[Visit_ID],Financials[Balance_Due])</f>
        <v>1825.000500353357</v>
      </c>
      <c r="J1394" s="3">
        <f>_xlfn.XLOOKUP(Emergency[[#This Row],[Visit_ID]],Hospitalvisits[Visit_ID],Hospitalvisits[Admission_Date])</f>
        <v>44886</v>
      </c>
      <c r="K1394">
        <f>_xlfn.XLOOKUP(Emergency[[#This Row],[Patient_ID]],Patientsdetails[Patient_ID],Patientsdetails[Satisfaction_Score])</f>
        <v>1</v>
      </c>
      <c r="L1394" t="e">
        <f>_xlfn.XLOOKUP(Emergency[[#This Row],[Patient_ID]],Medicals[Patient ID],Medicals[Department])</f>
        <v>#N/A</v>
      </c>
    </row>
    <row r="1395" spans="1:12">
      <c r="A1395">
        <v>1394</v>
      </c>
      <c r="B1395">
        <v>298</v>
      </c>
      <c r="C1395">
        <v>2298</v>
      </c>
      <c r="D1395" t="s">
        <v>1262</v>
      </c>
      <c r="E1395">
        <v>3</v>
      </c>
      <c r="F1395" t="s">
        <v>1262</v>
      </c>
      <c r="G1395" s="28">
        <f>_xlfn.XLOOKUP(Emergency[[#This Row],[Visit_ID]],Financials[Visit_ID],Financials[Total_Bill_Amount])</f>
        <v>8182</v>
      </c>
      <c r="H1395" s="28">
        <f>_xlfn.XLOOKUP(Emergency[[#This Row],[Visit_ID]],Financials[Visit_ID],Financials[Insurance_Coverage])</f>
        <v>6464.1060232816299</v>
      </c>
      <c r="I1395" s="28">
        <f>_xlfn.XLOOKUP(Emergency[[#This Row],[Visit_ID]],Financials[Visit_ID],Financials[Balance_Due])</f>
        <v>1717.8939767183699</v>
      </c>
      <c r="J1395" s="3">
        <f>_xlfn.XLOOKUP(Emergency[[#This Row],[Visit_ID]],Hospitalvisits[Visit_ID],Hospitalvisits[Admission_Date])</f>
        <v>44609</v>
      </c>
      <c r="K1395">
        <f>_xlfn.XLOOKUP(Emergency[[#This Row],[Patient_ID]],Patientsdetails[Patient_ID],Patientsdetails[Satisfaction_Score])</f>
        <v>9</v>
      </c>
      <c r="L1395" t="e">
        <f>_xlfn.XLOOKUP(Emergency[[#This Row],[Patient_ID]],Medicals[Patient ID],Medicals[Department])</f>
        <v>#N/A</v>
      </c>
    </row>
    <row r="1396" spans="1:12">
      <c r="A1396">
        <v>1395</v>
      </c>
      <c r="B1396">
        <v>856</v>
      </c>
      <c r="C1396">
        <v>56</v>
      </c>
      <c r="D1396" t="s">
        <v>1262</v>
      </c>
      <c r="E1396">
        <v>8</v>
      </c>
      <c r="F1396" t="s">
        <v>1262</v>
      </c>
      <c r="G1396" s="28">
        <f>_xlfn.XLOOKUP(Emergency[[#This Row],[Visit_ID]],Financials[Visit_ID],Financials[Total_Bill_Amount])</f>
        <v>25810</v>
      </c>
      <c r="H1396" s="28">
        <f>_xlfn.XLOOKUP(Emergency[[#This Row],[Visit_ID]],Financials[Visit_ID],Financials[Insurance_Coverage])</f>
        <v>14510.435805520079</v>
      </c>
      <c r="I1396" s="28">
        <f>_xlfn.XLOOKUP(Emergency[[#This Row],[Visit_ID]],Financials[Visit_ID],Financials[Balance_Due])</f>
        <v>11299.564194479921</v>
      </c>
      <c r="J1396" s="3">
        <f>_xlfn.XLOOKUP(Emergency[[#This Row],[Visit_ID]],Hospitalvisits[Visit_ID],Hospitalvisits[Admission_Date])</f>
        <v>44775</v>
      </c>
      <c r="K1396">
        <f>_xlfn.XLOOKUP(Emergency[[#This Row],[Patient_ID]],Patientsdetails[Patient_ID],Patientsdetails[Satisfaction_Score])</f>
        <v>1</v>
      </c>
      <c r="L1396" t="e">
        <f>_xlfn.XLOOKUP(Emergency[[#This Row],[Patient_ID]],Medicals[Patient ID],Medicals[Department])</f>
        <v>#N/A</v>
      </c>
    </row>
    <row r="1397" spans="1:12">
      <c r="A1397">
        <v>1396</v>
      </c>
      <c r="B1397">
        <v>654</v>
      </c>
      <c r="C1397">
        <v>1035</v>
      </c>
      <c r="D1397" t="s">
        <v>1262</v>
      </c>
      <c r="E1397">
        <v>1</v>
      </c>
      <c r="F1397" t="s">
        <v>1262</v>
      </c>
      <c r="G1397" s="28">
        <f>_xlfn.XLOOKUP(Emergency[[#This Row],[Visit_ID]],Financials[Visit_ID],Financials[Total_Bill_Amount])</f>
        <v>15806</v>
      </c>
      <c r="H1397" s="28">
        <f>_xlfn.XLOOKUP(Emergency[[#This Row],[Visit_ID]],Financials[Visit_ID],Financials[Insurance_Coverage])</f>
        <v>11700.153166920671</v>
      </c>
      <c r="I1397" s="28">
        <f>_xlfn.XLOOKUP(Emergency[[#This Row],[Visit_ID]],Financials[Visit_ID],Financials[Balance_Due])</f>
        <v>4105.8468330793276</v>
      </c>
      <c r="J1397" s="3">
        <f>_xlfn.XLOOKUP(Emergency[[#This Row],[Visit_ID]],Hospitalvisits[Visit_ID],Hospitalvisits[Admission_Date])</f>
        <v>44632</v>
      </c>
      <c r="K1397">
        <f>_xlfn.XLOOKUP(Emergency[[#This Row],[Patient_ID]],Patientsdetails[Patient_ID],Patientsdetails[Satisfaction_Score])</f>
        <v>9</v>
      </c>
      <c r="L1397" t="e">
        <f>_xlfn.XLOOKUP(Emergency[[#This Row],[Patient_ID]],Medicals[Patient ID],Medicals[Department])</f>
        <v>#N/A</v>
      </c>
    </row>
    <row r="1398" spans="1:12">
      <c r="A1398">
        <v>1397</v>
      </c>
      <c r="B1398">
        <v>150</v>
      </c>
      <c r="C1398">
        <v>1785</v>
      </c>
      <c r="D1398" t="s">
        <v>1262</v>
      </c>
      <c r="E1398">
        <v>6</v>
      </c>
      <c r="F1398" t="s">
        <v>1261</v>
      </c>
      <c r="G1398" s="28">
        <f>_xlfn.XLOOKUP(Emergency[[#This Row],[Visit_ID]],Financials[Visit_ID],Financials[Total_Bill_Amount])</f>
        <v>20900</v>
      </c>
      <c r="H1398" s="28">
        <f>_xlfn.XLOOKUP(Emergency[[#This Row],[Visit_ID]],Financials[Visit_ID],Financials[Insurance_Coverage])</f>
        <v>14118.255372177349</v>
      </c>
      <c r="I1398" s="28">
        <f>_xlfn.XLOOKUP(Emergency[[#This Row],[Visit_ID]],Financials[Visit_ID],Financials[Balance_Due])</f>
        <v>6781.7446278226453</v>
      </c>
      <c r="J1398" s="3">
        <f>_xlfn.XLOOKUP(Emergency[[#This Row],[Visit_ID]],Hospitalvisits[Visit_ID],Hospitalvisits[Admission_Date])</f>
        <v>45655</v>
      </c>
      <c r="K1398">
        <f>_xlfn.XLOOKUP(Emergency[[#This Row],[Patient_ID]],Patientsdetails[Patient_ID],Patientsdetails[Satisfaction_Score])</f>
        <v>9</v>
      </c>
      <c r="L1398" t="e">
        <f>_xlfn.XLOOKUP(Emergency[[#This Row],[Patient_ID]],Medicals[Patient ID],Medicals[Department])</f>
        <v>#N/A</v>
      </c>
    </row>
    <row r="1399" spans="1:12">
      <c r="A1399">
        <v>1398</v>
      </c>
      <c r="B1399">
        <v>437</v>
      </c>
      <c r="C1399">
        <v>108</v>
      </c>
      <c r="D1399" t="s">
        <v>1262</v>
      </c>
      <c r="E1399">
        <v>6</v>
      </c>
      <c r="F1399" t="s">
        <v>1261</v>
      </c>
      <c r="G1399" s="28">
        <f>_xlfn.XLOOKUP(Emergency[[#This Row],[Visit_ID]],Financials[Visit_ID],Financials[Total_Bill_Amount])</f>
        <v>3274</v>
      </c>
      <c r="H1399" s="28">
        <f>_xlfn.XLOOKUP(Emergency[[#This Row],[Visit_ID]],Financials[Visit_ID],Financials[Insurance_Coverage])</f>
        <v>2316.493443446861</v>
      </c>
      <c r="I1399" s="28">
        <f>_xlfn.XLOOKUP(Emergency[[#This Row],[Visit_ID]],Financials[Visit_ID],Financials[Balance_Due])</f>
        <v>957.50655655313903</v>
      </c>
      <c r="J1399" s="3">
        <f>_xlfn.XLOOKUP(Emergency[[#This Row],[Visit_ID]],Hospitalvisits[Visit_ID],Hospitalvisits[Admission_Date])</f>
        <v>45255</v>
      </c>
      <c r="K1399">
        <f>_xlfn.XLOOKUP(Emergency[[#This Row],[Patient_ID]],Patientsdetails[Patient_ID],Patientsdetails[Satisfaction_Score])</f>
        <v>6</v>
      </c>
      <c r="L1399" t="e">
        <f>_xlfn.XLOOKUP(Emergency[[#This Row],[Patient_ID]],Medicals[Patient ID],Medicals[Department])</f>
        <v>#N/A</v>
      </c>
    </row>
    <row r="1400" spans="1:12">
      <c r="A1400">
        <v>1399</v>
      </c>
      <c r="B1400">
        <v>825</v>
      </c>
      <c r="C1400">
        <v>820</v>
      </c>
      <c r="D1400" t="s">
        <v>1262</v>
      </c>
      <c r="E1400">
        <v>5</v>
      </c>
      <c r="F1400" t="s">
        <v>1262</v>
      </c>
      <c r="G1400" s="28">
        <f>_xlfn.XLOOKUP(Emergency[[#This Row],[Visit_ID]],Financials[Visit_ID],Financials[Total_Bill_Amount])</f>
        <v>27821</v>
      </c>
      <c r="H1400" s="28">
        <f>_xlfn.XLOOKUP(Emergency[[#This Row],[Visit_ID]],Financials[Visit_ID],Financials[Insurance_Coverage])</f>
        <v>14163.531760733251</v>
      </c>
      <c r="I1400" s="28">
        <f>_xlfn.XLOOKUP(Emergency[[#This Row],[Visit_ID]],Financials[Visit_ID],Financials[Balance_Due])</f>
        <v>13657.468239266749</v>
      </c>
      <c r="J1400" s="3">
        <f>_xlfn.XLOOKUP(Emergency[[#This Row],[Visit_ID]],Hospitalvisits[Visit_ID],Hospitalvisits[Admission_Date])</f>
        <v>44902</v>
      </c>
      <c r="K1400">
        <f>_xlfn.XLOOKUP(Emergency[[#This Row],[Patient_ID]],Patientsdetails[Patient_ID],Patientsdetails[Satisfaction_Score])</f>
        <v>10</v>
      </c>
      <c r="L1400" t="e">
        <f>_xlfn.XLOOKUP(Emergency[[#This Row],[Patient_ID]],Medicals[Patient ID],Medicals[Department])</f>
        <v>#N/A</v>
      </c>
    </row>
    <row r="1401" spans="1:12">
      <c r="A1401">
        <v>1400</v>
      </c>
      <c r="B1401">
        <v>130</v>
      </c>
      <c r="C1401">
        <v>2808</v>
      </c>
      <c r="D1401" t="s">
        <v>1261</v>
      </c>
      <c r="E1401">
        <v>3</v>
      </c>
      <c r="F1401" t="s">
        <v>1261</v>
      </c>
      <c r="G1401" s="28">
        <f>_xlfn.XLOOKUP(Emergency[[#This Row],[Visit_ID]],Financials[Visit_ID],Financials[Total_Bill_Amount])</f>
        <v>13743</v>
      </c>
      <c r="H1401" s="28">
        <f>_xlfn.XLOOKUP(Emergency[[#This Row],[Visit_ID]],Financials[Visit_ID],Financials[Insurance_Coverage])</f>
        <v>9886.9728156017809</v>
      </c>
      <c r="I1401" s="28">
        <f>_xlfn.XLOOKUP(Emergency[[#This Row],[Visit_ID]],Financials[Visit_ID],Financials[Balance_Due])</f>
        <v>3856.0271843982191</v>
      </c>
      <c r="J1401" s="3">
        <f>_xlfn.XLOOKUP(Emergency[[#This Row],[Visit_ID]],Hospitalvisits[Visit_ID],Hospitalvisits[Admission_Date])</f>
        <v>45597</v>
      </c>
      <c r="K1401">
        <f>_xlfn.XLOOKUP(Emergency[[#This Row],[Patient_ID]],Patientsdetails[Patient_ID],Patientsdetails[Satisfaction_Score])</f>
        <v>9</v>
      </c>
      <c r="L1401" t="str">
        <f>_xlfn.XLOOKUP(Emergency[[#This Row],[Patient_ID]],Medicals[Patient ID],Medicals[Department])</f>
        <v>Emergency</v>
      </c>
    </row>
    <row r="1402" spans="1:12">
      <c r="A1402">
        <v>1401</v>
      </c>
      <c r="B1402">
        <v>886</v>
      </c>
      <c r="C1402">
        <v>671</v>
      </c>
      <c r="D1402" t="s">
        <v>1262</v>
      </c>
      <c r="E1402">
        <v>12</v>
      </c>
      <c r="F1402" t="s">
        <v>1261</v>
      </c>
      <c r="G1402" s="28">
        <f>_xlfn.XLOOKUP(Emergency[[#This Row],[Visit_ID]],Financials[Visit_ID],Financials[Total_Bill_Amount])</f>
        <v>19521</v>
      </c>
      <c r="H1402" s="28">
        <f>_xlfn.XLOOKUP(Emergency[[#This Row],[Visit_ID]],Financials[Visit_ID],Financials[Insurance_Coverage])</f>
        <v>15805.384886280701</v>
      </c>
      <c r="I1402" s="28">
        <f>_xlfn.XLOOKUP(Emergency[[#This Row],[Visit_ID]],Financials[Visit_ID],Financials[Balance_Due])</f>
        <v>3715.615113719296</v>
      </c>
      <c r="J1402" s="3">
        <f>_xlfn.XLOOKUP(Emergency[[#This Row],[Visit_ID]],Hospitalvisits[Visit_ID],Hospitalvisits[Admission_Date])</f>
        <v>45073</v>
      </c>
      <c r="K1402">
        <f>_xlfn.XLOOKUP(Emergency[[#This Row],[Patient_ID]],Patientsdetails[Patient_ID],Patientsdetails[Satisfaction_Score])</f>
        <v>9</v>
      </c>
      <c r="L1402" t="e">
        <f>_xlfn.XLOOKUP(Emergency[[#This Row],[Patient_ID]],Medicals[Patient ID],Medicals[Department])</f>
        <v>#N/A</v>
      </c>
    </row>
    <row r="1403" spans="1:12">
      <c r="A1403">
        <v>1402</v>
      </c>
      <c r="B1403">
        <v>959</v>
      </c>
      <c r="C1403">
        <v>854</v>
      </c>
      <c r="D1403" t="s">
        <v>1262</v>
      </c>
      <c r="E1403">
        <v>5</v>
      </c>
      <c r="F1403" t="s">
        <v>1262</v>
      </c>
      <c r="G1403" s="28">
        <f>_xlfn.XLOOKUP(Emergency[[#This Row],[Visit_ID]],Financials[Visit_ID],Financials[Total_Bill_Amount])</f>
        <v>22835</v>
      </c>
      <c r="H1403" s="28">
        <f>_xlfn.XLOOKUP(Emergency[[#This Row],[Visit_ID]],Financials[Visit_ID],Financials[Insurance_Coverage])</f>
        <v>18938.942759560789</v>
      </c>
      <c r="I1403" s="28">
        <f>_xlfn.XLOOKUP(Emergency[[#This Row],[Visit_ID]],Financials[Visit_ID],Financials[Balance_Due])</f>
        <v>3896.0572404392078</v>
      </c>
      <c r="J1403" s="3">
        <f>_xlfn.XLOOKUP(Emergency[[#This Row],[Visit_ID]],Hospitalvisits[Visit_ID],Hospitalvisits[Admission_Date])</f>
        <v>44655</v>
      </c>
      <c r="K1403">
        <f>_xlfn.XLOOKUP(Emergency[[#This Row],[Patient_ID]],Patientsdetails[Patient_ID],Patientsdetails[Satisfaction_Score])</f>
        <v>4</v>
      </c>
      <c r="L1403" t="e">
        <f>_xlfn.XLOOKUP(Emergency[[#This Row],[Patient_ID]],Medicals[Patient ID],Medicals[Department])</f>
        <v>#N/A</v>
      </c>
    </row>
    <row r="1404" spans="1:12">
      <c r="A1404">
        <v>1403</v>
      </c>
      <c r="B1404">
        <v>847</v>
      </c>
      <c r="C1404">
        <v>61</v>
      </c>
      <c r="D1404" t="s">
        <v>1262</v>
      </c>
      <c r="E1404">
        <v>9</v>
      </c>
      <c r="F1404" t="s">
        <v>1262</v>
      </c>
      <c r="G1404" s="28">
        <f>_xlfn.XLOOKUP(Emergency[[#This Row],[Visit_ID]],Financials[Visit_ID],Financials[Total_Bill_Amount])</f>
        <v>19424</v>
      </c>
      <c r="H1404" s="28">
        <f>_xlfn.XLOOKUP(Emergency[[#This Row],[Visit_ID]],Financials[Visit_ID],Financials[Insurance_Coverage])</f>
        <v>10207.17364074473</v>
      </c>
      <c r="I1404" s="28">
        <f>_xlfn.XLOOKUP(Emergency[[#This Row],[Visit_ID]],Financials[Visit_ID],Financials[Balance_Due])</f>
        <v>9216.8263592552685</v>
      </c>
      <c r="J1404" s="3">
        <f>_xlfn.XLOOKUP(Emergency[[#This Row],[Visit_ID]],Hospitalvisits[Visit_ID],Hospitalvisits[Admission_Date])</f>
        <v>44774</v>
      </c>
      <c r="K1404">
        <f>_xlfn.XLOOKUP(Emergency[[#This Row],[Patient_ID]],Patientsdetails[Patient_ID],Patientsdetails[Satisfaction_Score])</f>
        <v>10</v>
      </c>
      <c r="L1404" t="e">
        <f>_xlfn.XLOOKUP(Emergency[[#This Row],[Patient_ID]],Medicals[Patient ID],Medicals[Department])</f>
        <v>#N/A</v>
      </c>
    </row>
    <row r="1405" spans="1:12">
      <c r="A1405">
        <v>1404</v>
      </c>
      <c r="B1405">
        <v>490</v>
      </c>
      <c r="C1405">
        <v>98</v>
      </c>
      <c r="D1405" t="s">
        <v>1262</v>
      </c>
      <c r="E1405">
        <v>2</v>
      </c>
      <c r="F1405" t="s">
        <v>1262</v>
      </c>
      <c r="G1405" s="28">
        <f>_xlfn.XLOOKUP(Emergency[[#This Row],[Visit_ID]],Financials[Visit_ID],Financials[Total_Bill_Amount])</f>
        <v>27479</v>
      </c>
      <c r="H1405" s="28">
        <f>_xlfn.XLOOKUP(Emergency[[#This Row],[Visit_ID]],Financials[Visit_ID],Financials[Insurance_Coverage])</f>
        <v>13791.121764228479</v>
      </c>
      <c r="I1405" s="28">
        <f>_xlfn.XLOOKUP(Emergency[[#This Row],[Visit_ID]],Financials[Visit_ID],Financials[Balance_Due])</f>
        <v>13687.878235771521</v>
      </c>
      <c r="J1405" s="3">
        <f>_xlfn.XLOOKUP(Emergency[[#This Row],[Visit_ID]],Hospitalvisits[Visit_ID],Hospitalvisits[Admission_Date])</f>
        <v>45406</v>
      </c>
      <c r="K1405">
        <f>_xlfn.XLOOKUP(Emergency[[#This Row],[Patient_ID]],Patientsdetails[Patient_ID],Patientsdetails[Satisfaction_Score])</f>
        <v>9</v>
      </c>
      <c r="L1405" t="e">
        <f>_xlfn.XLOOKUP(Emergency[[#This Row],[Patient_ID]],Medicals[Patient ID],Medicals[Department])</f>
        <v>#N/A</v>
      </c>
    </row>
    <row r="1406" spans="1:12">
      <c r="A1406">
        <v>1405</v>
      </c>
      <c r="B1406">
        <v>658</v>
      </c>
      <c r="C1406">
        <v>1638</v>
      </c>
      <c r="D1406" t="s">
        <v>1261</v>
      </c>
      <c r="E1406">
        <v>11</v>
      </c>
      <c r="F1406" t="s">
        <v>1261</v>
      </c>
      <c r="G1406" s="28">
        <f>_xlfn.XLOOKUP(Emergency[[#This Row],[Visit_ID]],Financials[Visit_ID],Financials[Total_Bill_Amount])</f>
        <v>10866</v>
      </c>
      <c r="H1406" s="28">
        <f>_xlfn.XLOOKUP(Emergency[[#This Row],[Visit_ID]],Financials[Visit_ID],Financials[Insurance_Coverage])</f>
        <v>7976.2154594903614</v>
      </c>
      <c r="I1406" s="28">
        <f>_xlfn.XLOOKUP(Emergency[[#This Row],[Visit_ID]],Financials[Visit_ID],Financials[Balance_Due])</f>
        <v>2889.7845405096391</v>
      </c>
      <c r="J1406" s="3">
        <f>_xlfn.XLOOKUP(Emergency[[#This Row],[Visit_ID]],Hospitalvisits[Visit_ID],Hospitalvisits[Admission_Date])</f>
        <v>44669</v>
      </c>
      <c r="K1406">
        <f>_xlfn.XLOOKUP(Emergency[[#This Row],[Patient_ID]],Patientsdetails[Patient_ID],Patientsdetails[Satisfaction_Score])</f>
        <v>1</v>
      </c>
      <c r="L1406" t="e">
        <f>_xlfn.XLOOKUP(Emergency[[#This Row],[Patient_ID]],Medicals[Patient ID],Medicals[Department])</f>
        <v>#N/A</v>
      </c>
    </row>
    <row r="1407" spans="1:12">
      <c r="A1407">
        <v>1406</v>
      </c>
      <c r="B1407">
        <v>900</v>
      </c>
      <c r="C1407">
        <v>1202</v>
      </c>
      <c r="D1407" t="s">
        <v>1261</v>
      </c>
      <c r="E1407">
        <v>11</v>
      </c>
      <c r="F1407" t="s">
        <v>1261</v>
      </c>
      <c r="G1407" s="28">
        <f>_xlfn.XLOOKUP(Emergency[[#This Row],[Visit_ID]],Financials[Visit_ID],Financials[Total_Bill_Amount])</f>
        <v>19608</v>
      </c>
      <c r="H1407" s="28">
        <f>_xlfn.XLOOKUP(Emergency[[#This Row],[Visit_ID]],Financials[Visit_ID],Financials[Insurance_Coverage])</f>
        <v>10676.211276648181</v>
      </c>
      <c r="I1407" s="28">
        <f>_xlfn.XLOOKUP(Emergency[[#This Row],[Visit_ID]],Financials[Visit_ID],Financials[Balance_Due])</f>
        <v>8931.7887233518159</v>
      </c>
      <c r="J1407" s="3">
        <f>_xlfn.XLOOKUP(Emergency[[#This Row],[Visit_ID]],Hospitalvisits[Visit_ID],Hospitalvisits[Admission_Date])</f>
        <v>44672</v>
      </c>
      <c r="K1407">
        <f>_xlfn.XLOOKUP(Emergency[[#This Row],[Patient_ID]],Patientsdetails[Patient_ID],Patientsdetails[Satisfaction_Score])</f>
        <v>5</v>
      </c>
      <c r="L1407" t="e">
        <f>_xlfn.XLOOKUP(Emergency[[#This Row],[Patient_ID]],Medicals[Patient ID],Medicals[Department])</f>
        <v>#N/A</v>
      </c>
    </row>
    <row r="1408" spans="1:12">
      <c r="A1408">
        <v>1407</v>
      </c>
      <c r="B1408">
        <v>300</v>
      </c>
      <c r="C1408">
        <v>2225</v>
      </c>
      <c r="D1408" t="s">
        <v>1261</v>
      </c>
      <c r="E1408">
        <v>9</v>
      </c>
      <c r="F1408" t="s">
        <v>1261</v>
      </c>
      <c r="G1408" s="28">
        <f>_xlfn.XLOOKUP(Emergency[[#This Row],[Visit_ID]],Financials[Visit_ID],Financials[Total_Bill_Amount])</f>
        <v>16967</v>
      </c>
      <c r="H1408" s="28">
        <f>_xlfn.XLOOKUP(Emergency[[#This Row],[Visit_ID]],Financials[Visit_ID],Financials[Insurance_Coverage])</f>
        <v>13363.69769672284</v>
      </c>
      <c r="I1408" s="28">
        <f>_xlfn.XLOOKUP(Emergency[[#This Row],[Visit_ID]],Financials[Visit_ID],Financials[Balance_Due])</f>
        <v>3603.3023032771621</v>
      </c>
      <c r="J1408" s="3">
        <f>_xlfn.XLOOKUP(Emergency[[#This Row],[Visit_ID]],Hospitalvisits[Visit_ID],Hospitalvisits[Admission_Date])</f>
        <v>44934</v>
      </c>
      <c r="K1408">
        <f>_xlfn.XLOOKUP(Emergency[[#This Row],[Patient_ID]],Patientsdetails[Patient_ID],Patientsdetails[Satisfaction_Score])</f>
        <v>4</v>
      </c>
      <c r="L1408" t="e">
        <f>_xlfn.XLOOKUP(Emergency[[#This Row],[Patient_ID]],Medicals[Patient ID],Medicals[Department])</f>
        <v>#N/A</v>
      </c>
    </row>
    <row r="1409" spans="1:12">
      <c r="A1409">
        <v>1408</v>
      </c>
      <c r="B1409">
        <v>977</v>
      </c>
      <c r="C1409">
        <v>1101</v>
      </c>
      <c r="D1409" t="s">
        <v>1262</v>
      </c>
      <c r="E1409">
        <v>1</v>
      </c>
      <c r="F1409" t="s">
        <v>1262</v>
      </c>
      <c r="G1409" s="28">
        <f>_xlfn.XLOOKUP(Emergency[[#This Row],[Visit_ID]],Financials[Visit_ID],Financials[Total_Bill_Amount])</f>
        <v>33992</v>
      </c>
      <c r="H1409" s="28">
        <f>_xlfn.XLOOKUP(Emergency[[#This Row],[Visit_ID]],Financials[Visit_ID],Financials[Insurance_Coverage])</f>
        <v>26296.378659511811</v>
      </c>
      <c r="I1409" s="28">
        <f>_xlfn.XLOOKUP(Emergency[[#This Row],[Visit_ID]],Financials[Visit_ID],Financials[Balance_Due])</f>
        <v>7695.6213404881864</v>
      </c>
      <c r="J1409" s="3">
        <f>_xlfn.XLOOKUP(Emergency[[#This Row],[Visit_ID]],Hospitalvisits[Visit_ID],Hospitalvisits[Admission_Date])</f>
        <v>45553</v>
      </c>
      <c r="K1409">
        <f>_xlfn.XLOOKUP(Emergency[[#This Row],[Patient_ID]],Patientsdetails[Patient_ID],Patientsdetails[Satisfaction_Score])</f>
        <v>4</v>
      </c>
      <c r="L1409" t="e">
        <f>_xlfn.XLOOKUP(Emergency[[#This Row],[Patient_ID]],Medicals[Patient ID],Medicals[Department])</f>
        <v>#N/A</v>
      </c>
    </row>
    <row r="1410" spans="1:12">
      <c r="A1410">
        <v>1409</v>
      </c>
      <c r="B1410">
        <v>262</v>
      </c>
      <c r="C1410">
        <v>2993</v>
      </c>
      <c r="D1410" t="s">
        <v>1261</v>
      </c>
      <c r="E1410">
        <v>7</v>
      </c>
      <c r="F1410" t="s">
        <v>1261</v>
      </c>
      <c r="G1410" s="28">
        <f>_xlfn.XLOOKUP(Emergency[[#This Row],[Visit_ID]],Financials[Visit_ID],Financials[Total_Bill_Amount])</f>
        <v>43048</v>
      </c>
      <c r="H1410" s="28">
        <f>_xlfn.XLOOKUP(Emergency[[#This Row],[Visit_ID]],Financials[Visit_ID],Financials[Insurance_Coverage])</f>
        <v>36642.929587081082</v>
      </c>
      <c r="I1410" s="28">
        <f>_xlfn.XLOOKUP(Emergency[[#This Row],[Visit_ID]],Financials[Visit_ID],Financials[Balance_Due])</f>
        <v>6405.070412918918</v>
      </c>
      <c r="J1410" s="3">
        <f>_xlfn.XLOOKUP(Emergency[[#This Row],[Visit_ID]],Hospitalvisits[Visit_ID],Hospitalvisits[Admission_Date])</f>
        <v>45032</v>
      </c>
      <c r="K1410">
        <f>_xlfn.XLOOKUP(Emergency[[#This Row],[Patient_ID]],Patientsdetails[Patient_ID],Patientsdetails[Satisfaction_Score])</f>
        <v>1</v>
      </c>
      <c r="L1410" t="e">
        <f>_xlfn.XLOOKUP(Emergency[[#This Row],[Patient_ID]],Medicals[Patient ID],Medicals[Department])</f>
        <v>#N/A</v>
      </c>
    </row>
    <row r="1411" spans="1:12">
      <c r="A1411">
        <v>1410</v>
      </c>
      <c r="B1411">
        <v>539</v>
      </c>
      <c r="C1411">
        <v>1374</v>
      </c>
      <c r="D1411" t="s">
        <v>1262</v>
      </c>
      <c r="E1411">
        <v>9</v>
      </c>
      <c r="F1411" t="s">
        <v>1262</v>
      </c>
      <c r="G1411" s="28">
        <f>_xlfn.XLOOKUP(Emergency[[#This Row],[Visit_ID]],Financials[Visit_ID],Financials[Total_Bill_Amount])</f>
        <v>3888</v>
      </c>
      <c r="H1411" s="28">
        <f>_xlfn.XLOOKUP(Emergency[[#This Row],[Visit_ID]],Financials[Visit_ID],Financials[Insurance_Coverage])</f>
        <v>2513.409457698569</v>
      </c>
      <c r="I1411" s="28">
        <f>_xlfn.XLOOKUP(Emergency[[#This Row],[Visit_ID]],Financials[Visit_ID],Financials[Balance_Due])</f>
        <v>1374.590542301431</v>
      </c>
      <c r="J1411" s="3">
        <f>_xlfn.XLOOKUP(Emergency[[#This Row],[Visit_ID]],Hospitalvisits[Visit_ID],Hospitalvisits[Admission_Date])</f>
        <v>44616</v>
      </c>
      <c r="K1411">
        <f>_xlfn.XLOOKUP(Emergency[[#This Row],[Patient_ID]],Patientsdetails[Patient_ID],Patientsdetails[Satisfaction_Score])</f>
        <v>6</v>
      </c>
      <c r="L1411" t="e">
        <f>_xlfn.XLOOKUP(Emergency[[#This Row],[Patient_ID]],Medicals[Patient ID],Medicals[Department])</f>
        <v>#N/A</v>
      </c>
    </row>
    <row r="1412" spans="1:12">
      <c r="A1412">
        <v>1411</v>
      </c>
      <c r="B1412">
        <v>236</v>
      </c>
      <c r="C1412">
        <v>704</v>
      </c>
      <c r="D1412" t="s">
        <v>1262</v>
      </c>
      <c r="E1412">
        <v>5</v>
      </c>
      <c r="F1412" t="s">
        <v>1261</v>
      </c>
      <c r="G1412" s="28">
        <f>_xlfn.XLOOKUP(Emergency[[#This Row],[Visit_ID]],Financials[Visit_ID],Financials[Total_Bill_Amount])</f>
        <v>9072</v>
      </c>
      <c r="H1412" s="28">
        <f>_xlfn.XLOOKUP(Emergency[[#This Row],[Visit_ID]],Financials[Visit_ID],Financials[Insurance_Coverage])</f>
        <v>7788.6626973402044</v>
      </c>
      <c r="I1412" s="28">
        <f>_xlfn.XLOOKUP(Emergency[[#This Row],[Visit_ID]],Financials[Visit_ID],Financials[Balance_Due])</f>
        <v>1283.337302659796</v>
      </c>
      <c r="J1412" s="3">
        <f>_xlfn.XLOOKUP(Emergency[[#This Row],[Visit_ID]],Hospitalvisits[Visit_ID],Hospitalvisits[Admission_Date])</f>
        <v>44755</v>
      </c>
      <c r="K1412">
        <f>_xlfn.XLOOKUP(Emergency[[#This Row],[Patient_ID]],Patientsdetails[Patient_ID],Patientsdetails[Satisfaction_Score])</f>
        <v>9</v>
      </c>
      <c r="L1412" t="str">
        <f>_xlfn.XLOOKUP(Emergency[[#This Row],[Patient_ID]],Medicals[Patient ID],Medicals[Department])</f>
        <v>Orthopedics</v>
      </c>
    </row>
    <row r="1413" spans="1:12">
      <c r="A1413">
        <v>1412</v>
      </c>
      <c r="B1413">
        <v>729</v>
      </c>
      <c r="C1413">
        <v>2044</v>
      </c>
      <c r="D1413" t="s">
        <v>1262</v>
      </c>
      <c r="E1413">
        <v>12</v>
      </c>
      <c r="F1413" t="s">
        <v>1261</v>
      </c>
      <c r="G1413" s="28">
        <f>_xlfn.XLOOKUP(Emergency[[#This Row],[Visit_ID]],Financials[Visit_ID],Financials[Total_Bill_Amount])</f>
        <v>26119</v>
      </c>
      <c r="H1413" s="28">
        <f>_xlfn.XLOOKUP(Emergency[[#This Row],[Visit_ID]],Financials[Visit_ID],Financials[Insurance_Coverage])</f>
        <v>20090.443837249379</v>
      </c>
      <c r="I1413" s="28">
        <f>_xlfn.XLOOKUP(Emergency[[#This Row],[Visit_ID]],Financials[Visit_ID],Financials[Balance_Due])</f>
        <v>6028.5561627506213</v>
      </c>
      <c r="J1413" s="3">
        <f>_xlfn.XLOOKUP(Emergency[[#This Row],[Visit_ID]],Hospitalvisits[Visit_ID],Hospitalvisits[Admission_Date])</f>
        <v>44958</v>
      </c>
      <c r="K1413">
        <f>_xlfn.XLOOKUP(Emergency[[#This Row],[Patient_ID]],Patientsdetails[Patient_ID],Patientsdetails[Satisfaction_Score])</f>
        <v>6</v>
      </c>
      <c r="L1413" t="e">
        <f>_xlfn.XLOOKUP(Emergency[[#This Row],[Patient_ID]],Medicals[Patient ID],Medicals[Department])</f>
        <v>#N/A</v>
      </c>
    </row>
    <row r="1414" spans="1:12">
      <c r="A1414">
        <v>1413</v>
      </c>
      <c r="B1414">
        <v>30</v>
      </c>
      <c r="C1414">
        <v>1900</v>
      </c>
      <c r="D1414" t="s">
        <v>1262</v>
      </c>
      <c r="E1414">
        <v>6</v>
      </c>
      <c r="F1414" t="s">
        <v>1262</v>
      </c>
      <c r="G1414" s="28">
        <f>_xlfn.XLOOKUP(Emergency[[#This Row],[Visit_ID]],Financials[Visit_ID],Financials[Total_Bill_Amount])</f>
        <v>15752</v>
      </c>
      <c r="H1414" s="28">
        <f>_xlfn.XLOOKUP(Emergency[[#This Row],[Visit_ID]],Financials[Visit_ID],Financials[Insurance_Coverage])</f>
        <v>12630.129412788279</v>
      </c>
      <c r="I1414" s="28">
        <f>_xlfn.XLOOKUP(Emergency[[#This Row],[Visit_ID]],Financials[Visit_ID],Financials[Balance_Due])</f>
        <v>3121.8705872117171</v>
      </c>
      <c r="J1414" s="3">
        <f>_xlfn.XLOOKUP(Emergency[[#This Row],[Visit_ID]],Hospitalvisits[Visit_ID],Hospitalvisits[Admission_Date])</f>
        <v>44764</v>
      </c>
      <c r="K1414">
        <f>_xlfn.XLOOKUP(Emergency[[#This Row],[Patient_ID]],Patientsdetails[Patient_ID],Patientsdetails[Satisfaction_Score])</f>
        <v>7</v>
      </c>
      <c r="L1414" t="str">
        <f>_xlfn.XLOOKUP(Emergency[[#This Row],[Patient_ID]],Medicals[Patient ID],Medicals[Department])</f>
        <v>Neurology</v>
      </c>
    </row>
    <row r="1415" spans="1:12">
      <c r="A1415">
        <v>1414</v>
      </c>
      <c r="B1415">
        <v>995</v>
      </c>
      <c r="C1415">
        <v>41</v>
      </c>
      <c r="D1415" t="s">
        <v>1261</v>
      </c>
      <c r="E1415">
        <v>10</v>
      </c>
      <c r="F1415" t="s">
        <v>1262</v>
      </c>
      <c r="G1415" s="28">
        <f>_xlfn.XLOOKUP(Emergency[[#This Row],[Visit_ID]],Financials[Visit_ID],Financials[Total_Bill_Amount])</f>
        <v>18088</v>
      </c>
      <c r="H1415" s="28">
        <f>_xlfn.XLOOKUP(Emergency[[#This Row],[Visit_ID]],Financials[Visit_ID],Financials[Insurance_Coverage])</f>
        <v>15462.287158875421</v>
      </c>
      <c r="I1415" s="28">
        <f>_xlfn.XLOOKUP(Emergency[[#This Row],[Visit_ID]],Financials[Visit_ID],Financials[Balance_Due])</f>
        <v>2625.7128411245758</v>
      </c>
      <c r="J1415" s="3">
        <f>_xlfn.XLOOKUP(Emergency[[#This Row],[Visit_ID]],Hospitalvisits[Visit_ID],Hospitalvisits[Admission_Date])</f>
        <v>44932</v>
      </c>
      <c r="K1415">
        <f>_xlfn.XLOOKUP(Emergency[[#This Row],[Patient_ID]],Patientsdetails[Patient_ID],Patientsdetails[Satisfaction_Score])</f>
        <v>5</v>
      </c>
      <c r="L1415" t="e">
        <f>_xlfn.XLOOKUP(Emergency[[#This Row],[Patient_ID]],Medicals[Patient ID],Medicals[Department])</f>
        <v>#N/A</v>
      </c>
    </row>
    <row r="1416" spans="1:12">
      <c r="A1416">
        <v>1415</v>
      </c>
      <c r="B1416">
        <v>894</v>
      </c>
      <c r="C1416">
        <v>1962</v>
      </c>
      <c r="D1416" t="s">
        <v>1261</v>
      </c>
      <c r="E1416">
        <v>12</v>
      </c>
      <c r="F1416" t="s">
        <v>1261</v>
      </c>
      <c r="G1416" s="28">
        <f>_xlfn.XLOOKUP(Emergency[[#This Row],[Visit_ID]],Financials[Visit_ID],Financials[Total_Bill_Amount])</f>
        <v>19303</v>
      </c>
      <c r="H1416" s="28">
        <f>_xlfn.XLOOKUP(Emergency[[#This Row],[Visit_ID]],Financials[Visit_ID],Financials[Insurance_Coverage])</f>
        <v>12154.411768355951</v>
      </c>
      <c r="I1416" s="28">
        <f>_xlfn.XLOOKUP(Emergency[[#This Row],[Visit_ID]],Financials[Visit_ID],Financials[Balance_Due])</f>
        <v>7148.5882316440466</v>
      </c>
      <c r="J1416" s="3">
        <f>_xlfn.XLOOKUP(Emergency[[#This Row],[Visit_ID]],Hospitalvisits[Visit_ID],Hospitalvisits[Admission_Date])</f>
        <v>45398</v>
      </c>
      <c r="K1416">
        <f>_xlfn.XLOOKUP(Emergency[[#This Row],[Patient_ID]],Patientsdetails[Patient_ID],Patientsdetails[Satisfaction_Score])</f>
        <v>5</v>
      </c>
      <c r="L1416" t="e">
        <f>_xlfn.XLOOKUP(Emergency[[#This Row],[Patient_ID]],Medicals[Patient ID],Medicals[Department])</f>
        <v>#N/A</v>
      </c>
    </row>
    <row r="1417" spans="1:12">
      <c r="A1417">
        <v>1416</v>
      </c>
      <c r="B1417">
        <v>450</v>
      </c>
      <c r="C1417">
        <v>1554</v>
      </c>
      <c r="D1417" t="s">
        <v>1261</v>
      </c>
      <c r="E1417">
        <v>1</v>
      </c>
      <c r="F1417" t="s">
        <v>1261</v>
      </c>
      <c r="G1417" s="28">
        <f>_xlfn.XLOOKUP(Emergency[[#This Row],[Visit_ID]],Financials[Visit_ID],Financials[Total_Bill_Amount])</f>
        <v>9761</v>
      </c>
      <c r="H1417" s="28">
        <f>_xlfn.XLOOKUP(Emergency[[#This Row],[Visit_ID]],Financials[Visit_ID],Financials[Insurance_Coverage])</f>
        <v>6699.7258817292031</v>
      </c>
      <c r="I1417" s="28">
        <f>_xlfn.XLOOKUP(Emergency[[#This Row],[Visit_ID]],Financials[Visit_ID],Financials[Balance_Due])</f>
        <v>3061.2741182707969</v>
      </c>
      <c r="J1417" s="3">
        <f>_xlfn.XLOOKUP(Emergency[[#This Row],[Visit_ID]],Hospitalvisits[Visit_ID],Hospitalvisits[Admission_Date])</f>
        <v>44788</v>
      </c>
      <c r="K1417">
        <f>_xlfn.XLOOKUP(Emergency[[#This Row],[Patient_ID]],Patientsdetails[Patient_ID],Patientsdetails[Satisfaction_Score])</f>
        <v>4</v>
      </c>
      <c r="L1417" t="e">
        <f>_xlfn.XLOOKUP(Emergency[[#This Row],[Patient_ID]],Medicals[Patient ID],Medicals[Department])</f>
        <v>#N/A</v>
      </c>
    </row>
    <row r="1418" spans="1:12">
      <c r="A1418">
        <v>1417</v>
      </c>
      <c r="B1418">
        <v>428</v>
      </c>
      <c r="C1418">
        <v>785</v>
      </c>
      <c r="D1418" t="s">
        <v>1261</v>
      </c>
      <c r="E1418">
        <v>5</v>
      </c>
      <c r="F1418" t="s">
        <v>1261</v>
      </c>
      <c r="G1418" s="28">
        <f>_xlfn.XLOOKUP(Emergency[[#This Row],[Visit_ID]],Financials[Visit_ID],Financials[Total_Bill_Amount])</f>
        <v>15808</v>
      </c>
      <c r="H1418" s="28">
        <f>_xlfn.XLOOKUP(Emergency[[#This Row],[Visit_ID]],Financials[Visit_ID],Financials[Insurance_Coverage])</f>
        <v>13535.34802642732</v>
      </c>
      <c r="I1418" s="28">
        <f>_xlfn.XLOOKUP(Emergency[[#This Row],[Visit_ID]],Financials[Visit_ID],Financials[Balance_Due])</f>
        <v>2272.6519735726802</v>
      </c>
      <c r="J1418" s="3">
        <f>_xlfn.XLOOKUP(Emergency[[#This Row],[Visit_ID]],Hospitalvisits[Visit_ID],Hospitalvisits[Admission_Date])</f>
        <v>45358</v>
      </c>
      <c r="K1418">
        <f>_xlfn.XLOOKUP(Emergency[[#This Row],[Patient_ID]],Patientsdetails[Patient_ID],Patientsdetails[Satisfaction_Score])</f>
        <v>8</v>
      </c>
      <c r="L1418" t="e">
        <f>_xlfn.XLOOKUP(Emergency[[#This Row],[Patient_ID]],Medicals[Patient ID],Medicals[Department])</f>
        <v>#N/A</v>
      </c>
    </row>
    <row r="1419" spans="1:12">
      <c r="A1419">
        <v>1418</v>
      </c>
      <c r="B1419">
        <v>797</v>
      </c>
      <c r="C1419">
        <v>1782</v>
      </c>
      <c r="D1419" t="s">
        <v>1262</v>
      </c>
      <c r="E1419">
        <v>3</v>
      </c>
      <c r="F1419" t="s">
        <v>1261</v>
      </c>
      <c r="G1419" s="28">
        <f>_xlfn.XLOOKUP(Emergency[[#This Row],[Visit_ID]],Financials[Visit_ID],Financials[Total_Bill_Amount])</f>
        <v>18562</v>
      </c>
      <c r="H1419" s="28">
        <f>_xlfn.XLOOKUP(Emergency[[#This Row],[Visit_ID]],Financials[Visit_ID],Financials[Insurance_Coverage])</f>
        <v>14582.09237132558</v>
      </c>
      <c r="I1419" s="28">
        <f>_xlfn.XLOOKUP(Emergency[[#This Row],[Visit_ID]],Financials[Visit_ID],Financials[Balance_Due])</f>
        <v>3979.9076286744221</v>
      </c>
      <c r="J1419" s="3">
        <f>_xlfn.XLOOKUP(Emergency[[#This Row],[Visit_ID]],Hospitalvisits[Visit_ID],Hospitalvisits[Admission_Date])</f>
        <v>44730</v>
      </c>
      <c r="K1419">
        <f>_xlfn.XLOOKUP(Emergency[[#This Row],[Patient_ID]],Patientsdetails[Patient_ID],Patientsdetails[Satisfaction_Score])</f>
        <v>6</v>
      </c>
      <c r="L1419" t="e">
        <f>_xlfn.XLOOKUP(Emergency[[#This Row],[Patient_ID]],Medicals[Patient ID],Medicals[Department])</f>
        <v>#N/A</v>
      </c>
    </row>
    <row r="1420" spans="1:12">
      <c r="A1420">
        <v>1419</v>
      </c>
      <c r="B1420">
        <v>391</v>
      </c>
      <c r="C1420">
        <v>2449</v>
      </c>
      <c r="D1420" t="s">
        <v>1261</v>
      </c>
      <c r="E1420">
        <v>9</v>
      </c>
      <c r="F1420" t="s">
        <v>1262</v>
      </c>
      <c r="G1420" s="28">
        <f>_xlfn.XLOOKUP(Emergency[[#This Row],[Visit_ID]],Financials[Visit_ID],Financials[Total_Bill_Amount])</f>
        <v>11013</v>
      </c>
      <c r="H1420" s="28">
        <f>_xlfn.XLOOKUP(Emergency[[#This Row],[Visit_ID]],Financials[Visit_ID],Financials[Insurance_Coverage])</f>
        <v>7481.2469059795276</v>
      </c>
      <c r="I1420" s="28">
        <f>_xlfn.XLOOKUP(Emergency[[#This Row],[Visit_ID]],Financials[Visit_ID],Financials[Balance_Due])</f>
        <v>3531.753094020472</v>
      </c>
      <c r="J1420" s="3">
        <f>_xlfn.XLOOKUP(Emergency[[#This Row],[Visit_ID]],Hospitalvisits[Visit_ID],Hospitalvisits[Admission_Date])</f>
        <v>45013</v>
      </c>
      <c r="K1420">
        <f>_xlfn.XLOOKUP(Emergency[[#This Row],[Patient_ID]],Patientsdetails[Patient_ID],Patientsdetails[Satisfaction_Score])</f>
        <v>4</v>
      </c>
      <c r="L1420" t="e">
        <f>_xlfn.XLOOKUP(Emergency[[#This Row],[Patient_ID]],Medicals[Patient ID],Medicals[Department])</f>
        <v>#N/A</v>
      </c>
    </row>
    <row r="1421" spans="1:12">
      <c r="A1421">
        <v>1420</v>
      </c>
      <c r="B1421">
        <v>727</v>
      </c>
      <c r="C1421">
        <v>1474</v>
      </c>
      <c r="D1421" t="s">
        <v>1262</v>
      </c>
      <c r="E1421">
        <v>4</v>
      </c>
      <c r="F1421" t="s">
        <v>1262</v>
      </c>
      <c r="G1421" s="28">
        <f>_xlfn.XLOOKUP(Emergency[[#This Row],[Visit_ID]],Financials[Visit_ID],Financials[Total_Bill_Amount])</f>
        <v>14420</v>
      </c>
      <c r="H1421" s="28">
        <f>_xlfn.XLOOKUP(Emergency[[#This Row],[Visit_ID]],Financials[Visit_ID],Financials[Insurance_Coverage])</f>
        <v>9960.250230034686</v>
      </c>
      <c r="I1421" s="28">
        <f>_xlfn.XLOOKUP(Emergency[[#This Row],[Visit_ID]],Financials[Visit_ID],Financials[Balance_Due])</f>
        <v>4459.749769965314</v>
      </c>
      <c r="J1421" s="3">
        <f>_xlfn.XLOOKUP(Emergency[[#This Row],[Visit_ID]],Hospitalvisits[Visit_ID],Hospitalvisits[Admission_Date])</f>
        <v>45580</v>
      </c>
      <c r="K1421">
        <f>_xlfn.XLOOKUP(Emergency[[#This Row],[Patient_ID]],Patientsdetails[Patient_ID],Patientsdetails[Satisfaction_Score])</f>
        <v>5</v>
      </c>
      <c r="L1421" t="e">
        <f>_xlfn.XLOOKUP(Emergency[[#This Row],[Patient_ID]],Medicals[Patient ID],Medicals[Department])</f>
        <v>#N/A</v>
      </c>
    </row>
    <row r="1422" spans="1:12">
      <c r="A1422">
        <v>1421</v>
      </c>
      <c r="B1422">
        <v>714</v>
      </c>
      <c r="C1422">
        <v>1150</v>
      </c>
      <c r="D1422" t="s">
        <v>1262</v>
      </c>
      <c r="E1422">
        <v>2</v>
      </c>
      <c r="F1422" t="s">
        <v>1262</v>
      </c>
      <c r="G1422" s="28">
        <f>_xlfn.XLOOKUP(Emergency[[#This Row],[Visit_ID]],Financials[Visit_ID],Financials[Total_Bill_Amount])</f>
        <v>16518</v>
      </c>
      <c r="H1422" s="28">
        <f>_xlfn.XLOOKUP(Emergency[[#This Row],[Visit_ID]],Financials[Visit_ID],Financials[Insurance_Coverage])</f>
        <v>11970.02957795074</v>
      </c>
      <c r="I1422" s="28">
        <f>_xlfn.XLOOKUP(Emergency[[#This Row],[Visit_ID]],Financials[Visit_ID],Financials[Balance_Due])</f>
        <v>4547.970422049264</v>
      </c>
      <c r="J1422" s="3">
        <f>_xlfn.XLOOKUP(Emergency[[#This Row],[Visit_ID]],Hospitalvisits[Visit_ID],Hospitalvisits[Admission_Date])</f>
        <v>44687</v>
      </c>
      <c r="K1422">
        <f>_xlfn.XLOOKUP(Emergency[[#This Row],[Patient_ID]],Patientsdetails[Patient_ID],Patientsdetails[Satisfaction_Score])</f>
        <v>1</v>
      </c>
      <c r="L1422" t="e">
        <f>_xlfn.XLOOKUP(Emergency[[#This Row],[Patient_ID]],Medicals[Patient ID],Medicals[Department])</f>
        <v>#N/A</v>
      </c>
    </row>
    <row r="1423" spans="1:12">
      <c r="A1423">
        <v>1422</v>
      </c>
      <c r="B1423">
        <v>897</v>
      </c>
      <c r="C1423">
        <v>2647</v>
      </c>
      <c r="D1423" t="s">
        <v>1261</v>
      </c>
      <c r="E1423">
        <v>1</v>
      </c>
      <c r="F1423" t="s">
        <v>1262</v>
      </c>
      <c r="G1423" s="28">
        <f>_xlfn.XLOOKUP(Emergency[[#This Row],[Visit_ID]],Financials[Visit_ID],Financials[Total_Bill_Amount])</f>
        <v>11378</v>
      </c>
      <c r="H1423" s="28">
        <f>_xlfn.XLOOKUP(Emergency[[#This Row],[Visit_ID]],Financials[Visit_ID],Financials[Insurance_Coverage])</f>
        <v>8618.9743922635662</v>
      </c>
      <c r="I1423" s="28">
        <f>_xlfn.XLOOKUP(Emergency[[#This Row],[Visit_ID]],Financials[Visit_ID],Financials[Balance_Due])</f>
        <v>2759.0256077364338</v>
      </c>
      <c r="J1423" s="3">
        <f>_xlfn.XLOOKUP(Emergency[[#This Row],[Visit_ID]],Hospitalvisits[Visit_ID],Hospitalvisits[Admission_Date])</f>
        <v>45185</v>
      </c>
      <c r="K1423">
        <f>_xlfn.XLOOKUP(Emergency[[#This Row],[Patient_ID]],Patientsdetails[Patient_ID],Patientsdetails[Satisfaction_Score])</f>
        <v>8</v>
      </c>
      <c r="L1423" t="e">
        <f>_xlfn.XLOOKUP(Emergency[[#This Row],[Patient_ID]],Medicals[Patient ID],Medicals[Department])</f>
        <v>#N/A</v>
      </c>
    </row>
    <row r="1424" spans="1:12">
      <c r="A1424">
        <v>1423</v>
      </c>
      <c r="B1424">
        <v>494</v>
      </c>
      <c r="C1424">
        <v>2060</v>
      </c>
      <c r="D1424" t="s">
        <v>1262</v>
      </c>
      <c r="E1424">
        <v>8</v>
      </c>
      <c r="F1424" t="s">
        <v>1261</v>
      </c>
      <c r="G1424" s="28">
        <f>_xlfn.XLOOKUP(Emergency[[#This Row],[Visit_ID]],Financials[Visit_ID],Financials[Total_Bill_Amount])</f>
        <v>33698</v>
      </c>
      <c r="H1424" s="28">
        <f>_xlfn.XLOOKUP(Emergency[[#This Row],[Visit_ID]],Financials[Visit_ID],Financials[Insurance_Coverage])</f>
        <v>20381.852379577449</v>
      </c>
      <c r="I1424" s="28">
        <f>_xlfn.XLOOKUP(Emergency[[#This Row],[Visit_ID]],Financials[Visit_ID],Financials[Balance_Due])</f>
        <v>13316.147620422549</v>
      </c>
      <c r="J1424" s="3">
        <f>_xlfn.XLOOKUP(Emergency[[#This Row],[Visit_ID]],Hospitalvisits[Visit_ID],Hospitalvisits[Admission_Date])</f>
        <v>45654</v>
      </c>
      <c r="K1424">
        <f>_xlfn.XLOOKUP(Emergency[[#This Row],[Patient_ID]],Patientsdetails[Patient_ID],Patientsdetails[Satisfaction_Score])</f>
        <v>5</v>
      </c>
      <c r="L1424" t="e">
        <f>_xlfn.XLOOKUP(Emergency[[#This Row],[Patient_ID]],Medicals[Patient ID],Medicals[Department])</f>
        <v>#N/A</v>
      </c>
    </row>
    <row r="1425" spans="1:12">
      <c r="A1425">
        <v>1424</v>
      </c>
      <c r="B1425">
        <v>938</v>
      </c>
      <c r="C1425">
        <v>1</v>
      </c>
      <c r="D1425" t="s">
        <v>1261</v>
      </c>
      <c r="E1425">
        <v>10</v>
      </c>
      <c r="F1425" t="s">
        <v>1261</v>
      </c>
      <c r="G1425" s="28">
        <f>_xlfn.XLOOKUP(Emergency[[#This Row],[Visit_ID]],Financials[Visit_ID],Financials[Total_Bill_Amount])</f>
        <v>10304</v>
      </c>
      <c r="H1425" s="28">
        <f>_xlfn.XLOOKUP(Emergency[[#This Row],[Visit_ID]],Financials[Visit_ID],Financials[Insurance_Coverage])</f>
        <v>9151.387379092319</v>
      </c>
      <c r="I1425" s="28">
        <f>_xlfn.XLOOKUP(Emergency[[#This Row],[Visit_ID]],Financials[Visit_ID],Financials[Balance_Due])</f>
        <v>1152.612620907681</v>
      </c>
      <c r="J1425" s="3">
        <f>_xlfn.XLOOKUP(Emergency[[#This Row],[Visit_ID]],Hospitalvisits[Visit_ID],Hospitalvisits[Admission_Date])</f>
        <v>45229</v>
      </c>
      <c r="K1425">
        <f>_xlfn.XLOOKUP(Emergency[[#This Row],[Patient_ID]],Patientsdetails[Patient_ID],Patientsdetails[Satisfaction_Score])</f>
        <v>2</v>
      </c>
      <c r="L1425" t="e">
        <f>_xlfn.XLOOKUP(Emergency[[#This Row],[Patient_ID]],Medicals[Patient ID],Medicals[Department])</f>
        <v>#N/A</v>
      </c>
    </row>
    <row r="1426" spans="1:12">
      <c r="A1426">
        <v>1425</v>
      </c>
      <c r="B1426">
        <v>31</v>
      </c>
      <c r="C1426">
        <v>1407</v>
      </c>
      <c r="D1426" t="s">
        <v>1262</v>
      </c>
      <c r="E1426">
        <v>12</v>
      </c>
      <c r="F1426" t="s">
        <v>1262</v>
      </c>
      <c r="G1426" s="28">
        <f>_xlfn.XLOOKUP(Emergency[[#This Row],[Visit_ID]],Financials[Visit_ID],Financials[Total_Bill_Amount])</f>
        <v>5859</v>
      </c>
      <c r="H1426" s="28">
        <f>_xlfn.XLOOKUP(Emergency[[#This Row],[Visit_ID]],Financials[Visit_ID],Financials[Insurance_Coverage])</f>
        <v>4533.5445311442709</v>
      </c>
      <c r="I1426" s="28">
        <f>_xlfn.XLOOKUP(Emergency[[#This Row],[Visit_ID]],Financials[Visit_ID],Financials[Balance_Due])</f>
        <v>1325.4554688557289</v>
      </c>
      <c r="J1426" s="3">
        <f>_xlfn.XLOOKUP(Emergency[[#This Row],[Visit_ID]],Hospitalvisits[Visit_ID],Hospitalvisits[Admission_Date])</f>
        <v>45190</v>
      </c>
      <c r="K1426">
        <f>_xlfn.XLOOKUP(Emergency[[#This Row],[Patient_ID]],Patientsdetails[Patient_ID],Patientsdetails[Satisfaction_Score])</f>
        <v>2</v>
      </c>
      <c r="L1426" t="str">
        <f>_xlfn.XLOOKUP(Emergency[[#This Row],[Patient_ID]],Medicals[Patient ID],Medicals[Department])</f>
        <v>Cardiology</v>
      </c>
    </row>
    <row r="1427" spans="1:12">
      <c r="A1427">
        <v>1426</v>
      </c>
      <c r="B1427">
        <v>263</v>
      </c>
      <c r="C1427">
        <v>588</v>
      </c>
      <c r="D1427" t="s">
        <v>1262</v>
      </c>
      <c r="E1427">
        <v>4</v>
      </c>
      <c r="F1427" t="s">
        <v>1261</v>
      </c>
      <c r="G1427" s="28">
        <f>_xlfn.XLOOKUP(Emergency[[#This Row],[Visit_ID]],Financials[Visit_ID],Financials[Total_Bill_Amount])</f>
        <v>13724</v>
      </c>
      <c r="H1427" s="28">
        <f>_xlfn.XLOOKUP(Emergency[[#This Row],[Visit_ID]],Financials[Visit_ID],Financials[Insurance_Coverage])</f>
        <v>8370.1842031771648</v>
      </c>
      <c r="I1427" s="28">
        <f>_xlfn.XLOOKUP(Emergency[[#This Row],[Visit_ID]],Financials[Visit_ID],Financials[Balance_Due])</f>
        <v>5353.8157968228352</v>
      </c>
      <c r="J1427" s="3">
        <f>_xlfn.XLOOKUP(Emergency[[#This Row],[Visit_ID]],Hospitalvisits[Visit_ID],Hospitalvisits[Admission_Date])</f>
        <v>45310</v>
      </c>
      <c r="K1427">
        <f>_xlfn.XLOOKUP(Emergency[[#This Row],[Patient_ID]],Patientsdetails[Patient_ID],Patientsdetails[Satisfaction_Score])</f>
        <v>3</v>
      </c>
      <c r="L1427" t="e">
        <f>_xlfn.XLOOKUP(Emergency[[#This Row],[Patient_ID]],Medicals[Patient ID],Medicals[Department])</f>
        <v>#N/A</v>
      </c>
    </row>
    <row r="1428" spans="1:12">
      <c r="A1428">
        <v>1427</v>
      </c>
      <c r="B1428">
        <v>361</v>
      </c>
      <c r="C1428">
        <v>253</v>
      </c>
      <c r="D1428" t="s">
        <v>1262</v>
      </c>
      <c r="E1428">
        <v>12</v>
      </c>
      <c r="F1428" t="s">
        <v>1262</v>
      </c>
      <c r="G1428" s="28">
        <f>_xlfn.XLOOKUP(Emergency[[#This Row],[Visit_ID]],Financials[Visit_ID],Financials[Total_Bill_Amount])</f>
        <v>39682</v>
      </c>
      <c r="H1428" s="28">
        <f>_xlfn.XLOOKUP(Emergency[[#This Row],[Visit_ID]],Financials[Visit_ID],Financials[Insurance_Coverage])</f>
        <v>25324.784304310549</v>
      </c>
      <c r="I1428" s="28">
        <f>_xlfn.XLOOKUP(Emergency[[#This Row],[Visit_ID]],Financials[Visit_ID],Financials[Balance_Due])</f>
        <v>14357.215695689451</v>
      </c>
      <c r="J1428" s="3">
        <f>_xlfn.XLOOKUP(Emergency[[#This Row],[Visit_ID]],Hospitalvisits[Visit_ID],Hospitalvisits[Admission_Date])</f>
        <v>44819</v>
      </c>
      <c r="K1428">
        <f>_xlfn.XLOOKUP(Emergency[[#This Row],[Patient_ID]],Patientsdetails[Patient_ID],Patientsdetails[Satisfaction_Score])</f>
        <v>2</v>
      </c>
      <c r="L1428" t="e">
        <f>_xlfn.XLOOKUP(Emergency[[#This Row],[Patient_ID]],Medicals[Patient ID],Medicals[Department])</f>
        <v>#N/A</v>
      </c>
    </row>
    <row r="1429" spans="1:12">
      <c r="A1429">
        <v>1428</v>
      </c>
      <c r="B1429">
        <v>361</v>
      </c>
      <c r="C1429">
        <v>1982</v>
      </c>
      <c r="D1429" t="s">
        <v>1261</v>
      </c>
      <c r="E1429">
        <v>2</v>
      </c>
      <c r="F1429" t="s">
        <v>1262</v>
      </c>
      <c r="G1429" s="28">
        <f>_xlfn.XLOOKUP(Emergency[[#This Row],[Visit_ID]],Financials[Visit_ID],Financials[Total_Bill_Amount])</f>
        <v>12644</v>
      </c>
      <c r="H1429" s="28">
        <f>_xlfn.XLOOKUP(Emergency[[#This Row],[Visit_ID]],Financials[Visit_ID],Financials[Insurance_Coverage])</f>
        <v>10996.51864783734</v>
      </c>
      <c r="I1429" s="28">
        <f>_xlfn.XLOOKUP(Emergency[[#This Row],[Visit_ID]],Financials[Visit_ID],Financials[Balance_Due])</f>
        <v>1647.4813521626579</v>
      </c>
      <c r="J1429" s="3">
        <f>_xlfn.XLOOKUP(Emergency[[#This Row],[Visit_ID]],Hospitalvisits[Visit_ID],Hospitalvisits[Admission_Date])</f>
        <v>45578</v>
      </c>
      <c r="K1429">
        <f>_xlfn.XLOOKUP(Emergency[[#This Row],[Patient_ID]],Patientsdetails[Patient_ID],Patientsdetails[Satisfaction_Score])</f>
        <v>2</v>
      </c>
      <c r="L1429" t="e">
        <f>_xlfn.XLOOKUP(Emergency[[#This Row],[Patient_ID]],Medicals[Patient ID],Medicals[Department])</f>
        <v>#N/A</v>
      </c>
    </row>
    <row r="1430" spans="1:12">
      <c r="A1430">
        <v>1429</v>
      </c>
      <c r="B1430">
        <v>934</v>
      </c>
      <c r="C1430">
        <v>1760</v>
      </c>
      <c r="D1430" t="s">
        <v>1262</v>
      </c>
      <c r="E1430">
        <v>3</v>
      </c>
      <c r="F1430" t="s">
        <v>1261</v>
      </c>
      <c r="G1430" s="28">
        <f>_xlfn.XLOOKUP(Emergency[[#This Row],[Visit_ID]],Financials[Visit_ID],Financials[Total_Bill_Amount])</f>
        <v>14124</v>
      </c>
      <c r="H1430" s="28">
        <f>_xlfn.XLOOKUP(Emergency[[#This Row],[Visit_ID]],Financials[Visit_ID],Financials[Insurance_Coverage])</f>
        <v>12187.62274587402</v>
      </c>
      <c r="I1430" s="28">
        <f>_xlfn.XLOOKUP(Emergency[[#This Row],[Visit_ID]],Financials[Visit_ID],Financials[Balance_Due])</f>
        <v>1936.377254125975</v>
      </c>
      <c r="J1430" s="3">
        <f>_xlfn.XLOOKUP(Emergency[[#This Row],[Visit_ID]],Hospitalvisits[Visit_ID],Hospitalvisits[Admission_Date])</f>
        <v>45184</v>
      </c>
      <c r="K1430">
        <f>_xlfn.XLOOKUP(Emergency[[#This Row],[Patient_ID]],Patientsdetails[Patient_ID],Patientsdetails[Satisfaction_Score])</f>
        <v>4</v>
      </c>
      <c r="L1430" t="e">
        <f>_xlfn.XLOOKUP(Emergency[[#This Row],[Patient_ID]],Medicals[Patient ID],Medicals[Department])</f>
        <v>#N/A</v>
      </c>
    </row>
    <row r="1431" spans="1:12">
      <c r="A1431">
        <v>1430</v>
      </c>
      <c r="B1431">
        <v>526</v>
      </c>
      <c r="C1431">
        <v>1979</v>
      </c>
      <c r="D1431" t="s">
        <v>1261</v>
      </c>
      <c r="E1431">
        <v>1</v>
      </c>
      <c r="F1431" t="s">
        <v>1261</v>
      </c>
      <c r="G1431" s="28">
        <f>_xlfn.XLOOKUP(Emergency[[#This Row],[Visit_ID]],Financials[Visit_ID],Financials[Total_Bill_Amount])</f>
        <v>17027</v>
      </c>
      <c r="H1431" s="28">
        <f>_xlfn.XLOOKUP(Emergency[[#This Row],[Visit_ID]],Financials[Visit_ID],Financials[Insurance_Coverage])</f>
        <v>10122.53619528058</v>
      </c>
      <c r="I1431" s="28">
        <f>_xlfn.XLOOKUP(Emergency[[#This Row],[Visit_ID]],Financials[Visit_ID],Financials[Balance_Due])</f>
        <v>6904.4638047194203</v>
      </c>
      <c r="J1431" s="3">
        <f>_xlfn.XLOOKUP(Emergency[[#This Row],[Visit_ID]],Hospitalvisits[Visit_ID],Hospitalvisits[Admission_Date])</f>
        <v>44629</v>
      </c>
      <c r="K1431">
        <f>_xlfn.XLOOKUP(Emergency[[#This Row],[Patient_ID]],Patientsdetails[Patient_ID],Patientsdetails[Satisfaction_Score])</f>
        <v>3</v>
      </c>
      <c r="L1431" t="e">
        <f>_xlfn.XLOOKUP(Emergency[[#This Row],[Patient_ID]],Medicals[Patient ID],Medicals[Department])</f>
        <v>#N/A</v>
      </c>
    </row>
    <row r="1432" spans="1:12">
      <c r="A1432">
        <v>1431</v>
      </c>
      <c r="B1432">
        <v>707</v>
      </c>
      <c r="C1432">
        <v>2606</v>
      </c>
      <c r="D1432" t="s">
        <v>1261</v>
      </c>
      <c r="E1432">
        <v>6</v>
      </c>
      <c r="F1432" t="s">
        <v>1262</v>
      </c>
      <c r="G1432" s="28">
        <f>_xlfn.XLOOKUP(Emergency[[#This Row],[Visit_ID]],Financials[Visit_ID],Financials[Total_Bill_Amount])</f>
        <v>22762</v>
      </c>
      <c r="H1432" s="28">
        <f>_xlfn.XLOOKUP(Emergency[[#This Row],[Visit_ID]],Financials[Visit_ID],Financials[Insurance_Coverage])</f>
        <v>14292.823917644741</v>
      </c>
      <c r="I1432" s="28">
        <f>_xlfn.XLOOKUP(Emergency[[#This Row],[Visit_ID]],Financials[Visit_ID],Financials[Balance_Due])</f>
        <v>8469.1760823552631</v>
      </c>
      <c r="J1432" s="3">
        <f>_xlfn.XLOOKUP(Emergency[[#This Row],[Visit_ID]],Hospitalvisits[Visit_ID],Hospitalvisits[Admission_Date])</f>
        <v>45110</v>
      </c>
      <c r="K1432">
        <f>_xlfn.XLOOKUP(Emergency[[#This Row],[Patient_ID]],Patientsdetails[Patient_ID],Patientsdetails[Satisfaction_Score])</f>
        <v>10</v>
      </c>
      <c r="L1432" t="e">
        <f>_xlfn.XLOOKUP(Emergency[[#This Row],[Patient_ID]],Medicals[Patient ID],Medicals[Department])</f>
        <v>#N/A</v>
      </c>
    </row>
    <row r="1433" spans="1:12">
      <c r="A1433">
        <v>1432</v>
      </c>
      <c r="B1433">
        <v>314</v>
      </c>
      <c r="C1433">
        <v>1041</v>
      </c>
      <c r="D1433" t="s">
        <v>1261</v>
      </c>
      <c r="E1433">
        <v>6</v>
      </c>
      <c r="F1433" t="s">
        <v>1262</v>
      </c>
      <c r="G1433" s="28">
        <f>_xlfn.XLOOKUP(Emergency[[#This Row],[Visit_ID]],Financials[Visit_ID],Financials[Total_Bill_Amount])</f>
        <v>12008</v>
      </c>
      <c r="H1433" s="28">
        <f>_xlfn.XLOOKUP(Emergency[[#This Row],[Visit_ID]],Financials[Visit_ID],Financials[Insurance_Coverage])</f>
        <v>9285.5645395278843</v>
      </c>
      <c r="I1433" s="28">
        <f>_xlfn.XLOOKUP(Emergency[[#This Row],[Visit_ID]],Financials[Visit_ID],Financials[Balance_Due])</f>
        <v>2722.4354604721161</v>
      </c>
      <c r="J1433" s="3">
        <f>_xlfn.XLOOKUP(Emergency[[#This Row],[Visit_ID]],Hospitalvisits[Visit_ID],Hospitalvisits[Admission_Date])</f>
        <v>45459</v>
      </c>
      <c r="K1433">
        <f>_xlfn.XLOOKUP(Emergency[[#This Row],[Patient_ID]],Patientsdetails[Patient_ID],Patientsdetails[Satisfaction_Score])</f>
        <v>8</v>
      </c>
      <c r="L1433" t="e">
        <f>_xlfn.XLOOKUP(Emergency[[#This Row],[Patient_ID]],Medicals[Patient ID],Medicals[Department])</f>
        <v>#N/A</v>
      </c>
    </row>
    <row r="1434" spans="1:12">
      <c r="A1434">
        <v>1433</v>
      </c>
      <c r="B1434">
        <v>410</v>
      </c>
      <c r="C1434">
        <v>1742</v>
      </c>
      <c r="D1434" t="s">
        <v>1261</v>
      </c>
      <c r="E1434">
        <v>11</v>
      </c>
      <c r="F1434" t="s">
        <v>1261</v>
      </c>
      <c r="G1434" s="28">
        <f>_xlfn.XLOOKUP(Emergency[[#This Row],[Visit_ID]],Financials[Visit_ID],Financials[Total_Bill_Amount])</f>
        <v>25630</v>
      </c>
      <c r="H1434" s="28">
        <f>_xlfn.XLOOKUP(Emergency[[#This Row],[Visit_ID]],Financials[Visit_ID],Financials[Insurance_Coverage])</f>
        <v>19727.5804558481</v>
      </c>
      <c r="I1434" s="28">
        <f>_xlfn.XLOOKUP(Emergency[[#This Row],[Visit_ID]],Financials[Visit_ID],Financials[Balance_Due])</f>
        <v>5902.4195441518996</v>
      </c>
      <c r="J1434" s="3">
        <f>_xlfn.XLOOKUP(Emergency[[#This Row],[Visit_ID]],Hospitalvisits[Visit_ID],Hospitalvisits[Admission_Date])</f>
        <v>45224</v>
      </c>
      <c r="K1434">
        <f>_xlfn.XLOOKUP(Emergency[[#This Row],[Patient_ID]],Patientsdetails[Patient_ID],Patientsdetails[Satisfaction_Score])</f>
        <v>1</v>
      </c>
      <c r="L1434" t="e">
        <f>_xlfn.XLOOKUP(Emergency[[#This Row],[Patient_ID]],Medicals[Patient ID],Medicals[Department])</f>
        <v>#N/A</v>
      </c>
    </row>
    <row r="1435" spans="1:12">
      <c r="A1435">
        <v>1434</v>
      </c>
      <c r="B1435">
        <v>63</v>
      </c>
      <c r="C1435">
        <v>1345</v>
      </c>
      <c r="D1435" t="s">
        <v>1261</v>
      </c>
      <c r="E1435">
        <v>3</v>
      </c>
      <c r="F1435" t="s">
        <v>1261</v>
      </c>
      <c r="G1435" s="28">
        <f>_xlfn.XLOOKUP(Emergency[[#This Row],[Visit_ID]],Financials[Visit_ID],Financials[Total_Bill_Amount])</f>
        <v>32152</v>
      </c>
      <c r="H1435" s="28">
        <f>_xlfn.XLOOKUP(Emergency[[#This Row],[Visit_ID]],Financials[Visit_ID],Financials[Insurance_Coverage])</f>
        <v>18590.56587157309</v>
      </c>
      <c r="I1435" s="28">
        <f>_xlfn.XLOOKUP(Emergency[[#This Row],[Visit_ID]],Financials[Visit_ID],Financials[Balance_Due])</f>
        <v>13561.43412842691</v>
      </c>
      <c r="J1435" s="3">
        <f>_xlfn.XLOOKUP(Emergency[[#This Row],[Visit_ID]],Hospitalvisits[Visit_ID],Hospitalvisits[Admission_Date])</f>
        <v>45444</v>
      </c>
      <c r="K1435">
        <f>_xlfn.XLOOKUP(Emergency[[#This Row],[Patient_ID]],Patientsdetails[Patient_ID],Patientsdetails[Satisfaction_Score])</f>
        <v>6</v>
      </c>
      <c r="L1435" t="str">
        <f>_xlfn.XLOOKUP(Emergency[[#This Row],[Patient_ID]],Medicals[Patient ID],Medicals[Department])</f>
        <v>Oncology</v>
      </c>
    </row>
    <row r="1436" spans="1:12">
      <c r="A1436">
        <v>1435</v>
      </c>
      <c r="B1436">
        <v>343</v>
      </c>
      <c r="C1436">
        <v>2505</v>
      </c>
      <c r="D1436" t="s">
        <v>1262</v>
      </c>
      <c r="E1436">
        <v>11</v>
      </c>
      <c r="F1436" t="s">
        <v>1262</v>
      </c>
      <c r="G1436" s="28">
        <f>_xlfn.XLOOKUP(Emergency[[#This Row],[Visit_ID]],Financials[Visit_ID],Financials[Total_Bill_Amount])</f>
        <v>6183</v>
      </c>
      <c r="H1436" s="28">
        <f>_xlfn.XLOOKUP(Emergency[[#This Row],[Visit_ID]],Financials[Visit_ID],Financials[Insurance_Coverage])</f>
        <v>5372.8476849245117</v>
      </c>
      <c r="I1436" s="28">
        <f>_xlfn.XLOOKUP(Emergency[[#This Row],[Visit_ID]],Financials[Visit_ID],Financials[Balance_Due])</f>
        <v>810.15231507548833</v>
      </c>
      <c r="J1436" s="3">
        <f>_xlfn.XLOOKUP(Emergency[[#This Row],[Visit_ID]],Hospitalvisits[Visit_ID],Hospitalvisits[Admission_Date])</f>
        <v>45565</v>
      </c>
      <c r="K1436">
        <f>_xlfn.XLOOKUP(Emergency[[#This Row],[Patient_ID]],Patientsdetails[Patient_ID],Patientsdetails[Satisfaction_Score])</f>
        <v>7</v>
      </c>
      <c r="L1436" t="e">
        <f>_xlfn.XLOOKUP(Emergency[[#This Row],[Patient_ID]],Medicals[Patient ID],Medicals[Department])</f>
        <v>#N/A</v>
      </c>
    </row>
    <row r="1437" spans="1:12">
      <c r="A1437">
        <v>1436</v>
      </c>
      <c r="B1437">
        <v>325</v>
      </c>
      <c r="C1437">
        <v>1890</v>
      </c>
      <c r="D1437" t="s">
        <v>1261</v>
      </c>
      <c r="E1437">
        <v>7</v>
      </c>
      <c r="F1437" t="s">
        <v>1262</v>
      </c>
      <c r="G1437" s="28">
        <f>_xlfn.XLOOKUP(Emergency[[#This Row],[Visit_ID]],Financials[Visit_ID],Financials[Total_Bill_Amount])</f>
        <v>9518</v>
      </c>
      <c r="H1437" s="28">
        <f>_xlfn.XLOOKUP(Emergency[[#This Row],[Visit_ID]],Financials[Visit_ID],Financials[Insurance_Coverage])</f>
        <v>7552.018847374191</v>
      </c>
      <c r="I1437" s="28">
        <f>_xlfn.XLOOKUP(Emergency[[#This Row],[Visit_ID]],Financials[Visit_ID],Financials[Balance_Due])</f>
        <v>1965.981152625809</v>
      </c>
      <c r="J1437" s="3">
        <f>_xlfn.XLOOKUP(Emergency[[#This Row],[Visit_ID]],Hospitalvisits[Visit_ID],Hospitalvisits[Admission_Date])</f>
        <v>45295</v>
      </c>
      <c r="K1437">
        <f>_xlfn.XLOOKUP(Emergency[[#This Row],[Patient_ID]],Patientsdetails[Patient_ID],Patientsdetails[Satisfaction_Score])</f>
        <v>6</v>
      </c>
      <c r="L1437" t="e">
        <f>_xlfn.XLOOKUP(Emergency[[#This Row],[Patient_ID]],Medicals[Patient ID],Medicals[Department])</f>
        <v>#N/A</v>
      </c>
    </row>
    <row r="1438" spans="1:12">
      <c r="A1438">
        <v>1437</v>
      </c>
      <c r="B1438">
        <v>217</v>
      </c>
      <c r="C1438">
        <v>2822</v>
      </c>
      <c r="D1438" t="s">
        <v>1262</v>
      </c>
      <c r="E1438">
        <v>9</v>
      </c>
      <c r="F1438" t="s">
        <v>1261</v>
      </c>
      <c r="G1438" s="28">
        <f>_xlfn.XLOOKUP(Emergency[[#This Row],[Visit_ID]],Financials[Visit_ID],Financials[Total_Bill_Amount])</f>
        <v>12340</v>
      </c>
      <c r="H1438" s="28">
        <f>_xlfn.XLOOKUP(Emergency[[#This Row],[Visit_ID]],Financials[Visit_ID],Financials[Insurance_Coverage])</f>
        <v>7064.4529597499213</v>
      </c>
      <c r="I1438" s="28">
        <f>_xlfn.XLOOKUP(Emergency[[#This Row],[Visit_ID]],Financials[Visit_ID],Financials[Balance_Due])</f>
        <v>5275.5470402500787</v>
      </c>
      <c r="J1438" s="3">
        <f>_xlfn.XLOOKUP(Emergency[[#This Row],[Visit_ID]],Hospitalvisits[Visit_ID],Hospitalvisits[Admission_Date])</f>
        <v>44711</v>
      </c>
      <c r="K1438">
        <f>_xlfn.XLOOKUP(Emergency[[#This Row],[Patient_ID]],Patientsdetails[Patient_ID],Patientsdetails[Satisfaction_Score])</f>
        <v>8</v>
      </c>
      <c r="L1438" t="e">
        <f>_xlfn.XLOOKUP(Emergency[[#This Row],[Patient_ID]],Medicals[Patient ID],Medicals[Department])</f>
        <v>#N/A</v>
      </c>
    </row>
    <row r="1439" spans="1:12">
      <c r="A1439">
        <v>1438</v>
      </c>
      <c r="B1439">
        <v>468</v>
      </c>
      <c r="C1439">
        <v>525</v>
      </c>
      <c r="D1439" t="s">
        <v>1261</v>
      </c>
      <c r="E1439">
        <v>5</v>
      </c>
      <c r="F1439" t="s">
        <v>1262</v>
      </c>
      <c r="G1439" s="28">
        <f>_xlfn.XLOOKUP(Emergency[[#This Row],[Visit_ID]],Financials[Visit_ID],Financials[Total_Bill_Amount])</f>
        <v>47977</v>
      </c>
      <c r="H1439" s="28">
        <f>_xlfn.XLOOKUP(Emergency[[#This Row],[Visit_ID]],Financials[Visit_ID],Financials[Insurance_Coverage])</f>
        <v>34988.319057899957</v>
      </c>
      <c r="I1439" s="28">
        <f>_xlfn.XLOOKUP(Emergency[[#This Row],[Visit_ID]],Financials[Visit_ID],Financials[Balance_Due])</f>
        <v>12988.68094210004</v>
      </c>
      <c r="J1439" s="3">
        <f>_xlfn.XLOOKUP(Emergency[[#This Row],[Visit_ID]],Hospitalvisits[Visit_ID],Hospitalvisits[Admission_Date])</f>
        <v>45476</v>
      </c>
      <c r="K1439">
        <f>_xlfn.XLOOKUP(Emergency[[#This Row],[Patient_ID]],Patientsdetails[Patient_ID],Patientsdetails[Satisfaction_Score])</f>
        <v>3</v>
      </c>
      <c r="L1439" t="e">
        <f>_xlfn.XLOOKUP(Emergency[[#This Row],[Patient_ID]],Medicals[Patient ID],Medicals[Department])</f>
        <v>#N/A</v>
      </c>
    </row>
    <row r="1440" spans="1:12">
      <c r="A1440">
        <v>1439</v>
      </c>
      <c r="B1440">
        <v>490</v>
      </c>
      <c r="C1440">
        <v>2850</v>
      </c>
      <c r="D1440" t="s">
        <v>1262</v>
      </c>
      <c r="E1440">
        <v>6</v>
      </c>
      <c r="F1440" t="s">
        <v>1261</v>
      </c>
      <c r="G1440" s="28">
        <f>_xlfn.XLOOKUP(Emergency[[#This Row],[Visit_ID]],Financials[Visit_ID],Financials[Total_Bill_Amount])</f>
        <v>8894</v>
      </c>
      <c r="H1440" s="28">
        <f>_xlfn.XLOOKUP(Emergency[[#This Row],[Visit_ID]],Financials[Visit_ID],Financials[Insurance_Coverage])</f>
        <v>7070.948065463097</v>
      </c>
      <c r="I1440" s="28">
        <f>_xlfn.XLOOKUP(Emergency[[#This Row],[Visit_ID]],Financials[Visit_ID],Financials[Balance_Due])</f>
        <v>1823.051934536903</v>
      </c>
      <c r="J1440" s="3">
        <f>_xlfn.XLOOKUP(Emergency[[#This Row],[Visit_ID]],Hospitalvisits[Visit_ID],Hospitalvisits[Admission_Date])</f>
        <v>45205</v>
      </c>
      <c r="K1440">
        <f>_xlfn.XLOOKUP(Emergency[[#This Row],[Patient_ID]],Patientsdetails[Patient_ID],Patientsdetails[Satisfaction_Score])</f>
        <v>9</v>
      </c>
      <c r="L1440" t="e">
        <f>_xlfn.XLOOKUP(Emergency[[#This Row],[Patient_ID]],Medicals[Patient ID],Medicals[Department])</f>
        <v>#N/A</v>
      </c>
    </row>
    <row r="1441" spans="1:12">
      <c r="A1441">
        <v>1440</v>
      </c>
      <c r="B1441">
        <v>498</v>
      </c>
      <c r="C1441">
        <v>1381</v>
      </c>
      <c r="D1441" t="s">
        <v>1261</v>
      </c>
      <c r="E1441">
        <v>8</v>
      </c>
      <c r="F1441" t="s">
        <v>1261</v>
      </c>
      <c r="G1441" s="28">
        <f>_xlfn.XLOOKUP(Emergency[[#This Row],[Visit_ID]],Financials[Visit_ID],Financials[Total_Bill_Amount])</f>
        <v>10819</v>
      </c>
      <c r="H1441" s="28">
        <f>_xlfn.XLOOKUP(Emergency[[#This Row],[Visit_ID]],Financials[Visit_ID],Financials[Insurance_Coverage])</f>
        <v>5630.933860800008</v>
      </c>
      <c r="I1441" s="28">
        <f>_xlfn.XLOOKUP(Emergency[[#This Row],[Visit_ID]],Financials[Visit_ID],Financials[Balance_Due])</f>
        <v>5188.066139199992</v>
      </c>
      <c r="J1441" s="3">
        <f>_xlfn.XLOOKUP(Emergency[[#This Row],[Visit_ID]],Hospitalvisits[Visit_ID],Hospitalvisits[Admission_Date])</f>
        <v>45118</v>
      </c>
      <c r="K1441">
        <f>_xlfn.XLOOKUP(Emergency[[#This Row],[Patient_ID]],Patientsdetails[Patient_ID],Patientsdetails[Satisfaction_Score])</f>
        <v>6</v>
      </c>
      <c r="L1441" t="e">
        <f>_xlfn.XLOOKUP(Emergency[[#This Row],[Patient_ID]],Medicals[Patient ID],Medicals[Department])</f>
        <v>#N/A</v>
      </c>
    </row>
    <row r="1442" spans="1:12">
      <c r="A1442">
        <v>1441</v>
      </c>
      <c r="B1442">
        <v>517</v>
      </c>
      <c r="C1442">
        <v>1528</v>
      </c>
      <c r="D1442" t="s">
        <v>1262</v>
      </c>
      <c r="E1442">
        <v>6</v>
      </c>
      <c r="F1442" t="s">
        <v>1262</v>
      </c>
      <c r="G1442" s="28">
        <f>_xlfn.XLOOKUP(Emergency[[#This Row],[Visit_ID]],Financials[Visit_ID],Financials[Total_Bill_Amount])</f>
        <v>7772</v>
      </c>
      <c r="H1442" s="28">
        <f>_xlfn.XLOOKUP(Emergency[[#This Row],[Visit_ID]],Financials[Visit_ID],Financials[Insurance_Coverage])</f>
        <v>4181.8789732369196</v>
      </c>
      <c r="I1442" s="28">
        <f>_xlfn.XLOOKUP(Emergency[[#This Row],[Visit_ID]],Financials[Visit_ID],Financials[Balance_Due])</f>
        <v>3590.12102676308</v>
      </c>
      <c r="J1442" s="3">
        <f>_xlfn.XLOOKUP(Emergency[[#This Row],[Visit_ID]],Hospitalvisits[Visit_ID],Hospitalvisits[Admission_Date])</f>
        <v>45127</v>
      </c>
      <c r="K1442">
        <f>_xlfn.XLOOKUP(Emergency[[#This Row],[Patient_ID]],Patientsdetails[Patient_ID],Patientsdetails[Satisfaction_Score])</f>
        <v>3</v>
      </c>
      <c r="L1442" t="e">
        <f>_xlfn.XLOOKUP(Emergency[[#This Row],[Patient_ID]],Medicals[Patient ID],Medicals[Department])</f>
        <v>#N/A</v>
      </c>
    </row>
    <row r="1443" spans="1:12">
      <c r="A1443">
        <v>1442</v>
      </c>
      <c r="B1443">
        <v>555</v>
      </c>
      <c r="C1443">
        <v>2568</v>
      </c>
      <c r="D1443" t="s">
        <v>1261</v>
      </c>
      <c r="E1443">
        <v>12</v>
      </c>
      <c r="F1443" t="s">
        <v>1262</v>
      </c>
      <c r="G1443" s="28">
        <f>_xlfn.XLOOKUP(Emergency[[#This Row],[Visit_ID]],Financials[Visit_ID],Financials[Total_Bill_Amount])</f>
        <v>25872</v>
      </c>
      <c r="H1443" s="28">
        <f>_xlfn.XLOOKUP(Emergency[[#This Row],[Visit_ID]],Financials[Visit_ID],Financials[Insurance_Coverage])</f>
        <v>13528.74779086439</v>
      </c>
      <c r="I1443" s="28">
        <f>_xlfn.XLOOKUP(Emergency[[#This Row],[Visit_ID]],Financials[Visit_ID],Financials[Balance_Due])</f>
        <v>12343.25220913561</v>
      </c>
      <c r="J1443" s="3">
        <f>_xlfn.XLOOKUP(Emergency[[#This Row],[Visit_ID]],Hospitalvisits[Visit_ID],Hospitalvisits[Admission_Date])</f>
        <v>45311</v>
      </c>
      <c r="K1443">
        <f>_xlfn.XLOOKUP(Emergency[[#This Row],[Patient_ID]],Patientsdetails[Patient_ID],Patientsdetails[Satisfaction_Score])</f>
        <v>1</v>
      </c>
      <c r="L1443" t="e">
        <f>_xlfn.XLOOKUP(Emergency[[#This Row],[Patient_ID]],Medicals[Patient ID],Medicals[Department])</f>
        <v>#N/A</v>
      </c>
    </row>
    <row r="1444" spans="1:12">
      <c r="A1444">
        <v>1443</v>
      </c>
      <c r="B1444">
        <v>321</v>
      </c>
      <c r="C1444">
        <v>1432</v>
      </c>
      <c r="D1444" t="s">
        <v>1261</v>
      </c>
      <c r="E1444">
        <v>5</v>
      </c>
      <c r="F1444" t="s">
        <v>1261</v>
      </c>
      <c r="G1444" s="28">
        <f>_xlfn.XLOOKUP(Emergency[[#This Row],[Visit_ID]],Financials[Visit_ID],Financials[Total_Bill_Amount])</f>
        <v>34950</v>
      </c>
      <c r="H1444" s="28">
        <f>_xlfn.XLOOKUP(Emergency[[#This Row],[Visit_ID]],Financials[Visit_ID],Financials[Insurance_Coverage])</f>
        <v>20497.585976471739</v>
      </c>
      <c r="I1444" s="28">
        <f>_xlfn.XLOOKUP(Emergency[[#This Row],[Visit_ID]],Financials[Visit_ID],Financials[Balance_Due])</f>
        <v>14452.414023528259</v>
      </c>
      <c r="J1444" s="3">
        <f>_xlfn.XLOOKUP(Emergency[[#This Row],[Visit_ID]],Hospitalvisits[Visit_ID],Hospitalvisits[Admission_Date])</f>
        <v>45515</v>
      </c>
      <c r="K1444">
        <f>_xlfn.XLOOKUP(Emergency[[#This Row],[Patient_ID]],Patientsdetails[Patient_ID],Patientsdetails[Satisfaction_Score])</f>
        <v>6</v>
      </c>
      <c r="L1444" t="e">
        <f>_xlfn.XLOOKUP(Emergency[[#This Row],[Patient_ID]],Medicals[Patient ID],Medicals[Department])</f>
        <v>#N/A</v>
      </c>
    </row>
    <row r="1445" spans="1:12">
      <c r="A1445">
        <v>1444</v>
      </c>
      <c r="B1445">
        <v>984</v>
      </c>
      <c r="C1445">
        <v>1284</v>
      </c>
      <c r="D1445" t="s">
        <v>1262</v>
      </c>
      <c r="E1445">
        <v>6</v>
      </c>
      <c r="F1445" t="s">
        <v>1262</v>
      </c>
      <c r="G1445" s="28">
        <f>_xlfn.XLOOKUP(Emergency[[#This Row],[Visit_ID]],Financials[Visit_ID],Financials[Total_Bill_Amount])</f>
        <v>23957</v>
      </c>
      <c r="H1445" s="28">
        <f>_xlfn.XLOOKUP(Emergency[[#This Row],[Visit_ID]],Financials[Visit_ID],Financials[Insurance_Coverage])</f>
        <v>15551.100388567191</v>
      </c>
      <c r="I1445" s="28">
        <f>_xlfn.XLOOKUP(Emergency[[#This Row],[Visit_ID]],Financials[Visit_ID],Financials[Balance_Due])</f>
        <v>8405.8996114328056</v>
      </c>
      <c r="J1445" s="3">
        <f>_xlfn.XLOOKUP(Emergency[[#This Row],[Visit_ID]],Hospitalvisits[Visit_ID],Hospitalvisits[Admission_Date])</f>
        <v>44775</v>
      </c>
      <c r="K1445">
        <f>_xlfn.XLOOKUP(Emergency[[#This Row],[Patient_ID]],Patientsdetails[Patient_ID],Patientsdetails[Satisfaction_Score])</f>
        <v>7</v>
      </c>
      <c r="L1445" t="e">
        <f>_xlfn.XLOOKUP(Emergency[[#This Row],[Patient_ID]],Medicals[Patient ID],Medicals[Department])</f>
        <v>#N/A</v>
      </c>
    </row>
    <row r="1446" spans="1:12">
      <c r="A1446">
        <v>1445</v>
      </c>
      <c r="B1446">
        <v>313</v>
      </c>
      <c r="C1446">
        <v>1087</v>
      </c>
      <c r="D1446" t="s">
        <v>1262</v>
      </c>
      <c r="E1446">
        <v>7</v>
      </c>
      <c r="F1446" t="s">
        <v>1262</v>
      </c>
      <c r="G1446" s="28">
        <f>_xlfn.XLOOKUP(Emergency[[#This Row],[Visit_ID]],Financials[Visit_ID],Financials[Total_Bill_Amount])</f>
        <v>19346</v>
      </c>
      <c r="H1446" s="28">
        <f>_xlfn.XLOOKUP(Emergency[[#This Row],[Visit_ID]],Financials[Visit_ID],Financials[Insurance_Coverage])</f>
        <v>13128.01244511511</v>
      </c>
      <c r="I1446" s="28">
        <f>_xlfn.XLOOKUP(Emergency[[#This Row],[Visit_ID]],Financials[Visit_ID],Financials[Balance_Due])</f>
        <v>6217.9875548848941</v>
      </c>
      <c r="J1446" s="3">
        <f>_xlfn.XLOOKUP(Emergency[[#This Row],[Visit_ID]],Hospitalvisits[Visit_ID],Hospitalvisits[Admission_Date])</f>
        <v>45261</v>
      </c>
      <c r="K1446">
        <f>_xlfn.XLOOKUP(Emergency[[#This Row],[Patient_ID]],Patientsdetails[Patient_ID],Patientsdetails[Satisfaction_Score])</f>
        <v>8</v>
      </c>
      <c r="L1446" t="e">
        <f>_xlfn.XLOOKUP(Emergency[[#This Row],[Patient_ID]],Medicals[Patient ID],Medicals[Department])</f>
        <v>#N/A</v>
      </c>
    </row>
    <row r="1447" spans="1:12">
      <c r="A1447">
        <v>1446</v>
      </c>
      <c r="B1447">
        <v>206</v>
      </c>
      <c r="C1447">
        <v>1151</v>
      </c>
      <c r="D1447" t="s">
        <v>1261</v>
      </c>
      <c r="E1447">
        <v>2</v>
      </c>
      <c r="F1447" t="s">
        <v>1261</v>
      </c>
      <c r="G1447" s="28">
        <f>_xlfn.XLOOKUP(Emergency[[#This Row],[Visit_ID]],Financials[Visit_ID],Financials[Total_Bill_Amount])</f>
        <v>24863</v>
      </c>
      <c r="H1447" s="28">
        <f>_xlfn.XLOOKUP(Emergency[[#This Row],[Visit_ID]],Financials[Visit_ID],Financials[Insurance_Coverage])</f>
        <v>12542.95249742433</v>
      </c>
      <c r="I1447" s="28">
        <f>_xlfn.XLOOKUP(Emergency[[#This Row],[Visit_ID]],Financials[Visit_ID],Financials[Balance_Due])</f>
        <v>12320.04750257567</v>
      </c>
      <c r="J1447" s="3">
        <f>_xlfn.XLOOKUP(Emergency[[#This Row],[Visit_ID]],Hospitalvisits[Visit_ID],Hospitalvisits[Admission_Date])</f>
        <v>45620</v>
      </c>
      <c r="K1447">
        <f>_xlfn.XLOOKUP(Emergency[[#This Row],[Patient_ID]],Patientsdetails[Patient_ID],Patientsdetails[Satisfaction_Score])</f>
        <v>8</v>
      </c>
      <c r="L1447" t="e">
        <f>_xlfn.XLOOKUP(Emergency[[#This Row],[Patient_ID]],Medicals[Patient ID],Medicals[Department])</f>
        <v>#N/A</v>
      </c>
    </row>
    <row r="1448" spans="1:12">
      <c r="A1448">
        <v>1447</v>
      </c>
      <c r="B1448">
        <v>203</v>
      </c>
      <c r="C1448">
        <v>1220</v>
      </c>
      <c r="D1448" t="s">
        <v>1261</v>
      </c>
      <c r="E1448">
        <v>10</v>
      </c>
      <c r="F1448" t="s">
        <v>1261</v>
      </c>
      <c r="G1448" s="28">
        <f>_xlfn.XLOOKUP(Emergency[[#This Row],[Visit_ID]],Financials[Visit_ID],Financials[Total_Bill_Amount])</f>
        <v>15122</v>
      </c>
      <c r="H1448" s="28">
        <f>_xlfn.XLOOKUP(Emergency[[#This Row],[Visit_ID]],Financials[Visit_ID],Financials[Insurance_Coverage])</f>
        <v>9622.5225860079954</v>
      </c>
      <c r="I1448" s="28">
        <f>_xlfn.XLOOKUP(Emergency[[#This Row],[Visit_ID]],Financials[Visit_ID],Financials[Balance_Due])</f>
        <v>5499.4774139920046</v>
      </c>
      <c r="J1448" s="3">
        <f>_xlfn.XLOOKUP(Emergency[[#This Row],[Visit_ID]],Hospitalvisits[Visit_ID],Hospitalvisits[Admission_Date])</f>
        <v>44952</v>
      </c>
      <c r="K1448">
        <f>_xlfn.XLOOKUP(Emergency[[#This Row],[Patient_ID]],Patientsdetails[Patient_ID],Patientsdetails[Satisfaction_Score])</f>
        <v>5</v>
      </c>
      <c r="L1448" t="e">
        <f>_xlfn.XLOOKUP(Emergency[[#This Row],[Patient_ID]],Medicals[Patient ID],Medicals[Department])</f>
        <v>#N/A</v>
      </c>
    </row>
    <row r="1449" spans="1:12">
      <c r="A1449">
        <v>1448</v>
      </c>
      <c r="B1449">
        <v>864</v>
      </c>
      <c r="C1449">
        <v>394</v>
      </c>
      <c r="D1449" t="s">
        <v>1262</v>
      </c>
      <c r="E1449">
        <v>8</v>
      </c>
      <c r="F1449" t="s">
        <v>1262</v>
      </c>
      <c r="G1449" s="28">
        <f>_xlfn.XLOOKUP(Emergency[[#This Row],[Visit_ID]],Financials[Visit_ID],Financials[Total_Bill_Amount])</f>
        <v>18750</v>
      </c>
      <c r="H1449" s="28">
        <f>_xlfn.XLOOKUP(Emergency[[#This Row],[Visit_ID]],Financials[Visit_ID],Financials[Insurance_Coverage])</f>
        <v>10071.529298283131</v>
      </c>
      <c r="I1449" s="28">
        <f>_xlfn.XLOOKUP(Emergency[[#This Row],[Visit_ID]],Financials[Visit_ID],Financials[Balance_Due])</f>
        <v>8678.4707017168712</v>
      </c>
      <c r="J1449" s="3">
        <f>_xlfn.XLOOKUP(Emergency[[#This Row],[Visit_ID]],Hospitalvisits[Visit_ID],Hospitalvisits[Admission_Date])</f>
        <v>45185</v>
      </c>
      <c r="K1449">
        <f>_xlfn.XLOOKUP(Emergency[[#This Row],[Patient_ID]],Patientsdetails[Patient_ID],Patientsdetails[Satisfaction_Score])</f>
        <v>7</v>
      </c>
      <c r="L1449" t="e">
        <f>_xlfn.XLOOKUP(Emergency[[#This Row],[Patient_ID]],Medicals[Patient ID],Medicals[Department])</f>
        <v>#N/A</v>
      </c>
    </row>
    <row r="1450" spans="1:12">
      <c r="A1450">
        <v>1449</v>
      </c>
      <c r="B1450">
        <v>840</v>
      </c>
      <c r="C1450">
        <v>940</v>
      </c>
      <c r="D1450" t="s">
        <v>1262</v>
      </c>
      <c r="E1450">
        <v>3</v>
      </c>
      <c r="F1450" t="s">
        <v>1262</v>
      </c>
      <c r="G1450" s="28">
        <f>_xlfn.XLOOKUP(Emergency[[#This Row],[Visit_ID]],Financials[Visit_ID],Financials[Total_Bill_Amount])</f>
        <v>20070</v>
      </c>
      <c r="H1450" s="28">
        <f>_xlfn.XLOOKUP(Emergency[[#This Row],[Visit_ID]],Financials[Visit_ID],Financials[Insurance_Coverage])</f>
        <v>11866.354441802659</v>
      </c>
      <c r="I1450" s="28">
        <f>_xlfn.XLOOKUP(Emergency[[#This Row],[Visit_ID]],Financials[Visit_ID],Financials[Balance_Due])</f>
        <v>8203.645558197335</v>
      </c>
      <c r="J1450" s="3">
        <f>_xlfn.XLOOKUP(Emergency[[#This Row],[Visit_ID]],Hospitalvisits[Visit_ID],Hospitalvisits[Admission_Date])</f>
        <v>45632</v>
      </c>
      <c r="K1450">
        <f>_xlfn.XLOOKUP(Emergency[[#This Row],[Patient_ID]],Patientsdetails[Patient_ID],Patientsdetails[Satisfaction_Score])</f>
        <v>7</v>
      </c>
      <c r="L1450" t="e">
        <f>_xlfn.XLOOKUP(Emergency[[#This Row],[Patient_ID]],Medicals[Patient ID],Medicals[Department])</f>
        <v>#N/A</v>
      </c>
    </row>
    <row r="1451" spans="1:12">
      <c r="A1451">
        <v>1450</v>
      </c>
      <c r="B1451">
        <v>692</v>
      </c>
      <c r="C1451">
        <v>911</v>
      </c>
      <c r="D1451" t="s">
        <v>1262</v>
      </c>
      <c r="E1451">
        <v>3</v>
      </c>
      <c r="F1451" t="s">
        <v>1261</v>
      </c>
      <c r="G1451" s="28">
        <f>_xlfn.XLOOKUP(Emergency[[#This Row],[Visit_ID]],Financials[Visit_ID],Financials[Total_Bill_Amount])</f>
        <v>18805</v>
      </c>
      <c r="H1451" s="28">
        <f>_xlfn.XLOOKUP(Emergency[[#This Row],[Visit_ID]],Financials[Visit_ID],Financials[Insurance_Coverage])</f>
        <v>14612.96166527473</v>
      </c>
      <c r="I1451" s="28">
        <f>_xlfn.XLOOKUP(Emergency[[#This Row],[Visit_ID]],Financials[Visit_ID],Financials[Balance_Due])</f>
        <v>4192.0383347252719</v>
      </c>
      <c r="J1451" s="3">
        <f>_xlfn.XLOOKUP(Emergency[[#This Row],[Visit_ID]],Hospitalvisits[Visit_ID],Hospitalvisits[Admission_Date])</f>
        <v>44614</v>
      </c>
      <c r="K1451">
        <f>_xlfn.XLOOKUP(Emergency[[#This Row],[Patient_ID]],Patientsdetails[Patient_ID],Patientsdetails[Satisfaction_Score])</f>
        <v>6</v>
      </c>
      <c r="L1451" t="e">
        <f>_xlfn.XLOOKUP(Emergency[[#This Row],[Patient_ID]],Medicals[Patient ID],Medicals[Department])</f>
        <v>#N/A</v>
      </c>
    </row>
    <row r="1452" spans="1:12">
      <c r="A1452">
        <v>1451</v>
      </c>
      <c r="B1452">
        <v>893</v>
      </c>
      <c r="C1452">
        <v>308</v>
      </c>
      <c r="D1452" t="s">
        <v>1262</v>
      </c>
      <c r="E1452">
        <v>1</v>
      </c>
      <c r="F1452" t="s">
        <v>1261</v>
      </c>
      <c r="G1452" s="28">
        <f>_xlfn.XLOOKUP(Emergency[[#This Row],[Visit_ID]],Financials[Visit_ID],Financials[Total_Bill_Amount])</f>
        <v>16461</v>
      </c>
      <c r="H1452" s="28">
        <f>_xlfn.XLOOKUP(Emergency[[#This Row],[Visit_ID]],Financials[Visit_ID],Financials[Insurance_Coverage])</f>
        <v>12821.38960170547</v>
      </c>
      <c r="I1452" s="28">
        <f>_xlfn.XLOOKUP(Emergency[[#This Row],[Visit_ID]],Financials[Visit_ID],Financials[Balance_Due])</f>
        <v>3639.6103982945328</v>
      </c>
      <c r="J1452" s="3">
        <f>_xlfn.XLOOKUP(Emergency[[#This Row],[Visit_ID]],Hospitalvisits[Visit_ID],Hospitalvisits[Admission_Date])</f>
        <v>45489</v>
      </c>
      <c r="K1452">
        <f>_xlfn.XLOOKUP(Emergency[[#This Row],[Patient_ID]],Patientsdetails[Patient_ID],Patientsdetails[Satisfaction_Score])</f>
        <v>3</v>
      </c>
      <c r="L1452" t="e">
        <f>_xlfn.XLOOKUP(Emergency[[#This Row],[Patient_ID]],Medicals[Patient ID],Medicals[Department])</f>
        <v>#N/A</v>
      </c>
    </row>
    <row r="1453" spans="1:12">
      <c r="A1453">
        <v>1452</v>
      </c>
      <c r="B1453">
        <v>107</v>
      </c>
      <c r="C1453">
        <v>1644</v>
      </c>
      <c r="D1453" t="s">
        <v>1261</v>
      </c>
      <c r="E1453">
        <v>12</v>
      </c>
      <c r="F1453" t="s">
        <v>1261</v>
      </c>
      <c r="G1453" s="28">
        <f>_xlfn.XLOOKUP(Emergency[[#This Row],[Visit_ID]],Financials[Visit_ID],Financials[Total_Bill_Amount])</f>
        <v>25076</v>
      </c>
      <c r="H1453" s="28">
        <f>_xlfn.XLOOKUP(Emergency[[#This Row],[Visit_ID]],Financials[Visit_ID],Financials[Insurance_Coverage])</f>
        <v>14176.24948764625</v>
      </c>
      <c r="I1453" s="28">
        <f>_xlfn.XLOOKUP(Emergency[[#This Row],[Visit_ID]],Financials[Visit_ID],Financials[Balance_Due])</f>
        <v>10899.75051235375</v>
      </c>
      <c r="J1453" s="3">
        <f>_xlfn.XLOOKUP(Emergency[[#This Row],[Visit_ID]],Hospitalvisits[Visit_ID],Hospitalvisits[Admission_Date])</f>
        <v>44697</v>
      </c>
      <c r="K1453">
        <f>_xlfn.XLOOKUP(Emergency[[#This Row],[Patient_ID]],Patientsdetails[Patient_ID],Patientsdetails[Satisfaction_Score])</f>
        <v>8</v>
      </c>
      <c r="L1453" t="e">
        <f>_xlfn.XLOOKUP(Emergency[[#This Row],[Patient_ID]],Medicals[Patient ID],Medicals[Department])</f>
        <v>#N/A</v>
      </c>
    </row>
    <row r="1454" spans="1:12">
      <c r="A1454">
        <v>1453</v>
      </c>
      <c r="B1454">
        <v>729</v>
      </c>
      <c r="C1454">
        <v>2318</v>
      </c>
      <c r="D1454" t="s">
        <v>1261</v>
      </c>
      <c r="E1454">
        <v>11</v>
      </c>
      <c r="F1454" t="s">
        <v>1261</v>
      </c>
      <c r="G1454" s="28">
        <f>_xlfn.XLOOKUP(Emergency[[#This Row],[Visit_ID]],Financials[Visit_ID],Financials[Total_Bill_Amount])</f>
        <v>42272</v>
      </c>
      <c r="H1454" s="28">
        <f>_xlfn.XLOOKUP(Emergency[[#This Row],[Visit_ID]],Financials[Visit_ID],Financials[Insurance_Coverage])</f>
        <v>25899.10319427912</v>
      </c>
      <c r="I1454" s="28">
        <f>_xlfn.XLOOKUP(Emergency[[#This Row],[Visit_ID]],Financials[Visit_ID],Financials[Balance_Due])</f>
        <v>16372.89680572088</v>
      </c>
      <c r="J1454" s="3">
        <f>_xlfn.XLOOKUP(Emergency[[#This Row],[Visit_ID]],Hospitalvisits[Visit_ID],Hospitalvisits[Admission_Date])</f>
        <v>45096</v>
      </c>
      <c r="K1454">
        <f>_xlfn.XLOOKUP(Emergency[[#This Row],[Patient_ID]],Patientsdetails[Patient_ID],Patientsdetails[Satisfaction_Score])</f>
        <v>6</v>
      </c>
      <c r="L1454" t="e">
        <f>_xlfn.XLOOKUP(Emergency[[#This Row],[Patient_ID]],Medicals[Patient ID],Medicals[Department])</f>
        <v>#N/A</v>
      </c>
    </row>
    <row r="1455" spans="1:12">
      <c r="A1455">
        <v>1454</v>
      </c>
      <c r="B1455">
        <v>670</v>
      </c>
      <c r="C1455">
        <v>2632</v>
      </c>
      <c r="D1455" t="s">
        <v>1261</v>
      </c>
      <c r="E1455">
        <v>11</v>
      </c>
      <c r="F1455" t="s">
        <v>1262</v>
      </c>
      <c r="G1455" s="28">
        <f>_xlfn.XLOOKUP(Emergency[[#This Row],[Visit_ID]],Financials[Visit_ID],Financials[Total_Bill_Amount])</f>
        <v>44384</v>
      </c>
      <c r="H1455" s="28">
        <f>_xlfn.XLOOKUP(Emergency[[#This Row],[Visit_ID]],Financials[Visit_ID],Financials[Insurance_Coverage])</f>
        <v>24052.091480845931</v>
      </c>
      <c r="I1455" s="28">
        <f>_xlfn.XLOOKUP(Emergency[[#This Row],[Visit_ID]],Financials[Visit_ID],Financials[Balance_Due])</f>
        <v>20331.908519154069</v>
      </c>
      <c r="J1455" s="3">
        <f>_xlfn.XLOOKUP(Emergency[[#This Row],[Visit_ID]],Hospitalvisits[Visit_ID],Hospitalvisits[Admission_Date])</f>
        <v>44612</v>
      </c>
      <c r="K1455">
        <f>_xlfn.XLOOKUP(Emergency[[#This Row],[Patient_ID]],Patientsdetails[Patient_ID],Patientsdetails[Satisfaction_Score])</f>
        <v>8</v>
      </c>
      <c r="L1455" t="e">
        <f>_xlfn.XLOOKUP(Emergency[[#This Row],[Patient_ID]],Medicals[Patient ID],Medicals[Department])</f>
        <v>#N/A</v>
      </c>
    </row>
    <row r="1456" spans="1:12">
      <c r="A1456">
        <v>1455</v>
      </c>
      <c r="B1456">
        <v>860</v>
      </c>
      <c r="C1456">
        <v>1255</v>
      </c>
      <c r="D1456" t="s">
        <v>1261</v>
      </c>
      <c r="E1456">
        <v>10</v>
      </c>
      <c r="F1456" t="s">
        <v>1261</v>
      </c>
      <c r="G1456" s="28">
        <f>_xlfn.XLOOKUP(Emergency[[#This Row],[Visit_ID]],Financials[Visit_ID],Financials[Total_Bill_Amount])</f>
        <v>26749</v>
      </c>
      <c r="H1456" s="28">
        <f>_xlfn.XLOOKUP(Emergency[[#This Row],[Visit_ID]],Financials[Visit_ID],Financials[Insurance_Coverage])</f>
        <v>14254.800776284301</v>
      </c>
      <c r="I1456" s="28">
        <f>_xlfn.XLOOKUP(Emergency[[#This Row],[Visit_ID]],Financials[Visit_ID],Financials[Balance_Due])</f>
        <v>12494.199223715699</v>
      </c>
      <c r="J1456" s="3">
        <f>_xlfn.XLOOKUP(Emergency[[#This Row],[Visit_ID]],Hospitalvisits[Visit_ID],Hospitalvisits[Admission_Date])</f>
        <v>44988</v>
      </c>
      <c r="K1456">
        <f>_xlfn.XLOOKUP(Emergency[[#This Row],[Patient_ID]],Patientsdetails[Patient_ID],Patientsdetails[Satisfaction_Score])</f>
        <v>10</v>
      </c>
      <c r="L1456" t="e">
        <f>_xlfn.XLOOKUP(Emergency[[#This Row],[Patient_ID]],Medicals[Patient ID],Medicals[Department])</f>
        <v>#N/A</v>
      </c>
    </row>
    <row r="1457" spans="1:12">
      <c r="A1457">
        <v>1456</v>
      </c>
      <c r="B1457">
        <v>887</v>
      </c>
      <c r="C1457">
        <v>533</v>
      </c>
      <c r="D1457" t="s">
        <v>1261</v>
      </c>
      <c r="E1457">
        <v>2</v>
      </c>
      <c r="F1457" t="s">
        <v>1262</v>
      </c>
      <c r="G1457" s="28">
        <f>_xlfn.XLOOKUP(Emergency[[#This Row],[Visit_ID]],Financials[Visit_ID],Financials[Total_Bill_Amount])</f>
        <v>23279</v>
      </c>
      <c r="H1457" s="28">
        <f>_xlfn.XLOOKUP(Emergency[[#This Row],[Visit_ID]],Financials[Visit_ID],Financials[Insurance_Coverage])</f>
        <v>17910.4195889687</v>
      </c>
      <c r="I1457" s="28">
        <f>_xlfn.XLOOKUP(Emergency[[#This Row],[Visit_ID]],Financials[Visit_ID],Financials[Balance_Due])</f>
        <v>5368.5804110312974</v>
      </c>
      <c r="J1457" s="3">
        <f>_xlfn.XLOOKUP(Emergency[[#This Row],[Visit_ID]],Hospitalvisits[Visit_ID],Hospitalvisits[Admission_Date])</f>
        <v>45306</v>
      </c>
      <c r="K1457">
        <f>_xlfn.XLOOKUP(Emergency[[#This Row],[Patient_ID]],Patientsdetails[Patient_ID],Patientsdetails[Satisfaction_Score])</f>
        <v>1</v>
      </c>
      <c r="L1457" t="e">
        <f>_xlfn.XLOOKUP(Emergency[[#This Row],[Patient_ID]],Medicals[Patient ID],Medicals[Department])</f>
        <v>#N/A</v>
      </c>
    </row>
    <row r="1458" spans="1:12">
      <c r="A1458">
        <v>1457</v>
      </c>
      <c r="B1458">
        <v>332</v>
      </c>
      <c r="C1458">
        <v>2184</v>
      </c>
      <c r="D1458" t="s">
        <v>1261</v>
      </c>
      <c r="E1458">
        <v>4</v>
      </c>
      <c r="F1458" t="s">
        <v>1261</v>
      </c>
      <c r="G1458" s="28">
        <f>_xlfn.XLOOKUP(Emergency[[#This Row],[Visit_ID]],Financials[Visit_ID],Financials[Total_Bill_Amount])</f>
        <v>14774</v>
      </c>
      <c r="H1458" s="28">
        <f>_xlfn.XLOOKUP(Emergency[[#This Row],[Visit_ID]],Financials[Visit_ID],Financials[Insurance_Coverage])</f>
        <v>9615.7444284296889</v>
      </c>
      <c r="I1458" s="28">
        <f>_xlfn.XLOOKUP(Emergency[[#This Row],[Visit_ID]],Financials[Visit_ID],Financials[Balance_Due])</f>
        <v>5158.2555715703111</v>
      </c>
      <c r="J1458" s="3">
        <f>_xlfn.XLOOKUP(Emergency[[#This Row],[Visit_ID]],Hospitalvisits[Visit_ID],Hospitalvisits[Admission_Date])</f>
        <v>44634</v>
      </c>
      <c r="K1458">
        <f>_xlfn.XLOOKUP(Emergency[[#This Row],[Patient_ID]],Patientsdetails[Patient_ID],Patientsdetails[Satisfaction_Score])</f>
        <v>6</v>
      </c>
      <c r="L1458" t="e">
        <f>_xlfn.XLOOKUP(Emergency[[#This Row],[Patient_ID]],Medicals[Patient ID],Medicals[Department])</f>
        <v>#N/A</v>
      </c>
    </row>
    <row r="1459" spans="1:12">
      <c r="A1459">
        <v>1458</v>
      </c>
      <c r="B1459">
        <v>128</v>
      </c>
      <c r="C1459">
        <v>2363</v>
      </c>
      <c r="D1459" t="s">
        <v>1261</v>
      </c>
      <c r="E1459">
        <v>11</v>
      </c>
      <c r="F1459" t="s">
        <v>1261</v>
      </c>
      <c r="G1459" s="28">
        <f>_xlfn.XLOOKUP(Emergency[[#This Row],[Visit_ID]],Financials[Visit_ID],Financials[Total_Bill_Amount])</f>
        <v>28152</v>
      </c>
      <c r="H1459" s="28">
        <f>_xlfn.XLOOKUP(Emergency[[#This Row],[Visit_ID]],Financials[Visit_ID],Financials[Insurance_Coverage])</f>
        <v>20103.908162156789</v>
      </c>
      <c r="I1459" s="28">
        <f>_xlfn.XLOOKUP(Emergency[[#This Row],[Visit_ID]],Financials[Visit_ID],Financials[Balance_Due])</f>
        <v>8048.091837843207</v>
      </c>
      <c r="J1459" s="3">
        <f>_xlfn.XLOOKUP(Emergency[[#This Row],[Visit_ID]],Hospitalvisits[Visit_ID],Hospitalvisits[Admission_Date])</f>
        <v>44970</v>
      </c>
      <c r="K1459">
        <f>_xlfn.XLOOKUP(Emergency[[#This Row],[Patient_ID]],Patientsdetails[Patient_ID],Patientsdetails[Satisfaction_Score])</f>
        <v>4</v>
      </c>
      <c r="L1459" t="e">
        <f>_xlfn.XLOOKUP(Emergency[[#This Row],[Patient_ID]],Medicals[Patient ID],Medicals[Department])</f>
        <v>#N/A</v>
      </c>
    </row>
    <row r="1460" spans="1:12">
      <c r="A1460">
        <v>1459</v>
      </c>
      <c r="B1460">
        <v>176</v>
      </c>
      <c r="C1460">
        <v>1629</v>
      </c>
      <c r="D1460" t="s">
        <v>1262</v>
      </c>
      <c r="E1460">
        <v>3</v>
      </c>
      <c r="F1460" t="s">
        <v>1261</v>
      </c>
      <c r="G1460" s="28">
        <f>_xlfn.XLOOKUP(Emergency[[#This Row],[Visit_ID]],Financials[Visit_ID],Financials[Total_Bill_Amount])</f>
        <v>23121</v>
      </c>
      <c r="H1460" s="28">
        <f>_xlfn.XLOOKUP(Emergency[[#This Row],[Visit_ID]],Financials[Visit_ID],Financials[Insurance_Coverage])</f>
        <v>17456.442376199419</v>
      </c>
      <c r="I1460" s="28">
        <f>_xlfn.XLOOKUP(Emergency[[#This Row],[Visit_ID]],Financials[Visit_ID],Financials[Balance_Due])</f>
        <v>5664.5576238005806</v>
      </c>
      <c r="J1460" s="3">
        <f>_xlfn.XLOOKUP(Emergency[[#This Row],[Visit_ID]],Hospitalvisits[Visit_ID],Hospitalvisits[Admission_Date])</f>
        <v>44875</v>
      </c>
      <c r="K1460">
        <f>_xlfn.XLOOKUP(Emergency[[#This Row],[Patient_ID]],Patientsdetails[Patient_ID],Patientsdetails[Satisfaction_Score])</f>
        <v>6</v>
      </c>
      <c r="L1460" t="str">
        <f>_xlfn.XLOOKUP(Emergency[[#This Row],[Patient_ID]],Medicals[Patient ID],Medicals[Department])</f>
        <v>Pediatrics</v>
      </c>
    </row>
    <row r="1461" spans="1:12">
      <c r="A1461">
        <v>1460</v>
      </c>
      <c r="B1461">
        <v>968</v>
      </c>
      <c r="C1461">
        <v>316</v>
      </c>
      <c r="D1461" t="s">
        <v>1262</v>
      </c>
      <c r="E1461">
        <v>9</v>
      </c>
      <c r="F1461" t="s">
        <v>1261</v>
      </c>
      <c r="G1461" s="28">
        <f>_xlfn.XLOOKUP(Emergency[[#This Row],[Visit_ID]],Financials[Visit_ID],Financials[Total_Bill_Amount])</f>
        <v>6459</v>
      </c>
      <c r="H1461" s="28">
        <f>_xlfn.XLOOKUP(Emergency[[#This Row],[Visit_ID]],Financials[Visit_ID],Financials[Insurance_Coverage])</f>
        <v>4942.7444691452847</v>
      </c>
      <c r="I1461" s="28">
        <f>_xlfn.XLOOKUP(Emergency[[#This Row],[Visit_ID]],Financials[Visit_ID],Financials[Balance_Due])</f>
        <v>1516.2555308547151</v>
      </c>
      <c r="J1461" s="3">
        <f>_xlfn.XLOOKUP(Emergency[[#This Row],[Visit_ID]],Hospitalvisits[Visit_ID],Hospitalvisits[Admission_Date])</f>
        <v>45556</v>
      </c>
      <c r="K1461">
        <f>_xlfn.XLOOKUP(Emergency[[#This Row],[Patient_ID]],Patientsdetails[Patient_ID],Patientsdetails[Satisfaction_Score])</f>
        <v>2</v>
      </c>
      <c r="L1461" t="e">
        <f>_xlfn.XLOOKUP(Emergency[[#This Row],[Patient_ID]],Medicals[Patient ID],Medicals[Department])</f>
        <v>#N/A</v>
      </c>
    </row>
    <row r="1462" spans="1:12">
      <c r="A1462">
        <v>1461</v>
      </c>
      <c r="B1462">
        <v>225</v>
      </c>
      <c r="C1462">
        <v>742</v>
      </c>
      <c r="D1462" t="s">
        <v>1262</v>
      </c>
      <c r="E1462">
        <v>2</v>
      </c>
      <c r="F1462" t="s">
        <v>1261</v>
      </c>
      <c r="G1462" s="28">
        <f>_xlfn.XLOOKUP(Emergency[[#This Row],[Visit_ID]],Financials[Visit_ID],Financials[Total_Bill_Amount])</f>
        <v>28254</v>
      </c>
      <c r="H1462" s="28">
        <f>_xlfn.XLOOKUP(Emergency[[#This Row],[Visit_ID]],Financials[Visit_ID],Financials[Insurance_Coverage])</f>
        <v>14630.397540101359</v>
      </c>
      <c r="I1462" s="28">
        <f>_xlfn.XLOOKUP(Emergency[[#This Row],[Visit_ID]],Financials[Visit_ID],Financials[Balance_Due])</f>
        <v>13623.602459898641</v>
      </c>
      <c r="J1462" s="3">
        <f>_xlfn.XLOOKUP(Emergency[[#This Row],[Visit_ID]],Hospitalvisits[Visit_ID],Hospitalvisits[Admission_Date])</f>
        <v>44811</v>
      </c>
      <c r="K1462">
        <f>_xlfn.XLOOKUP(Emergency[[#This Row],[Patient_ID]],Patientsdetails[Patient_ID],Patientsdetails[Satisfaction_Score])</f>
        <v>2</v>
      </c>
      <c r="L1462" t="e">
        <f>_xlfn.XLOOKUP(Emergency[[#This Row],[Patient_ID]],Medicals[Patient ID],Medicals[Department])</f>
        <v>#N/A</v>
      </c>
    </row>
    <row r="1463" spans="1:12">
      <c r="A1463">
        <v>1462</v>
      </c>
      <c r="B1463">
        <v>534</v>
      </c>
      <c r="C1463">
        <v>128</v>
      </c>
      <c r="D1463" t="s">
        <v>1261</v>
      </c>
      <c r="E1463">
        <v>2</v>
      </c>
      <c r="F1463" t="s">
        <v>1261</v>
      </c>
      <c r="G1463" s="28">
        <f>_xlfn.XLOOKUP(Emergency[[#This Row],[Visit_ID]],Financials[Visit_ID],Financials[Total_Bill_Amount])</f>
        <v>16236</v>
      </c>
      <c r="H1463" s="28">
        <f>_xlfn.XLOOKUP(Emergency[[#This Row],[Visit_ID]],Financials[Visit_ID],Financials[Insurance_Coverage])</f>
        <v>9519.5779682739576</v>
      </c>
      <c r="I1463" s="28">
        <f>_xlfn.XLOOKUP(Emergency[[#This Row],[Visit_ID]],Financials[Visit_ID],Financials[Balance_Due])</f>
        <v>6716.4220317260424</v>
      </c>
      <c r="J1463" s="3">
        <f>_xlfn.XLOOKUP(Emergency[[#This Row],[Visit_ID]],Hospitalvisits[Visit_ID],Hospitalvisits[Admission_Date])</f>
        <v>44672</v>
      </c>
      <c r="K1463">
        <f>_xlfn.XLOOKUP(Emergency[[#This Row],[Patient_ID]],Patientsdetails[Patient_ID],Patientsdetails[Satisfaction_Score])</f>
        <v>3</v>
      </c>
      <c r="L1463" t="e">
        <f>_xlfn.XLOOKUP(Emergency[[#This Row],[Patient_ID]],Medicals[Patient ID],Medicals[Department])</f>
        <v>#N/A</v>
      </c>
    </row>
    <row r="1464" spans="1:12">
      <c r="A1464">
        <v>1463</v>
      </c>
      <c r="B1464">
        <v>913</v>
      </c>
      <c r="C1464">
        <v>963</v>
      </c>
      <c r="D1464" t="s">
        <v>1261</v>
      </c>
      <c r="E1464">
        <v>10</v>
      </c>
      <c r="F1464" t="s">
        <v>1262</v>
      </c>
      <c r="G1464" s="28">
        <f>_xlfn.XLOOKUP(Emergency[[#This Row],[Visit_ID]],Financials[Visit_ID],Financials[Total_Bill_Amount])</f>
        <v>29152</v>
      </c>
      <c r="H1464" s="28">
        <f>_xlfn.XLOOKUP(Emergency[[#This Row],[Visit_ID]],Financials[Visit_ID],Financials[Insurance_Coverage])</f>
        <v>16046.16949960593</v>
      </c>
      <c r="I1464" s="28">
        <f>_xlfn.XLOOKUP(Emergency[[#This Row],[Visit_ID]],Financials[Visit_ID],Financials[Balance_Due])</f>
        <v>13105.83050039407</v>
      </c>
      <c r="J1464" s="3">
        <f>_xlfn.XLOOKUP(Emergency[[#This Row],[Visit_ID]],Hospitalvisits[Visit_ID],Hospitalvisits[Admission_Date])</f>
        <v>45239</v>
      </c>
      <c r="K1464">
        <f>_xlfn.XLOOKUP(Emergency[[#This Row],[Patient_ID]],Patientsdetails[Patient_ID],Patientsdetails[Satisfaction_Score])</f>
        <v>1</v>
      </c>
      <c r="L1464" t="e">
        <f>_xlfn.XLOOKUP(Emergency[[#This Row],[Patient_ID]],Medicals[Patient ID],Medicals[Department])</f>
        <v>#N/A</v>
      </c>
    </row>
    <row r="1465" spans="1:12">
      <c r="A1465">
        <v>1464</v>
      </c>
      <c r="B1465">
        <v>51</v>
      </c>
      <c r="C1465">
        <v>2508</v>
      </c>
      <c r="D1465" t="s">
        <v>1261</v>
      </c>
      <c r="E1465">
        <v>3</v>
      </c>
      <c r="F1465" t="s">
        <v>1262</v>
      </c>
      <c r="G1465" s="28">
        <f>_xlfn.XLOOKUP(Emergency[[#This Row],[Visit_ID]],Financials[Visit_ID],Financials[Total_Bill_Amount])</f>
        <v>5599</v>
      </c>
      <c r="H1465" s="28">
        <f>_xlfn.XLOOKUP(Emergency[[#This Row],[Visit_ID]],Financials[Visit_ID],Financials[Insurance_Coverage])</f>
        <v>4386.9821052624739</v>
      </c>
      <c r="I1465" s="28">
        <f>_xlfn.XLOOKUP(Emergency[[#This Row],[Visit_ID]],Financials[Visit_ID],Financials[Balance_Due])</f>
        <v>1212.0178947375259</v>
      </c>
      <c r="J1465" s="3">
        <f>_xlfn.XLOOKUP(Emergency[[#This Row],[Visit_ID]],Hospitalvisits[Visit_ID],Hospitalvisits[Admission_Date])</f>
        <v>45239</v>
      </c>
      <c r="K1465">
        <f>_xlfn.XLOOKUP(Emergency[[#This Row],[Patient_ID]],Patientsdetails[Patient_ID],Patientsdetails[Satisfaction_Score])</f>
        <v>9</v>
      </c>
      <c r="L1465" t="str">
        <f>_xlfn.XLOOKUP(Emergency[[#This Row],[Patient_ID]],Medicals[Patient ID],Medicals[Department])</f>
        <v>Cardiology</v>
      </c>
    </row>
    <row r="1466" spans="1:12">
      <c r="A1466">
        <v>1465</v>
      </c>
      <c r="B1466">
        <v>12</v>
      </c>
      <c r="C1466">
        <v>650</v>
      </c>
      <c r="D1466" t="s">
        <v>1261</v>
      </c>
      <c r="E1466">
        <v>10</v>
      </c>
      <c r="F1466" t="s">
        <v>1261</v>
      </c>
      <c r="G1466" s="28">
        <f>_xlfn.XLOOKUP(Emergency[[#This Row],[Visit_ID]],Financials[Visit_ID],Financials[Total_Bill_Amount])</f>
        <v>8106</v>
      </c>
      <c r="H1466" s="28">
        <f>_xlfn.XLOOKUP(Emergency[[#This Row],[Visit_ID]],Financials[Visit_ID],Financials[Insurance_Coverage])</f>
        <v>5089.4875047534551</v>
      </c>
      <c r="I1466" s="28">
        <f>_xlfn.XLOOKUP(Emergency[[#This Row],[Visit_ID]],Financials[Visit_ID],Financials[Balance_Due])</f>
        <v>3016.5124952465449</v>
      </c>
      <c r="J1466" s="3">
        <f>_xlfn.XLOOKUP(Emergency[[#This Row],[Visit_ID]],Hospitalvisits[Visit_ID],Hospitalvisits[Admission_Date])</f>
        <v>45587</v>
      </c>
      <c r="K1466">
        <f>_xlfn.XLOOKUP(Emergency[[#This Row],[Patient_ID]],Patientsdetails[Patient_ID],Patientsdetails[Satisfaction_Score])</f>
        <v>6</v>
      </c>
      <c r="L1466" t="e">
        <f>_xlfn.XLOOKUP(Emergency[[#This Row],[Patient_ID]],Medicals[Patient ID],Medicals[Department])</f>
        <v>#N/A</v>
      </c>
    </row>
    <row r="1467" spans="1:12">
      <c r="A1467">
        <v>1466</v>
      </c>
      <c r="B1467">
        <v>183</v>
      </c>
      <c r="C1467">
        <v>2686</v>
      </c>
      <c r="D1467" t="s">
        <v>1262</v>
      </c>
      <c r="E1467">
        <v>7</v>
      </c>
      <c r="F1467" t="s">
        <v>1261</v>
      </c>
      <c r="G1467" s="28">
        <f>_xlfn.XLOOKUP(Emergency[[#This Row],[Visit_ID]],Financials[Visit_ID],Financials[Total_Bill_Amount])</f>
        <v>18818</v>
      </c>
      <c r="H1467" s="28">
        <f>_xlfn.XLOOKUP(Emergency[[#This Row],[Visit_ID]],Financials[Visit_ID],Financials[Insurance_Coverage])</f>
        <v>11141.989313003331</v>
      </c>
      <c r="I1467" s="28">
        <f>_xlfn.XLOOKUP(Emergency[[#This Row],[Visit_ID]],Financials[Visit_ID],Financials[Balance_Due])</f>
        <v>7676.0106869966676</v>
      </c>
      <c r="J1467" s="3">
        <f>_xlfn.XLOOKUP(Emergency[[#This Row],[Visit_ID]],Hospitalvisits[Visit_ID],Hospitalvisits[Admission_Date])</f>
        <v>44975</v>
      </c>
      <c r="K1467">
        <f>_xlfn.XLOOKUP(Emergency[[#This Row],[Patient_ID]],Patientsdetails[Patient_ID],Patientsdetails[Satisfaction_Score])</f>
        <v>7</v>
      </c>
      <c r="L1467" t="e">
        <f>_xlfn.XLOOKUP(Emergency[[#This Row],[Patient_ID]],Medicals[Patient ID],Medicals[Department])</f>
        <v>#N/A</v>
      </c>
    </row>
    <row r="1468" spans="1:12">
      <c r="A1468">
        <v>1467</v>
      </c>
      <c r="B1468">
        <v>177</v>
      </c>
      <c r="C1468">
        <v>2862</v>
      </c>
      <c r="D1468" t="s">
        <v>1262</v>
      </c>
      <c r="E1468">
        <v>5</v>
      </c>
      <c r="F1468" t="s">
        <v>1261</v>
      </c>
      <c r="G1468" s="28">
        <f>_xlfn.XLOOKUP(Emergency[[#This Row],[Visit_ID]],Financials[Visit_ID],Financials[Total_Bill_Amount])</f>
        <v>33799</v>
      </c>
      <c r="H1468" s="28">
        <f>_xlfn.XLOOKUP(Emergency[[#This Row],[Visit_ID]],Financials[Visit_ID],Financials[Insurance_Coverage])</f>
        <v>29531.09693320276</v>
      </c>
      <c r="I1468" s="28">
        <f>_xlfn.XLOOKUP(Emergency[[#This Row],[Visit_ID]],Financials[Visit_ID],Financials[Balance_Due])</f>
        <v>4267.9030667972402</v>
      </c>
      <c r="J1468" s="3">
        <f>_xlfn.XLOOKUP(Emergency[[#This Row],[Visit_ID]],Hospitalvisits[Visit_ID],Hospitalvisits[Admission_Date])</f>
        <v>45143</v>
      </c>
      <c r="K1468">
        <f>_xlfn.XLOOKUP(Emergency[[#This Row],[Patient_ID]],Patientsdetails[Patient_ID],Patientsdetails[Satisfaction_Score])</f>
        <v>5</v>
      </c>
      <c r="L1468" t="e">
        <f>_xlfn.XLOOKUP(Emergency[[#This Row],[Patient_ID]],Medicals[Patient ID],Medicals[Department])</f>
        <v>#N/A</v>
      </c>
    </row>
    <row r="1469" spans="1:12">
      <c r="A1469">
        <v>1468</v>
      </c>
      <c r="B1469">
        <v>317</v>
      </c>
      <c r="C1469">
        <v>738</v>
      </c>
      <c r="D1469" t="s">
        <v>1262</v>
      </c>
      <c r="E1469">
        <v>1</v>
      </c>
      <c r="F1469" t="s">
        <v>1262</v>
      </c>
      <c r="G1469" s="28">
        <f>_xlfn.XLOOKUP(Emergency[[#This Row],[Visit_ID]],Financials[Visit_ID],Financials[Total_Bill_Amount])</f>
        <v>48508</v>
      </c>
      <c r="H1469" s="28">
        <f>_xlfn.XLOOKUP(Emergency[[#This Row],[Visit_ID]],Financials[Visit_ID],Financials[Insurance_Coverage])</f>
        <v>42056.109467327653</v>
      </c>
      <c r="I1469" s="28">
        <f>_xlfn.XLOOKUP(Emergency[[#This Row],[Visit_ID]],Financials[Visit_ID],Financials[Balance_Due])</f>
        <v>6451.8905326723543</v>
      </c>
      <c r="J1469" s="3">
        <f>_xlfn.XLOOKUP(Emergency[[#This Row],[Visit_ID]],Hospitalvisits[Visit_ID],Hospitalvisits[Admission_Date])</f>
        <v>44626</v>
      </c>
      <c r="K1469">
        <f>_xlfn.XLOOKUP(Emergency[[#This Row],[Patient_ID]],Patientsdetails[Patient_ID],Patientsdetails[Satisfaction_Score])</f>
        <v>8</v>
      </c>
      <c r="L1469" t="e">
        <f>_xlfn.XLOOKUP(Emergency[[#This Row],[Patient_ID]],Medicals[Patient ID],Medicals[Department])</f>
        <v>#N/A</v>
      </c>
    </row>
    <row r="1470" spans="1:12">
      <c r="A1470">
        <v>1469</v>
      </c>
      <c r="B1470">
        <v>288</v>
      </c>
      <c r="C1470">
        <v>1860</v>
      </c>
      <c r="D1470" t="s">
        <v>1262</v>
      </c>
      <c r="E1470">
        <v>7</v>
      </c>
      <c r="F1470" t="s">
        <v>1262</v>
      </c>
      <c r="G1470" s="28">
        <f>_xlfn.XLOOKUP(Emergency[[#This Row],[Visit_ID]],Financials[Visit_ID],Financials[Total_Bill_Amount])</f>
        <v>22422</v>
      </c>
      <c r="H1470" s="28">
        <f>_xlfn.XLOOKUP(Emergency[[#This Row],[Visit_ID]],Financials[Visit_ID],Financials[Insurance_Coverage])</f>
        <v>13108.1378467624</v>
      </c>
      <c r="I1470" s="28">
        <f>_xlfn.XLOOKUP(Emergency[[#This Row],[Visit_ID]],Financials[Visit_ID],Financials[Balance_Due])</f>
        <v>9313.8621532376037</v>
      </c>
      <c r="J1470" s="3">
        <f>_xlfn.XLOOKUP(Emergency[[#This Row],[Visit_ID]],Hospitalvisits[Visit_ID],Hospitalvisits[Admission_Date])</f>
        <v>44653</v>
      </c>
      <c r="K1470">
        <f>_xlfn.XLOOKUP(Emergency[[#This Row],[Patient_ID]],Patientsdetails[Patient_ID],Patientsdetails[Satisfaction_Score])</f>
        <v>9</v>
      </c>
      <c r="L1470" t="e">
        <f>_xlfn.XLOOKUP(Emergency[[#This Row],[Patient_ID]],Medicals[Patient ID],Medicals[Department])</f>
        <v>#N/A</v>
      </c>
    </row>
    <row r="1471" spans="1:12">
      <c r="A1471">
        <v>1470</v>
      </c>
      <c r="B1471">
        <v>162</v>
      </c>
      <c r="C1471">
        <v>1803</v>
      </c>
      <c r="D1471" t="s">
        <v>1262</v>
      </c>
      <c r="E1471">
        <v>9</v>
      </c>
      <c r="F1471" t="s">
        <v>1261</v>
      </c>
      <c r="G1471" s="28">
        <f>_xlfn.XLOOKUP(Emergency[[#This Row],[Visit_ID]],Financials[Visit_ID],Financials[Total_Bill_Amount])</f>
        <v>26161</v>
      </c>
      <c r="H1471" s="28">
        <f>_xlfn.XLOOKUP(Emergency[[#This Row],[Visit_ID]],Financials[Visit_ID],Financials[Insurance_Coverage])</f>
        <v>21020.613941278159</v>
      </c>
      <c r="I1471" s="28">
        <f>_xlfn.XLOOKUP(Emergency[[#This Row],[Visit_ID]],Financials[Visit_ID],Financials[Balance_Due])</f>
        <v>5140.3860587218414</v>
      </c>
      <c r="J1471" s="3">
        <f>_xlfn.XLOOKUP(Emergency[[#This Row],[Visit_ID]],Hospitalvisits[Visit_ID],Hospitalvisits[Admission_Date])</f>
        <v>45522</v>
      </c>
      <c r="K1471">
        <f>_xlfn.XLOOKUP(Emergency[[#This Row],[Patient_ID]],Patientsdetails[Patient_ID],Patientsdetails[Satisfaction_Score])</f>
        <v>2</v>
      </c>
      <c r="L1471" t="e">
        <f>_xlfn.XLOOKUP(Emergency[[#This Row],[Patient_ID]],Medicals[Patient ID],Medicals[Department])</f>
        <v>#N/A</v>
      </c>
    </row>
    <row r="1472" spans="1:12">
      <c r="A1472">
        <v>1471</v>
      </c>
      <c r="B1472">
        <v>790</v>
      </c>
      <c r="C1472">
        <v>491</v>
      </c>
      <c r="D1472" t="s">
        <v>1261</v>
      </c>
      <c r="E1472">
        <v>1</v>
      </c>
      <c r="F1472" t="s">
        <v>1262</v>
      </c>
      <c r="G1472" s="28">
        <f>_xlfn.XLOOKUP(Emergency[[#This Row],[Visit_ID]],Financials[Visit_ID],Financials[Total_Bill_Amount])</f>
        <v>47739</v>
      </c>
      <c r="H1472" s="28">
        <f>_xlfn.XLOOKUP(Emergency[[#This Row],[Visit_ID]],Financials[Visit_ID],Financials[Insurance_Coverage])</f>
        <v>34392.553810900259</v>
      </c>
      <c r="I1472" s="28">
        <f>_xlfn.XLOOKUP(Emergency[[#This Row],[Visit_ID]],Financials[Visit_ID],Financials[Balance_Due])</f>
        <v>13346.446189099741</v>
      </c>
      <c r="J1472" s="3">
        <f>_xlfn.XLOOKUP(Emergency[[#This Row],[Visit_ID]],Hospitalvisits[Visit_ID],Hospitalvisits[Admission_Date])</f>
        <v>44890</v>
      </c>
      <c r="K1472">
        <f>_xlfn.XLOOKUP(Emergency[[#This Row],[Patient_ID]],Patientsdetails[Patient_ID],Patientsdetails[Satisfaction_Score])</f>
        <v>1</v>
      </c>
      <c r="L1472" t="e">
        <f>_xlfn.XLOOKUP(Emergency[[#This Row],[Patient_ID]],Medicals[Patient ID],Medicals[Department])</f>
        <v>#N/A</v>
      </c>
    </row>
    <row r="1473" spans="1:12">
      <c r="A1473">
        <v>1472</v>
      </c>
      <c r="B1473">
        <v>11</v>
      </c>
      <c r="C1473">
        <v>1464</v>
      </c>
      <c r="D1473" t="s">
        <v>1261</v>
      </c>
      <c r="E1473">
        <v>3</v>
      </c>
      <c r="F1473" t="s">
        <v>1262</v>
      </c>
      <c r="G1473" s="28">
        <f>_xlfn.XLOOKUP(Emergency[[#This Row],[Visit_ID]],Financials[Visit_ID],Financials[Total_Bill_Amount])</f>
        <v>33531</v>
      </c>
      <c r="H1473" s="28">
        <f>_xlfn.XLOOKUP(Emergency[[#This Row],[Visit_ID]],Financials[Visit_ID],Financials[Insurance_Coverage])</f>
        <v>25829.86408167769</v>
      </c>
      <c r="I1473" s="28">
        <f>_xlfn.XLOOKUP(Emergency[[#This Row],[Visit_ID]],Financials[Visit_ID],Financials[Balance_Due])</f>
        <v>7701.135918322314</v>
      </c>
      <c r="J1473" s="3">
        <f>_xlfn.XLOOKUP(Emergency[[#This Row],[Visit_ID]],Hospitalvisits[Visit_ID],Hospitalvisits[Admission_Date])</f>
        <v>44626</v>
      </c>
      <c r="K1473">
        <f>_xlfn.XLOOKUP(Emergency[[#This Row],[Patient_ID]],Patientsdetails[Patient_ID],Patientsdetails[Satisfaction_Score])</f>
        <v>4</v>
      </c>
      <c r="L1473" t="e">
        <f>_xlfn.XLOOKUP(Emergency[[#This Row],[Patient_ID]],Medicals[Patient ID],Medicals[Department])</f>
        <v>#N/A</v>
      </c>
    </row>
    <row r="1474" spans="1:12">
      <c r="A1474">
        <v>1473</v>
      </c>
      <c r="B1474">
        <v>245</v>
      </c>
      <c r="C1474">
        <v>2336</v>
      </c>
      <c r="D1474" t="s">
        <v>1261</v>
      </c>
      <c r="E1474">
        <v>9</v>
      </c>
      <c r="F1474" t="s">
        <v>1261</v>
      </c>
      <c r="G1474" s="28">
        <f>_xlfn.XLOOKUP(Emergency[[#This Row],[Visit_ID]],Financials[Visit_ID],Financials[Total_Bill_Amount])</f>
        <v>23207</v>
      </c>
      <c r="H1474" s="28">
        <f>_xlfn.XLOOKUP(Emergency[[#This Row],[Visit_ID]],Financials[Visit_ID],Financials[Insurance_Coverage])</f>
        <v>12241.805606048791</v>
      </c>
      <c r="I1474" s="28">
        <f>_xlfn.XLOOKUP(Emergency[[#This Row],[Visit_ID]],Financials[Visit_ID],Financials[Balance_Due])</f>
        <v>10965.194393951209</v>
      </c>
      <c r="J1474" s="3">
        <f>_xlfn.XLOOKUP(Emergency[[#This Row],[Visit_ID]],Hospitalvisits[Visit_ID],Hospitalvisits[Admission_Date])</f>
        <v>45087</v>
      </c>
      <c r="K1474">
        <f>_xlfn.XLOOKUP(Emergency[[#This Row],[Patient_ID]],Patientsdetails[Patient_ID],Patientsdetails[Satisfaction_Score])</f>
        <v>5</v>
      </c>
      <c r="L1474" t="e">
        <f>_xlfn.XLOOKUP(Emergency[[#This Row],[Patient_ID]],Medicals[Patient ID],Medicals[Department])</f>
        <v>#N/A</v>
      </c>
    </row>
    <row r="1475" spans="1:12">
      <c r="A1475">
        <v>1474</v>
      </c>
      <c r="B1475">
        <v>510</v>
      </c>
      <c r="C1475">
        <v>2266</v>
      </c>
      <c r="D1475" t="s">
        <v>1262</v>
      </c>
      <c r="E1475">
        <v>3</v>
      </c>
      <c r="F1475" t="s">
        <v>1262</v>
      </c>
      <c r="G1475" s="28">
        <f>_xlfn.XLOOKUP(Emergency[[#This Row],[Visit_ID]],Financials[Visit_ID],Financials[Total_Bill_Amount])</f>
        <v>6100</v>
      </c>
      <c r="H1475" s="28">
        <f>_xlfn.XLOOKUP(Emergency[[#This Row],[Visit_ID]],Financials[Visit_ID],Financials[Insurance_Coverage])</f>
        <v>3506.1330019053962</v>
      </c>
      <c r="I1475" s="28">
        <f>_xlfn.XLOOKUP(Emergency[[#This Row],[Visit_ID]],Financials[Visit_ID],Financials[Balance_Due])</f>
        <v>2593.8669980946038</v>
      </c>
      <c r="J1475" s="3">
        <f>_xlfn.XLOOKUP(Emergency[[#This Row],[Visit_ID]],Hospitalvisits[Visit_ID],Hospitalvisits[Admission_Date])</f>
        <v>44599</v>
      </c>
      <c r="K1475">
        <f>_xlfn.XLOOKUP(Emergency[[#This Row],[Patient_ID]],Patientsdetails[Patient_ID],Patientsdetails[Satisfaction_Score])</f>
        <v>7</v>
      </c>
      <c r="L1475" t="e">
        <f>_xlfn.XLOOKUP(Emergency[[#This Row],[Patient_ID]],Medicals[Patient ID],Medicals[Department])</f>
        <v>#N/A</v>
      </c>
    </row>
    <row r="1476" spans="1:12">
      <c r="A1476">
        <v>1475</v>
      </c>
      <c r="B1476">
        <v>234</v>
      </c>
      <c r="C1476">
        <v>2043</v>
      </c>
      <c r="D1476" t="s">
        <v>1261</v>
      </c>
      <c r="E1476">
        <v>1</v>
      </c>
      <c r="F1476" t="s">
        <v>1262</v>
      </c>
      <c r="G1476" s="28">
        <f>_xlfn.XLOOKUP(Emergency[[#This Row],[Visit_ID]],Financials[Visit_ID],Financials[Total_Bill_Amount])</f>
        <v>38381</v>
      </c>
      <c r="H1476" s="28">
        <f>_xlfn.XLOOKUP(Emergency[[#This Row],[Visit_ID]],Financials[Visit_ID],Financials[Insurance_Coverage])</f>
        <v>33900.499560045893</v>
      </c>
      <c r="I1476" s="28">
        <f>_xlfn.XLOOKUP(Emergency[[#This Row],[Visit_ID]],Financials[Visit_ID],Financials[Balance_Due])</f>
        <v>4480.5004399541067</v>
      </c>
      <c r="J1476" s="3">
        <f>_xlfn.XLOOKUP(Emergency[[#This Row],[Visit_ID]],Hospitalvisits[Visit_ID],Hospitalvisits[Admission_Date])</f>
        <v>45209</v>
      </c>
      <c r="K1476">
        <f>_xlfn.XLOOKUP(Emergency[[#This Row],[Patient_ID]],Patientsdetails[Patient_ID],Patientsdetails[Satisfaction_Score])</f>
        <v>10</v>
      </c>
      <c r="L1476" t="e">
        <f>_xlfn.XLOOKUP(Emergency[[#This Row],[Patient_ID]],Medicals[Patient ID],Medicals[Department])</f>
        <v>#N/A</v>
      </c>
    </row>
    <row r="1477" spans="1:12">
      <c r="A1477">
        <v>1476</v>
      </c>
      <c r="B1477">
        <v>79</v>
      </c>
      <c r="C1477">
        <v>652</v>
      </c>
      <c r="D1477" t="s">
        <v>1262</v>
      </c>
      <c r="E1477">
        <v>11</v>
      </c>
      <c r="F1477" t="s">
        <v>1261</v>
      </c>
      <c r="G1477" s="28">
        <f>_xlfn.XLOOKUP(Emergency[[#This Row],[Visit_ID]],Financials[Visit_ID],Financials[Total_Bill_Amount])</f>
        <v>3977</v>
      </c>
      <c r="H1477" s="28">
        <f>_xlfn.XLOOKUP(Emergency[[#This Row],[Visit_ID]],Financials[Visit_ID],Financials[Insurance_Coverage])</f>
        <v>2540.2700930162</v>
      </c>
      <c r="I1477" s="28">
        <f>_xlfn.XLOOKUP(Emergency[[#This Row],[Visit_ID]],Financials[Visit_ID],Financials[Balance_Due])</f>
        <v>1436.7299069838</v>
      </c>
      <c r="J1477" s="3">
        <f>_xlfn.XLOOKUP(Emergency[[#This Row],[Visit_ID]],Hospitalvisits[Visit_ID],Hospitalvisits[Admission_Date])</f>
        <v>45036</v>
      </c>
      <c r="K1477">
        <f>_xlfn.XLOOKUP(Emergency[[#This Row],[Patient_ID]],Patientsdetails[Patient_ID],Patientsdetails[Satisfaction_Score])</f>
        <v>10</v>
      </c>
      <c r="L1477" t="str">
        <f>_xlfn.XLOOKUP(Emergency[[#This Row],[Patient_ID]],Medicals[Patient ID],Medicals[Department])</f>
        <v>Orthopedics</v>
      </c>
    </row>
    <row r="1478" spans="1:12">
      <c r="A1478">
        <v>1477</v>
      </c>
      <c r="B1478">
        <v>208</v>
      </c>
      <c r="C1478">
        <v>560</v>
      </c>
      <c r="D1478" t="s">
        <v>1261</v>
      </c>
      <c r="E1478">
        <v>4</v>
      </c>
      <c r="F1478" t="s">
        <v>1262</v>
      </c>
      <c r="G1478" s="28">
        <f>_xlfn.XLOOKUP(Emergency[[#This Row],[Visit_ID]],Financials[Visit_ID],Financials[Total_Bill_Amount])</f>
        <v>18351</v>
      </c>
      <c r="H1478" s="28">
        <f>_xlfn.XLOOKUP(Emergency[[#This Row],[Visit_ID]],Financials[Visit_ID],Financials[Insurance_Coverage])</f>
        <v>9756.8558198985884</v>
      </c>
      <c r="I1478" s="28">
        <f>_xlfn.XLOOKUP(Emergency[[#This Row],[Visit_ID]],Financials[Visit_ID],Financials[Balance_Due])</f>
        <v>8594.1441801014116</v>
      </c>
      <c r="J1478" s="3">
        <f>_xlfn.XLOOKUP(Emergency[[#This Row],[Visit_ID]],Hospitalvisits[Visit_ID],Hospitalvisits[Admission_Date])</f>
        <v>45280</v>
      </c>
      <c r="K1478">
        <f>_xlfn.XLOOKUP(Emergency[[#This Row],[Patient_ID]],Patientsdetails[Patient_ID],Patientsdetails[Satisfaction_Score])</f>
        <v>6</v>
      </c>
      <c r="L1478" t="str">
        <f>_xlfn.XLOOKUP(Emergency[[#This Row],[Patient_ID]],Medicals[Patient ID],Medicals[Department])</f>
        <v>Pediatrics</v>
      </c>
    </row>
    <row r="1479" spans="1:12">
      <c r="A1479">
        <v>1478</v>
      </c>
      <c r="B1479">
        <v>355</v>
      </c>
      <c r="C1479">
        <v>2896</v>
      </c>
      <c r="D1479" t="s">
        <v>1261</v>
      </c>
      <c r="E1479">
        <v>12</v>
      </c>
      <c r="F1479" t="s">
        <v>1261</v>
      </c>
      <c r="G1479" s="28">
        <f>_xlfn.XLOOKUP(Emergency[[#This Row],[Visit_ID]],Financials[Visit_ID],Financials[Total_Bill_Amount])</f>
        <v>18360</v>
      </c>
      <c r="H1479" s="28">
        <f>_xlfn.XLOOKUP(Emergency[[#This Row],[Visit_ID]],Financials[Visit_ID],Financials[Insurance_Coverage])</f>
        <v>12211.419800272801</v>
      </c>
      <c r="I1479" s="28">
        <f>_xlfn.XLOOKUP(Emergency[[#This Row],[Visit_ID]],Financials[Visit_ID],Financials[Balance_Due])</f>
        <v>6148.5801997271992</v>
      </c>
      <c r="J1479" s="3">
        <f>_xlfn.XLOOKUP(Emergency[[#This Row],[Visit_ID]],Hospitalvisits[Visit_ID],Hospitalvisits[Admission_Date])</f>
        <v>45581</v>
      </c>
      <c r="K1479">
        <f>_xlfn.XLOOKUP(Emergency[[#This Row],[Patient_ID]],Patientsdetails[Patient_ID],Patientsdetails[Satisfaction_Score])</f>
        <v>5</v>
      </c>
      <c r="L1479" t="e">
        <f>_xlfn.XLOOKUP(Emergency[[#This Row],[Patient_ID]],Medicals[Patient ID],Medicals[Department])</f>
        <v>#N/A</v>
      </c>
    </row>
    <row r="1480" spans="1:12">
      <c r="A1480">
        <v>1479</v>
      </c>
      <c r="B1480">
        <v>859</v>
      </c>
      <c r="C1480">
        <v>321</v>
      </c>
      <c r="D1480" t="s">
        <v>1262</v>
      </c>
      <c r="E1480">
        <v>2</v>
      </c>
      <c r="F1480" t="s">
        <v>1261</v>
      </c>
      <c r="G1480" s="28">
        <f>_xlfn.XLOOKUP(Emergency[[#This Row],[Visit_ID]],Financials[Visit_ID],Financials[Total_Bill_Amount])</f>
        <v>24360</v>
      </c>
      <c r="H1480" s="28">
        <f>_xlfn.XLOOKUP(Emergency[[#This Row],[Visit_ID]],Financials[Visit_ID],Financials[Insurance_Coverage])</f>
        <v>14089.17295364157</v>
      </c>
      <c r="I1480" s="28">
        <f>_xlfn.XLOOKUP(Emergency[[#This Row],[Visit_ID]],Financials[Visit_ID],Financials[Balance_Due])</f>
        <v>10270.82704635843</v>
      </c>
      <c r="J1480" s="3">
        <f>_xlfn.XLOOKUP(Emergency[[#This Row],[Visit_ID]],Hospitalvisits[Visit_ID],Hospitalvisits[Admission_Date])</f>
        <v>45398</v>
      </c>
      <c r="K1480">
        <f>_xlfn.XLOOKUP(Emergency[[#This Row],[Patient_ID]],Patientsdetails[Patient_ID],Patientsdetails[Satisfaction_Score])</f>
        <v>5</v>
      </c>
      <c r="L1480" t="e">
        <f>_xlfn.XLOOKUP(Emergency[[#This Row],[Patient_ID]],Medicals[Patient ID],Medicals[Department])</f>
        <v>#N/A</v>
      </c>
    </row>
    <row r="1481" spans="1:12">
      <c r="A1481">
        <v>1480</v>
      </c>
      <c r="B1481">
        <v>155</v>
      </c>
      <c r="C1481">
        <v>684</v>
      </c>
      <c r="D1481" t="s">
        <v>1262</v>
      </c>
      <c r="E1481">
        <v>11</v>
      </c>
      <c r="F1481" t="s">
        <v>1261</v>
      </c>
      <c r="G1481" s="28">
        <f>_xlfn.XLOOKUP(Emergency[[#This Row],[Visit_ID]],Financials[Visit_ID],Financials[Total_Bill_Amount])</f>
        <v>17202</v>
      </c>
      <c r="H1481" s="28">
        <f>_xlfn.XLOOKUP(Emergency[[#This Row],[Visit_ID]],Financials[Visit_ID],Financials[Insurance_Coverage])</f>
        <v>13681.122629007739</v>
      </c>
      <c r="I1481" s="28">
        <f>_xlfn.XLOOKUP(Emergency[[#This Row],[Visit_ID]],Financials[Visit_ID],Financials[Balance_Due])</f>
        <v>3520.877370992263</v>
      </c>
      <c r="J1481" s="3">
        <f>_xlfn.XLOOKUP(Emergency[[#This Row],[Visit_ID]],Hospitalvisits[Visit_ID],Hospitalvisits[Admission_Date])</f>
        <v>45390</v>
      </c>
      <c r="K1481">
        <f>_xlfn.XLOOKUP(Emergency[[#This Row],[Patient_ID]],Patientsdetails[Patient_ID],Patientsdetails[Satisfaction_Score])</f>
        <v>1</v>
      </c>
      <c r="L1481" t="str">
        <f>_xlfn.XLOOKUP(Emergency[[#This Row],[Patient_ID]],Medicals[Patient ID],Medicals[Department])</f>
        <v>Oncology</v>
      </c>
    </row>
    <row r="1482" spans="1:12">
      <c r="A1482">
        <v>1481</v>
      </c>
      <c r="B1482">
        <v>204</v>
      </c>
      <c r="C1482">
        <v>363</v>
      </c>
      <c r="D1482" t="s">
        <v>1262</v>
      </c>
      <c r="E1482">
        <v>1</v>
      </c>
      <c r="F1482" t="s">
        <v>1261</v>
      </c>
      <c r="G1482" s="28">
        <f>_xlfn.XLOOKUP(Emergency[[#This Row],[Visit_ID]],Financials[Visit_ID],Financials[Total_Bill_Amount])</f>
        <v>22850</v>
      </c>
      <c r="H1482" s="28">
        <f>_xlfn.XLOOKUP(Emergency[[#This Row],[Visit_ID]],Financials[Visit_ID],Financials[Insurance_Coverage])</f>
        <v>18630.567748974521</v>
      </c>
      <c r="I1482" s="28">
        <f>_xlfn.XLOOKUP(Emergency[[#This Row],[Visit_ID]],Financials[Visit_ID],Financials[Balance_Due])</f>
        <v>4219.4322510254788</v>
      </c>
      <c r="J1482" s="3">
        <f>_xlfn.XLOOKUP(Emergency[[#This Row],[Visit_ID]],Hospitalvisits[Visit_ID],Hospitalvisits[Admission_Date])</f>
        <v>45063</v>
      </c>
      <c r="K1482">
        <f>_xlfn.XLOOKUP(Emergency[[#This Row],[Patient_ID]],Patientsdetails[Patient_ID],Patientsdetails[Satisfaction_Score])</f>
        <v>9</v>
      </c>
      <c r="L1482" t="str">
        <f>_xlfn.XLOOKUP(Emergency[[#This Row],[Patient_ID]],Medicals[Patient ID],Medicals[Department])</f>
        <v>Pediatrics</v>
      </c>
    </row>
    <row r="1483" spans="1:12">
      <c r="A1483">
        <v>1482</v>
      </c>
      <c r="B1483">
        <v>373</v>
      </c>
      <c r="C1483">
        <v>1002</v>
      </c>
      <c r="D1483" t="s">
        <v>1262</v>
      </c>
      <c r="E1483">
        <v>5</v>
      </c>
      <c r="F1483" t="s">
        <v>1262</v>
      </c>
      <c r="G1483" s="28">
        <f>_xlfn.XLOOKUP(Emergency[[#This Row],[Visit_ID]],Financials[Visit_ID],Financials[Total_Bill_Amount])</f>
        <v>10622</v>
      </c>
      <c r="H1483" s="28">
        <f>_xlfn.XLOOKUP(Emergency[[#This Row],[Visit_ID]],Financials[Visit_ID],Financials[Insurance_Coverage])</f>
        <v>5822.9315461450551</v>
      </c>
      <c r="I1483" s="28">
        <f>_xlfn.XLOOKUP(Emergency[[#This Row],[Visit_ID]],Financials[Visit_ID],Financials[Balance_Due])</f>
        <v>4799.0684538549449</v>
      </c>
      <c r="J1483" s="3">
        <f>_xlfn.XLOOKUP(Emergency[[#This Row],[Visit_ID]],Hospitalvisits[Visit_ID],Hospitalvisits[Admission_Date])</f>
        <v>45026</v>
      </c>
      <c r="K1483">
        <f>_xlfn.XLOOKUP(Emergency[[#This Row],[Patient_ID]],Patientsdetails[Patient_ID],Patientsdetails[Satisfaction_Score])</f>
        <v>4</v>
      </c>
      <c r="L1483" t="e">
        <f>_xlfn.XLOOKUP(Emergency[[#This Row],[Patient_ID]],Medicals[Patient ID],Medicals[Department])</f>
        <v>#N/A</v>
      </c>
    </row>
    <row r="1484" spans="1:12">
      <c r="A1484">
        <v>1483</v>
      </c>
      <c r="B1484">
        <v>733</v>
      </c>
      <c r="C1484">
        <v>1995</v>
      </c>
      <c r="D1484" t="s">
        <v>1262</v>
      </c>
      <c r="E1484">
        <v>1</v>
      </c>
      <c r="F1484" t="s">
        <v>1261</v>
      </c>
      <c r="G1484" s="28">
        <f>_xlfn.XLOOKUP(Emergency[[#This Row],[Visit_ID]],Financials[Visit_ID],Financials[Total_Bill_Amount])</f>
        <v>10670</v>
      </c>
      <c r="H1484" s="28">
        <f>_xlfn.XLOOKUP(Emergency[[#This Row],[Visit_ID]],Financials[Visit_ID],Financials[Insurance_Coverage])</f>
        <v>6648.6343243638084</v>
      </c>
      <c r="I1484" s="28">
        <f>_xlfn.XLOOKUP(Emergency[[#This Row],[Visit_ID]],Financials[Visit_ID],Financials[Balance_Due])</f>
        <v>4021.365675636192</v>
      </c>
      <c r="J1484" s="3">
        <f>_xlfn.XLOOKUP(Emergency[[#This Row],[Visit_ID]],Hospitalvisits[Visit_ID],Hospitalvisits[Admission_Date])</f>
        <v>44754</v>
      </c>
      <c r="K1484">
        <f>_xlfn.XLOOKUP(Emergency[[#This Row],[Patient_ID]],Patientsdetails[Patient_ID],Patientsdetails[Satisfaction_Score])</f>
        <v>4</v>
      </c>
      <c r="L1484" t="e">
        <f>_xlfn.XLOOKUP(Emergency[[#This Row],[Patient_ID]],Medicals[Patient ID],Medicals[Department])</f>
        <v>#N/A</v>
      </c>
    </row>
    <row r="1485" spans="1:12">
      <c r="A1485">
        <v>1484</v>
      </c>
      <c r="B1485">
        <v>470</v>
      </c>
      <c r="C1485">
        <v>1762</v>
      </c>
      <c r="D1485" t="s">
        <v>1262</v>
      </c>
      <c r="E1485">
        <v>9</v>
      </c>
      <c r="F1485" t="s">
        <v>1262</v>
      </c>
      <c r="G1485" s="28">
        <f>_xlfn.XLOOKUP(Emergency[[#This Row],[Visit_ID]],Financials[Visit_ID],Financials[Total_Bill_Amount])</f>
        <v>18298</v>
      </c>
      <c r="H1485" s="28">
        <f>_xlfn.XLOOKUP(Emergency[[#This Row],[Visit_ID]],Financials[Visit_ID],Financials[Insurance_Coverage])</f>
        <v>12993.277632452749</v>
      </c>
      <c r="I1485" s="28">
        <f>_xlfn.XLOOKUP(Emergency[[#This Row],[Visit_ID]],Financials[Visit_ID],Financials[Balance_Due])</f>
        <v>5304.7223675472515</v>
      </c>
      <c r="J1485" s="3">
        <f>_xlfn.XLOOKUP(Emergency[[#This Row],[Visit_ID]],Hospitalvisits[Visit_ID],Hospitalvisits[Admission_Date])</f>
        <v>45024</v>
      </c>
      <c r="K1485">
        <f>_xlfn.XLOOKUP(Emergency[[#This Row],[Patient_ID]],Patientsdetails[Patient_ID],Patientsdetails[Satisfaction_Score])</f>
        <v>2</v>
      </c>
      <c r="L1485" t="e">
        <f>_xlfn.XLOOKUP(Emergency[[#This Row],[Patient_ID]],Medicals[Patient ID],Medicals[Department])</f>
        <v>#N/A</v>
      </c>
    </row>
    <row r="1486" spans="1:12">
      <c r="A1486">
        <v>1485</v>
      </c>
      <c r="B1486">
        <v>683</v>
      </c>
      <c r="C1486">
        <v>2842</v>
      </c>
      <c r="D1486" t="s">
        <v>1261</v>
      </c>
      <c r="E1486">
        <v>8</v>
      </c>
      <c r="F1486" t="s">
        <v>1261</v>
      </c>
      <c r="G1486" s="28">
        <f>_xlfn.XLOOKUP(Emergency[[#This Row],[Visit_ID]],Financials[Visit_ID],Financials[Total_Bill_Amount])</f>
        <v>21931</v>
      </c>
      <c r="H1486" s="28">
        <f>_xlfn.XLOOKUP(Emergency[[#This Row],[Visit_ID]],Financials[Visit_ID],Financials[Insurance_Coverage])</f>
        <v>17011.789107184261</v>
      </c>
      <c r="I1486" s="28">
        <f>_xlfn.XLOOKUP(Emergency[[#This Row],[Visit_ID]],Financials[Visit_ID],Financials[Balance_Due])</f>
        <v>4919.2108928157431</v>
      </c>
      <c r="J1486" s="3">
        <f>_xlfn.XLOOKUP(Emergency[[#This Row],[Visit_ID]],Hospitalvisits[Visit_ID],Hospitalvisits[Admission_Date])</f>
        <v>44803</v>
      </c>
      <c r="K1486">
        <f>_xlfn.XLOOKUP(Emergency[[#This Row],[Patient_ID]],Patientsdetails[Patient_ID],Patientsdetails[Satisfaction_Score])</f>
        <v>7</v>
      </c>
      <c r="L1486" t="e">
        <f>_xlfn.XLOOKUP(Emergency[[#This Row],[Patient_ID]],Medicals[Patient ID],Medicals[Department])</f>
        <v>#N/A</v>
      </c>
    </row>
    <row r="1487" spans="1:12">
      <c r="A1487">
        <v>1486</v>
      </c>
      <c r="B1487">
        <v>192</v>
      </c>
      <c r="C1487">
        <v>2530</v>
      </c>
      <c r="D1487" t="s">
        <v>1261</v>
      </c>
      <c r="E1487">
        <v>1</v>
      </c>
      <c r="F1487" t="s">
        <v>1261</v>
      </c>
      <c r="G1487" s="28">
        <f>_xlfn.XLOOKUP(Emergency[[#This Row],[Visit_ID]],Financials[Visit_ID],Financials[Total_Bill_Amount])</f>
        <v>24691</v>
      </c>
      <c r="H1487" s="28">
        <f>_xlfn.XLOOKUP(Emergency[[#This Row],[Visit_ID]],Financials[Visit_ID],Financials[Insurance_Coverage])</f>
        <v>19119.624887674981</v>
      </c>
      <c r="I1487" s="28">
        <f>_xlfn.XLOOKUP(Emergency[[#This Row],[Visit_ID]],Financials[Visit_ID],Financials[Balance_Due])</f>
        <v>5571.3751123250186</v>
      </c>
      <c r="J1487" s="3">
        <f>_xlfn.XLOOKUP(Emergency[[#This Row],[Visit_ID]],Hospitalvisits[Visit_ID],Hospitalvisits[Admission_Date])</f>
        <v>44856</v>
      </c>
      <c r="K1487">
        <f>_xlfn.XLOOKUP(Emergency[[#This Row],[Patient_ID]],Patientsdetails[Patient_ID],Patientsdetails[Satisfaction_Score])</f>
        <v>8</v>
      </c>
      <c r="L1487" t="str">
        <f>_xlfn.XLOOKUP(Emergency[[#This Row],[Patient_ID]],Medicals[Patient ID],Medicals[Department])</f>
        <v>Cardiology</v>
      </c>
    </row>
    <row r="1488" spans="1:12">
      <c r="A1488">
        <v>1487</v>
      </c>
      <c r="B1488">
        <v>686</v>
      </c>
      <c r="C1488">
        <v>1385</v>
      </c>
      <c r="D1488" t="s">
        <v>1262</v>
      </c>
      <c r="E1488">
        <v>1</v>
      </c>
      <c r="F1488" t="s">
        <v>1262</v>
      </c>
      <c r="G1488" s="28">
        <f>_xlfn.XLOOKUP(Emergency[[#This Row],[Visit_ID]],Financials[Visit_ID],Financials[Total_Bill_Amount])</f>
        <v>18760</v>
      </c>
      <c r="H1488" s="28">
        <f>_xlfn.XLOOKUP(Emergency[[#This Row],[Visit_ID]],Financials[Visit_ID],Financials[Insurance_Coverage])</f>
        <v>12535.60681730113</v>
      </c>
      <c r="I1488" s="28">
        <f>_xlfn.XLOOKUP(Emergency[[#This Row],[Visit_ID]],Financials[Visit_ID],Financials[Balance_Due])</f>
        <v>6224.3931826988683</v>
      </c>
      <c r="J1488" s="3">
        <f>_xlfn.XLOOKUP(Emergency[[#This Row],[Visit_ID]],Hospitalvisits[Visit_ID],Hospitalvisits[Admission_Date])</f>
        <v>45512</v>
      </c>
      <c r="K1488">
        <f>_xlfn.XLOOKUP(Emergency[[#This Row],[Patient_ID]],Patientsdetails[Patient_ID],Patientsdetails[Satisfaction_Score])</f>
        <v>7</v>
      </c>
      <c r="L1488" t="e">
        <f>_xlfn.XLOOKUP(Emergency[[#This Row],[Patient_ID]],Medicals[Patient ID],Medicals[Department])</f>
        <v>#N/A</v>
      </c>
    </row>
    <row r="1489" spans="1:12">
      <c r="A1489">
        <v>1488</v>
      </c>
      <c r="B1489">
        <v>559</v>
      </c>
      <c r="C1489">
        <v>663</v>
      </c>
      <c r="D1489" t="s">
        <v>1261</v>
      </c>
      <c r="E1489">
        <v>4</v>
      </c>
      <c r="F1489" t="s">
        <v>1262</v>
      </c>
      <c r="G1489" s="28">
        <f>_xlfn.XLOOKUP(Emergency[[#This Row],[Visit_ID]],Financials[Visit_ID],Financials[Total_Bill_Amount])</f>
        <v>23914</v>
      </c>
      <c r="H1489" s="28">
        <f>_xlfn.XLOOKUP(Emergency[[#This Row],[Visit_ID]],Financials[Visit_ID],Financials[Insurance_Coverage])</f>
        <v>12691.681572134739</v>
      </c>
      <c r="I1489" s="28">
        <f>_xlfn.XLOOKUP(Emergency[[#This Row],[Visit_ID]],Financials[Visit_ID],Financials[Balance_Due])</f>
        <v>11222.318427865261</v>
      </c>
      <c r="J1489" s="3">
        <f>_xlfn.XLOOKUP(Emergency[[#This Row],[Visit_ID]],Hospitalvisits[Visit_ID],Hospitalvisits[Admission_Date])</f>
        <v>45447</v>
      </c>
      <c r="K1489">
        <f>_xlfn.XLOOKUP(Emergency[[#This Row],[Patient_ID]],Patientsdetails[Patient_ID],Patientsdetails[Satisfaction_Score])</f>
        <v>9</v>
      </c>
      <c r="L1489" t="e">
        <f>_xlfn.XLOOKUP(Emergency[[#This Row],[Patient_ID]],Medicals[Patient ID],Medicals[Department])</f>
        <v>#N/A</v>
      </c>
    </row>
    <row r="1490" spans="1:12">
      <c r="A1490">
        <v>1489</v>
      </c>
      <c r="B1490">
        <v>536</v>
      </c>
      <c r="C1490">
        <v>1102</v>
      </c>
      <c r="D1490" t="s">
        <v>1261</v>
      </c>
      <c r="E1490">
        <v>7</v>
      </c>
      <c r="F1490" t="s">
        <v>1261</v>
      </c>
      <c r="G1490" s="28">
        <f>_xlfn.XLOOKUP(Emergency[[#This Row],[Visit_ID]],Financials[Visit_ID],Financials[Total_Bill_Amount])</f>
        <v>9475</v>
      </c>
      <c r="H1490" s="28">
        <f>_xlfn.XLOOKUP(Emergency[[#This Row],[Visit_ID]],Financials[Visit_ID],Financials[Insurance_Coverage])</f>
        <v>7080.871594633114</v>
      </c>
      <c r="I1490" s="28">
        <f>_xlfn.XLOOKUP(Emergency[[#This Row],[Visit_ID]],Financials[Visit_ID],Financials[Balance_Due])</f>
        <v>2394.128405366886</v>
      </c>
      <c r="J1490" s="3">
        <f>_xlfn.XLOOKUP(Emergency[[#This Row],[Visit_ID]],Hospitalvisits[Visit_ID],Hospitalvisits[Admission_Date])</f>
        <v>45307</v>
      </c>
      <c r="K1490">
        <f>_xlfn.XLOOKUP(Emergency[[#This Row],[Patient_ID]],Patientsdetails[Patient_ID],Patientsdetails[Satisfaction_Score])</f>
        <v>9</v>
      </c>
      <c r="L1490" t="e">
        <f>_xlfn.XLOOKUP(Emergency[[#This Row],[Patient_ID]],Medicals[Patient ID],Medicals[Department])</f>
        <v>#N/A</v>
      </c>
    </row>
    <row r="1491" spans="1:12">
      <c r="A1491">
        <v>1490</v>
      </c>
      <c r="B1491">
        <v>110</v>
      </c>
      <c r="C1491">
        <v>2427</v>
      </c>
      <c r="D1491" t="s">
        <v>1261</v>
      </c>
      <c r="E1491">
        <v>10</v>
      </c>
      <c r="F1491" t="s">
        <v>1261</v>
      </c>
      <c r="G1491" s="28">
        <f>_xlfn.XLOOKUP(Emergency[[#This Row],[Visit_ID]],Financials[Visit_ID],Financials[Total_Bill_Amount])</f>
        <v>10193</v>
      </c>
      <c r="H1491" s="28">
        <f>_xlfn.XLOOKUP(Emergency[[#This Row],[Visit_ID]],Financials[Visit_ID],Financials[Insurance_Coverage])</f>
        <v>8692.3456671909407</v>
      </c>
      <c r="I1491" s="28">
        <f>_xlfn.XLOOKUP(Emergency[[#This Row],[Visit_ID]],Financials[Visit_ID],Financials[Balance_Due])</f>
        <v>1500.654332809059</v>
      </c>
      <c r="J1491" s="3">
        <f>_xlfn.XLOOKUP(Emergency[[#This Row],[Visit_ID]],Hospitalvisits[Visit_ID],Hospitalvisits[Admission_Date])</f>
        <v>44568</v>
      </c>
      <c r="K1491">
        <f>_xlfn.XLOOKUP(Emergency[[#This Row],[Patient_ID]],Patientsdetails[Patient_ID],Patientsdetails[Satisfaction_Score])</f>
        <v>2</v>
      </c>
      <c r="L1491" t="e">
        <f>_xlfn.XLOOKUP(Emergency[[#This Row],[Patient_ID]],Medicals[Patient ID],Medicals[Department])</f>
        <v>#N/A</v>
      </c>
    </row>
    <row r="1492" spans="1:12">
      <c r="A1492">
        <v>1491</v>
      </c>
      <c r="B1492">
        <v>184</v>
      </c>
      <c r="C1492">
        <v>1527</v>
      </c>
      <c r="D1492" t="s">
        <v>1262</v>
      </c>
      <c r="E1492">
        <v>12</v>
      </c>
      <c r="F1492" t="s">
        <v>1262</v>
      </c>
      <c r="G1492" s="28">
        <f>_xlfn.XLOOKUP(Emergency[[#This Row],[Visit_ID]],Financials[Visit_ID],Financials[Total_Bill_Amount])</f>
        <v>8887</v>
      </c>
      <c r="H1492" s="28">
        <f>_xlfn.XLOOKUP(Emergency[[#This Row],[Visit_ID]],Financials[Visit_ID],Financials[Insurance_Coverage])</f>
        <v>6733.2898619412072</v>
      </c>
      <c r="I1492" s="28">
        <f>_xlfn.XLOOKUP(Emergency[[#This Row],[Visit_ID]],Financials[Visit_ID],Financials[Balance_Due])</f>
        <v>2153.7101380587928</v>
      </c>
      <c r="J1492" s="3">
        <f>_xlfn.XLOOKUP(Emergency[[#This Row],[Visit_ID]],Hospitalvisits[Visit_ID],Hospitalvisits[Admission_Date])</f>
        <v>45472</v>
      </c>
      <c r="K1492">
        <f>_xlfn.XLOOKUP(Emergency[[#This Row],[Patient_ID]],Patientsdetails[Patient_ID],Patientsdetails[Satisfaction_Score])</f>
        <v>9</v>
      </c>
      <c r="L1492" t="e">
        <f>_xlfn.XLOOKUP(Emergency[[#This Row],[Patient_ID]],Medicals[Patient ID],Medicals[Department])</f>
        <v>#N/A</v>
      </c>
    </row>
    <row r="1493" spans="1:12">
      <c r="A1493">
        <v>1492</v>
      </c>
      <c r="B1493">
        <v>484</v>
      </c>
      <c r="C1493">
        <v>2047</v>
      </c>
      <c r="D1493" t="s">
        <v>1261</v>
      </c>
      <c r="E1493">
        <v>8</v>
      </c>
      <c r="F1493" t="s">
        <v>1261</v>
      </c>
      <c r="G1493" s="28">
        <f>_xlfn.XLOOKUP(Emergency[[#This Row],[Visit_ID]],Financials[Visit_ID],Financials[Total_Bill_Amount])</f>
        <v>22713</v>
      </c>
      <c r="H1493" s="28">
        <f>_xlfn.XLOOKUP(Emergency[[#This Row],[Visit_ID]],Financials[Visit_ID],Financials[Insurance_Coverage])</f>
        <v>16215.21156335804</v>
      </c>
      <c r="I1493" s="28">
        <f>_xlfn.XLOOKUP(Emergency[[#This Row],[Visit_ID]],Financials[Visit_ID],Financials[Balance_Due])</f>
        <v>6497.7884366419603</v>
      </c>
      <c r="J1493" s="3">
        <f>_xlfn.XLOOKUP(Emergency[[#This Row],[Visit_ID]],Hospitalvisits[Visit_ID],Hospitalvisits[Admission_Date])</f>
        <v>44624</v>
      </c>
      <c r="K1493">
        <f>_xlfn.XLOOKUP(Emergency[[#This Row],[Patient_ID]],Patientsdetails[Patient_ID],Patientsdetails[Satisfaction_Score])</f>
        <v>1</v>
      </c>
      <c r="L1493" t="e">
        <f>_xlfn.XLOOKUP(Emergency[[#This Row],[Patient_ID]],Medicals[Patient ID],Medicals[Department])</f>
        <v>#N/A</v>
      </c>
    </row>
    <row r="1494" spans="1:12">
      <c r="A1494">
        <v>1493</v>
      </c>
      <c r="B1494">
        <v>954</v>
      </c>
      <c r="C1494">
        <v>561</v>
      </c>
      <c r="D1494" t="s">
        <v>1261</v>
      </c>
      <c r="E1494">
        <v>9</v>
      </c>
      <c r="F1494" t="s">
        <v>1261</v>
      </c>
      <c r="G1494" s="28">
        <f>_xlfn.XLOOKUP(Emergency[[#This Row],[Visit_ID]],Financials[Visit_ID],Financials[Total_Bill_Amount])</f>
        <v>33622</v>
      </c>
      <c r="H1494" s="28">
        <f>_xlfn.XLOOKUP(Emergency[[#This Row],[Visit_ID]],Financials[Visit_ID],Financials[Insurance_Coverage])</f>
        <v>23070.78117770487</v>
      </c>
      <c r="I1494" s="28">
        <f>_xlfn.XLOOKUP(Emergency[[#This Row],[Visit_ID]],Financials[Visit_ID],Financials[Balance_Due])</f>
        <v>10551.21882229513</v>
      </c>
      <c r="J1494" s="3">
        <f>_xlfn.XLOOKUP(Emergency[[#This Row],[Visit_ID]],Hospitalvisits[Visit_ID],Hospitalvisits[Admission_Date])</f>
        <v>44664</v>
      </c>
      <c r="K1494">
        <f>_xlfn.XLOOKUP(Emergency[[#This Row],[Patient_ID]],Patientsdetails[Patient_ID],Patientsdetails[Satisfaction_Score])</f>
        <v>1</v>
      </c>
      <c r="L1494" t="e">
        <f>_xlfn.XLOOKUP(Emergency[[#This Row],[Patient_ID]],Medicals[Patient ID],Medicals[Department])</f>
        <v>#N/A</v>
      </c>
    </row>
    <row r="1495" spans="1:12">
      <c r="A1495">
        <v>1494</v>
      </c>
      <c r="B1495">
        <v>861</v>
      </c>
      <c r="C1495">
        <v>1631</v>
      </c>
      <c r="D1495" t="s">
        <v>1261</v>
      </c>
      <c r="E1495">
        <v>10</v>
      </c>
      <c r="F1495" t="s">
        <v>1262</v>
      </c>
      <c r="G1495" s="28">
        <f>_xlfn.XLOOKUP(Emergency[[#This Row],[Visit_ID]],Financials[Visit_ID],Financials[Total_Bill_Amount])</f>
        <v>23478</v>
      </c>
      <c r="H1495" s="28">
        <f>_xlfn.XLOOKUP(Emergency[[#This Row],[Visit_ID]],Financials[Visit_ID],Financials[Insurance_Coverage])</f>
        <v>16373.92080663283</v>
      </c>
      <c r="I1495" s="28">
        <f>_xlfn.XLOOKUP(Emergency[[#This Row],[Visit_ID]],Financials[Visit_ID],Financials[Balance_Due])</f>
        <v>7104.0791933671699</v>
      </c>
      <c r="J1495" s="3">
        <f>_xlfn.XLOOKUP(Emergency[[#This Row],[Visit_ID]],Hospitalvisits[Visit_ID],Hospitalvisits[Admission_Date])</f>
        <v>44645</v>
      </c>
      <c r="K1495">
        <f>_xlfn.XLOOKUP(Emergency[[#This Row],[Patient_ID]],Patientsdetails[Patient_ID],Patientsdetails[Satisfaction_Score])</f>
        <v>9</v>
      </c>
      <c r="L1495" t="e">
        <f>_xlfn.XLOOKUP(Emergency[[#This Row],[Patient_ID]],Medicals[Patient ID],Medicals[Department])</f>
        <v>#N/A</v>
      </c>
    </row>
    <row r="1496" spans="1:12">
      <c r="A1496">
        <v>1495</v>
      </c>
      <c r="B1496">
        <v>707</v>
      </c>
      <c r="C1496">
        <v>157</v>
      </c>
      <c r="D1496" t="s">
        <v>1262</v>
      </c>
      <c r="E1496">
        <v>11</v>
      </c>
      <c r="F1496" t="s">
        <v>1261</v>
      </c>
      <c r="G1496" s="28">
        <f>_xlfn.XLOOKUP(Emergency[[#This Row],[Visit_ID]],Financials[Visit_ID],Financials[Total_Bill_Amount])</f>
        <v>6648</v>
      </c>
      <c r="H1496" s="28">
        <f>_xlfn.XLOOKUP(Emergency[[#This Row],[Visit_ID]],Financials[Visit_ID],Financials[Insurance_Coverage])</f>
        <v>4119.978222509375</v>
      </c>
      <c r="I1496" s="28">
        <f>_xlfn.XLOOKUP(Emergency[[#This Row],[Visit_ID]],Financials[Visit_ID],Financials[Balance_Due])</f>
        <v>2528.021777490625</v>
      </c>
      <c r="J1496" s="3">
        <f>_xlfn.XLOOKUP(Emergency[[#This Row],[Visit_ID]],Hospitalvisits[Visit_ID],Hospitalvisits[Admission_Date])</f>
        <v>44814</v>
      </c>
      <c r="K1496">
        <f>_xlfn.XLOOKUP(Emergency[[#This Row],[Patient_ID]],Patientsdetails[Patient_ID],Patientsdetails[Satisfaction_Score])</f>
        <v>10</v>
      </c>
      <c r="L1496" t="e">
        <f>_xlfn.XLOOKUP(Emergency[[#This Row],[Patient_ID]],Medicals[Patient ID],Medicals[Department])</f>
        <v>#N/A</v>
      </c>
    </row>
    <row r="1497" spans="1:12">
      <c r="A1497">
        <v>1496</v>
      </c>
      <c r="B1497">
        <v>188</v>
      </c>
      <c r="C1497">
        <v>1807</v>
      </c>
      <c r="D1497" t="s">
        <v>1261</v>
      </c>
      <c r="E1497">
        <v>12</v>
      </c>
      <c r="F1497" t="s">
        <v>1261</v>
      </c>
      <c r="G1497" s="28">
        <f>_xlfn.XLOOKUP(Emergency[[#This Row],[Visit_ID]],Financials[Visit_ID],Financials[Total_Bill_Amount])</f>
        <v>6635</v>
      </c>
      <c r="H1497" s="28">
        <f>_xlfn.XLOOKUP(Emergency[[#This Row],[Visit_ID]],Financials[Visit_ID],Financials[Insurance_Coverage])</f>
        <v>4206.4630086830612</v>
      </c>
      <c r="I1497" s="28">
        <f>_xlfn.XLOOKUP(Emergency[[#This Row],[Visit_ID]],Financials[Visit_ID],Financials[Balance_Due])</f>
        <v>2428.5369913169388</v>
      </c>
      <c r="J1497" s="3">
        <f>_xlfn.XLOOKUP(Emergency[[#This Row],[Visit_ID]],Hospitalvisits[Visit_ID],Hospitalvisits[Admission_Date])</f>
        <v>45095</v>
      </c>
      <c r="K1497">
        <f>_xlfn.XLOOKUP(Emergency[[#This Row],[Patient_ID]],Patientsdetails[Patient_ID],Patientsdetails[Satisfaction_Score])</f>
        <v>7</v>
      </c>
      <c r="L1497" t="e">
        <f>_xlfn.XLOOKUP(Emergency[[#This Row],[Patient_ID]],Medicals[Patient ID],Medicals[Department])</f>
        <v>#N/A</v>
      </c>
    </row>
    <row r="1498" spans="1:12">
      <c r="A1498">
        <v>1497</v>
      </c>
      <c r="B1498">
        <v>391</v>
      </c>
      <c r="C1498">
        <v>2726</v>
      </c>
      <c r="D1498" t="s">
        <v>1261</v>
      </c>
      <c r="E1498">
        <v>9</v>
      </c>
      <c r="F1498" t="s">
        <v>1262</v>
      </c>
      <c r="G1498" s="28">
        <f>_xlfn.XLOOKUP(Emergency[[#This Row],[Visit_ID]],Financials[Visit_ID],Financials[Total_Bill_Amount])</f>
        <v>6624</v>
      </c>
      <c r="H1498" s="28">
        <f>_xlfn.XLOOKUP(Emergency[[#This Row],[Visit_ID]],Financials[Visit_ID],Financials[Insurance_Coverage])</f>
        <v>5434.0244533860923</v>
      </c>
      <c r="I1498" s="28">
        <f>_xlfn.XLOOKUP(Emergency[[#This Row],[Visit_ID]],Financials[Visit_ID],Financials[Balance_Due])</f>
        <v>1189.9755466139079</v>
      </c>
      <c r="J1498" s="3">
        <f>_xlfn.XLOOKUP(Emergency[[#This Row],[Visit_ID]],Hospitalvisits[Visit_ID],Hospitalvisits[Admission_Date])</f>
        <v>45536</v>
      </c>
      <c r="K1498">
        <f>_xlfn.XLOOKUP(Emergency[[#This Row],[Patient_ID]],Patientsdetails[Patient_ID],Patientsdetails[Satisfaction_Score])</f>
        <v>4</v>
      </c>
      <c r="L1498" t="e">
        <f>_xlfn.XLOOKUP(Emergency[[#This Row],[Patient_ID]],Medicals[Patient ID],Medicals[Department])</f>
        <v>#N/A</v>
      </c>
    </row>
    <row r="1499" spans="1:12">
      <c r="A1499">
        <v>1498</v>
      </c>
      <c r="B1499">
        <v>878</v>
      </c>
      <c r="C1499">
        <v>1121</v>
      </c>
      <c r="D1499" t="s">
        <v>1262</v>
      </c>
      <c r="E1499">
        <v>12</v>
      </c>
      <c r="F1499" t="s">
        <v>1262</v>
      </c>
      <c r="G1499" s="28">
        <f>_xlfn.XLOOKUP(Emergency[[#This Row],[Visit_ID]],Financials[Visit_ID],Financials[Total_Bill_Amount])</f>
        <v>3093</v>
      </c>
      <c r="H1499" s="28">
        <f>_xlfn.XLOOKUP(Emergency[[#This Row],[Visit_ID]],Financials[Visit_ID],Financials[Insurance_Coverage])</f>
        <v>1846.7193923307821</v>
      </c>
      <c r="I1499" s="28">
        <f>_xlfn.XLOOKUP(Emergency[[#This Row],[Visit_ID]],Financials[Visit_ID],Financials[Balance_Due])</f>
        <v>1246.2806076692179</v>
      </c>
      <c r="J1499" s="3">
        <f>_xlfn.XLOOKUP(Emergency[[#This Row],[Visit_ID]],Hospitalvisits[Visit_ID],Hospitalvisits[Admission_Date])</f>
        <v>45265</v>
      </c>
      <c r="K1499">
        <f>_xlfn.XLOOKUP(Emergency[[#This Row],[Patient_ID]],Patientsdetails[Patient_ID],Patientsdetails[Satisfaction_Score])</f>
        <v>2</v>
      </c>
      <c r="L1499" t="e">
        <f>_xlfn.XLOOKUP(Emergency[[#This Row],[Patient_ID]],Medicals[Patient ID],Medicals[Department])</f>
        <v>#N/A</v>
      </c>
    </row>
    <row r="1500" spans="1:12">
      <c r="A1500">
        <v>1499</v>
      </c>
      <c r="B1500">
        <v>978</v>
      </c>
      <c r="C1500">
        <v>1232</v>
      </c>
      <c r="D1500" t="s">
        <v>1262</v>
      </c>
      <c r="E1500">
        <v>3</v>
      </c>
      <c r="F1500" t="s">
        <v>1261</v>
      </c>
      <c r="G1500" s="28">
        <f>_xlfn.XLOOKUP(Emergency[[#This Row],[Visit_ID]],Financials[Visit_ID],Financials[Total_Bill_Amount])</f>
        <v>9077</v>
      </c>
      <c r="H1500" s="28">
        <f>_xlfn.XLOOKUP(Emergency[[#This Row],[Visit_ID]],Financials[Visit_ID],Financials[Insurance_Coverage])</f>
        <v>5566.800923470717</v>
      </c>
      <c r="I1500" s="28">
        <f>_xlfn.XLOOKUP(Emergency[[#This Row],[Visit_ID]],Financials[Visit_ID],Financials[Balance_Due])</f>
        <v>3510.199076529283</v>
      </c>
      <c r="J1500" s="3">
        <f>_xlfn.XLOOKUP(Emergency[[#This Row],[Visit_ID]],Hospitalvisits[Visit_ID],Hospitalvisits[Admission_Date])</f>
        <v>44991</v>
      </c>
      <c r="K1500">
        <f>_xlfn.XLOOKUP(Emergency[[#This Row],[Patient_ID]],Patientsdetails[Patient_ID],Patientsdetails[Satisfaction_Score])</f>
        <v>9</v>
      </c>
      <c r="L1500" t="e">
        <f>_xlfn.XLOOKUP(Emergency[[#This Row],[Patient_ID]],Medicals[Patient ID],Medicals[Department])</f>
        <v>#N/A</v>
      </c>
    </row>
    <row r="1501" spans="1:12">
      <c r="A1501">
        <v>1500</v>
      </c>
      <c r="B1501">
        <v>903</v>
      </c>
      <c r="C1501">
        <v>1427</v>
      </c>
      <c r="D1501" t="s">
        <v>1261</v>
      </c>
      <c r="E1501">
        <v>9</v>
      </c>
      <c r="F1501" t="s">
        <v>1261</v>
      </c>
      <c r="G1501" s="28">
        <f>_xlfn.XLOOKUP(Emergency[[#This Row],[Visit_ID]],Financials[Visit_ID],Financials[Total_Bill_Amount])</f>
        <v>25794</v>
      </c>
      <c r="H1501" s="28">
        <f>_xlfn.XLOOKUP(Emergency[[#This Row],[Visit_ID]],Financials[Visit_ID],Financials[Insurance_Coverage])</f>
        <v>15484.79938019084</v>
      </c>
      <c r="I1501" s="28">
        <f>_xlfn.XLOOKUP(Emergency[[#This Row],[Visit_ID]],Financials[Visit_ID],Financials[Balance_Due])</f>
        <v>10309.20061980916</v>
      </c>
      <c r="J1501" s="3">
        <f>_xlfn.XLOOKUP(Emergency[[#This Row],[Visit_ID]],Hospitalvisits[Visit_ID],Hospitalvisits[Admission_Date])</f>
        <v>44790</v>
      </c>
      <c r="K1501">
        <f>_xlfn.XLOOKUP(Emergency[[#This Row],[Patient_ID]],Patientsdetails[Patient_ID],Patientsdetails[Satisfaction_Score])</f>
        <v>1</v>
      </c>
      <c r="L1501" t="e">
        <f>_xlfn.XLOOKUP(Emergency[[#This Row],[Patient_ID]],Medicals[Patient ID],Medicals[Department])</f>
        <v>#N/A</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D7C32-1E05-4866-8F5D-CC9422AF9995}">
  <sheetPr codeName="Sheet6"/>
  <dimension ref="A1:S908"/>
  <sheetViews>
    <sheetView tabSelected="1" workbookViewId="0">
      <selection activeCell="G5" sqref="G5"/>
    </sheetView>
  </sheetViews>
  <sheetFormatPr defaultRowHeight="14.45"/>
  <cols>
    <col min="1" max="1" width="14.28515625" bestFit="1" customWidth="1"/>
    <col min="2" max="2" width="20.140625" bestFit="1" customWidth="1"/>
    <col min="3" max="3" width="8.7109375" bestFit="1" customWidth="1"/>
    <col min="4" max="4" width="14.28515625" bestFit="1" customWidth="1"/>
    <col min="5" max="5" width="11.5703125" bestFit="1" customWidth="1"/>
    <col min="6" max="6" width="18.85546875" bestFit="1" customWidth="1"/>
    <col min="7" max="7" width="12" bestFit="1" customWidth="1"/>
    <col min="8" max="8" width="22.140625" bestFit="1" customWidth="1"/>
    <col min="9" max="9" width="21" bestFit="1" customWidth="1"/>
    <col min="10" max="10" width="18.5703125" bestFit="1" customWidth="1"/>
    <col min="11" max="12" width="18" bestFit="1" customWidth="1"/>
    <col min="13" max="13" width="20.85546875" bestFit="1" customWidth="1"/>
    <col min="14" max="14" width="15.5703125" bestFit="1" customWidth="1"/>
    <col min="15" max="15" width="20.42578125" bestFit="1" customWidth="1"/>
    <col min="16" max="16" width="22.28515625" bestFit="1" customWidth="1"/>
    <col min="17" max="17" width="15.7109375" bestFit="1" customWidth="1"/>
    <col min="18" max="18" width="21.85546875" bestFit="1" customWidth="1"/>
    <col min="19" max="19" width="16.7109375" bestFit="1" customWidth="1"/>
  </cols>
  <sheetData>
    <row r="1" spans="1:19">
      <c r="A1" s="1" t="s">
        <v>0</v>
      </c>
      <c r="B1" s="1" t="s">
        <v>1</v>
      </c>
      <c r="C1" s="1" t="s">
        <v>2</v>
      </c>
      <c r="D1" s="1" t="s">
        <v>1263</v>
      </c>
      <c r="E1" s="1" t="s">
        <v>3</v>
      </c>
      <c r="F1" s="1" t="s">
        <v>4</v>
      </c>
      <c r="G1" s="1" t="s">
        <v>5</v>
      </c>
      <c r="H1" s="1" t="s">
        <v>6</v>
      </c>
      <c r="I1" s="1" t="s">
        <v>7</v>
      </c>
      <c r="J1" s="1" t="s">
        <v>1054</v>
      </c>
      <c r="K1" s="1" t="s">
        <v>1264</v>
      </c>
      <c r="L1" s="1" t="s">
        <v>1265</v>
      </c>
      <c r="M1" s="1" t="s">
        <v>1266</v>
      </c>
      <c r="N1" s="1" t="s">
        <v>1019</v>
      </c>
      <c r="O1" s="1" t="s">
        <v>1267</v>
      </c>
      <c r="P1" s="1" t="s">
        <v>1268</v>
      </c>
      <c r="Q1" s="1" t="s">
        <v>1258</v>
      </c>
      <c r="R1" s="1" t="s">
        <v>1022</v>
      </c>
      <c r="S1" s="1" t="s">
        <v>1269</v>
      </c>
    </row>
    <row r="2" spans="1:19">
      <c r="A2">
        <v>2</v>
      </c>
      <c r="B2" t="s">
        <v>11</v>
      </c>
      <c r="C2">
        <v>51</v>
      </c>
      <c r="E2" t="s">
        <v>12</v>
      </c>
      <c r="F2" t="s">
        <v>13</v>
      </c>
      <c r="G2" s="6">
        <v>16.87490420506488</v>
      </c>
      <c r="H2">
        <v>5</v>
      </c>
      <c r="I2">
        <v>5</v>
      </c>
      <c r="J2" s="3">
        <f>_xlfn.XLOOKUP(Main[[#This Row],[Patient_ID]],Hospitalvisits[Patient_ID],Hospitalvisits[Admission_Date])</f>
        <v>44868</v>
      </c>
      <c r="K2" s="3">
        <f>_xlfn.XLOOKUP(Main[[#This Row],[Patient_ID]],Hospitalvisits[Patient_ID],Hospitalvisits[Discharge_Date])</f>
        <v>44871</v>
      </c>
      <c r="L2">
        <f>Main[[#This Row],[Discharge Date]]-Main[[#This Row],[Admission Date]]</f>
        <v>3</v>
      </c>
      <c r="M2" t="str">
        <f>_xlfn.XLOOKUP(Main[[#This Row],[Patient_ID]],Hospitalvisits[Patient_ID],Hospitalvisits[Medical_Condition])</f>
        <v>Fracture</v>
      </c>
      <c r="N2" t="str">
        <f>_xlfn.XLOOKUP(Main[[#This Row],[Patient_ID]],Hospitalvisits[Patient_ID],Hospitalvisits[Department])</f>
        <v>Orthopedics</v>
      </c>
      <c r="O2" s="8">
        <f>_xlfn.XLOOKUP(Main[[#This Row],[Patient_ID]],Financials[Patient_ID],Financials[Total_Bill_Amount])</f>
        <v>19876</v>
      </c>
      <c r="P2">
        <f>_xlfn.XLOOKUP(Main[[#This Row],[Patient_ID]],Financials[Patient_ID],Financials[Insurance_Coverage])</f>
        <v>17417.63263325256</v>
      </c>
      <c r="Q2">
        <f>Main[[#This Row],[Total  Bill Amount]]-Main[[#This Row],[Insurance Coverage]]</f>
        <v>2458.3673667474395</v>
      </c>
      <c r="R2">
        <f>_xlfn.XLOOKUP(Main[[#This Row],[Patient_ID]],Hospitalvisits[Patient_ID],Hospitalvisits[Readmission Status])</f>
        <v>0</v>
      </c>
      <c r="S2" t="str">
        <f>_xlfn.XLOOKUP(Main[[#This Row],[Patient_ID]],Hospitalvisits[Patient_ID],Hospitalvisits[Hospital_Bed])</f>
        <v>Private Room</v>
      </c>
    </row>
    <row r="3" spans="1:19">
      <c r="A3">
        <v>3</v>
      </c>
      <c r="B3" t="s">
        <v>14</v>
      </c>
      <c r="C3">
        <v>64</v>
      </c>
      <c r="D3" t="str" cm="1">
        <f t="array" ref="D3">_xlfn.IFS(Main[[#This Row],[Age]]&lt;=23,"[0-23]",Main[[#This Row],[Age]]&lt;=45,"[24-45]",Main[[#This Row],[Age]]&lt;=68,"[46-68]",Main[[#This Row],[Age]]&gt;68,"[68+]")</f>
        <v>[46-68]</v>
      </c>
      <c r="E3" t="s">
        <v>9</v>
      </c>
      <c r="F3" t="s">
        <v>10</v>
      </c>
      <c r="G3" s="6">
        <v>18.974860903111811</v>
      </c>
      <c r="H3">
        <v>1</v>
      </c>
      <c r="I3">
        <v>5</v>
      </c>
      <c r="J3" s="3">
        <f>_xlfn.XLOOKUP(Main[[#This Row],[Patient_ID]],Hospitalvisits[Patient_ID],Hospitalvisits[Admission_Date])</f>
        <v>44914</v>
      </c>
      <c r="K3" s="3">
        <f>_xlfn.XLOOKUP(Main[[#This Row],[Patient_ID]],Hospitalvisits[Patient_ID],Hospitalvisits[Discharge_Date])</f>
        <v>44918</v>
      </c>
      <c r="L3">
        <f>Main[[#This Row],[Discharge Date]]-Main[[#This Row],[Admission Date]]</f>
        <v>4</v>
      </c>
      <c r="M3" t="str">
        <f>_xlfn.XLOOKUP(Main[[#This Row],[Patient_ID]],Hospitalvisits[Patient_ID],Hospitalvisits[Medical_Condition])</f>
        <v>Seizures</v>
      </c>
      <c r="N3" t="str">
        <f>_xlfn.XLOOKUP(Main[[#This Row],[Patient_ID]],Hospitalvisits[Patient_ID],Hospitalvisits[Department])</f>
        <v>Neurology</v>
      </c>
      <c r="O3" s="8">
        <f>_xlfn.XLOOKUP(Main[[#This Row],[Patient_ID]],Financials[Patient_ID],Financials[Total_Bill_Amount])</f>
        <v>9475</v>
      </c>
      <c r="P3">
        <f>_xlfn.XLOOKUP(Main[[#This Row],[Patient_ID]],Financials[Patient_ID],Financials[Insurance_Coverage])</f>
        <v>7080.871594633114</v>
      </c>
      <c r="Q3">
        <f>Main[[#This Row],[Total  Bill Amount]]-Main[[#This Row],[Insurance Coverage]]</f>
        <v>2394.128405366886</v>
      </c>
      <c r="R3">
        <f>_xlfn.XLOOKUP(Main[[#This Row],[Patient_ID]],Hospitalvisits[Patient_ID],Hospitalvisits[Readmission Status])</f>
        <v>0</v>
      </c>
      <c r="S3" t="str">
        <f>_xlfn.XLOOKUP(Main[[#This Row],[Patient_ID]],Hospitalvisits[Patient_ID],Hospitalvisits[Hospital_Bed])</f>
        <v>ICU</v>
      </c>
    </row>
    <row r="4" spans="1:19">
      <c r="A4">
        <v>4</v>
      </c>
      <c r="B4" t="s">
        <v>15</v>
      </c>
      <c r="C4">
        <v>87</v>
      </c>
      <c r="D4" t="str" cm="1">
        <f t="array" ref="D4">_xlfn.IFS(Main[[#This Row],[Age]]&lt;=23,"[0-23]",Main[[#This Row],[Age]]&lt;=45,"[24-45]",Main[[#This Row],[Age]]&lt;=68,"[46-68]",Main[[#This Row],[Age]]&gt;68,"[68+]")</f>
        <v>[68+]</v>
      </c>
      <c r="E4" t="s">
        <v>12</v>
      </c>
      <c r="F4" t="s">
        <v>16</v>
      </c>
      <c r="G4" s="6">
        <v>28.728963587985302</v>
      </c>
      <c r="H4">
        <v>2</v>
      </c>
      <c r="I4">
        <v>7</v>
      </c>
      <c r="J4" s="3">
        <f>_xlfn.XLOOKUP(Main[[#This Row],[Patient_ID]],Hospitalvisits[Patient_ID],Hospitalvisits[Admission_Date])</f>
        <v>45540</v>
      </c>
      <c r="K4" s="3">
        <f>_xlfn.XLOOKUP(Main[[#This Row],[Patient_ID]],Hospitalvisits[Patient_ID],Hospitalvisits[Discharge_Date])</f>
        <v>45555</v>
      </c>
      <c r="L4">
        <f>Main[[#This Row],[Discharge Date]]-Main[[#This Row],[Admission Date]]</f>
        <v>15</v>
      </c>
      <c r="M4" t="str">
        <f>_xlfn.XLOOKUP(Main[[#This Row],[Patient_ID]],Hospitalvisits[Patient_ID],Hospitalvisits[Medical_Condition])</f>
        <v>Cancer</v>
      </c>
      <c r="N4" t="str">
        <f>_xlfn.XLOOKUP(Main[[#This Row],[Patient_ID]],Hospitalvisits[Patient_ID],Hospitalvisits[Department])</f>
        <v>Oncology</v>
      </c>
      <c r="O4" s="8">
        <f>_xlfn.XLOOKUP(Main[[#This Row],[Patient_ID]],Financials[Patient_ID],Financials[Total_Bill_Amount])</f>
        <v>6419</v>
      </c>
      <c r="P4">
        <f>_xlfn.XLOOKUP(Main[[#This Row],[Patient_ID]],Financials[Patient_ID],Financials[Insurance_Coverage])</f>
        <v>4874.0772584971792</v>
      </c>
      <c r="Q4">
        <f>Main[[#This Row],[Total  Bill Amount]]-Main[[#This Row],[Insurance Coverage]]</f>
        <v>1544.9227415028208</v>
      </c>
      <c r="R4">
        <f>_xlfn.XLOOKUP(Main[[#This Row],[Patient_ID]],Hospitalvisits[Patient_ID],Hospitalvisits[Readmission Status])</f>
        <v>0</v>
      </c>
      <c r="S4" t="str">
        <f>_xlfn.XLOOKUP(Main[[#This Row],[Patient_ID]],Hospitalvisits[Patient_ID],Hospitalvisits[Hospital_Bed])</f>
        <v>Private Room</v>
      </c>
    </row>
    <row r="5" spans="1:19">
      <c r="A5">
        <v>5</v>
      </c>
      <c r="B5" t="s">
        <v>17</v>
      </c>
      <c r="C5">
        <v>28</v>
      </c>
      <c r="D5" t="str" cm="1">
        <f t="array" ref="D5">_xlfn.IFS(Main[[#This Row],[Age]]&lt;=23,"[0-23]",Main[[#This Row],[Age]]&lt;=45,"[24-45]",Main[[#This Row],[Age]]&lt;=68,"[46-68]",Main[[#This Row],[Age]]&gt;68,"[68+]")</f>
        <v>[24-45]</v>
      </c>
      <c r="E5" t="s">
        <v>9</v>
      </c>
      <c r="F5" t="s">
        <v>18</v>
      </c>
      <c r="G5" s="6">
        <v>15.82339461427534</v>
      </c>
      <c r="H5">
        <v>2</v>
      </c>
      <c r="I5">
        <v>8</v>
      </c>
      <c r="J5" s="3">
        <f>_xlfn.XLOOKUP(Main[[#This Row],[Patient_ID]],Hospitalvisits[Patient_ID],Hospitalvisits[Admission_Date])</f>
        <v>45506</v>
      </c>
      <c r="K5" s="3">
        <f>_xlfn.XLOOKUP(Main[[#This Row],[Patient_ID]],Hospitalvisits[Patient_ID],Hospitalvisits[Discharge_Date])</f>
        <v>45512</v>
      </c>
      <c r="L5">
        <f>Main[[#This Row],[Discharge Date]]-Main[[#This Row],[Admission Date]]</f>
        <v>6</v>
      </c>
      <c r="M5" t="str">
        <f>_xlfn.XLOOKUP(Main[[#This Row],[Patient_ID]],Hospitalvisits[Patient_ID],Hospitalvisits[Medical_Condition])</f>
        <v>Heart Attack (STEMI)</v>
      </c>
      <c r="N5" t="str">
        <f>_xlfn.XLOOKUP(Main[[#This Row],[Patient_ID]],Hospitalvisits[Patient_ID],Hospitalvisits[Department])</f>
        <v>Cardiology</v>
      </c>
      <c r="O5" s="8">
        <f>_xlfn.XLOOKUP(Main[[#This Row],[Patient_ID]],Financials[Patient_ID],Financials[Total_Bill_Amount])</f>
        <v>29713</v>
      </c>
      <c r="P5">
        <f>_xlfn.XLOOKUP(Main[[#This Row],[Patient_ID]],Financials[Patient_ID],Financials[Insurance_Coverage])</f>
        <v>17579.196408784999</v>
      </c>
      <c r="Q5">
        <f>Main[[#This Row],[Total  Bill Amount]]-Main[[#This Row],[Insurance Coverage]]</f>
        <v>12133.803591215001</v>
      </c>
      <c r="R5">
        <f>_xlfn.XLOOKUP(Main[[#This Row],[Patient_ID]],Hospitalvisits[Patient_ID],Hospitalvisits[Readmission Status])</f>
        <v>0</v>
      </c>
      <c r="S5" t="str">
        <f>_xlfn.XLOOKUP(Main[[#This Row],[Patient_ID]],Hospitalvisits[Patient_ID],Hospitalvisits[Hospital_Bed])</f>
        <v>Semi-Private Room</v>
      </c>
    </row>
    <row r="6" spans="1:19">
      <c r="A6">
        <v>6</v>
      </c>
      <c r="B6" t="s">
        <v>19</v>
      </c>
      <c r="C6">
        <v>35</v>
      </c>
      <c r="D6" t="str" cm="1">
        <f t="array" ref="D6">_xlfn.IFS(Main[[#This Row],[Age]]&lt;=23,"[0-23]",Main[[#This Row],[Age]]&lt;=45,"[24-45]",Main[[#This Row],[Age]]&lt;=68,"[46-68]",Main[[#This Row],[Age]]&gt;68,"[68+]")</f>
        <v>[24-45]</v>
      </c>
      <c r="E6" t="s">
        <v>12</v>
      </c>
      <c r="F6" t="s">
        <v>13</v>
      </c>
      <c r="G6" s="6">
        <v>38.865810040406217</v>
      </c>
      <c r="H6">
        <v>3</v>
      </c>
      <c r="I6">
        <v>5</v>
      </c>
      <c r="J6" s="3">
        <f>_xlfn.XLOOKUP(Main[[#This Row],[Patient_ID]],Hospitalvisits[Patient_ID],Hospitalvisits[Admission_Date])</f>
        <v>44775</v>
      </c>
      <c r="K6" s="3">
        <f>_xlfn.XLOOKUP(Main[[#This Row],[Patient_ID]],Hospitalvisits[Patient_ID],Hospitalvisits[Discharge_Date])</f>
        <v>44783</v>
      </c>
      <c r="L6">
        <f>Main[[#This Row],[Discharge Date]]-Main[[#This Row],[Admission Date]]</f>
        <v>8</v>
      </c>
      <c r="M6" t="str">
        <f>_xlfn.XLOOKUP(Main[[#This Row],[Patient_ID]],Hospitalvisits[Patient_ID],Hospitalvisits[Medical_Condition])</f>
        <v>Tumor</v>
      </c>
      <c r="N6" t="str">
        <f>_xlfn.XLOOKUP(Main[[#This Row],[Patient_ID]],Hospitalvisits[Patient_ID],Hospitalvisits[Department])</f>
        <v>Oncology</v>
      </c>
      <c r="O6" s="8">
        <f>_xlfn.XLOOKUP(Main[[#This Row],[Patient_ID]],Financials[Patient_ID],Financials[Total_Bill_Amount])</f>
        <v>4046</v>
      </c>
      <c r="P6">
        <f>_xlfn.XLOOKUP(Main[[#This Row],[Patient_ID]],Financials[Patient_ID],Financials[Insurance_Coverage])</f>
        <v>2751.2937201853119</v>
      </c>
      <c r="Q6">
        <f>Main[[#This Row],[Total  Bill Amount]]-Main[[#This Row],[Insurance Coverage]]</f>
        <v>1294.7062798146881</v>
      </c>
      <c r="R6">
        <f>_xlfn.XLOOKUP(Main[[#This Row],[Patient_ID]],Hospitalvisits[Patient_ID],Hospitalvisits[Readmission Status])</f>
        <v>0</v>
      </c>
      <c r="S6" t="str">
        <f>_xlfn.XLOOKUP(Main[[#This Row],[Patient_ID]],Hospitalvisits[Patient_ID],Hospitalvisits[Hospital_Bed])</f>
        <v>General Ward</v>
      </c>
    </row>
    <row r="7" spans="1:19">
      <c r="A7">
        <v>7</v>
      </c>
      <c r="B7" t="s">
        <v>20</v>
      </c>
      <c r="C7">
        <v>31</v>
      </c>
      <c r="D7" t="str" cm="1">
        <f t="array" ref="D7">_xlfn.IFS(Main[[#This Row],[Age]]&lt;=23,"[0-23]",Main[[#This Row],[Age]]&lt;=45,"[24-45]",Main[[#This Row],[Age]]&lt;=68,"[46-68]",Main[[#This Row],[Age]]&gt;68,"[68+]")</f>
        <v>[24-45]</v>
      </c>
      <c r="E7" t="s">
        <v>9</v>
      </c>
      <c r="F7" t="s">
        <v>10</v>
      </c>
      <c r="G7" s="6">
        <v>33.666066605382369</v>
      </c>
      <c r="H7">
        <v>1</v>
      </c>
      <c r="I7">
        <v>2</v>
      </c>
      <c r="J7" s="3">
        <f>_xlfn.XLOOKUP(Main[[#This Row],[Patient_ID]],Hospitalvisits[Patient_ID],Hospitalvisits[Admission_Date])</f>
        <v>44726</v>
      </c>
      <c r="K7" s="3">
        <f>_xlfn.XLOOKUP(Main[[#This Row],[Patient_ID]],Hospitalvisits[Patient_ID],Hospitalvisits[Discharge_Date])</f>
        <v>44738</v>
      </c>
      <c r="L7">
        <f>Main[[#This Row],[Discharge Date]]-Main[[#This Row],[Admission Date]]</f>
        <v>12</v>
      </c>
      <c r="M7" t="str">
        <f>_xlfn.XLOOKUP(Main[[#This Row],[Patient_ID]],Hospitalvisits[Patient_ID],Hospitalvisits[Medical_Condition])</f>
        <v>Tumor</v>
      </c>
      <c r="N7" t="str">
        <f>_xlfn.XLOOKUP(Main[[#This Row],[Patient_ID]],Hospitalvisits[Patient_ID],Hospitalvisits[Department])</f>
        <v>Oncology</v>
      </c>
      <c r="O7" s="8">
        <f>_xlfn.XLOOKUP(Main[[#This Row],[Patient_ID]],Financials[Patient_ID],Financials[Total_Bill_Amount])</f>
        <v>8795</v>
      </c>
      <c r="P7">
        <f>_xlfn.XLOOKUP(Main[[#This Row],[Patient_ID]],Financials[Patient_ID],Financials[Insurance_Coverage])</f>
        <v>6166.5519231953867</v>
      </c>
      <c r="Q7">
        <f>Main[[#This Row],[Total  Bill Amount]]-Main[[#This Row],[Insurance Coverage]]</f>
        <v>2628.4480768046133</v>
      </c>
      <c r="R7">
        <f>_xlfn.XLOOKUP(Main[[#This Row],[Patient_ID]],Hospitalvisits[Patient_ID],Hospitalvisits[Readmission Status])</f>
        <v>0</v>
      </c>
      <c r="S7" t="str">
        <f>_xlfn.XLOOKUP(Main[[#This Row],[Patient_ID]],Hospitalvisits[Patient_ID],Hospitalvisits[Hospital_Bed])</f>
        <v>Private Room</v>
      </c>
    </row>
    <row r="8" spans="1:19">
      <c r="A8">
        <v>8</v>
      </c>
      <c r="B8" t="s">
        <v>21</v>
      </c>
      <c r="C8">
        <v>45</v>
      </c>
      <c r="D8" t="str" cm="1">
        <f t="array" ref="D8">_xlfn.IFS(Main[[#This Row],[Age]]&lt;=23,"[0-23]",Main[[#This Row],[Age]]&lt;=45,"[24-45]",Main[[#This Row],[Age]]&lt;=68,"[46-68]",Main[[#This Row],[Age]]&gt;68,"[68+]")</f>
        <v>[24-45]</v>
      </c>
      <c r="E8" t="s">
        <v>12</v>
      </c>
      <c r="F8" t="s">
        <v>16</v>
      </c>
      <c r="G8" s="6">
        <v>23.13599560440958</v>
      </c>
      <c r="H8">
        <v>2</v>
      </c>
      <c r="I8">
        <v>4</v>
      </c>
      <c r="J8" s="3">
        <f>_xlfn.XLOOKUP(Main[[#This Row],[Patient_ID]],Hospitalvisits[Patient_ID],Hospitalvisits[Admission_Date])</f>
        <v>44737</v>
      </c>
      <c r="K8" s="3">
        <f>_xlfn.XLOOKUP(Main[[#This Row],[Patient_ID]],Hospitalvisits[Patient_ID],Hospitalvisits[Discharge_Date])</f>
        <v>44742</v>
      </c>
      <c r="L8">
        <f>Main[[#This Row],[Discharge Date]]-Main[[#This Row],[Admission Date]]</f>
        <v>5</v>
      </c>
      <c r="M8" t="str">
        <f>_xlfn.XLOOKUP(Main[[#This Row],[Patient_ID]],Hospitalvisits[Patient_ID],Hospitalvisits[Medical_Condition])</f>
        <v>Stroke</v>
      </c>
      <c r="N8" t="str">
        <f>_xlfn.XLOOKUP(Main[[#This Row],[Patient_ID]],Hospitalvisits[Patient_ID],Hospitalvisits[Department])</f>
        <v>Neurology</v>
      </c>
      <c r="O8" s="8">
        <f>_xlfn.XLOOKUP(Main[[#This Row],[Patient_ID]],Financials[Patient_ID],Financials[Total_Bill_Amount])</f>
        <v>11163</v>
      </c>
      <c r="P8">
        <f>_xlfn.XLOOKUP(Main[[#This Row],[Patient_ID]],Financials[Patient_ID],Financials[Insurance_Coverage])</f>
        <v>9529.7589167494025</v>
      </c>
      <c r="Q8">
        <f>Main[[#This Row],[Total  Bill Amount]]-Main[[#This Row],[Insurance Coverage]]</f>
        <v>1633.2410832505975</v>
      </c>
      <c r="R8">
        <f>_xlfn.XLOOKUP(Main[[#This Row],[Patient_ID]],Hospitalvisits[Patient_ID],Hospitalvisits[Readmission Status])</f>
        <v>0</v>
      </c>
      <c r="S8" t="str">
        <f>_xlfn.XLOOKUP(Main[[#This Row],[Patient_ID]],Hospitalvisits[Patient_ID],Hospitalvisits[Hospital_Bed])</f>
        <v>Private Room</v>
      </c>
    </row>
    <row r="9" spans="1:19">
      <c r="A9">
        <v>9</v>
      </c>
      <c r="B9" t="s">
        <v>22</v>
      </c>
      <c r="C9">
        <v>37</v>
      </c>
      <c r="D9" t="str" cm="1">
        <f t="array" ref="D9">_xlfn.IFS(Main[[#This Row],[Age]]&lt;=23,"[0-23]",Main[[#This Row],[Age]]&lt;=45,"[24-45]",Main[[#This Row],[Age]]&lt;=68,"[46-68]",Main[[#This Row],[Age]]&gt;68,"[68+]")</f>
        <v>[24-45]</v>
      </c>
      <c r="E9" t="s">
        <v>9</v>
      </c>
      <c r="F9" t="s">
        <v>10</v>
      </c>
      <c r="G9" s="6">
        <v>23.70240617668901</v>
      </c>
      <c r="H9">
        <v>2</v>
      </c>
      <c r="I9">
        <v>4</v>
      </c>
      <c r="J9" s="3">
        <f>_xlfn.XLOOKUP(Main[[#This Row],[Patient_ID]],Hospitalvisits[Patient_ID],Hospitalvisits[Admission_Date])</f>
        <v>45100</v>
      </c>
      <c r="K9" s="3">
        <f>_xlfn.XLOOKUP(Main[[#This Row],[Patient_ID]],Hospitalvisits[Patient_ID],Hospitalvisits[Discharge_Date])</f>
        <v>45107</v>
      </c>
      <c r="L9">
        <f>Main[[#This Row],[Discharge Date]]-Main[[#This Row],[Admission Date]]</f>
        <v>7</v>
      </c>
      <c r="M9" t="str">
        <f>_xlfn.XLOOKUP(Main[[#This Row],[Patient_ID]],Hospitalvisits[Patient_ID],Hospitalvisits[Medical_Condition])</f>
        <v>Heart Disease</v>
      </c>
      <c r="N9" t="str">
        <f>_xlfn.XLOOKUP(Main[[#This Row],[Patient_ID]],Hospitalvisits[Patient_ID],Hospitalvisits[Department])</f>
        <v>Cardiology</v>
      </c>
      <c r="O9" s="8">
        <f>_xlfn.XLOOKUP(Main[[#This Row],[Patient_ID]],Financials[Patient_ID],Financials[Total_Bill_Amount])</f>
        <v>13416</v>
      </c>
      <c r="P9">
        <f>_xlfn.XLOOKUP(Main[[#This Row],[Patient_ID]],Financials[Patient_ID],Financials[Insurance_Coverage])</f>
        <v>11469.83019592153</v>
      </c>
      <c r="Q9">
        <f>Main[[#This Row],[Total  Bill Amount]]-Main[[#This Row],[Insurance Coverage]]</f>
        <v>1946.1698040784704</v>
      </c>
      <c r="R9">
        <f>_xlfn.XLOOKUP(Main[[#This Row],[Patient_ID]],Hospitalvisits[Patient_ID],Hospitalvisits[Readmission Status])</f>
        <v>0</v>
      </c>
      <c r="S9" t="str">
        <f>_xlfn.XLOOKUP(Main[[#This Row],[Patient_ID]],Hospitalvisits[Patient_ID],Hospitalvisits[Hospital_Bed])</f>
        <v>Private Room</v>
      </c>
    </row>
    <row r="10" spans="1:19">
      <c r="A10">
        <v>10</v>
      </c>
      <c r="B10" t="s">
        <v>23</v>
      </c>
      <c r="C10">
        <v>23</v>
      </c>
      <c r="D10" t="str" cm="1">
        <f t="array" ref="D10">_xlfn.IFS(Main[[#This Row],[Age]]&lt;=23,"[0-23]",Main[[#This Row],[Age]]&lt;=45,"[24-45]",Main[[#This Row],[Age]]&lt;=68,"[46-68]",Main[[#This Row],[Age]]&gt;68,"[68+]")</f>
        <v>[0-23]</v>
      </c>
      <c r="E10" t="s">
        <v>9</v>
      </c>
      <c r="F10" t="s">
        <v>16</v>
      </c>
      <c r="G10" s="6">
        <v>39.344671703761414</v>
      </c>
      <c r="H10">
        <v>3</v>
      </c>
      <c r="I10">
        <v>3</v>
      </c>
      <c r="J10" s="3">
        <f>_xlfn.XLOOKUP(Main[[#This Row],[Patient_ID]],Hospitalvisits[Patient_ID],Hospitalvisits[Admission_Date])</f>
        <v>44678</v>
      </c>
      <c r="K10" s="3">
        <f>_xlfn.XLOOKUP(Main[[#This Row],[Patient_ID]],Hospitalvisits[Patient_ID],Hospitalvisits[Discharge_Date])</f>
        <v>44683</v>
      </c>
      <c r="L10">
        <f>Main[[#This Row],[Discharge Date]]-Main[[#This Row],[Admission Date]]</f>
        <v>5</v>
      </c>
      <c r="M10" t="str">
        <f>_xlfn.XLOOKUP(Main[[#This Row],[Patient_ID]],Hospitalvisits[Patient_ID],Hospitalvisits[Medical_Condition])</f>
        <v>Fracture</v>
      </c>
      <c r="N10" t="str">
        <f>_xlfn.XLOOKUP(Main[[#This Row],[Patient_ID]],Hospitalvisits[Patient_ID],Hospitalvisits[Department])</f>
        <v>Orthopedics</v>
      </c>
      <c r="O10" s="8">
        <f>_xlfn.XLOOKUP(Main[[#This Row],[Patient_ID]],Financials[Patient_ID],Financials[Total_Bill_Amount])</f>
        <v>13834</v>
      </c>
      <c r="P10">
        <f>_xlfn.XLOOKUP(Main[[#This Row],[Patient_ID]],Financials[Patient_ID],Financials[Insurance_Coverage])</f>
        <v>12364.32561216927</v>
      </c>
      <c r="Q10">
        <f>Main[[#This Row],[Total  Bill Amount]]-Main[[#This Row],[Insurance Coverage]]</f>
        <v>1469.6743878307298</v>
      </c>
      <c r="R10">
        <f>_xlfn.XLOOKUP(Main[[#This Row],[Patient_ID]],Hospitalvisits[Patient_ID],Hospitalvisits[Readmission Status])</f>
        <v>0</v>
      </c>
      <c r="S10" t="str">
        <f>_xlfn.XLOOKUP(Main[[#This Row],[Patient_ID]],Hospitalvisits[Patient_ID],Hospitalvisits[Hospital_Bed])</f>
        <v>General Ward</v>
      </c>
    </row>
    <row r="11" spans="1:19">
      <c r="A11">
        <v>13</v>
      </c>
      <c r="B11" t="s">
        <v>26</v>
      </c>
      <c r="C11">
        <v>3</v>
      </c>
      <c r="D11" t="str" cm="1">
        <f t="array" ref="D11">_xlfn.IFS(Main[[#This Row],[Age]]&lt;=23,"[0-23]",Main[[#This Row],[Age]]&lt;=45,"[24-45]",Main[[#This Row],[Age]]&lt;=68,"[46-68]",Main[[#This Row],[Age]]&gt;68,"[68+]")</f>
        <v>[0-23]</v>
      </c>
      <c r="E11" t="s">
        <v>9</v>
      </c>
      <c r="F11" t="s">
        <v>10</v>
      </c>
      <c r="G11" s="6">
        <v>16.426628205518359</v>
      </c>
      <c r="H11">
        <v>5</v>
      </c>
      <c r="I11">
        <v>1</v>
      </c>
      <c r="J11" s="3">
        <f>_xlfn.XLOOKUP(Main[[#This Row],[Patient_ID]],Hospitalvisits[Patient_ID],Hospitalvisits[Admission_Date])</f>
        <v>44859</v>
      </c>
      <c r="K11" s="3">
        <f>_xlfn.XLOOKUP(Main[[#This Row],[Patient_ID]],Hospitalvisits[Patient_ID],Hospitalvisits[Discharge_Date])</f>
        <v>44860</v>
      </c>
      <c r="L11">
        <f>Main[[#This Row],[Discharge Date]]-Main[[#This Row],[Admission Date]]</f>
        <v>1</v>
      </c>
      <c r="M11" t="str">
        <f>_xlfn.XLOOKUP(Main[[#This Row],[Patient_ID]],Hospitalvisits[Patient_ID],Hospitalvisits[Medical_Condition])</f>
        <v>Severe Trauma</v>
      </c>
      <c r="N11" t="str">
        <f>_xlfn.XLOOKUP(Main[[#This Row],[Patient_ID]],Hospitalvisits[Patient_ID],Hospitalvisits[Department])</f>
        <v>Emergency</v>
      </c>
      <c r="O11" s="8">
        <f>_xlfn.XLOOKUP(Main[[#This Row],[Patient_ID]],Financials[Patient_ID],Financials[Total_Bill_Amount])</f>
        <v>20516</v>
      </c>
      <c r="P11">
        <f>_xlfn.XLOOKUP(Main[[#This Row],[Patient_ID]],Financials[Patient_ID],Financials[Insurance_Coverage])</f>
        <v>13753.979436336689</v>
      </c>
      <c r="Q11">
        <f>Main[[#This Row],[Total  Bill Amount]]-Main[[#This Row],[Insurance Coverage]]</f>
        <v>6762.0205636633109</v>
      </c>
      <c r="R11">
        <f>_xlfn.XLOOKUP(Main[[#This Row],[Patient_ID]],Hospitalvisits[Patient_ID],Hospitalvisits[Readmission Status])</f>
        <v>0</v>
      </c>
      <c r="S11" t="str">
        <f>_xlfn.XLOOKUP(Main[[#This Row],[Patient_ID]],Hospitalvisits[Patient_ID],Hospitalvisits[Hospital_Bed])</f>
        <v>Private Room</v>
      </c>
    </row>
    <row r="12" spans="1:19">
      <c r="A12">
        <v>14</v>
      </c>
      <c r="B12" t="s">
        <v>27</v>
      </c>
      <c r="C12">
        <v>14</v>
      </c>
      <c r="D12" t="str" cm="1">
        <f t="array" ref="D12">_xlfn.IFS(Main[[#This Row],[Age]]&lt;=23,"[0-23]",Main[[#This Row],[Age]]&lt;=45,"[24-45]",Main[[#This Row],[Age]]&lt;=68,"[46-68]",Main[[#This Row],[Age]]&gt;68,"[68+]")</f>
        <v>[0-23]</v>
      </c>
      <c r="E12" t="s">
        <v>12</v>
      </c>
      <c r="F12" t="s">
        <v>10</v>
      </c>
      <c r="G12" s="6">
        <v>28.138500772701551</v>
      </c>
      <c r="H12">
        <v>5</v>
      </c>
      <c r="I12">
        <v>2</v>
      </c>
      <c r="J12" s="3">
        <f>_xlfn.XLOOKUP(Main[[#This Row],[Patient_ID]],Hospitalvisits[Patient_ID],Hospitalvisits[Admission_Date])</f>
        <v>44722</v>
      </c>
      <c r="K12" s="3">
        <f>_xlfn.XLOOKUP(Main[[#This Row],[Patient_ID]],Hospitalvisits[Patient_ID],Hospitalvisits[Discharge_Date])</f>
        <v>44725</v>
      </c>
      <c r="L12">
        <f>Main[[#This Row],[Discharge Date]]-Main[[#This Row],[Admission Date]]</f>
        <v>3</v>
      </c>
      <c r="M12" t="str">
        <f>_xlfn.XLOOKUP(Main[[#This Row],[Patient_ID]],Hospitalvisits[Patient_ID],Hospitalvisits[Medical_Condition])</f>
        <v>Internal Bleeding</v>
      </c>
      <c r="N12" t="str">
        <f>_xlfn.XLOOKUP(Main[[#This Row],[Patient_ID]],Hospitalvisits[Patient_ID],Hospitalvisits[Department])</f>
        <v>Emergency</v>
      </c>
      <c r="O12" s="8">
        <f>_xlfn.XLOOKUP(Main[[#This Row],[Patient_ID]],Financials[Patient_ID],Financials[Total_Bill_Amount])</f>
        <v>5583</v>
      </c>
      <c r="P12">
        <f>_xlfn.XLOOKUP(Main[[#This Row],[Patient_ID]],Financials[Patient_ID],Financials[Insurance_Coverage])</f>
        <v>4869.2122675224282</v>
      </c>
      <c r="Q12">
        <f>Main[[#This Row],[Total  Bill Amount]]-Main[[#This Row],[Insurance Coverage]]</f>
        <v>713.78773247757181</v>
      </c>
      <c r="R12">
        <f>_xlfn.XLOOKUP(Main[[#This Row],[Patient_ID]],Hospitalvisits[Patient_ID],Hospitalvisits[Readmission Status])</f>
        <v>0</v>
      </c>
      <c r="S12" t="str">
        <f>_xlfn.XLOOKUP(Main[[#This Row],[Patient_ID]],Hospitalvisits[Patient_ID],Hospitalvisits[Hospital_Bed])</f>
        <v>Semi-Private Room</v>
      </c>
    </row>
    <row r="13" spans="1:19">
      <c r="A13">
        <v>15</v>
      </c>
      <c r="B13" t="s">
        <v>28</v>
      </c>
      <c r="C13">
        <v>64</v>
      </c>
      <c r="D13" t="str" cm="1">
        <f t="array" ref="D13">_xlfn.IFS(Main[[#This Row],[Age]]&lt;=23,"[0-23]",Main[[#This Row],[Age]]&lt;=45,"[24-45]",Main[[#This Row],[Age]]&lt;=68,"[46-68]",Main[[#This Row],[Age]]&gt;68,"[68+]")</f>
        <v>[46-68]</v>
      </c>
      <c r="E13" t="s">
        <v>9</v>
      </c>
      <c r="F13" t="s">
        <v>10</v>
      </c>
      <c r="G13" s="6">
        <v>26.386953950993309</v>
      </c>
      <c r="H13">
        <v>3</v>
      </c>
      <c r="I13">
        <v>10</v>
      </c>
      <c r="J13" s="3">
        <f>_xlfn.XLOOKUP(Main[[#This Row],[Patient_ID]],Hospitalvisits[Patient_ID],Hospitalvisits[Admission_Date])</f>
        <v>44645</v>
      </c>
      <c r="K13" s="3">
        <f>_xlfn.XLOOKUP(Main[[#This Row],[Patient_ID]],Hospitalvisits[Patient_ID],Hospitalvisits[Discharge_Date])</f>
        <v>44651</v>
      </c>
      <c r="L13">
        <f>Main[[#This Row],[Discharge Date]]-Main[[#This Row],[Admission Date]]</f>
        <v>6</v>
      </c>
      <c r="M13" t="str">
        <f>_xlfn.XLOOKUP(Main[[#This Row],[Patient_ID]],Hospitalvisits[Patient_ID],Hospitalvisits[Medical_Condition])</f>
        <v>Cancer</v>
      </c>
      <c r="N13" t="str">
        <f>_xlfn.XLOOKUP(Main[[#This Row],[Patient_ID]],Hospitalvisits[Patient_ID],Hospitalvisits[Department])</f>
        <v>Oncology</v>
      </c>
      <c r="O13" s="8">
        <f>_xlfn.XLOOKUP(Main[[#This Row],[Patient_ID]],Financials[Patient_ID],Financials[Total_Bill_Amount])</f>
        <v>28961</v>
      </c>
      <c r="P13">
        <f>_xlfn.XLOOKUP(Main[[#This Row],[Patient_ID]],Financials[Patient_ID],Financials[Insurance_Coverage])</f>
        <v>19885.310552427549</v>
      </c>
      <c r="Q13">
        <f>Main[[#This Row],[Total  Bill Amount]]-Main[[#This Row],[Insurance Coverage]]</f>
        <v>9075.6894475724512</v>
      </c>
      <c r="R13">
        <f>_xlfn.XLOOKUP(Main[[#This Row],[Patient_ID]],Hospitalvisits[Patient_ID],Hospitalvisits[Readmission Status])</f>
        <v>0</v>
      </c>
      <c r="S13" t="str">
        <f>_xlfn.XLOOKUP(Main[[#This Row],[Patient_ID]],Hospitalvisits[Patient_ID],Hospitalvisits[Hospital_Bed])</f>
        <v>Semi-Private Room</v>
      </c>
    </row>
    <row r="14" spans="1:19">
      <c r="A14">
        <v>16</v>
      </c>
      <c r="B14" t="s">
        <v>29</v>
      </c>
      <c r="C14">
        <v>54</v>
      </c>
      <c r="D14" t="str" cm="1">
        <f t="array" ref="D14">_xlfn.IFS(Main[[#This Row],[Age]]&lt;=23,"[0-23]",Main[[#This Row],[Age]]&lt;=45,"[24-45]",Main[[#This Row],[Age]]&lt;=68,"[46-68]",Main[[#This Row],[Age]]&gt;68,"[68+]")</f>
        <v>[46-68]</v>
      </c>
      <c r="E14" t="s">
        <v>12</v>
      </c>
      <c r="F14" t="s">
        <v>10</v>
      </c>
      <c r="G14" s="6">
        <v>24.024475727635441</v>
      </c>
      <c r="H14">
        <v>4</v>
      </c>
      <c r="I14">
        <v>5</v>
      </c>
      <c r="J14" s="3">
        <f>_xlfn.XLOOKUP(Main[[#This Row],[Patient_ID]],Hospitalvisits[Patient_ID],Hospitalvisits[Admission_Date])</f>
        <v>44601</v>
      </c>
      <c r="K14" s="3">
        <f>_xlfn.XLOOKUP(Main[[#This Row],[Patient_ID]],Hospitalvisits[Patient_ID],Hospitalvisits[Discharge_Date])</f>
        <v>44604</v>
      </c>
      <c r="L14">
        <f>Main[[#This Row],[Discharge Date]]-Main[[#This Row],[Admission Date]]</f>
        <v>3</v>
      </c>
      <c r="M14" t="str">
        <f>_xlfn.XLOOKUP(Main[[#This Row],[Patient_ID]],Hospitalvisits[Patient_ID],Hospitalvisits[Medical_Condition])</f>
        <v>Arthritis</v>
      </c>
      <c r="N14" t="str">
        <f>_xlfn.XLOOKUP(Main[[#This Row],[Patient_ID]],Hospitalvisits[Patient_ID],Hospitalvisits[Department])</f>
        <v>Orthopedics</v>
      </c>
      <c r="O14" s="8">
        <f>_xlfn.XLOOKUP(Main[[#This Row],[Patient_ID]],Financials[Patient_ID],Financials[Total_Bill_Amount])</f>
        <v>29747</v>
      </c>
      <c r="P14">
        <f>_xlfn.XLOOKUP(Main[[#This Row],[Patient_ID]],Financials[Patient_ID],Financials[Insurance_Coverage])</f>
        <v>16167.28312907888</v>
      </c>
      <c r="Q14">
        <f>Main[[#This Row],[Total  Bill Amount]]-Main[[#This Row],[Insurance Coverage]]</f>
        <v>13579.71687092112</v>
      </c>
      <c r="R14">
        <f>_xlfn.XLOOKUP(Main[[#This Row],[Patient_ID]],Hospitalvisits[Patient_ID],Hospitalvisits[Readmission Status])</f>
        <v>0</v>
      </c>
      <c r="S14" t="str">
        <f>_xlfn.XLOOKUP(Main[[#This Row],[Patient_ID]],Hospitalvisits[Patient_ID],Hospitalvisits[Hospital_Bed])</f>
        <v>General Ward</v>
      </c>
    </row>
    <row r="15" spans="1:19">
      <c r="A15">
        <v>18</v>
      </c>
      <c r="B15" t="s">
        <v>31</v>
      </c>
      <c r="C15">
        <v>45</v>
      </c>
      <c r="D15" t="str" cm="1">
        <f t="array" ref="D15">_xlfn.IFS(Main[[#This Row],[Age]]&lt;=23,"[0-23]",Main[[#This Row],[Age]]&lt;=45,"[24-45]",Main[[#This Row],[Age]]&lt;=68,"[46-68]",Main[[#This Row],[Age]]&gt;68,"[68+]")</f>
        <v>[24-45]</v>
      </c>
      <c r="E15" t="s">
        <v>12</v>
      </c>
      <c r="F15" t="s">
        <v>18</v>
      </c>
      <c r="G15" s="6">
        <v>27.170101356885059</v>
      </c>
      <c r="H15">
        <v>2</v>
      </c>
      <c r="I15">
        <v>3</v>
      </c>
      <c r="J15" s="3">
        <f>_xlfn.XLOOKUP(Main[[#This Row],[Patient_ID]],Hospitalvisits[Patient_ID],Hospitalvisits[Admission_Date])</f>
        <v>44574</v>
      </c>
      <c r="K15" s="3">
        <f>_xlfn.XLOOKUP(Main[[#This Row],[Patient_ID]],Hospitalvisits[Patient_ID],Hospitalvisits[Discharge_Date])</f>
        <v>44580</v>
      </c>
      <c r="L15">
        <f>Main[[#This Row],[Discharge Date]]-Main[[#This Row],[Admission Date]]</f>
        <v>6</v>
      </c>
      <c r="M15" t="str">
        <f>_xlfn.XLOOKUP(Main[[#This Row],[Patient_ID]],Hospitalvisits[Patient_ID],Hospitalvisits[Medical_Condition])</f>
        <v>Cancer</v>
      </c>
      <c r="N15" t="str">
        <f>_xlfn.XLOOKUP(Main[[#This Row],[Patient_ID]],Hospitalvisits[Patient_ID],Hospitalvisits[Department])</f>
        <v>Oncology</v>
      </c>
      <c r="O15" s="8">
        <f>_xlfn.XLOOKUP(Main[[#This Row],[Patient_ID]],Financials[Patient_ID],Financials[Total_Bill_Amount])</f>
        <v>7305</v>
      </c>
      <c r="P15">
        <f>_xlfn.XLOOKUP(Main[[#This Row],[Patient_ID]],Financials[Patient_ID],Financials[Insurance_Coverage])</f>
        <v>4518.0981591185873</v>
      </c>
      <c r="Q15">
        <f>Main[[#This Row],[Total  Bill Amount]]-Main[[#This Row],[Insurance Coverage]]</f>
        <v>2786.9018408814127</v>
      </c>
      <c r="R15">
        <f>_xlfn.XLOOKUP(Main[[#This Row],[Patient_ID]],Hospitalvisits[Patient_ID],Hospitalvisits[Readmission Status])</f>
        <v>0</v>
      </c>
      <c r="S15" t="str">
        <f>_xlfn.XLOOKUP(Main[[#This Row],[Patient_ID]],Hospitalvisits[Patient_ID],Hospitalvisits[Hospital_Bed])</f>
        <v>Private Room</v>
      </c>
    </row>
    <row r="16" spans="1:19">
      <c r="A16">
        <v>19</v>
      </c>
      <c r="B16" t="s">
        <v>32</v>
      </c>
      <c r="C16">
        <v>61</v>
      </c>
      <c r="D16" t="str" cm="1">
        <f t="array" ref="D16">_xlfn.IFS(Main[[#This Row],[Age]]&lt;=23,"[0-23]",Main[[#This Row],[Age]]&lt;=45,"[24-45]",Main[[#This Row],[Age]]&lt;=68,"[46-68]",Main[[#This Row],[Age]]&gt;68,"[68+]")</f>
        <v>[46-68]</v>
      </c>
      <c r="E16" t="s">
        <v>9</v>
      </c>
      <c r="F16" t="s">
        <v>16</v>
      </c>
      <c r="G16" s="6">
        <v>18.42475230542475</v>
      </c>
      <c r="H16">
        <v>1</v>
      </c>
      <c r="I16">
        <v>8</v>
      </c>
      <c r="J16" s="3">
        <f>_xlfn.XLOOKUP(Main[[#This Row],[Patient_ID]],Hospitalvisits[Patient_ID],Hospitalvisits[Admission_Date])</f>
        <v>44829</v>
      </c>
      <c r="K16" s="3">
        <f>_xlfn.XLOOKUP(Main[[#This Row],[Patient_ID]],Hospitalvisits[Patient_ID],Hospitalvisits[Discharge_Date])</f>
        <v>44833</v>
      </c>
      <c r="L16">
        <f>Main[[#This Row],[Discharge Date]]-Main[[#This Row],[Admission Date]]</f>
        <v>4</v>
      </c>
      <c r="M16" t="str">
        <f>_xlfn.XLOOKUP(Main[[#This Row],[Patient_ID]],Hospitalvisits[Patient_ID],Hospitalvisits[Medical_Condition])</f>
        <v>Arthritis</v>
      </c>
      <c r="N16" t="str">
        <f>_xlfn.XLOOKUP(Main[[#This Row],[Patient_ID]],Hospitalvisits[Patient_ID],Hospitalvisits[Department])</f>
        <v>Orthopedics</v>
      </c>
      <c r="O16" s="8">
        <f>_xlfn.XLOOKUP(Main[[#This Row],[Patient_ID]],Financials[Patient_ID],Financials[Total_Bill_Amount])</f>
        <v>17846</v>
      </c>
      <c r="P16">
        <f>_xlfn.XLOOKUP(Main[[#This Row],[Patient_ID]],Financials[Patient_ID],Financials[Insurance_Coverage])</f>
        <v>10616.92684250027</v>
      </c>
      <c r="Q16">
        <f>Main[[#This Row],[Total  Bill Amount]]-Main[[#This Row],[Insurance Coverage]]</f>
        <v>7229.0731574997299</v>
      </c>
      <c r="R16">
        <f>_xlfn.XLOOKUP(Main[[#This Row],[Patient_ID]],Hospitalvisits[Patient_ID],Hospitalvisits[Readmission Status])</f>
        <v>0</v>
      </c>
      <c r="S16" t="str">
        <f>_xlfn.XLOOKUP(Main[[#This Row],[Patient_ID]],Hospitalvisits[Patient_ID],Hospitalvisits[Hospital_Bed])</f>
        <v>General Ward</v>
      </c>
    </row>
    <row r="17" spans="1:19">
      <c r="A17">
        <v>20</v>
      </c>
      <c r="B17" t="s">
        <v>33</v>
      </c>
      <c r="C17">
        <v>52</v>
      </c>
      <c r="D17" t="str" cm="1">
        <f t="array" ref="D17">_xlfn.IFS(Main[[#This Row],[Age]]&lt;=23,"[0-23]",Main[[#This Row],[Age]]&lt;=45,"[24-45]",Main[[#This Row],[Age]]&lt;=68,"[46-68]",Main[[#This Row],[Age]]&gt;68,"[68+]")</f>
        <v>[46-68]</v>
      </c>
      <c r="E17" t="s">
        <v>12</v>
      </c>
      <c r="F17" t="s">
        <v>16</v>
      </c>
      <c r="G17" s="6">
        <v>19.559166240641741</v>
      </c>
      <c r="H17">
        <v>3</v>
      </c>
      <c r="I17">
        <v>2</v>
      </c>
      <c r="J17" s="3">
        <f>_xlfn.XLOOKUP(Main[[#This Row],[Patient_ID]],Hospitalvisits[Patient_ID],Hospitalvisits[Admission_Date])</f>
        <v>44622</v>
      </c>
      <c r="K17" s="3">
        <f>_xlfn.XLOOKUP(Main[[#This Row],[Patient_ID]],Hospitalvisits[Patient_ID],Hospitalvisits[Discharge_Date])</f>
        <v>44627</v>
      </c>
      <c r="L17">
        <f>Main[[#This Row],[Discharge Date]]-Main[[#This Row],[Admission Date]]</f>
        <v>5</v>
      </c>
      <c r="M17" t="str">
        <f>_xlfn.XLOOKUP(Main[[#This Row],[Patient_ID]],Hospitalvisits[Patient_ID],Hospitalvisits[Medical_Condition])</f>
        <v>Heart Disease</v>
      </c>
      <c r="N17" t="str">
        <f>_xlfn.XLOOKUP(Main[[#This Row],[Patient_ID]],Hospitalvisits[Patient_ID],Hospitalvisits[Department])</f>
        <v>Cardiology</v>
      </c>
      <c r="O17" s="8">
        <f>_xlfn.XLOOKUP(Main[[#This Row],[Patient_ID]],Financials[Patient_ID],Financials[Total_Bill_Amount])</f>
        <v>31664</v>
      </c>
      <c r="P17">
        <f>_xlfn.XLOOKUP(Main[[#This Row],[Patient_ID]],Financials[Patient_ID],Financials[Insurance_Coverage])</f>
        <v>21385.91176808497</v>
      </c>
      <c r="Q17">
        <f>Main[[#This Row],[Total  Bill Amount]]-Main[[#This Row],[Insurance Coverage]]</f>
        <v>10278.08823191503</v>
      </c>
      <c r="R17">
        <f>_xlfn.XLOOKUP(Main[[#This Row],[Patient_ID]],Hospitalvisits[Patient_ID],Hospitalvisits[Readmission Status])</f>
        <v>1</v>
      </c>
      <c r="S17" t="str">
        <f>_xlfn.XLOOKUP(Main[[#This Row],[Patient_ID]],Hospitalvisits[Patient_ID],Hospitalvisits[Hospital_Bed])</f>
        <v>Private Room</v>
      </c>
    </row>
    <row r="18" spans="1:19">
      <c r="A18">
        <v>21</v>
      </c>
      <c r="B18" t="s">
        <v>34</v>
      </c>
      <c r="C18">
        <v>60</v>
      </c>
      <c r="D18" t="str" cm="1">
        <f t="array" ref="D18">_xlfn.IFS(Main[[#This Row],[Age]]&lt;=23,"[0-23]",Main[[#This Row],[Age]]&lt;=45,"[24-45]",Main[[#This Row],[Age]]&lt;=68,"[46-68]",Main[[#This Row],[Age]]&gt;68,"[68+]")</f>
        <v>[46-68]</v>
      </c>
      <c r="E18" t="s">
        <v>12</v>
      </c>
      <c r="F18" t="s">
        <v>18</v>
      </c>
      <c r="G18" s="6">
        <v>20.3286251727395</v>
      </c>
      <c r="H18">
        <v>5</v>
      </c>
      <c r="I18">
        <v>3</v>
      </c>
      <c r="J18" s="3">
        <f>_xlfn.XLOOKUP(Main[[#This Row],[Patient_ID]],Hospitalvisits[Patient_ID],Hospitalvisits[Admission_Date])</f>
        <v>44682</v>
      </c>
      <c r="K18" s="3">
        <f>_xlfn.XLOOKUP(Main[[#This Row],[Patient_ID]],Hospitalvisits[Patient_ID],Hospitalvisits[Discharge_Date])</f>
        <v>44685</v>
      </c>
      <c r="L18">
        <f>Main[[#This Row],[Discharge Date]]-Main[[#This Row],[Admission Date]]</f>
        <v>3</v>
      </c>
      <c r="M18" t="str">
        <f>_xlfn.XLOOKUP(Main[[#This Row],[Patient_ID]],Hospitalvisits[Patient_ID],Hospitalvisits[Medical_Condition])</f>
        <v>Allergies</v>
      </c>
      <c r="N18" t="str">
        <f>_xlfn.XLOOKUP(Main[[#This Row],[Patient_ID]],Hospitalvisits[Patient_ID],Hospitalvisits[Department])</f>
        <v>Pediatrics</v>
      </c>
      <c r="O18" s="8">
        <f>_xlfn.XLOOKUP(Main[[#This Row],[Patient_ID]],Financials[Patient_ID],Financials[Total_Bill_Amount])</f>
        <v>47290</v>
      </c>
      <c r="P18">
        <f>_xlfn.XLOOKUP(Main[[#This Row],[Patient_ID]],Financials[Patient_ID],Financials[Insurance_Coverage])</f>
        <v>32720.4087338424</v>
      </c>
      <c r="Q18">
        <f>Main[[#This Row],[Total  Bill Amount]]-Main[[#This Row],[Insurance Coverage]]</f>
        <v>14569.5912661576</v>
      </c>
      <c r="R18">
        <f>_xlfn.XLOOKUP(Main[[#This Row],[Patient_ID]],Hospitalvisits[Patient_ID],Hospitalvisits[Readmission Status])</f>
        <v>0</v>
      </c>
      <c r="S18" t="str">
        <f>_xlfn.XLOOKUP(Main[[#This Row],[Patient_ID]],Hospitalvisits[Patient_ID],Hospitalvisits[Hospital_Bed])</f>
        <v>Private Room</v>
      </c>
    </row>
    <row r="19" spans="1:19">
      <c r="A19">
        <v>22</v>
      </c>
      <c r="B19" t="s">
        <v>35</v>
      </c>
      <c r="C19">
        <v>72</v>
      </c>
      <c r="D19" t="str" cm="1">
        <f t="array" ref="D19">_xlfn.IFS(Main[[#This Row],[Age]]&lt;=23,"[0-23]",Main[[#This Row],[Age]]&lt;=45,"[24-45]",Main[[#This Row],[Age]]&lt;=68,"[46-68]",Main[[#This Row],[Age]]&gt;68,"[68+]")</f>
        <v>[68+]</v>
      </c>
      <c r="E19" t="s">
        <v>9</v>
      </c>
      <c r="F19" t="s">
        <v>10</v>
      </c>
      <c r="G19" s="6">
        <v>29.716248407795771</v>
      </c>
      <c r="H19">
        <v>1</v>
      </c>
      <c r="I19">
        <v>6</v>
      </c>
      <c r="J19" s="3">
        <f>_xlfn.XLOOKUP(Main[[#This Row],[Patient_ID]],Hospitalvisits[Patient_ID],Hospitalvisits[Admission_Date])</f>
        <v>44586</v>
      </c>
      <c r="K19" s="3">
        <f>_xlfn.XLOOKUP(Main[[#This Row],[Patient_ID]],Hospitalvisits[Patient_ID],Hospitalvisits[Discharge_Date])</f>
        <v>44591</v>
      </c>
      <c r="L19">
        <f>Main[[#This Row],[Discharge Date]]-Main[[#This Row],[Admission Date]]</f>
        <v>5</v>
      </c>
      <c r="M19" t="str">
        <f>_xlfn.XLOOKUP(Main[[#This Row],[Patient_ID]],Hospitalvisits[Patient_ID],Hospitalvisits[Medical_Condition])</f>
        <v>Fracture</v>
      </c>
      <c r="N19" t="str">
        <f>_xlfn.XLOOKUP(Main[[#This Row],[Patient_ID]],Hospitalvisits[Patient_ID],Hospitalvisits[Department])</f>
        <v>Orthopedics</v>
      </c>
      <c r="O19" s="8">
        <f>_xlfn.XLOOKUP(Main[[#This Row],[Patient_ID]],Financials[Patient_ID],Financials[Total_Bill_Amount])</f>
        <v>26545</v>
      </c>
      <c r="P19">
        <f>_xlfn.XLOOKUP(Main[[#This Row],[Patient_ID]],Financials[Patient_ID],Financials[Insurance_Coverage])</f>
        <v>13757.295470558111</v>
      </c>
      <c r="Q19">
        <f>Main[[#This Row],[Total  Bill Amount]]-Main[[#This Row],[Insurance Coverage]]</f>
        <v>12787.704529441889</v>
      </c>
      <c r="R19">
        <f>_xlfn.XLOOKUP(Main[[#This Row],[Patient_ID]],Hospitalvisits[Patient_ID],Hospitalvisits[Readmission Status])</f>
        <v>0</v>
      </c>
      <c r="S19" t="str">
        <f>_xlfn.XLOOKUP(Main[[#This Row],[Patient_ID]],Hospitalvisits[Patient_ID],Hospitalvisits[Hospital_Bed])</f>
        <v>Semi-Private Room</v>
      </c>
    </row>
    <row r="20" spans="1:19">
      <c r="A20">
        <v>23</v>
      </c>
      <c r="B20" t="s">
        <v>36</v>
      </c>
      <c r="C20">
        <v>30</v>
      </c>
      <c r="D20" t="str" cm="1">
        <f t="array" ref="D20">_xlfn.IFS(Main[[#This Row],[Age]]&lt;=23,"[0-23]",Main[[#This Row],[Age]]&lt;=45,"[24-45]",Main[[#This Row],[Age]]&lt;=68,"[46-68]",Main[[#This Row],[Age]]&gt;68,"[68+]")</f>
        <v>[24-45]</v>
      </c>
      <c r="E20" t="s">
        <v>12</v>
      </c>
      <c r="F20" t="s">
        <v>13</v>
      </c>
      <c r="G20" s="6">
        <v>17.254035135068591</v>
      </c>
      <c r="H20">
        <v>1</v>
      </c>
      <c r="I20">
        <v>9</v>
      </c>
      <c r="J20" s="3">
        <f>_xlfn.XLOOKUP(Main[[#This Row],[Patient_ID]],Hospitalvisits[Patient_ID],Hospitalvisits[Admission_Date])</f>
        <v>44658</v>
      </c>
      <c r="K20" s="3">
        <f>_xlfn.XLOOKUP(Main[[#This Row],[Patient_ID]],Hospitalvisits[Patient_ID],Hospitalvisits[Discharge_Date])</f>
        <v>44671</v>
      </c>
      <c r="L20">
        <f>Main[[#This Row],[Discharge Date]]-Main[[#This Row],[Admission Date]]</f>
        <v>13</v>
      </c>
      <c r="M20" t="str">
        <f>_xlfn.XLOOKUP(Main[[#This Row],[Patient_ID]],Hospitalvisits[Patient_ID],Hospitalvisits[Medical_Condition])</f>
        <v>Cancer</v>
      </c>
      <c r="N20" t="str">
        <f>_xlfn.XLOOKUP(Main[[#This Row],[Patient_ID]],Hospitalvisits[Patient_ID],Hospitalvisits[Department])</f>
        <v>Oncology</v>
      </c>
      <c r="O20" s="8">
        <f>_xlfn.XLOOKUP(Main[[#This Row],[Patient_ID]],Financials[Patient_ID],Financials[Total_Bill_Amount])</f>
        <v>20885</v>
      </c>
      <c r="P20">
        <f>_xlfn.XLOOKUP(Main[[#This Row],[Patient_ID]],Financials[Patient_ID],Financials[Insurance_Coverage])</f>
        <v>16498.638703501321</v>
      </c>
      <c r="Q20">
        <f>Main[[#This Row],[Total  Bill Amount]]-Main[[#This Row],[Insurance Coverage]]</f>
        <v>4386.3612964986787</v>
      </c>
      <c r="R20">
        <f>_xlfn.XLOOKUP(Main[[#This Row],[Patient_ID]],Hospitalvisits[Patient_ID],Hospitalvisits[Readmission Status])</f>
        <v>0</v>
      </c>
      <c r="S20" t="str">
        <f>_xlfn.XLOOKUP(Main[[#This Row],[Patient_ID]],Hospitalvisits[Patient_ID],Hospitalvisits[Hospital_Bed])</f>
        <v>ICU</v>
      </c>
    </row>
    <row r="21" spans="1:19">
      <c r="A21">
        <v>24</v>
      </c>
      <c r="B21" t="s">
        <v>37</v>
      </c>
      <c r="C21">
        <v>39</v>
      </c>
      <c r="D21" t="str" cm="1">
        <f t="array" ref="D21">_xlfn.IFS(Main[[#This Row],[Age]]&lt;=23,"[0-23]",Main[[#This Row],[Age]]&lt;=45,"[24-45]",Main[[#This Row],[Age]]&lt;=68,"[46-68]",Main[[#This Row],[Age]]&gt;68,"[68+]")</f>
        <v>[24-45]</v>
      </c>
      <c r="E21" t="s">
        <v>12</v>
      </c>
      <c r="F21" t="s">
        <v>18</v>
      </c>
      <c r="G21" s="6">
        <v>32.394125842354171</v>
      </c>
      <c r="H21">
        <v>4</v>
      </c>
      <c r="I21">
        <v>3</v>
      </c>
      <c r="J21" s="3">
        <f>_xlfn.XLOOKUP(Main[[#This Row],[Patient_ID]],Hospitalvisits[Patient_ID],Hospitalvisits[Admission_Date])</f>
        <v>45197</v>
      </c>
      <c r="K21" s="3">
        <f>_xlfn.XLOOKUP(Main[[#This Row],[Patient_ID]],Hospitalvisits[Patient_ID],Hospitalvisits[Discharge_Date])</f>
        <v>45203</v>
      </c>
      <c r="L21">
        <f>Main[[#This Row],[Discharge Date]]-Main[[#This Row],[Admission Date]]</f>
        <v>6</v>
      </c>
      <c r="M21" t="str">
        <f>_xlfn.XLOOKUP(Main[[#This Row],[Patient_ID]],Hospitalvisits[Patient_ID],Hospitalvisits[Medical_Condition])</f>
        <v>Internal Bleeding</v>
      </c>
      <c r="N21" t="str">
        <f>_xlfn.XLOOKUP(Main[[#This Row],[Patient_ID]],Hospitalvisits[Patient_ID],Hospitalvisits[Department])</f>
        <v>Emergency</v>
      </c>
      <c r="O21" s="8">
        <f>_xlfn.XLOOKUP(Main[[#This Row],[Patient_ID]],Financials[Patient_ID],Financials[Total_Bill_Amount])</f>
        <v>21553</v>
      </c>
      <c r="P21">
        <f>_xlfn.XLOOKUP(Main[[#This Row],[Patient_ID]],Financials[Patient_ID],Financials[Insurance_Coverage])</f>
        <v>14977.67363691277</v>
      </c>
      <c r="Q21">
        <f>Main[[#This Row],[Total  Bill Amount]]-Main[[#This Row],[Insurance Coverage]]</f>
        <v>6575.3263630872298</v>
      </c>
      <c r="R21">
        <f>_xlfn.XLOOKUP(Main[[#This Row],[Patient_ID]],Hospitalvisits[Patient_ID],Hospitalvisits[Readmission Status])</f>
        <v>0</v>
      </c>
      <c r="S21" t="str">
        <f>_xlfn.XLOOKUP(Main[[#This Row],[Patient_ID]],Hospitalvisits[Patient_ID],Hospitalvisits[Hospital_Bed])</f>
        <v>Semi-Private Room</v>
      </c>
    </row>
    <row r="22" spans="1:19">
      <c r="A22">
        <v>25</v>
      </c>
      <c r="B22" t="s">
        <v>38</v>
      </c>
      <c r="C22">
        <v>65</v>
      </c>
      <c r="D22" t="str" cm="1">
        <f t="array" ref="D22">_xlfn.IFS(Main[[#This Row],[Age]]&lt;=23,"[0-23]",Main[[#This Row],[Age]]&lt;=45,"[24-45]",Main[[#This Row],[Age]]&lt;=68,"[46-68]",Main[[#This Row],[Age]]&gt;68,"[68+]")</f>
        <v>[46-68]</v>
      </c>
      <c r="E22" t="s">
        <v>9</v>
      </c>
      <c r="F22" t="s">
        <v>18</v>
      </c>
      <c r="G22" s="6">
        <v>16.002249956110649</v>
      </c>
      <c r="H22">
        <v>3</v>
      </c>
      <c r="I22">
        <v>9</v>
      </c>
      <c r="J22" s="3">
        <f>_xlfn.XLOOKUP(Main[[#This Row],[Patient_ID]],Hospitalvisits[Patient_ID],Hospitalvisits[Admission_Date])</f>
        <v>44988</v>
      </c>
      <c r="K22" s="3">
        <f>_xlfn.XLOOKUP(Main[[#This Row],[Patient_ID]],Hospitalvisits[Patient_ID],Hospitalvisits[Discharge_Date])</f>
        <v>44996</v>
      </c>
      <c r="L22">
        <f>Main[[#This Row],[Discharge Date]]-Main[[#This Row],[Admission Date]]</f>
        <v>8</v>
      </c>
      <c r="M22" t="str">
        <f>_xlfn.XLOOKUP(Main[[#This Row],[Patient_ID]],Hospitalvisits[Patient_ID],Hospitalvisits[Medical_Condition])</f>
        <v>Stroke</v>
      </c>
      <c r="N22" t="str">
        <f>_xlfn.XLOOKUP(Main[[#This Row],[Patient_ID]],Hospitalvisits[Patient_ID],Hospitalvisits[Department])</f>
        <v>Neurology</v>
      </c>
      <c r="O22" s="8">
        <f>_xlfn.XLOOKUP(Main[[#This Row],[Patient_ID]],Financials[Patient_ID],Financials[Total_Bill_Amount])</f>
        <v>8856</v>
      </c>
      <c r="P22">
        <f>_xlfn.XLOOKUP(Main[[#This Row],[Patient_ID]],Financials[Patient_ID],Financials[Insurance_Coverage])</f>
        <v>5209.5483995476779</v>
      </c>
      <c r="Q22">
        <f>Main[[#This Row],[Total  Bill Amount]]-Main[[#This Row],[Insurance Coverage]]</f>
        <v>3646.4516004523221</v>
      </c>
      <c r="R22">
        <f>_xlfn.XLOOKUP(Main[[#This Row],[Patient_ID]],Hospitalvisits[Patient_ID],Hospitalvisits[Readmission Status])</f>
        <v>0</v>
      </c>
      <c r="S22" t="str">
        <f>_xlfn.XLOOKUP(Main[[#This Row],[Patient_ID]],Hospitalvisits[Patient_ID],Hospitalvisits[Hospital_Bed])</f>
        <v>Private Room</v>
      </c>
    </row>
    <row r="23" spans="1:19">
      <c r="A23">
        <v>26</v>
      </c>
      <c r="B23" t="s">
        <v>39</v>
      </c>
      <c r="C23">
        <v>43</v>
      </c>
      <c r="D23" t="str" cm="1">
        <f t="array" ref="D23">_xlfn.IFS(Main[[#This Row],[Age]]&lt;=23,"[0-23]",Main[[#This Row],[Age]]&lt;=45,"[24-45]",Main[[#This Row],[Age]]&lt;=68,"[46-68]",Main[[#This Row],[Age]]&gt;68,"[68+]")</f>
        <v>[24-45]</v>
      </c>
      <c r="E23" t="s">
        <v>12</v>
      </c>
      <c r="F23" t="s">
        <v>10</v>
      </c>
      <c r="G23" s="6">
        <v>19.260967878380509</v>
      </c>
      <c r="H23">
        <v>5</v>
      </c>
      <c r="I23">
        <v>1</v>
      </c>
      <c r="J23" s="3">
        <f>_xlfn.XLOOKUP(Main[[#This Row],[Patient_ID]],Hospitalvisits[Patient_ID],Hospitalvisits[Admission_Date])</f>
        <v>44687</v>
      </c>
      <c r="K23" s="3">
        <f>_xlfn.XLOOKUP(Main[[#This Row],[Patient_ID]],Hospitalvisits[Patient_ID],Hospitalvisits[Discharge_Date])</f>
        <v>44693</v>
      </c>
      <c r="L23">
        <f>Main[[#This Row],[Discharge Date]]-Main[[#This Row],[Admission Date]]</f>
        <v>6</v>
      </c>
      <c r="M23" t="str">
        <f>_xlfn.XLOOKUP(Main[[#This Row],[Patient_ID]],Hospitalvisits[Patient_ID],Hospitalvisits[Medical_Condition])</f>
        <v>Stroke</v>
      </c>
      <c r="N23" t="str">
        <f>_xlfn.XLOOKUP(Main[[#This Row],[Patient_ID]],Hospitalvisits[Patient_ID],Hospitalvisits[Department])</f>
        <v>Neurology</v>
      </c>
      <c r="O23" s="8">
        <f>_xlfn.XLOOKUP(Main[[#This Row],[Patient_ID]],Financials[Patient_ID],Financials[Total_Bill_Amount])</f>
        <v>5977</v>
      </c>
      <c r="P23">
        <f>_xlfn.XLOOKUP(Main[[#This Row],[Patient_ID]],Financials[Patient_ID],Financials[Insurance_Coverage])</f>
        <v>3702.947269648495</v>
      </c>
      <c r="Q23">
        <f>Main[[#This Row],[Total  Bill Amount]]-Main[[#This Row],[Insurance Coverage]]</f>
        <v>2274.052730351505</v>
      </c>
      <c r="R23">
        <f>_xlfn.XLOOKUP(Main[[#This Row],[Patient_ID]],Hospitalvisits[Patient_ID],Hospitalvisits[Readmission Status])</f>
        <v>0</v>
      </c>
      <c r="S23" t="str">
        <f>_xlfn.XLOOKUP(Main[[#This Row],[Patient_ID]],Hospitalvisits[Patient_ID],Hospitalvisits[Hospital_Bed])</f>
        <v>ICU</v>
      </c>
    </row>
    <row r="24" spans="1:19">
      <c r="A24">
        <v>27</v>
      </c>
      <c r="B24" t="s">
        <v>40</v>
      </c>
      <c r="C24">
        <v>25</v>
      </c>
      <c r="D24" t="str" cm="1">
        <f t="array" ref="D24">_xlfn.IFS(Main[[#This Row],[Age]]&lt;=23,"[0-23]",Main[[#This Row],[Age]]&lt;=45,"[24-45]",Main[[#This Row],[Age]]&lt;=68,"[46-68]",Main[[#This Row],[Age]]&gt;68,"[68+]")</f>
        <v>[24-45]</v>
      </c>
      <c r="E24" t="s">
        <v>9</v>
      </c>
      <c r="F24" t="s">
        <v>13</v>
      </c>
      <c r="G24" s="6">
        <v>27.657543726686121</v>
      </c>
      <c r="H24">
        <v>1</v>
      </c>
      <c r="I24">
        <v>3</v>
      </c>
      <c r="J24" s="3">
        <f>_xlfn.XLOOKUP(Main[[#This Row],[Patient_ID]],Hospitalvisits[Patient_ID],Hospitalvisits[Admission_Date])</f>
        <v>44675</v>
      </c>
      <c r="K24" s="3">
        <f>_xlfn.XLOOKUP(Main[[#This Row],[Patient_ID]],Hospitalvisits[Patient_ID],Hospitalvisits[Discharge_Date])</f>
        <v>44677</v>
      </c>
      <c r="L24">
        <f>Main[[#This Row],[Discharge Date]]-Main[[#This Row],[Admission Date]]</f>
        <v>2</v>
      </c>
      <c r="M24" t="str">
        <f>_xlfn.XLOOKUP(Main[[#This Row],[Patient_ID]],Hospitalvisits[Patient_ID],Hospitalvisits[Medical_Condition])</f>
        <v>Severe Trauma</v>
      </c>
      <c r="N24" t="str">
        <f>_xlfn.XLOOKUP(Main[[#This Row],[Patient_ID]],Hospitalvisits[Patient_ID],Hospitalvisits[Department])</f>
        <v>Emergency</v>
      </c>
      <c r="O24" s="8">
        <f>_xlfn.XLOOKUP(Main[[#This Row],[Patient_ID]],Financials[Patient_ID],Financials[Total_Bill_Amount])</f>
        <v>12293</v>
      </c>
      <c r="P24">
        <f>_xlfn.XLOOKUP(Main[[#This Row],[Patient_ID]],Financials[Patient_ID],Financials[Insurance_Coverage])</f>
        <v>7345.8892468643662</v>
      </c>
      <c r="Q24">
        <f>Main[[#This Row],[Total  Bill Amount]]-Main[[#This Row],[Insurance Coverage]]</f>
        <v>4947.1107531356338</v>
      </c>
      <c r="R24">
        <f>_xlfn.XLOOKUP(Main[[#This Row],[Patient_ID]],Hospitalvisits[Patient_ID],Hospitalvisits[Readmission Status])</f>
        <v>0</v>
      </c>
      <c r="S24" t="str">
        <f>_xlfn.XLOOKUP(Main[[#This Row],[Patient_ID]],Hospitalvisits[Patient_ID],Hospitalvisits[Hospital_Bed])</f>
        <v>Semi-Private Room</v>
      </c>
    </row>
    <row r="25" spans="1:19">
      <c r="A25">
        <v>28</v>
      </c>
      <c r="B25" t="s">
        <v>41</v>
      </c>
      <c r="C25">
        <v>41</v>
      </c>
      <c r="D25" t="str" cm="1">
        <f t="array" ref="D25">_xlfn.IFS(Main[[#This Row],[Age]]&lt;=23,"[0-23]",Main[[#This Row],[Age]]&lt;=45,"[24-45]",Main[[#This Row],[Age]]&lt;=68,"[46-68]",Main[[#This Row],[Age]]&gt;68,"[68+]")</f>
        <v>[24-45]</v>
      </c>
      <c r="E25" t="s">
        <v>12</v>
      </c>
      <c r="F25" t="s">
        <v>10</v>
      </c>
      <c r="G25" s="6">
        <v>29.818040197475771</v>
      </c>
      <c r="H25">
        <v>3</v>
      </c>
      <c r="I25">
        <v>7</v>
      </c>
      <c r="J25" s="3">
        <f>_xlfn.XLOOKUP(Main[[#This Row],[Patient_ID]],Hospitalvisits[Patient_ID],Hospitalvisits[Admission_Date])</f>
        <v>44644</v>
      </c>
      <c r="K25" s="3">
        <f>_xlfn.XLOOKUP(Main[[#This Row],[Patient_ID]],Hospitalvisits[Patient_ID],Hospitalvisits[Discharge_Date])</f>
        <v>44649</v>
      </c>
      <c r="L25">
        <f>Main[[#This Row],[Discharge Date]]-Main[[#This Row],[Admission Date]]</f>
        <v>5</v>
      </c>
      <c r="M25" t="str">
        <f>_xlfn.XLOOKUP(Main[[#This Row],[Patient_ID]],Hospitalvisits[Patient_ID],Hospitalvisits[Medical_Condition])</f>
        <v>Fracture</v>
      </c>
      <c r="N25" t="str">
        <f>_xlfn.XLOOKUP(Main[[#This Row],[Patient_ID]],Hospitalvisits[Patient_ID],Hospitalvisits[Department])</f>
        <v>Orthopedics</v>
      </c>
      <c r="O25" s="8">
        <f>_xlfn.XLOOKUP(Main[[#This Row],[Patient_ID]],Financials[Patient_ID],Financials[Total_Bill_Amount])</f>
        <v>12008</v>
      </c>
      <c r="P25">
        <f>_xlfn.XLOOKUP(Main[[#This Row],[Patient_ID]],Financials[Patient_ID],Financials[Insurance_Coverage])</f>
        <v>9285.5645395278843</v>
      </c>
      <c r="Q25">
        <f>Main[[#This Row],[Total  Bill Amount]]-Main[[#This Row],[Insurance Coverage]]</f>
        <v>2722.4354604721157</v>
      </c>
      <c r="R25">
        <f>_xlfn.XLOOKUP(Main[[#This Row],[Patient_ID]],Hospitalvisits[Patient_ID],Hospitalvisits[Readmission Status])</f>
        <v>1</v>
      </c>
      <c r="S25" t="str">
        <f>_xlfn.XLOOKUP(Main[[#This Row],[Patient_ID]],Hospitalvisits[Patient_ID],Hospitalvisits[Hospital_Bed])</f>
        <v>ICU</v>
      </c>
    </row>
    <row r="26" spans="1:19">
      <c r="A26">
        <v>30</v>
      </c>
      <c r="B26" t="s">
        <v>43</v>
      </c>
      <c r="C26">
        <v>1</v>
      </c>
      <c r="D26" t="str" cm="1">
        <f t="array" ref="D26">_xlfn.IFS(Main[[#This Row],[Age]]&lt;=23,"[0-23]",Main[[#This Row],[Age]]&lt;=45,"[24-45]",Main[[#This Row],[Age]]&lt;=68,"[46-68]",Main[[#This Row],[Age]]&gt;68,"[68+]")</f>
        <v>[0-23]</v>
      </c>
      <c r="E26" t="s">
        <v>9</v>
      </c>
      <c r="F26" t="s">
        <v>18</v>
      </c>
      <c r="G26" s="6">
        <v>34.943808605730602</v>
      </c>
      <c r="H26">
        <v>5</v>
      </c>
      <c r="I26">
        <v>7</v>
      </c>
      <c r="J26" s="3">
        <f>_xlfn.XLOOKUP(Main[[#This Row],[Patient_ID]],Hospitalvisits[Patient_ID],Hospitalvisits[Admission_Date])</f>
        <v>44923</v>
      </c>
      <c r="K26" s="3">
        <f>_xlfn.XLOOKUP(Main[[#This Row],[Patient_ID]],Hospitalvisits[Patient_ID],Hospitalvisits[Discharge_Date])</f>
        <v>44926</v>
      </c>
      <c r="L26">
        <f>Main[[#This Row],[Discharge Date]]-Main[[#This Row],[Admission Date]]</f>
        <v>3</v>
      </c>
      <c r="M26" t="str">
        <f>_xlfn.XLOOKUP(Main[[#This Row],[Patient_ID]],Hospitalvisits[Patient_ID],Hospitalvisits[Medical_Condition])</f>
        <v>Fracture</v>
      </c>
      <c r="N26" t="str">
        <f>_xlfn.XLOOKUP(Main[[#This Row],[Patient_ID]],Hospitalvisits[Patient_ID],Hospitalvisits[Department])</f>
        <v>Orthopedics</v>
      </c>
      <c r="O26" s="8">
        <f>_xlfn.XLOOKUP(Main[[#This Row],[Patient_ID]],Financials[Patient_ID],Financials[Total_Bill_Amount])</f>
        <v>14302</v>
      </c>
      <c r="P26">
        <f>_xlfn.XLOOKUP(Main[[#This Row],[Patient_ID]],Financials[Patient_ID],Financials[Insurance_Coverage])</f>
        <v>8674.1318470237547</v>
      </c>
      <c r="Q26">
        <f>Main[[#This Row],[Total  Bill Amount]]-Main[[#This Row],[Insurance Coverage]]</f>
        <v>5627.8681529762453</v>
      </c>
      <c r="R26">
        <f>_xlfn.XLOOKUP(Main[[#This Row],[Patient_ID]],Hospitalvisits[Patient_ID],Hospitalvisits[Readmission Status])</f>
        <v>0</v>
      </c>
      <c r="S26" t="str">
        <f>_xlfn.XLOOKUP(Main[[#This Row],[Patient_ID]],Hospitalvisits[Patient_ID],Hospitalvisits[Hospital_Bed])</f>
        <v>ICU</v>
      </c>
    </row>
    <row r="27" spans="1:19">
      <c r="A27">
        <v>31</v>
      </c>
      <c r="B27" t="s">
        <v>44</v>
      </c>
      <c r="C27">
        <v>63</v>
      </c>
      <c r="D27" t="str" cm="1">
        <f t="array" ref="D27">_xlfn.IFS(Main[[#This Row],[Age]]&lt;=23,"[0-23]",Main[[#This Row],[Age]]&lt;=45,"[24-45]",Main[[#This Row],[Age]]&lt;=68,"[46-68]",Main[[#This Row],[Age]]&gt;68,"[68+]")</f>
        <v>[46-68]</v>
      </c>
      <c r="E27" t="s">
        <v>9</v>
      </c>
      <c r="F27" t="s">
        <v>16</v>
      </c>
      <c r="G27" s="6">
        <v>33.437653344188597</v>
      </c>
      <c r="H27">
        <v>3</v>
      </c>
      <c r="I27">
        <v>2</v>
      </c>
      <c r="J27" s="3">
        <f>_xlfn.XLOOKUP(Main[[#This Row],[Patient_ID]],Hospitalvisits[Patient_ID],Hospitalvisits[Admission_Date])</f>
        <v>44666</v>
      </c>
      <c r="K27" s="3">
        <f>_xlfn.XLOOKUP(Main[[#This Row],[Patient_ID]],Hospitalvisits[Patient_ID],Hospitalvisits[Discharge_Date])</f>
        <v>44684</v>
      </c>
      <c r="L27">
        <f>Main[[#This Row],[Discharge Date]]-Main[[#This Row],[Admission Date]]</f>
        <v>18</v>
      </c>
      <c r="M27" t="str">
        <f>_xlfn.XLOOKUP(Main[[#This Row],[Patient_ID]],Hospitalvisits[Patient_ID],Hospitalvisits[Medical_Condition])</f>
        <v>Cancer</v>
      </c>
      <c r="N27" t="str">
        <f>_xlfn.XLOOKUP(Main[[#This Row],[Patient_ID]],Hospitalvisits[Patient_ID],Hospitalvisits[Department])</f>
        <v>Oncology</v>
      </c>
      <c r="O27" s="8">
        <f>_xlfn.XLOOKUP(Main[[#This Row],[Patient_ID]],Financials[Patient_ID],Financials[Total_Bill_Amount])</f>
        <v>23090</v>
      </c>
      <c r="P27">
        <f>_xlfn.XLOOKUP(Main[[#This Row],[Patient_ID]],Financials[Patient_ID],Financials[Insurance_Coverage])</f>
        <v>18563.88818968349</v>
      </c>
      <c r="Q27">
        <f>Main[[#This Row],[Total  Bill Amount]]-Main[[#This Row],[Insurance Coverage]]</f>
        <v>4526.1118103165099</v>
      </c>
      <c r="R27">
        <f>_xlfn.XLOOKUP(Main[[#This Row],[Patient_ID]],Hospitalvisits[Patient_ID],Hospitalvisits[Readmission Status])</f>
        <v>0</v>
      </c>
      <c r="S27" t="str">
        <f>_xlfn.XLOOKUP(Main[[#This Row],[Patient_ID]],Hospitalvisits[Patient_ID],Hospitalvisits[Hospital_Bed])</f>
        <v>Private Room</v>
      </c>
    </row>
    <row r="28" spans="1:19">
      <c r="A28">
        <v>32</v>
      </c>
      <c r="B28" t="s">
        <v>45</v>
      </c>
      <c r="C28">
        <v>75</v>
      </c>
      <c r="D28" t="str" cm="1">
        <f t="array" ref="D28">_xlfn.IFS(Main[[#This Row],[Age]]&lt;=23,"[0-23]",Main[[#This Row],[Age]]&lt;=45,"[24-45]",Main[[#This Row],[Age]]&lt;=68,"[46-68]",Main[[#This Row],[Age]]&gt;68,"[68+]")</f>
        <v>[68+]</v>
      </c>
      <c r="E28" t="s">
        <v>12</v>
      </c>
      <c r="F28" t="s">
        <v>18</v>
      </c>
      <c r="G28" s="6">
        <v>18.358649764074521</v>
      </c>
      <c r="H28">
        <v>4</v>
      </c>
      <c r="I28">
        <v>5</v>
      </c>
      <c r="J28" s="3">
        <f>_xlfn.XLOOKUP(Main[[#This Row],[Patient_ID]],Hospitalvisits[Patient_ID],Hospitalvisits[Admission_Date])</f>
        <v>44588</v>
      </c>
      <c r="K28" s="3">
        <f>_xlfn.XLOOKUP(Main[[#This Row],[Patient_ID]],Hospitalvisits[Patient_ID],Hospitalvisits[Discharge_Date])</f>
        <v>44601</v>
      </c>
      <c r="L28">
        <f>Main[[#This Row],[Discharge Date]]-Main[[#This Row],[Admission Date]]</f>
        <v>13</v>
      </c>
      <c r="M28" t="str">
        <f>_xlfn.XLOOKUP(Main[[#This Row],[Patient_ID]],Hospitalvisits[Patient_ID],Hospitalvisits[Medical_Condition])</f>
        <v>Tumor</v>
      </c>
      <c r="N28" t="str">
        <f>_xlfn.XLOOKUP(Main[[#This Row],[Patient_ID]],Hospitalvisits[Patient_ID],Hospitalvisits[Department])</f>
        <v>Oncology</v>
      </c>
      <c r="O28" s="8">
        <f>_xlfn.XLOOKUP(Main[[#This Row],[Patient_ID]],Financials[Patient_ID],Financials[Total_Bill_Amount])</f>
        <v>10027</v>
      </c>
      <c r="P28">
        <f>_xlfn.XLOOKUP(Main[[#This Row],[Patient_ID]],Financials[Patient_ID],Financials[Insurance_Coverage])</f>
        <v>8858.5815890355043</v>
      </c>
      <c r="Q28">
        <f>Main[[#This Row],[Total  Bill Amount]]-Main[[#This Row],[Insurance Coverage]]</f>
        <v>1168.4184109644957</v>
      </c>
      <c r="R28">
        <f>_xlfn.XLOOKUP(Main[[#This Row],[Patient_ID]],Hospitalvisits[Patient_ID],Hospitalvisits[Readmission Status])</f>
        <v>0</v>
      </c>
      <c r="S28" t="str">
        <f>_xlfn.XLOOKUP(Main[[#This Row],[Patient_ID]],Hospitalvisits[Patient_ID],Hospitalvisits[Hospital_Bed])</f>
        <v>ICU</v>
      </c>
    </row>
    <row r="29" spans="1:19">
      <c r="A29">
        <v>33</v>
      </c>
      <c r="B29" t="s">
        <v>46</v>
      </c>
      <c r="C29">
        <v>72</v>
      </c>
      <c r="D29" t="str" cm="1">
        <f t="array" ref="D29">_xlfn.IFS(Main[[#This Row],[Age]]&lt;=23,"[0-23]",Main[[#This Row],[Age]]&lt;=45,"[24-45]",Main[[#This Row],[Age]]&lt;=68,"[46-68]",Main[[#This Row],[Age]]&gt;68,"[68+]")</f>
        <v>[68+]</v>
      </c>
      <c r="E29" t="s">
        <v>9</v>
      </c>
      <c r="F29" t="s">
        <v>16</v>
      </c>
      <c r="G29" s="6">
        <v>31.87861179002612</v>
      </c>
      <c r="H29">
        <v>2</v>
      </c>
      <c r="I29">
        <v>6</v>
      </c>
      <c r="J29" s="3">
        <f>_xlfn.XLOOKUP(Main[[#This Row],[Patient_ID]],Hospitalvisits[Patient_ID],Hospitalvisits[Admission_Date])</f>
        <v>45175</v>
      </c>
      <c r="K29" s="3">
        <f>_xlfn.XLOOKUP(Main[[#This Row],[Patient_ID]],Hospitalvisits[Patient_ID],Hospitalvisits[Discharge_Date])</f>
        <v>45179</v>
      </c>
      <c r="L29">
        <f>Main[[#This Row],[Discharge Date]]-Main[[#This Row],[Admission Date]]</f>
        <v>4</v>
      </c>
      <c r="M29" t="str">
        <f>_xlfn.XLOOKUP(Main[[#This Row],[Patient_ID]],Hospitalvisits[Patient_ID],Hospitalvisits[Medical_Condition])</f>
        <v>Severe Trauma</v>
      </c>
      <c r="N29" t="str">
        <f>_xlfn.XLOOKUP(Main[[#This Row],[Patient_ID]],Hospitalvisits[Patient_ID],Hospitalvisits[Department])</f>
        <v>Emergency</v>
      </c>
      <c r="O29" s="8">
        <f>_xlfn.XLOOKUP(Main[[#This Row],[Patient_ID]],Financials[Patient_ID],Financials[Total_Bill_Amount])</f>
        <v>5651</v>
      </c>
      <c r="P29">
        <f>_xlfn.XLOOKUP(Main[[#This Row],[Patient_ID]],Financials[Patient_ID],Financials[Insurance_Coverage])</f>
        <v>3464.0392125514109</v>
      </c>
      <c r="Q29">
        <f>Main[[#This Row],[Total  Bill Amount]]-Main[[#This Row],[Insurance Coverage]]</f>
        <v>2186.9607874485891</v>
      </c>
      <c r="R29">
        <f>_xlfn.XLOOKUP(Main[[#This Row],[Patient_ID]],Hospitalvisits[Patient_ID],Hospitalvisits[Readmission Status])</f>
        <v>0</v>
      </c>
      <c r="S29" t="str">
        <f>_xlfn.XLOOKUP(Main[[#This Row],[Patient_ID]],Hospitalvisits[Patient_ID],Hospitalvisits[Hospital_Bed])</f>
        <v>Semi-Private Room</v>
      </c>
    </row>
    <row r="30" spans="1:19">
      <c r="A30">
        <v>34</v>
      </c>
      <c r="B30" t="s">
        <v>47</v>
      </c>
      <c r="C30">
        <v>43</v>
      </c>
      <c r="D30" t="str" cm="1">
        <f t="array" ref="D30">_xlfn.IFS(Main[[#This Row],[Age]]&lt;=23,"[0-23]",Main[[#This Row],[Age]]&lt;=45,"[24-45]",Main[[#This Row],[Age]]&lt;=68,"[46-68]",Main[[#This Row],[Age]]&gt;68,"[68+]")</f>
        <v>[24-45]</v>
      </c>
      <c r="E30" t="s">
        <v>9</v>
      </c>
      <c r="F30" t="s">
        <v>16</v>
      </c>
      <c r="G30" s="6">
        <v>37.502820289392993</v>
      </c>
      <c r="H30">
        <v>0</v>
      </c>
      <c r="I30">
        <v>4</v>
      </c>
      <c r="J30" s="3">
        <f>_xlfn.XLOOKUP(Main[[#This Row],[Patient_ID]],Hospitalvisits[Patient_ID],Hospitalvisits[Admission_Date])</f>
        <v>45130</v>
      </c>
      <c r="K30" s="3">
        <f>_xlfn.XLOOKUP(Main[[#This Row],[Patient_ID]],Hospitalvisits[Patient_ID],Hospitalvisits[Discharge_Date])</f>
        <v>45135</v>
      </c>
      <c r="L30">
        <f>Main[[#This Row],[Discharge Date]]-Main[[#This Row],[Admission Date]]</f>
        <v>5</v>
      </c>
      <c r="M30" t="str">
        <f>_xlfn.XLOOKUP(Main[[#This Row],[Patient_ID]],Hospitalvisits[Patient_ID],Hospitalvisits[Medical_Condition])</f>
        <v>Seizures</v>
      </c>
      <c r="N30" t="str">
        <f>_xlfn.XLOOKUP(Main[[#This Row],[Patient_ID]],Hospitalvisits[Patient_ID],Hospitalvisits[Department])</f>
        <v>Neurology</v>
      </c>
      <c r="O30" s="8">
        <f>_xlfn.XLOOKUP(Main[[#This Row],[Patient_ID]],Financials[Patient_ID],Financials[Total_Bill_Amount])</f>
        <v>26168</v>
      </c>
      <c r="P30">
        <f>_xlfn.XLOOKUP(Main[[#This Row],[Patient_ID]],Financials[Patient_ID],Financials[Insurance_Coverage])</f>
        <v>20980.363445287461</v>
      </c>
      <c r="Q30">
        <f>Main[[#This Row],[Total  Bill Amount]]-Main[[#This Row],[Insurance Coverage]]</f>
        <v>5187.6365547125388</v>
      </c>
      <c r="R30">
        <f>_xlfn.XLOOKUP(Main[[#This Row],[Patient_ID]],Hospitalvisits[Patient_ID],Hospitalvisits[Readmission Status])</f>
        <v>1</v>
      </c>
      <c r="S30" t="str">
        <f>_xlfn.XLOOKUP(Main[[#This Row],[Patient_ID]],Hospitalvisits[Patient_ID],Hospitalvisits[Hospital_Bed])</f>
        <v>Semi-Private Room</v>
      </c>
    </row>
    <row r="31" spans="1:19">
      <c r="A31">
        <v>35</v>
      </c>
      <c r="B31" t="s">
        <v>48</v>
      </c>
      <c r="C31">
        <v>23</v>
      </c>
      <c r="D31" t="str" cm="1">
        <f t="array" ref="D31">_xlfn.IFS(Main[[#This Row],[Age]]&lt;=23,"[0-23]",Main[[#This Row],[Age]]&lt;=45,"[24-45]",Main[[#This Row],[Age]]&lt;=68,"[46-68]",Main[[#This Row],[Age]]&gt;68,"[68+]")</f>
        <v>[0-23]</v>
      </c>
      <c r="E31" t="s">
        <v>12</v>
      </c>
      <c r="F31" t="s">
        <v>13</v>
      </c>
      <c r="G31" s="6">
        <v>21.56577573375241</v>
      </c>
      <c r="H31">
        <v>0</v>
      </c>
      <c r="I31">
        <v>8</v>
      </c>
      <c r="J31" s="3">
        <f>_xlfn.XLOOKUP(Main[[#This Row],[Patient_ID]],Hospitalvisits[Patient_ID],Hospitalvisits[Admission_Date])</f>
        <v>44572</v>
      </c>
      <c r="K31" s="3">
        <f>_xlfn.XLOOKUP(Main[[#This Row],[Patient_ID]],Hospitalvisits[Patient_ID],Hospitalvisits[Discharge_Date])</f>
        <v>44579</v>
      </c>
      <c r="L31">
        <f>Main[[#This Row],[Discharge Date]]-Main[[#This Row],[Admission Date]]</f>
        <v>7</v>
      </c>
      <c r="M31" t="str">
        <f>_xlfn.XLOOKUP(Main[[#This Row],[Patient_ID]],Hospitalvisits[Patient_ID],Hospitalvisits[Medical_Condition])</f>
        <v>Internal Bleeding</v>
      </c>
      <c r="N31" t="str">
        <f>_xlfn.XLOOKUP(Main[[#This Row],[Patient_ID]],Hospitalvisits[Patient_ID],Hospitalvisits[Department])</f>
        <v>Emergency</v>
      </c>
      <c r="O31" s="8">
        <f>_xlfn.XLOOKUP(Main[[#This Row],[Patient_ID]],Financials[Patient_ID],Financials[Total_Bill_Amount])</f>
        <v>4904</v>
      </c>
      <c r="P31">
        <f>_xlfn.XLOOKUP(Main[[#This Row],[Patient_ID]],Financials[Patient_ID],Financials[Insurance_Coverage])</f>
        <v>3947.068926953134</v>
      </c>
      <c r="Q31">
        <f>Main[[#This Row],[Total  Bill Amount]]-Main[[#This Row],[Insurance Coverage]]</f>
        <v>956.931073046866</v>
      </c>
      <c r="R31">
        <f>_xlfn.XLOOKUP(Main[[#This Row],[Patient_ID]],Hospitalvisits[Patient_ID],Hospitalvisits[Readmission Status])</f>
        <v>0</v>
      </c>
      <c r="S31" t="str">
        <f>_xlfn.XLOOKUP(Main[[#This Row],[Patient_ID]],Hospitalvisits[Patient_ID],Hospitalvisits[Hospital_Bed])</f>
        <v>Semi-Private Room</v>
      </c>
    </row>
    <row r="32" spans="1:19">
      <c r="A32">
        <v>36</v>
      </c>
      <c r="B32" t="s">
        <v>49</v>
      </c>
      <c r="C32">
        <v>83</v>
      </c>
      <c r="D32" t="str" cm="1">
        <f t="array" ref="D32">_xlfn.IFS(Main[[#This Row],[Age]]&lt;=23,"[0-23]",Main[[#This Row],[Age]]&lt;=45,"[24-45]",Main[[#This Row],[Age]]&lt;=68,"[46-68]",Main[[#This Row],[Age]]&gt;68,"[68+]")</f>
        <v>[68+]</v>
      </c>
      <c r="E32" t="s">
        <v>9</v>
      </c>
      <c r="F32" t="s">
        <v>13</v>
      </c>
      <c r="G32" s="6">
        <v>18.864178568869981</v>
      </c>
      <c r="H32">
        <v>5</v>
      </c>
      <c r="I32">
        <v>6</v>
      </c>
      <c r="J32" s="3">
        <f>_xlfn.XLOOKUP(Main[[#This Row],[Patient_ID]],Hospitalvisits[Patient_ID],Hospitalvisits[Admission_Date])</f>
        <v>44600</v>
      </c>
      <c r="K32" s="3">
        <f>_xlfn.XLOOKUP(Main[[#This Row],[Patient_ID]],Hospitalvisits[Patient_ID],Hospitalvisits[Discharge_Date])</f>
        <v>44605</v>
      </c>
      <c r="L32">
        <f>Main[[#This Row],[Discharge Date]]-Main[[#This Row],[Admission Date]]</f>
        <v>5</v>
      </c>
      <c r="M32" t="str">
        <f>_xlfn.XLOOKUP(Main[[#This Row],[Patient_ID]],Hospitalvisits[Patient_ID],Hospitalvisits[Medical_Condition])</f>
        <v>Fracture</v>
      </c>
      <c r="N32" t="str">
        <f>_xlfn.XLOOKUP(Main[[#This Row],[Patient_ID]],Hospitalvisits[Patient_ID],Hospitalvisits[Department])</f>
        <v>Orthopedics</v>
      </c>
      <c r="O32" s="8">
        <f>_xlfn.XLOOKUP(Main[[#This Row],[Patient_ID]],Financials[Patient_ID],Financials[Total_Bill_Amount])</f>
        <v>11066</v>
      </c>
      <c r="P32">
        <f>_xlfn.XLOOKUP(Main[[#This Row],[Patient_ID]],Financials[Patient_ID],Financials[Insurance_Coverage])</f>
        <v>6534.5844597785299</v>
      </c>
      <c r="Q32">
        <f>Main[[#This Row],[Total  Bill Amount]]-Main[[#This Row],[Insurance Coverage]]</f>
        <v>4531.4155402214701</v>
      </c>
      <c r="R32">
        <f>_xlfn.XLOOKUP(Main[[#This Row],[Patient_ID]],Hospitalvisits[Patient_ID],Hospitalvisits[Readmission Status])</f>
        <v>0</v>
      </c>
      <c r="S32" t="str">
        <f>_xlfn.XLOOKUP(Main[[#This Row],[Patient_ID]],Hospitalvisits[Patient_ID],Hospitalvisits[Hospital_Bed])</f>
        <v>Private Room</v>
      </c>
    </row>
    <row r="33" spans="1:19">
      <c r="A33">
        <v>37</v>
      </c>
      <c r="B33" t="s">
        <v>50</v>
      </c>
      <c r="C33">
        <v>65</v>
      </c>
      <c r="D33" t="str" cm="1">
        <f t="array" ref="D33">_xlfn.IFS(Main[[#This Row],[Age]]&lt;=23,"[0-23]",Main[[#This Row],[Age]]&lt;=45,"[24-45]",Main[[#This Row],[Age]]&lt;=68,"[46-68]",Main[[#This Row],[Age]]&gt;68,"[68+]")</f>
        <v>[46-68]</v>
      </c>
      <c r="E33" t="s">
        <v>12</v>
      </c>
      <c r="F33" t="s">
        <v>13</v>
      </c>
      <c r="G33" s="6">
        <v>26.205291273961119</v>
      </c>
      <c r="H33">
        <v>0</v>
      </c>
      <c r="I33">
        <v>10</v>
      </c>
      <c r="J33" s="3">
        <f>_xlfn.XLOOKUP(Main[[#This Row],[Patient_ID]],Hospitalvisits[Patient_ID],Hospitalvisits[Admission_Date])</f>
        <v>44590</v>
      </c>
      <c r="K33" s="3">
        <f>_xlfn.XLOOKUP(Main[[#This Row],[Patient_ID]],Hospitalvisits[Patient_ID],Hospitalvisits[Discharge_Date])</f>
        <v>44597</v>
      </c>
      <c r="L33">
        <f>Main[[#This Row],[Discharge Date]]-Main[[#This Row],[Admission Date]]</f>
        <v>7</v>
      </c>
      <c r="M33" t="str">
        <f>_xlfn.XLOOKUP(Main[[#This Row],[Patient_ID]],Hospitalvisits[Patient_ID],Hospitalvisits[Medical_Condition])</f>
        <v>Internal Bleeding</v>
      </c>
      <c r="N33" t="str">
        <f>_xlfn.XLOOKUP(Main[[#This Row],[Patient_ID]],Hospitalvisits[Patient_ID],Hospitalvisits[Department])</f>
        <v>Emergency</v>
      </c>
      <c r="O33" s="8">
        <f>_xlfn.XLOOKUP(Main[[#This Row],[Patient_ID]],Financials[Patient_ID],Financials[Total_Bill_Amount])</f>
        <v>20847</v>
      </c>
      <c r="P33">
        <f>_xlfn.XLOOKUP(Main[[#This Row],[Patient_ID]],Financials[Patient_ID],Financials[Insurance_Coverage])</f>
        <v>16908.780982349541</v>
      </c>
      <c r="Q33">
        <f>Main[[#This Row],[Total  Bill Amount]]-Main[[#This Row],[Insurance Coverage]]</f>
        <v>3938.2190176504591</v>
      </c>
      <c r="R33">
        <f>_xlfn.XLOOKUP(Main[[#This Row],[Patient_ID]],Hospitalvisits[Patient_ID],Hospitalvisits[Readmission Status])</f>
        <v>1</v>
      </c>
      <c r="S33" t="str">
        <f>_xlfn.XLOOKUP(Main[[#This Row],[Patient_ID]],Hospitalvisits[Patient_ID],Hospitalvisits[Hospital_Bed])</f>
        <v>ICU</v>
      </c>
    </row>
    <row r="34" spans="1:19">
      <c r="A34">
        <v>38</v>
      </c>
      <c r="B34" t="s">
        <v>51</v>
      </c>
      <c r="C34">
        <v>42</v>
      </c>
      <c r="D34" t="str" cm="1">
        <f t="array" ref="D34">_xlfn.IFS(Main[[#This Row],[Age]]&lt;=23,"[0-23]",Main[[#This Row],[Age]]&lt;=45,"[24-45]",Main[[#This Row],[Age]]&lt;=68,"[46-68]",Main[[#This Row],[Age]]&gt;68,"[68+]")</f>
        <v>[24-45]</v>
      </c>
      <c r="E34" t="s">
        <v>12</v>
      </c>
      <c r="F34" t="s">
        <v>16</v>
      </c>
      <c r="G34" s="6">
        <v>16.92024051372389</v>
      </c>
      <c r="H34">
        <v>3</v>
      </c>
      <c r="I34">
        <v>4</v>
      </c>
      <c r="J34" s="3">
        <f>_xlfn.XLOOKUP(Main[[#This Row],[Patient_ID]],Hospitalvisits[Patient_ID],Hospitalvisits[Admission_Date])</f>
        <v>44626</v>
      </c>
      <c r="K34" s="3">
        <f>_xlfn.XLOOKUP(Main[[#This Row],[Patient_ID]],Hospitalvisits[Patient_ID],Hospitalvisits[Discharge_Date])</f>
        <v>44631</v>
      </c>
      <c r="L34">
        <f>Main[[#This Row],[Discharge Date]]-Main[[#This Row],[Admission Date]]</f>
        <v>5</v>
      </c>
      <c r="M34" t="str">
        <f>_xlfn.XLOOKUP(Main[[#This Row],[Patient_ID]],Hospitalvisits[Patient_ID],Hospitalvisits[Medical_Condition])</f>
        <v>Severe Trauma</v>
      </c>
      <c r="N34" t="str">
        <f>_xlfn.XLOOKUP(Main[[#This Row],[Patient_ID]],Hospitalvisits[Patient_ID],Hospitalvisits[Department])</f>
        <v>Emergency</v>
      </c>
      <c r="O34" s="8">
        <f>_xlfn.XLOOKUP(Main[[#This Row],[Patient_ID]],Financials[Patient_ID],Financials[Total_Bill_Amount])</f>
        <v>19635</v>
      </c>
      <c r="P34">
        <f>_xlfn.XLOOKUP(Main[[#This Row],[Patient_ID]],Financials[Patient_ID],Financials[Insurance_Coverage])</f>
        <v>14728.44077926854</v>
      </c>
      <c r="Q34">
        <f>Main[[#This Row],[Total  Bill Amount]]-Main[[#This Row],[Insurance Coverage]]</f>
        <v>4906.5592207314603</v>
      </c>
      <c r="R34">
        <f>_xlfn.XLOOKUP(Main[[#This Row],[Patient_ID]],Hospitalvisits[Patient_ID],Hospitalvisits[Readmission Status])</f>
        <v>0</v>
      </c>
      <c r="S34" t="str">
        <f>_xlfn.XLOOKUP(Main[[#This Row],[Patient_ID]],Hospitalvisits[Patient_ID],Hospitalvisits[Hospital_Bed])</f>
        <v>General Ward</v>
      </c>
    </row>
    <row r="35" spans="1:19">
      <c r="A35">
        <v>39</v>
      </c>
      <c r="B35" t="s">
        <v>52</v>
      </c>
      <c r="C35">
        <v>58</v>
      </c>
      <c r="D35" t="str" cm="1">
        <f t="array" ref="D35">_xlfn.IFS(Main[[#This Row],[Age]]&lt;=23,"[0-23]",Main[[#This Row],[Age]]&lt;=45,"[24-45]",Main[[#This Row],[Age]]&lt;=68,"[46-68]",Main[[#This Row],[Age]]&gt;68,"[68+]")</f>
        <v>[46-68]</v>
      </c>
      <c r="E35" t="s">
        <v>9</v>
      </c>
      <c r="F35" t="s">
        <v>10</v>
      </c>
      <c r="G35" s="6">
        <v>35.483930511824489</v>
      </c>
      <c r="H35">
        <v>4</v>
      </c>
      <c r="I35">
        <v>7</v>
      </c>
      <c r="J35" s="3">
        <f>_xlfn.XLOOKUP(Main[[#This Row],[Patient_ID]],Hospitalvisits[Patient_ID],Hospitalvisits[Admission_Date])</f>
        <v>45229</v>
      </c>
      <c r="K35" s="3">
        <f>_xlfn.XLOOKUP(Main[[#This Row],[Patient_ID]],Hospitalvisits[Patient_ID],Hospitalvisits[Discharge_Date])</f>
        <v>45237</v>
      </c>
      <c r="L35">
        <f>Main[[#This Row],[Discharge Date]]-Main[[#This Row],[Admission Date]]</f>
        <v>8</v>
      </c>
      <c r="M35" t="str">
        <f>_xlfn.XLOOKUP(Main[[#This Row],[Patient_ID]],Hospitalvisits[Patient_ID],Hospitalvisits[Medical_Condition])</f>
        <v>Internal Bleeding</v>
      </c>
      <c r="N35" t="str">
        <f>_xlfn.XLOOKUP(Main[[#This Row],[Patient_ID]],Hospitalvisits[Patient_ID],Hospitalvisits[Department])</f>
        <v>Emergency</v>
      </c>
      <c r="O35" s="8">
        <f>_xlfn.XLOOKUP(Main[[#This Row],[Patient_ID]],Financials[Patient_ID],Financials[Total_Bill_Amount])</f>
        <v>14694</v>
      </c>
      <c r="P35">
        <f>_xlfn.XLOOKUP(Main[[#This Row],[Patient_ID]],Financials[Patient_ID],Financials[Insurance_Coverage])</f>
        <v>8311.9002331710235</v>
      </c>
      <c r="Q35">
        <f>Main[[#This Row],[Total  Bill Amount]]-Main[[#This Row],[Insurance Coverage]]</f>
        <v>6382.0997668289765</v>
      </c>
      <c r="R35">
        <f>_xlfn.XLOOKUP(Main[[#This Row],[Patient_ID]],Hospitalvisits[Patient_ID],Hospitalvisits[Readmission Status])</f>
        <v>0</v>
      </c>
      <c r="S35" t="str">
        <f>_xlfn.XLOOKUP(Main[[#This Row],[Patient_ID]],Hospitalvisits[Patient_ID],Hospitalvisits[Hospital_Bed])</f>
        <v>Semi-Private Room</v>
      </c>
    </row>
    <row r="36" spans="1:19">
      <c r="A36">
        <v>40</v>
      </c>
      <c r="B36" t="s">
        <v>53</v>
      </c>
      <c r="C36">
        <v>30</v>
      </c>
      <c r="D36" t="str" cm="1">
        <f t="array" ref="D36">_xlfn.IFS(Main[[#This Row],[Age]]&lt;=23,"[0-23]",Main[[#This Row],[Age]]&lt;=45,"[24-45]",Main[[#This Row],[Age]]&lt;=68,"[46-68]",Main[[#This Row],[Age]]&gt;68,"[68+]")</f>
        <v>[24-45]</v>
      </c>
      <c r="E36" t="s">
        <v>12</v>
      </c>
      <c r="F36" t="s">
        <v>18</v>
      </c>
      <c r="G36" s="6">
        <v>16.164685233333181</v>
      </c>
      <c r="H36">
        <v>1</v>
      </c>
      <c r="I36">
        <v>8</v>
      </c>
      <c r="J36" s="3">
        <f>_xlfn.XLOOKUP(Main[[#This Row],[Patient_ID]],Hospitalvisits[Patient_ID],Hospitalvisits[Admission_Date])</f>
        <v>44864</v>
      </c>
      <c r="K36" s="3">
        <f>_xlfn.XLOOKUP(Main[[#This Row],[Patient_ID]],Hospitalvisits[Patient_ID],Hospitalvisits[Discharge_Date])</f>
        <v>44870</v>
      </c>
      <c r="L36">
        <f>Main[[#This Row],[Discharge Date]]-Main[[#This Row],[Admission Date]]</f>
        <v>6</v>
      </c>
      <c r="M36" t="str">
        <f>_xlfn.XLOOKUP(Main[[#This Row],[Patient_ID]],Hospitalvisits[Patient_ID],Hospitalvisits[Medical_Condition])</f>
        <v>Hypertension</v>
      </c>
      <c r="N36" t="str">
        <f>_xlfn.XLOOKUP(Main[[#This Row],[Patient_ID]],Hospitalvisits[Patient_ID],Hospitalvisits[Department])</f>
        <v>Cardiology</v>
      </c>
      <c r="O36" s="8">
        <f>_xlfn.XLOOKUP(Main[[#This Row],[Patient_ID]],Financials[Patient_ID],Financials[Total_Bill_Amount])</f>
        <v>21533</v>
      </c>
      <c r="P36">
        <f>_xlfn.XLOOKUP(Main[[#This Row],[Patient_ID]],Financials[Patient_ID],Financials[Insurance_Coverage])</f>
        <v>17064.44539032536</v>
      </c>
      <c r="Q36">
        <f>Main[[#This Row],[Total  Bill Amount]]-Main[[#This Row],[Insurance Coverage]]</f>
        <v>4468.5546096746402</v>
      </c>
      <c r="R36">
        <f>_xlfn.XLOOKUP(Main[[#This Row],[Patient_ID]],Hospitalvisits[Patient_ID],Hospitalvisits[Readmission Status])</f>
        <v>0</v>
      </c>
      <c r="S36" t="str">
        <f>_xlfn.XLOOKUP(Main[[#This Row],[Patient_ID]],Hospitalvisits[Patient_ID],Hospitalvisits[Hospital_Bed])</f>
        <v>ICU</v>
      </c>
    </row>
    <row r="37" spans="1:19">
      <c r="A37">
        <v>42</v>
      </c>
      <c r="B37" t="s">
        <v>55</v>
      </c>
      <c r="C37">
        <v>29</v>
      </c>
      <c r="D37" t="str" cm="1">
        <f t="array" ref="D37">_xlfn.IFS(Main[[#This Row],[Age]]&lt;=23,"[0-23]",Main[[#This Row],[Age]]&lt;=45,"[24-45]",Main[[#This Row],[Age]]&lt;=68,"[46-68]",Main[[#This Row],[Age]]&gt;68,"[68+]")</f>
        <v>[24-45]</v>
      </c>
      <c r="E37" t="s">
        <v>12</v>
      </c>
      <c r="F37" t="s">
        <v>13</v>
      </c>
      <c r="G37" s="6">
        <v>32.344340022037322</v>
      </c>
      <c r="H37">
        <v>0</v>
      </c>
      <c r="I37">
        <v>3</v>
      </c>
      <c r="J37" s="3">
        <f>_xlfn.XLOOKUP(Main[[#This Row],[Patient_ID]],Hospitalvisits[Patient_ID],Hospitalvisits[Admission_Date])</f>
        <v>44626</v>
      </c>
      <c r="K37" s="3">
        <f>_xlfn.XLOOKUP(Main[[#This Row],[Patient_ID]],Hospitalvisits[Patient_ID],Hospitalvisits[Discharge_Date])</f>
        <v>44628</v>
      </c>
      <c r="L37">
        <f>Main[[#This Row],[Discharge Date]]-Main[[#This Row],[Admission Date]]</f>
        <v>2</v>
      </c>
      <c r="M37" t="str">
        <f>_xlfn.XLOOKUP(Main[[#This Row],[Patient_ID]],Hospitalvisits[Patient_ID],Hospitalvisits[Medical_Condition])</f>
        <v>Asthma</v>
      </c>
      <c r="N37" t="str">
        <f>_xlfn.XLOOKUP(Main[[#This Row],[Patient_ID]],Hospitalvisits[Patient_ID],Hospitalvisits[Department])</f>
        <v>Pediatrics</v>
      </c>
      <c r="O37" s="8">
        <f>_xlfn.XLOOKUP(Main[[#This Row],[Patient_ID]],Financials[Patient_ID],Financials[Total_Bill_Amount])</f>
        <v>22562</v>
      </c>
      <c r="P37">
        <f>_xlfn.XLOOKUP(Main[[#This Row],[Patient_ID]],Financials[Patient_ID],Financials[Insurance_Coverage])</f>
        <v>12563.78151172302</v>
      </c>
      <c r="Q37">
        <f>Main[[#This Row],[Total  Bill Amount]]-Main[[#This Row],[Insurance Coverage]]</f>
        <v>9998.2184882769798</v>
      </c>
      <c r="R37">
        <f>_xlfn.XLOOKUP(Main[[#This Row],[Patient_ID]],Hospitalvisits[Patient_ID],Hospitalvisits[Readmission Status])</f>
        <v>0</v>
      </c>
      <c r="S37" t="str">
        <f>_xlfn.XLOOKUP(Main[[#This Row],[Patient_ID]],Hospitalvisits[Patient_ID],Hospitalvisits[Hospital_Bed])</f>
        <v>Private Room</v>
      </c>
    </row>
    <row r="38" spans="1:19">
      <c r="A38">
        <v>43</v>
      </c>
      <c r="B38" t="s">
        <v>56</v>
      </c>
      <c r="C38">
        <v>63</v>
      </c>
      <c r="D38" t="str" cm="1">
        <f t="array" ref="D38">_xlfn.IFS(Main[[#This Row],[Age]]&lt;=23,"[0-23]",Main[[#This Row],[Age]]&lt;=45,"[24-45]",Main[[#This Row],[Age]]&lt;=68,"[46-68]",Main[[#This Row],[Age]]&gt;68,"[68+]")</f>
        <v>[46-68]</v>
      </c>
      <c r="E38" t="s">
        <v>12</v>
      </c>
      <c r="F38" t="s">
        <v>13</v>
      </c>
      <c r="G38" s="6">
        <v>16.84217232884026</v>
      </c>
      <c r="H38">
        <v>2</v>
      </c>
      <c r="I38">
        <v>5</v>
      </c>
      <c r="J38" s="3">
        <f>_xlfn.XLOOKUP(Main[[#This Row],[Patient_ID]],Hospitalvisits[Patient_ID],Hospitalvisits[Admission_Date])</f>
        <v>44864</v>
      </c>
      <c r="K38" s="3">
        <f>_xlfn.XLOOKUP(Main[[#This Row],[Patient_ID]],Hospitalvisits[Patient_ID],Hospitalvisits[Discharge_Date])</f>
        <v>44867</v>
      </c>
      <c r="L38">
        <f>Main[[#This Row],[Discharge Date]]-Main[[#This Row],[Admission Date]]</f>
        <v>3</v>
      </c>
      <c r="M38" t="str">
        <f>_xlfn.XLOOKUP(Main[[#This Row],[Patient_ID]],Hospitalvisits[Patient_ID],Hospitalvisits[Medical_Condition])</f>
        <v>Hypertension</v>
      </c>
      <c r="N38" t="str">
        <f>_xlfn.XLOOKUP(Main[[#This Row],[Patient_ID]],Hospitalvisits[Patient_ID],Hospitalvisits[Department])</f>
        <v>Cardiology</v>
      </c>
      <c r="O38" s="8">
        <f>_xlfn.XLOOKUP(Main[[#This Row],[Patient_ID]],Financials[Patient_ID],Financials[Total_Bill_Amount])</f>
        <v>5906</v>
      </c>
      <c r="P38">
        <f>_xlfn.XLOOKUP(Main[[#This Row],[Patient_ID]],Financials[Patient_ID],Financials[Insurance_Coverage])</f>
        <v>3482.8285586888878</v>
      </c>
      <c r="Q38">
        <f>Main[[#This Row],[Total  Bill Amount]]-Main[[#This Row],[Insurance Coverage]]</f>
        <v>2423.1714413111122</v>
      </c>
      <c r="R38">
        <f>_xlfn.XLOOKUP(Main[[#This Row],[Patient_ID]],Hospitalvisits[Patient_ID],Hospitalvisits[Readmission Status])</f>
        <v>0</v>
      </c>
      <c r="S38" t="str">
        <f>_xlfn.XLOOKUP(Main[[#This Row],[Patient_ID]],Hospitalvisits[Patient_ID],Hospitalvisits[Hospital_Bed])</f>
        <v>Semi-Private Room</v>
      </c>
    </row>
    <row r="39" spans="1:19">
      <c r="A39">
        <v>44</v>
      </c>
      <c r="B39" t="s">
        <v>57</v>
      </c>
      <c r="C39">
        <v>18</v>
      </c>
      <c r="D39" t="str" cm="1">
        <f t="array" ref="D39">_xlfn.IFS(Main[[#This Row],[Age]]&lt;=23,"[0-23]",Main[[#This Row],[Age]]&lt;=45,"[24-45]",Main[[#This Row],[Age]]&lt;=68,"[46-68]",Main[[#This Row],[Age]]&gt;68,"[68+]")</f>
        <v>[0-23]</v>
      </c>
      <c r="E39" t="s">
        <v>12</v>
      </c>
      <c r="F39" t="s">
        <v>13</v>
      </c>
      <c r="G39" s="6">
        <v>19.0580416687793</v>
      </c>
      <c r="H39">
        <v>2</v>
      </c>
      <c r="I39">
        <v>5</v>
      </c>
      <c r="J39" s="3">
        <f>_xlfn.XLOOKUP(Main[[#This Row],[Patient_ID]],Hospitalvisits[Patient_ID],Hospitalvisits[Admission_Date])</f>
        <v>44596</v>
      </c>
      <c r="K39" s="3">
        <f>_xlfn.XLOOKUP(Main[[#This Row],[Patient_ID]],Hospitalvisits[Patient_ID],Hospitalvisits[Discharge_Date])</f>
        <v>44601</v>
      </c>
      <c r="L39">
        <f>Main[[#This Row],[Discharge Date]]-Main[[#This Row],[Admission Date]]</f>
        <v>5</v>
      </c>
      <c r="M39" t="str">
        <f>_xlfn.XLOOKUP(Main[[#This Row],[Patient_ID]],Hospitalvisits[Patient_ID],Hospitalvisits[Medical_Condition])</f>
        <v>Hypertension</v>
      </c>
      <c r="N39" t="str">
        <f>_xlfn.XLOOKUP(Main[[#This Row],[Patient_ID]],Hospitalvisits[Patient_ID],Hospitalvisits[Department])</f>
        <v>Cardiology</v>
      </c>
      <c r="O39" s="8">
        <f>_xlfn.XLOOKUP(Main[[#This Row],[Patient_ID]],Financials[Patient_ID],Financials[Total_Bill_Amount])</f>
        <v>14811</v>
      </c>
      <c r="P39">
        <f>_xlfn.XLOOKUP(Main[[#This Row],[Patient_ID]],Financials[Patient_ID],Financials[Insurance_Coverage])</f>
        <v>11110.442571776501</v>
      </c>
      <c r="Q39">
        <f>Main[[#This Row],[Total  Bill Amount]]-Main[[#This Row],[Insurance Coverage]]</f>
        <v>3700.5574282234993</v>
      </c>
      <c r="R39">
        <f>_xlfn.XLOOKUP(Main[[#This Row],[Patient_ID]],Hospitalvisits[Patient_ID],Hospitalvisits[Readmission Status])</f>
        <v>1</v>
      </c>
      <c r="S39" t="str">
        <f>_xlfn.XLOOKUP(Main[[#This Row],[Patient_ID]],Hospitalvisits[Patient_ID],Hospitalvisits[Hospital_Bed])</f>
        <v>General Ward</v>
      </c>
    </row>
    <row r="40" spans="1:19">
      <c r="A40">
        <v>46</v>
      </c>
      <c r="B40" t="s">
        <v>59</v>
      </c>
      <c r="C40">
        <v>47</v>
      </c>
      <c r="D40" t="str" cm="1">
        <f t="array" ref="D40">_xlfn.IFS(Main[[#This Row],[Age]]&lt;=23,"[0-23]",Main[[#This Row],[Age]]&lt;=45,"[24-45]",Main[[#This Row],[Age]]&lt;=68,"[46-68]",Main[[#This Row],[Age]]&gt;68,"[68+]")</f>
        <v>[46-68]</v>
      </c>
      <c r="E40" t="s">
        <v>12</v>
      </c>
      <c r="F40" t="s">
        <v>13</v>
      </c>
      <c r="G40" s="6">
        <v>28.658667391458419</v>
      </c>
      <c r="H40">
        <v>5</v>
      </c>
      <c r="I40">
        <v>5</v>
      </c>
      <c r="J40" s="3">
        <f>_xlfn.XLOOKUP(Main[[#This Row],[Patient_ID]],Hospitalvisits[Patient_ID],Hospitalvisits[Admission_Date])</f>
        <v>44574</v>
      </c>
      <c r="K40" s="3">
        <f>_xlfn.XLOOKUP(Main[[#This Row],[Patient_ID]],Hospitalvisits[Patient_ID],Hospitalvisits[Discharge_Date])</f>
        <v>44581</v>
      </c>
      <c r="L40">
        <f>Main[[#This Row],[Discharge Date]]-Main[[#This Row],[Admission Date]]</f>
        <v>7</v>
      </c>
      <c r="M40" t="str">
        <f>_xlfn.XLOOKUP(Main[[#This Row],[Patient_ID]],Hospitalvisits[Patient_ID],Hospitalvisits[Medical_Condition])</f>
        <v>Hypertension</v>
      </c>
      <c r="N40" t="str">
        <f>_xlfn.XLOOKUP(Main[[#This Row],[Patient_ID]],Hospitalvisits[Patient_ID],Hospitalvisits[Department])</f>
        <v>Cardiology</v>
      </c>
      <c r="O40" s="8">
        <f>_xlfn.XLOOKUP(Main[[#This Row],[Patient_ID]],Financials[Patient_ID],Financials[Total_Bill_Amount])</f>
        <v>6515</v>
      </c>
      <c r="P40">
        <f>_xlfn.XLOOKUP(Main[[#This Row],[Patient_ID]],Financials[Patient_ID],Financials[Insurance_Coverage])</f>
        <v>4540.8190479004643</v>
      </c>
      <c r="Q40">
        <f>Main[[#This Row],[Total  Bill Amount]]-Main[[#This Row],[Insurance Coverage]]</f>
        <v>1974.1809520995357</v>
      </c>
      <c r="R40">
        <f>_xlfn.XLOOKUP(Main[[#This Row],[Patient_ID]],Hospitalvisits[Patient_ID],Hospitalvisits[Readmission Status])</f>
        <v>1</v>
      </c>
      <c r="S40" t="str">
        <f>_xlfn.XLOOKUP(Main[[#This Row],[Patient_ID]],Hospitalvisits[Patient_ID],Hospitalvisits[Hospital_Bed])</f>
        <v>General Ward</v>
      </c>
    </row>
    <row r="41" spans="1:19">
      <c r="A41">
        <v>47</v>
      </c>
      <c r="B41" t="s">
        <v>60</v>
      </c>
      <c r="C41">
        <v>75</v>
      </c>
      <c r="D41" t="str" cm="1">
        <f t="array" ref="D41">_xlfn.IFS(Main[[#This Row],[Age]]&lt;=23,"[0-23]",Main[[#This Row],[Age]]&lt;=45,"[24-45]",Main[[#This Row],[Age]]&lt;=68,"[46-68]",Main[[#This Row],[Age]]&gt;68,"[68+]")</f>
        <v>[68+]</v>
      </c>
      <c r="E41" t="s">
        <v>9</v>
      </c>
      <c r="F41" t="s">
        <v>10</v>
      </c>
      <c r="G41" s="6">
        <v>26.56936966755578</v>
      </c>
      <c r="H41">
        <v>2</v>
      </c>
      <c r="I41">
        <v>2</v>
      </c>
      <c r="J41" s="3">
        <f>_xlfn.XLOOKUP(Main[[#This Row],[Patient_ID]],Hospitalvisits[Patient_ID],Hospitalvisits[Admission_Date])</f>
        <v>44656</v>
      </c>
      <c r="K41" s="3">
        <f>_xlfn.XLOOKUP(Main[[#This Row],[Patient_ID]],Hospitalvisits[Patient_ID],Hospitalvisits[Discharge_Date])</f>
        <v>44657</v>
      </c>
      <c r="L41">
        <f>Main[[#This Row],[Discharge Date]]-Main[[#This Row],[Admission Date]]</f>
        <v>1</v>
      </c>
      <c r="M41" t="str">
        <f>_xlfn.XLOOKUP(Main[[#This Row],[Patient_ID]],Hospitalvisits[Patient_ID],Hospitalvisits[Medical_Condition])</f>
        <v>Allergies</v>
      </c>
      <c r="N41" t="str">
        <f>_xlfn.XLOOKUP(Main[[#This Row],[Patient_ID]],Hospitalvisits[Patient_ID],Hospitalvisits[Department])</f>
        <v>Pediatrics</v>
      </c>
      <c r="O41" s="8">
        <f>_xlfn.XLOOKUP(Main[[#This Row],[Patient_ID]],Financials[Patient_ID],Financials[Total_Bill_Amount])</f>
        <v>10679</v>
      </c>
      <c r="P41">
        <f>_xlfn.XLOOKUP(Main[[#This Row],[Patient_ID]],Financials[Patient_ID],Financials[Insurance_Coverage])</f>
        <v>6012.6101840155507</v>
      </c>
      <c r="Q41">
        <f>Main[[#This Row],[Total  Bill Amount]]-Main[[#This Row],[Insurance Coverage]]</f>
        <v>4666.3898159844493</v>
      </c>
      <c r="R41">
        <f>_xlfn.XLOOKUP(Main[[#This Row],[Patient_ID]],Hospitalvisits[Patient_ID],Hospitalvisits[Readmission Status])</f>
        <v>0</v>
      </c>
      <c r="S41" t="str">
        <f>_xlfn.XLOOKUP(Main[[#This Row],[Patient_ID]],Hospitalvisits[Patient_ID],Hospitalvisits[Hospital_Bed])</f>
        <v>Private Room</v>
      </c>
    </row>
    <row r="42" spans="1:19">
      <c r="A42">
        <v>48</v>
      </c>
      <c r="B42" t="s">
        <v>61</v>
      </c>
      <c r="C42">
        <v>78</v>
      </c>
      <c r="D42" t="str" cm="1">
        <f t="array" ref="D42">_xlfn.IFS(Main[[#This Row],[Age]]&lt;=23,"[0-23]",Main[[#This Row],[Age]]&lt;=45,"[24-45]",Main[[#This Row],[Age]]&lt;=68,"[46-68]",Main[[#This Row],[Age]]&gt;68,"[68+]")</f>
        <v>[68+]</v>
      </c>
      <c r="E42" t="s">
        <v>12</v>
      </c>
      <c r="F42" t="s">
        <v>13</v>
      </c>
      <c r="G42" s="6">
        <v>23.249481257953288</v>
      </c>
      <c r="H42">
        <v>3</v>
      </c>
      <c r="I42">
        <v>5</v>
      </c>
      <c r="J42" s="3">
        <f>_xlfn.XLOOKUP(Main[[#This Row],[Patient_ID]],Hospitalvisits[Patient_ID],Hospitalvisits[Admission_Date])</f>
        <v>44724</v>
      </c>
      <c r="K42" s="3">
        <f>_xlfn.XLOOKUP(Main[[#This Row],[Patient_ID]],Hospitalvisits[Patient_ID],Hospitalvisits[Discharge_Date])</f>
        <v>44729</v>
      </c>
      <c r="L42">
        <f>Main[[#This Row],[Discharge Date]]-Main[[#This Row],[Admission Date]]</f>
        <v>5</v>
      </c>
      <c r="M42" t="str">
        <f>_xlfn.XLOOKUP(Main[[#This Row],[Patient_ID]],Hospitalvisits[Patient_ID],Hospitalvisits[Medical_Condition])</f>
        <v>Hypertension</v>
      </c>
      <c r="N42" t="str">
        <f>_xlfn.XLOOKUP(Main[[#This Row],[Patient_ID]],Hospitalvisits[Patient_ID],Hospitalvisits[Department])</f>
        <v>Cardiology</v>
      </c>
      <c r="O42" s="8">
        <f>_xlfn.XLOOKUP(Main[[#This Row],[Patient_ID]],Financials[Patient_ID],Financials[Total_Bill_Amount])</f>
        <v>30612</v>
      </c>
      <c r="P42">
        <f>_xlfn.XLOOKUP(Main[[#This Row],[Patient_ID]],Financials[Patient_ID],Financials[Insurance_Coverage])</f>
        <v>21876.39796525969</v>
      </c>
      <c r="Q42">
        <f>Main[[#This Row],[Total  Bill Amount]]-Main[[#This Row],[Insurance Coverage]]</f>
        <v>8735.60203474031</v>
      </c>
      <c r="R42">
        <f>_xlfn.XLOOKUP(Main[[#This Row],[Patient_ID]],Hospitalvisits[Patient_ID],Hospitalvisits[Readmission Status])</f>
        <v>0</v>
      </c>
      <c r="S42" t="str">
        <f>_xlfn.XLOOKUP(Main[[#This Row],[Patient_ID]],Hospitalvisits[Patient_ID],Hospitalvisits[Hospital_Bed])</f>
        <v>General Ward</v>
      </c>
    </row>
    <row r="43" spans="1:19">
      <c r="A43">
        <v>49</v>
      </c>
      <c r="B43" t="s">
        <v>62</v>
      </c>
      <c r="C43">
        <v>85</v>
      </c>
      <c r="D43" t="str" cm="1">
        <f t="array" ref="D43">_xlfn.IFS(Main[[#This Row],[Age]]&lt;=23,"[0-23]",Main[[#This Row],[Age]]&lt;=45,"[24-45]",Main[[#This Row],[Age]]&lt;=68,"[46-68]",Main[[#This Row],[Age]]&gt;68,"[68+]")</f>
        <v>[68+]</v>
      </c>
      <c r="E43" t="s">
        <v>12</v>
      </c>
      <c r="F43" t="s">
        <v>10</v>
      </c>
      <c r="G43" s="6">
        <v>34.718196845136632</v>
      </c>
      <c r="H43">
        <v>1</v>
      </c>
      <c r="I43">
        <v>3</v>
      </c>
      <c r="J43" s="3">
        <f>_xlfn.XLOOKUP(Main[[#This Row],[Patient_ID]],Hospitalvisits[Patient_ID],Hospitalvisits[Admission_Date])</f>
        <v>45306</v>
      </c>
      <c r="K43" s="3">
        <f>_xlfn.XLOOKUP(Main[[#This Row],[Patient_ID]],Hospitalvisits[Patient_ID],Hospitalvisits[Discharge_Date])</f>
        <v>45310</v>
      </c>
      <c r="L43">
        <f>Main[[#This Row],[Discharge Date]]-Main[[#This Row],[Admission Date]]</f>
        <v>4</v>
      </c>
      <c r="M43" t="str">
        <f>_xlfn.XLOOKUP(Main[[#This Row],[Patient_ID]],Hospitalvisits[Patient_ID],Hospitalvisits[Medical_Condition])</f>
        <v>Fracture</v>
      </c>
      <c r="N43" t="str">
        <f>_xlfn.XLOOKUP(Main[[#This Row],[Patient_ID]],Hospitalvisits[Patient_ID],Hospitalvisits[Department])</f>
        <v>Orthopedics</v>
      </c>
      <c r="O43" s="8">
        <f>_xlfn.XLOOKUP(Main[[#This Row],[Patient_ID]],Financials[Patient_ID],Financials[Total_Bill_Amount])</f>
        <v>5150</v>
      </c>
      <c r="P43">
        <f>_xlfn.XLOOKUP(Main[[#This Row],[Patient_ID]],Financials[Patient_ID],Financials[Insurance_Coverage])</f>
        <v>3585.4331951767949</v>
      </c>
      <c r="Q43">
        <f>Main[[#This Row],[Total  Bill Amount]]-Main[[#This Row],[Insurance Coverage]]</f>
        <v>1564.5668048232051</v>
      </c>
      <c r="R43">
        <f>_xlfn.XLOOKUP(Main[[#This Row],[Patient_ID]],Hospitalvisits[Patient_ID],Hospitalvisits[Readmission Status])</f>
        <v>0</v>
      </c>
      <c r="S43" t="str">
        <f>_xlfn.XLOOKUP(Main[[#This Row],[Patient_ID]],Hospitalvisits[Patient_ID],Hospitalvisits[Hospital_Bed])</f>
        <v>Private Room</v>
      </c>
    </row>
    <row r="44" spans="1:19">
      <c r="A44">
        <v>50</v>
      </c>
      <c r="B44" t="s">
        <v>63</v>
      </c>
      <c r="C44">
        <v>68</v>
      </c>
      <c r="D44" t="str" cm="1">
        <f t="array" ref="D44">_xlfn.IFS(Main[[#This Row],[Age]]&lt;=23,"[0-23]",Main[[#This Row],[Age]]&lt;=45,"[24-45]",Main[[#This Row],[Age]]&lt;=68,"[46-68]",Main[[#This Row],[Age]]&gt;68,"[68+]")</f>
        <v>[46-68]</v>
      </c>
      <c r="E44" t="s">
        <v>12</v>
      </c>
      <c r="F44" t="s">
        <v>13</v>
      </c>
      <c r="G44" s="6">
        <v>37.78963067189683</v>
      </c>
      <c r="H44">
        <v>2</v>
      </c>
      <c r="I44">
        <v>1</v>
      </c>
      <c r="J44" s="3">
        <f>_xlfn.XLOOKUP(Main[[#This Row],[Patient_ID]],Hospitalvisits[Patient_ID],Hospitalvisits[Admission_Date])</f>
        <v>45505</v>
      </c>
      <c r="K44" s="3">
        <f>_xlfn.XLOOKUP(Main[[#This Row],[Patient_ID]],Hospitalvisits[Patient_ID],Hospitalvisits[Discharge_Date])</f>
        <v>45515</v>
      </c>
      <c r="L44">
        <f>Main[[#This Row],[Discharge Date]]-Main[[#This Row],[Admission Date]]</f>
        <v>10</v>
      </c>
      <c r="M44" t="str">
        <f>_xlfn.XLOOKUP(Main[[#This Row],[Patient_ID]],Hospitalvisits[Patient_ID],Hospitalvisits[Medical_Condition])</f>
        <v>Cancer</v>
      </c>
      <c r="N44" t="str">
        <f>_xlfn.XLOOKUP(Main[[#This Row],[Patient_ID]],Hospitalvisits[Patient_ID],Hospitalvisits[Department])</f>
        <v>Oncology</v>
      </c>
      <c r="O44" s="8">
        <f>_xlfn.XLOOKUP(Main[[#This Row],[Patient_ID]],Financials[Patient_ID],Financials[Total_Bill_Amount])</f>
        <v>21741</v>
      </c>
      <c r="P44">
        <f>_xlfn.XLOOKUP(Main[[#This Row],[Patient_ID]],Financials[Patient_ID],Financials[Insurance_Coverage])</f>
        <v>13315.46064025846</v>
      </c>
      <c r="Q44">
        <f>Main[[#This Row],[Total  Bill Amount]]-Main[[#This Row],[Insurance Coverage]]</f>
        <v>8425.5393597415405</v>
      </c>
      <c r="R44">
        <f>_xlfn.XLOOKUP(Main[[#This Row],[Patient_ID]],Hospitalvisits[Patient_ID],Hospitalvisits[Readmission Status])</f>
        <v>0</v>
      </c>
      <c r="S44" t="str">
        <f>_xlfn.XLOOKUP(Main[[#This Row],[Patient_ID]],Hospitalvisits[Patient_ID],Hospitalvisits[Hospital_Bed])</f>
        <v>ICU</v>
      </c>
    </row>
    <row r="45" spans="1:19">
      <c r="A45">
        <v>51</v>
      </c>
      <c r="B45" t="s">
        <v>64</v>
      </c>
      <c r="C45">
        <v>30</v>
      </c>
      <c r="D45" t="str" cm="1">
        <f t="array" ref="D45">_xlfn.IFS(Main[[#This Row],[Age]]&lt;=23,"[0-23]",Main[[#This Row],[Age]]&lt;=45,"[24-45]",Main[[#This Row],[Age]]&lt;=68,"[46-68]",Main[[#This Row],[Age]]&gt;68,"[68+]")</f>
        <v>[24-45]</v>
      </c>
      <c r="E45" t="s">
        <v>12</v>
      </c>
      <c r="F45" t="s">
        <v>13</v>
      </c>
      <c r="G45" s="6">
        <v>26.437887094576961</v>
      </c>
      <c r="H45">
        <v>3</v>
      </c>
      <c r="I45">
        <v>9</v>
      </c>
      <c r="J45" s="3">
        <f>_xlfn.XLOOKUP(Main[[#This Row],[Patient_ID]],Hospitalvisits[Patient_ID],Hospitalvisits[Admission_Date])</f>
        <v>44896</v>
      </c>
      <c r="K45" s="3">
        <f>_xlfn.XLOOKUP(Main[[#This Row],[Patient_ID]],Hospitalvisits[Patient_ID],Hospitalvisits[Discharge_Date])</f>
        <v>44899</v>
      </c>
      <c r="L45">
        <f>Main[[#This Row],[Discharge Date]]-Main[[#This Row],[Admission Date]]</f>
        <v>3</v>
      </c>
      <c r="M45" t="str">
        <f>_xlfn.XLOOKUP(Main[[#This Row],[Patient_ID]],Hospitalvisits[Patient_ID],Hospitalvisits[Medical_Condition])</f>
        <v>Allergies</v>
      </c>
      <c r="N45" t="str">
        <f>_xlfn.XLOOKUP(Main[[#This Row],[Patient_ID]],Hospitalvisits[Patient_ID],Hospitalvisits[Department])</f>
        <v>Pediatrics</v>
      </c>
      <c r="O45" s="8">
        <f>_xlfn.XLOOKUP(Main[[#This Row],[Patient_ID]],Financials[Patient_ID],Financials[Total_Bill_Amount])</f>
        <v>18172</v>
      </c>
      <c r="P45">
        <f>_xlfn.XLOOKUP(Main[[#This Row],[Patient_ID]],Financials[Patient_ID],Financials[Insurance_Coverage])</f>
        <v>13385.945331285749</v>
      </c>
      <c r="Q45">
        <f>Main[[#This Row],[Total  Bill Amount]]-Main[[#This Row],[Insurance Coverage]]</f>
        <v>4786.0546687142505</v>
      </c>
      <c r="R45">
        <f>_xlfn.XLOOKUP(Main[[#This Row],[Patient_ID]],Hospitalvisits[Patient_ID],Hospitalvisits[Readmission Status])</f>
        <v>0</v>
      </c>
      <c r="S45" t="str">
        <f>_xlfn.XLOOKUP(Main[[#This Row],[Patient_ID]],Hospitalvisits[Patient_ID],Hospitalvisits[Hospital_Bed])</f>
        <v>Semi-Private Room</v>
      </c>
    </row>
    <row r="46" spans="1:19">
      <c r="A46">
        <v>52</v>
      </c>
      <c r="B46" t="s">
        <v>65</v>
      </c>
      <c r="C46">
        <v>52</v>
      </c>
      <c r="D46" t="str" cm="1">
        <f t="array" ref="D46">_xlfn.IFS(Main[[#This Row],[Age]]&lt;=23,"[0-23]",Main[[#This Row],[Age]]&lt;=45,"[24-45]",Main[[#This Row],[Age]]&lt;=68,"[46-68]",Main[[#This Row],[Age]]&gt;68,"[68+]")</f>
        <v>[46-68]</v>
      </c>
      <c r="E46" t="s">
        <v>9</v>
      </c>
      <c r="F46" t="s">
        <v>16</v>
      </c>
      <c r="G46" s="6">
        <v>33.001437677707379</v>
      </c>
      <c r="H46">
        <v>0</v>
      </c>
      <c r="I46">
        <v>8</v>
      </c>
      <c r="J46" s="3">
        <f>_xlfn.XLOOKUP(Main[[#This Row],[Patient_ID]],Hospitalvisits[Patient_ID],Hospitalvisits[Admission_Date])</f>
        <v>44855</v>
      </c>
      <c r="K46" s="3">
        <f>_xlfn.XLOOKUP(Main[[#This Row],[Patient_ID]],Hospitalvisits[Patient_ID],Hospitalvisits[Discharge_Date])</f>
        <v>44861</v>
      </c>
      <c r="L46">
        <f>Main[[#This Row],[Discharge Date]]-Main[[#This Row],[Admission Date]]</f>
        <v>6</v>
      </c>
      <c r="M46" t="str">
        <f>_xlfn.XLOOKUP(Main[[#This Row],[Patient_ID]],Hospitalvisits[Patient_ID],Hospitalvisits[Medical_Condition])</f>
        <v>Stroke</v>
      </c>
      <c r="N46" t="str">
        <f>_xlfn.XLOOKUP(Main[[#This Row],[Patient_ID]],Hospitalvisits[Patient_ID],Hospitalvisits[Department])</f>
        <v>Neurology</v>
      </c>
      <c r="O46" s="8">
        <f>_xlfn.XLOOKUP(Main[[#This Row],[Patient_ID]],Financials[Patient_ID],Financials[Total_Bill_Amount])</f>
        <v>4622</v>
      </c>
      <c r="P46">
        <f>_xlfn.XLOOKUP(Main[[#This Row],[Patient_ID]],Financials[Patient_ID],Financials[Insurance_Coverage])</f>
        <v>2436.478929347345</v>
      </c>
      <c r="Q46">
        <f>Main[[#This Row],[Total  Bill Amount]]-Main[[#This Row],[Insurance Coverage]]</f>
        <v>2185.521070652655</v>
      </c>
      <c r="R46">
        <f>_xlfn.XLOOKUP(Main[[#This Row],[Patient_ID]],Hospitalvisits[Patient_ID],Hospitalvisits[Readmission Status])</f>
        <v>0</v>
      </c>
      <c r="S46" t="str">
        <f>_xlfn.XLOOKUP(Main[[#This Row],[Patient_ID]],Hospitalvisits[Patient_ID],Hospitalvisits[Hospital_Bed])</f>
        <v>Semi-Private Room</v>
      </c>
    </row>
    <row r="47" spans="1:19">
      <c r="A47">
        <v>53</v>
      </c>
      <c r="B47" t="s">
        <v>66</v>
      </c>
      <c r="C47">
        <v>44</v>
      </c>
      <c r="D47" t="str" cm="1">
        <f t="array" ref="D47">_xlfn.IFS(Main[[#This Row],[Age]]&lt;=23,"[0-23]",Main[[#This Row],[Age]]&lt;=45,"[24-45]",Main[[#This Row],[Age]]&lt;=68,"[46-68]",Main[[#This Row],[Age]]&gt;68,"[68+]")</f>
        <v>[24-45]</v>
      </c>
      <c r="E47" t="s">
        <v>9</v>
      </c>
      <c r="F47" t="s">
        <v>18</v>
      </c>
      <c r="G47" s="6">
        <v>39.334870576892158</v>
      </c>
      <c r="H47">
        <v>1</v>
      </c>
      <c r="I47">
        <v>6</v>
      </c>
      <c r="J47" s="3">
        <f>_xlfn.XLOOKUP(Main[[#This Row],[Patient_ID]],Hospitalvisits[Patient_ID],Hospitalvisits[Admission_Date])</f>
        <v>44610</v>
      </c>
      <c r="K47" s="3">
        <f>_xlfn.XLOOKUP(Main[[#This Row],[Patient_ID]],Hospitalvisits[Patient_ID],Hospitalvisits[Discharge_Date])</f>
        <v>44618</v>
      </c>
      <c r="L47">
        <f>Main[[#This Row],[Discharge Date]]-Main[[#This Row],[Admission Date]]</f>
        <v>8</v>
      </c>
      <c r="M47" t="str">
        <f>_xlfn.XLOOKUP(Main[[#This Row],[Patient_ID]],Hospitalvisits[Patient_ID],Hospitalvisits[Medical_Condition])</f>
        <v>Internal Bleeding</v>
      </c>
      <c r="N47" t="str">
        <f>_xlfn.XLOOKUP(Main[[#This Row],[Patient_ID]],Hospitalvisits[Patient_ID],Hospitalvisits[Department])</f>
        <v>Emergency</v>
      </c>
      <c r="O47" s="8">
        <f>_xlfn.XLOOKUP(Main[[#This Row],[Patient_ID]],Financials[Patient_ID],Financials[Total_Bill_Amount])</f>
        <v>16462</v>
      </c>
      <c r="P47">
        <f>_xlfn.XLOOKUP(Main[[#This Row],[Patient_ID]],Financials[Patient_ID],Financials[Insurance_Coverage])</f>
        <v>11868.364484943761</v>
      </c>
      <c r="Q47">
        <f>Main[[#This Row],[Total  Bill Amount]]-Main[[#This Row],[Insurance Coverage]]</f>
        <v>4593.6355150562395</v>
      </c>
      <c r="R47">
        <f>_xlfn.XLOOKUP(Main[[#This Row],[Patient_ID]],Hospitalvisits[Patient_ID],Hospitalvisits[Readmission Status])</f>
        <v>0</v>
      </c>
      <c r="S47" t="str">
        <f>_xlfn.XLOOKUP(Main[[#This Row],[Patient_ID]],Hospitalvisits[Patient_ID],Hospitalvisits[Hospital_Bed])</f>
        <v>ICU</v>
      </c>
    </row>
    <row r="48" spans="1:19">
      <c r="A48">
        <v>54</v>
      </c>
      <c r="B48" t="s">
        <v>67</v>
      </c>
      <c r="C48">
        <v>81</v>
      </c>
      <c r="D48" t="str" cm="1">
        <f t="array" ref="D48">_xlfn.IFS(Main[[#This Row],[Age]]&lt;=23,"[0-23]",Main[[#This Row],[Age]]&lt;=45,"[24-45]",Main[[#This Row],[Age]]&lt;=68,"[46-68]",Main[[#This Row],[Age]]&gt;68,"[68+]")</f>
        <v>[68+]</v>
      </c>
      <c r="E48" t="s">
        <v>12</v>
      </c>
      <c r="F48" t="s">
        <v>10</v>
      </c>
      <c r="G48" s="6">
        <v>19.44158512536454</v>
      </c>
      <c r="H48">
        <v>0</v>
      </c>
      <c r="I48">
        <v>7</v>
      </c>
      <c r="J48" s="3">
        <f>_xlfn.XLOOKUP(Main[[#This Row],[Patient_ID]],Hospitalvisits[Patient_ID],Hospitalvisits[Admission_Date])</f>
        <v>44929</v>
      </c>
      <c r="K48" s="3">
        <f>_xlfn.XLOOKUP(Main[[#This Row],[Patient_ID]],Hospitalvisits[Patient_ID],Hospitalvisits[Discharge_Date])</f>
        <v>44932</v>
      </c>
      <c r="L48">
        <f>Main[[#This Row],[Discharge Date]]-Main[[#This Row],[Admission Date]]</f>
        <v>3</v>
      </c>
      <c r="M48" t="str">
        <f>_xlfn.XLOOKUP(Main[[#This Row],[Patient_ID]],Hospitalvisits[Patient_ID],Hospitalvisits[Medical_Condition])</f>
        <v>Heart Disease</v>
      </c>
      <c r="N48" t="str">
        <f>_xlfn.XLOOKUP(Main[[#This Row],[Patient_ID]],Hospitalvisits[Patient_ID],Hospitalvisits[Department])</f>
        <v>Cardiology</v>
      </c>
      <c r="O48" s="8">
        <f>_xlfn.XLOOKUP(Main[[#This Row],[Patient_ID]],Financials[Patient_ID],Financials[Total_Bill_Amount])</f>
        <v>8201</v>
      </c>
      <c r="P48">
        <f>_xlfn.XLOOKUP(Main[[#This Row],[Patient_ID]],Financials[Patient_ID],Financials[Insurance_Coverage])</f>
        <v>4778.6775117843608</v>
      </c>
      <c r="Q48">
        <f>Main[[#This Row],[Total  Bill Amount]]-Main[[#This Row],[Insurance Coverage]]</f>
        <v>3422.3224882156392</v>
      </c>
      <c r="R48">
        <f>_xlfn.XLOOKUP(Main[[#This Row],[Patient_ID]],Hospitalvisits[Patient_ID],Hospitalvisits[Readmission Status])</f>
        <v>0</v>
      </c>
      <c r="S48" t="str">
        <f>_xlfn.XLOOKUP(Main[[#This Row],[Patient_ID]],Hospitalvisits[Patient_ID],Hospitalvisits[Hospital_Bed])</f>
        <v>Private Room</v>
      </c>
    </row>
    <row r="49" spans="1:19">
      <c r="A49">
        <v>55</v>
      </c>
      <c r="B49" t="s">
        <v>68</v>
      </c>
      <c r="C49">
        <v>6</v>
      </c>
      <c r="D49" t="str" cm="1">
        <f t="array" ref="D49">_xlfn.IFS(Main[[#This Row],[Age]]&lt;=23,"[0-23]",Main[[#This Row],[Age]]&lt;=45,"[24-45]",Main[[#This Row],[Age]]&lt;=68,"[46-68]",Main[[#This Row],[Age]]&gt;68,"[68+]")</f>
        <v>[0-23]</v>
      </c>
      <c r="E49" t="s">
        <v>12</v>
      </c>
      <c r="F49" t="s">
        <v>10</v>
      </c>
      <c r="G49" s="6">
        <v>29.240644079872428</v>
      </c>
      <c r="H49">
        <v>1</v>
      </c>
      <c r="I49">
        <v>1</v>
      </c>
      <c r="J49" s="3">
        <f>_xlfn.XLOOKUP(Main[[#This Row],[Patient_ID]],Hospitalvisits[Patient_ID],Hospitalvisits[Admission_Date])</f>
        <v>44568</v>
      </c>
      <c r="K49" s="3">
        <f>_xlfn.XLOOKUP(Main[[#This Row],[Patient_ID]],Hospitalvisits[Patient_ID],Hospitalvisits[Discharge_Date])</f>
        <v>44581</v>
      </c>
      <c r="L49">
        <f>Main[[#This Row],[Discharge Date]]-Main[[#This Row],[Admission Date]]</f>
        <v>13</v>
      </c>
      <c r="M49" t="str">
        <f>_xlfn.XLOOKUP(Main[[#This Row],[Patient_ID]],Hospitalvisits[Patient_ID],Hospitalvisits[Medical_Condition])</f>
        <v>Tumor</v>
      </c>
      <c r="N49" t="str">
        <f>_xlfn.XLOOKUP(Main[[#This Row],[Patient_ID]],Hospitalvisits[Patient_ID],Hospitalvisits[Department])</f>
        <v>Oncology</v>
      </c>
      <c r="O49" s="8">
        <f>_xlfn.XLOOKUP(Main[[#This Row],[Patient_ID]],Financials[Patient_ID],Financials[Total_Bill_Amount])</f>
        <v>9375</v>
      </c>
      <c r="P49">
        <f>_xlfn.XLOOKUP(Main[[#This Row],[Patient_ID]],Financials[Patient_ID],Financials[Insurance_Coverage])</f>
        <v>7522.8105472558627</v>
      </c>
      <c r="Q49">
        <f>Main[[#This Row],[Total  Bill Amount]]-Main[[#This Row],[Insurance Coverage]]</f>
        <v>1852.1894527441373</v>
      </c>
      <c r="R49">
        <f>_xlfn.XLOOKUP(Main[[#This Row],[Patient_ID]],Hospitalvisits[Patient_ID],Hospitalvisits[Readmission Status])</f>
        <v>0</v>
      </c>
      <c r="S49" t="str">
        <f>_xlfn.XLOOKUP(Main[[#This Row],[Patient_ID]],Hospitalvisits[Patient_ID],Hospitalvisits[Hospital_Bed])</f>
        <v>General Ward</v>
      </c>
    </row>
    <row r="50" spans="1:19">
      <c r="A50">
        <v>56</v>
      </c>
      <c r="B50" t="s">
        <v>69</v>
      </c>
      <c r="C50">
        <v>30</v>
      </c>
      <c r="D50" t="str" cm="1">
        <f t="array" ref="D50">_xlfn.IFS(Main[[#This Row],[Age]]&lt;=23,"[0-23]",Main[[#This Row],[Age]]&lt;=45,"[24-45]",Main[[#This Row],[Age]]&lt;=68,"[46-68]",Main[[#This Row],[Age]]&gt;68,"[68+]")</f>
        <v>[24-45]</v>
      </c>
      <c r="E50" t="s">
        <v>9</v>
      </c>
      <c r="F50" t="s">
        <v>13</v>
      </c>
      <c r="G50" s="6">
        <v>19.402624445033691</v>
      </c>
      <c r="H50">
        <v>1</v>
      </c>
      <c r="I50">
        <v>10</v>
      </c>
      <c r="J50" s="3">
        <f>_xlfn.XLOOKUP(Main[[#This Row],[Patient_ID]],Hospitalvisits[Patient_ID],Hospitalvisits[Admission_Date])</f>
        <v>44652</v>
      </c>
      <c r="K50" s="3">
        <f>_xlfn.XLOOKUP(Main[[#This Row],[Patient_ID]],Hospitalvisits[Patient_ID],Hospitalvisits[Discharge_Date])</f>
        <v>44669</v>
      </c>
      <c r="L50">
        <f>Main[[#This Row],[Discharge Date]]-Main[[#This Row],[Admission Date]]</f>
        <v>17</v>
      </c>
      <c r="M50" t="str">
        <f>_xlfn.XLOOKUP(Main[[#This Row],[Patient_ID]],Hospitalvisits[Patient_ID],Hospitalvisits[Medical_Condition])</f>
        <v>Cancer</v>
      </c>
      <c r="N50" t="str">
        <f>_xlfn.XLOOKUP(Main[[#This Row],[Patient_ID]],Hospitalvisits[Patient_ID],Hospitalvisits[Department])</f>
        <v>Oncology</v>
      </c>
      <c r="O50" s="8">
        <f>_xlfn.XLOOKUP(Main[[#This Row],[Patient_ID]],Financials[Patient_ID],Financials[Total_Bill_Amount])</f>
        <v>17384</v>
      </c>
      <c r="P50">
        <f>_xlfn.XLOOKUP(Main[[#This Row],[Patient_ID]],Financials[Patient_ID],Financials[Insurance_Coverage])</f>
        <v>11101.117718609041</v>
      </c>
      <c r="Q50">
        <f>Main[[#This Row],[Total  Bill Amount]]-Main[[#This Row],[Insurance Coverage]]</f>
        <v>6282.8822813909592</v>
      </c>
      <c r="R50">
        <f>_xlfn.XLOOKUP(Main[[#This Row],[Patient_ID]],Hospitalvisits[Patient_ID],Hospitalvisits[Readmission Status])</f>
        <v>0</v>
      </c>
      <c r="S50" t="str">
        <f>_xlfn.XLOOKUP(Main[[#This Row],[Patient_ID]],Hospitalvisits[Patient_ID],Hospitalvisits[Hospital_Bed])</f>
        <v>Private Room</v>
      </c>
    </row>
    <row r="51" spans="1:19">
      <c r="A51">
        <v>57</v>
      </c>
      <c r="B51" t="s">
        <v>70</v>
      </c>
      <c r="C51">
        <v>41</v>
      </c>
      <c r="D51" t="str" cm="1">
        <f t="array" ref="D51">_xlfn.IFS(Main[[#This Row],[Age]]&lt;=23,"[0-23]",Main[[#This Row],[Age]]&lt;=45,"[24-45]",Main[[#This Row],[Age]]&lt;=68,"[46-68]",Main[[#This Row],[Age]]&gt;68,"[68+]")</f>
        <v>[24-45]</v>
      </c>
      <c r="E51" t="s">
        <v>12</v>
      </c>
      <c r="F51" t="s">
        <v>13</v>
      </c>
      <c r="G51" s="6">
        <v>17.546382451322099</v>
      </c>
      <c r="H51">
        <v>5</v>
      </c>
      <c r="I51">
        <v>5</v>
      </c>
      <c r="J51" s="3">
        <f>_xlfn.XLOOKUP(Main[[#This Row],[Patient_ID]],Hospitalvisits[Patient_ID],Hospitalvisits[Admission_Date])</f>
        <v>44939</v>
      </c>
      <c r="K51" s="3">
        <f>_xlfn.XLOOKUP(Main[[#This Row],[Patient_ID]],Hospitalvisits[Patient_ID],Hospitalvisits[Discharge_Date])</f>
        <v>44943</v>
      </c>
      <c r="L51">
        <f>Main[[#This Row],[Discharge Date]]-Main[[#This Row],[Admission Date]]</f>
        <v>4</v>
      </c>
      <c r="M51" t="str">
        <f>_xlfn.XLOOKUP(Main[[#This Row],[Patient_ID]],Hospitalvisits[Patient_ID],Hospitalvisits[Medical_Condition])</f>
        <v>Stroke</v>
      </c>
      <c r="N51" t="str">
        <f>_xlfn.XLOOKUP(Main[[#This Row],[Patient_ID]],Hospitalvisits[Patient_ID],Hospitalvisits[Department])</f>
        <v>Neurology</v>
      </c>
      <c r="O51" s="8">
        <f>_xlfn.XLOOKUP(Main[[#This Row],[Patient_ID]],Financials[Patient_ID],Financials[Total_Bill_Amount])</f>
        <v>7590</v>
      </c>
      <c r="P51">
        <f>_xlfn.XLOOKUP(Main[[#This Row],[Patient_ID]],Financials[Patient_ID],Financials[Insurance_Coverage])</f>
        <v>4933.9569695274158</v>
      </c>
      <c r="Q51">
        <f>Main[[#This Row],[Total  Bill Amount]]-Main[[#This Row],[Insurance Coverage]]</f>
        <v>2656.0430304725842</v>
      </c>
      <c r="R51">
        <f>_xlfn.XLOOKUP(Main[[#This Row],[Patient_ID]],Hospitalvisits[Patient_ID],Hospitalvisits[Readmission Status])</f>
        <v>0</v>
      </c>
      <c r="S51" t="str">
        <f>_xlfn.XLOOKUP(Main[[#This Row],[Patient_ID]],Hospitalvisits[Patient_ID],Hospitalvisits[Hospital_Bed])</f>
        <v>ICU</v>
      </c>
    </row>
    <row r="52" spans="1:19">
      <c r="A52">
        <v>58</v>
      </c>
      <c r="B52" t="s">
        <v>71</v>
      </c>
      <c r="C52">
        <v>62</v>
      </c>
      <c r="D52" t="str" cm="1">
        <f t="array" ref="D52">_xlfn.IFS(Main[[#This Row],[Age]]&lt;=23,"[0-23]",Main[[#This Row],[Age]]&lt;=45,"[24-45]",Main[[#This Row],[Age]]&lt;=68,"[46-68]",Main[[#This Row],[Age]]&gt;68,"[68+]")</f>
        <v>[46-68]</v>
      </c>
      <c r="E52" t="s">
        <v>9</v>
      </c>
      <c r="F52" t="s">
        <v>18</v>
      </c>
      <c r="G52" s="6">
        <v>24.428751616715459</v>
      </c>
      <c r="H52">
        <v>1</v>
      </c>
      <c r="I52">
        <v>7</v>
      </c>
      <c r="J52" s="3">
        <f>_xlfn.XLOOKUP(Main[[#This Row],[Patient_ID]],Hospitalvisits[Patient_ID],Hospitalvisits[Admission_Date])</f>
        <v>44831</v>
      </c>
      <c r="K52" s="3">
        <f>_xlfn.XLOOKUP(Main[[#This Row],[Patient_ID]],Hospitalvisits[Patient_ID],Hospitalvisits[Discharge_Date])</f>
        <v>44837</v>
      </c>
      <c r="L52">
        <f>Main[[#This Row],[Discharge Date]]-Main[[#This Row],[Admission Date]]</f>
        <v>6</v>
      </c>
      <c r="M52" t="str">
        <f>_xlfn.XLOOKUP(Main[[#This Row],[Patient_ID]],Hospitalvisits[Patient_ID],Hospitalvisits[Medical_Condition])</f>
        <v>Stroke</v>
      </c>
      <c r="N52" t="str">
        <f>_xlfn.XLOOKUP(Main[[#This Row],[Patient_ID]],Hospitalvisits[Patient_ID],Hospitalvisits[Department])</f>
        <v>Neurology</v>
      </c>
      <c r="O52" s="8">
        <f>_xlfn.XLOOKUP(Main[[#This Row],[Patient_ID]],Financials[Patient_ID],Financials[Total_Bill_Amount])</f>
        <v>17228</v>
      </c>
      <c r="P52">
        <f>_xlfn.XLOOKUP(Main[[#This Row],[Patient_ID]],Financials[Patient_ID],Financials[Insurance_Coverage])</f>
        <v>15314.571997253681</v>
      </c>
      <c r="Q52">
        <f>Main[[#This Row],[Total  Bill Amount]]-Main[[#This Row],[Insurance Coverage]]</f>
        <v>1913.4280027463192</v>
      </c>
      <c r="R52">
        <f>_xlfn.XLOOKUP(Main[[#This Row],[Patient_ID]],Hospitalvisits[Patient_ID],Hospitalvisits[Readmission Status])</f>
        <v>0</v>
      </c>
      <c r="S52" t="str">
        <f>_xlfn.XLOOKUP(Main[[#This Row],[Patient_ID]],Hospitalvisits[Patient_ID],Hospitalvisits[Hospital_Bed])</f>
        <v>ICU</v>
      </c>
    </row>
    <row r="53" spans="1:19">
      <c r="A53">
        <v>59</v>
      </c>
      <c r="B53" t="s">
        <v>72</v>
      </c>
      <c r="C53">
        <v>52</v>
      </c>
      <c r="D53" t="str" cm="1">
        <f t="array" ref="D53">_xlfn.IFS(Main[[#This Row],[Age]]&lt;=23,"[0-23]",Main[[#This Row],[Age]]&lt;=45,"[24-45]",Main[[#This Row],[Age]]&lt;=68,"[46-68]",Main[[#This Row],[Age]]&gt;68,"[68+]")</f>
        <v>[46-68]</v>
      </c>
      <c r="E53" t="s">
        <v>9</v>
      </c>
      <c r="F53" t="s">
        <v>18</v>
      </c>
      <c r="G53" s="6">
        <v>16.053840507086061</v>
      </c>
      <c r="H53">
        <v>2</v>
      </c>
      <c r="I53">
        <v>10</v>
      </c>
      <c r="J53" s="3">
        <f>_xlfn.XLOOKUP(Main[[#This Row],[Patient_ID]],Hospitalvisits[Patient_ID],Hospitalvisits[Admission_Date])</f>
        <v>44822</v>
      </c>
      <c r="K53" s="3">
        <f>_xlfn.XLOOKUP(Main[[#This Row],[Patient_ID]],Hospitalvisits[Patient_ID],Hospitalvisits[Discharge_Date])</f>
        <v>44828</v>
      </c>
      <c r="L53">
        <f>Main[[#This Row],[Discharge Date]]-Main[[#This Row],[Admission Date]]</f>
        <v>6</v>
      </c>
      <c r="M53" t="str">
        <f>_xlfn.XLOOKUP(Main[[#This Row],[Patient_ID]],Hospitalvisits[Patient_ID],Hospitalvisits[Medical_Condition])</f>
        <v>Hypertension</v>
      </c>
      <c r="N53" t="str">
        <f>_xlfn.XLOOKUP(Main[[#This Row],[Patient_ID]],Hospitalvisits[Patient_ID],Hospitalvisits[Department])</f>
        <v>Cardiology</v>
      </c>
      <c r="O53" s="8">
        <f>_xlfn.XLOOKUP(Main[[#This Row],[Patient_ID]],Financials[Patient_ID],Financials[Total_Bill_Amount])</f>
        <v>5515</v>
      </c>
      <c r="P53">
        <f>_xlfn.XLOOKUP(Main[[#This Row],[Patient_ID]],Financials[Patient_ID],Financials[Insurance_Coverage])</f>
        <v>4334.0736223853319</v>
      </c>
      <c r="Q53">
        <f>Main[[#This Row],[Total  Bill Amount]]-Main[[#This Row],[Insurance Coverage]]</f>
        <v>1180.9263776146681</v>
      </c>
      <c r="R53">
        <f>_xlfn.XLOOKUP(Main[[#This Row],[Patient_ID]],Hospitalvisits[Patient_ID],Hospitalvisits[Readmission Status])</f>
        <v>0</v>
      </c>
      <c r="S53" t="str">
        <f>_xlfn.XLOOKUP(Main[[#This Row],[Patient_ID]],Hospitalvisits[Patient_ID],Hospitalvisits[Hospital_Bed])</f>
        <v>Semi-Private Room</v>
      </c>
    </row>
    <row r="54" spans="1:19">
      <c r="A54">
        <v>60</v>
      </c>
      <c r="B54" t="s">
        <v>73</v>
      </c>
      <c r="C54">
        <v>75</v>
      </c>
      <c r="D54" t="str" cm="1">
        <f t="array" ref="D54">_xlfn.IFS(Main[[#This Row],[Age]]&lt;=23,"[0-23]",Main[[#This Row],[Age]]&lt;=45,"[24-45]",Main[[#This Row],[Age]]&lt;=68,"[46-68]",Main[[#This Row],[Age]]&gt;68,"[68+]")</f>
        <v>[68+]</v>
      </c>
      <c r="E54" t="s">
        <v>9</v>
      </c>
      <c r="F54" t="s">
        <v>18</v>
      </c>
      <c r="G54" s="6">
        <v>27.85968597476916</v>
      </c>
      <c r="H54">
        <v>1</v>
      </c>
      <c r="I54">
        <v>3</v>
      </c>
      <c r="J54" s="3">
        <f>_xlfn.XLOOKUP(Main[[#This Row],[Patient_ID]],Hospitalvisits[Patient_ID],Hospitalvisits[Admission_Date])</f>
        <v>45140</v>
      </c>
      <c r="K54" s="3">
        <f>_xlfn.XLOOKUP(Main[[#This Row],[Patient_ID]],Hospitalvisits[Patient_ID],Hospitalvisits[Discharge_Date])</f>
        <v>45143</v>
      </c>
      <c r="L54">
        <f>Main[[#This Row],[Discharge Date]]-Main[[#This Row],[Admission Date]]</f>
        <v>3</v>
      </c>
      <c r="M54" t="str">
        <f>_xlfn.XLOOKUP(Main[[#This Row],[Patient_ID]],Hospitalvisits[Patient_ID],Hospitalvisits[Medical_Condition])</f>
        <v>Arthritis</v>
      </c>
      <c r="N54" t="str">
        <f>_xlfn.XLOOKUP(Main[[#This Row],[Patient_ID]],Hospitalvisits[Patient_ID],Hospitalvisits[Department])</f>
        <v>Orthopedics</v>
      </c>
      <c r="O54" s="8">
        <f>_xlfn.XLOOKUP(Main[[#This Row],[Patient_ID]],Financials[Patient_ID],Financials[Total_Bill_Amount])</f>
        <v>30582</v>
      </c>
      <c r="P54">
        <f>_xlfn.XLOOKUP(Main[[#This Row],[Patient_ID]],Financials[Patient_ID],Financials[Insurance_Coverage])</f>
        <v>17011.991208562529</v>
      </c>
      <c r="Q54">
        <f>Main[[#This Row],[Total  Bill Amount]]-Main[[#This Row],[Insurance Coverage]]</f>
        <v>13570.008791437471</v>
      </c>
      <c r="R54">
        <f>_xlfn.XLOOKUP(Main[[#This Row],[Patient_ID]],Hospitalvisits[Patient_ID],Hospitalvisits[Readmission Status])</f>
        <v>0</v>
      </c>
      <c r="S54" t="str">
        <f>_xlfn.XLOOKUP(Main[[#This Row],[Patient_ID]],Hospitalvisits[Patient_ID],Hospitalvisits[Hospital_Bed])</f>
        <v>Semi-Private Room</v>
      </c>
    </row>
    <row r="55" spans="1:19">
      <c r="A55">
        <v>61</v>
      </c>
      <c r="B55" t="s">
        <v>74</v>
      </c>
      <c r="C55">
        <v>59</v>
      </c>
      <c r="D55" t="str" cm="1">
        <f t="array" ref="D55">_xlfn.IFS(Main[[#This Row],[Age]]&lt;=23,"[0-23]",Main[[#This Row],[Age]]&lt;=45,"[24-45]",Main[[#This Row],[Age]]&lt;=68,"[46-68]",Main[[#This Row],[Age]]&gt;68,"[68+]")</f>
        <v>[46-68]</v>
      </c>
      <c r="E55" t="s">
        <v>12</v>
      </c>
      <c r="F55" t="s">
        <v>16</v>
      </c>
      <c r="G55" s="6">
        <v>27.113517513652369</v>
      </c>
      <c r="H55">
        <v>4</v>
      </c>
      <c r="I55">
        <v>8</v>
      </c>
      <c r="J55" s="3">
        <f>_xlfn.XLOOKUP(Main[[#This Row],[Patient_ID]],Hospitalvisits[Patient_ID],Hospitalvisits[Admission_Date])</f>
        <v>44794</v>
      </c>
      <c r="K55" s="3">
        <f>_xlfn.XLOOKUP(Main[[#This Row],[Patient_ID]],Hospitalvisits[Patient_ID],Hospitalvisits[Discharge_Date])</f>
        <v>44801</v>
      </c>
      <c r="L55">
        <f>Main[[#This Row],[Discharge Date]]-Main[[#This Row],[Admission Date]]</f>
        <v>7</v>
      </c>
      <c r="M55" t="str">
        <f>_xlfn.XLOOKUP(Main[[#This Row],[Patient_ID]],Hospitalvisits[Patient_ID],Hospitalvisits[Medical_Condition])</f>
        <v>Heart Disease</v>
      </c>
      <c r="N55" t="str">
        <f>_xlfn.XLOOKUP(Main[[#This Row],[Patient_ID]],Hospitalvisits[Patient_ID],Hospitalvisits[Department])</f>
        <v>Cardiology</v>
      </c>
      <c r="O55" s="8">
        <f>_xlfn.XLOOKUP(Main[[#This Row],[Patient_ID]],Financials[Patient_ID],Financials[Total_Bill_Amount])</f>
        <v>7632</v>
      </c>
      <c r="P55">
        <f>_xlfn.XLOOKUP(Main[[#This Row],[Patient_ID]],Financials[Patient_ID],Financials[Insurance_Coverage])</f>
        <v>5845.1371806003408</v>
      </c>
      <c r="Q55">
        <f>Main[[#This Row],[Total  Bill Amount]]-Main[[#This Row],[Insurance Coverage]]</f>
        <v>1786.8628193996592</v>
      </c>
      <c r="R55">
        <f>_xlfn.XLOOKUP(Main[[#This Row],[Patient_ID]],Hospitalvisits[Patient_ID],Hospitalvisits[Readmission Status])</f>
        <v>0</v>
      </c>
      <c r="S55" t="str">
        <f>_xlfn.XLOOKUP(Main[[#This Row],[Patient_ID]],Hospitalvisits[Patient_ID],Hospitalvisits[Hospital_Bed])</f>
        <v>General Ward</v>
      </c>
    </row>
    <row r="56" spans="1:19">
      <c r="A56">
        <v>62</v>
      </c>
      <c r="B56" t="s">
        <v>75</v>
      </c>
      <c r="C56">
        <v>41</v>
      </c>
      <c r="D56" t="str" cm="1">
        <f t="array" ref="D56">_xlfn.IFS(Main[[#This Row],[Age]]&lt;=23,"[0-23]",Main[[#This Row],[Age]]&lt;=45,"[24-45]",Main[[#This Row],[Age]]&lt;=68,"[46-68]",Main[[#This Row],[Age]]&gt;68,"[68+]")</f>
        <v>[24-45]</v>
      </c>
      <c r="E56" t="s">
        <v>12</v>
      </c>
      <c r="F56" t="s">
        <v>10</v>
      </c>
      <c r="G56" s="6">
        <v>22.228149187136609</v>
      </c>
      <c r="H56">
        <v>2</v>
      </c>
      <c r="I56">
        <v>2</v>
      </c>
      <c r="J56" s="3">
        <f>_xlfn.XLOOKUP(Main[[#This Row],[Patient_ID]],Hospitalvisits[Patient_ID],Hospitalvisits[Admission_Date])</f>
        <v>44691</v>
      </c>
      <c r="K56" s="3">
        <f>_xlfn.XLOOKUP(Main[[#This Row],[Patient_ID]],Hospitalvisits[Patient_ID],Hospitalvisits[Discharge_Date])</f>
        <v>44693</v>
      </c>
      <c r="L56">
        <f>Main[[#This Row],[Discharge Date]]-Main[[#This Row],[Admission Date]]</f>
        <v>2</v>
      </c>
      <c r="M56" t="str">
        <f>_xlfn.XLOOKUP(Main[[#This Row],[Patient_ID]],Hospitalvisits[Patient_ID],Hospitalvisits[Medical_Condition])</f>
        <v>Asthma</v>
      </c>
      <c r="N56" t="str">
        <f>_xlfn.XLOOKUP(Main[[#This Row],[Patient_ID]],Hospitalvisits[Patient_ID],Hospitalvisits[Department])</f>
        <v>Pediatrics</v>
      </c>
      <c r="O56" s="8">
        <f>_xlfn.XLOOKUP(Main[[#This Row],[Patient_ID]],Financials[Patient_ID],Financials[Total_Bill_Amount])</f>
        <v>11205</v>
      </c>
      <c r="P56">
        <f>_xlfn.XLOOKUP(Main[[#This Row],[Patient_ID]],Financials[Patient_ID],Financials[Insurance_Coverage])</f>
        <v>7265.156311470907</v>
      </c>
      <c r="Q56">
        <f>Main[[#This Row],[Total  Bill Amount]]-Main[[#This Row],[Insurance Coverage]]</f>
        <v>3939.843688529093</v>
      </c>
      <c r="R56">
        <f>_xlfn.XLOOKUP(Main[[#This Row],[Patient_ID]],Hospitalvisits[Patient_ID],Hospitalvisits[Readmission Status])</f>
        <v>0</v>
      </c>
      <c r="S56" t="str">
        <f>_xlfn.XLOOKUP(Main[[#This Row],[Patient_ID]],Hospitalvisits[Patient_ID],Hospitalvisits[Hospital_Bed])</f>
        <v>Private Room</v>
      </c>
    </row>
    <row r="57" spans="1:19">
      <c r="A57">
        <v>63</v>
      </c>
      <c r="B57" t="s">
        <v>76</v>
      </c>
      <c r="C57">
        <v>29</v>
      </c>
      <c r="D57" t="str" cm="1">
        <f t="array" ref="D57">_xlfn.IFS(Main[[#This Row],[Age]]&lt;=23,"[0-23]",Main[[#This Row],[Age]]&lt;=45,"[24-45]",Main[[#This Row],[Age]]&lt;=68,"[46-68]",Main[[#This Row],[Age]]&gt;68,"[68+]")</f>
        <v>[24-45]</v>
      </c>
      <c r="E57" t="s">
        <v>9</v>
      </c>
      <c r="F57" t="s">
        <v>16</v>
      </c>
      <c r="G57" s="6">
        <v>18.88388282302023</v>
      </c>
      <c r="H57">
        <v>3</v>
      </c>
      <c r="I57">
        <v>6</v>
      </c>
      <c r="J57" s="3">
        <f>_xlfn.XLOOKUP(Main[[#This Row],[Patient_ID]],Hospitalvisits[Patient_ID],Hospitalvisits[Admission_Date])</f>
        <v>44658</v>
      </c>
      <c r="K57" s="3">
        <f>_xlfn.XLOOKUP(Main[[#This Row],[Patient_ID]],Hospitalvisits[Patient_ID],Hospitalvisits[Discharge_Date])</f>
        <v>44659</v>
      </c>
      <c r="L57">
        <f>Main[[#This Row],[Discharge Date]]-Main[[#This Row],[Admission Date]]</f>
        <v>1</v>
      </c>
      <c r="M57" t="str">
        <f>_xlfn.XLOOKUP(Main[[#This Row],[Patient_ID]],Hospitalvisits[Patient_ID],Hospitalvisits[Medical_Condition])</f>
        <v>Allergies</v>
      </c>
      <c r="N57" t="str">
        <f>_xlfn.XLOOKUP(Main[[#This Row],[Patient_ID]],Hospitalvisits[Patient_ID],Hospitalvisits[Department])</f>
        <v>Pediatrics</v>
      </c>
      <c r="O57" s="8">
        <f>_xlfn.XLOOKUP(Main[[#This Row],[Patient_ID]],Financials[Patient_ID],Financials[Total_Bill_Amount])</f>
        <v>3821</v>
      </c>
      <c r="P57">
        <f>_xlfn.XLOOKUP(Main[[#This Row],[Patient_ID]],Financials[Patient_ID],Financials[Insurance_Coverage])</f>
        <v>3361.0938084542431</v>
      </c>
      <c r="Q57">
        <f>Main[[#This Row],[Total  Bill Amount]]-Main[[#This Row],[Insurance Coverage]]</f>
        <v>459.90619154575688</v>
      </c>
      <c r="R57">
        <f>_xlfn.XLOOKUP(Main[[#This Row],[Patient_ID]],Hospitalvisits[Patient_ID],Hospitalvisits[Readmission Status])</f>
        <v>1</v>
      </c>
      <c r="S57" t="str">
        <f>_xlfn.XLOOKUP(Main[[#This Row],[Patient_ID]],Hospitalvisits[Patient_ID],Hospitalvisits[Hospital_Bed])</f>
        <v>General Ward</v>
      </c>
    </row>
    <row r="58" spans="1:19">
      <c r="A58">
        <v>64</v>
      </c>
      <c r="B58" t="s">
        <v>77</v>
      </c>
      <c r="C58">
        <v>56</v>
      </c>
      <c r="D58" t="str" cm="1">
        <f t="array" ref="D58">_xlfn.IFS(Main[[#This Row],[Age]]&lt;=23,"[0-23]",Main[[#This Row],[Age]]&lt;=45,"[24-45]",Main[[#This Row],[Age]]&lt;=68,"[46-68]",Main[[#This Row],[Age]]&gt;68,"[68+]")</f>
        <v>[46-68]</v>
      </c>
      <c r="E58" t="s">
        <v>12</v>
      </c>
      <c r="F58" t="s">
        <v>10</v>
      </c>
      <c r="G58" s="6">
        <v>30.397951978248511</v>
      </c>
      <c r="H58">
        <v>1</v>
      </c>
      <c r="I58">
        <v>8</v>
      </c>
      <c r="J58" s="3">
        <f>_xlfn.XLOOKUP(Main[[#This Row],[Patient_ID]],Hospitalvisits[Patient_ID],Hospitalvisits[Admission_Date])</f>
        <v>45367</v>
      </c>
      <c r="K58" s="3">
        <f>_xlfn.XLOOKUP(Main[[#This Row],[Patient_ID]],Hospitalvisits[Patient_ID],Hospitalvisits[Discharge_Date])</f>
        <v>45368</v>
      </c>
      <c r="L58">
        <f>Main[[#This Row],[Discharge Date]]-Main[[#This Row],[Admission Date]]</f>
        <v>1</v>
      </c>
      <c r="M58" t="str">
        <f>_xlfn.XLOOKUP(Main[[#This Row],[Patient_ID]],Hospitalvisits[Patient_ID],Hospitalvisits[Medical_Condition])</f>
        <v>Severe Trauma</v>
      </c>
      <c r="N58" t="str">
        <f>_xlfn.XLOOKUP(Main[[#This Row],[Patient_ID]],Hospitalvisits[Patient_ID],Hospitalvisits[Department])</f>
        <v>Emergency</v>
      </c>
      <c r="O58" s="8">
        <f>_xlfn.XLOOKUP(Main[[#This Row],[Patient_ID]],Financials[Patient_ID],Financials[Total_Bill_Amount])</f>
        <v>28709</v>
      </c>
      <c r="P58">
        <f>_xlfn.XLOOKUP(Main[[#This Row],[Patient_ID]],Financials[Patient_ID],Financials[Insurance_Coverage])</f>
        <v>21045.655297420559</v>
      </c>
      <c r="Q58">
        <f>Main[[#This Row],[Total  Bill Amount]]-Main[[#This Row],[Insurance Coverage]]</f>
        <v>7663.3447025794412</v>
      </c>
      <c r="R58">
        <f>_xlfn.XLOOKUP(Main[[#This Row],[Patient_ID]],Hospitalvisits[Patient_ID],Hospitalvisits[Readmission Status])</f>
        <v>0</v>
      </c>
      <c r="S58" t="str">
        <f>_xlfn.XLOOKUP(Main[[#This Row],[Patient_ID]],Hospitalvisits[Patient_ID],Hospitalvisits[Hospital_Bed])</f>
        <v>Semi-Private Room</v>
      </c>
    </row>
    <row r="59" spans="1:19">
      <c r="A59">
        <v>65</v>
      </c>
      <c r="B59" t="s">
        <v>78</v>
      </c>
      <c r="C59">
        <v>87</v>
      </c>
      <c r="D59" t="str" cm="1">
        <f t="array" ref="D59">_xlfn.IFS(Main[[#This Row],[Age]]&lt;=23,"[0-23]",Main[[#This Row],[Age]]&lt;=45,"[24-45]",Main[[#This Row],[Age]]&lt;=68,"[46-68]",Main[[#This Row],[Age]]&gt;68,"[68+]")</f>
        <v>[68+]</v>
      </c>
      <c r="E59" t="s">
        <v>12</v>
      </c>
      <c r="F59" t="s">
        <v>10</v>
      </c>
      <c r="G59" s="6">
        <v>38.952981321974313</v>
      </c>
      <c r="H59">
        <v>4</v>
      </c>
      <c r="I59">
        <v>9</v>
      </c>
      <c r="J59" s="3">
        <f>_xlfn.XLOOKUP(Main[[#This Row],[Patient_ID]],Hospitalvisits[Patient_ID],Hospitalvisits[Admission_Date])</f>
        <v>44885</v>
      </c>
      <c r="K59" s="3">
        <f>_xlfn.XLOOKUP(Main[[#This Row],[Patient_ID]],Hospitalvisits[Patient_ID],Hospitalvisits[Discharge_Date])</f>
        <v>44894</v>
      </c>
      <c r="L59">
        <f>Main[[#This Row],[Discharge Date]]-Main[[#This Row],[Admission Date]]</f>
        <v>9</v>
      </c>
      <c r="M59" t="str">
        <f>_xlfn.XLOOKUP(Main[[#This Row],[Patient_ID]],Hospitalvisits[Patient_ID],Hospitalvisits[Medical_Condition])</f>
        <v>Cancer</v>
      </c>
      <c r="N59" t="str">
        <f>_xlfn.XLOOKUP(Main[[#This Row],[Patient_ID]],Hospitalvisits[Patient_ID],Hospitalvisits[Department])</f>
        <v>Oncology</v>
      </c>
      <c r="O59" s="8">
        <f>_xlfn.XLOOKUP(Main[[#This Row],[Patient_ID]],Financials[Patient_ID],Financials[Total_Bill_Amount])</f>
        <v>17570</v>
      </c>
      <c r="P59">
        <f>_xlfn.XLOOKUP(Main[[#This Row],[Patient_ID]],Financials[Patient_ID],Financials[Insurance_Coverage])</f>
        <v>11657.98284997639</v>
      </c>
      <c r="Q59">
        <f>Main[[#This Row],[Total  Bill Amount]]-Main[[#This Row],[Insurance Coverage]]</f>
        <v>5912.0171500236102</v>
      </c>
      <c r="R59">
        <f>_xlfn.XLOOKUP(Main[[#This Row],[Patient_ID]],Hospitalvisits[Patient_ID],Hospitalvisits[Readmission Status])</f>
        <v>1</v>
      </c>
      <c r="S59" t="str">
        <f>_xlfn.XLOOKUP(Main[[#This Row],[Patient_ID]],Hospitalvisits[Patient_ID],Hospitalvisits[Hospital_Bed])</f>
        <v>Private Room</v>
      </c>
    </row>
    <row r="60" spans="1:19">
      <c r="A60">
        <v>66</v>
      </c>
      <c r="B60" t="s">
        <v>79</v>
      </c>
      <c r="C60">
        <v>36</v>
      </c>
      <c r="D60" t="str" cm="1">
        <f t="array" ref="D60">_xlfn.IFS(Main[[#This Row],[Age]]&lt;=23,"[0-23]",Main[[#This Row],[Age]]&lt;=45,"[24-45]",Main[[#This Row],[Age]]&lt;=68,"[46-68]",Main[[#This Row],[Age]]&gt;68,"[68+]")</f>
        <v>[24-45]</v>
      </c>
      <c r="E60" t="s">
        <v>9</v>
      </c>
      <c r="F60" t="s">
        <v>10</v>
      </c>
      <c r="G60" s="6">
        <v>39.658508259325977</v>
      </c>
      <c r="H60">
        <v>4</v>
      </c>
      <c r="I60">
        <v>1</v>
      </c>
      <c r="J60" s="3">
        <f>_xlfn.XLOOKUP(Main[[#This Row],[Patient_ID]],Hospitalvisits[Patient_ID],Hospitalvisits[Admission_Date])</f>
        <v>45497</v>
      </c>
      <c r="K60" s="3">
        <f>_xlfn.XLOOKUP(Main[[#This Row],[Patient_ID]],Hospitalvisits[Patient_ID],Hospitalvisits[Discharge_Date])</f>
        <v>45499</v>
      </c>
      <c r="L60">
        <f>Main[[#This Row],[Discharge Date]]-Main[[#This Row],[Admission Date]]</f>
        <v>2</v>
      </c>
      <c r="M60" t="str">
        <f>_xlfn.XLOOKUP(Main[[#This Row],[Patient_ID]],Hospitalvisits[Patient_ID],Hospitalvisits[Medical_Condition])</f>
        <v>Asthma</v>
      </c>
      <c r="N60" t="str">
        <f>_xlfn.XLOOKUP(Main[[#This Row],[Patient_ID]],Hospitalvisits[Patient_ID],Hospitalvisits[Department])</f>
        <v>Pediatrics</v>
      </c>
      <c r="O60" s="8">
        <f>_xlfn.XLOOKUP(Main[[#This Row],[Patient_ID]],Financials[Patient_ID],Financials[Total_Bill_Amount])</f>
        <v>20160</v>
      </c>
      <c r="P60">
        <f>_xlfn.XLOOKUP(Main[[#This Row],[Patient_ID]],Financials[Patient_ID],Financials[Insurance_Coverage])</f>
        <v>11066.504336605311</v>
      </c>
      <c r="Q60">
        <f>Main[[#This Row],[Total  Bill Amount]]-Main[[#This Row],[Insurance Coverage]]</f>
        <v>9093.4956633946895</v>
      </c>
      <c r="R60">
        <f>_xlfn.XLOOKUP(Main[[#This Row],[Patient_ID]],Hospitalvisits[Patient_ID],Hospitalvisits[Readmission Status])</f>
        <v>0</v>
      </c>
      <c r="S60" t="str">
        <f>_xlfn.XLOOKUP(Main[[#This Row],[Patient_ID]],Hospitalvisits[Patient_ID],Hospitalvisits[Hospital_Bed])</f>
        <v>Semi-Private Room</v>
      </c>
    </row>
    <row r="61" spans="1:19">
      <c r="A61">
        <v>67</v>
      </c>
      <c r="B61" t="s">
        <v>80</v>
      </c>
      <c r="C61">
        <v>61</v>
      </c>
      <c r="D61" t="str" cm="1">
        <f t="array" ref="D61">_xlfn.IFS(Main[[#This Row],[Age]]&lt;=23,"[0-23]",Main[[#This Row],[Age]]&lt;=45,"[24-45]",Main[[#This Row],[Age]]&lt;=68,"[46-68]",Main[[#This Row],[Age]]&gt;68,"[68+]")</f>
        <v>[46-68]</v>
      </c>
      <c r="E61" t="s">
        <v>9</v>
      </c>
      <c r="F61" t="s">
        <v>18</v>
      </c>
      <c r="G61" s="6">
        <v>29.431267819826569</v>
      </c>
      <c r="H61">
        <v>5</v>
      </c>
      <c r="I61">
        <v>5</v>
      </c>
      <c r="J61" s="3">
        <f>_xlfn.XLOOKUP(Main[[#This Row],[Patient_ID]],Hospitalvisits[Patient_ID],Hospitalvisits[Admission_Date])</f>
        <v>44563</v>
      </c>
      <c r="K61" s="3">
        <f>_xlfn.XLOOKUP(Main[[#This Row],[Patient_ID]],Hospitalvisits[Patient_ID],Hospitalvisits[Discharge_Date])</f>
        <v>44572</v>
      </c>
      <c r="L61">
        <f>Main[[#This Row],[Discharge Date]]-Main[[#This Row],[Admission Date]]</f>
        <v>9</v>
      </c>
      <c r="M61" t="str">
        <f>_xlfn.XLOOKUP(Main[[#This Row],[Patient_ID]],Hospitalvisits[Patient_ID],Hospitalvisits[Medical_Condition])</f>
        <v>Tumor</v>
      </c>
      <c r="N61" t="str">
        <f>_xlfn.XLOOKUP(Main[[#This Row],[Patient_ID]],Hospitalvisits[Patient_ID],Hospitalvisits[Department])</f>
        <v>Oncology</v>
      </c>
      <c r="O61" s="8">
        <f>_xlfn.XLOOKUP(Main[[#This Row],[Patient_ID]],Financials[Patient_ID],Financials[Total_Bill_Amount])</f>
        <v>10193</v>
      </c>
      <c r="P61">
        <f>_xlfn.XLOOKUP(Main[[#This Row],[Patient_ID]],Financials[Patient_ID],Financials[Insurance_Coverage])</f>
        <v>8692.3456671909407</v>
      </c>
      <c r="Q61">
        <f>Main[[#This Row],[Total  Bill Amount]]-Main[[#This Row],[Insurance Coverage]]</f>
        <v>1500.6543328090593</v>
      </c>
      <c r="R61">
        <f>_xlfn.XLOOKUP(Main[[#This Row],[Patient_ID]],Hospitalvisits[Patient_ID],Hospitalvisits[Readmission Status])</f>
        <v>1</v>
      </c>
      <c r="S61" t="str">
        <f>_xlfn.XLOOKUP(Main[[#This Row],[Patient_ID]],Hospitalvisits[Patient_ID],Hospitalvisits[Hospital_Bed])</f>
        <v>General Ward</v>
      </c>
    </row>
    <row r="62" spans="1:19">
      <c r="A62">
        <v>68</v>
      </c>
      <c r="B62" t="s">
        <v>81</v>
      </c>
      <c r="C62">
        <v>47</v>
      </c>
      <c r="D62" t="str" cm="1">
        <f t="array" ref="D62">_xlfn.IFS(Main[[#This Row],[Age]]&lt;=23,"[0-23]",Main[[#This Row],[Age]]&lt;=45,"[24-45]",Main[[#This Row],[Age]]&lt;=68,"[46-68]",Main[[#This Row],[Age]]&gt;68,"[68+]")</f>
        <v>[46-68]</v>
      </c>
      <c r="E62" t="s">
        <v>9</v>
      </c>
      <c r="F62" t="s">
        <v>16</v>
      </c>
      <c r="G62" s="6">
        <v>25.60386751642638</v>
      </c>
      <c r="H62">
        <v>0</v>
      </c>
      <c r="I62">
        <v>1</v>
      </c>
      <c r="J62" s="3">
        <f>_xlfn.XLOOKUP(Main[[#This Row],[Patient_ID]],Hospitalvisits[Patient_ID],Hospitalvisits[Admission_Date])</f>
        <v>44719</v>
      </c>
      <c r="K62" s="3">
        <f>_xlfn.XLOOKUP(Main[[#This Row],[Patient_ID]],Hospitalvisits[Patient_ID],Hospitalvisits[Discharge_Date])</f>
        <v>44732</v>
      </c>
      <c r="L62">
        <f>Main[[#This Row],[Discharge Date]]-Main[[#This Row],[Admission Date]]</f>
        <v>13</v>
      </c>
      <c r="M62" t="str">
        <f>_xlfn.XLOOKUP(Main[[#This Row],[Patient_ID]],Hospitalvisits[Patient_ID],Hospitalvisits[Medical_Condition])</f>
        <v>Tumor</v>
      </c>
      <c r="N62" t="str">
        <f>_xlfn.XLOOKUP(Main[[#This Row],[Patient_ID]],Hospitalvisits[Patient_ID],Hospitalvisits[Department])</f>
        <v>Oncology</v>
      </c>
      <c r="O62" s="8">
        <f>_xlfn.XLOOKUP(Main[[#This Row],[Patient_ID]],Financials[Patient_ID],Financials[Total_Bill_Amount])</f>
        <v>20337</v>
      </c>
      <c r="P62">
        <f>_xlfn.XLOOKUP(Main[[#This Row],[Patient_ID]],Financials[Patient_ID],Financials[Insurance_Coverage])</f>
        <v>14029.53225652859</v>
      </c>
      <c r="Q62">
        <f>Main[[#This Row],[Total  Bill Amount]]-Main[[#This Row],[Insurance Coverage]]</f>
        <v>6307.4677434714104</v>
      </c>
      <c r="R62">
        <f>_xlfn.XLOOKUP(Main[[#This Row],[Patient_ID]],Hospitalvisits[Patient_ID],Hospitalvisits[Readmission Status])</f>
        <v>1</v>
      </c>
      <c r="S62" t="str">
        <f>_xlfn.XLOOKUP(Main[[#This Row],[Patient_ID]],Hospitalvisits[Patient_ID],Hospitalvisits[Hospital_Bed])</f>
        <v>Private Room</v>
      </c>
    </row>
    <row r="63" spans="1:19">
      <c r="A63">
        <v>69</v>
      </c>
      <c r="B63" t="s">
        <v>82</v>
      </c>
      <c r="C63">
        <v>57</v>
      </c>
      <c r="D63" t="str" cm="1">
        <f t="array" ref="D63">_xlfn.IFS(Main[[#This Row],[Age]]&lt;=23,"[0-23]",Main[[#This Row],[Age]]&lt;=45,"[24-45]",Main[[#This Row],[Age]]&lt;=68,"[46-68]",Main[[#This Row],[Age]]&gt;68,"[68+]")</f>
        <v>[46-68]</v>
      </c>
      <c r="E63" t="s">
        <v>12</v>
      </c>
      <c r="F63" t="s">
        <v>16</v>
      </c>
      <c r="G63" s="6">
        <v>19.883891892200062</v>
      </c>
      <c r="H63">
        <v>5</v>
      </c>
      <c r="I63">
        <v>5</v>
      </c>
      <c r="J63" s="3">
        <f>_xlfn.XLOOKUP(Main[[#This Row],[Patient_ID]],Hospitalvisits[Patient_ID],Hospitalvisits[Admission_Date])</f>
        <v>45082</v>
      </c>
      <c r="K63" s="3">
        <f>_xlfn.XLOOKUP(Main[[#This Row],[Patient_ID]],Hospitalvisits[Patient_ID],Hospitalvisits[Discharge_Date])</f>
        <v>45085</v>
      </c>
      <c r="L63">
        <f>Main[[#This Row],[Discharge Date]]-Main[[#This Row],[Admission Date]]</f>
        <v>3</v>
      </c>
      <c r="M63" t="str">
        <f>_xlfn.XLOOKUP(Main[[#This Row],[Patient_ID]],Hospitalvisits[Patient_ID],Hospitalvisits[Medical_Condition])</f>
        <v>Internal Bleeding</v>
      </c>
      <c r="N63" t="str">
        <f>_xlfn.XLOOKUP(Main[[#This Row],[Patient_ID]],Hospitalvisits[Patient_ID],Hospitalvisits[Department])</f>
        <v>Emergency</v>
      </c>
      <c r="O63" s="8">
        <f>_xlfn.XLOOKUP(Main[[#This Row],[Patient_ID]],Financials[Patient_ID],Financials[Total_Bill_Amount])</f>
        <v>9490</v>
      </c>
      <c r="P63">
        <f>_xlfn.XLOOKUP(Main[[#This Row],[Patient_ID]],Financials[Patient_ID],Financials[Insurance_Coverage])</f>
        <v>5604.9222196689743</v>
      </c>
      <c r="Q63">
        <f>Main[[#This Row],[Total  Bill Amount]]-Main[[#This Row],[Insurance Coverage]]</f>
        <v>3885.0777803310257</v>
      </c>
      <c r="R63">
        <f>_xlfn.XLOOKUP(Main[[#This Row],[Patient_ID]],Hospitalvisits[Patient_ID],Hospitalvisits[Readmission Status])</f>
        <v>0</v>
      </c>
      <c r="S63" t="str">
        <f>_xlfn.XLOOKUP(Main[[#This Row],[Patient_ID]],Hospitalvisits[Patient_ID],Hospitalvisits[Hospital_Bed])</f>
        <v>ICU</v>
      </c>
    </row>
    <row r="64" spans="1:19">
      <c r="A64">
        <v>71</v>
      </c>
      <c r="B64" t="s">
        <v>84</v>
      </c>
      <c r="C64">
        <v>19</v>
      </c>
      <c r="D64" t="str" cm="1">
        <f t="array" ref="D64">_xlfn.IFS(Main[[#This Row],[Age]]&lt;=23,"[0-23]",Main[[#This Row],[Age]]&lt;=45,"[24-45]",Main[[#This Row],[Age]]&lt;=68,"[46-68]",Main[[#This Row],[Age]]&gt;68,"[68+]")</f>
        <v>[0-23]</v>
      </c>
      <c r="E64" t="s">
        <v>9</v>
      </c>
      <c r="F64" t="s">
        <v>10</v>
      </c>
      <c r="G64" s="6">
        <v>17.893490807035459</v>
      </c>
      <c r="H64">
        <v>0</v>
      </c>
      <c r="I64">
        <v>4</v>
      </c>
      <c r="J64" s="3">
        <f>_xlfn.XLOOKUP(Main[[#This Row],[Patient_ID]],Hospitalvisits[Patient_ID],Hospitalvisits[Admission_Date])</f>
        <v>45156</v>
      </c>
      <c r="K64" s="3">
        <f>_xlfn.XLOOKUP(Main[[#This Row],[Patient_ID]],Hospitalvisits[Patient_ID],Hospitalvisits[Discharge_Date])</f>
        <v>45161</v>
      </c>
      <c r="L64">
        <f>Main[[#This Row],[Discharge Date]]-Main[[#This Row],[Admission Date]]</f>
        <v>5</v>
      </c>
      <c r="M64" t="str">
        <f>_xlfn.XLOOKUP(Main[[#This Row],[Patient_ID]],Hospitalvisits[Patient_ID],Hospitalvisits[Medical_Condition])</f>
        <v>Arthritis</v>
      </c>
      <c r="N64" t="str">
        <f>_xlfn.XLOOKUP(Main[[#This Row],[Patient_ID]],Hospitalvisits[Patient_ID],Hospitalvisits[Department])</f>
        <v>Orthopedics</v>
      </c>
      <c r="O64" s="8">
        <f>_xlfn.XLOOKUP(Main[[#This Row],[Patient_ID]],Financials[Patient_ID],Financials[Total_Bill_Amount])</f>
        <v>19947</v>
      </c>
      <c r="P64">
        <f>_xlfn.XLOOKUP(Main[[#This Row],[Patient_ID]],Financials[Patient_ID],Financials[Insurance_Coverage])</f>
        <v>13217.521838420011</v>
      </c>
      <c r="Q64">
        <f>Main[[#This Row],[Total  Bill Amount]]-Main[[#This Row],[Insurance Coverage]]</f>
        <v>6729.4781615799893</v>
      </c>
      <c r="R64">
        <f>_xlfn.XLOOKUP(Main[[#This Row],[Patient_ID]],Hospitalvisits[Patient_ID],Hospitalvisits[Readmission Status])</f>
        <v>0</v>
      </c>
      <c r="S64" t="str">
        <f>_xlfn.XLOOKUP(Main[[#This Row],[Patient_ID]],Hospitalvisits[Patient_ID],Hospitalvisits[Hospital_Bed])</f>
        <v>ICU</v>
      </c>
    </row>
    <row r="65" spans="1:19">
      <c r="A65">
        <v>72</v>
      </c>
      <c r="B65" t="s">
        <v>85</v>
      </c>
      <c r="C65">
        <v>90</v>
      </c>
      <c r="D65" t="str" cm="1">
        <f t="array" ref="D65">_xlfn.IFS(Main[[#This Row],[Age]]&lt;=23,"[0-23]",Main[[#This Row],[Age]]&lt;=45,"[24-45]",Main[[#This Row],[Age]]&lt;=68,"[46-68]",Main[[#This Row],[Age]]&gt;68,"[68+]")</f>
        <v>[68+]</v>
      </c>
      <c r="E65" t="s">
        <v>9</v>
      </c>
      <c r="F65" t="s">
        <v>10</v>
      </c>
      <c r="G65" s="6">
        <v>25.444024479863689</v>
      </c>
      <c r="H65">
        <v>4</v>
      </c>
      <c r="I65">
        <v>2</v>
      </c>
      <c r="J65" s="3">
        <f>_xlfn.XLOOKUP(Main[[#This Row],[Patient_ID]],Hospitalvisits[Patient_ID],Hospitalvisits[Admission_Date])</f>
        <v>45067</v>
      </c>
      <c r="K65" s="3">
        <f>_xlfn.XLOOKUP(Main[[#This Row],[Patient_ID]],Hospitalvisits[Patient_ID],Hospitalvisits[Discharge_Date])</f>
        <v>45073</v>
      </c>
      <c r="L65">
        <f>Main[[#This Row],[Discharge Date]]-Main[[#This Row],[Admission Date]]</f>
        <v>6</v>
      </c>
      <c r="M65" t="str">
        <f>_xlfn.XLOOKUP(Main[[#This Row],[Patient_ID]],Hospitalvisits[Patient_ID],Hospitalvisits[Medical_Condition])</f>
        <v>Hypertension</v>
      </c>
      <c r="N65" t="str">
        <f>_xlfn.XLOOKUP(Main[[#This Row],[Patient_ID]],Hospitalvisits[Patient_ID],Hospitalvisits[Department])</f>
        <v>Cardiology</v>
      </c>
      <c r="O65" s="8">
        <f>_xlfn.XLOOKUP(Main[[#This Row],[Patient_ID]],Financials[Patient_ID],Financials[Total_Bill_Amount])</f>
        <v>13613</v>
      </c>
      <c r="P65">
        <f>_xlfn.XLOOKUP(Main[[#This Row],[Patient_ID]],Financials[Patient_ID],Financials[Insurance_Coverage])</f>
        <v>10699.935486384051</v>
      </c>
      <c r="Q65">
        <f>Main[[#This Row],[Total  Bill Amount]]-Main[[#This Row],[Insurance Coverage]]</f>
        <v>2913.0645136159492</v>
      </c>
      <c r="R65">
        <f>_xlfn.XLOOKUP(Main[[#This Row],[Patient_ID]],Hospitalvisits[Patient_ID],Hospitalvisits[Readmission Status])</f>
        <v>0</v>
      </c>
      <c r="S65" t="str">
        <f>_xlfn.XLOOKUP(Main[[#This Row],[Patient_ID]],Hospitalvisits[Patient_ID],Hospitalvisits[Hospital_Bed])</f>
        <v>Private Room</v>
      </c>
    </row>
    <row r="66" spans="1:19">
      <c r="A66">
        <v>73</v>
      </c>
      <c r="B66" t="s">
        <v>86</v>
      </c>
      <c r="C66">
        <v>59</v>
      </c>
      <c r="D66" t="str" cm="1">
        <f t="array" ref="D66">_xlfn.IFS(Main[[#This Row],[Age]]&lt;=23,"[0-23]",Main[[#This Row],[Age]]&lt;=45,"[24-45]",Main[[#This Row],[Age]]&lt;=68,"[46-68]",Main[[#This Row],[Age]]&gt;68,"[68+]")</f>
        <v>[46-68]</v>
      </c>
      <c r="E66" t="s">
        <v>12</v>
      </c>
      <c r="F66" t="s">
        <v>18</v>
      </c>
      <c r="G66" s="6">
        <v>33.166416034223737</v>
      </c>
      <c r="H66">
        <v>0</v>
      </c>
      <c r="I66">
        <v>10</v>
      </c>
      <c r="J66" s="3">
        <f>_xlfn.XLOOKUP(Main[[#This Row],[Patient_ID]],Hospitalvisits[Patient_ID],Hospitalvisits[Admission_Date])</f>
        <v>44565</v>
      </c>
      <c r="K66" s="3">
        <f>_xlfn.XLOOKUP(Main[[#This Row],[Patient_ID]],Hospitalvisits[Patient_ID],Hospitalvisits[Discharge_Date])</f>
        <v>44568</v>
      </c>
      <c r="L66">
        <f>Main[[#This Row],[Discharge Date]]-Main[[#This Row],[Admission Date]]</f>
        <v>3</v>
      </c>
      <c r="M66" t="str">
        <f>_xlfn.XLOOKUP(Main[[#This Row],[Patient_ID]],Hospitalvisits[Patient_ID],Hospitalvisits[Medical_Condition])</f>
        <v>Allergies</v>
      </c>
      <c r="N66" t="str">
        <f>_xlfn.XLOOKUP(Main[[#This Row],[Patient_ID]],Hospitalvisits[Patient_ID],Hospitalvisits[Department])</f>
        <v>Pediatrics</v>
      </c>
      <c r="O66" s="8">
        <f>_xlfn.XLOOKUP(Main[[#This Row],[Patient_ID]],Financials[Patient_ID],Financials[Total_Bill_Amount])</f>
        <v>12747</v>
      </c>
      <c r="P66">
        <f>_xlfn.XLOOKUP(Main[[#This Row],[Patient_ID]],Financials[Patient_ID],Financials[Insurance_Coverage])</f>
        <v>9565.9654155585249</v>
      </c>
      <c r="Q66">
        <f>Main[[#This Row],[Total  Bill Amount]]-Main[[#This Row],[Insurance Coverage]]</f>
        <v>3181.0345844414751</v>
      </c>
      <c r="R66">
        <f>_xlfn.XLOOKUP(Main[[#This Row],[Patient_ID]],Hospitalvisits[Patient_ID],Hospitalvisits[Readmission Status])</f>
        <v>0</v>
      </c>
      <c r="S66" t="str">
        <f>_xlfn.XLOOKUP(Main[[#This Row],[Patient_ID]],Hospitalvisits[Patient_ID],Hospitalvisits[Hospital_Bed])</f>
        <v>General Ward</v>
      </c>
    </row>
    <row r="67" spans="1:19">
      <c r="A67">
        <v>74</v>
      </c>
      <c r="B67" t="s">
        <v>87</v>
      </c>
      <c r="C67">
        <v>26</v>
      </c>
      <c r="D67" t="str" cm="1">
        <f t="array" ref="D67">_xlfn.IFS(Main[[#This Row],[Age]]&lt;=23,"[0-23]",Main[[#This Row],[Age]]&lt;=45,"[24-45]",Main[[#This Row],[Age]]&lt;=68,"[46-68]",Main[[#This Row],[Age]]&gt;68,"[68+]")</f>
        <v>[24-45]</v>
      </c>
      <c r="E67" t="s">
        <v>9</v>
      </c>
      <c r="F67" t="s">
        <v>16</v>
      </c>
      <c r="G67" s="6">
        <v>16.264178580453059</v>
      </c>
      <c r="H67">
        <v>2</v>
      </c>
      <c r="I67">
        <v>9</v>
      </c>
      <c r="J67" s="3">
        <f>_xlfn.XLOOKUP(Main[[#This Row],[Patient_ID]],Hospitalvisits[Patient_ID],Hospitalvisits[Admission_Date])</f>
        <v>44636</v>
      </c>
      <c r="K67" s="3">
        <f>_xlfn.XLOOKUP(Main[[#This Row],[Patient_ID]],Hospitalvisits[Patient_ID],Hospitalvisits[Discharge_Date])</f>
        <v>44637</v>
      </c>
      <c r="L67">
        <f>Main[[#This Row],[Discharge Date]]-Main[[#This Row],[Admission Date]]</f>
        <v>1</v>
      </c>
      <c r="M67" t="str">
        <f>_xlfn.XLOOKUP(Main[[#This Row],[Patient_ID]],Hospitalvisits[Patient_ID],Hospitalvisits[Medical_Condition])</f>
        <v>Allergies</v>
      </c>
      <c r="N67" t="str">
        <f>_xlfn.XLOOKUP(Main[[#This Row],[Patient_ID]],Hospitalvisits[Patient_ID],Hospitalvisits[Department])</f>
        <v>Pediatrics</v>
      </c>
      <c r="O67" s="8">
        <f>_xlfn.XLOOKUP(Main[[#This Row],[Patient_ID]],Financials[Patient_ID],Financials[Total_Bill_Amount])</f>
        <v>36004</v>
      </c>
      <c r="P67">
        <f>_xlfn.XLOOKUP(Main[[#This Row],[Patient_ID]],Financials[Patient_ID],Financials[Insurance_Coverage])</f>
        <v>20817.88212155275</v>
      </c>
      <c r="Q67">
        <f>Main[[#This Row],[Total  Bill Amount]]-Main[[#This Row],[Insurance Coverage]]</f>
        <v>15186.11787844725</v>
      </c>
      <c r="R67">
        <f>_xlfn.XLOOKUP(Main[[#This Row],[Patient_ID]],Hospitalvisits[Patient_ID],Hospitalvisits[Readmission Status])</f>
        <v>0</v>
      </c>
      <c r="S67" t="str">
        <f>_xlfn.XLOOKUP(Main[[#This Row],[Patient_ID]],Hospitalvisits[Patient_ID],Hospitalvisits[Hospital_Bed])</f>
        <v>Private Room</v>
      </c>
    </row>
    <row r="68" spans="1:19">
      <c r="A68">
        <v>75</v>
      </c>
      <c r="B68" t="s">
        <v>88</v>
      </c>
      <c r="C68">
        <v>31</v>
      </c>
      <c r="D68" t="str" cm="1">
        <f t="array" ref="D68">_xlfn.IFS(Main[[#This Row],[Age]]&lt;=23,"[0-23]",Main[[#This Row],[Age]]&lt;=45,"[24-45]",Main[[#This Row],[Age]]&lt;=68,"[46-68]",Main[[#This Row],[Age]]&gt;68,"[68+]")</f>
        <v>[24-45]</v>
      </c>
      <c r="E68" t="s">
        <v>9</v>
      </c>
      <c r="F68" t="s">
        <v>10</v>
      </c>
      <c r="G68" s="6">
        <v>23.618950675755691</v>
      </c>
      <c r="H68">
        <v>1</v>
      </c>
      <c r="I68">
        <v>6</v>
      </c>
      <c r="J68" s="3">
        <f>_xlfn.XLOOKUP(Main[[#This Row],[Patient_ID]],Hospitalvisits[Patient_ID],Hospitalvisits[Admission_Date])</f>
        <v>45208</v>
      </c>
      <c r="K68" s="3">
        <f>_xlfn.XLOOKUP(Main[[#This Row],[Patient_ID]],Hospitalvisits[Patient_ID],Hospitalvisits[Discharge_Date])</f>
        <v>45213</v>
      </c>
      <c r="L68">
        <f>Main[[#This Row],[Discharge Date]]-Main[[#This Row],[Admission Date]]</f>
        <v>5</v>
      </c>
      <c r="M68" t="str">
        <f>_xlfn.XLOOKUP(Main[[#This Row],[Patient_ID]],Hospitalvisits[Patient_ID],Hospitalvisits[Medical_Condition])</f>
        <v>Internal Bleeding</v>
      </c>
      <c r="N68" t="str">
        <f>_xlfn.XLOOKUP(Main[[#This Row],[Patient_ID]],Hospitalvisits[Patient_ID],Hospitalvisits[Department])</f>
        <v>Emergency</v>
      </c>
      <c r="O68" s="8">
        <f>_xlfn.XLOOKUP(Main[[#This Row],[Patient_ID]],Financials[Patient_ID],Financials[Total_Bill_Amount])</f>
        <v>17801</v>
      </c>
      <c r="P68">
        <f>_xlfn.XLOOKUP(Main[[#This Row],[Patient_ID]],Financials[Patient_ID],Financials[Insurance_Coverage])</f>
        <v>10014.06929470553</v>
      </c>
      <c r="Q68">
        <f>Main[[#This Row],[Total  Bill Amount]]-Main[[#This Row],[Insurance Coverage]]</f>
        <v>7786.9307052944696</v>
      </c>
      <c r="R68">
        <f>_xlfn.XLOOKUP(Main[[#This Row],[Patient_ID]],Hospitalvisits[Patient_ID],Hospitalvisits[Readmission Status])</f>
        <v>0</v>
      </c>
      <c r="S68" t="str">
        <f>_xlfn.XLOOKUP(Main[[#This Row],[Patient_ID]],Hospitalvisits[Patient_ID],Hospitalvisits[Hospital_Bed])</f>
        <v>Semi-Private Room</v>
      </c>
    </row>
    <row r="69" spans="1:19">
      <c r="A69">
        <v>76</v>
      </c>
      <c r="B69" t="s">
        <v>89</v>
      </c>
      <c r="C69">
        <v>4</v>
      </c>
      <c r="D69" t="str" cm="1">
        <f t="array" ref="D69">_xlfn.IFS(Main[[#This Row],[Age]]&lt;=23,"[0-23]",Main[[#This Row],[Age]]&lt;=45,"[24-45]",Main[[#This Row],[Age]]&lt;=68,"[46-68]",Main[[#This Row],[Age]]&gt;68,"[68+]")</f>
        <v>[0-23]</v>
      </c>
      <c r="E69" t="s">
        <v>9</v>
      </c>
      <c r="F69" t="s">
        <v>10</v>
      </c>
      <c r="G69" s="6">
        <v>20.234102627222239</v>
      </c>
      <c r="H69">
        <v>0</v>
      </c>
      <c r="I69">
        <v>9</v>
      </c>
      <c r="J69" s="3">
        <f>_xlfn.XLOOKUP(Main[[#This Row],[Patient_ID]],Hospitalvisits[Patient_ID],Hospitalvisits[Admission_Date])</f>
        <v>45043</v>
      </c>
      <c r="K69" s="3">
        <f>_xlfn.XLOOKUP(Main[[#This Row],[Patient_ID]],Hospitalvisits[Patient_ID],Hospitalvisits[Discharge_Date])</f>
        <v>45050</v>
      </c>
      <c r="L69">
        <f>Main[[#This Row],[Discharge Date]]-Main[[#This Row],[Admission Date]]</f>
        <v>7</v>
      </c>
      <c r="M69" t="str">
        <f>_xlfn.XLOOKUP(Main[[#This Row],[Patient_ID]],Hospitalvisits[Patient_ID],Hospitalvisits[Medical_Condition])</f>
        <v>Stroke</v>
      </c>
      <c r="N69" t="str">
        <f>_xlfn.XLOOKUP(Main[[#This Row],[Patient_ID]],Hospitalvisits[Patient_ID],Hospitalvisits[Department])</f>
        <v>Neurology</v>
      </c>
      <c r="O69" s="8">
        <f>_xlfn.XLOOKUP(Main[[#This Row],[Patient_ID]],Financials[Patient_ID],Financials[Total_Bill_Amount])</f>
        <v>9684</v>
      </c>
      <c r="P69">
        <f>_xlfn.XLOOKUP(Main[[#This Row],[Patient_ID]],Financials[Patient_ID],Financials[Insurance_Coverage])</f>
        <v>7469.2176331369128</v>
      </c>
      <c r="Q69">
        <f>Main[[#This Row],[Total  Bill Amount]]-Main[[#This Row],[Insurance Coverage]]</f>
        <v>2214.7823668630872</v>
      </c>
      <c r="R69">
        <f>_xlfn.XLOOKUP(Main[[#This Row],[Patient_ID]],Hospitalvisits[Patient_ID],Hospitalvisits[Readmission Status])</f>
        <v>0</v>
      </c>
      <c r="S69" t="str">
        <f>_xlfn.XLOOKUP(Main[[#This Row],[Patient_ID]],Hospitalvisits[Patient_ID],Hospitalvisits[Hospital_Bed])</f>
        <v>Private Room</v>
      </c>
    </row>
    <row r="70" spans="1:19">
      <c r="A70">
        <v>78</v>
      </c>
      <c r="B70" t="s">
        <v>91</v>
      </c>
      <c r="C70">
        <v>8</v>
      </c>
      <c r="D70" t="str" cm="1">
        <f t="array" ref="D70">_xlfn.IFS(Main[[#This Row],[Age]]&lt;=23,"[0-23]",Main[[#This Row],[Age]]&lt;=45,"[24-45]",Main[[#This Row],[Age]]&lt;=68,"[46-68]",Main[[#This Row],[Age]]&gt;68,"[68+]")</f>
        <v>[0-23]</v>
      </c>
      <c r="E70" t="s">
        <v>9</v>
      </c>
      <c r="F70" t="s">
        <v>16</v>
      </c>
      <c r="G70" s="6">
        <v>23.442307372109308</v>
      </c>
      <c r="H70">
        <v>5</v>
      </c>
      <c r="I70">
        <v>3</v>
      </c>
      <c r="J70" s="3">
        <f>_xlfn.XLOOKUP(Main[[#This Row],[Patient_ID]],Hospitalvisits[Patient_ID],Hospitalvisits[Admission_Date])</f>
        <v>44712</v>
      </c>
      <c r="K70" s="3">
        <f>_xlfn.XLOOKUP(Main[[#This Row],[Patient_ID]],Hospitalvisits[Patient_ID],Hospitalvisits[Discharge_Date])</f>
        <v>44714</v>
      </c>
      <c r="L70">
        <f>Main[[#This Row],[Discharge Date]]-Main[[#This Row],[Admission Date]]</f>
        <v>2</v>
      </c>
      <c r="M70" t="str">
        <f>_xlfn.XLOOKUP(Main[[#This Row],[Patient_ID]],Hospitalvisits[Patient_ID],Hospitalvisits[Medical_Condition])</f>
        <v>Allergies</v>
      </c>
      <c r="N70" t="str">
        <f>_xlfn.XLOOKUP(Main[[#This Row],[Patient_ID]],Hospitalvisits[Patient_ID],Hospitalvisits[Department])</f>
        <v>Pediatrics</v>
      </c>
      <c r="O70" s="8">
        <f>_xlfn.XLOOKUP(Main[[#This Row],[Patient_ID]],Financials[Patient_ID],Financials[Total_Bill_Amount])</f>
        <v>27927</v>
      </c>
      <c r="P70">
        <f>_xlfn.XLOOKUP(Main[[#This Row],[Patient_ID]],Financials[Patient_ID],Financials[Insurance_Coverage])</f>
        <v>14157.022170229749</v>
      </c>
      <c r="Q70">
        <f>Main[[#This Row],[Total  Bill Amount]]-Main[[#This Row],[Insurance Coverage]]</f>
        <v>13769.977829770251</v>
      </c>
      <c r="R70">
        <f>_xlfn.XLOOKUP(Main[[#This Row],[Patient_ID]],Hospitalvisits[Patient_ID],Hospitalvisits[Readmission Status])</f>
        <v>0</v>
      </c>
      <c r="S70" t="str">
        <f>_xlfn.XLOOKUP(Main[[#This Row],[Patient_ID]],Hospitalvisits[Patient_ID],Hospitalvisits[Hospital_Bed])</f>
        <v>General Ward</v>
      </c>
    </row>
    <row r="71" spans="1:19">
      <c r="A71">
        <v>79</v>
      </c>
      <c r="B71" t="s">
        <v>92</v>
      </c>
      <c r="C71">
        <v>53</v>
      </c>
      <c r="D71" t="str" cm="1">
        <f t="array" ref="D71">_xlfn.IFS(Main[[#This Row],[Age]]&lt;=23,"[0-23]",Main[[#This Row],[Age]]&lt;=45,"[24-45]",Main[[#This Row],[Age]]&lt;=68,"[46-68]",Main[[#This Row],[Age]]&gt;68,"[68+]")</f>
        <v>[46-68]</v>
      </c>
      <c r="E71" t="s">
        <v>9</v>
      </c>
      <c r="F71" t="s">
        <v>18</v>
      </c>
      <c r="G71" s="6">
        <v>32.268464608075988</v>
      </c>
      <c r="H71">
        <v>4</v>
      </c>
      <c r="I71">
        <v>10</v>
      </c>
      <c r="J71" s="3">
        <f>_xlfn.XLOOKUP(Main[[#This Row],[Patient_ID]],Hospitalvisits[Patient_ID],Hospitalvisits[Admission_Date])</f>
        <v>45035</v>
      </c>
      <c r="K71" s="3">
        <f>_xlfn.XLOOKUP(Main[[#This Row],[Patient_ID]],Hospitalvisits[Patient_ID],Hospitalvisits[Discharge_Date])</f>
        <v>45046</v>
      </c>
      <c r="L71">
        <f>Main[[#This Row],[Discharge Date]]-Main[[#This Row],[Admission Date]]</f>
        <v>11</v>
      </c>
      <c r="M71" t="str">
        <f>_xlfn.XLOOKUP(Main[[#This Row],[Patient_ID]],Hospitalvisits[Patient_ID],Hospitalvisits[Medical_Condition])</f>
        <v>Seizures</v>
      </c>
      <c r="N71" t="str">
        <f>_xlfn.XLOOKUP(Main[[#This Row],[Patient_ID]],Hospitalvisits[Patient_ID],Hospitalvisits[Department])</f>
        <v>Neurology</v>
      </c>
      <c r="O71" s="8">
        <f>_xlfn.XLOOKUP(Main[[#This Row],[Patient_ID]],Financials[Patient_ID],Financials[Total_Bill_Amount])</f>
        <v>9750</v>
      </c>
      <c r="P71">
        <f>_xlfn.XLOOKUP(Main[[#This Row],[Patient_ID]],Financials[Patient_ID],Financials[Insurance_Coverage])</f>
        <v>5853.0885961067097</v>
      </c>
      <c r="Q71">
        <f>Main[[#This Row],[Total  Bill Amount]]-Main[[#This Row],[Insurance Coverage]]</f>
        <v>3896.9114038932903</v>
      </c>
      <c r="R71">
        <f>_xlfn.XLOOKUP(Main[[#This Row],[Patient_ID]],Hospitalvisits[Patient_ID],Hospitalvisits[Readmission Status])</f>
        <v>0</v>
      </c>
      <c r="S71" t="str">
        <f>_xlfn.XLOOKUP(Main[[#This Row],[Patient_ID]],Hospitalvisits[Patient_ID],Hospitalvisits[Hospital_Bed])</f>
        <v>General Ward</v>
      </c>
    </row>
    <row r="72" spans="1:19">
      <c r="A72">
        <v>80</v>
      </c>
      <c r="B72" t="s">
        <v>93</v>
      </c>
      <c r="C72">
        <v>48</v>
      </c>
      <c r="D72" t="str" cm="1">
        <f t="array" ref="D72">_xlfn.IFS(Main[[#This Row],[Age]]&lt;=23,"[0-23]",Main[[#This Row],[Age]]&lt;=45,"[24-45]",Main[[#This Row],[Age]]&lt;=68,"[46-68]",Main[[#This Row],[Age]]&gt;68,"[68+]")</f>
        <v>[46-68]</v>
      </c>
      <c r="E72" t="s">
        <v>9</v>
      </c>
      <c r="F72" t="s">
        <v>13</v>
      </c>
      <c r="G72" s="6">
        <v>18.647634627375069</v>
      </c>
      <c r="H72">
        <v>4</v>
      </c>
      <c r="I72">
        <v>9</v>
      </c>
      <c r="J72" s="3">
        <f>_xlfn.XLOOKUP(Main[[#This Row],[Patient_ID]],Hospitalvisits[Patient_ID],Hospitalvisits[Admission_Date])</f>
        <v>44580</v>
      </c>
      <c r="K72" s="3">
        <f>_xlfn.XLOOKUP(Main[[#This Row],[Patient_ID]],Hospitalvisits[Patient_ID],Hospitalvisits[Discharge_Date])</f>
        <v>44581</v>
      </c>
      <c r="L72">
        <f>Main[[#This Row],[Discharge Date]]-Main[[#This Row],[Admission Date]]</f>
        <v>1</v>
      </c>
      <c r="M72" t="str">
        <f>_xlfn.XLOOKUP(Main[[#This Row],[Patient_ID]],Hospitalvisits[Patient_ID],Hospitalvisits[Medical_Condition])</f>
        <v>Allergies</v>
      </c>
      <c r="N72" t="str">
        <f>_xlfn.XLOOKUP(Main[[#This Row],[Patient_ID]],Hospitalvisits[Patient_ID],Hospitalvisits[Department])</f>
        <v>Pediatrics</v>
      </c>
      <c r="O72" s="8">
        <f>_xlfn.XLOOKUP(Main[[#This Row],[Patient_ID]],Financials[Patient_ID],Financials[Total_Bill_Amount])</f>
        <v>21372</v>
      </c>
      <c r="P72">
        <f>_xlfn.XLOOKUP(Main[[#This Row],[Patient_ID]],Financials[Patient_ID],Financials[Insurance_Coverage])</f>
        <v>14136.98702499749</v>
      </c>
      <c r="Q72">
        <f>Main[[#This Row],[Total  Bill Amount]]-Main[[#This Row],[Insurance Coverage]]</f>
        <v>7235.0129750025098</v>
      </c>
      <c r="R72">
        <f>_xlfn.XLOOKUP(Main[[#This Row],[Patient_ID]],Hospitalvisits[Patient_ID],Hospitalvisits[Readmission Status])</f>
        <v>0</v>
      </c>
      <c r="S72" t="str">
        <f>_xlfn.XLOOKUP(Main[[#This Row],[Patient_ID]],Hospitalvisits[Patient_ID],Hospitalvisits[Hospital_Bed])</f>
        <v>Semi-Private Room</v>
      </c>
    </row>
    <row r="73" spans="1:19">
      <c r="A73">
        <v>81</v>
      </c>
      <c r="B73" t="s">
        <v>94</v>
      </c>
      <c r="C73">
        <v>10</v>
      </c>
      <c r="D73" t="str" cm="1">
        <f t="array" ref="D73">_xlfn.IFS(Main[[#This Row],[Age]]&lt;=23,"[0-23]",Main[[#This Row],[Age]]&lt;=45,"[24-45]",Main[[#This Row],[Age]]&lt;=68,"[46-68]",Main[[#This Row],[Age]]&gt;68,"[68+]")</f>
        <v>[0-23]</v>
      </c>
      <c r="E73" t="s">
        <v>12</v>
      </c>
      <c r="F73" t="s">
        <v>10</v>
      </c>
      <c r="G73" s="6">
        <v>25.83242544347188</v>
      </c>
      <c r="H73">
        <v>3</v>
      </c>
      <c r="I73">
        <v>6</v>
      </c>
      <c r="J73" s="3">
        <f>_xlfn.XLOOKUP(Main[[#This Row],[Patient_ID]],Hospitalvisits[Patient_ID],Hospitalvisits[Admission_Date])</f>
        <v>44768</v>
      </c>
      <c r="K73" s="3">
        <f>_xlfn.XLOOKUP(Main[[#This Row],[Patient_ID]],Hospitalvisits[Patient_ID],Hospitalvisits[Discharge_Date])</f>
        <v>44771</v>
      </c>
      <c r="L73">
        <f>Main[[#This Row],[Discharge Date]]-Main[[#This Row],[Admission Date]]</f>
        <v>3</v>
      </c>
      <c r="M73" t="str">
        <f>_xlfn.XLOOKUP(Main[[#This Row],[Patient_ID]],Hospitalvisits[Patient_ID],Hospitalvisits[Medical_Condition])</f>
        <v>Asthma</v>
      </c>
      <c r="N73" t="str">
        <f>_xlfn.XLOOKUP(Main[[#This Row],[Patient_ID]],Hospitalvisits[Patient_ID],Hospitalvisits[Department])</f>
        <v>Pediatrics</v>
      </c>
      <c r="O73" s="8">
        <f>_xlfn.XLOOKUP(Main[[#This Row],[Patient_ID]],Financials[Patient_ID],Financials[Total_Bill_Amount])</f>
        <v>3274</v>
      </c>
      <c r="P73">
        <f>_xlfn.XLOOKUP(Main[[#This Row],[Patient_ID]],Financials[Patient_ID],Financials[Insurance_Coverage])</f>
        <v>2316.493443446861</v>
      </c>
      <c r="Q73">
        <f>Main[[#This Row],[Total  Bill Amount]]-Main[[#This Row],[Insurance Coverage]]</f>
        <v>957.50655655313903</v>
      </c>
      <c r="R73">
        <f>_xlfn.XLOOKUP(Main[[#This Row],[Patient_ID]],Hospitalvisits[Patient_ID],Hospitalvisits[Readmission Status])</f>
        <v>0</v>
      </c>
      <c r="S73" t="str">
        <f>_xlfn.XLOOKUP(Main[[#This Row],[Patient_ID]],Hospitalvisits[Patient_ID],Hospitalvisits[Hospital_Bed])</f>
        <v>General Ward</v>
      </c>
    </row>
    <row r="74" spans="1:19">
      <c r="A74">
        <v>82</v>
      </c>
      <c r="B74" t="s">
        <v>95</v>
      </c>
      <c r="C74">
        <v>21</v>
      </c>
      <c r="D74" t="str" cm="1">
        <f t="array" ref="D74">_xlfn.IFS(Main[[#This Row],[Age]]&lt;=23,"[0-23]",Main[[#This Row],[Age]]&lt;=45,"[24-45]",Main[[#This Row],[Age]]&lt;=68,"[46-68]",Main[[#This Row],[Age]]&gt;68,"[68+]")</f>
        <v>[0-23]</v>
      </c>
      <c r="E74" t="s">
        <v>12</v>
      </c>
      <c r="F74" t="s">
        <v>13</v>
      </c>
      <c r="G74" s="6">
        <v>25.426131976432309</v>
      </c>
      <c r="H74">
        <v>1</v>
      </c>
      <c r="I74">
        <v>3</v>
      </c>
      <c r="J74" s="3">
        <f>_xlfn.XLOOKUP(Main[[#This Row],[Patient_ID]],Hospitalvisits[Patient_ID],Hospitalvisits[Admission_Date])</f>
        <v>44761</v>
      </c>
      <c r="K74" s="3">
        <f>_xlfn.XLOOKUP(Main[[#This Row],[Patient_ID]],Hospitalvisits[Patient_ID],Hospitalvisits[Discharge_Date])</f>
        <v>44768</v>
      </c>
      <c r="L74">
        <f>Main[[#This Row],[Discharge Date]]-Main[[#This Row],[Admission Date]]</f>
        <v>7</v>
      </c>
      <c r="M74" t="str">
        <f>_xlfn.XLOOKUP(Main[[#This Row],[Patient_ID]],Hospitalvisits[Patient_ID],Hospitalvisits[Medical_Condition])</f>
        <v>Heart Disease</v>
      </c>
      <c r="N74" t="str">
        <f>_xlfn.XLOOKUP(Main[[#This Row],[Patient_ID]],Hospitalvisits[Patient_ID],Hospitalvisits[Department])</f>
        <v>Cardiology</v>
      </c>
      <c r="O74" s="8">
        <f>_xlfn.XLOOKUP(Main[[#This Row],[Patient_ID]],Financials[Patient_ID],Financials[Total_Bill_Amount])</f>
        <v>5436</v>
      </c>
      <c r="P74">
        <f>_xlfn.XLOOKUP(Main[[#This Row],[Patient_ID]],Financials[Patient_ID],Financials[Insurance_Coverage])</f>
        <v>4396.0387744751833</v>
      </c>
      <c r="Q74">
        <f>Main[[#This Row],[Total  Bill Amount]]-Main[[#This Row],[Insurance Coverage]]</f>
        <v>1039.9612255248167</v>
      </c>
      <c r="R74">
        <f>_xlfn.XLOOKUP(Main[[#This Row],[Patient_ID]],Hospitalvisits[Patient_ID],Hospitalvisits[Readmission Status])</f>
        <v>0</v>
      </c>
      <c r="S74" t="str">
        <f>_xlfn.XLOOKUP(Main[[#This Row],[Patient_ID]],Hospitalvisits[Patient_ID],Hospitalvisits[Hospital_Bed])</f>
        <v>Semi-Private Room</v>
      </c>
    </row>
    <row r="75" spans="1:19">
      <c r="A75">
        <v>83</v>
      </c>
      <c r="B75" t="s">
        <v>96</v>
      </c>
      <c r="C75">
        <v>85</v>
      </c>
      <c r="D75" t="str" cm="1">
        <f t="array" ref="D75">_xlfn.IFS(Main[[#This Row],[Age]]&lt;=23,"[0-23]",Main[[#This Row],[Age]]&lt;=45,"[24-45]",Main[[#This Row],[Age]]&lt;=68,"[46-68]",Main[[#This Row],[Age]]&gt;68,"[68+]")</f>
        <v>[68+]</v>
      </c>
      <c r="E75" t="s">
        <v>9</v>
      </c>
      <c r="F75" t="s">
        <v>10</v>
      </c>
      <c r="G75" s="6">
        <v>31.991129528793621</v>
      </c>
      <c r="H75">
        <v>1</v>
      </c>
      <c r="I75">
        <v>4</v>
      </c>
      <c r="J75" s="3">
        <f>_xlfn.XLOOKUP(Main[[#This Row],[Patient_ID]],Hospitalvisits[Patient_ID],Hospitalvisits[Admission_Date])</f>
        <v>44914</v>
      </c>
      <c r="K75" s="3">
        <f>_xlfn.XLOOKUP(Main[[#This Row],[Patient_ID]],Hospitalvisits[Patient_ID],Hospitalvisits[Discharge_Date])</f>
        <v>44922</v>
      </c>
      <c r="L75">
        <f>Main[[#This Row],[Discharge Date]]-Main[[#This Row],[Admission Date]]</f>
        <v>8</v>
      </c>
      <c r="M75" t="str">
        <f>_xlfn.XLOOKUP(Main[[#This Row],[Patient_ID]],Hospitalvisits[Patient_ID],Hospitalvisits[Medical_Condition])</f>
        <v>Severe Trauma</v>
      </c>
      <c r="N75" t="str">
        <f>_xlfn.XLOOKUP(Main[[#This Row],[Patient_ID]],Hospitalvisits[Patient_ID],Hospitalvisits[Department])</f>
        <v>Emergency</v>
      </c>
      <c r="O75" s="8">
        <f>_xlfn.XLOOKUP(Main[[#This Row],[Patient_ID]],Financials[Patient_ID],Financials[Total_Bill_Amount])</f>
        <v>16461</v>
      </c>
      <c r="P75">
        <f>_xlfn.XLOOKUP(Main[[#This Row],[Patient_ID]],Financials[Patient_ID],Financials[Insurance_Coverage])</f>
        <v>12821.38960170547</v>
      </c>
      <c r="Q75">
        <f>Main[[#This Row],[Total  Bill Amount]]-Main[[#This Row],[Insurance Coverage]]</f>
        <v>3639.6103982945297</v>
      </c>
      <c r="R75">
        <f>_xlfn.XLOOKUP(Main[[#This Row],[Patient_ID]],Hospitalvisits[Patient_ID],Hospitalvisits[Readmission Status])</f>
        <v>0</v>
      </c>
      <c r="S75" t="str">
        <f>_xlfn.XLOOKUP(Main[[#This Row],[Patient_ID]],Hospitalvisits[Patient_ID],Hospitalvisits[Hospital_Bed])</f>
        <v>ICU</v>
      </c>
    </row>
    <row r="76" spans="1:19">
      <c r="A76">
        <v>84</v>
      </c>
      <c r="B76" t="s">
        <v>97</v>
      </c>
      <c r="C76">
        <v>44</v>
      </c>
      <c r="D76" t="str" cm="1">
        <f t="array" ref="D76">_xlfn.IFS(Main[[#This Row],[Age]]&lt;=23,"[0-23]",Main[[#This Row],[Age]]&lt;=45,"[24-45]",Main[[#This Row],[Age]]&lt;=68,"[46-68]",Main[[#This Row],[Age]]&gt;68,"[68+]")</f>
        <v>[24-45]</v>
      </c>
      <c r="E76" t="s">
        <v>9</v>
      </c>
      <c r="F76" t="s">
        <v>16</v>
      </c>
      <c r="G76" s="6">
        <v>35.208546894518221</v>
      </c>
      <c r="H76">
        <v>1</v>
      </c>
      <c r="I76">
        <v>9</v>
      </c>
      <c r="J76" s="3">
        <f>_xlfn.XLOOKUP(Main[[#This Row],[Patient_ID]],Hospitalvisits[Patient_ID],Hospitalvisits[Admission_Date])</f>
        <v>44892</v>
      </c>
      <c r="K76" s="3">
        <f>_xlfn.XLOOKUP(Main[[#This Row],[Patient_ID]],Hospitalvisits[Patient_ID],Hospitalvisits[Discharge_Date])</f>
        <v>44898</v>
      </c>
      <c r="L76">
        <f>Main[[#This Row],[Discharge Date]]-Main[[#This Row],[Admission Date]]</f>
        <v>6</v>
      </c>
      <c r="M76" t="str">
        <f>_xlfn.XLOOKUP(Main[[#This Row],[Patient_ID]],Hospitalvisits[Patient_ID],Hospitalvisits[Medical_Condition])</f>
        <v>Tumor</v>
      </c>
      <c r="N76" t="str">
        <f>_xlfn.XLOOKUP(Main[[#This Row],[Patient_ID]],Hospitalvisits[Patient_ID],Hospitalvisits[Department])</f>
        <v>Oncology</v>
      </c>
      <c r="O76" s="8">
        <f>_xlfn.XLOOKUP(Main[[#This Row],[Patient_ID]],Financials[Patient_ID],Financials[Total_Bill_Amount])</f>
        <v>5019</v>
      </c>
      <c r="P76">
        <f>_xlfn.XLOOKUP(Main[[#This Row],[Patient_ID]],Financials[Patient_ID],Financials[Insurance_Coverage])</f>
        <v>3190.4100832611862</v>
      </c>
      <c r="Q76">
        <f>Main[[#This Row],[Total  Bill Amount]]-Main[[#This Row],[Insurance Coverage]]</f>
        <v>1828.5899167388138</v>
      </c>
      <c r="R76">
        <f>_xlfn.XLOOKUP(Main[[#This Row],[Patient_ID]],Hospitalvisits[Patient_ID],Hospitalvisits[Readmission Status])</f>
        <v>0</v>
      </c>
      <c r="S76" t="str">
        <f>_xlfn.XLOOKUP(Main[[#This Row],[Patient_ID]],Hospitalvisits[Patient_ID],Hospitalvisits[Hospital_Bed])</f>
        <v>Private Room</v>
      </c>
    </row>
    <row r="77" spans="1:19">
      <c r="A77">
        <v>85</v>
      </c>
      <c r="B77" t="s">
        <v>98</v>
      </c>
      <c r="C77">
        <v>59</v>
      </c>
      <c r="D77" t="str" cm="1">
        <f t="array" ref="D77">_xlfn.IFS(Main[[#This Row],[Age]]&lt;=23,"[0-23]",Main[[#This Row],[Age]]&lt;=45,"[24-45]",Main[[#This Row],[Age]]&lt;=68,"[46-68]",Main[[#This Row],[Age]]&gt;68,"[68+]")</f>
        <v>[46-68]</v>
      </c>
      <c r="E77" t="s">
        <v>9</v>
      </c>
      <c r="F77" t="s">
        <v>10</v>
      </c>
      <c r="G77" s="6">
        <v>32.921932402788727</v>
      </c>
      <c r="H77">
        <v>1</v>
      </c>
      <c r="I77">
        <v>6</v>
      </c>
      <c r="J77" s="3">
        <f>_xlfn.XLOOKUP(Main[[#This Row],[Patient_ID]],Hospitalvisits[Patient_ID],Hospitalvisits[Admission_Date])</f>
        <v>44792</v>
      </c>
      <c r="K77" s="3">
        <f>_xlfn.XLOOKUP(Main[[#This Row],[Patient_ID]],Hospitalvisits[Patient_ID],Hospitalvisits[Discharge_Date])</f>
        <v>44797</v>
      </c>
      <c r="L77">
        <f>Main[[#This Row],[Discharge Date]]-Main[[#This Row],[Admission Date]]</f>
        <v>5</v>
      </c>
      <c r="M77" t="str">
        <f>_xlfn.XLOOKUP(Main[[#This Row],[Patient_ID]],Hospitalvisits[Patient_ID],Hospitalvisits[Medical_Condition])</f>
        <v>Stroke</v>
      </c>
      <c r="N77" t="str">
        <f>_xlfn.XLOOKUP(Main[[#This Row],[Patient_ID]],Hospitalvisits[Patient_ID],Hospitalvisits[Department])</f>
        <v>Neurology</v>
      </c>
      <c r="O77" s="8">
        <f>_xlfn.XLOOKUP(Main[[#This Row],[Patient_ID]],Financials[Patient_ID],Financials[Total_Bill_Amount])</f>
        <v>14340</v>
      </c>
      <c r="P77">
        <f>_xlfn.XLOOKUP(Main[[#This Row],[Patient_ID]],Financials[Patient_ID],Financials[Insurance_Coverage])</f>
        <v>12279.34913812197</v>
      </c>
      <c r="Q77">
        <f>Main[[#This Row],[Total  Bill Amount]]-Main[[#This Row],[Insurance Coverage]]</f>
        <v>2060.6508618780299</v>
      </c>
      <c r="R77">
        <f>_xlfn.XLOOKUP(Main[[#This Row],[Patient_ID]],Hospitalvisits[Patient_ID],Hospitalvisits[Readmission Status])</f>
        <v>0</v>
      </c>
      <c r="S77" t="str">
        <f>_xlfn.XLOOKUP(Main[[#This Row],[Patient_ID]],Hospitalvisits[Patient_ID],Hospitalvisits[Hospital_Bed])</f>
        <v>ICU</v>
      </c>
    </row>
    <row r="78" spans="1:19">
      <c r="A78">
        <v>86</v>
      </c>
      <c r="B78" t="s">
        <v>99</v>
      </c>
      <c r="C78">
        <v>63</v>
      </c>
      <c r="D78" t="str" cm="1">
        <f t="array" ref="D78">_xlfn.IFS(Main[[#This Row],[Age]]&lt;=23,"[0-23]",Main[[#This Row],[Age]]&lt;=45,"[24-45]",Main[[#This Row],[Age]]&lt;=68,"[46-68]",Main[[#This Row],[Age]]&gt;68,"[68+]")</f>
        <v>[46-68]</v>
      </c>
      <c r="E78" t="s">
        <v>9</v>
      </c>
      <c r="F78" t="s">
        <v>10</v>
      </c>
      <c r="G78" s="6">
        <v>17.82498421504577</v>
      </c>
      <c r="H78">
        <v>3</v>
      </c>
      <c r="I78">
        <v>10</v>
      </c>
      <c r="J78" s="3">
        <f>_xlfn.XLOOKUP(Main[[#This Row],[Patient_ID]],Hospitalvisits[Patient_ID],Hospitalvisits[Admission_Date])</f>
        <v>44842</v>
      </c>
      <c r="K78" s="3">
        <f>_xlfn.XLOOKUP(Main[[#This Row],[Patient_ID]],Hospitalvisits[Patient_ID],Hospitalvisits[Discharge_Date])</f>
        <v>44850</v>
      </c>
      <c r="L78">
        <f>Main[[#This Row],[Discharge Date]]-Main[[#This Row],[Admission Date]]</f>
        <v>8</v>
      </c>
      <c r="M78" t="str">
        <f>_xlfn.XLOOKUP(Main[[#This Row],[Patient_ID]],Hospitalvisits[Patient_ID],Hospitalvisits[Medical_Condition])</f>
        <v>Stroke</v>
      </c>
      <c r="N78" t="str">
        <f>_xlfn.XLOOKUP(Main[[#This Row],[Patient_ID]],Hospitalvisits[Patient_ID],Hospitalvisits[Department])</f>
        <v>Neurology</v>
      </c>
      <c r="O78" s="8">
        <f>_xlfn.XLOOKUP(Main[[#This Row],[Patient_ID]],Financials[Patient_ID],Financials[Total_Bill_Amount])</f>
        <v>15051</v>
      </c>
      <c r="P78">
        <f>_xlfn.XLOOKUP(Main[[#This Row],[Patient_ID]],Financials[Patient_ID],Financials[Insurance_Coverage])</f>
        <v>9833.650250604187</v>
      </c>
      <c r="Q78">
        <f>Main[[#This Row],[Total  Bill Amount]]-Main[[#This Row],[Insurance Coverage]]</f>
        <v>5217.349749395813</v>
      </c>
      <c r="R78">
        <f>_xlfn.XLOOKUP(Main[[#This Row],[Patient_ID]],Hospitalvisits[Patient_ID],Hospitalvisits[Readmission Status])</f>
        <v>0</v>
      </c>
      <c r="S78" t="str">
        <f>_xlfn.XLOOKUP(Main[[#This Row],[Patient_ID]],Hospitalvisits[Patient_ID],Hospitalvisits[Hospital_Bed])</f>
        <v>Semi-Private Room</v>
      </c>
    </row>
    <row r="79" spans="1:19">
      <c r="A79">
        <v>87</v>
      </c>
      <c r="B79" t="s">
        <v>100</v>
      </c>
      <c r="C79">
        <v>4</v>
      </c>
      <c r="D79" t="str" cm="1">
        <f t="array" ref="D79">_xlfn.IFS(Main[[#This Row],[Age]]&lt;=23,"[0-23]",Main[[#This Row],[Age]]&lt;=45,"[24-45]",Main[[#This Row],[Age]]&lt;=68,"[46-68]",Main[[#This Row],[Age]]&gt;68,"[68+]")</f>
        <v>[0-23]</v>
      </c>
      <c r="E79" t="s">
        <v>9</v>
      </c>
      <c r="F79" t="s">
        <v>10</v>
      </c>
      <c r="G79" s="6">
        <v>23.837537049941179</v>
      </c>
      <c r="H79">
        <v>4</v>
      </c>
      <c r="I79">
        <v>2</v>
      </c>
      <c r="J79" s="3">
        <f>_xlfn.XLOOKUP(Main[[#This Row],[Patient_ID]],Hospitalvisits[Patient_ID],Hospitalvisits[Admission_Date])</f>
        <v>45223</v>
      </c>
      <c r="K79" s="3">
        <f>_xlfn.XLOOKUP(Main[[#This Row],[Patient_ID]],Hospitalvisits[Patient_ID],Hospitalvisits[Discharge_Date])</f>
        <v>45230</v>
      </c>
      <c r="L79">
        <f>Main[[#This Row],[Discharge Date]]-Main[[#This Row],[Admission Date]]</f>
        <v>7</v>
      </c>
      <c r="M79" t="str">
        <f>_xlfn.XLOOKUP(Main[[#This Row],[Patient_ID]],Hospitalvisits[Patient_ID],Hospitalvisits[Medical_Condition])</f>
        <v>Stroke</v>
      </c>
      <c r="N79" t="str">
        <f>_xlfn.XLOOKUP(Main[[#This Row],[Patient_ID]],Hospitalvisits[Patient_ID],Hospitalvisits[Department])</f>
        <v>Neurology</v>
      </c>
      <c r="O79" s="8">
        <f>_xlfn.XLOOKUP(Main[[#This Row],[Patient_ID]],Financials[Patient_ID],Financials[Total_Bill_Amount])</f>
        <v>16236</v>
      </c>
      <c r="P79">
        <f>_xlfn.XLOOKUP(Main[[#This Row],[Patient_ID]],Financials[Patient_ID],Financials[Insurance_Coverage])</f>
        <v>9519.5779682739576</v>
      </c>
      <c r="Q79">
        <f>Main[[#This Row],[Total  Bill Amount]]-Main[[#This Row],[Insurance Coverage]]</f>
        <v>6716.4220317260424</v>
      </c>
      <c r="R79">
        <f>_xlfn.XLOOKUP(Main[[#This Row],[Patient_ID]],Hospitalvisits[Patient_ID],Hospitalvisits[Readmission Status])</f>
        <v>0</v>
      </c>
      <c r="S79" t="str">
        <f>_xlfn.XLOOKUP(Main[[#This Row],[Patient_ID]],Hospitalvisits[Patient_ID],Hospitalvisits[Hospital_Bed])</f>
        <v>Private Room</v>
      </c>
    </row>
    <row r="80" spans="1:19">
      <c r="A80">
        <v>89</v>
      </c>
      <c r="B80" t="s">
        <v>102</v>
      </c>
      <c r="C80">
        <v>6</v>
      </c>
      <c r="D80" t="str" cm="1">
        <f t="array" ref="D80">_xlfn.IFS(Main[[#This Row],[Age]]&lt;=23,"[0-23]",Main[[#This Row],[Age]]&lt;=45,"[24-45]",Main[[#This Row],[Age]]&lt;=68,"[46-68]",Main[[#This Row],[Age]]&gt;68,"[68+]")</f>
        <v>[0-23]</v>
      </c>
      <c r="E80" t="s">
        <v>9</v>
      </c>
      <c r="F80" t="s">
        <v>16</v>
      </c>
      <c r="G80" s="6">
        <v>24.08603412816456</v>
      </c>
      <c r="H80">
        <v>0</v>
      </c>
      <c r="I80">
        <v>8</v>
      </c>
      <c r="J80" s="3">
        <f>_xlfn.XLOOKUP(Main[[#This Row],[Patient_ID]],Hospitalvisits[Patient_ID],Hospitalvisits[Admission_Date])</f>
        <v>44600</v>
      </c>
      <c r="K80" s="3">
        <f>_xlfn.XLOOKUP(Main[[#This Row],[Patient_ID]],Hospitalvisits[Patient_ID],Hospitalvisits[Discharge_Date])</f>
        <v>44610</v>
      </c>
      <c r="L80">
        <f>Main[[#This Row],[Discharge Date]]-Main[[#This Row],[Admission Date]]</f>
        <v>10</v>
      </c>
      <c r="M80" t="str">
        <f>_xlfn.XLOOKUP(Main[[#This Row],[Patient_ID]],Hospitalvisits[Patient_ID],Hospitalvisits[Medical_Condition])</f>
        <v>Cancer</v>
      </c>
      <c r="N80" t="str">
        <f>_xlfn.XLOOKUP(Main[[#This Row],[Patient_ID]],Hospitalvisits[Patient_ID],Hospitalvisits[Department])</f>
        <v>Oncology</v>
      </c>
      <c r="O80" s="8">
        <f>_xlfn.XLOOKUP(Main[[#This Row],[Patient_ID]],Financials[Patient_ID],Financials[Total_Bill_Amount])</f>
        <v>19077</v>
      </c>
      <c r="P80">
        <f>_xlfn.XLOOKUP(Main[[#This Row],[Patient_ID]],Financials[Patient_ID],Financials[Insurance_Coverage])</f>
        <v>11133.90822710666</v>
      </c>
      <c r="Q80">
        <f>Main[[#This Row],[Total  Bill Amount]]-Main[[#This Row],[Insurance Coverage]]</f>
        <v>7943.09177289334</v>
      </c>
      <c r="R80">
        <f>_xlfn.XLOOKUP(Main[[#This Row],[Patient_ID]],Hospitalvisits[Patient_ID],Hospitalvisits[Readmission Status])</f>
        <v>0</v>
      </c>
      <c r="S80" t="str">
        <f>_xlfn.XLOOKUP(Main[[#This Row],[Patient_ID]],Hospitalvisits[Patient_ID],Hospitalvisits[Hospital_Bed])</f>
        <v>Private Room</v>
      </c>
    </row>
    <row r="81" spans="1:19">
      <c r="A81">
        <v>90</v>
      </c>
      <c r="B81" t="s">
        <v>103</v>
      </c>
      <c r="C81">
        <v>31</v>
      </c>
      <c r="D81" t="str" cm="1">
        <f t="array" ref="D81">_xlfn.IFS(Main[[#This Row],[Age]]&lt;=23,"[0-23]",Main[[#This Row],[Age]]&lt;=45,"[24-45]",Main[[#This Row],[Age]]&lt;=68,"[46-68]",Main[[#This Row],[Age]]&gt;68,"[68+]")</f>
        <v>[24-45]</v>
      </c>
      <c r="E81" t="s">
        <v>9</v>
      </c>
      <c r="F81" t="s">
        <v>10</v>
      </c>
      <c r="G81" s="6">
        <v>30.360243373875431</v>
      </c>
      <c r="H81">
        <v>1</v>
      </c>
      <c r="I81">
        <v>4</v>
      </c>
      <c r="J81" s="3">
        <f>_xlfn.XLOOKUP(Main[[#This Row],[Patient_ID]],Hospitalvisits[Patient_ID],Hospitalvisits[Admission_Date])</f>
        <v>44599</v>
      </c>
      <c r="K81" s="3">
        <f>_xlfn.XLOOKUP(Main[[#This Row],[Patient_ID]],Hospitalvisits[Patient_ID],Hospitalvisits[Discharge_Date])</f>
        <v>44602</v>
      </c>
      <c r="L81">
        <f>Main[[#This Row],[Discharge Date]]-Main[[#This Row],[Admission Date]]</f>
        <v>3</v>
      </c>
      <c r="M81" t="str">
        <f>_xlfn.XLOOKUP(Main[[#This Row],[Patient_ID]],Hospitalvisits[Patient_ID],Hospitalvisits[Medical_Condition])</f>
        <v>Internal Bleeding</v>
      </c>
      <c r="N81" t="str">
        <f>_xlfn.XLOOKUP(Main[[#This Row],[Patient_ID]],Hospitalvisits[Patient_ID],Hospitalvisits[Department])</f>
        <v>Emergency</v>
      </c>
      <c r="O81" s="8">
        <f>_xlfn.XLOOKUP(Main[[#This Row],[Patient_ID]],Financials[Patient_ID],Financials[Total_Bill_Amount])</f>
        <v>27712</v>
      </c>
      <c r="P81">
        <f>_xlfn.XLOOKUP(Main[[#This Row],[Patient_ID]],Financials[Patient_ID],Financials[Insurance_Coverage])</f>
        <v>15711.52182323116</v>
      </c>
      <c r="Q81">
        <f>Main[[#This Row],[Total  Bill Amount]]-Main[[#This Row],[Insurance Coverage]]</f>
        <v>12000.47817676884</v>
      </c>
      <c r="R81">
        <f>_xlfn.XLOOKUP(Main[[#This Row],[Patient_ID]],Hospitalvisits[Patient_ID],Hospitalvisits[Readmission Status])</f>
        <v>0</v>
      </c>
      <c r="S81" t="str">
        <f>_xlfn.XLOOKUP(Main[[#This Row],[Patient_ID]],Hospitalvisits[Patient_ID],Hospitalvisits[Hospital_Bed])</f>
        <v>ICU</v>
      </c>
    </row>
    <row r="82" spans="1:19">
      <c r="A82">
        <v>91</v>
      </c>
      <c r="B82" t="s">
        <v>104</v>
      </c>
      <c r="C82">
        <v>83</v>
      </c>
      <c r="D82" t="str" cm="1">
        <f t="array" ref="D82">_xlfn.IFS(Main[[#This Row],[Age]]&lt;=23,"[0-23]",Main[[#This Row],[Age]]&lt;=45,"[24-45]",Main[[#This Row],[Age]]&lt;=68,"[46-68]",Main[[#This Row],[Age]]&gt;68,"[68+]")</f>
        <v>[68+]</v>
      </c>
      <c r="E82" t="s">
        <v>9</v>
      </c>
      <c r="F82" t="s">
        <v>18</v>
      </c>
      <c r="G82" s="6">
        <v>36.62063423922784</v>
      </c>
      <c r="H82">
        <v>2</v>
      </c>
      <c r="I82">
        <v>4</v>
      </c>
      <c r="J82" s="3">
        <f>_xlfn.XLOOKUP(Main[[#This Row],[Patient_ID]],Hospitalvisits[Patient_ID],Hospitalvisits[Admission_Date])</f>
        <v>44873</v>
      </c>
      <c r="K82" s="3">
        <f>_xlfn.XLOOKUP(Main[[#This Row],[Patient_ID]],Hospitalvisits[Patient_ID],Hospitalvisits[Discharge_Date])</f>
        <v>44876</v>
      </c>
      <c r="L82">
        <f>Main[[#This Row],[Discharge Date]]-Main[[#This Row],[Admission Date]]</f>
        <v>3</v>
      </c>
      <c r="M82" t="str">
        <f>_xlfn.XLOOKUP(Main[[#This Row],[Patient_ID]],Hospitalvisits[Patient_ID],Hospitalvisits[Medical_Condition])</f>
        <v>Heart Disease</v>
      </c>
      <c r="N82" t="str">
        <f>_xlfn.XLOOKUP(Main[[#This Row],[Patient_ID]],Hospitalvisits[Patient_ID],Hospitalvisits[Department])</f>
        <v>Cardiology</v>
      </c>
      <c r="O82" s="8">
        <f>_xlfn.XLOOKUP(Main[[#This Row],[Patient_ID]],Financials[Patient_ID],Financials[Total_Bill_Amount])</f>
        <v>24597</v>
      </c>
      <c r="P82">
        <f>_xlfn.XLOOKUP(Main[[#This Row],[Patient_ID]],Financials[Patient_ID],Financials[Insurance_Coverage])</f>
        <v>21103.903362819299</v>
      </c>
      <c r="Q82">
        <f>Main[[#This Row],[Total  Bill Amount]]-Main[[#This Row],[Insurance Coverage]]</f>
        <v>3493.0966371807008</v>
      </c>
      <c r="R82">
        <f>_xlfn.XLOOKUP(Main[[#This Row],[Patient_ID]],Hospitalvisits[Patient_ID],Hospitalvisits[Readmission Status])</f>
        <v>0</v>
      </c>
      <c r="S82" t="str">
        <f>_xlfn.XLOOKUP(Main[[#This Row],[Patient_ID]],Hospitalvisits[Patient_ID],Hospitalvisits[Hospital_Bed])</f>
        <v>General Ward</v>
      </c>
    </row>
    <row r="83" spans="1:19">
      <c r="A83">
        <v>92</v>
      </c>
      <c r="B83" t="s">
        <v>105</v>
      </c>
      <c r="C83">
        <v>58</v>
      </c>
      <c r="D83" t="str" cm="1">
        <f t="array" ref="D83">_xlfn.IFS(Main[[#This Row],[Age]]&lt;=23,"[0-23]",Main[[#This Row],[Age]]&lt;=45,"[24-45]",Main[[#This Row],[Age]]&lt;=68,"[46-68]",Main[[#This Row],[Age]]&gt;68,"[68+]")</f>
        <v>[46-68]</v>
      </c>
      <c r="E83" t="s">
        <v>12</v>
      </c>
      <c r="F83" t="s">
        <v>16</v>
      </c>
      <c r="G83" s="6">
        <v>29.091677976824641</v>
      </c>
      <c r="H83">
        <v>3</v>
      </c>
      <c r="I83">
        <v>4</v>
      </c>
      <c r="J83" s="3">
        <f>_xlfn.XLOOKUP(Main[[#This Row],[Patient_ID]],Hospitalvisits[Patient_ID],Hospitalvisits[Admission_Date])</f>
        <v>45202</v>
      </c>
      <c r="K83" s="3">
        <f>_xlfn.XLOOKUP(Main[[#This Row],[Patient_ID]],Hospitalvisits[Patient_ID],Hospitalvisits[Discharge_Date])</f>
        <v>45203</v>
      </c>
      <c r="L83">
        <f>Main[[#This Row],[Discharge Date]]-Main[[#This Row],[Admission Date]]</f>
        <v>1</v>
      </c>
      <c r="M83" t="str">
        <f>_xlfn.XLOOKUP(Main[[#This Row],[Patient_ID]],Hospitalvisits[Patient_ID],Hospitalvisits[Medical_Condition])</f>
        <v>Severe Trauma</v>
      </c>
      <c r="N83" t="str">
        <f>_xlfn.XLOOKUP(Main[[#This Row],[Patient_ID]],Hospitalvisits[Patient_ID],Hospitalvisits[Department])</f>
        <v>Emergency</v>
      </c>
      <c r="O83" s="8">
        <f>_xlfn.XLOOKUP(Main[[#This Row],[Patient_ID]],Financials[Patient_ID],Financials[Total_Bill_Amount])</f>
        <v>8903</v>
      </c>
      <c r="P83">
        <f>_xlfn.XLOOKUP(Main[[#This Row],[Patient_ID]],Financials[Patient_ID],Financials[Insurance_Coverage])</f>
        <v>5556.3173536063186</v>
      </c>
      <c r="Q83">
        <f>Main[[#This Row],[Total  Bill Amount]]-Main[[#This Row],[Insurance Coverage]]</f>
        <v>3346.6826463936814</v>
      </c>
      <c r="R83">
        <f>_xlfn.XLOOKUP(Main[[#This Row],[Patient_ID]],Hospitalvisits[Patient_ID],Hospitalvisits[Readmission Status])</f>
        <v>0</v>
      </c>
      <c r="S83" t="str">
        <f>_xlfn.XLOOKUP(Main[[#This Row],[Patient_ID]],Hospitalvisits[Patient_ID],Hospitalvisits[Hospital_Bed])</f>
        <v>General Ward</v>
      </c>
    </row>
    <row r="84" spans="1:19">
      <c r="A84">
        <v>93</v>
      </c>
      <c r="B84" t="s">
        <v>106</v>
      </c>
      <c r="C84">
        <v>16</v>
      </c>
      <c r="D84" t="str" cm="1">
        <f t="array" ref="D84">_xlfn.IFS(Main[[#This Row],[Age]]&lt;=23,"[0-23]",Main[[#This Row],[Age]]&lt;=45,"[24-45]",Main[[#This Row],[Age]]&lt;=68,"[46-68]",Main[[#This Row],[Age]]&gt;68,"[68+]")</f>
        <v>[0-23]</v>
      </c>
      <c r="E84" t="s">
        <v>12</v>
      </c>
      <c r="F84" t="s">
        <v>13</v>
      </c>
      <c r="G84" s="6">
        <v>39.204198345666128</v>
      </c>
      <c r="H84">
        <v>1</v>
      </c>
      <c r="I84">
        <v>3</v>
      </c>
      <c r="J84" s="3">
        <f>_xlfn.XLOOKUP(Main[[#This Row],[Patient_ID]],Hospitalvisits[Patient_ID],Hospitalvisits[Admission_Date])</f>
        <v>44740</v>
      </c>
      <c r="K84" s="3">
        <f>_xlfn.XLOOKUP(Main[[#This Row],[Patient_ID]],Hospitalvisits[Patient_ID],Hospitalvisits[Discharge_Date])</f>
        <v>44760</v>
      </c>
      <c r="L84">
        <f>Main[[#This Row],[Discharge Date]]-Main[[#This Row],[Admission Date]]</f>
        <v>20</v>
      </c>
      <c r="M84" t="str">
        <f>_xlfn.XLOOKUP(Main[[#This Row],[Patient_ID]],Hospitalvisits[Patient_ID],Hospitalvisits[Medical_Condition])</f>
        <v>Cancer</v>
      </c>
      <c r="N84" t="str">
        <f>_xlfn.XLOOKUP(Main[[#This Row],[Patient_ID]],Hospitalvisits[Patient_ID],Hospitalvisits[Department])</f>
        <v>Oncology</v>
      </c>
      <c r="O84" s="8">
        <f>_xlfn.XLOOKUP(Main[[#This Row],[Patient_ID]],Financials[Patient_ID],Financials[Total_Bill_Amount])</f>
        <v>21170</v>
      </c>
      <c r="P84">
        <f>_xlfn.XLOOKUP(Main[[#This Row],[Patient_ID]],Financials[Patient_ID],Financials[Insurance_Coverage])</f>
        <v>15373.109705764889</v>
      </c>
      <c r="Q84">
        <f>Main[[#This Row],[Total  Bill Amount]]-Main[[#This Row],[Insurance Coverage]]</f>
        <v>5796.8902942351106</v>
      </c>
      <c r="R84">
        <f>_xlfn.XLOOKUP(Main[[#This Row],[Patient_ID]],Hospitalvisits[Patient_ID],Hospitalvisits[Readmission Status])</f>
        <v>0</v>
      </c>
      <c r="S84" t="str">
        <f>_xlfn.XLOOKUP(Main[[#This Row],[Patient_ID]],Hospitalvisits[Patient_ID],Hospitalvisits[Hospital_Bed])</f>
        <v>Semi-Private Room</v>
      </c>
    </row>
    <row r="85" spans="1:19">
      <c r="A85">
        <v>94</v>
      </c>
      <c r="B85" t="s">
        <v>107</v>
      </c>
      <c r="C85">
        <v>5</v>
      </c>
      <c r="D85" t="str" cm="1">
        <f t="array" ref="D85">_xlfn.IFS(Main[[#This Row],[Age]]&lt;=23,"[0-23]",Main[[#This Row],[Age]]&lt;=45,"[24-45]",Main[[#This Row],[Age]]&lt;=68,"[46-68]",Main[[#This Row],[Age]]&gt;68,"[68+]")</f>
        <v>[0-23]</v>
      </c>
      <c r="E85" t="s">
        <v>9</v>
      </c>
      <c r="F85" t="s">
        <v>18</v>
      </c>
      <c r="G85" s="6">
        <v>30.731135197068429</v>
      </c>
      <c r="H85">
        <v>0</v>
      </c>
      <c r="I85">
        <v>1</v>
      </c>
      <c r="J85" s="3">
        <f>_xlfn.XLOOKUP(Main[[#This Row],[Patient_ID]],Hospitalvisits[Patient_ID],Hospitalvisits[Admission_Date])</f>
        <v>45036</v>
      </c>
      <c r="K85" s="3">
        <f>_xlfn.XLOOKUP(Main[[#This Row],[Patient_ID]],Hospitalvisits[Patient_ID],Hospitalvisits[Discharge_Date])</f>
        <v>45044</v>
      </c>
      <c r="L85">
        <f>Main[[#This Row],[Discharge Date]]-Main[[#This Row],[Admission Date]]</f>
        <v>8</v>
      </c>
      <c r="M85" t="str">
        <f>_xlfn.XLOOKUP(Main[[#This Row],[Patient_ID]],Hospitalvisits[Patient_ID],Hospitalvisits[Medical_Condition])</f>
        <v>Tumor</v>
      </c>
      <c r="N85" t="str">
        <f>_xlfn.XLOOKUP(Main[[#This Row],[Patient_ID]],Hospitalvisits[Patient_ID],Hospitalvisits[Department])</f>
        <v>Oncology</v>
      </c>
      <c r="O85" s="8">
        <f>_xlfn.XLOOKUP(Main[[#This Row],[Patient_ID]],Financials[Patient_ID],Financials[Total_Bill_Amount])</f>
        <v>27418</v>
      </c>
      <c r="P85">
        <f>_xlfn.XLOOKUP(Main[[#This Row],[Patient_ID]],Financials[Patient_ID],Financials[Insurance_Coverage])</f>
        <v>18048.537192853131</v>
      </c>
      <c r="Q85">
        <f>Main[[#This Row],[Total  Bill Amount]]-Main[[#This Row],[Insurance Coverage]]</f>
        <v>9369.4628071468687</v>
      </c>
      <c r="R85">
        <f>_xlfn.XLOOKUP(Main[[#This Row],[Patient_ID]],Hospitalvisits[Patient_ID],Hospitalvisits[Readmission Status])</f>
        <v>0</v>
      </c>
      <c r="S85" t="str">
        <f>_xlfn.XLOOKUP(Main[[#This Row],[Patient_ID]],Hospitalvisits[Patient_ID],Hospitalvisits[Hospital_Bed])</f>
        <v>ICU</v>
      </c>
    </row>
    <row r="86" spans="1:19">
      <c r="A86">
        <v>95</v>
      </c>
      <c r="B86" t="s">
        <v>108</v>
      </c>
      <c r="C86">
        <v>64</v>
      </c>
      <c r="D86" t="str" cm="1">
        <f t="array" ref="D86">_xlfn.IFS(Main[[#This Row],[Age]]&lt;=23,"[0-23]",Main[[#This Row],[Age]]&lt;=45,"[24-45]",Main[[#This Row],[Age]]&lt;=68,"[46-68]",Main[[#This Row],[Age]]&gt;68,"[68+]")</f>
        <v>[46-68]</v>
      </c>
      <c r="E86" t="s">
        <v>12</v>
      </c>
      <c r="F86" t="s">
        <v>18</v>
      </c>
      <c r="G86" s="6">
        <v>15.01763409562542</v>
      </c>
      <c r="H86">
        <v>1</v>
      </c>
      <c r="I86">
        <v>1</v>
      </c>
      <c r="J86" s="3">
        <f>_xlfn.XLOOKUP(Main[[#This Row],[Patient_ID]],Hospitalvisits[Patient_ID],Hospitalvisits[Admission_Date])</f>
        <v>44723</v>
      </c>
      <c r="K86" s="3">
        <f>_xlfn.XLOOKUP(Main[[#This Row],[Patient_ID]],Hospitalvisits[Patient_ID],Hospitalvisits[Discharge_Date])</f>
        <v>44727</v>
      </c>
      <c r="L86">
        <f>Main[[#This Row],[Discharge Date]]-Main[[#This Row],[Admission Date]]</f>
        <v>4</v>
      </c>
      <c r="M86" t="str">
        <f>_xlfn.XLOOKUP(Main[[#This Row],[Patient_ID]],Hospitalvisits[Patient_ID],Hospitalvisits[Medical_Condition])</f>
        <v>Fracture</v>
      </c>
      <c r="N86" t="str">
        <f>_xlfn.XLOOKUP(Main[[#This Row],[Patient_ID]],Hospitalvisits[Patient_ID],Hospitalvisits[Department])</f>
        <v>Orthopedics</v>
      </c>
      <c r="O86" s="8">
        <f>_xlfn.XLOOKUP(Main[[#This Row],[Patient_ID]],Financials[Patient_ID],Financials[Total_Bill_Amount])</f>
        <v>16470</v>
      </c>
      <c r="P86">
        <f>_xlfn.XLOOKUP(Main[[#This Row],[Patient_ID]],Financials[Patient_ID],Financials[Insurance_Coverage])</f>
        <v>9241.5782840175743</v>
      </c>
      <c r="Q86">
        <f>Main[[#This Row],[Total  Bill Amount]]-Main[[#This Row],[Insurance Coverage]]</f>
        <v>7228.4217159824257</v>
      </c>
      <c r="R86">
        <f>_xlfn.XLOOKUP(Main[[#This Row],[Patient_ID]],Hospitalvisits[Patient_ID],Hospitalvisits[Readmission Status])</f>
        <v>0</v>
      </c>
      <c r="S86" t="str">
        <f>_xlfn.XLOOKUP(Main[[#This Row],[Patient_ID]],Hospitalvisits[Patient_ID],Hospitalvisits[Hospital_Bed])</f>
        <v>General Ward</v>
      </c>
    </row>
    <row r="87" spans="1:19">
      <c r="A87">
        <v>96</v>
      </c>
      <c r="B87" t="s">
        <v>109</v>
      </c>
      <c r="C87">
        <v>4</v>
      </c>
      <c r="D87" t="str" cm="1">
        <f t="array" ref="D87">_xlfn.IFS(Main[[#This Row],[Age]]&lt;=23,"[0-23]",Main[[#This Row],[Age]]&lt;=45,"[24-45]",Main[[#This Row],[Age]]&lt;=68,"[46-68]",Main[[#This Row],[Age]]&gt;68,"[68+]")</f>
        <v>[0-23]</v>
      </c>
      <c r="E87" t="s">
        <v>9</v>
      </c>
      <c r="F87" t="s">
        <v>16</v>
      </c>
      <c r="G87" s="6">
        <v>17.923300795572349</v>
      </c>
      <c r="H87">
        <v>5</v>
      </c>
      <c r="I87">
        <v>8</v>
      </c>
      <c r="J87" s="3">
        <f>_xlfn.XLOOKUP(Main[[#This Row],[Patient_ID]],Hospitalvisits[Patient_ID],Hospitalvisits[Admission_Date])</f>
        <v>45171</v>
      </c>
      <c r="K87" s="3">
        <f>_xlfn.XLOOKUP(Main[[#This Row],[Patient_ID]],Hospitalvisits[Patient_ID],Hospitalvisits[Discharge_Date])</f>
        <v>45175</v>
      </c>
      <c r="L87">
        <f>Main[[#This Row],[Discharge Date]]-Main[[#This Row],[Admission Date]]</f>
        <v>4</v>
      </c>
      <c r="M87" t="str">
        <f>_xlfn.XLOOKUP(Main[[#This Row],[Patient_ID]],Hospitalvisits[Patient_ID],Hospitalvisits[Medical_Condition])</f>
        <v>Arthritis</v>
      </c>
      <c r="N87" t="str">
        <f>_xlfn.XLOOKUP(Main[[#This Row],[Patient_ID]],Hospitalvisits[Patient_ID],Hospitalvisits[Department])</f>
        <v>Orthopedics</v>
      </c>
      <c r="O87" s="8">
        <f>_xlfn.XLOOKUP(Main[[#This Row],[Patient_ID]],Financials[Patient_ID],Financials[Total_Bill_Amount])</f>
        <v>10200</v>
      </c>
      <c r="P87">
        <f>_xlfn.XLOOKUP(Main[[#This Row],[Patient_ID]],Financials[Patient_ID],Financials[Insurance_Coverage])</f>
        <v>7666.534593800764</v>
      </c>
      <c r="Q87">
        <f>Main[[#This Row],[Total  Bill Amount]]-Main[[#This Row],[Insurance Coverage]]</f>
        <v>2533.465406199236</v>
      </c>
      <c r="R87">
        <f>_xlfn.XLOOKUP(Main[[#This Row],[Patient_ID]],Hospitalvisits[Patient_ID],Hospitalvisits[Readmission Status])</f>
        <v>0</v>
      </c>
      <c r="S87" t="str">
        <f>_xlfn.XLOOKUP(Main[[#This Row],[Patient_ID]],Hospitalvisits[Patient_ID],Hospitalvisits[Hospital_Bed])</f>
        <v>Semi-Private Room</v>
      </c>
    </row>
    <row r="88" spans="1:19">
      <c r="A88">
        <v>97</v>
      </c>
      <c r="B88" t="s">
        <v>110</v>
      </c>
      <c r="C88">
        <v>28</v>
      </c>
      <c r="D88" t="str" cm="1">
        <f t="array" ref="D88">_xlfn.IFS(Main[[#This Row],[Age]]&lt;=23,"[0-23]",Main[[#This Row],[Age]]&lt;=45,"[24-45]",Main[[#This Row],[Age]]&lt;=68,"[46-68]",Main[[#This Row],[Age]]&gt;68,"[68+]")</f>
        <v>[24-45]</v>
      </c>
      <c r="E88" t="s">
        <v>12</v>
      </c>
      <c r="F88" t="s">
        <v>13</v>
      </c>
      <c r="G88" s="6">
        <v>23.398174072736779</v>
      </c>
      <c r="H88">
        <v>5</v>
      </c>
      <c r="I88">
        <v>1</v>
      </c>
      <c r="J88" s="3">
        <f>_xlfn.XLOOKUP(Main[[#This Row],[Patient_ID]],Hospitalvisits[Patient_ID],Hospitalvisits[Admission_Date])</f>
        <v>44658</v>
      </c>
      <c r="K88" s="3">
        <f>_xlfn.XLOOKUP(Main[[#This Row],[Patient_ID]],Hospitalvisits[Patient_ID],Hospitalvisits[Discharge_Date])</f>
        <v>44667</v>
      </c>
      <c r="L88">
        <f>Main[[#This Row],[Discharge Date]]-Main[[#This Row],[Admission Date]]</f>
        <v>9</v>
      </c>
      <c r="M88" t="str">
        <f>_xlfn.XLOOKUP(Main[[#This Row],[Patient_ID]],Hospitalvisits[Patient_ID],Hospitalvisits[Medical_Condition])</f>
        <v>Severe Trauma</v>
      </c>
      <c r="N88" t="str">
        <f>_xlfn.XLOOKUP(Main[[#This Row],[Patient_ID]],Hospitalvisits[Patient_ID],Hospitalvisits[Department])</f>
        <v>Emergency</v>
      </c>
      <c r="O88" s="8">
        <f>_xlfn.XLOOKUP(Main[[#This Row],[Patient_ID]],Financials[Patient_ID],Financials[Total_Bill_Amount])</f>
        <v>25621</v>
      </c>
      <c r="P88">
        <f>_xlfn.XLOOKUP(Main[[#This Row],[Patient_ID]],Financials[Patient_ID],Financials[Insurance_Coverage])</f>
        <v>22934.894270946839</v>
      </c>
      <c r="Q88">
        <f>Main[[#This Row],[Total  Bill Amount]]-Main[[#This Row],[Insurance Coverage]]</f>
        <v>2686.1057290531608</v>
      </c>
      <c r="R88">
        <f>_xlfn.XLOOKUP(Main[[#This Row],[Patient_ID]],Hospitalvisits[Patient_ID],Hospitalvisits[Readmission Status])</f>
        <v>1</v>
      </c>
      <c r="S88" t="str">
        <f>_xlfn.XLOOKUP(Main[[#This Row],[Patient_ID]],Hospitalvisits[Patient_ID],Hospitalvisits[Hospital_Bed])</f>
        <v>ICU</v>
      </c>
    </row>
    <row r="89" spans="1:19">
      <c r="A89">
        <v>98</v>
      </c>
      <c r="B89" t="s">
        <v>111</v>
      </c>
      <c r="C89">
        <v>11</v>
      </c>
      <c r="D89" t="str" cm="1">
        <f t="array" ref="D89">_xlfn.IFS(Main[[#This Row],[Age]]&lt;=23,"[0-23]",Main[[#This Row],[Age]]&lt;=45,"[24-45]",Main[[#This Row],[Age]]&lt;=68,"[46-68]",Main[[#This Row],[Age]]&gt;68,"[68+]")</f>
        <v>[0-23]</v>
      </c>
      <c r="E89" t="s">
        <v>12</v>
      </c>
      <c r="F89" t="s">
        <v>10</v>
      </c>
      <c r="G89" s="6">
        <v>39.307605065448541</v>
      </c>
      <c r="H89">
        <v>2</v>
      </c>
      <c r="I89">
        <v>1</v>
      </c>
      <c r="J89" s="3">
        <f>_xlfn.XLOOKUP(Main[[#This Row],[Patient_ID]],Hospitalvisits[Patient_ID],Hospitalvisits[Admission_Date])</f>
        <v>45047</v>
      </c>
      <c r="K89" s="3">
        <f>_xlfn.XLOOKUP(Main[[#This Row],[Patient_ID]],Hospitalvisits[Patient_ID],Hospitalvisits[Discharge_Date])</f>
        <v>45052</v>
      </c>
      <c r="L89">
        <f>Main[[#This Row],[Discharge Date]]-Main[[#This Row],[Admission Date]]</f>
        <v>5</v>
      </c>
      <c r="M89" t="str">
        <f>_xlfn.XLOOKUP(Main[[#This Row],[Patient_ID]],Hospitalvisits[Patient_ID],Hospitalvisits[Medical_Condition])</f>
        <v>Fracture</v>
      </c>
      <c r="N89" t="str">
        <f>_xlfn.XLOOKUP(Main[[#This Row],[Patient_ID]],Hospitalvisits[Patient_ID],Hospitalvisits[Department])</f>
        <v>Orthopedics</v>
      </c>
      <c r="O89" s="8">
        <f>_xlfn.XLOOKUP(Main[[#This Row],[Patient_ID]],Financials[Patient_ID],Financials[Total_Bill_Amount])</f>
        <v>10475</v>
      </c>
      <c r="P89">
        <f>_xlfn.XLOOKUP(Main[[#This Row],[Patient_ID]],Financials[Patient_ID],Financials[Insurance_Coverage])</f>
        <v>8982.1129040997312</v>
      </c>
      <c r="Q89">
        <f>Main[[#This Row],[Total  Bill Amount]]-Main[[#This Row],[Insurance Coverage]]</f>
        <v>1492.8870959002688</v>
      </c>
      <c r="R89">
        <f>_xlfn.XLOOKUP(Main[[#This Row],[Patient_ID]],Hospitalvisits[Patient_ID],Hospitalvisits[Readmission Status])</f>
        <v>1</v>
      </c>
      <c r="S89" t="str">
        <f>_xlfn.XLOOKUP(Main[[#This Row],[Patient_ID]],Hospitalvisits[Patient_ID],Hospitalvisits[Hospital_Bed])</f>
        <v>Semi-Private Room</v>
      </c>
    </row>
    <row r="90" spans="1:19">
      <c r="A90">
        <v>99</v>
      </c>
      <c r="B90" t="s">
        <v>112</v>
      </c>
      <c r="C90">
        <v>15</v>
      </c>
      <c r="D90" t="str" cm="1">
        <f t="array" ref="D90">_xlfn.IFS(Main[[#This Row],[Age]]&lt;=23,"[0-23]",Main[[#This Row],[Age]]&lt;=45,"[24-45]",Main[[#This Row],[Age]]&lt;=68,"[46-68]",Main[[#This Row],[Age]]&gt;68,"[68+]")</f>
        <v>[0-23]</v>
      </c>
      <c r="E90" t="s">
        <v>9</v>
      </c>
      <c r="F90" t="s">
        <v>13</v>
      </c>
      <c r="G90" s="6">
        <v>15.47106020700542</v>
      </c>
      <c r="H90">
        <v>2</v>
      </c>
      <c r="I90">
        <v>7</v>
      </c>
      <c r="J90" s="3">
        <f>_xlfn.XLOOKUP(Main[[#This Row],[Patient_ID]],Hospitalvisits[Patient_ID],Hospitalvisits[Admission_Date])</f>
        <v>44975</v>
      </c>
      <c r="K90" s="3">
        <f>_xlfn.XLOOKUP(Main[[#This Row],[Patient_ID]],Hospitalvisits[Patient_ID],Hospitalvisits[Discharge_Date])</f>
        <v>44981</v>
      </c>
      <c r="L90">
        <f>Main[[#This Row],[Discharge Date]]-Main[[#This Row],[Admission Date]]</f>
        <v>6</v>
      </c>
      <c r="M90" t="str">
        <f>_xlfn.XLOOKUP(Main[[#This Row],[Patient_ID]],Hospitalvisits[Patient_ID],Hospitalvisits[Medical_Condition])</f>
        <v>Stroke</v>
      </c>
      <c r="N90" t="str">
        <f>_xlfn.XLOOKUP(Main[[#This Row],[Patient_ID]],Hospitalvisits[Patient_ID],Hospitalvisits[Department])</f>
        <v>Neurology</v>
      </c>
      <c r="O90" s="8">
        <f>_xlfn.XLOOKUP(Main[[#This Row],[Patient_ID]],Financials[Patient_ID],Financials[Total_Bill_Amount])</f>
        <v>9292</v>
      </c>
      <c r="P90">
        <f>_xlfn.XLOOKUP(Main[[#This Row],[Patient_ID]],Financials[Patient_ID],Financials[Insurance_Coverage])</f>
        <v>6545.8792989330359</v>
      </c>
      <c r="Q90">
        <f>Main[[#This Row],[Total  Bill Amount]]-Main[[#This Row],[Insurance Coverage]]</f>
        <v>2746.1207010669641</v>
      </c>
      <c r="R90">
        <f>_xlfn.XLOOKUP(Main[[#This Row],[Patient_ID]],Hospitalvisits[Patient_ID],Hospitalvisits[Readmission Status])</f>
        <v>0</v>
      </c>
      <c r="S90" t="str">
        <f>_xlfn.XLOOKUP(Main[[#This Row],[Patient_ID]],Hospitalvisits[Patient_ID],Hospitalvisits[Hospital_Bed])</f>
        <v>Private Room</v>
      </c>
    </row>
    <row r="91" spans="1:19">
      <c r="A91">
        <v>101</v>
      </c>
      <c r="B91" t="s">
        <v>114</v>
      </c>
      <c r="C91">
        <v>18</v>
      </c>
      <c r="D91" t="str" cm="1">
        <f t="array" ref="D91">_xlfn.IFS(Main[[#This Row],[Age]]&lt;=23,"[0-23]",Main[[#This Row],[Age]]&lt;=45,"[24-45]",Main[[#This Row],[Age]]&lt;=68,"[46-68]",Main[[#This Row],[Age]]&gt;68,"[68+]")</f>
        <v>[0-23]</v>
      </c>
      <c r="E91" t="s">
        <v>12</v>
      </c>
      <c r="F91" t="s">
        <v>13</v>
      </c>
      <c r="G91" s="6">
        <v>23.36633812341276</v>
      </c>
      <c r="H91">
        <v>3</v>
      </c>
      <c r="I91">
        <v>2</v>
      </c>
      <c r="J91" s="3">
        <f>_xlfn.XLOOKUP(Main[[#This Row],[Patient_ID]],Hospitalvisits[Patient_ID],Hospitalvisits[Admission_Date])</f>
        <v>44806</v>
      </c>
      <c r="K91" s="3">
        <f>_xlfn.XLOOKUP(Main[[#This Row],[Patient_ID]],Hospitalvisits[Patient_ID],Hospitalvisits[Discharge_Date])</f>
        <v>44808</v>
      </c>
      <c r="L91">
        <f>Main[[#This Row],[Discharge Date]]-Main[[#This Row],[Admission Date]]</f>
        <v>2</v>
      </c>
      <c r="M91" t="str">
        <f>_xlfn.XLOOKUP(Main[[#This Row],[Patient_ID]],Hospitalvisits[Patient_ID],Hospitalvisits[Medical_Condition])</f>
        <v>Allergies</v>
      </c>
      <c r="N91" t="str">
        <f>_xlfn.XLOOKUP(Main[[#This Row],[Patient_ID]],Hospitalvisits[Patient_ID],Hospitalvisits[Department])</f>
        <v>Pediatrics</v>
      </c>
      <c r="O91" s="8">
        <f>_xlfn.XLOOKUP(Main[[#This Row],[Patient_ID]],Financials[Patient_ID],Financials[Total_Bill_Amount])</f>
        <v>10094</v>
      </c>
      <c r="P91">
        <f>_xlfn.XLOOKUP(Main[[#This Row],[Patient_ID]],Financials[Patient_ID],Financials[Insurance_Coverage])</f>
        <v>7148.39372888249</v>
      </c>
      <c r="Q91">
        <f>Main[[#This Row],[Total  Bill Amount]]-Main[[#This Row],[Insurance Coverage]]</f>
        <v>2945.60627111751</v>
      </c>
      <c r="R91">
        <f>_xlfn.XLOOKUP(Main[[#This Row],[Patient_ID]],Hospitalvisits[Patient_ID],Hospitalvisits[Readmission Status])</f>
        <v>0</v>
      </c>
      <c r="S91" t="str">
        <f>_xlfn.XLOOKUP(Main[[#This Row],[Patient_ID]],Hospitalvisits[Patient_ID],Hospitalvisits[Hospital_Bed])</f>
        <v>General Ward</v>
      </c>
    </row>
    <row r="92" spans="1:19">
      <c r="A92">
        <v>102</v>
      </c>
      <c r="B92" t="s">
        <v>115</v>
      </c>
      <c r="C92">
        <v>7</v>
      </c>
      <c r="D92" t="str" cm="1">
        <f t="array" ref="D92">_xlfn.IFS(Main[[#This Row],[Age]]&lt;=23,"[0-23]",Main[[#This Row],[Age]]&lt;=45,"[24-45]",Main[[#This Row],[Age]]&lt;=68,"[46-68]",Main[[#This Row],[Age]]&gt;68,"[68+]")</f>
        <v>[0-23]</v>
      </c>
      <c r="E92" t="s">
        <v>9</v>
      </c>
      <c r="F92" t="s">
        <v>18</v>
      </c>
      <c r="G92" s="6">
        <v>15.8504409871832</v>
      </c>
      <c r="H92">
        <v>0</v>
      </c>
      <c r="I92">
        <v>6</v>
      </c>
      <c r="J92" s="3">
        <f>_xlfn.XLOOKUP(Main[[#This Row],[Patient_ID]],Hospitalvisits[Patient_ID],Hospitalvisits[Admission_Date])</f>
        <v>44969</v>
      </c>
      <c r="K92" s="3">
        <f>_xlfn.XLOOKUP(Main[[#This Row],[Patient_ID]],Hospitalvisits[Patient_ID],Hospitalvisits[Discharge_Date])</f>
        <v>44973</v>
      </c>
      <c r="L92">
        <f>Main[[#This Row],[Discharge Date]]-Main[[#This Row],[Admission Date]]</f>
        <v>4</v>
      </c>
      <c r="M92" t="str">
        <f>_xlfn.XLOOKUP(Main[[#This Row],[Patient_ID]],Hospitalvisits[Patient_ID],Hospitalvisits[Medical_Condition])</f>
        <v>Stroke</v>
      </c>
      <c r="N92" t="str">
        <f>_xlfn.XLOOKUP(Main[[#This Row],[Patient_ID]],Hospitalvisits[Patient_ID],Hospitalvisits[Department])</f>
        <v>Neurology</v>
      </c>
      <c r="O92" s="8">
        <f>_xlfn.XLOOKUP(Main[[#This Row],[Patient_ID]],Financials[Patient_ID],Financials[Total_Bill_Amount])</f>
        <v>49933</v>
      </c>
      <c r="P92">
        <f>_xlfn.XLOOKUP(Main[[#This Row],[Patient_ID]],Financials[Patient_ID],Financials[Insurance_Coverage])</f>
        <v>38618.346573819428</v>
      </c>
      <c r="Q92">
        <f>Main[[#This Row],[Total  Bill Amount]]-Main[[#This Row],[Insurance Coverage]]</f>
        <v>11314.653426180572</v>
      </c>
      <c r="R92">
        <f>_xlfn.XLOOKUP(Main[[#This Row],[Patient_ID]],Hospitalvisits[Patient_ID],Hospitalvisits[Readmission Status])</f>
        <v>0</v>
      </c>
      <c r="S92" t="str">
        <f>_xlfn.XLOOKUP(Main[[#This Row],[Patient_ID]],Hospitalvisits[Patient_ID],Hospitalvisits[Hospital_Bed])</f>
        <v>Semi-Private Room</v>
      </c>
    </row>
    <row r="93" spans="1:19">
      <c r="A93">
        <v>104</v>
      </c>
      <c r="B93" t="s">
        <v>117</v>
      </c>
      <c r="C93">
        <v>62</v>
      </c>
      <c r="D93" t="str" cm="1">
        <f t="array" ref="D93">_xlfn.IFS(Main[[#This Row],[Age]]&lt;=23,"[0-23]",Main[[#This Row],[Age]]&lt;=45,"[24-45]",Main[[#This Row],[Age]]&lt;=68,"[46-68]",Main[[#This Row],[Age]]&gt;68,"[68+]")</f>
        <v>[46-68]</v>
      </c>
      <c r="E93" t="s">
        <v>12</v>
      </c>
      <c r="F93" t="s">
        <v>10</v>
      </c>
      <c r="G93" s="6">
        <v>33.524238127514849</v>
      </c>
      <c r="H93">
        <v>0</v>
      </c>
      <c r="I93">
        <v>4</v>
      </c>
      <c r="J93" s="3">
        <f>_xlfn.XLOOKUP(Main[[#This Row],[Patient_ID]],Hospitalvisits[Patient_ID],Hospitalvisits[Admission_Date])</f>
        <v>45005</v>
      </c>
      <c r="K93" s="3">
        <f>_xlfn.XLOOKUP(Main[[#This Row],[Patient_ID]],Hospitalvisits[Patient_ID],Hospitalvisits[Discharge_Date])</f>
        <v>45011</v>
      </c>
      <c r="L93">
        <f>Main[[#This Row],[Discharge Date]]-Main[[#This Row],[Admission Date]]</f>
        <v>6</v>
      </c>
      <c r="M93" t="str">
        <f>_xlfn.XLOOKUP(Main[[#This Row],[Patient_ID]],Hospitalvisits[Patient_ID],Hospitalvisits[Medical_Condition])</f>
        <v>Heart Attack (STEMI)</v>
      </c>
      <c r="N93" t="str">
        <f>_xlfn.XLOOKUP(Main[[#This Row],[Patient_ID]],Hospitalvisits[Patient_ID],Hospitalvisits[Department])</f>
        <v>Cardiology</v>
      </c>
      <c r="O93" s="8">
        <f>_xlfn.XLOOKUP(Main[[#This Row],[Patient_ID]],Financials[Patient_ID],Financials[Total_Bill_Amount])</f>
        <v>12614</v>
      </c>
      <c r="P93">
        <f>_xlfn.XLOOKUP(Main[[#This Row],[Patient_ID]],Financials[Patient_ID],Financials[Insurance_Coverage])</f>
        <v>7033.6443692146549</v>
      </c>
      <c r="Q93">
        <f>Main[[#This Row],[Total  Bill Amount]]-Main[[#This Row],[Insurance Coverage]]</f>
        <v>5580.3556307853451</v>
      </c>
      <c r="R93">
        <f>_xlfn.XLOOKUP(Main[[#This Row],[Patient_ID]],Hospitalvisits[Patient_ID],Hospitalvisits[Readmission Status])</f>
        <v>0</v>
      </c>
      <c r="S93" t="str">
        <f>_xlfn.XLOOKUP(Main[[#This Row],[Patient_ID]],Hospitalvisits[Patient_ID],Hospitalvisits[Hospital_Bed])</f>
        <v>General Ward</v>
      </c>
    </row>
    <row r="94" spans="1:19">
      <c r="A94">
        <v>105</v>
      </c>
      <c r="B94" t="s">
        <v>118</v>
      </c>
      <c r="C94">
        <v>6</v>
      </c>
      <c r="D94" t="str" cm="1">
        <f t="array" ref="D94">_xlfn.IFS(Main[[#This Row],[Age]]&lt;=23,"[0-23]",Main[[#This Row],[Age]]&lt;=45,"[24-45]",Main[[#This Row],[Age]]&lt;=68,"[46-68]",Main[[#This Row],[Age]]&gt;68,"[68+]")</f>
        <v>[0-23]</v>
      </c>
      <c r="E94" t="s">
        <v>9</v>
      </c>
      <c r="F94" t="s">
        <v>13</v>
      </c>
      <c r="G94" s="6">
        <v>15.63413682464564</v>
      </c>
      <c r="H94">
        <v>3</v>
      </c>
      <c r="I94">
        <v>5</v>
      </c>
      <c r="J94" s="3">
        <f>_xlfn.XLOOKUP(Main[[#This Row],[Patient_ID]],Hospitalvisits[Patient_ID],Hospitalvisits[Admission_Date])</f>
        <v>44580</v>
      </c>
      <c r="K94" s="3">
        <f>_xlfn.XLOOKUP(Main[[#This Row],[Patient_ID]],Hospitalvisits[Patient_ID],Hospitalvisits[Discharge_Date])</f>
        <v>44585</v>
      </c>
      <c r="L94">
        <f>Main[[#This Row],[Discharge Date]]-Main[[#This Row],[Admission Date]]</f>
        <v>5</v>
      </c>
      <c r="M94" t="str">
        <f>_xlfn.XLOOKUP(Main[[#This Row],[Patient_ID]],Hospitalvisits[Patient_ID],Hospitalvisits[Medical_Condition])</f>
        <v>Cancer</v>
      </c>
      <c r="N94" t="str">
        <f>_xlfn.XLOOKUP(Main[[#This Row],[Patient_ID]],Hospitalvisits[Patient_ID],Hospitalvisits[Department])</f>
        <v>Oncology</v>
      </c>
      <c r="O94" s="8">
        <f>_xlfn.XLOOKUP(Main[[#This Row],[Patient_ID]],Financials[Patient_ID],Financials[Total_Bill_Amount])</f>
        <v>16752</v>
      </c>
      <c r="P94">
        <f>_xlfn.XLOOKUP(Main[[#This Row],[Patient_ID]],Financials[Patient_ID],Financials[Insurance_Coverage])</f>
        <v>14725.95605533062</v>
      </c>
      <c r="Q94">
        <f>Main[[#This Row],[Total  Bill Amount]]-Main[[#This Row],[Insurance Coverage]]</f>
        <v>2026.0439446693799</v>
      </c>
      <c r="R94">
        <f>_xlfn.XLOOKUP(Main[[#This Row],[Patient_ID]],Hospitalvisits[Patient_ID],Hospitalvisits[Readmission Status])</f>
        <v>0</v>
      </c>
      <c r="S94" t="str">
        <f>_xlfn.XLOOKUP(Main[[#This Row],[Patient_ID]],Hospitalvisits[Patient_ID],Hospitalvisits[Hospital_Bed])</f>
        <v>General Ward</v>
      </c>
    </row>
    <row r="95" spans="1:19">
      <c r="A95">
        <v>106</v>
      </c>
      <c r="B95" t="s">
        <v>119</v>
      </c>
      <c r="C95">
        <v>87</v>
      </c>
      <c r="D95" t="str" cm="1">
        <f t="array" ref="D95">_xlfn.IFS(Main[[#This Row],[Age]]&lt;=23,"[0-23]",Main[[#This Row],[Age]]&lt;=45,"[24-45]",Main[[#This Row],[Age]]&lt;=68,"[46-68]",Main[[#This Row],[Age]]&gt;68,"[68+]")</f>
        <v>[68+]</v>
      </c>
      <c r="E95" t="s">
        <v>9</v>
      </c>
      <c r="F95" t="s">
        <v>10</v>
      </c>
      <c r="G95" s="6">
        <v>18.305955274239469</v>
      </c>
      <c r="H95">
        <v>1</v>
      </c>
      <c r="I95">
        <v>5</v>
      </c>
      <c r="J95" s="3">
        <f>_xlfn.XLOOKUP(Main[[#This Row],[Patient_ID]],Hospitalvisits[Patient_ID],Hospitalvisits[Admission_Date])</f>
        <v>44910</v>
      </c>
      <c r="K95" s="3">
        <f>_xlfn.XLOOKUP(Main[[#This Row],[Patient_ID]],Hospitalvisits[Patient_ID],Hospitalvisits[Discharge_Date])</f>
        <v>44917</v>
      </c>
      <c r="L95">
        <f>Main[[#This Row],[Discharge Date]]-Main[[#This Row],[Admission Date]]</f>
        <v>7</v>
      </c>
      <c r="M95" t="str">
        <f>_xlfn.XLOOKUP(Main[[#This Row],[Patient_ID]],Hospitalvisits[Patient_ID],Hospitalvisits[Medical_Condition])</f>
        <v>Heart Disease</v>
      </c>
      <c r="N95" t="str">
        <f>_xlfn.XLOOKUP(Main[[#This Row],[Patient_ID]],Hospitalvisits[Patient_ID],Hospitalvisits[Department])</f>
        <v>Cardiology</v>
      </c>
      <c r="O95" s="8">
        <f>_xlfn.XLOOKUP(Main[[#This Row],[Patient_ID]],Financials[Patient_ID],Financials[Total_Bill_Amount])</f>
        <v>7832</v>
      </c>
      <c r="P95">
        <f>_xlfn.XLOOKUP(Main[[#This Row],[Patient_ID]],Financials[Patient_ID],Financials[Insurance_Coverage])</f>
        <v>5606.1512195502346</v>
      </c>
      <c r="Q95">
        <f>Main[[#This Row],[Total  Bill Amount]]-Main[[#This Row],[Insurance Coverage]]</f>
        <v>2225.8487804497654</v>
      </c>
      <c r="R95">
        <f>_xlfn.XLOOKUP(Main[[#This Row],[Patient_ID]],Hospitalvisits[Patient_ID],Hospitalvisits[Readmission Status])</f>
        <v>0</v>
      </c>
      <c r="S95" t="str">
        <f>_xlfn.XLOOKUP(Main[[#This Row],[Patient_ID]],Hospitalvisits[Patient_ID],Hospitalvisits[Hospital_Bed])</f>
        <v>General Ward</v>
      </c>
    </row>
    <row r="96" spans="1:19">
      <c r="A96">
        <v>107</v>
      </c>
      <c r="B96" t="s">
        <v>120</v>
      </c>
      <c r="C96">
        <v>63</v>
      </c>
      <c r="D96" t="str" cm="1">
        <f t="array" ref="D96">_xlfn.IFS(Main[[#This Row],[Age]]&lt;=23,"[0-23]",Main[[#This Row],[Age]]&lt;=45,"[24-45]",Main[[#This Row],[Age]]&lt;=68,"[46-68]",Main[[#This Row],[Age]]&gt;68,"[68+]")</f>
        <v>[46-68]</v>
      </c>
      <c r="E96" t="s">
        <v>12</v>
      </c>
      <c r="F96" t="s">
        <v>10</v>
      </c>
      <c r="G96" s="6">
        <v>28.150425476234101</v>
      </c>
      <c r="H96">
        <v>1</v>
      </c>
      <c r="I96">
        <v>8</v>
      </c>
      <c r="J96" s="3">
        <f>_xlfn.XLOOKUP(Main[[#This Row],[Patient_ID]],Hospitalvisits[Patient_ID],Hospitalvisits[Admission_Date])</f>
        <v>45073</v>
      </c>
      <c r="K96" s="3">
        <f>_xlfn.XLOOKUP(Main[[#This Row],[Patient_ID]],Hospitalvisits[Patient_ID],Hospitalvisits[Discharge_Date])</f>
        <v>45076</v>
      </c>
      <c r="L96">
        <f>Main[[#This Row],[Discharge Date]]-Main[[#This Row],[Admission Date]]</f>
        <v>3</v>
      </c>
      <c r="M96" t="str">
        <f>_xlfn.XLOOKUP(Main[[#This Row],[Patient_ID]],Hospitalvisits[Patient_ID],Hospitalvisits[Medical_Condition])</f>
        <v>Asthma</v>
      </c>
      <c r="N96" t="str">
        <f>_xlfn.XLOOKUP(Main[[#This Row],[Patient_ID]],Hospitalvisits[Patient_ID],Hospitalvisits[Department])</f>
        <v>Pediatrics</v>
      </c>
      <c r="O96" s="8">
        <f>_xlfn.XLOOKUP(Main[[#This Row],[Patient_ID]],Financials[Patient_ID],Financials[Total_Bill_Amount])</f>
        <v>21361</v>
      </c>
      <c r="P96">
        <f>_xlfn.XLOOKUP(Main[[#This Row],[Patient_ID]],Financials[Patient_ID],Financials[Insurance_Coverage])</f>
        <v>11755.357876419879</v>
      </c>
      <c r="Q96">
        <f>Main[[#This Row],[Total  Bill Amount]]-Main[[#This Row],[Insurance Coverage]]</f>
        <v>9605.6421235801208</v>
      </c>
      <c r="R96">
        <f>_xlfn.XLOOKUP(Main[[#This Row],[Patient_ID]],Hospitalvisits[Patient_ID],Hospitalvisits[Readmission Status])</f>
        <v>0</v>
      </c>
      <c r="S96" t="str">
        <f>_xlfn.XLOOKUP(Main[[#This Row],[Patient_ID]],Hospitalvisits[Patient_ID],Hospitalvisits[Hospital_Bed])</f>
        <v>Semi-Private Room</v>
      </c>
    </row>
    <row r="97" spans="1:19">
      <c r="A97">
        <v>108</v>
      </c>
      <c r="B97" t="s">
        <v>121</v>
      </c>
      <c r="C97">
        <v>87</v>
      </c>
      <c r="D97" t="str" cm="1">
        <f t="array" ref="D97">_xlfn.IFS(Main[[#This Row],[Age]]&lt;=23,"[0-23]",Main[[#This Row],[Age]]&lt;=45,"[24-45]",Main[[#This Row],[Age]]&lt;=68,"[46-68]",Main[[#This Row],[Age]]&gt;68,"[68+]")</f>
        <v>[68+]</v>
      </c>
      <c r="E97" t="s">
        <v>12</v>
      </c>
      <c r="F97" t="s">
        <v>13</v>
      </c>
      <c r="G97" s="6">
        <v>25.700982663276118</v>
      </c>
      <c r="H97">
        <v>4</v>
      </c>
      <c r="I97">
        <v>3</v>
      </c>
      <c r="J97" s="3">
        <f>_xlfn.XLOOKUP(Main[[#This Row],[Patient_ID]],Hospitalvisits[Patient_ID],Hospitalvisits[Admission_Date])</f>
        <v>44647</v>
      </c>
      <c r="K97" s="3">
        <f>_xlfn.XLOOKUP(Main[[#This Row],[Patient_ID]],Hospitalvisits[Patient_ID],Hospitalvisits[Discharge_Date])</f>
        <v>44650</v>
      </c>
      <c r="L97">
        <f>Main[[#This Row],[Discharge Date]]-Main[[#This Row],[Admission Date]]</f>
        <v>3</v>
      </c>
      <c r="M97" t="str">
        <f>_xlfn.XLOOKUP(Main[[#This Row],[Patient_ID]],Hospitalvisits[Patient_ID],Hospitalvisits[Medical_Condition])</f>
        <v>Asthma</v>
      </c>
      <c r="N97" t="str">
        <f>_xlfn.XLOOKUP(Main[[#This Row],[Patient_ID]],Hospitalvisits[Patient_ID],Hospitalvisits[Department])</f>
        <v>Pediatrics</v>
      </c>
      <c r="O97" s="8">
        <f>_xlfn.XLOOKUP(Main[[#This Row],[Patient_ID]],Financials[Patient_ID],Financials[Total_Bill_Amount])</f>
        <v>17093</v>
      </c>
      <c r="P97">
        <f>_xlfn.XLOOKUP(Main[[#This Row],[Patient_ID]],Financials[Patient_ID],Financials[Insurance_Coverage])</f>
        <v>11895.87270631808</v>
      </c>
      <c r="Q97">
        <f>Main[[#This Row],[Total  Bill Amount]]-Main[[#This Row],[Insurance Coverage]]</f>
        <v>5197.1272936819205</v>
      </c>
      <c r="R97">
        <f>_xlfn.XLOOKUP(Main[[#This Row],[Patient_ID]],Hospitalvisits[Patient_ID],Hospitalvisits[Readmission Status])</f>
        <v>0</v>
      </c>
      <c r="S97" t="str">
        <f>_xlfn.XLOOKUP(Main[[#This Row],[Patient_ID]],Hospitalvisits[Patient_ID],Hospitalvisits[Hospital_Bed])</f>
        <v>Semi-Private Room</v>
      </c>
    </row>
    <row r="98" spans="1:19">
      <c r="A98">
        <v>109</v>
      </c>
      <c r="B98" t="s">
        <v>122</v>
      </c>
      <c r="C98">
        <v>60</v>
      </c>
      <c r="D98" t="str" cm="1">
        <f t="array" ref="D98">_xlfn.IFS(Main[[#This Row],[Age]]&lt;=23,"[0-23]",Main[[#This Row],[Age]]&lt;=45,"[24-45]",Main[[#This Row],[Age]]&lt;=68,"[46-68]",Main[[#This Row],[Age]]&gt;68,"[68+]")</f>
        <v>[46-68]</v>
      </c>
      <c r="E98" t="s">
        <v>9</v>
      </c>
      <c r="F98" t="s">
        <v>10</v>
      </c>
      <c r="G98" s="6">
        <v>25.61474180058017</v>
      </c>
      <c r="H98">
        <v>3</v>
      </c>
      <c r="I98">
        <v>5</v>
      </c>
      <c r="J98" s="3">
        <f>_xlfn.XLOOKUP(Main[[#This Row],[Patient_ID]],Hospitalvisits[Patient_ID],Hospitalvisits[Admission_Date])</f>
        <v>44636</v>
      </c>
      <c r="K98" s="3">
        <f>_xlfn.XLOOKUP(Main[[#This Row],[Patient_ID]],Hospitalvisits[Patient_ID],Hospitalvisits[Discharge_Date])</f>
        <v>44647</v>
      </c>
      <c r="L98">
        <f>Main[[#This Row],[Discharge Date]]-Main[[#This Row],[Admission Date]]</f>
        <v>11</v>
      </c>
      <c r="M98" t="str">
        <f>_xlfn.XLOOKUP(Main[[#This Row],[Patient_ID]],Hospitalvisits[Patient_ID],Hospitalvisits[Medical_Condition])</f>
        <v>Cancer</v>
      </c>
      <c r="N98" t="str">
        <f>_xlfn.XLOOKUP(Main[[#This Row],[Patient_ID]],Hospitalvisits[Patient_ID],Hospitalvisits[Department])</f>
        <v>Oncology</v>
      </c>
      <c r="O98" s="8">
        <f>_xlfn.XLOOKUP(Main[[#This Row],[Patient_ID]],Financials[Patient_ID],Financials[Total_Bill_Amount])</f>
        <v>15134</v>
      </c>
      <c r="P98">
        <f>_xlfn.XLOOKUP(Main[[#This Row],[Patient_ID]],Financials[Patient_ID],Financials[Insurance_Coverage])</f>
        <v>11700.23230203106</v>
      </c>
      <c r="Q98">
        <f>Main[[#This Row],[Total  Bill Amount]]-Main[[#This Row],[Insurance Coverage]]</f>
        <v>3433.7676979689404</v>
      </c>
      <c r="R98">
        <f>_xlfn.XLOOKUP(Main[[#This Row],[Patient_ID]],Hospitalvisits[Patient_ID],Hospitalvisits[Readmission Status])</f>
        <v>0</v>
      </c>
      <c r="S98" t="str">
        <f>_xlfn.XLOOKUP(Main[[#This Row],[Patient_ID]],Hospitalvisits[Patient_ID],Hospitalvisits[Hospital_Bed])</f>
        <v>Semi-Private Room</v>
      </c>
    </row>
    <row r="99" spans="1:19">
      <c r="A99">
        <v>110</v>
      </c>
      <c r="B99" t="s">
        <v>123</v>
      </c>
      <c r="C99">
        <v>16</v>
      </c>
      <c r="D99" t="str" cm="1">
        <f t="array" ref="D99">_xlfn.IFS(Main[[#This Row],[Age]]&lt;=23,"[0-23]",Main[[#This Row],[Age]]&lt;=45,"[24-45]",Main[[#This Row],[Age]]&lt;=68,"[46-68]",Main[[#This Row],[Age]]&gt;68,"[68+]")</f>
        <v>[0-23]</v>
      </c>
      <c r="E99" t="s">
        <v>12</v>
      </c>
      <c r="F99" t="s">
        <v>13</v>
      </c>
      <c r="G99" s="6">
        <v>17.57689110781719</v>
      </c>
      <c r="H99">
        <v>2</v>
      </c>
      <c r="I99">
        <v>2</v>
      </c>
      <c r="J99" s="3">
        <f>_xlfn.XLOOKUP(Main[[#This Row],[Patient_ID]],Hospitalvisits[Patient_ID],Hospitalvisits[Admission_Date])</f>
        <v>44735</v>
      </c>
      <c r="K99" s="3">
        <f>_xlfn.XLOOKUP(Main[[#This Row],[Patient_ID]],Hospitalvisits[Patient_ID],Hospitalvisits[Discharge_Date])</f>
        <v>44743</v>
      </c>
      <c r="L99">
        <f>Main[[#This Row],[Discharge Date]]-Main[[#This Row],[Admission Date]]</f>
        <v>8</v>
      </c>
      <c r="M99" t="str">
        <f>_xlfn.XLOOKUP(Main[[#This Row],[Patient_ID]],Hospitalvisits[Patient_ID],Hospitalvisits[Medical_Condition])</f>
        <v>Stroke</v>
      </c>
      <c r="N99" t="str">
        <f>_xlfn.XLOOKUP(Main[[#This Row],[Patient_ID]],Hospitalvisits[Patient_ID],Hospitalvisits[Department])</f>
        <v>Neurology</v>
      </c>
      <c r="O99" s="8">
        <f>_xlfn.XLOOKUP(Main[[#This Row],[Patient_ID]],Financials[Patient_ID],Financials[Total_Bill_Amount])</f>
        <v>8920</v>
      </c>
      <c r="P99">
        <f>_xlfn.XLOOKUP(Main[[#This Row],[Patient_ID]],Financials[Patient_ID],Financials[Insurance_Coverage])</f>
        <v>6454.215115787556</v>
      </c>
      <c r="Q99">
        <f>Main[[#This Row],[Total  Bill Amount]]-Main[[#This Row],[Insurance Coverage]]</f>
        <v>2465.784884212444</v>
      </c>
      <c r="R99">
        <f>_xlfn.XLOOKUP(Main[[#This Row],[Patient_ID]],Hospitalvisits[Patient_ID],Hospitalvisits[Readmission Status])</f>
        <v>0</v>
      </c>
      <c r="S99" t="str">
        <f>_xlfn.XLOOKUP(Main[[#This Row],[Patient_ID]],Hospitalvisits[Patient_ID],Hospitalvisits[Hospital_Bed])</f>
        <v>ICU</v>
      </c>
    </row>
    <row r="100" spans="1:19">
      <c r="A100">
        <v>111</v>
      </c>
      <c r="B100" t="s">
        <v>124</v>
      </c>
      <c r="C100">
        <v>18</v>
      </c>
      <c r="D100" t="str" cm="1">
        <f t="array" ref="D100">_xlfn.IFS(Main[[#This Row],[Age]]&lt;=23,"[0-23]",Main[[#This Row],[Age]]&lt;=45,"[24-45]",Main[[#This Row],[Age]]&lt;=68,"[46-68]",Main[[#This Row],[Age]]&gt;68,"[68+]")</f>
        <v>[0-23]</v>
      </c>
      <c r="E100" t="s">
        <v>12</v>
      </c>
      <c r="F100" t="s">
        <v>10</v>
      </c>
      <c r="G100" s="6">
        <v>31.673741237842229</v>
      </c>
      <c r="H100">
        <v>2</v>
      </c>
      <c r="I100">
        <v>8</v>
      </c>
      <c r="J100" s="3">
        <f>_xlfn.XLOOKUP(Main[[#This Row],[Patient_ID]],Hospitalvisits[Patient_ID],Hospitalvisits[Admission_Date])</f>
        <v>44703</v>
      </c>
      <c r="K100" s="3">
        <f>_xlfn.XLOOKUP(Main[[#This Row],[Patient_ID]],Hospitalvisits[Patient_ID],Hospitalvisits[Discharge_Date])</f>
        <v>44716</v>
      </c>
      <c r="L100">
        <f>Main[[#This Row],[Discharge Date]]-Main[[#This Row],[Admission Date]]</f>
        <v>13</v>
      </c>
      <c r="M100" t="str">
        <f>_xlfn.XLOOKUP(Main[[#This Row],[Patient_ID]],Hospitalvisits[Patient_ID],Hospitalvisits[Medical_Condition])</f>
        <v>Tumor</v>
      </c>
      <c r="N100" t="str">
        <f>_xlfn.XLOOKUP(Main[[#This Row],[Patient_ID]],Hospitalvisits[Patient_ID],Hospitalvisits[Department])</f>
        <v>Oncology</v>
      </c>
      <c r="O100" s="8">
        <f>_xlfn.XLOOKUP(Main[[#This Row],[Patient_ID]],Financials[Patient_ID],Financials[Total_Bill_Amount])</f>
        <v>17417</v>
      </c>
      <c r="P100">
        <f>_xlfn.XLOOKUP(Main[[#This Row],[Patient_ID]],Financials[Patient_ID],Financials[Insurance_Coverage])</f>
        <v>15397.76894049162</v>
      </c>
      <c r="Q100">
        <f>Main[[#This Row],[Total  Bill Amount]]-Main[[#This Row],[Insurance Coverage]]</f>
        <v>2019.23105950838</v>
      </c>
      <c r="R100">
        <f>_xlfn.XLOOKUP(Main[[#This Row],[Patient_ID]],Hospitalvisits[Patient_ID],Hospitalvisits[Readmission Status])</f>
        <v>0</v>
      </c>
      <c r="S100" t="str">
        <f>_xlfn.XLOOKUP(Main[[#This Row],[Patient_ID]],Hospitalvisits[Patient_ID],Hospitalvisits[Hospital_Bed])</f>
        <v>ICU</v>
      </c>
    </row>
    <row r="101" spans="1:19">
      <c r="A101">
        <v>112</v>
      </c>
      <c r="B101" t="s">
        <v>125</v>
      </c>
      <c r="C101">
        <v>54</v>
      </c>
      <c r="D101" t="str" cm="1">
        <f t="array" ref="D101">_xlfn.IFS(Main[[#This Row],[Age]]&lt;=23,"[0-23]",Main[[#This Row],[Age]]&lt;=45,"[24-45]",Main[[#This Row],[Age]]&lt;=68,"[46-68]",Main[[#This Row],[Age]]&gt;68,"[68+]")</f>
        <v>[46-68]</v>
      </c>
      <c r="E101" t="s">
        <v>12</v>
      </c>
      <c r="F101" t="s">
        <v>18</v>
      </c>
      <c r="G101" s="6">
        <v>19.29577432367925</v>
      </c>
      <c r="H101">
        <v>3</v>
      </c>
      <c r="I101">
        <v>4</v>
      </c>
      <c r="J101" s="3">
        <f>_xlfn.XLOOKUP(Main[[#This Row],[Patient_ID]],Hospitalvisits[Patient_ID],Hospitalvisits[Admission_Date])</f>
        <v>44769</v>
      </c>
      <c r="K101" s="3">
        <f>_xlfn.XLOOKUP(Main[[#This Row],[Patient_ID]],Hospitalvisits[Patient_ID],Hospitalvisits[Discharge_Date])</f>
        <v>44771</v>
      </c>
      <c r="L101">
        <f>Main[[#This Row],[Discharge Date]]-Main[[#This Row],[Admission Date]]</f>
        <v>2</v>
      </c>
      <c r="M101" t="str">
        <f>_xlfn.XLOOKUP(Main[[#This Row],[Patient_ID]],Hospitalvisits[Patient_ID],Hospitalvisits[Medical_Condition])</f>
        <v>Arthritis</v>
      </c>
      <c r="N101" t="str">
        <f>_xlfn.XLOOKUP(Main[[#This Row],[Patient_ID]],Hospitalvisits[Patient_ID],Hospitalvisits[Department])</f>
        <v>Orthopedics</v>
      </c>
      <c r="O101" s="8">
        <f>_xlfn.XLOOKUP(Main[[#This Row],[Patient_ID]],Financials[Patient_ID],Financials[Total_Bill_Amount])</f>
        <v>10012</v>
      </c>
      <c r="P101">
        <f>_xlfn.XLOOKUP(Main[[#This Row],[Patient_ID]],Financials[Patient_ID],Financials[Insurance_Coverage])</f>
        <v>5500.0679659289026</v>
      </c>
      <c r="Q101">
        <f>Main[[#This Row],[Total  Bill Amount]]-Main[[#This Row],[Insurance Coverage]]</f>
        <v>4511.9320340710974</v>
      </c>
      <c r="R101">
        <f>_xlfn.XLOOKUP(Main[[#This Row],[Patient_ID]],Hospitalvisits[Patient_ID],Hospitalvisits[Readmission Status])</f>
        <v>0</v>
      </c>
      <c r="S101" t="str">
        <f>_xlfn.XLOOKUP(Main[[#This Row],[Patient_ID]],Hospitalvisits[Patient_ID],Hospitalvisits[Hospital_Bed])</f>
        <v>Semi-Private Room</v>
      </c>
    </row>
    <row r="102" spans="1:19">
      <c r="A102">
        <v>113</v>
      </c>
      <c r="B102" t="s">
        <v>126</v>
      </c>
      <c r="C102">
        <v>40</v>
      </c>
      <c r="D102" t="str" cm="1">
        <f t="array" ref="D102">_xlfn.IFS(Main[[#This Row],[Age]]&lt;=23,"[0-23]",Main[[#This Row],[Age]]&lt;=45,"[24-45]",Main[[#This Row],[Age]]&lt;=68,"[46-68]",Main[[#This Row],[Age]]&gt;68,"[68+]")</f>
        <v>[24-45]</v>
      </c>
      <c r="E102" t="s">
        <v>12</v>
      </c>
      <c r="F102" t="s">
        <v>13</v>
      </c>
      <c r="G102" s="6">
        <v>15.800961992516861</v>
      </c>
      <c r="H102">
        <v>0</v>
      </c>
      <c r="I102">
        <v>9</v>
      </c>
      <c r="J102" s="3">
        <f>_xlfn.XLOOKUP(Main[[#This Row],[Patient_ID]],Hospitalvisits[Patient_ID],Hospitalvisits[Admission_Date])</f>
        <v>44628</v>
      </c>
      <c r="K102" s="3">
        <f>_xlfn.XLOOKUP(Main[[#This Row],[Patient_ID]],Hospitalvisits[Patient_ID],Hospitalvisits[Discharge_Date])</f>
        <v>44631</v>
      </c>
      <c r="L102">
        <f>Main[[#This Row],[Discharge Date]]-Main[[#This Row],[Admission Date]]</f>
        <v>3</v>
      </c>
      <c r="M102" t="str">
        <f>_xlfn.XLOOKUP(Main[[#This Row],[Patient_ID]],Hospitalvisits[Patient_ID],Hospitalvisits[Medical_Condition])</f>
        <v>Allergies</v>
      </c>
      <c r="N102" t="str">
        <f>_xlfn.XLOOKUP(Main[[#This Row],[Patient_ID]],Hospitalvisits[Patient_ID],Hospitalvisits[Department])</f>
        <v>Pediatrics</v>
      </c>
      <c r="O102" s="8">
        <f>_xlfn.XLOOKUP(Main[[#This Row],[Patient_ID]],Financials[Patient_ID],Financials[Total_Bill_Amount])</f>
        <v>13482</v>
      </c>
      <c r="P102">
        <f>_xlfn.XLOOKUP(Main[[#This Row],[Patient_ID]],Financials[Patient_ID],Financials[Insurance_Coverage])</f>
        <v>11246.2925037363</v>
      </c>
      <c r="Q102">
        <f>Main[[#This Row],[Total  Bill Amount]]-Main[[#This Row],[Insurance Coverage]]</f>
        <v>2235.7074962636998</v>
      </c>
      <c r="R102">
        <f>_xlfn.XLOOKUP(Main[[#This Row],[Patient_ID]],Hospitalvisits[Patient_ID],Hospitalvisits[Readmission Status])</f>
        <v>0</v>
      </c>
      <c r="S102" t="str">
        <f>_xlfn.XLOOKUP(Main[[#This Row],[Patient_ID]],Hospitalvisits[Patient_ID],Hospitalvisits[Hospital_Bed])</f>
        <v>Private Room</v>
      </c>
    </row>
    <row r="103" spans="1:19">
      <c r="A103">
        <v>114</v>
      </c>
      <c r="B103" t="s">
        <v>127</v>
      </c>
      <c r="C103">
        <v>55</v>
      </c>
      <c r="D103" t="str" cm="1">
        <f t="array" ref="D103">_xlfn.IFS(Main[[#This Row],[Age]]&lt;=23,"[0-23]",Main[[#This Row],[Age]]&lt;=45,"[24-45]",Main[[#This Row],[Age]]&lt;=68,"[46-68]",Main[[#This Row],[Age]]&gt;68,"[68+]")</f>
        <v>[46-68]</v>
      </c>
      <c r="E103" t="s">
        <v>9</v>
      </c>
      <c r="F103" t="s">
        <v>18</v>
      </c>
      <c r="G103" s="6">
        <v>32.844162595198441</v>
      </c>
      <c r="H103">
        <v>0</v>
      </c>
      <c r="I103">
        <v>4</v>
      </c>
      <c r="J103" s="3">
        <f>_xlfn.XLOOKUP(Main[[#This Row],[Patient_ID]],Hospitalvisits[Patient_ID],Hospitalvisits[Admission_Date])</f>
        <v>44564</v>
      </c>
      <c r="K103" s="3">
        <f>_xlfn.XLOOKUP(Main[[#This Row],[Patient_ID]],Hospitalvisits[Patient_ID],Hospitalvisits[Discharge_Date])</f>
        <v>44576</v>
      </c>
      <c r="L103">
        <f>Main[[#This Row],[Discharge Date]]-Main[[#This Row],[Admission Date]]</f>
        <v>12</v>
      </c>
      <c r="M103" t="str">
        <f>_xlfn.XLOOKUP(Main[[#This Row],[Patient_ID]],Hospitalvisits[Patient_ID],Hospitalvisits[Medical_Condition])</f>
        <v>Cancer</v>
      </c>
      <c r="N103" t="str">
        <f>_xlfn.XLOOKUP(Main[[#This Row],[Patient_ID]],Hospitalvisits[Patient_ID],Hospitalvisits[Department])</f>
        <v>Oncology</v>
      </c>
      <c r="O103" s="8">
        <f>_xlfn.XLOOKUP(Main[[#This Row],[Patient_ID]],Financials[Patient_ID],Financials[Total_Bill_Amount])</f>
        <v>4945</v>
      </c>
      <c r="P103">
        <f>_xlfn.XLOOKUP(Main[[#This Row],[Patient_ID]],Financials[Patient_ID],Financials[Insurance_Coverage])</f>
        <v>4248.8978978306022</v>
      </c>
      <c r="Q103">
        <f>Main[[#This Row],[Total  Bill Amount]]-Main[[#This Row],[Insurance Coverage]]</f>
        <v>696.10210216939777</v>
      </c>
      <c r="R103">
        <f>_xlfn.XLOOKUP(Main[[#This Row],[Patient_ID]],Hospitalvisits[Patient_ID],Hospitalvisits[Readmission Status])</f>
        <v>0</v>
      </c>
      <c r="S103" t="str">
        <f>_xlfn.XLOOKUP(Main[[#This Row],[Patient_ID]],Hospitalvisits[Patient_ID],Hospitalvisits[Hospital_Bed])</f>
        <v>Private Room</v>
      </c>
    </row>
    <row r="104" spans="1:19">
      <c r="A104">
        <v>115</v>
      </c>
      <c r="B104" t="s">
        <v>128</v>
      </c>
      <c r="C104">
        <v>65</v>
      </c>
      <c r="D104" t="str" cm="1">
        <f t="array" ref="D104">_xlfn.IFS(Main[[#This Row],[Age]]&lt;=23,"[0-23]",Main[[#This Row],[Age]]&lt;=45,"[24-45]",Main[[#This Row],[Age]]&lt;=68,"[46-68]",Main[[#This Row],[Age]]&gt;68,"[68+]")</f>
        <v>[46-68]</v>
      </c>
      <c r="E104" t="s">
        <v>9</v>
      </c>
      <c r="F104" t="s">
        <v>16</v>
      </c>
      <c r="G104" s="6">
        <v>31.64213129884963</v>
      </c>
      <c r="H104">
        <v>4</v>
      </c>
      <c r="I104">
        <v>9</v>
      </c>
      <c r="J104" s="3">
        <f>_xlfn.XLOOKUP(Main[[#This Row],[Patient_ID]],Hospitalvisits[Patient_ID],Hospitalvisits[Admission_Date])</f>
        <v>45375</v>
      </c>
      <c r="K104" s="3">
        <f>_xlfn.XLOOKUP(Main[[#This Row],[Patient_ID]],Hospitalvisits[Patient_ID],Hospitalvisits[Discharge_Date])</f>
        <v>45379</v>
      </c>
      <c r="L104">
        <f>Main[[#This Row],[Discharge Date]]-Main[[#This Row],[Admission Date]]</f>
        <v>4</v>
      </c>
      <c r="M104" t="str">
        <f>_xlfn.XLOOKUP(Main[[#This Row],[Patient_ID]],Hospitalvisits[Patient_ID],Hospitalvisits[Medical_Condition])</f>
        <v>Fracture</v>
      </c>
      <c r="N104" t="str">
        <f>_xlfn.XLOOKUP(Main[[#This Row],[Patient_ID]],Hospitalvisits[Patient_ID],Hospitalvisits[Department])</f>
        <v>Orthopedics</v>
      </c>
      <c r="O104" s="8">
        <f>_xlfn.XLOOKUP(Main[[#This Row],[Patient_ID]],Financials[Patient_ID],Financials[Total_Bill_Amount])</f>
        <v>18696</v>
      </c>
      <c r="P104">
        <f>_xlfn.XLOOKUP(Main[[#This Row],[Patient_ID]],Financials[Patient_ID],Financials[Insurance_Coverage])</f>
        <v>12020.5694533305</v>
      </c>
      <c r="Q104">
        <f>Main[[#This Row],[Total  Bill Amount]]-Main[[#This Row],[Insurance Coverage]]</f>
        <v>6675.4305466695005</v>
      </c>
      <c r="R104">
        <f>_xlfn.XLOOKUP(Main[[#This Row],[Patient_ID]],Hospitalvisits[Patient_ID],Hospitalvisits[Readmission Status])</f>
        <v>0</v>
      </c>
      <c r="S104" t="str">
        <f>_xlfn.XLOOKUP(Main[[#This Row],[Patient_ID]],Hospitalvisits[Patient_ID],Hospitalvisits[Hospital_Bed])</f>
        <v>Semi-Private Room</v>
      </c>
    </row>
    <row r="105" spans="1:19">
      <c r="A105">
        <v>116</v>
      </c>
      <c r="B105" t="s">
        <v>129</v>
      </c>
      <c r="C105">
        <v>24</v>
      </c>
      <c r="D105" t="str" cm="1">
        <f t="array" ref="D105">_xlfn.IFS(Main[[#This Row],[Age]]&lt;=23,"[0-23]",Main[[#This Row],[Age]]&lt;=45,"[24-45]",Main[[#This Row],[Age]]&lt;=68,"[46-68]",Main[[#This Row],[Age]]&gt;68,"[68+]")</f>
        <v>[24-45]</v>
      </c>
      <c r="E105" t="s">
        <v>12</v>
      </c>
      <c r="F105" t="s">
        <v>10</v>
      </c>
      <c r="G105" s="6">
        <v>20.124818114263089</v>
      </c>
      <c r="H105">
        <v>2</v>
      </c>
      <c r="I105">
        <v>8</v>
      </c>
      <c r="J105" s="3">
        <f>_xlfn.XLOOKUP(Main[[#This Row],[Patient_ID]],Hospitalvisits[Patient_ID],Hospitalvisits[Admission_Date])</f>
        <v>45032</v>
      </c>
      <c r="K105" s="3">
        <f>_xlfn.XLOOKUP(Main[[#This Row],[Patient_ID]],Hospitalvisits[Patient_ID],Hospitalvisits[Discharge_Date])</f>
        <v>45034</v>
      </c>
      <c r="L105">
        <f>Main[[#This Row],[Discharge Date]]-Main[[#This Row],[Admission Date]]</f>
        <v>2</v>
      </c>
      <c r="M105" t="str">
        <f>_xlfn.XLOOKUP(Main[[#This Row],[Patient_ID]],Hospitalvisits[Patient_ID],Hospitalvisits[Medical_Condition])</f>
        <v>Allergies</v>
      </c>
      <c r="N105" t="str">
        <f>_xlfn.XLOOKUP(Main[[#This Row],[Patient_ID]],Hospitalvisits[Patient_ID],Hospitalvisits[Department])</f>
        <v>Pediatrics</v>
      </c>
      <c r="O105" s="8">
        <f>_xlfn.XLOOKUP(Main[[#This Row],[Patient_ID]],Financials[Patient_ID],Financials[Total_Bill_Amount])</f>
        <v>15387</v>
      </c>
      <c r="P105">
        <f>_xlfn.XLOOKUP(Main[[#This Row],[Patient_ID]],Financials[Patient_ID],Financials[Insurance_Coverage])</f>
        <v>11936.04638075607</v>
      </c>
      <c r="Q105">
        <f>Main[[#This Row],[Total  Bill Amount]]-Main[[#This Row],[Insurance Coverage]]</f>
        <v>3450.95361924393</v>
      </c>
      <c r="R105">
        <f>_xlfn.XLOOKUP(Main[[#This Row],[Patient_ID]],Hospitalvisits[Patient_ID],Hospitalvisits[Readmission Status])</f>
        <v>0</v>
      </c>
      <c r="S105" t="str">
        <f>_xlfn.XLOOKUP(Main[[#This Row],[Patient_ID]],Hospitalvisits[Patient_ID],Hospitalvisits[Hospital_Bed])</f>
        <v>Semi-Private Room</v>
      </c>
    </row>
    <row r="106" spans="1:19">
      <c r="A106">
        <v>117</v>
      </c>
      <c r="B106" t="s">
        <v>130</v>
      </c>
      <c r="C106">
        <v>61</v>
      </c>
      <c r="D106" t="str" cm="1">
        <f t="array" ref="D106">_xlfn.IFS(Main[[#This Row],[Age]]&lt;=23,"[0-23]",Main[[#This Row],[Age]]&lt;=45,"[24-45]",Main[[#This Row],[Age]]&lt;=68,"[46-68]",Main[[#This Row],[Age]]&gt;68,"[68+]")</f>
        <v>[46-68]</v>
      </c>
      <c r="E106" t="s">
        <v>9</v>
      </c>
      <c r="F106" t="s">
        <v>13</v>
      </c>
      <c r="G106" s="6">
        <v>38.045479720033342</v>
      </c>
      <c r="H106">
        <v>1</v>
      </c>
      <c r="I106">
        <v>1</v>
      </c>
      <c r="J106" s="3">
        <f>_xlfn.XLOOKUP(Main[[#This Row],[Patient_ID]],Hospitalvisits[Patient_ID],Hospitalvisits[Admission_Date])</f>
        <v>45193</v>
      </c>
      <c r="K106" s="3">
        <f>_xlfn.XLOOKUP(Main[[#This Row],[Patient_ID]],Hospitalvisits[Patient_ID],Hospitalvisits[Discharge_Date])</f>
        <v>45198</v>
      </c>
      <c r="L106">
        <f>Main[[#This Row],[Discharge Date]]-Main[[#This Row],[Admission Date]]</f>
        <v>5</v>
      </c>
      <c r="M106" t="str">
        <f>_xlfn.XLOOKUP(Main[[#This Row],[Patient_ID]],Hospitalvisits[Patient_ID],Hospitalvisits[Medical_Condition])</f>
        <v>Hypertension</v>
      </c>
      <c r="N106" t="str">
        <f>_xlfn.XLOOKUP(Main[[#This Row],[Patient_ID]],Hospitalvisits[Patient_ID],Hospitalvisits[Department])</f>
        <v>Cardiology</v>
      </c>
      <c r="O106" s="8">
        <f>_xlfn.XLOOKUP(Main[[#This Row],[Patient_ID]],Financials[Patient_ID],Financials[Total_Bill_Amount])</f>
        <v>22513</v>
      </c>
      <c r="P106">
        <f>_xlfn.XLOOKUP(Main[[#This Row],[Patient_ID]],Financials[Patient_ID],Financials[Insurance_Coverage])</f>
        <v>14060.22199480193</v>
      </c>
      <c r="Q106">
        <f>Main[[#This Row],[Total  Bill Amount]]-Main[[#This Row],[Insurance Coverage]]</f>
        <v>8452.7780051980699</v>
      </c>
      <c r="R106">
        <f>_xlfn.XLOOKUP(Main[[#This Row],[Patient_ID]],Hospitalvisits[Patient_ID],Hospitalvisits[Readmission Status])</f>
        <v>0</v>
      </c>
      <c r="S106" t="str">
        <f>_xlfn.XLOOKUP(Main[[#This Row],[Patient_ID]],Hospitalvisits[Patient_ID],Hospitalvisits[Hospital_Bed])</f>
        <v>Private Room</v>
      </c>
    </row>
    <row r="107" spans="1:19">
      <c r="A107">
        <v>118</v>
      </c>
      <c r="B107" t="s">
        <v>131</v>
      </c>
      <c r="C107">
        <v>49</v>
      </c>
      <c r="D107" t="str" cm="1">
        <f t="array" ref="D107">_xlfn.IFS(Main[[#This Row],[Age]]&lt;=23,"[0-23]",Main[[#This Row],[Age]]&lt;=45,"[24-45]",Main[[#This Row],[Age]]&lt;=68,"[46-68]",Main[[#This Row],[Age]]&gt;68,"[68+]")</f>
        <v>[46-68]</v>
      </c>
      <c r="E107" t="s">
        <v>9</v>
      </c>
      <c r="F107" t="s">
        <v>16</v>
      </c>
      <c r="G107" s="6">
        <v>36.219670614112808</v>
      </c>
      <c r="H107">
        <v>2</v>
      </c>
      <c r="I107">
        <v>1</v>
      </c>
      <c r="J107" s="3">
        <f>_xlfn.XLOOKUP(Main[[#This Row],[Patient_ID]],Hospitalvisits[Patient_ID],Hospitalvisits[Admission_Date])</f>
        <v>44590</v>
      </c>
      <c r="K107" s="3">
        <f>_xlfn.XLOOKUP(Main[[#This Row],[Patient_ID]],Hospitalvisits[Patient_ID],Hospitalvisits[Discharge_Date])</f>
        <v>44592</v>
      </c>
      <c r="L107">
        <f>Main[[#This Row],[Discharge Date]]-Main[[#This Row],[Admission Date]]</f>
        <v>2</v>
      </c>
      <c r="M107" t="str">
        <f>_xlfn.XLOOKUP(Main[[#This Row],[Patient_ID]],Hospitalvisits[Patient_ID],Hospitalvisits[Medical_Condition])</f>
        <v>Allergies</v>
      </c>
      <c r="N107" t="str">
        <f>_xlfn.XLOOKUP(Main[[#This Row],[Patient_ID]],Hospitalvisits[Patient_ID],Hospitalvisits[Department])</f>
        <v>Pediatrics</v>
      </c>
      <c r="O107" s="8">
        <f>_xlfn.XLOOKUP(Main[[#This Row],[Patient_ID]],Financials[Patient_ID],Financials[Total_Bill_Amount])</f>
        <v>9436</v>
      </c>
      <c r="P107">
        <f>_xlfn.XLOOKUP(Main[[#This Row],[Patient_ID]],Financials[Patient_ID],Financials[Insurance_Coverage])</f>
        <v>7644.2494528736388</v>
      </c>
      <c r="Q107">
        <f>Main[[#This Row],[Total  Bill Amount]]-Main[[#This Row],[Insurance Coverage]]</f>
        <v>1791.7505471263612</v>
      </c>
      <c r="R107">
        <f>_xlfn.XLOOKUP(Main[[#This Row],[Patient_ID]],Hospitalvisits[Patient_ID],Hospitalvisits[Readmission Status])</f>
        <v>1</v>
      </c>
      <c r="S107" t="str">
        <f>_xlfn.XLOOKUP(Main[[#This Row],[Patient_ID]],Hospitalvisits[Patient_ID],Hospitalvisits[Hospital_Bed])</f>
        <v>Private Room</v>
      </c>
    </row>
    <row r="108" spans="1:19">
      <c r="A108">
        <v>119</v>
      </c>
      <c r="B108" t="s">
        <v>132</v>
      </c>
      <c r="C108">
        <v>26</v>
      </c>
      <c r="D108" t="str" cm="1">
        <f t="array" ref="D108">_xlfn.IFS(Main[[#This Row],[Age]]&lt;=23,"[0-23]",Main[[#This Row],[Age]]&lt;=45,"[24-45]",Main[[#This Row],[Age]]&lt;=68,"[46-68]",Main[[#This Row],[Age]]&gt;68,"[68+]")</f>
        <v>[24-45]</v>
      </c>
      <c r="E108" t="s">
        <v>9</v>
      </c>
      <c r="F108" t="s">
        <v>13</v>
      </c>
      <c r="G108" s="6">
        <v>21.058142005286289</v>
      </c>
      <c r="H108">
        <v>4</v>
      </c>
      <c r="I108">
        <v>5</v>
      </c>
      <c r="J108" s="3">
        <f>_xlfn.XLOOKUP(Main[[#This Row],[Patient_ID]],Hospitalvisits[Patient_ID],Hospitalvisits[Admission_Date])</f>
        <v>44886</v>
      </c>
      <c r="K108" s="3">
        <f>_xlfn.XLOOKUP(Main[[#This Row],[Patient_ID]],Hospitalvisits[Patient_ID],Hospitalvisits[Discharge_Date])</f>
        <v>44889</v>
      </c>
      <c r="L108">
        <f>Main[[#This Row],[Discharge Date]]-Main[[#This Row],[Admission Date]]</f>
        <v>3</v>
      </c>
      <c r="M108" t="str">
        <f>_xlfn.XLOOKUP(Main[[#This Row],[Patient_ID]],Hospitalvisits[Patient_ID],Hospitalvisits[Medical_Condition])</f>
        <v>Allergies</v>
      </c>
      <c r="N108" t="str">
        <f>_xlfn.XLOOKUP(Main[[#This Row],[Patient_ID]],Hospitalvisits[Patient_ID],Hospitalvisits[Department])</f>
        <v>Pediatrics</v>
      </c>
      <c r="O108" s="8">
        <f>_xlfn.XLOOKUP(Main[[#This Row],[Patient_ID]],Financials[Patient_ID],Financials[Total_Bill_Amount])</f>
        <v>41202</v>
      </c>
      <c r="P108">
        <f>_xlfn.XLOOKUP(Main[[#This Row],[Patient_ID]],Financials[Patient_ID],Financials[Insurance_Coverage])</f>
        <v>29374.406187281002</v>
      </c>
      <c r="Q108">
        <f>Main[[#This Row],[Total  Bill Amount]]-Main[[#This Row],[Insurance Coverage]]</f>
        <v>11827.593812718998</v>
      </c>
      <c r="R108">
        <f>_xlfn.XLOOKUP(Main[[#This Row],[Patient_ID]],Hospitalvisits[Patient_ID],Hospitalvisits[Readmission Status])</f>
        <v>0</v>
      </c>
      <c r="S108" t="str">
        <f>_xlfn.XLOOKUP(Main[[#This Row],[Patient_ID]],Hospitalvisits[Patient_ID],Hospitalvisits[Hospital_Bed])</f>
        <v>General Ward</v>
      </c>
    </row>
    <row r="109" spans="1:19">
      <c r="A109">
        <v>120</v>
      </c>
      <c r="B109" t="s">
        <v>133</v>
      </c>
      <c r="C109">
        <v>16</v>
      </c>
      <c r="D109" t="str" cm="1">
        <f t="array" ref="D109">_xlfn.IFS(Main[[#This Row],[Age]]&lt;=23,"[0-23]",Main[[#This Row],[Age]]&lt;=45,"[24-45]",Main[[#This Row],[Age]]&lt;=68,"[46-68]",Main[[#This Row],[Age]]&gt;68,"[68+]")</f>
        <v>[0-23]</v>
      </c>
      <c r="E109" t="s">
        <v>12</v>
      </c>
      <c r="F109" t="s">
        <v>18</v>
      </c>
      <c r="G109" s="6">
        <v>39.063108424271178</v>
      </c>
      <c r="H109">
        <v>2</v>
      </c>
      <c r="I109">
        <v>10</v>
      </c>
      <c r="J109" s="3">
        <f>_xlfn.XLOOKUP(Main[[#This Row],[Patient_ID]],Hospitalvisits[Patient_ID],Hospitalvisits[Admission_Date])</f>
        <v>44801</v>
      </c>
      <c r="K109" s="3">
        <f>_xlfn.XLOOKUP(Main[[#This Row],[Patient_ID]],Hospitalvisits[Patient_ID],Hospitalvisits[Discharge_Date])</f>
        <v>44808</v>
      </c>
      <c r="L109">
        <f>Main[[#This Row],[Discharge Date]]-Main[[#This Row],[Admission Date]]</f>
        <v>7</v>
      </c>
      <c r="M109" t="str">
        <f>_xlfn.XLOOKUP(Main[[#This Row],[Patient_ID]],Hospitalvisits[Patient_ID],Hospitalvisits[Medical_Condition])</f>
        <v>Stroke</v>
      </c>
      <c r="N109" t="str">
        <f>_xlfn.XLOOKUP(Main[[#This Row],[Patient_ID]],Hospitalvisits[Patient_ID],Hospitalvisits[Department])</f>
        <v>Neurology</v>
      </c>
      <c r="O109" s="8">
        <f>_xlfn.XLOOKUP(Main[[#This Row],[Patient_ID]],Financials[Patient_ID],Financials[Total_Bill_Amount])</f>
        <v>9540</v>
      </c>
      <c r="P109">
        <f>_xlfn.XLOOKUP(Main[[#This Row],[Patient_ID]],Financials[Patient_ID],Financials[Insurance_Coverage])</f>
        <v>4947.1468193479996</v>
      </c>
      <c r="Q109">
        <f>Main[[#This Row],[Total  Bill Amount]]-Main[[#This Row],[Insurance Coverage]]</f>
        <v>4592.8531806520004</v>
      </c>
      <c r="R109">
        <f>_xlfn.XLOOKUP(Main[[#This Row],[Patient_ID]],Hospitalvisits[Patient_ID],Hospitalvisits[Readmission Status])</f>
        <v>0</v>
      </c>
      <c r="S109" t="str">
        <f>_xlfn.XLOOKUP(Main[[#This Row],[Patient_ID]],Hospitalvisits[Patient_ID],Hospitalvisits[Hospital_Bed])</f>
        <v>General Ward</v>
      </c>
    </row>
    <row r="110" spans="1:19">
      <c r="A110">
        <v>122</v>
      </c>
      <c r="B110" t="s">
        <v>135</v>
      </c>
      <c r="C110">
        <v>13</v>
      </c>
      <c r="D110" t="str" cm="1">
        <f t="array" ref="D110">_xlfn.IFS(Main[[#This Row],[Age]]&lt;=23,"[0-23]",Main[[#This Row],[Age]]&lt;=45,"[24-45]",Main[[#This Row],[Age]]&lt;=68,"[46-68]",Main[[#This Row],[Age]]&gt;68,"[68+]")</f>
        <v>[0-23]</v>
      </c>
      <c r="E110" t="s">
        <v>12</v>
      </c>
      <c r="F110" t="s">
        <v>18</v>
      </c>
      <c r="G110" s="6">
        <v>19.67842309748217</v>
      </c>
      <c r="H110">
        <v>1</v>
      </c>
      <c r="I110">
        <v>9</v>
      </c>
      <c r="J110" s="3">
        <f>_xlfn.XLOOKUP(Main[[#This Row],[Patient_ID]],Hospitalvisits[Patient_ID],Hospitalvisits[Admission_Date])</f>
        <v>44637</v>
      </c>
      <c r="K110" s="3">
        <f>_xlfn.XLOOKUP(Main[[#This Row],[Patient_ID]],Hospitalvisits[Patient_ID],Hospitalvisits[Discharge_Date])</f>
        <v>44639</v>
      </c>
      <c r="L110">
        <f>Main[[#This Row],[Discharge Date]]-Main[[#This Row],[Admission Date]]</f>
        <v>2</v>
      </c>
      <c r="M110" t="str">
        <f>_xlfn.XLOOKUP(Main[[#This Row],[Patient_ID]],Hospitalvisits[Patient_ID],Hospitalvisits[Medical_Condition])</f>
        <v>Asthma</v>
      </c>
      <c r="N110" t="str">
        <f>_xlfn.XLOOKUP(Main[[#This Row],[Patient_ID]],Hospitalvisits[Patient_ID],Hospitalvisits[Department])</f>
        <v>Pediatrics</v>
      </c>
      <c r="O110" s="8">
        <f>_xlfn.XLOOKUP(Main[[#This Row],[Patient_ID]],Financials[Patient_ID],Financials[Total_Bill_Amount])</f>
        <v>19197</v>
      </c>
      <c r="P110">
        <f>_xlfn.XLOOKUP(Main[[#This Row],[Patient_ID]],Financials[Patient_ID],Financials[Insurance_Coverage])</f>
        <v>13956.18945218043</v>
      </c>
      <c r="Q110">
        <f>Main[[#This Row],[Total  Bill Amount]]-Main[[#This Row],[Insurance Coverage]]</f>
        <v>5240.8105478195703</v>
      </c>
      <c r="R110">
        <f>_xlfn.XLOOKUP(Main[[#This Row],[Patient_ID]],Hospitalvisits[Patient_ID],Hospitalvisits[Readmission Status])</f>
        <v>0</v>
      </c>
      <c r="S110" t="str">
        <f>_xlfn.XLOOKUP(Main[[#This Row],[Patient_ID]],Hospitalvisits[Patient_ID],Hospitalvisits[Hospital_Bed])</f>
        <v>Semi-Private Room</v>
      </c>
    </row>
    <row r="111" spans="1:19">
      <c r="A111">
        <v>123</v>
      </c>
      <c r="B111" t="s">
        <v>136</v>
      </c>
      <c r="C111">
        <v>23</v>
      </c>
      <c r="D111" t="str" cm="1">
        <f t="array" ref="D111">_xlfn.IFS(Main[[#This Row],[Age]]&lt;=23,"[0-23]",Main[[#This Row],[Age]]&lt;=45,"[24-45]",Main[[#This Row],[Age]]&lt;=68,"[46-68]",Main[[#This Row],[Age]]&gt;68,"[68+]")</f>
        <v>[0-23]</v>
      </c>
      <c r="E111" t="s">
        <v>12</v>
      </c>
      <c r="F111" t="s">
        <v>13</v>
      </c>
      <c r="G111" s="6">
        <v>23.812205176210181</v>
      </c>
      <c r="H111">
        <v>2</v>
      </c>
      <c r="I111">
        <v>10</v>
      </c>
      <c r="J111" s="3">
        <f>_xlfn.XLOOKUP(Main[[#This Row],[Patient_ID]],Hospitalvisits[Patient_ID],Hospitalvisits[Admission_Date])</f>
        <v>44593</v>
      </c>
      <c r="K111" s="3">
        <f>_xlfn.XLOOKUP(Main[[#This Row],[Patient_ID]],Hospitalvisits[Patient_ID],Hospitalvisits[Discharge_Date])</f>
        <v>44601</v>
      </c>
      <c r="L111">
        <f>Main[[#This Row],[Discharge Date]]-Main[[#This Row],[Admission Date]]</f>
        <v>8</v>
      </c>
      <c r="M111" t="str">
        <f>_xlfn.XLOOKUP(Main[[#This Row],[Patient_ID]],Hospitalvisits[Patient_ID],Hospitalvisits[Medical_Condition])</f>
        <v>Severe Trauma</v>
      </c>
      <c r="N111" t="str">
        <f>_xlfn.XLOOKUP(Main[[#This Row],[Patient_ID]],Hospitalvisits[Patient_ID],Hospitalvisits[Department])</f>
        <v>Emergency</v>
      </c>
      <c r="O111" s="8">
        <f>_xlfn.XLOOKUP(Main[[#This Row],[Patient_ID]],Financials[Patient_ID],Financials[Total_Bill_Amount])</f>
        <v>15221</v>
      </c>
      <c r="P111">
        <f>_xlfn.XLOOKUP(Main[[#This Row],[Patient_ID]],Financials[Patient_ID],Financials[Insurance_Coverage])</f>
        <v>13282.92465314746</v>
      </c>
      <c r="Q111">
        <f>Main[[#This Row],[Total  Bill Amount]]-Main[[#This Row],[Insurance Coverage]]</f>
        <v>1938.07534685254</v>
      </c>
      <c r="R111">
        <f>_xlfn.XLOOKUP(Main[[#This Row],[Patient_ID]],Hospitalvisits[Patient_ID],Hospitalvisits[Readmission Status])</f>
        <v>0</v>
      </c>
      <c r="S111" t="str">
        <f>_xlfn.XLOOKUP(Main[[#This Row],[Patient_ID]],Hospitalvisits[Patient_ID],Hospitalvisits[Hospital_Bed])</f>
        <v>Semi-Private Room</v>
      </c>
    </row>
    <row r="112" spans="1:19">
      <c r="A112">
        <v>124</v>
      </c>
      <c r="B112" t="s">
        <v>137</v>
      </c>
      <c r="C112">
        <v>8</v>
      </c>
      <c r="D112" t="str" cm="1">
        <f t="array" ref="D112">_xlfn.IFS(Main[[#This Row],[Age]]&lt;=23,"[0-23]",Main[[#This Row],[Age]]&lt;=45,"[24-45]",Main[[#This Row],[Age]]&lt;=68,"[46-68]",Main[[#This Row],[Age]]&gt;68,"[68+]")</f>
        <v>[0-23]</v>
      </c>
      <c r="E112" t="s">
        <v>12</v>
      </c>
      <c r="F112" t="s">
        <v>13</v>
      </c>
      <c r="G112" s="6">
        <v>28.531412922088531</v>
      </c>
      <c r="H112">
        <v>2</v>
      </c>
      <c r="I112">
        <v>1</v>
      </c>
      <c r="J112" s="3">
        <f>_xlfn.XLOOKUP(Main[[#This Row],[Patient_ID]],Hospitalvisits[Patient_ID],Hospitalvisits[Admission_Date])</f>
        <v>44757</v>
      </c>
      <c r="K112" s="3">
        <f>_xlfn.XLOOKUP(Main[[#This Row],[Patient_ID]],Hospitalvisits[Patient_ID],Hospitalvisits[Discharge_Date])</f>
        <v>44773</v>
      </c>
      <c r="L112">
        <f>Main[[#This Row],[Discharge Date]]-Main[[#This Row],[Admission Date]]</f>
        <v>16</v>
      </c>
      <c r="M112" t="str">
        <f>_xlfn.XLOOKUP(Main[[#This Row],[Patient_ID]],Hospitalvisits[Patient_ID],Hospitalvisits[Medical_Condition])</f>
        <v>Tumor</v>
      </c>
      <c r="N112" t="str">
        <f>_xlfn.XLOOKUP(Main[[#This Row],[Patient_ID]],Hospitalvisits[Patient_ID],Hospitalvisits[Department])</f>
        <v>Oncology</v>
      </c>
      <c r="O112" s="8">
        <f>_xlfn.XLOOKUP(Main[[#This Row],[Patient_ID]],Financials[Patient_ID],Financials[Total_Bill_Amount])</f>
        <v>6408</v>
      </c>
      <c r="P112">
        <f>_xlfn.XLOOKUP(Main[[#This Row],[Patient_ID]],Financials[Patient_ID],Financials[Insurance_Coverage])</f>
        <v>5734.7445559331309</v>
      </c>
      <c r="Q112">
        <f>Main[[#This Row],[Total  Bill Amount]]-Main[[#This Row],[Insurance Coverage]]</f>
        <v>673.25544406686913</v>
      </c>
      <c r="R112">
        <f>_xlfn.XLOOKUP(Main[[#This Row],[Patient_ID]],Hospitalvisits[Patient_ID],Hospitalvisits[Readmission Status])</f>
        <v>0</v>
      </c>
      <c r="S112" t="str">
        <f>_xlfn.XLOOKUP(Main[[#This Row],[Patient_ID]],Hospitalvisits[Patient_ID],Hospitalvisits[Hospital_Bed])</f>
        <v>General Ward</v>
      </c>
    </row>
    <row r="113" spans="1:19">
      <c r="A113">
        <v>125</v>
      </c>
      <c r="B113" t="s">
        <v>138</v>
      </c>
      <c r="C113">
        <v>81</v>
      </c>
      <c r="D113" t="str" cm="1">
        <f t="array" ref="D113">_xlfn.IFS(Main[[#This Row],[Age]]&lt;=23,"[0-23]",Main[[#This Row],[Age]]&lt;=45,"[24-45]",Main[[#This Row],[Age]]&lt;=68,"[46-68]",Main[[#This Row],[Age]]&gt;68,"[68+]")</f>
        <v>[68+]</v>
      </c>
      <c r="E113" t="s">
        <v>9</v>
      </c>
      <c r="F113" t="s">
        <v>18</v>
      </c>
      <c r="G113" s="6">
        <v>25.04239612240973</v>
      </c>
      <c r="H113">
        <v>3</v>
      </c>
      <c r="I113">
        <v>8</v>
      </c>
      <c r="J113" s="3">
        <f>_xlfn.XLOOKUP(Main[[#This Row],[Patient_ID]],Hospitalvisits[Patient_ID],Hospitalvisits[Admission_Date])</f>
        <v>44581</v>
      </c>
      <c r="K113" s="3">
        <f>_xlfn.XLOOKUP(Main[[#This Row],[Patient_ID]],Hospitalvisits[Patient_ID],Hospitalvisits[Discharge_Date])</f>
        <v>44586</v>
      </c>
      <c r="L113">
        <f>Main[[#This Row],[Discharge Date]]-Main[[#This Row],[Admission Date]]</f>
        <v>5</v>
      </c>
      <c r="M113" t="str">
        <f>_xlfn.XLOOKUP(Main[[#This Row],[Patient_ID]],Hospitalvisits[Patient_ID],Hospitalvisits[Medical_Condition])</f>
        <v>Arthritis</v>
      </c>
      <c r="N113" t="str">
        <f>_xlfn.XLOOKUP(Main[[#This Row],[Patient_ID]],Hospitalvisits[Patient_ID],Hospitalvisits[Department])</f>
        <v>Orthopedics</v>
      </c>
      <c r="O113" s="8">
        <f>_xlfn.XLOOKUP(Main[[#This Row],[Patient_ID]],Financials[Patient_ID],Financials[Total_Bill_Amount])</f>
        <v>13717</v>
      </c>
      <c r="P113">
        <f>_xlfn.XLOOKUP(Main[[#This Row],[Patient_ID]],Financials[Patient_ID],Financials[Insurance_Coverage])</f>
        <v>10311.267095204799</v>
      </c>
      <c r="Q113">
        <f>Main[[#This Row],[Total  Bill Amount]]-Main[[#This Row],[Insurance Coverage]]</f>
        <v>3405.7329047952007</v>
      </c>
      <c r="R113">
        <f>_xlfn.XLOOKUP(Main[[#This Row],[Patient_ID]],Hospitalvisits[Patient_ID],Hospitalvisits[Readmission Status])</f>
        <v>0</v>
      </c>
      <c r="S113" t="str">
        <f>_xlfn.XLOOKUP(Main[[#This Row],[Patient_ID]],Hospitalvisits[Patient_ID],Hospitalvisits[Hospital_Bed])</f>
        <v>General Ward</v>
      </c>
    </row>
    <row r="114" spans="1:19">
      <c r="A114">
        <v>126</v>
      </c>
      <c r="B114" t="s">
        <v>139</v>
      </c>
      <c r="C114">
        <v>72</v>
      </c>
      <c r="D114" t="str" cm="1">
        <f t="array" ref="D114">_xlfn.IFS(Main[[#This Row],[Age]]&lt;=23,"[0-23]",Main[[#This Row],[Age]]&lt;=45,"[24-45]",Main[[#This Row],[Age]]&lt;=68,"[46-68]",Main[[#This Row],[Age]]&gt;68,"[68+]")</f>
        <v>[68+]</v>
      </c>
      <c r="E114" t="s">
        <v>9</v>
      </c>
      <c r="F114" t="s">
        <v>16</v>
      </c>
      <c r="G114" s="6">
        <v>28.032271893649821</v>
      </c>
      <c r="H114">
        <v>5</v>
      </c>
      <c r="I114">
        <v>9</v>
      </c>
      <c r="J114" s="3">
        <f>_xlfn.XLOOKUP(Main[[#This Row],[Patient_ID]],Hospitalvisits[Patient_ID],Hospitalvisits[Admission_Date])</f>
        <v>44813</v>
      </c>
      <c r="K114" s="3">
        <f>_xlfn.XLOOKUP(Main[[#This Row],[Patient_ID]],Hospitalvisits[Patient_ID],Hospitalvisits[Discharge_Date])</f>
        <v>44820</v>
      </c>
      <c r="L114">
        <f>Main[[#This Row],[Discharge Date]]-Main[[#This Row],[Admission Date]]</f>
        <v>7</v>
      </c>
      <c r="M114" t="str">
        <f>_xlfn.XLOOKUP(Main[[#This Row],[Patient_ID]],Hospitalvisits[Patient_ID],Hospitalvisits[Medical_Condition])</f>
        <v>Tumor</v>
      </c>
      <c r="N114" t="str">
        <f>_xlfn.XLOOKUP(Main[[#This Row],[Patient_ID]],Hospitalvisits[Patient_ID],Hospitalvisits[Department])</f>
        <v>Oncology</v>
      </c>
      <c r="O114" s="8">
        <f>_xlfn.XLOOKUP(Main[[#This Row],[Patient_ID]],Financials[Patient_ID],Financials[Total_Bill_Amount])</f>
        <v>20199</v>
      </c>
      <c r="P114">
        <f>_xlfn.XLOOKUP(Main[[#This Row],[Patient_ID]],Financials[Patient_ID],Financials[Insurance_Coverage])</f>
        <v>11813.466019875061</v>
      </c>
      <c r="Q114">
        <f>Main[[#This Row],[Total  Bill Amount]]-Main[[#This Row],[Insurance Coverage]]</f>
        <v>8385.5339801249393</v>
      </c>
      <c r="R114">
        <f>_xlfn.XLOOKUP(Main[[#This Row],[Patient_ID]],Hospitalvisits[Patient_ID],Hospitalvisits[Readmission Status])</f>
        <v>1</v>
      </c>
      <c r="S114" t="str">
        <f>_xlfn.XLOOKUP(Main[[#This Row],[Patient_ID]],Hospitalvisits[Patient_ID],Hospitalvisits[Hospital_Bed])</f>
        <v>General Ward</v>
      </c>
    </row>
    <row r="115" spans="1:19">
      <c r="A115">
        <v>127</v>
      </c>
      <c r="B115" t="s">
        <v>140</v>
      </c>
      <c r="C115">
        <v>75</v>
      </c>
      <c r="D115" t="str" cm="1">
        <f t="array" ref="D115">_xlfn.IFS(Main[[#This Row],[Age]]&lt;=23,"[0-23]",Main[[#This Row],[Age]]&lt;=45,"[24-45]",Main[[#This Row],[Age]]&lt;=68,"[46-68]",Main[[#This Row],[Age]]&gt;68,"[68+]")</f>
        <v>[68+]</v>
      </c>
      <c r="E115" t="s">
        <v>12</v>
      </c>
      <c r="F115" t="s">
        <v>18</v>
      </c>
      <c r="G115" s="6">
        <v>24.351763760836981</v>
      </c>
      <c r="H115">
        <v>2</v>
      </c>
      <c r="I115">
        <v>9</v>
      </c>
      <c r="J115" s="3">
        <f>_xlfn.XLOOKUP(Main[[#This Row],[Patient_ID]],Hospitalvisits[Patient_ID],Hospitalvisits[Admission_Date])</f>
        <v>44614</v>
      </c>
      <c r="K115" s="3">
        <f>_xlfn.XLOOKUP(Main[[#This Row],[Patient_ID]],Hospitalvisits[Patient_ID],Hospitalvisits[Discharge_Date])</f>
        <v>44616</v>
      </c>
      <c r="L115">
        <f>Main[[#This Row],[Discharge Date]]-Main[[#This Row],[Admission Date]]</f>
        <v>2</v>
      </c>
      <c r="M115" t="str">
        <f>_xlfn.XLOOKUP(Main[[#This Row],[Patient_ID]],Hospitalvisits[Patient_ID],Hospitalvisits[Medical_Condition])</f>
        <v>Arthritis</v>
      </c>
      <c r="N115" t="str">
        <f>_xlfn.XLOOKUP(Main[[#This Row],[Patient_ID]],Hospitalvisits[Patient_ID],Hospitalvisits[Department])</f>
        <v>Orthopedics</v>
      </c>
      <c r="O115" s="8">
        <f>_xlfn.XLOOKUP(Main[[#This Row],[Patient_ID]],Financials[Patient_ID],Financials[Total_Bill_Amount])</f>
        <v>11591</v>
      </c>
      <c r="P115">
        <f>_xlfn.XLOOKUP(Main[[#This Row],[Patient_ID]],Financials[Patient_ID],Financials[Insurance_Coverage])</f>
        <v>8912.8590523567836</v>
      </c>
      <c r="Q115">
        <f>Main[[#This Row],[Total  Bill Amount]]-Main[[#This Row],[Insurance Coverage]]</f>
        <v>2678.1409476432164</v>
      </c>
      <c r="R115">
        <f>_xlfn.XLOOKUP(Main[[#This Row],[Patient_ID]],Hospitalvisits[Patient_ID],Hospitalvisits[Readmission Status])</f>
        <v>0</v>
      </c>
      <c r="S115" t="str">
        <f>_xlfn.XLOOKUP(Main[[#This Row],[Patient_ID]],Hospitalvisits[Patient_ID],Hospitalvisits[Hospital_Bed])</f>
        <v>General Ward</v>
      </c>
    </row>
    <row r="116" spans="1:19">
      <c r="A116">
        <v>128</v>
      </c>
      <c r="B116" t="s">
        <v>141</v>
      </c>
      <c r="C116">
        <v>59</v>
      </c>
      <c r="D116" t="str" cm="1">
        <f t="array" ref="D116">_xlfn.IFS(Main[[#This Row],[Age]]&lt;=23,"[0-23]",Main[[#This Row],[Age]]&lt;=45,"[24-45]",Main[[#This Row],[Age]]&lt;=68,"[46-68]",Main[[#This Row],[Age]]&gt;68,"[68+]")</f>
        <v>[46-68]</v>
      </c>
      <c r="E116" t="s">
        <v>9</v>
      </c>
      <c r="F116" t="s">
        <v>16</v>
      </c>
      <c r="G116" s="6">
        <v>21.86703610026743</v>
      </c>
      <c r="H116">
        <v>2</v>
      </c>
      <c r="I116">
        <v>4</v>
      </c>
      <c r="J116" s="3">
        <f>_xlfn.XLOOKUP(Main[[#This Row],[Patient_ID]],Hospitalvisits[Patient_ID],Hospitalvisits[Admission_Date])</f>
        <v>44587</v>
      </c>
      <c r="K116" s="3">
        <f>_xlfn.XLOOKUP(Main[[#This Row],[Patient_ID]],Hospitalvisits[Patient_ID],Hospitalvisits[Discharge_Date])</f>
        <v>44597</v>
      </c>
      <c r="L116">
        <f>Main[[#This Row],[Discharge Date]]-Main[[#This Row],[Admission Date]]</f>
        <v>10</v>
      </c>
      <c r="M116" t="str">
        <f>_xlfn.XLOOKUP(Main[[#This Row],[Patient_ID]],Hospitalvisits[Patient_ID],Hospitalvisits[Medical_Condition])</f>
        <v>Cancer</v>
      </c>
      <c r="N116" t="str">
        <f>_xlfn.XLOOKUP(Main[[#This Row],[Patient_ID]],Hospitalvisits[Patient_ID],Hospitalvisits[Department])</f>
        <v>Oncology</v>
      </c>
      <c r="O116" s="8">
        <f>_xlfn.XLOOKUP(Main[[#This Row],[Patient_ID]],Financials[Patient_ID],Financials[Total_Bill_Amount])</f>
        <v>25257</v>
      </c>
      <c r="P116">
        <f>_xlfn.XLOOKUP(Main[[#This Row],[Patient_ID]],Financials[Patient_ID],Financials[Insurance_Coverage])</f>
        <v>21775.92502688328</v>
      </c>
      <c r="Q116">
        <f>Main[[#This Row],[Total  Bill Amount]]-Main[[#This Row],[Insurance Coverage]]</f>
        <v>3481.0749731167198</v>
      </c>
      <c r="R116">
        <f>_xlfn.XLOOKUP(Main[[#This Row],[Patient_ID]],Hospitalvisits[Patient_ID],Hospitalvisits[Readmission Status])</f>
        <v>0</v>
      </c>
      <c r="S116" t="str">
        <f>_xlfn.XLOOKUP(Main[[#This Row],[Patient_ID]],Hospitalvisits[Patient_ID],Hospitalvisits[Hospital_Bed])</f>
        <v>Private Room</v>
      </c>
    </row>
    <row r="117" spans="1:19">
      <c r="A117">
        <v>130</v>
      </c>
      <c r="B117" t="s">
        <v>143</v>
      </c>
      <c r="C117">
        <v>72</v>
      </c>
      <c r="D117" t="str" cm="1">
        <f t="array" ref="D117">_xlfn.IFS(Main[[#This Row],[Age]]&lt;=23,"[0-23]",Main[[#This Row],[Age]]&lt;=45,"[24-45]",Main[[#This Row],[Age]]&lt;=68,"[46-68]",Main[[#This Row],[Age]]&gt;68,"[68+]")</f>
        <v>[68+]</v>
      </c>
      <c r="E117" t="s">
        <v>12</v>
      </c>
      <c r="F117" t="s">
        <v>13</v>
      </c>
      <c r="G117" s="6">
        <v>15.9272405692221</v>
      </c>
      <c r="H117">
        <v>0</v>
      </c>
      <c r="I117">
        <v>9</v>
      </c>
      <c r="J117" s="3">
        <f>_xlfn.XLOOKUP(Main[[#This Row],[Patient_ID]],Hospitalvisits[Patient_ID],Hospitalvisits[Admission_Date])</f>
        <v>44760</v>
      </c>
      <c r="K117" s="3">
        <f>_xlfn.XLOOKUP(Main[[#This Row],[Patient_ID]],Hospitalvisits[Patient_ID],Hospitalvisits[Discharge_Date])</f>
        <v>44770</v>
      </c>
      <c r="L117">
        <f>Main[[#This Row],[Discharge Date]]-Main[[#This Row],[Admission Date]]</f>
        <v>10</v>
      </c>
      <c r="M117" t="str">
        <f>_xlfn.XLOOKUP(Main[[#This Row],[Patient_ID]],Hospitalvisits[Patient_ID],Hospitalvisits[Medical_Condition])</f>
        <v>Seizures</v>
      </c>
      <c r="N117" t="str">
        <f>_xlfn.XLOOKUP(Main[[#This Row],[Patient_ID]],Hospitalvisits[Patient_ID],Hospitalvisits[Department])</f>
        <v>Neurology</v>
      </c>
      <c r="O117" s="8">
        <f>_xlfn.XLOOKUP(Main[[#This Row],[Patient_ID]],Financials[Patient_ID],Financials[Total_Bill_Amount])</f>
        <v>32254</v>
      </c>
      <c r="P117">
        <f>_xlfn.XLOOKUP(Main[[#This Row],[Patient_ID]],Financials[Patient_ID],Financials[Insurance_Coverage])</f>
        <v>24651.10424407637</v>
      </c>
      <c r="Q117">
        <f>Main[[#This Row],[Total  Bill Amount]]-Main[[#This Row],[Insurance Coverage]]</f>
        <v>7602.8957559236296</v>
      </c>
      <c r="R117">
        <f>_xlfn.XLOOKUP(Main[[#This Row],[Patient_ID]],Hospitalvisits[Patient_ID],Hospitalvisits[Readmission Status])</f>
        <v>0</v>
      </c>
      <c r="S117" t="str">
        <f>_xlfn.XLOOKUP(Main[[#This Row],[Patient_ID]],Hospitalvisits[Patient_ID],Hospitalvisits[Hospital_Bed])</f>
        <v>General Ward</v>
      </c>
    </row>
    <row r="118" spans="1:19">
      <c r="A118">
        <v>131</v>
      </c>
      <c r="B118" t="s">
        <v>144</v>
      </c>
      <c r="C118">
        <v>38</v>
      </c>
      <c r="D118" t="str" cm="1">
        <f t="array" ref="D118">_xlfn.IFS(Main[[#This Row],[Age]]&lt;=23,"[0-23]",Main[[#This Row],[Age]]&lt;=45,"[24-45]",Main[[#This Row],[Age]]&lt;=68,"[46-68]",Main[[#This Row],[Age]]&gt;68,"[68+]")</f>
        <v>[24-45]</v>
      </c>
      <c r="E118" t="s">
        <v>12</v>
      </c>
      <c r="F118" t="s">
        <v>13</v>
      </c>
      <c r="G118" s="6">
        <v>29.66261037439839</v>
      </c>
      <c r="H118">
        <v>2</v>
      </c>
      <c r="I118">
        <v>3</v>
      </c>
      <c r="J118" s="3">
        <f>_xlfn.XLOOKUP(Main[[#This Row],[Patient_ID]],Hospitalvisits[Patient_ID],Hospitalvisits[Admission_Date])</f>
        <v>45001</v>
      </c>
      <c r="K118" s="3">
        <f>_xlfn.XLOOKUP(Main[[#This Row],[Patient_ID]],Hospitalvisits[Patient_ID],Hospitalvisits[Discharge_Date])</f>
        <v>45012</v>
      </c>
      <c r="L118">
        <f>Main[[#This Row],[Discharge Date]]-Main[[#This Row],[Admission Date]]</f>
        <v>11</v>
      </c>
      <c r="M118" t="str">
        <f>_xlfn.XLOOKUP(Main[[#This Row],[Patient_ID]],Hospitalvisits[Patient_ID],Hospitalvisits[Medical_Condition])</f>
        <v>Seizures</v>
      </c>
      <c r="N118" t="str">
        <f>_xlfn.XLOOKUP(Main[[#This Row],[Patient_ID]],Hospitalvisits[Patient_ID],Hospitalvisits[Department])</f>
        <v>Neurology</v>
      </c>
      <c r="O118" s="8">
        <f>_xlfn.XLOOKUP(Main[[#This Row],[Patient_ID]],Financials[Patient_ID],Financials[Total_Bill_Amount])</f>
        <v>46527</v>
      </c>
      <c r="P118">
        <f>_xlfn.XLOOKUP(Main[[#This Row],[Patient_ID]],Financials[Patient_ID],Financials[Insurance_Coverage])</f>
        <v>35071.694206361208</v>
      </c>
      <c r="Q118">
        <f>Main[[#This Row],[Total  Bill Amount]]-Main[[#This Row],[Insurance Coverage]]</f>
        <v>11455.305793638792</v>
      </c>
      <c r="R118">
        <f>_xlfn.XLOOKUP(Main[[#This Row],[Patient_ID]],Hospitalvisits[Patient_ID],Hospitalvisits[Readmission Status])</f>
        <v>0</v>
      </c>
      <c r="S118" t="str">
        <f>_xlfn.XLOOKUP(Main[[#This Row],[Patient_ID]],Hospitalvisits[Patient_ID],Hospitalvisits[Hospital_Bed])</f>
        <v>General Ward</v>
      </c>
    </row>
    <row r="119" spans="1:19">
      <c r="A119">
        <v>132</v>
      </c>
      <c r="B119" t="s">
        <v>145</v>
      </c>
      <c r="C119">
        <v>48</v>
      </c>
      <c r="D119" t="str" cm="1">
        <f t="array" ref="D119">_xlfn.IFS(Main[[#This Row],[Age]]&lt;=23,"[0-23]",Main[[#This Row],[Age]]&lt;=45,"[24-45]",Main[[#This Row],[Age]]&lt;=68,"[46-68]",Main[[#This Row],[Age]]&gt;68,"[68+]")</f>
        <v>[46-68]</v>
      </c>
      <c r="E119" t="s">
        <v>12</v>
      </c>
      <c r="F119" t="s">
        <v>18</v>
      </c>
      <c r="G119" s="6">
        <v>33.749650001289872</v>
      </c>
      <c r="H119">
        <v>0</v>
      </c>
      <c r="I119">
        <v>7</v>
      </c>
      <c r="J119" s="3">
        <f>_xlfn.XLOOKUP(Main[[#This Row],[Patient_ID]],Hospitalvisits[Patient_ID],Hospitalvisits[Admission_Date])</f>
        <v>44903</v>
      </c>
      <c r="K119" s="3">
        <f>_xlfn.XLOOKUP(Main[[#This Row],[Patient_ID]],Hospitalvisits[Patient_ID],Hospitalvisits[Discharge_Date])</f>
        <v>44909</v>
      </c>
      <c r="L119">
        <f>Main[[#This Row],[Discharge Date]]-Main[[#This Row],[Admission Date]]</f>
        <v>6</v>
      </c>
      <c r="M119" t="str">
        <f>_xlfn.XLOOKUP(Main[[#This Row],[Patient_ID]],Hospitalvisits[Patient_ID],Hospitalvisits[Medical_Condition])</f>
        <v>Stroke</v>
      </c>
      <c r="N119" t="str">
        <f>_xlfn.XLOOKUP(Main[[#This Row],[Patient_ID]],Hospitalvisits[Patient_ID],Hospitalvisits[Department])</f>
        <v>Neurology</v>
      </c>
      <c r="O119" s="8">
        <f>_xlfn.XLOOKUP(Main[[#This Row],[Patient_ID]],Financials[Patient_ID],Financials[Total_Bill_Amount])</f>
        <v>29002</v>
      </c>
      <c r="P119">
        <f>_xlfn.XLOOKUP(Main[[#This Row],[Patient_ID]],Financials[Patient_ID],Financials[Insurance_Coverage])</f>
        <v>22262.55786874492</v>
      </c>
      <c r="Q119">
        <f>Main[[#This Row],[Total  Bill Amount]]-Main[[#This Row],[Insurance Coverage]]</f>
        <v>6739.4421312550803</v>
      </c>
      <c r="R119">
        <f>_xlfn.XLOOKUP(Main[[#This Row],[Patient_ID]],Hospitalvisits[Patient_ID],Hospitalvisits[Readmission Status])</f>
        <v>0</v>
      </c>
      <c r="S119" t="str">
        <f>_xlfn.XLOOKUP(Main[[#This Row],[Patient_ID]],Hospitalvisits[Patient_ID],Hospitalvisits[Hospital_Bed])</f>
        <v>General Ward</v>
      </c>
    </row>
    <row r="120" spans="1:19">
      <c r="A120">
        <v>133</v>
      </c>
      <c r="B120" t="s">
        <v>146</v>
      </c>
      <c r="C120">
        <v>32</v>
      </c>
      <c r="D120" t="str" cm="1">
        <f t="array" ref="D120">_xlfn.IFS(Main[[#This Row],[Age]]&lt;=23,"[0-23]",Main[[#This Row],[Age]]&lt;=45,"[24-45]",Main[[#This Row],[Age]]&lt;=68,"[46-68]",Main[[#This Row],[Age]]&gt;68,"[68+]")</f>
        <v>[24-45]</v>
      </c>
      <c r="E120" t="s">
        <v>9</v>
      </c>
      <c r="F120" t="s">
        <v>10</v>
      </c>
      <c r="G120" s="6">
        <v>31.73316556836081</v>
      </c>
      <c r="H120">
        <v>1</v>
      </c>
      <c r="I120">
        <v>5</v>
      </c>
      <c r="J120" s="3">
        <f>_xlfn.XLOOKUP(Main[[#This Row],[Patient_ID]],Hospitalvisits[Patient_ID],Hospitalvisits[Admission_Date])</f>
        <v>45017</v>
      </c>
      <c r="K120" s="3">
        <f>_xlfn.XLOOKUP(Main[[#This Row],[Patient_ID]],Hospitalvisits[Patient_ID],Hospitalvisits[Discharge_Date])</f>
        <v>45022</v>
      </c>
      <c r="L120">
        <f>Main[[#This Row],[Discharge Date]]-Main[[#This Row],[Admission Date]]</f>
        <v>5</v>
      </c>
      <c r="M120" t="str">
        <f>_xlfn.XLOOKUP(Main[[#This Row],[Patient_ID]],Hospitalvisits[Patient_ID],Hospitalvisits[Medical_Condition])</f>
        <v>Heart Attack (STEMI)</v>
      </c>
      <c r="N120" t="str">
        <f>_xlfn.XLOOKUP(Main[[#This Row],[Patient_ID]],Hospitalvisits[Patient_ID],Hospitalvisits[Department])</f>
        <v>Cardiology</v>
      </c>
      <c r="O120" s="8">
        <f>_xlfn.XLOOKUP(Main[[#This Row],[Patient_ID]],Financials[Patient_ID],Financials[Total_Bill_Amount])</f>
        <v>21292</v>
      </c>
      <c r="P120">
        <f>_xlfn.XLOOKUP(Main[[#This Row],[Patient_ID]],Financials[Patient_ID],Financials[Insurance_Coverage])</f>
        <v>11442.379302696711</v>
      </c>
      <c r="Q120">
        <f>Main[[#This Row],[Total  Bill Amount]]-Main[[#This Row],[Insurance Coverage]]</f>
        <v>9849.6206973032895</v>
      </c>
      <c r="R120">
        <f>_xlfn.XLOOKUP(Main[[#This Row],[Patient_ID]],Hospitalvisits[Patient_ID],Hospitalvisits[Readmission Status])</f>
        <v>0</v>
      </c>
      <c r="S120" t="str">
        <f>_xlfn.XLOOKUP(Main[[#This Row],[Patient_ID]],Hospitalvisits[Patient_ID],Hospitalvisits[Hospital_Bed])</f>
        <v>Semi-Private Room</v>
      </c>
    </row>
    <row r="121" spans="1:19">
      <c r="A121">
        <v>134</v>
      </c>
      <c r="B121" t="s">
        <v>147</v>
      </c>
      <c r="C121">
        <v>14</v>
      </c>
      <c r="D121" t="str" cm="1">
        <f t="array" ref="D121">_xlfn.IFS(Main[[#This Row],[Age]]&lt;=23,"[0-23]",Main[[#This Row],[Age]]&lt;=45,"[24-45]",Main[[#This Row],[Age]]&lt;=68,"[46-68]",Main[[#This Row],[Age]]&gt;68,"[68+]")</f>
        <v>[0-23]</v>
      </c>
      <c r="E121" t="s">
        <v>12</v>
      </c>
      <c r="F121" t="s">
        <v>16</v>
      </c>
      <c r="G121" s="6">
        <v>20.3927238793902</v>
      </c>
      <c r="H121">
        <v>3</v>
      </c>
      <c r="I121">
        <v>6</v>
      </c>
      <c r="J121" s="3">
        <f>_xlfn.XLOOKUP(Main[[#This Row],[Patient_ID]],Hospitalvisits[Patient_ID],Hospitalvisits[Admission_Date])</f>
        <v>44899</v>
      </c>
      <c r="K121" s="3">
        <f>_xlfn.XLOOKUP(Main[[#This Row],[Patient_ID]],Hospitalvisits[Patient_ID],Hospitalvisits[Discharge_Date])</f>
        <v>44901</v>
      </c>
      <c r="L121">
        <f>Main[[#This Row],[Discharge Date]]-Main[[#This Row],[Admission Date]]</f>
        <v>2</v>
      </c>
      <c r="M121" t="str">
        <f>_xlfn.XLOOKUP(Main[[#This Row],[Patient_ID]],Hospitalvisits[Patient_ID],Hospitalvisits[Medical_Condition])</f>
        <v>Allergies</v>
      </c>
      <c r="N121" t="str">
        <f>_xlfn.XLOOKUP(Main[[#This Row],[Patient_ID]],Hospitalvisits[Patient_ID],Hospitalvisits[Department])</f>
        <v>Pediatrics</v>
      </c>
      <c r="O121" s="8">
        <f>_xlfn.XLOOKUP(Main[[#This Row],[Patient_ID]],Financials[Patient_ID],Financials[Total_Bill_Amount])</f>
        <v>23667</v>
      </c>
      <c r="P121">
        <f>_xlfn.XLOOKUP(Main[[#This Row],[Patient_ID]],Financials[Patient_ID],Financials[Insurance_Coverage])</f>
        <v>18515.273701701979</v>
      </c>
      <c r="Q121">
        <f>Main[[#This Row],[Total  Bill Amount]]-Main[[#This Row],[Insurance Coverage]]</f>
        <v>5151.726298298021</v>
      </c>
      <c r="R121">
        <f>_xlfn.XLOOKUP(Main[[#This Row],[Patient_ID]],Hospitalvisits[Patient_ID],Hospitalvisits[Readmission Status])</f>
        <v>0</v>
      </c>
      <c r="S121" t="str">
        <f>_xlfn.XLOOKUP(Main[[#This Row],[Patient_ID]],Hospitalvisits[Patient_ID],Hospitalvisits[Hospital_Bed])</f>
        <v>ICU</v>
      </c>
    </row>
    <row r="122" spans="1:19">
      <c r="A122">
        <v>135</v>
      </c>
      <c r="B122" t="s">
        <v>148</v>
      </c>
      <c r="C122">
        <v>4</v>
      </c>
      <c r="D122" t="str" cm="1">
        <f t="array" ref="D122">_xlfn.IFS(Main[[#This Row],[Age]]&lt;=23,"[0-23]",Main[[#This Row],[Age]]&lt;=45,"[24-45]",Main[[#This Row],[Age]]&lt;=68,"[46-68]",Main[[#This Row],[Age]]&gt;68,"[68+]")</f>
        <v>[0-23]</v>
      </c>
      <c r="E122" t="s">
        <v>12</v>
      </c>
      <c r="F122" t="s">
        <v>18</v>
      </c>
      <c r="G122" s="6">
        <v>22.6685137822987</v>
      </c>
      <c r="H122">
        <v>4</v>
      </c>
      <c r="I122">
        <v>8</v>
      </c>
      <c r="J122" s="3">
        <f>_xlfn.XLOOKUP(Main[[#This Row],[Patient_ID]],Hospitalvisits[Patient_ID],Hospitalvisits[Admission_Date])</f>
        <v>44588</v>
      </c>
      <c r="K122" s="3">
        <f>_xlfn.XLOOKUP(Main[[#This Row],[Patient_ID]],Hospitalvisits[Patient_ID],Hospitalvisits[Discharge_Date])</f>
        <v>44589</v>
      </c>
      <c r="L122">
        <f>Main[[#This Row],[Discharge Date]]-Main[[#This Row],[Admission Date]]</f>
        <v>1</v>
      </c>
      <c r="M122" t="str">
        <f>_xlfn.XLOOKUP(Main[[#This Row],[Patient_ID]],Hospitalvisits[Patient_ID],Hospitalvisits[Medical_Condition])</f>
        <v>Asthma</v>
      </c>
      <c r="N122" t="str">
        <f>_xlfn.XLOOKUP(Main[[#This Row],[Patient_ID]],Hospitalvisits[Patient_ID],Hospitalvisits[Department])</f>
        <v>Pediatrics</v>
      </c>
      <c r="O122" s="8">
        <f>_xlfn.XLOOKUP(Main[[#This Row],[Patient_ID]],Financials[Patient_ID],Financials[Total_Bill_Amount])</f>
        <v>26656</v>
      </c>
      <c r="P122">
        <f>_xlfn.XLOOKUP(Main[[#This Row],[Patient_ID]],Financials[Patient_ID],Financials[Insurance_Coverage])</f>
        <v>14231.827397882411</v>
      </c>
      <c r="Q122">
        <f>Main[[#This Row],[Total  Bill Amount]]-Main[[#This Row],[Insurance Coverage]]</f>
        <v>12424.172602117589</v>
      </c>
      <c r="R122">
        <f>_xlfn.XLOOKUP(Main[[#This Row],[Patient_ID]],Hospitalvisits[Patient_ID],Hospitalvisits[Readmission Status])</f>
        <v>0</v>
      </c>
      <c r="S122" t="str">
        <f>_xlfn.XLOOKUP(Main[[#This Row],[Patient_ID]],Hospitalvisits[Patient_ID],Hospitalvisits[Hospital_Bed])</f>
        <v>General Ward</v>
      </c>
    </row>
    <row r="123" spans="1:19">
      <c r="A123">
        <v>139</v>
      </c>
      <c r="B123" t="s">
        <v>152</v>
      </c>
      <c r="C123">
        <v>34</v>
      </c>
      <c r="D123" t="str" cm="1">
        <f t="array" ref="D123">_xlfn.IFS(Main[[#This Row],[Age]]&lt;=23,"[0-23]",Main[[#This Row],[Age]]&lt;=45,"[24-45]",Main[[#This Row],[Age]]&lt;=68,"[46-68]",Main[[#This Row],[Age]]&gt;68,"[68+]")</f>
        <v>[24-45]</v>
      </c>
      <c r="E123" t="s">
        <v>12</v>
      </c>
      <c r="F123" t="s">
        <v>10</v>
      </c>
      <c r="G123" s="6">
        <v>23.524135768551421</v>
      </c>
      <c r="H123">
        <v>2</v>
      </c>
      <c r="I123">
        <v>2</v>
      </c>
      <c r="J123" s="3">
        <f>_xlfn.XLOOKUP(Main[[#This Row],[Patient_ID]],Hospitalvisits[Patient_ID],Hospitalvisits[Admission_Date])</f>
        <v>44733</v>
      </c>
      <c r="K123" s="3">
        <f>_xlfn.XLOOKUP(Main[[#This Row],[Patient_ID]],Hospitalvisits[Patient_ID],Hospitalvisits[Discharge_Date])</f>
        <v>44740</v>
      </c>
      <c r="L123">
        <f>Main[[#This Row],[Discharge Date]]-Main[[#This Row],[Admission Date]]</f>
        <v>7</v>
      </c>
      <c r="M123" t="str">
        <f>_xlfn.XLOOKUP(Main[[#This Row],[Patient_ID]],Hospitalvisits[Patient_ID],Hospitalvisits[Medical_Condition])</f>
        <v>Hypertension</v>
      </c>
      <c r="N123" t="str">
        <f>_xlfn.XLOOKUP(Main[[#This Row],[Patient_ID]],Hospitalvisits[Patient_ID],Hospitalvisits[Department])</f>
        <v>Cardiology</v>
      </c>
      <c r="O123" s="8">
        <f>_xlfn.XLOOKUP(Main[[#This Row],[Patient_ID]],Financials[Patient_ID],Financials[Total_Bill_Amount])</f>
        <v>15022</v>
      </c>
      <c r="P123">
        <f>_xlfn.XLOOKUP(Main[[#This Row],[Patient_ID]],Financials[Patient_ID],Financials[Insurance_Coverage])</f>
        <v>12140.55937955626</v>
      </c>
      <c r="Q123">
        <f>Main[[#This Row],[Total  Bill Amount]]-Main[[#This Row],[Insurance Coverage]]</f>
        <v>2881.44062044374</v>
      </c>
      <c r="R123">
        <f>_xlfn.XLOOKUP(Main[[#This Row],[Patient_ID]],Hospitalvisits[Patient_ID],Hospitalvisits[Readmission Status])</f>
        <v>0</v>
      </c>
      <c r="S123" t="str">
        <f>_xlfn.XLOOKUP(Main[[#This Row],[Patient_ID]],Hospitalvisits[Patient_ID],Hospitalvisits[Hospital_Bed])</f>
        <v>Semi-Private Room</v>
      </c>
    </row>
    <row r="124" spans="1:19">
      <c r="A124">
        <v>140</v>
      </c>
      <c r="B124" t="s">
        <v>153</v>
      </c>
      <c r="C124">
        <v>17</v>
      </c>
      <c r="D124" t="str" cm="1">
        <f t="array" ref="D124">_xlfn.IFS(Main[[#This Row],[Age]]&lt;=23,"[0-23]",Main[[#This Row],[Age]]&lt;=45,"[24-45]",Main[[#This Row],[Age]]&lt;=68,"[46-68]",Main[[#This Row],[Age]]&gt;68,"[68+]")</f>
        <v>[0-23]</v>
      </c>
      <c r="E124" t="s">
        <v>12</v>
      </c>
      <c r="F124" t="s">
        <v>16</v>
      </c>
      <c r="G124" s="6">
        <v>24.991630250754369</v>
      </c>
      <c r="H124">
        <v>4</v>
      </c>
      <c r="I124">
        <v>8</v>
      </c>
      <c r="J124" s="3">
        <f>_xlfn.XLOOKUP(Main[[#This Row],[Patient_ID]],Hospitalvisits[Patient_ID],Hospitalvisits[Admission_Date])</f>
        <v>44726</v>
      </c>
      <c r="K124" s="3">
        <f>_xlfn.XLOOKUP(Main[[#This Row],[Patient_ID]],Hospitalvisits[Patient_ID],Hospitalvisits[Discharge_Date])</f>
        <v>44727</v>
      </c>
      <c r="L124">
        <f>Main[[#This Row],[Discharge Date]]-Main[[#This Row],[Admission Date]]</f>
        <v>1</v>
      </c>
      <c r="M124" t="str">
        <f>_xlfn.XLOOKUP(Main[[#This Row],[Patient_ID]],Hospitalvisits[Patient_ID],Hospitalvisits[Medical_Condition])</f>
        <v>Severe Trauma</v>
      </c>
      <c r="N124" t="str">
        <f>_xlfn.XLOOKUP(Main[[#This Row],[Patient_ID]],Hospitalvisits[Patient_ID],Hospitalvisits[Department])</f>
        <v>Emergency</v>
      </c>
      <c r="O124" s="8">
        <f>_xlfn.XLOOKUP(Main[[#This Row],[Patient_ID]],Financials[Patient_ID],Financials[Total_Bill_Amount])</f>
        <v>29546</v>
      </c>
      <c r="P124">
        <f>_xlfn.XLOOKUP(Main[[#This Row],[Patient_ID]],Financials[Patient_ID],Financials[Insurance_Coverage])</f>
        <v>25142.36937917857</v>
      </c>
      <c r="Q124">
        <f>Main[[#This Row],[Total  Bill Amount]]-Main[[#This Row],[Insurance Coverage]]</f>
        <v>4403.6306208214301</v>
      </c>
      <c r="R124">
        <f>_xlfn.XLOOKUP(Main[[#This Row],[Patient_ID]],Hospitalvisits[Patient_ID],Hospitalvisits[Readmission Status])</f>
        <v>0</v>
      </c>
      <c r="S124" t="str">
        <f>_xlfn.XLOOKUP(Main[[#This Row],[Patient_ID]],Hospitalvisits[Patient_ID],Hospitalvisits[Hospital_Bed])</f>
        <v>Private Room</v>
      </c>
    </row>
    <row r="125" spans="1:19">
      <c r="A125">
        <v>141</v>
      </c>
      <c r="B125" t="s">
        <v>154</v>
      </c>
      <c r="C125">
        <v>41</v>
      </c>
      <c r="D125" t="str" cm="1">
        <f t="array" ref="D125">_xlfn.IFS(Main[[#This Row],[Age]]&lt;=23,"[0-23]",Main[[#This Row],[Age]]&lt;=45,"[24-45]",Main[[#This Row],[Age]]&lt;=68,"[46-68]",Main[[#This Row],[Age]]&gt;68,"[68+]")</f>
        <v>[24-45]</v>
      </c>
      <c r="E125" t="s">
        <v>12</v>
      </c>
      <c r="F125" t="s">
        <v>16</v>
      </c>
      <c r="G125" s="6">
        <v>20.863849563775041</v>
      </c>
      <c r="H125">
        <v>5</v>
      </c>
      <c r="I125">
        <v>1</v>
      </c>
      <c r="J125" s="3">
        <f>_xlfn.XLOOKUP(Main[[#This Row],[Patient_ID]],Hospitalvisits[Patient_ID],Hospitalvisits[Admission_Date])</f>
        <v>44837</v>
      </c>
      <c r="K125" s="3">
        <f>_xlfn.XLOOKUP(Main[[#This Row],[Patient_ID]],Hospitalvisits[Patient_ID],Hospitalvisits[Discharge_Date])</f>
        <v>44841</v>
      </c>
      <c r="L125">
        <f>Main[[#This Row],[Discharge Date]]-Main[[#This Row],[Admission Date]]</f>
        <v>4</v>
      </c>
      <c r="M125" t="str">
        <f>_xlfn.XLOOKUP(Main[[#This Row],[Patient_ID]],Hospitalvisits[Patient_ID],Hospitalvisits[Medical_Condition])</f>
        <v>Heart Attack (STEMI)</v>
      </c>
      <c r="N125" t="str">
        <f>_xlfn.XLOOKUP(Main[[#This Row],[Patient_ID]],Hospitalvisits[Patient_ID],Hospitalvisits[Department])</f>
        <v>Cardiology</v>
      </c>
      <c r="O125" s="8">
        <f>_xlfn.XLOOKUP(Main[[#This Row],[Patient_ID]],Financials[Patient_ID],Financials[Total_Bill_Amount])</f>
        <v>6474</v>
      </c>
      <c r="P125">
        <f>_xlfn.XLOOKUP(Main[[#This Row],[Patient_ID]],Financials[Patient_ID],Financials[Insurance_Coverage])</f>
        <v>4030.0575102057701</v>
      </c>
      <c r="Q125">
        <f>Main[[#This Row],[Total  Bill Amount]]-Main[[#This Row],[Insurance Coverage]]</f>
        <v>2443.9424897942299</v>
      </c>
      <c r="R125">
        <f>_xlfn.XLOOKUP(Main[[#This Row],[Patient_ID]],Hospitalvisits[Patient_ID],Hospitalvisits[Readmission Status])</f>
        <v>0</v>
      </c>
      <c r="S125" t="str">
        <f>_xlfn.XLOOKUP(Main[[#This Row],[Patient_ID]],Hospitalvisits[Patient_ID],Hospitalvisits[Hospital_Bed])</f>
        <v>ICU</v>
      </c>
    </row>
    <row r="126" spans="1:19">
      <c r="A126">
        <v>142</v>
      </c>
      <c r="B126" t="s">
        <v>155</v>
      </c>
      <c r="C126">
        <v>58</v>
      </c>
      <c r="D126" t="str" cm="1">
        <f t="array" ref="D126">_xlfn.IFS(Main[[#This Row],[Age]]&lt;=23,"[0-23]",Main[[#This Row],[Age]]&lt;=45,"[24-45]",Main[[#This Row],[Age]]&lt;=68,"[46-68]",Main[[#This Row],[Age]]&gt;68,"[68+]")</f>
        <v>[46-68]</v>
      </c>
      <c r="E126" t="s">
        <v>12</v>
      </c>
      <c r="F126" t="s">
        <v>10</v>
      </c>
      <c r="G126" s="6">
        <v>27.828312268915919</v>
      </c>
      <c r="H126">
        <v>2</v>
      </c>
      <c r="I126">
        <v>8</v>
      </c>
      <c r="J126" s="3">
        <f>_xlfn.XLOOKUP(Main[[#This Row],[Patient_ID]],Hospitalvisits[Patient_ID],Hospitalvisits[Admission_Date])</f>
        <v>45059</v>
      </c>
      <c r="K126" s="3">
        <f>_xlfn.XLOOKUP(Main[[#This Row],[Patient_ID]],Hospitalvisits[Patient_ID],Hospitalvisits[Discharge_Date])</f>
        <v>45064</v>
      </c>
      <c r="L126">
        <f>Main[[#This Row],[Discharge Date]]-Main[[#This Row],[Admission Date]]</f>
        <v>5</v>
      </c>
      <c r="M126" t="str">
        <f>_xlfn.XLOOKUP(Main[[#This Row],[Patient_ID]],Hospitalvisits[Patient_ID],Hospitalvisits[Medical_Condition])</f>
        <v>Fracture</v>
      </c>
      <c r="N126" t="str">
        <f>_xlfn.XLOOKUP(Main[[#This Row],[Patient_ID]],Hospitalvisits[Patient_ID],Hospitalvisits[Department])</f>
        <v>Orthopedics</v>
      </c>
      <c r="O126" s="8">
        <f>_xlfn.XLOOKUP(Main[[#This Row],[Patient_ID]],Financials[Patient_ID],Financials[Total_Bill_Amount])</f>
        <v>13823</v>
      </c>
      <c r="P126">
        <f>_xlfn.XLOOKUP(Main[[#This Row],[Patient_ID]],Financials[Patient_ID],Financials[Insurance_Coverage])</f>
        <v>11761.927573599511</v>
      </c>
      <c r="Q126">
        <f>Main[[#This Row],[Total  Bill Amount]]-Main[[#This Row],[Insurance Coverage]]</f>
        <v>2061.0724264004893</v>
      </c>
      <c r="R126">
        <f>_xlfn.XLOOKUP(Main[[#This Row],[Patient_ID]],Hospitalvisits[Patient_ID],Hospitalvisits[Readmission Status])</f>
        <v>0</v>
      </c>
      <c r="S126" t="str">
        <f>_xlfn.XLOOKUP(Main[[#This Row],[Patient_ID]],Hospitalvisits[Patient_ID],Hospitalvisits[Hospital_Bed])</f>
        <v>Semi-Private Room</v>
      </c>
    </row>
    <row r="127" spans="1:19">
      <c r="A127">
        <v>143</v>
      </c>
      <c r="B127" t="s">
        <v>156</v>
      </c>
      <c r="C127">
        <v>78</v>
      </c>
      <c r="D127" t="str" cm="1">
        <f t="array" ref="D127">_xlfn.IFS(Main[[#This Row],[Age]]&lt;=23,"[0-23]",Main[[#This Row],[Age]]&lt;=45,"[24-45]",Main[[#This Row],[Age]]&lt;=68,"[46-68]",Main[[#This Row],[Age]]&gt;68,"[68+]")</f>
        <v>[68+]</v>
      </c>
      <c r="E127" t="s">
        <v>9</v>
      </c>
      <c r="F127" t="s">
        <v>18</v>
      </c>
      <c r="G127" s="6">
        <v>32.291647877699688</v>
      </c>
      <c r="H127">
        <v>0</v>
      </c>
      <c r="I127">
        <v>8</v>
      </c>
      <c r="J127" s="3">
        <f>_xlfn.XLOOKUP(Main[[#This Row],[Patient_ID]],Hospitalvisits[Patient_ID],Hospitalvisits[Admission_Date])</f>
        <v>44581</v>
      </c>
      <c r="K127" s="3">
        <f>_xlfn.XLOOKUP(Main[[#This Row],[Patient_ID]],Hospitalvisits[Patient_ID],Hospitalvisits[Discharge_Date])</f>
        <v>44585</v>
      </c>
      <c r="L127">
        <f>Main[[#This Row],[Discharge Date]]-Main[[#This Row],[Admission Date]]</f>
        <v>4</v>
      </c>
      <c r="M127" t="str">
        <f>_xlfn.XLOOKUP(Main[[#This Row],[Patient_ID]],Hospitalvisits[Patient_ID],Hospitalvisits[Medical_Condition])</f>
        <v>Hypertension</v>
      </c>
      <c r="N127" t="str">
        <f>_xlfn.XLOOKUP(Main[[#This Row],[Patient_ID]],Hospitalvisits[Patient_ID],Hospitalvisits[Department])</f>
        <v>Cardiology</v>
      </c>
      <c r="O127" s="8">
        <f>_xlfn.XLOOKUP(Main[[#This Row],[Patient_ID]],Financials[Patient_ID],Financials[Total_Bill_Amount])</f>
        <v>8125</v>
      </c>
      <c r="P127">
        <f>_xlfn.XLOOKUP(Main[[#This Row],[Patient_ID]],Financials[Patient_ID],Financials[Insurance_Coverage])</f>
        <v>4226.1970458913647</v>
      </c>
      <c r="Q127">
        <f>Main[[#This Row],[Total  Bill Amount]]-Main[[#This Row],[Insurance Coverage]]</f>
        <v>3898.8029541086353</v>
      </c>
      <c r="R127">
        <f>_xlfn.XLOOKUP(Main[[#This Row],[Patient_ID]],Hospitalvisits[Patient_ID],Hospitalvisits[Readmission Status])</f>
        <v>0</v>
      </c>
      <c r="S127" t="str">
        <f>_xlfn.XLOOKUP(Main[[#This Row],[Patient_ID]],Hospitalvisits[Patient_ID],Hospitalvisits[Hospital_Bed])</f>
        <v>General Ward</v>
      </c>
    </row>
    <row r="128" spans="1:19">
      <c r="A128">
        <v>144</v>
      </c>
      <c r="B128" t="s">
        <v>157</v>
      </c>
      <c r="C128">
        <v>45</v>
      </c>
      <c r="D128" t="str" cm="1">
        <f t="array" ref="D128">_xlfn.IFS(Main[[#This Row],[Age]]&lt;=23,"[0-23]",Main[[#This Row],[Age]]&lt;=45,"[24-45]",Main[[#This Row],[Age]]&lt;=68,"[46-68]",Main[[#This Row],[Age]]&gt;68,"[68+]")</f>
        <v>[24-45]</v>
      </c>
      <c r="E128" t="s">
        <v>9</v>
      </c>
      <c r="F128" t="s">
        <v>18</v>
      </c>
      <c r="G128" s="6">
        <v>20.331349243555849</v>
      </c>
      <c r="H128">
        <v>4</v>
      </c>
      <c r="I128">
        <v>10</v>
      </c>
      <c r="J128" s="3">
        <f>_xlfn.XLOOKUP(Main[[#This Row],[Patient_ID]],Hospitalvisits[Patient_ID],Hospitalvisits[Admission_Date])</f>
        <v>45361</v>
      </c>
      <c r="K128" s="3">
        <f>_xlfn.XLOOKUP(Main[[#This Row],[Patient_ID]],Hospitalvisits[Patient_ID],Hospitalvisits[Discharge_Date])</f>
        <v>45364</v>
      </c>
      <c r="L128">
        <f>Main[[#This Row],[Discharge Date]]-Main[[#This Row],[Admission Date]]</f>
        <v>3</v>
      </c>
      <c r="M128" t="str">
        <f>_xlfn.XLOOKUP(Main[[#This Row],[Patient_ID]],Hospitalvisits[Patient_ID],Hospitalvisits[Medical_Condition])</f>
        <v>Asthma</v>
      </c>
      <c r="N128" t="str">
        <f>_xlfn.XLOOKUP(Main[[#This Row],[Patient_ID]],Hospitalvisits[Patient_ID],Hospitalvisits[Department])</f>
        <v>Pediatrics</v>
      </c>
      <c r="O128" s="8">
        <f>_xlfn.XLOOKUP(Main[[#This Row],[Patient_ID]],Financials[Patient_ID],Financials[Total_Bill_Amount])</f>
        <v>40957</v>
      </c>
      <c r="P128">
        <f>_xlfn.XLOOKUP(Main[[#This Row],[Patient_ID]],Financials[Patient_ID],Financials[Insurance_Coverage])</f>
        <v>26487.461526637839</v>
      </c>
      <c r="Q128">
        <f>Main[[#This Row],[Total  Bill Amount]]-Main[[#This Row],[Insurance Coverage]]</f>
        <v>14469.538473362161</v>
      </c>
      <c r="R128">
        <f>_xlfn.XLOOKUP(Main[[#This Row],[Patient_ID]],Hospitalvisits[Patient_ID],Hospitalvisits[Readmission Status])</f>
        <v>0</v>
      </c>
      <c r="S128" t="str">
        <f>_xlfn.XLOOKUP(Main[[#This Row],[Patient_ID]],Hospitalvisits[Patient_ID],Hospitalvisits[Hospital_Bed])</f>
        <v>ICU</v>
      </c>
    </row>
    <row r="129" spans="1:19">
      <c r="A129">
        <v>145</v>
      </c>
      <c r="B129" t="s">
        <v>158</v>
      </c>
      <c r="C129">
        <v>10</v>
      </c>
      <c r="D129" t="str" cm="1">
        <f t="array" ref="D129">_xlfn.IFS(Main[[#This Row],[Age]]&lt;=23,"[0-23]",Main[[#This Row],[Age]]&lt;=45,"[24-45]",Main[[#This Row],[Age]]&lt;=68,"[46-68]",Main[[#This Row],[Age]]&gt;68,"[68+]")</f>
        <v>[0-23]</v>
      </c>
      <c r="E129" t="s">
        <v>12</v>
      </c>
      <c r="F129" t="s">
        <v>13</v>
      </c>
      <c r="G129" s="6">
        <v>39.014731664863582</v>
      </c>
      <c r="H129">
        <v>5</v>
      </c>
      <c r="I129">
        <v>1</v>
      </c>
      <c r="J129" s="3">
        <f>_xlfn.XLOOKUP(Main[[#This Row],[Patient_ID]],Hospitalvisits[Patient_ID],Hospitalvisits[Admission_Date])</f>
        <v>44607</v>
      </c>
      <c r="K129" s="3">
        <f>_xlfn.XLOOKUP(Main[[#This Row],[Patient_ID]],Hospitalvisits[Patient_ID],Hospitalvisits[Discharge_Date])</f>
        <v>44612</v>
      </c>
      <c r="L129">
        <f>Main[[#This Row],[Discharge Date]]-Main[[#This Row],[Admission Date]]</f>
        <v>5</v>
      </c>
      <c r="M129" t="str">
        <f>_xlfn.XLOOKUP(Main[[#This Row],[Patient_ID]],Hospitalvisits[Patient_ID],Hospitalvisits[Medical_Condition])</f>
        <v>Tumor</v>
      </c>
      <c r="N129" t="str">
        <f>_xlfn.XLOOKUP(Main[[#This Row],[Patient_ID]],Hospitalvisits[Patient_ID],Hospitalvisits[Department])</f>
        <v>Oncology</v>
      </c>
      <c r="O129" s="8">
        <f>_xlfn.XLOOKUP(Main[[#This Row],[Patient_ID]],Financials[Patient_ID],Financials[Total_Bill_Amount])</f>
        <v>11954</v>
      </c>
      <c r="P129">
        <f>_xlfn.XLOOKUP(Main[[#This Row],[Patient_ID]],Financials[Patient_ID],Financials[Insurance_Coverage])</f>
        <v>6162.762390445434</v>
      </c>
      <c r="Q129">
        <f>Main[[#This Row],[Total  Bill Amount]]-Main[[#This Row],[Insurance Coverage]]</f>
        <v>5791.237609554566</v>
      </c>
      <c r="R129">
        <f>_xlfn.XLOOKUP(Main[[#This Row],[Patient_ID]],Hospitalvisits[Patient_ID],Hospitalvisits[Readmission Status])</f>
        <v>0</v>
      </c>
      <c r="S129" t="str">
        <f>_xlfn.XLOOKUP(Main[[#This Row],[Patient_ID]],Hospitalvisits[Patient_ID],Hospitalvisits[Hospital_Bed])</f>
        <v>Private Room</v>
      </c>
    </row>
    <row r="130" spans="1:19">
      <c r="A130">
        <v>146</v>
      </c>
      <c r="B130" t="s">
        <v>159</v>
      </c>
      <c r="C130">
        <v>60</v>
      </c>
      <c r="D130" t="str" cm="1">
        <f t="array" ref="D130">_xlfn.IFS(Main[[#This Row],[Age]]&lt;=23,"[0-23]",Main[[#This Row],[Age]]&lt;=45,"[24-45]",Main[[#This Row],[Age]]&lt;=68,"[46-68]",Main[[#This Row],[Age]]&gt;68,"[68+]")</f>
        <v>[46-68]</v>
      </c>
      <c r="E130" t="s">
        <v>12</v>
      </c>
      <c r="F130" t="s">
        <v>16</v>
      </c>
      <c r="G130" s="6">
        <v>16.225001124932721</v>
      </c>
      <c r="H130">
        <v>2</v>
      </c>
      <c r="I130">
        <v>10</v>
      </c>
      <c r="J130" s="3">
        <f>_xlfn.XLOOKUP(Main[[#This Row],[Patient_ID]],Hospitalvisits[Patient_ID],Hospitalvisits[Admission_Date])</f>
        <v>45432</v>
      </c>
      <c r="K130" s="3">
        <f>_xlfn.XLOOKUP(Main[[#This Row],[Patient_ID]],Hospitalvisits[Patient_ID],Hospitalvisits[Discharge_Date])</f>
        <v>45438</v>
      </c>
      <c r="L130">
        <f>Main[[#This Row],[Discharge Date]]-Main[[#This Row],[Admission Date]]</f>
        <v>6</v>
      </c>
      <c r="M130" t="str">
        <f>_xlfn.XLOOKUP(Main[[#This Row],[Patient_ID]],Hospitalvisits[Patient_ID],Hospitalvisits[Medical_Condition])</f>
        <v>Internal Bleeding</v>
      </c>
      <c r="N130" t="str">
        <f>_xlfn.XLOOKUP(Main[[#This Row],[Patient_ID]],Hospitalvisits[Patient_ID],Hospitalvisits[Department])</f>
        <v>Emergency</v>
      </c>
      <c r="O130" s="8">
        <f>_xlfn.XLOOKUP(Main[[#This Row],[Patient_ID]],Financials[Patient_ID],Financials[Total_Bill_Amount])</f>
        <v>5450</v>
      </c>
      <c r="P130">
        <f>_xlfn.XLOOKUP(Main[[#This Row],[Patient_ID]],Financials[Patient_ID],Financials[Insurance_Coverage])</f>
        <v>2912.7365679462791</v>
      </c>
      <c r="Q130">
        <f>Main[[#This Row],[Total  Bill Amount]]-Main[[#This Row],[Insurance Coverage]]</f>
        <v>2537.2634320537209</v>
      </c>
      <c r="R130">
        <f>_xlfn.XLOOKUP(Main[[#This Row],[Patient_ID]],Hospitalvisits[Patient_ID],Hospitalvisits[Readmission Status])</f>
        <v>0</v>
      </c>
      <c r="S130" t="str">
        <f>_xlfn.XLOOKUP(Main[[#This Row],[Patient_ID]],Hospitalvisits[Patient_ID],Hospitalvisits[Hospital_Bed])</f>
        <v>Semi-Private Room</v>
      </c>
    </row>
    <row r="131" spans="1:19">
      <c r="A131">
        <v>147</v>
      </c>
      <c r="B131" t="s">
        <v>160</v>
      </c>
      <c r="C131">
        <v>61</v>
      </c>
      <c r="D131" t="str" cm="1">
        <f t="array" ref="D131">_xlfn.IFS(Main[[#This Row],[Age]]&lt;=23,"[0-23]",Main[[#This Row],[Age]]&lt;=45,"[24-45]",Main[[#This Row],[Age]]&lt;=68,"[46-68]",Main[[#This Row],[Age]]&gt;68,"[68+]")</f>
        <v>[46-68]</v>
      </c>
      <c r="E131" t="s">
        <v>12</v>
      </c>
      <c r="F131" t="s">
        <v>16</v>
      </c>
      <c r="G131" s="6">
        <v>33.241439819843549</v>
      </c>
      <c r="H131">
        <v>5</v>
      </c>
      <c r="I131">
        <v>5</v>
      </c>
      <c r="J131" s="3">
        <f>_xlfn.XLOOKUP(Main[[#This Row],[Patient_ID]],Hospitalvisits[Patient_ID],Hospitalvisits[Admission_Date])</f>
        <v>44586</v>
      </c>
      <c r="K131" s="3">
        <f>_xlfn.XLOOKUP(Main[[#This Row],[Patient_ID]],Hospitalvisits[Patient_ID],Hospitalvisits[Discharge_Date])</f>
        <v>44587</v>
      </c>
      <c r="L131">
        <f>Main[[#This Row],[Discharge Date]]-Main[[#This Row],[Admission Date]]</f>
        <v>1</v>
      </c>
      <c r="M131" t="str">
        <f>_xlfn.XLOOKUP(Main[[#This Row],[Patient_ID]],Hospitalvisits[Patient_ID],Hospitalvisits[Medical_Condition])</f>
        <v>Asthma</v>
      </c>
      <c r="N131" t="str">
        <f>_xlfn.XLOOKUP(Main[[#This Row],[Patient_ID]],Hospitalvisits[Patient_ID],Hospitalvisits[Department])</f>
        <v>Pediatrics</v>
      </c>
      <c r="O131" s="8">
        <f>_xlfn.XLOOKUP(Main[[#This Row],[Patient_ID]],Financials[Patient_ID],Financials[Total_Bill_Amount])</f>
        <v>19688</v>
      </c>
      <c r="P131">
        <f>_xlfn.XLOOKUP(Main[[#This Row],[Patient_ID]],Financials[Patient_ID],Financials[Insurance_Coverage])</f>
        <v>12260.250236111169</v>
      </c>
      <c r="Q131">
        <f>Main[[#This Row],[Total  Bill Amount]]-Main[[#This Row],[Insurance Coverage]]</f>
        <v>7427.7497638888308</v>
      </c>
      <c r="R131">
        <f>_xlfn.XLOOKUP(Main[[#This Row],[Patient_ID]],Hospitalvisits[Patient_ID],Hospitalvisits[Readmission Status])</f>
        <v>0</v>
      </c>
      <c r="S131" t="str">
        <f>_xlfn.XLOOKUP(Main[[#This Row],[Patient_ID]],Hospitalvisits[Patient_ID],Hospitalvisits[Hospital_Bed])</f>
        <v>General Ward</v>
      </c>
    </row>
    <row r="132" spans="1:19">
      <c r="A132">
        <v>148</v>
      </c>
      <c r="B132" t="s">
        <v>161</v>
      </c>
      <c r="C132">
        <v>89</v>
      </c>
      <c r="D132" t="str" cm="1">
        <f t="array" ref="D132">_xlfn.IFS(Main[[#This Row],[Age]]&lt;=23,"[0-23]",Main[[#This Row],[Age]]&lt;=45,"[24-45]",Main[[#This Row],[Age]]&lt;=68,"[46-68]",Main[[#This Row],[Age]]&gt;68,"[68+]")</f>
        <v>[68+]</v>
      </c>
      <c r="E132" t="s">
        <v>12</v>
      </c>
      <c r="F132" t="s">
        <v>18</v>
      </c>
      <c r="G132" s="6">
        <v>18.095919747220609</v>
      </c>
      <c r="H132">
        <v>2</v>
      </c>
      <c r="I132">
        <v>8</v>
      </c>
      <c r="J132" s="3">
        <f>_xlfn.XLOOKUP(Main[[#This Row],[Patient_ID]],Hospitalvisits[Patient_ID],Hospitalvisits[Admission_Date])</f>
        <v>44818</v>
      </c>
      <c r="K132" s="3">
        <f>_xlfn.XLOOKUP(Main[[#This Row],[Patient_ID]],Hospitalvisits[Patient_ID],Hospitalvisits[Discharge_Date])</f>
        <v>44830</v>
      </c>
      <c r="L132">
        <f>Main[[#This Row],[Discharge Date]]-Main[[#This Row],[Admission Date]]</f>
        <v>12</v>
      </c>
      <c r="M132" t="str">
        <f>_xlfn.XLOOKUP(Main[[#This Row],[Patient_ID]],Hospitalvisits[Patient_ID],Hospitalvisits[Medical_Condition])</f>
        <v>Stroke</v>
      </c>
      <c r="N132" t="str">
        <f>_xlfn.XLOOKUP(Main[[#This Row],[Patient_ID]],Hospitalvisits[Patient_ID],Hospitalvisits[Department])</f>
        <v>Neurology</v>
      </c>
      <c r="O132" s="8">
        <f>_xlfn.XLOOKUP(Main[[#This Row],[Patient_ID]],Financials[Patient_ID],Financials[Total_Bill_Amount])</f>
        <v>18253</v>
      </c>
      <c r="P132">
        <f>_xlfn.XLOOKUP(Main[[#This Row],[Patient_ID]],Financials[Patient_ID],Financials[Insurance_Coverage])</f>
        <v>12891.55034701279</v>
      </c>
      <c r="Q132">
        <f>Main[[#This Row],[Total  Bill Amount]]-Main[[#This Row],[Insurance Coverage]]</f>
        <v>5361.4496529872104</v>
      </c>
      <c r="R132">
        <f>_xlfn.XLOOKUP(Main[[#This Row],[Patient_ID]],Hospitalvisits[Patient_ID],Hospitalvisits[Readmission Status])</f>
        <v>1</v>
      </c>
      <c r="S132" t="str">
        <f>_xlfn.XLOOKUP(Main[[#This Row],[Patient_ID]],Hospitalvisits[Patient_ID],Hospitalvisits[Hospital_Bed])</f>
        <v>ICU</v>
      </c>
    </row>
    <row r="133" spans="1:19">
      <c r="A133">
        <v>149</v>
      </c>
      <c r="B133" t="s">
        <v>162</v>
      </c>
      <c r="C133">
        <v>89</v>
      </c>
      <c r="D133" t="str" cm="1">
        <f t="array" ref="D133">_xlfn.IFS(Main[[#This Row],[Age]]&lt;=23,"[0-23]",Main[[#This Row],[Age]]&lt;=45,"[24-45]",Main[[#This Row],[Age]]&lt;=68,"[46-68]",Main[[#This Row],[Age]]&gt;68,"[68+]")</f>
        <v>[68+]</v>
      </c>
      <c r="E133" t="s">
        <v>9</v>
      </c>
      <c r="F133" t="s">
        <v>10</v>
      </c>
      <c r="G133" s="6">
        <v>33.977451303817183</v>
      </c>
      <c r="H133">
        <v>1</v>
      </c>
      <c r="I133">
        <v>9</v>
      </c>
      <c r="J133" s="3">
        <f>_xlfn.XLOOKUP(Main[[#This Row],[Patient_ID]],Hospitalvisits[Patient_ID],Hospitalvisits[Admission_Date])</f>
        <v>45381</v>
      </c>
      <c r="K133" s="3">
        <f>_xlfn.XLOOKUP(Main[[#This Row],[Patient_ID]],Hospitalvisits[Patient_ID],Hospitalvisits[Discharge_Date])</f>
        <v>45385</v>
      </c>
      <c r="L133">
        <f>Main[[#This Row],[Discharge Date]]-Main[[#This Row],[Admission Date]]</f>
        <v>4</v>
      </c>
      <c r="M133" t="str">
        <f>_xlfn.XLOOKUP(Main[[#This Row],[Patient_ID]],Hospitalvisits[Patient_ID],Hospitalvisits[Medical_Condition])</f>
        <v>Arthritis</v>
      </c>
      <c r="N133" t="str">
        <f>_xlfn.XLOOKUP(Main[[#This Row],[Patient_ID]],Hospitalvisits[Patient_ID],Hospitalvisits[Department])</f>
        <v>Orthopedics</v>
      </c>
      <c r="O133" s="8">
        <f>_xlfn.XLOOKUP(Main[[#This Row],[Patient_ID]],Financials[Patient_ID],Financials[Total_Bill_Amount])</f>
        <v>9880</v>
      </c>
      <c r="P133">
        <f>_xlfn.XLOOKUP(Main[[#This Row],[Patient_ID]],Financials[Patient_ID],Financials[Insurance_Coverage])</f>
        <v>5842.5967227148867</v>
      </c>
      <c r="Q133">
        <f>Main[[#This Row],[Total  Bill Amount]]-Main[[#This Row],[Insurance Coverage]]</f>
        <v>4037.4032772851133</v>
      </c>
      <c r="R133">
        <f>_xlfn.XLOOKUP(Main[[#This Row],[Patient_ID]],Hospitalvisits[Patient_ID],Hospitalvisits[Readmission Status])</f>
        <v>0</v>
      </c>
      <c r="S133" t="str">
        <f>_xlfn.XLOOKUP(Main[[#This Row],[Patient_ID]],Hospitalvisits[Patient_ID],Hospitalvisits[Hospital_Bed])</f>
        <v>General Ward</v>
      </c>
    </row>
    <row r="134" spans="1:19">
      <c r="A134">
        <v>150</v>
      </c>
      <c r="B134" t="s">
        <v>163</v>
      </c>
      <c r="C134">
        <v>84</v>
      </c>
      <c r="D134" t="str" cm="1">
        <f t="array" ref="D134">_xlfn.IFS(Main[[#This Row],[Age]]&lt;=23,"[0-23]",Main[[#This Row],[Age]]&lt;=45,"[24-45]",Main[[#This Row],[Age]]&lt;=68,"[46-68]",Main[[#This Row],[Age]]&gt;68,"[68+]")</f>
        <v>[68+]</v>
      </c>
      <c r="E134" t="s">
        <v>12</v>
      </c>
      <c r="F134" t="s">
        <v>10</v>
      </c>
      <c r="G134" s="6">
        <v>29.50168959403538</v>
      </c>
      <c r="H134">
        <v>2</v>
      </c>
      <c r="I134">
        <v>9</v>
      </c>
      <c r="J134" s="3">
        <f>_xlfn.XLOOKUP(Main[[#This Row],[Patient_ID]],Hospitalvisits[Patient_ID],Hospitalvisits[Admission_Date])</f>
        <v>45148</v>
      </c>
      <c r="K134" s="3">
        <f>_xlfn.XLOOKUP(Main[[#This Row],[Patient_ID]],Hospitalvisits[Patient_ID],Hospitalvisits[Discharge_Date])</f>
        <v>45157</v>
      </c>
      <c r="L134">
        <f>Main[[#This Row],[Discharge Date]]-Main[[#This Row],[Admission Date]]</f>
        <v>9</v>
      </c>
      <c r="M134" t="str">
        <f>_xlfn.XLOOKUP(Main[[#This Row],[Patient_ID]],Hospitalvisits[Patient_ID],Hospitalvisits[Medical_Condition])</f>
        <v>Stroke</v>
      </c>
      <c r="N134" t="str">
        <f>_xlfn.XLOOKUP(Main[[#This Row],[Patient_ID]],Hospitalvisits[Patient_ID],Hospitalvisits[Department])</f>
        <v>Neurology</v>
      </c>
      <c r="O134" s="8">
        <f>_xlfn.XLOOKUP(Main[[#This Row],[Patient_ID]],Financials[Patient_ID],Financials[Total_Bill_Amount])</f>
        <v>14601</v>
      </c>
      <c r="P134">
        <f>_xlfn.XLOOKUP(Main[[#This Row],[Patient_ID]],Financials[Patient_ID],Financials[Insurance_Coverage])</f>
        <v>10364.27316808764</v>
      </c>
      <c r="Q134">
        <f>Main[[#This Row],[Total  Bill Amount]]-Main[[#This Row],[Insurance Coverage]]</f>
        <v>4236.7268319123596</v>
      </c>
      <c r="R134">
        <f>_xlfn.XLOOKUP(Main[[#This Row],[Patient_ID]],Hospitalvisits[Patient_ID],Hospitalvisits[Readmission Status])</f>
        <v>0</v>
      </c>
      <c r="S134" t="str">
        <f>_xlfn.XLOOKUP(Main[[#This Row],[Patient_ID]],Hospitalvisits[Patient_ID],Hospitalvisits[Hospital_Bed])</f>
        <v>Semi-Private Room</v>
      </c>
    </row>
    <row r="135" spans="1:19">
      <c r="A135">
        <v>151</v>
      </c>
      <c r="B135" t="s">
        <v>164</v>
      </c>
      <c r="C135">
        <v>44</v>
      </c>
      <c r="D135" t="str" cm="1">
        <f t="array" ref="D135">_xlfn.IFS(Main[[#This Row],[Age]]&lt;=23,"[0-23]",Main[[#This Row],[Age]]&lt;=45,"[24-45]",Main[[#This Row],[Age]]&lt;=68,"[46-68]",Main[[#This Row],[Age]]&gt;68,"[68+]")</f>
        <v>[24-45]</v>
      </c>
      <c r="E135" t="s">
        <v>9</v>
      </c>
      <c r="F135" t="s">
        <v>16</v>
      </c>
      <c r="G135" s="6">
        <v>34.79256509655962</v>
      </c>
      <c r="H135">
        <v>3</v>
      </c>
      <c r="I135">
        <v>9</v>
      </c>
      <c r="J135" s="3">
        <f>_xlfn.XLOOKUP(Main[[#This Row],[Patient_ID]],Hospitalvisits[Patient_ID],Hospitalvisits[Admission_Date])</f>
        <v>44616</v>
      </c>
      <c r="K135" s="3">
        <f>_xlfn.XLOOKUP(Main[[#This Row],[Patient_ID]],Hospitalvisits[Patient_ID],Hospitalvisits[Discharge_Date])</f>
        <v>44621</v>
      </c>
      <c r="L135">
        <f>Main[[#This Row],[Discharge Date]]-Main[[#This Row],[Admission Date]]</f>
        <v>5</v>
      </c>
      <c r="M135" t="str">
        <f>_xlfn.XLOOKUP(Main[[#This Row],[Patient_ID]],Hospitalvisits[Patient_ID],Hospitalvisits[Medical_Condition])</f>
        <v>Stroke</v>
      </c>
      <c r="N135" t="str">
        <f>_xlfn.XLOOKUP(Main[[#This Row],[Patient_ID]],Hospitalvisits[Patient_ID],Hospitalvisits[Department])</f>
        <v>Neurology</v>
      </c>
      <c r="O135" s="8">
        <f>_xlfn.XLOOKUP(Main[[#This Row],[Patient_ID]],Financials[Patient_ID],Financials[Total_Bill_Amount])</f>
        <v>6695</v>
      </c>
      <c r="P135">
        <f>_xlfn.XLOOKUP(Main[[#This Row],[Patient_ID]],Financials[Patient_ID],Financials[Insurance_Coverage])</f>
        <v>4284.1701786887324</v>
      </c>
      <c r="Q135">
        <f>Main[[#This Row],[Total  Bill Amount]]-Main[[#This Row],[Insurance Coverage]]</f>
        <v>2410.8298213112676</v>
      </c>
      <c r="R135">
        <f>_xlfn.XLOOKUP(Main[[#This Row],[Patient_ID]],Hospitalvisits[Patient_ID],Hospitalvisits[Readmission Status])</f>
        <v>0</v>
      </c>
      <c r="S135" t="str">
        <f>_xlfn.XLOOKUP(Main[[#This Row],[Patient_ID]],Hospitalvisits[Patient_ID],Hospitalvisits[Hospital_Bed])</f>
        <v>General Ward</v>
      </c>
    </row>
    <row r="136" spans="1:19">
      <c r="A136">
        <v>152</v>
      </c>
      <c r="B136" t="s">
        <v>165</v>
      </c>
      <c r="C136">
        <v>33</v>
      </c>
      <c r="D136" t="str" cm="1">
        <f t="array" ref="D136">_xlfn.IFS(Main[[#This Row],[Age]]&lt;=23,"[0-23]",Main[[#This Row],[Age]]&lt;=45,"[24-45]",Main[[#This Row],[Age]]&lt;=68,"[46-68]",Main[[#This Row],[Age]]&gt;68,"[68+]")</f>
        <v>[24-45]</v>
      </c>
      <c r="E136" t="s">
        <v>9</v>
      </c>
      <c r="F136" t="s">
        <v>18</v>
      </c>
      <c r="G136" s="6">
        <v>21.045577063181561</v>
      </c>
      <c r="H136">
        <v>2</v>
      </c>
      <c r="I136">
        <v>4</v>
      </c>
      <c r="J136" s="3">
        <f>_xlfn.XLOOKUP(Main[[#This Row],[Patient_ID]],Hospitalvisits[Patient_ID],Hospitalvisits[Admission_Date])</f>
        <v>45342</v>
      </c>
      <c r="K136" s="3">
        <f>_xlfn.XLOOKUP(Main[[#This Row],[Patient_ID]],Hospitalvisits[Patient_ID],Hospitalvisits[Discharge_Date])</f>
        <v>45347</v>
      </c>
      <c r="L136">
        <f>Main[[#This Row],[Discharge Date]]-Main[[#This Row],[Admission Date]]</f>
        <v>5</v>
      </c>
      <c r="M136" t="str">
        <f>_xlfn.XLOOKUP(Main[[#This Row],[Patient_ID]],Hospitalvisits[Patient_ID],Hospitalvisits[Medical_Condition])</f>
        <v>Fracture</v>
      </c>
      <c r="N136" t="str">
        <f>_xlfn.XLOOKUP(Main[[#This Row],[Patient_ID]],Hospitalvisits[Patient_ID],Hospitalvisits[Department])</f>
        <v>Orthopedics</v>
      </c>
      <c r="O136" s="8">
        <f>_xlfn.XLOOKUP(Main[[#This Row],[Patient_ID]],Financials[Patient_ID],Financials[Total_Bill_Amount])</f>
        <v>12581</v>
      </c>
      <c r="P136">
        <f>_xlfn.XLOOKUP(Main[[#This Row],[Patient_ID]],Financials[Patient_ID],Financials[Insurance_Coverage])</f>
        <v>8363.332691377087</v>
      </c>
      <c r="Q136">
        <f>Main[[#This Row],[Total  Bill Amount]]-Main[[#This Row],[Insurance Coverage]]</f>
        <v>4217.667308622913</v>
      </c>
      <c r="R136">
        <f>_xlfn.XLOOKUP(Main[[#This Row],[Patient_ID]],Hospitalvisits[Patient_ID],Hospitalvisits[Readmission Status])</f>
        <v>0</v>
      </c>
      <c r="S136" t="str">
        <f>_xlfn.XLOOKUP(Main[[#This Row],[Patient_ID]],Hospitalvisits[Patient_ID],Hospitalvisits[Hospital_Bed])</f>
        <v>Private Room</v>
      </c>
    </row>
    <row r="137" spans="1:19">
      <c r="A137">
        <v>153</v>
      </c>
      <c r="B137" t="s">
        <v>166</v>
      </c>
      <c r="C137">
        <v>65</v>
      </c>
      <c r="D137" t="str" cm="1">
        <f t="array" ref="D137">_xlfn.IFS(Main[[#This Row],[Age]]&lt;=23,"[0-23]",Main[[#This Row],[Age]]&lt;=45,"[24-45]",Main[[#This Row],[Age]]&lt;=68,"[46-68]",Main[[#This Row],[Age]]&gt;68,"[68+]")</f>
        <v>[46-68]</v>
      </c>
      <c r="E137" t="s">
        <v>12</v>
      </c>
      <c r="F137" t="s">
        <v>13</v>
      </c>
      <c r="G137" s="6">
        <v>20.528321365599052</v>
      </c>
      <c r="H137">
        <v>3</v>
      </c>
      <c r="I137">
        <v>6</v>
      </c>
      <c r="J137" s="3">
        <f>_xlfn.XLOOKUP(Main[[#This Row],[Patient_ID]],Hospitalvisits[Patient_ID],Hospitalvisits[Admission_Date])</f>
        <v>44844</v>
      </c>
      <c r="K137" s="3">
        <f>_xlfn.XLOOKUP(Main[[#This Row],[Patient_ID]],Hospitalvisits[Patient_ID],Hospitalvisits[Discharge_Date])</f>
        <v>44849</v>
      </c>
      <c r="L137">
        <f>Main[[#This Row],[Discharge Date]]-Main[[#This Row],[Admission Date]]</f>
        <v>5</v>
      </c>
      <c r="M137" t="str">
        <f>_xlfn.XLOOKUP(Main[[#This Row],[Patient_ID]],Hospitalvisits[Patient_ID],Hospitalvisits[Medical_Condition])</f>
        <v>Seizures</v>
      </c>
      <c r="N137" t="str">
        <f>_xlfn.XLOOKUP(Main[[#This Row],[Patient_ID]],Hospitalvisits[Patient_ID],Hospitalvisits[Department])</f>
        <v>Neurology</v>
      </c>
      <c r="O137" s="8">
        <f>_xlfn.XLOOKUP(Main[[#This Row],[Patient_ID]],Financials[Patient_ID],Financials[Total_Bill_Amount])</f>
        <v>19256</v>
      </c>
      <c r="P137">
        <f>_xlfn.XLOOKUP(Main[[#This Row],[Patient_ID]],Financials[Patient_ID],Financials[Insurance_Coverage])</f>
        <v>16766.113527499539</v>
      </c>
      <c r="Q137">
        <f>Main[[#This Row],[Total  Bill Amount]]-Main[[#This Row],[Insurance Coverage]]</f>
        <v>2489.8864725004605</v>
      </c>
      <c r="R137">
        <f>_xlfn.XLOOKUP(Main[[#This Row],[Patient_ID]],Hospitalvisits[Patient_ID],Hospitalvisits[Readmission Status])</f>
        <v>0</v>
      </c>
      <c r="S137" t="str">
        <f>_xlfn.XLOOKUP(Main[[#This Row],[Patient_ID]],Hospitalvisits[Patient_ID],Hospitalvisits[Hospital_Bed])</f>
        <v>Private Room</v>
      </c>
    </row>
    <row r="138" spans="1:19">
      <c r="A138">
        <v>154</v>
      </c>
      <c r="B138" t="s">
        <v>167</v>
      </c>
      <c r="C138">
        <v>63</v>
      </c>
      <c r="D138" t="str" cm="1">
        <f t="array" ref="D138">_xlfn.IFS(Main[[#This Row],[Age]]&lt;=23,"[0-23]",Main[[#This Row],[Age]]&lt;=45,"[24-45]",Main[[#This Row],[Age]]&lt;=68,"[46-68]",Main[[#This Row],[Age]]&gt;68,"[68+]")</f>
        <v>[46-68]</v>
      </c>
      <c r="E138" t="s">
        <v>12</v>
      </c>
      <c r="F138" t="s">
        <v>10</v>
      </c>
      <c r="G138" s="6">
        <v>29.701490858043481</v>
      </c>
      <c r="H138">
        <v>1</v>
      </c>
      <c r="I138">
        <v>3</v>
      </c>
      <c r="J138" s="3">
        <f>_xlfn.XLOOKUP(Main[[#This Row],[Patient_ID]],Hospitalvisits[Patient_ID],Hospitalvisits[Admission_Date])</f>
        <v>45289</v>
      </c>
      <c r="K138" s="3">
        <f>_xlfn.XLOOKUP(Main[[#This Row],[Patient_ID]],Hospitalvisits[Patient_ID],Hospitalvisits[Discharge_Date])</f>
        <v>45299</v>
      </c>
      <c r="L138">
        <f>Main[[#This Row],[Discharge Date]]-Main[[#This Row],[Admission Date]]</f>
        <v>10</v>
      </c>
      <c r="M138" t="str">
        <f>_xlfn.XLOOKUP(Main[[#This Row],[Patient_ID]],Hospitalvisits[Patient_ID],Hospitalvisits[Medical_Condition])</f>
        <v>Seizures</v>
      </c>
      <c r="N138" t="str">
        <f>_xlfn.XLOOKUP(Main[[#This Row],[Patient_ID]],Hospitalvisits[Patient_ID],Hospitalvisits[Department])</f>
        <v>Neurology</v>
      </c>
      <c r="O138" s="8">
        <f>_xlfn.XLOOKUP(Main[[#This Row],[Patient_ID]],Financials[Patient_ID],Financials[Total_Bill_Amount])</f>
        <v>34869</v>
      </c>
      <c r="P138">
        <f>_xlfn.XLOOKUP(Main[[#This Row],[Patient_ID]],Financials[Patient_ID],Financials[Insurance_Coverage])</f>
        <v>24901.804392803358</v>
      </c>
      <c r="Q138">
        <f>Main[[#This Row],[Total  Bill Amount]]-Main[[#This Row],[Insurance Coverage]]</f>
        <v>9967.1956071966415</v>
      </c>
      <c r="R138">
        <f>_xlfn.XLOOKUP(Main[[#This Row],[Patient_ID]],Hospitalvisits[Patient_ID],Hospitalvisits[Readmission Status])</f>
        <v>0</v>
      </c>
      <c r="S138" t="str">
        <f>_xlfn.XLOOKUP(Main[[#This Row],[Patient_ID]],Hospitalvisits[Patient_ID],Hospitalvisits[Hospital_Bed])</f>
        <v>ICU</v>
      </c>
    </row>
    <row r="139" spans="1:19">
      <c r="A139">
        <v>155</v>
      </c>
      <c r="B139" t="s">
        <v>168</v>
      </c>
      <c r="C139">
        <v>5</v>
      </c>
      <c r="D139" t="str" cm="1">
        <f t="array" ref="D139">_xlfn.IFS(Main[[#This Row],[Age]]&lt;=23,"[0-23]",Main[[#This Row],[Age]]&lt;=45,"[24-45]",Main[[#This Row],[Age]]&lt;=68,"[46-68]",Main[[#This Row],[Age]]&gt;68,"[68+]")</f>
        <v>[0-23]</v>
      </c>
      <c r="E139" t="s">
        <v>12</v>
      </c>
      <c r="F139" t="s">
        <v>18</v>
      </c>
      <c r="G139" s="6">
        <v>20.623053772293179</v>
      </c>
      <c r="H139">
        <v>3</v>
      </c>
      <c r="I139">
        <v>1</v>
      </c>
      <c r="J139" s="3">
        <f>_xlfn.XLOOKUP(Main[[#This Row],[Patient_ID]],Hospitalvisits[Patient_ID],Hospitalvisits[Admission_Date])</f>
        <v>45275</v>
      </c>
      <c r="K139" s="3">
        <f>_xlfn.XLOOKUP(Main[[#This Row],[Patient_ID]],Hospitalvisits[Patient_ID],Hospitalvisits[Discharge_Date])</f>
        <v>45278</v>
      </c>
      <c r="L139">
        <f>Main[[#This Row],[Discharge Date]]-Main[[#This Row],[Admission Date]]</f>
        <v>3</v>
      </c>
      <c r="M139" t="str">
        <f>_xlfn.XLOOKUP(Main[[#This Row],[Patient_ID]],Hospitalvisits[Patient_ID],Hospitalvisits[Medical_Condition])</f>
        <v>Asthma</v>
      </c>
      <c r="N139" t="str">
        <f>_xlfn.XLOOKUP(Main[[#This Row],[Patient_ID]],Hospitalvisits[Patient_ID],Hospitalvisits[Department])</f>
        <v>Pediatrics</v>
      </c>
      <c r="O139" s="8">
        <f>_xlfn.XLOOKUP(Main[[#This Row],[Patient_ID]],Financials[Patient_ID],Financials[Total_Bill_Amount])</f>
        <v>14371</v>
      </c>
      <c r="P139">
        <f>_xlfn.XLOOKUP(Main[[#This Row],[Patient_ID]],Financials[Patient_ID],Financials[Insurance_Coverage])</f>
        <v>12770.149687747011</v>
      </c>
      <c r="Q139">
        <f>Main[[#This Row],[Total  Bill Amount]]-Main[[#This Row],[Insurance Coverage]]</f>
        <v>1600.8503122529892</v>
      </c>
      <c r="R139">
        <f>_xlfn.XLOOKUP(Main[[#This Row],[Patient_ID]],Hospitalvisits[Patient_ID],Hospitalvisits[Readmission Status])</f>
        <v>0</v>
      </c>
      <c r="S139" t="str">
        <f>_xlfn.XLOOKUP(Main[[#This Row],[Patient_ID]],Hospitalvisits[Patient_ID],Hospitalvisits[Hospital_Bed])</f>
        <v>General Ward</v>
      </c>
    </row>
    <row r="140" spans="1:19">
      <c r="A140">
        <v>156</v>
      </c>
      <c r="B140" t="s">
        <v>169</v>
      </c>
      <c r="C140">
        <v>38</v>
      </c>
      <c r="D140" t="str" cm="1">
        <f t="array" ref="D140">_xlfn.IFS(Main[[#This Row],[Age]]&lt;=23,"[0-23]",Main[[#This Row],[Age]]&lt;=45,"[24-45]",Main[[#This Row],[Age]]&lt;=68,"[46-68]",Main[[#This Row],[Age]]&gt;68,"[68+]")</f>
        <v>[24-45]</v>
      </c>
      <c r="E140" t="s">
        <v>12</v>
      </c>
      <c r="F140" t="s">
        <v>16</v>
      </c>
      <c r="G140" s="6">
        <v>21.27423388888695</v>
      </c>
      <c r="H140">
        <v>5</v>
      </c>
      <c r="I140">
        <v>7</v>
      </c>
      <c r="J140" s="3">
        <f>_xlfn.XLOOKUP(Main[[#This Row],[Patient_ID]],Hospitalvisits[Patient_ID],Hospitalvisits[Admission_Date])</f>
        <v>44775</v>
      </c>
      <c r="K140" s="3">
        <f>_xlfn.XLOOKUP(Main[[#This Row],[Patient_ID]],Hospitalvisits[Patient_ID],Hospitalvisits[Discharge_Date])</f>
        <v>44781</v>
      </c>
      <c r="L140">
        <f>Main[[#This Row],[Discharge Date]]-Main[[#This Row],[Admission Date]]</f>
        <v>6</v>
      </c>
      <c r="M140" t="str">
        <f>_xlfn.XLOOKUP(Main[[#This Row],[Patient_ID]],Hospitalvisits[Patient_ID],Hospitalvisits[Medical_Condition])</f>
        <v>Heart Attack (STEMI)</v>
      </c>
      <c r="N140" t="str">
        <f>_xlfn.XLOOKUP(Main[[#This Row],[Patient_ID]],Hospitalvisits[Patient_ID],Hospitalvisits[Department])</f>
        <v>Cardiology</v>
      </c>
      <c r="O140" s="8">
        <f>_xlfn.XLOOKUP(Main[[#This Row],[Patient_ID]],Financials[Patient_ID],Financials[Total_Bill_Amount])</f>
        <v>41152</v>
      </c>
      <c r="P140">
        <f>_xlfn.XLOOKUP(Main[[#This Row],[Patient_ID]],Financials[Patient_ID],Financials[Insurance_Coverage])</f>
        <v>36121.395649885671</v>
      </c>
      <c r="Q140">
        <f>Main[[#This Row],[Total  Bill Amount]]-Main[[#This Row],[Insurance Coverage]]</f>
        <v>5030.6043501143286</v>
      </c>
      <c r="R140">
        <f>_xlfn.XLOOKUP(Main[[#This Row],[Patient_ID]],Hospitalvisits[Patient_ID],Hospitalvisits[Readmission Status])</f>
        <v>0</v>
      </c>
      <c r="S140" t="str">
        <f>_xlfn.XLOOKUP(Main[[#This Row],[Patient_ID]],Hospitalvisits[Patient_ID],Hospitalvisits[Hospital_Bed])</f>
        <v>General Ward</v>
      </c>
    </row>
    <row r="141" spans="1:19">
      <c r="A141">
        <v>157</v>
      </c>
      <c r="B141" t="s">
        <v>170</v>
      </c>
      <c r="C141">
        <v>21</v>
      </c>
      <c r="D141" t="str" cm="1">
        <f t="array" ref="D141">_xlfn.IFS(Main[[#This Row],[Age]]&lt;=23,"[0-23]",Main[[#This Row],[Age]]&lt;=45,"[24-45]",Main[[#This Row],[Age]]&lt;=68,"[46-68]",Main[[#This Row],[Age]]&gt;68,"[68+]")</f>
        <v>[0-23]</v>
      </c>
      <c r="E141" t="s">
        <v>12</v>
      </c>
      <c r="F141" t="s">
        <v>10</v>
      </c>
      <c r="G141" s="6">
        <v>26.19219894283567</v>
      </c>
      <c r="H141">
        <v>3</v>
      </c>
      <c r="I141">
        <v>9</v>
      </c>
      <c r="J141" s="3">
        <f>_xlfn.XLOOKUP(Main[[#This Row],[Patient_ID]],Hospitalvisits[Patient_ID],Hospitalvisits[Admission_Date])</f>
        <v>45006</v>
      </c>
      <c r="K141" s="3">
        <f>_xlfn.XLOOKUP(Main[[#This Row],[Patient_ID]],Hospitalvisits[Patient_ID],Hospitalvisits[Discharge_Date])</f>
        <v>45009</v>
      </c>
      <c r="L141">
        <f>Main[[#This Row],[Discharge Date]]-Main[[#This Row],[Admission Date]]</f>
        <v>3</v>
      </c>
      <c r="M141" t="str">
        <f>_xlfn.XLOOKUP(Main[[#This Row],[Patient_ID]],Hospitalvisits[Patient_ID],Hospitalvisits[Medical_Condition])</f>
        <v>Asthma</v>
      </c>
      <c r="N141" t="str">
        <f>_xlfn.XLOOKUP(Main[[#This Row],[Patient_ID]],Hospitalvisits[Patient_ID],Hospitalvisits[Department])</f>
        <v>Pediatrics</v>
      </c>
      <c r="O141" s="8">
        <f>_xlfn.XLOOKUP(Main[[#This Row],[Patient_ID]],Financials[Patient_ID],Financials[Total_Bill_Amount])</f>
        <v>28711</v>
      </c>
      <c r="P141">
        <f>_xlfn.XLOOKUP(Main[[#This Row],[Patient_ID]],Financials[Patient_ID],Financials[Insurance_Coverage])</f>
        <v>18866.849960333919</v>
      </c>
      <c r="Q141">
        <f>Main[[#This Row],[Total  Bill Amount]]-Main[[#This Row],[Insurance Coverage]]</f>
        <v>9844.1500396660813</v>
      </c>
      <c r="R141">
        <f>_xlfn.XLOOKUP(Main[[#This Row],[Patient_ID]],Hospitalvisits[Patient_ID],Hospitalvisits[Readmission Status])</f>
        <v>0</v>
      </c>
      <c r="S141" t="str">
        <f>_xlfn.XLOOKUP(Main[[#This Row],[Patient_ID]],Hospitalvisits[Patient_ID],Hospitalvisits[Hospital_Bed])</f>
        <v>Semi-Private Room</v>
      </c>
    </row>
    <row r="142" spans="1:19">
      <c r="A142">
        <v>158</v>
      </c>
      <c r="B142" t="s">
        <v>171</v>
      </c>
      <c r="C142">
        <v>58</v>
      </c>
      <c r="D142" t="str" cm="1">
        <f t="array" ref="D142">_xlfn.IFS(Main[[#This Row],[Age]]&lt;=23,"[0-23]",Main[[#This Row],[Age]]&lt;=45,"[24-45]",Main[[#This Row],[Age]]&lt;=68,"[46-68]",Main[[#This Row],[Age]]&gt;68,"[68+]")</f>
        <v>[46-68]</v>
      </c>
      <c r="E142" t="s">
        <v>12</v>
      </c>
      <c r="F142" t="s">
        <v>18</v>
      </c>
      <c r="G142" s="6">
        <v>35.678106096013117</v>
      </c>
      <c r="H142">
        <v>1</v>
      </c>
      <c r="I142">
        <v>5</v>
      </c>
      <c r="J142" s="3">
        <f>_xlfn.XLOOKUP(Main[[#This Row],[Patient_ID]],Hospitalvisits[Patient_ID],Hospitalvisits[Admission_Date])</f>
        <v>45205</v>
      </c>
      <c r="K142" s="3">
        <f>_xlfn.XLOOKUP(Main[[#This Row],[Patient_ID]],Hospitalvisits[Patient_ID],Hospitalvisits[Discharge_Date])</f>
        <v>45211</v>
      </c>
      <c r="L142">
        <f>Main[[#This Row],[Discharge Date]]-Main[[#This Row],[Admission Date]]</f>
        <v>6</v>
      </c>
      <c r="M142" t="str">
        <f>_xlfn.XLOOKUP(Main[[#This Row],[Patient_ID]],Hospitalvisits[Patient_ID],Hospitalvisits[Medical_Condition])</f>
        <v>Cancer</v>
      </c>
      <c r="N142" t="str">
        <f>_xlfn.XLOOKUP(Main[[#This Row],[Patient_ID]],Hospitalvisits[Patient_ID],Hospitalvisits[Department])</f>
        <v>Oncology</v>
      </c>
      <c r="O142" s="8">
        <f>_xlfn.XLOOKUP(Main[[#This Row],[Patient_ID]],Financials[Patient_ID],Financials[Total_Bill_Amount])</f>
        <v>29536</v>
      </c>
      <c r="P142">
        <f>_xlfn.XLOOKUP(Main[[#This Row],[Patient_ID]],Financials[Patient_ID],Financials[Insurance_Coverage])</f>
        <v>16344.212416789351</v>
      </c>
      <c r="Q142">
        <f>Main[[#This Row],[Total  Bill Amount]]-Main[[#This Row],[Insurance Coverage]]</f>
        <v>13191.787583210649</v>
      </c>
      <c r="R142">
        <f>_xlfn.XLOOKUP(Main[[#This Row],[Patient_ID]],Hospitalvisits[Patient_ID],Hospitalvisits[Readmission Status])</f>
        <v>0</v>
      </c>
      <c r="S142" t="str">
        <f>_xlfn.XLOOKUP(Main[[#This Row],[Patient_ID]],Hospitalvisits[Patient_ID],Hospitalvisits[Hospital_Bed])</f>
        <v>ICU</v>
      </c>
    </row>
    <row r="143" spans="1:19">
      <c r="A143">
        <v>159</v>
      </c>
      <c r="B143" t="s">
        <v>172</v>
      </c>
      <c r="C143">
        <v>14</v>
      </c>
      <c r="D143" t="str" cm="1">
        <f t="array" ref="D143">_xlfn.IFS(Main[[#This Row],[Age]]&lt;=23,"[0-23]",Main[[#This Row],[Age]]&lt;=45,"[24-45]",Main[[#This Row],[Age]]&lt;=68,"[46-68]",Main[[#This Row],[Age]]&gt;68,"[68+]")</f>
        <v>[0-23]</v>
      </c>
      <c r="E143" t="s">
        <v>12</v>
      </c>
      <c r="F143" t="s">
        <v>13</v>
      </c>
      <c r="G143" s="6">
        <v>36.425656191894298</v>
      </c>
      <c r="H143">
        <v>4</v>
      </c>
      <c r="I143">
        <v>2</v>
      </c>
      <c r="J143" s="3">
        <f>_xlfn.XLOOKUP(Main[[#This Row],[Patient_ID]],Hospitalvisits[Patient_ID],Hospitalvisits[Admission_Date])</f>
        <v>44631</v>
      </c>
      <c r="K143" s="3">
        <f>_xlfn.XLOOKUP(Main[[#This Row],[Patient_ID]],Hospitalvisits[Patient_ID],Hospitalvisits[Discharge_Date])</f>
        <v>44638</v>
      </c>
      <c r="L143">
        <f>Main[[#This Row],[Discharge Date]]-Main[[#This Row],[Admission Date]]</f>
        <v>7</v>
      </c>
      <c r="M143" t="str">
        <f>_xlfn.XLOOKUP(Main[[#This Row],[Patient_ID]],Hospitalvisits[Patient_ID],Hospitalvisits[Medical_Condition])</f>
        <v>Hypertension</v>
      </c>
      <c r="N143" t="str">
        <f>_xlfn.XLOOKUP(Main[[#This Row],[Patient_ID]],Hospitalvisits[Patient_ID],Hospitalvisits[Department])</f>
        <v>Cardiology</v>
      </c>
      <c r="O143" s="8">
        <f>_xlfn.XLOOKUP(Main[[#This Row],[Patient_ID]],Financials[Patient_ID],Financials[Total_Bill_Amount])</f>
        <v>21812</v>
      </c>
      <c r="P143">
        <f>_xlfn.XLOOKUP(Main[[#This Row],[Patient_ID]],Financials[Patient_ID],Financials[Insurance_Coverage])</f>
        <v>14242.43364232567</v>
      </c>
      <c r="Q143">
        <f>Main[[#This Row],[Total  Bill Amount]]-Main[[#This Row],[Insurance Coverage]]</f>
        <v>7569.56635767433</v>
      </c>
      <c r="R143">
        <f>_xlfn.XLOOKUP(Main[[#This Row],[Patient_ID]],Hospitalvisits[Patient_ID],Hospitalvisits[Readmission Status])</f>
        <v>0</v>
      </c>
      <c r="S143" t="str">
        <f>_xlfn.XLOOKUP(Main[[#This Row],[Patient_ID]],Hospitalvisits[Patient_ID],Hospitalvisits[Hospital_Bed])</f>
        <v>Semi-Private Room</v>
      </c>
    </row>
    <row r="144" spans="1:19">
      <c r="A144">
        <v>160</v>
      </c>
      <c r="B144" t="s">
        <v>173</v>
      </c>
      <c r="C144">
        <v>45</v>
      </c>
      <c r="D144" t="str" cm="1">
        <f t="array" ref="D144">_xlfn.IFS(Main[[#This Row],[Age]]&lt;=23,"[0-23]",Main[[#This Row],[Age]]&lt;=45,"[24-45]",Main[[#This Row],[Age]]&lt;=68,"[46-68]",Main[[#This Row],[Age]]&gt;68,"[68+]")</f>
        <v>[24-45]</v>
      </c>
      <c r="E144" t="s">
        <v>9</v>
      </c>
      <c r="F144" t="s">
        <v>10</v>
      </c>
      <c r="G144" s="6">
        <v>34.696667241763087</v>
      </c>
      <c r="H144">
        <v>1</v>
      </c>
      <c r="I144">
        <v>6</v>
      </c>
      <c r="J144" s="3">
        <f>_xlfn.XLOOKUP(Main[[#This Row],[Patient_ID]],Hospitalvisits[Patient_ID],Hospitalvisits[Admission_Date])</f>
        <v>45652</v>
      </c>
      <c r="K144" s="3">
        <f>_xlfn.XLOOKUP(Main[[#This Row],[Patient_ID]],Hospitalvisits[Patient_ID],Hospitalvisits[Discharge_Date])</f>
        <v>45655</v>
      </c>
      <c r="L144">
        <f>Main[[#This Row],[Discharge Date]]-Main[[#This Row],[Admission Date]]</f>
        <v>3</v>
      </c>
      <c r="M144" t="str">
        <f>_xlfn.XLOOKUP(Main[[#This Row],[Patient_ID]],Hospitalvisits[Patient_ID],Hospitalvisits[Medical_Condition])</f>
        <v>Asthma</v>
      </c>
      <c r="N144" t="str">
        <f>_xlfn.XLOOKUP(Main[[#This Row],[Patient_ID]],Hospitalvisits[Patient_ID],Hospitalvisits[Department])</f>
        <v>Pediatrics</v>
      </c>
      <c r="O144" s="8">
        <f>_xlfn.XLOOKUP(Main[[#This Row],[Patient_ID]],Financials[Patient_ID],Financials[Total_Bill_Amount])</f>
        <v>12445</v>
      </c>
      <c r="P144">
        <f>_xlfn.XLOOKUP(Main[[#This Row],[Patient_ID]],Financials[Patient_ID],Financials[Insurance_Coverage])</f>
        <v>11000.82857231516</v>
      </c>
      <c r="Q144">
        <f>Main[[#This Row],[Total  Bill Amount]]-Main[[#This Row],[Insurance Coverage]]</f>
        <v>1444.1714276848397</v>
      </c>
      <c r="R144">
        <f>_xlfn.XLOOKUP(Main[[#This Row],[Patient_ID]],Hospitalvisits[Patient_ID],Hospitalvisits[Readmission Status])</f>
        <v>0</v>
      </c>
      <c r="S144" t="str">
        <f>_xlfn.XLOOKUP(Main[[#This Row],[Patient_ID]],Hospitalvisits[Patient_ID],Hospitalvisits[Hospital_Bed])</f>
        <v>General Ward</v>
      </c>
    </row>
    <row r="145" spans="1:19">
      <c r="A145">
        <v>161</v>
      </c>
      <c r="B145" t="s">
        <v>174</v>
      </c>
      <c r="C145">
        <v>19</v>
      </c>
      <c r="D145" t="str" cm="1">
        <f t="array" ref="D145">_xlfn.IFS(Main[[#This Row],[Age]]&lt;=23,"[0-23]",Main[[#This Row],[Age]]&lt;=45,"[24-45]",Main[[#This Row],[Age]]&lt;=68,"[46-68]",Main[[#This Row],[Age]]&gt;68,"[68+]")</f>
        <v>[0-23]</v>
      </c>
      <c r="E145" t="s">
        <v>9</v>
      </c>
      <c r="F145" t="s">
        <v>16</v>
      </c>
      <c r="G145" s="6">
        <v>33.883057908851498</v>
      </c>
      <c r="H145">
        <v>4</v>
      </c>
      <c r="I145">
        <v>2</v>
      </c>
      <c r="J145" s="3">
        <f>_xlfn.XLOOKUP(Main[[#This Row],[Patient_ID]],Hospitalvisits[Patient_ID],Hospitalvisits[Admission_Date])</f>
        <v>45133</v>
      </c>
      <c r="K145" s="3">
        <f>_xlfn.XLOOKUP(Main[[#This Row],[Patient_ID]],Hospitalvisits[Patient_ID],Hospitalvisits[Discharge_Date])</f>
        <v>45137</v>
      </c>
      <c r="L145">
        <f>Main[[#This Row],[Discharge Date]]-Main[[#This Row],[Admission Date]]</f>
        <v>4</v>
      </c>
      <c r="M145" t="str">
        <f>_xlfn.XLOOKUP(Main[[#This Row],[Patient_ID]],Hospitalvisits[Patient_ID],Hospitalvisits[Medical_Condition])</f>
        <v>Stroke</v>
      </c>
      <c r="N145" t="str">
        <f>_xlfn.XLOOKUP(Main[[#This Row],[Patient_ID]],Hospitalvisits[Patient_ID],Hospitalvisits[Department])</f>
        <v>Neurology</v>
      </c>
      <c r="O145" s="8">
        <f>_xlfn.XLOOKUP(Main[[#This Row],[Patient_ID]],Financials[Patient_ID],Financials[Total_Bill_Amount])</f>
        <v>22252</v>
      </c>
      <c r="P145">
        <f>_xlfn.XLOOKUP(Main[[#This Row],[Patient_ID]],Financials[Patient_ID],Financials[Insurance_Coverage])</f>
        <v>17331.013720546569</v>
      </c>
      <c r="Q145">
        <f>Main[[#This Row],[Total  Bill Amount]]-Main[[#This Row],[Insurance Coverage]]</f>
        <v>4920.9862794534311</v>
      </c>
      <c r="R145">
        <f>_xlfn.XLOOKUP(Main[[#This Row],[Patient_ID]],Hospitalvisits[Patient_ID],Hospitalvisits[Readmission Status])</f>
        <v>1</v>
      </c>
      <c r="S145" t="str">
        <f>_xlfn.XLOOKUP(Main[[#This Row],[Patient_ID]],Hospitalvisits[Patient_ID],Hospitalvisits[Hospital_Bed])</f>
        <v>Semi-Private Room</v>
      </c>
    </row>
    <row r="146" spans="1:19">
      <c r="A146">
        <v>162</v>
      </c>
      <c r="B146" t="s">
        <v>175</v>
      </c>
      <c r="C146">
        <v>27</v>
      </c>
      <c r="D146" t="str" cm="1">
        <f t="array" ref="D146">_xlfn.IFS(Main[[#This Row],[Age]]&lt;=23,"[0-23]",Main[[#This Row],[Age]]&lt;=45,"[24-45]",Main[[#This Row],[Age]]&lt;=68,"[46-68]",Main[[#This Row],[Age]]&gt;68,"[68+]")</f>
        <v>[24-45]</v>
      </c>
      <c r="E146" t="s">
        <v>12</v>
      </c>
      <c r="F146" t="s">
        <v>16</v>
      </c>
      <c r="G146" s="6">
        <v>36.247645324430373</v>
      </c>
      <c r="H146">
        <v>5</v>
      </c>
      <c r="I146">
        <v>2</v>
      </c>
      <c r="J146" s="3">
        <f>_xlfn.XLOOKUP(Main[[#This Row],[Patient_ID]],Hospitalvisits[Patient_ID],Hospitalvisits[Admission_Date])</f>
        <v>45505</v>
      </c>
      <c r="K146" s="3">
        <f>_xlfn.XLOOKUP(Main[[#This Row],[Patient_ID]],Hospitalvisits[Patient_ID],Hospitalvisits[Discharge_Date])</f>
        <v>45511</v>
      </c>
      <c r="L146">
        <f>Main[[#This Row],[Discharge Date]]-Main[[#This Row],[Admission Date]]</f>
        <v>6</v>
      </c>
      <c r="M146" t="str">
        <f>_xlfn.XLOOKUP(Main[[#This Row],[Patient_ID]],Hospitalvisits[Patient_ID],Hospitalvisits[Medical_Condition])</f>
        <v>Stroke</v>
      </c>
      <c r="N146" t="str">
        <f>_xlfn.XLOOKUP(Main[[#This Row],[Patient_ID]],Hospitalvisits[Patient_ID],Hospitalvisits[Department])</f>
        <v>Neurology</v>
      </c>
      <c r="O146" s="8">
        <f>_xlfn.XLOOKUP(Main[[#This Row],[Patient_ID]],Financials[Patient_ID],Financials[Total_Bill_Amount])</f>
        <v>35320</v>
      </c>
      <c r="P146">
        <f>_xlfn.XLOOKUP(Main[[#This Row],[Patient_ID]],Financials[Patient_ID],Financials[Insurance_Coverage])</f>
        <v>24803.93229149975</v>
      </c>
      <c r="Q146">
        <f>Main[[#This Row],[Total  Bill Amount]]-Main[[#This Row],[Insurance Coverage]]</f>
        <v>10516.06770850025</v>
      </c>
      <c r="R146">
        <f>_xlfn.XLOOKUP(Main[[#This Row],[Patient_ID]],Hospitalvisits[Patient_ID],Hospitalvisits[Readmission Status])</f>
        <v>0</v>
      </c>
      <c r="S146" t="str">
        <f>_xlfn.XLOOKUP(Main[[#This Row],[Patient_ID]],Hospitalvisits[Patient_ID],Hospitalvisits[Hospital_Bed])</f>
        <v>Private Room</v>
      </c>
    </row>
    <row r="147" spans="1:19">
      <c r="A147">
        <v>163</v>
      </c>
      <c r="B147" t="s">
        <v>176</v>
      </c>
      <c r="C147">
        <v>39</v>
      </c>
      <c r="D147" t="str" cm="1">
        <f t="array" ref="D147">_xlfn.IFS(Main[[#This Row],[Age]]&lt;=23,"[0-23]",Main[[#This Row],[Age]]&lt;=45,"[24-45]",Main[[#This Row],[Age]]&lt;=68,"[46-68]",Main[[#This Row],[Age]]&gt;68,"[68+]")</f>
        <v>[24-45]</v>
      </c>
      <c r="E147" t="s">
        <v>12</v>
      </c>
      <c r="F147" t="s">
        <v>18</v>
      </c>
      <c r="G147" s="6">
        <v>19.35749224383169</v>
      </c>
      <c r="H147">
        <v>3</v>
      </c>
      <c r="I147">
        <v>8</v>
      </c>
      <c r="J147" s="3">
        <f>_xlfn.XLOOKUP(Main[[#This Row],[Patient_ID]],Hospitalvisits[Patient_ID],Hospitalvisits[Admission_Date])</f>
        <v>45261</v>
      </c>
      <c r="K147" s="3">
        <f>_xlfn.XLOOKUP(Main[[#This Row],[Patient_ID]],Hospitalvisits[Patient_ID],Hospitalvisits[Discharge_Date])</f>
        <v>45275</v>
      </c>
      <c r="L147">
        <f>Main[[#This Row],[Discharge Date]]-Main[[#This Row],[Admission Date]]</f>
        <v>14</v>
      </c>
      <c r="M147" t="str">
        <f>_xlfn.XLOOKUP(Main[[#This Row],[Patient_ID]],Hospitalvisits[Patient_ID],Hospitalvisits[Medical_Condition])</f>
        <v>Tumor</v>
      </c>
      <c r="N147" t="str">
        <f>_xlfn.XLOOKUP(Main[[#This Row],[Patient_ID]],Hospitalvisits[Patient_ID],Hospitalvisits[Department])</f>
        <v>Oncology</v>
      </c>
      <c r="O147" s="8">
        <f>_xlfn.XLOOKUP(Main[[#This Row],[Patient_ID]],Financials[Patient_ID],Financials[Total_Bill_Amount])</f>
        <v>6013</v>
      </c>
      <c r="P147">
        <f>_xlfn.XLOOKUP(Main[[#This Row],[Patient_ID]],Financials[Patient_ID],Financials[Insurance_Coverage])</f>
        <v>3894.5378243280311</v>
      </c>
      <c r="Q147">
        <f>Main[[#This Row],[Total  Bill Amount]]-Main[[#This Row],[Insurance Coverage]]</f>
        <v>2118.4621756719689</v>
      </c>
      <c r="R147">
        <f>_xlfn.XLOOKUP(Main[[#This Row],[Patient_ID]],Hospitalvisits[Patient_ID],Hospitalvisits[Readmission Status])</f>
        <v>1</v>
      </c>
      <c r="S147" t="str">
        <f>_xlfn.XLOOKUP(Main[[#This Row],[Patient_ID]],Hospitalvisits[Patient_ID],Hospitalvisits[Hospital_Bed])</f>
        <v>Semi-Private Room</v>
      </c>
    </row>
    <row r="148" spans="1:19">
      <c r="A148">
        <v>164</v>
      </c>
      <c r="B148" t="s">
        <v>177</v>
      </c>
      <c r="C148">
        <v>81</v>
      </c>
      <c r="D148" t="str" cm="1">
        <f t="array" ref="D148">_xlfn.IFS(Main[[#This Row],[Age]]&lt;=23,"[0-23]",Main[[#This Row],[Age]]&lt;=45,"[24-45]",Main[[#This Row],[Age]]&lt;=68,"[46-68]",Main[[#This Row],[Age]]&gt;68,"[68+]")</f>
        <v>[68+]</v>
      </c>
      <c r="E148" t="s">
        <v>12</v>
      </c>
      <c r="F148" t="s">
        <v>16</v>
      </c>
      <c r="G148" s="6">
        <v>20.318053964792721</v>
      </c>
      <c r="H148">
        <v>4</v>
      </c>
      <c r="I148">
        <v>7</v>
      </c>
      <c r="J148" s="3">
        <f>_xlfn.XLOOKUP(Main[[#This Row],[Patient_ID]],Hospitalvisits[Patient_ID],Hospitalvisits[Admission_Date])</f>
        <v>44563</v>
      </c>
      <c r="K148" s="3">
        <f>_xlfn.XLOOKUP(Main[[#This Row],[Patient_ID]],Hospitalvisits[Patient_ID],Hospitalvisits[Discharge_Date])</f>
        <v>44565</v>
      </c>
      <c r="L148">
        <f>Main[[#This Row],[Discharge Date]]-Main[[#This Row],[Admission Date]]</f>
        <v>2</v>
      </c>
      <c r="M148" t="str">
        <f>_xlfn.XLOOKUP(Main[[#This Row],[Patient_ID]],Hospitalvisits[Patient_ID],Hospitalvisits[Medical_Condition])</f>
        <v>Severe Trauma</v>
      </c>
      <c r="N148" t="str">
        <f>_xlfn.XLOOKUP(Main[[#This Row],[Patient_ID]],Hospitalvisits[Patient_ID],Hospitalvisits[Department])</f>
        <v>Emergency</v>
      </c>
      <c r="O148" s="8">
        <f>_xlfn.XLOOKUP(Main[[#This Row],[Patient_ID]],Financials[Patient_ID],Financials[Total_Bill_Amount])</f>
        <v>5109</v>
      </c>
      <c r="P148">
        <f>_xlfn.XLOOKUP(Main[[#This Row],[Patient_ID]],Financials[Patient_ID],Financials[Insurance_Coverage])</f>
        <v>4560.3280298654299</v>
      </c>
      <c r="Q148">
        <f>Main[[#This Row],[Total  Bill Amount]]-Main[[#This Row],[Insurance Coverage]]</f>
        <v>548.67197013457007</v>
      </c>
      <c r="R148">
        <f>_xlfn.XLOOKUP(Main[[#This Row],[Patient_ID]],Hospitalvisits[Patient_ID],Hospitalvisits[Readmission Status])</f>
        <v>0</v>
      </c>
      <c r="S148" t="str">
        <f>_xlfn.XLOOKUP(Main[[#This Row],[Patient_ID]],Hospitalvisits[Patient_ID],Hospitalvisits[Hospital_Bed])</f>
        <v>Semi-Private Room</v>
      </c>
    </row>
    <row r="149" spans="1:19">
      <c r="A149">
        <v>165</v>
      </c>
      <c r="B149" t="s">
        <v>178</v>
      </c>
      <c r="C149">
        <v>17</v>
      </c>
      <c r="D149" t="str" cm="1">
        <f t="array" ref="D149">_xlfn.IFS(Main[[#This Row],[Age]]&lt;=23,"[0-23]",Main[[#This Row],[Age]]&lt;=45,"[24-45]",Main[[#This Row],[Age]]&lt;=68,"[46-68]",Main[[#This Row],[Age]]&gt;68,"[68+]")</f>
        <v>[0-23]</v>
      </c>
      <c r="E149" t="s">
        <v>9</v>
      </c>
      <c r="F149" t="s">
        <v>10</v>
      </c>
      <c r="G149" s="6">
        <v>23.097638314588611</v>
      </c>
      <c r="H149">
        <v>5</v>
      </c>
      <c r="I149">
        <v>7</v>
      </c>
      <c r="J149" s="3">
        <f>_xlfn.XLOOKUP(Main[[#This Row],[Patient_ID]],Hospitalvisits[Patient_ID],Hospitalvisits[Admission_Date])</f>
        <v>44796</v>
      </c>
      <c r="K149" s="3">
        <f>_xlfn.XLOOKUP(Main[[#This Row],[Patient_ID]],Hospitalvisits[Patient_ID],Hospitalvisits[Discharge_Date])</f>
        <v>44797</v>
      </c>
      <c r="L149">
        <f>Main[[#This Row],[Discharge Date]]-Main[[#This Row],[Admission Date]]</f>
        <v>1</v>
      </c>
      <c r="M149" t="str">
        <f>_xlfn.XLOOKUP(Main[[#This Row],[Patient_ID]],Hospitalvisits[Patient_ID],Hospitalvisits[Medical_Condition])</f>
        <v>Asthma</v>
      </c>
      <c r="N149" t="str">
        <f>_xlfn.XLOOKUP(Main[[#This Row],[Patient_ID]],Hospitalvisits[Patient_ID],Hospitalvisits[Department])</f>
        <v>Pediatrics</v>
      </c>
      <c r="O149" s="8">
        <f>_xlfn.XLOOKUP(Main[[#This Row],[Patient_ID]],Financials[Patient_ID],Financials[Total_Bill_Amount])</f>
        <v>3456</v>
      </c>
      <c r="P149">
        <f>_xlfn.XLOOKUP(Main[[#This Row],[Patient_ID]],Financials[Patient_ID],Financials[Insurance_Coverage])</f>
        <v>2150.3917802274609</v>
      </c>
      <c r="Q149">
        <f>Main[[#This Row],[Total  Bill Amount]]-Main[[#This Row],[Insurance Coverage]]</f>
        <v>1305.6082197725391</v>
      </c>
      <c r="R149">
        <f>_xlfn.XLOOKUP(Main[[#This Row],[Patient_ID]],Hospitalvisits[Patient_ID],Hospitalvisits[Readmission Status])</f>
        <v>0</v>
      </c>
      <c r="S149" t="str">
        <f>_xlfn.XLOOKUP(Main[[#This Row],[Patient_ID]],Hospitalvisits[Patient_ID],Hospitalvisits[Hospital_Bed])</f>
        <v>Private Room</v>
      </c>
    </row>
    <row r="150" spans="1:19">
      <c r="A150">
        <v>166</v>
      </c>
      <c r="B150" t="s">
        <v>179</v>
      </c>
      <c r="C150">
        <v>22</v>
      </c>
      <c r="D150" t="str" cm="1">
        <f t="array" ref="D150">_xlfn.IFS(Main[[#This Row],[Age]]&lt;=23,"[0-23]",Main[[#This Row],[Age]]&lt;=45,"[24-45]",Main[[#This Row],[Age]]&lt;=68,"[46-68]",Main[[#This Row],[Age]]&gt;68,"[68+]")</f>
        <v>[0-23]</v>
      </c>
      <c r="E150" t="s">
        <v>9</v>
      </c>
      <c r="F150" t="s">
        <v>16</v>
      </c>
      <c r="G150" s="6">
        <v>24.423374906709039</v>
      </c>
      <c r="H150">
        <v>0</v>
      </c>
      <c r="I150">
        <v>6</v>
      </c>
      <c r="J150" s="3">
        <f>_xlfn.XLOOKUP(Main[[#This Row],[Patient_ID]],Hospitalvisits[Patient_ID],Hospitalvisits[Admission_Date])</f>
        <v>44779</v>
      </c>
      <c r="K150" s="3">
        <f>_xlfn.XLOOKUP(Main[[#This Row],[Patient_ID]],Hospitalvisits[Patient_ID],Hospitalvisits[Discharge_Date])</f>
        <v>44784</v>
      </c>
      <c r="L150">
        <f>Main[[#This Row],[Discharge Date]]-Main[[#This Row],[Admission Date]]</f>
        <v>5</v>
      </c>
      <c r="M150" t="str">
        <f>_xlfn.XLOOKUP(Main[[#This Row],[Patient_ID]],Hospitalvisits[Patient_ID],Hospitalvisits[Medical_Condition])</f>
        <v>Cancer</v>
      </c>
      <c r="N150" t="str">
        <f>_xlfn.XLOOKUP(Main[[#This Row],[Patient_ID]],Hospitalvisits[Patient_ID],Hospitalvisits[Department])</f>
        <v>Oncology</v>
      </c>
      <c r="O150" s="8">
        <f>_xlfn.XLOOKUP(Main[[#This Row],[Patient_ID]],Financials[Patient_ID],Financials[Total_Bill_Amount])</f>
        <v>13821</v>
      </c>
      <c r="P150">
        <f>_xlfn.XLOOKUP(Main[[#This Row],[Patient_ID]],Financials[Patient_ID],Financials[Insurance_Coverage])</f>
        <v>10100.77808686396</v>
      </c>
      <c r="Q150">
        <f>Main[[#This Row],[Total  Bill Amount]]-Main[[#This Row],[Insurance Coverage]]</f>
        <v>3720.2219131360398</v>
      </c>
      <c r="R150">
        <f>_xlfn.XLOOKUP(Main[[#This Row],[Patient_ID]],Hospitalvisits[Patient_ID],Hospitalvisits[Readmission Status])</f>
        <v>0</v>
      </c>
      <c r="S150" t="str">
        <f>_xlfn.XLOOKUP(Main[[#This Row],[Patient_ID]],Hospitalvisits[Patient_ID],Hospitalvisits[Hospital_Bed])</f>
        <v>Semi-Private Room</v>
      </c>
    </row>
    <row r="151" spans="1:19">
      <c r="A151">
        <v>167</v>
      </c>
      <c r="B151" t="s">
        <v>180</v>
      </c>
      <c r="C151">
        <v>76</v>
      </c>
      <c r="D151" t="str" cm="1">
        <f t="array" ref="D151">_xlfn.IFS(Main[[#This Row],[Age]]&lt;=23,"[0-23]",Main[[#This Row],[Age]]&lt;=45,"[24-45]",Main[[#This Row],[Age]]&lt;=68,"[46-68]",Main[[#This Row],[Age]]&gt;68,"[68+]")</f>
        <v>[68+]</v>
      </c>
      <c r="E151" t="s">
        <v>12</v>
      </c>
      <c r="F151" t="s">
        <v>13</v>
      </c>
      <c r="G151" s="6">
        <v>20.023012960789071</v>
      </c>
      <c r="H151">
        <v>4</v>
      </c>
      <c r="I151">
        <v>3</v>
      </c>
      <c r="J151" s="3">
        <f>_xlfn.XLOOKUP(Main[[#This Row],[Patient_ID]],Hospitalvisits[Patient_ID],Hospitalvisits[Admission_Date])</f>
        <v>44612</v>
      </c>
      <c r="K151" s="3">
        <f>_xlfn.XLOOKUP(Main[[#This Row],[Patient_ID]],Hospitalvisits[Patient_ID],Hospitalvisits[Discharge_Date])</f>
        <v>44619</v>
      </c>
      <c r="L151">
        <f>Main[[#This Row],[Discharge Date]]-Main[[#This Row],[Admission Date]]</f>
        <v>7</v>
      </c>
      <c r="M151" t="str">
        <f>_xlfn.XLOOKUP(Main[[#This Row],[Patient_ID]],Hospitalvisits[Patient_ID],Hospitalvisits[Medical_Condition])</f>
        <v>Tumor</v>
      </c>
      <c r="N151" t="str">
        <f>_xlfn.XLOOKUP(Main[[#This Row],[Patient_ID]],Hospitalvisits[Patient_ID],Hospitalvisits[Department])</f>
        <v>Oncology</v>
      </c>
      <c r="O151" s="8">
        <f>_xlfn.XLOOKUP(Main[[#This Row],[Patient_ID]],Financials[Patient_ID],Financials[Total_Bill_Amount])</f>
        <v>16844</v>
      </c>
      <c r="P151">
        <f>_xlfn.XLOOKUP(Main[[#This Row],[Patient_ID]],Financials[Patient_ID],Financials[Insurance_Coverage])</f>
        <v>9546.9949340438689</v>
      </c>
      <c r="Q151">
        <f>Main[[#This Row],[Total  Bill Amount]]-Main[[#This Row],[Insurance Coverage]]</f>
        <v>7297.0050659561311</v>
      </c>
      <c r="R151">
        <f>_xlfn.XLOOKUP(Main[[#This Row],[Patient_ID]],Hospitalvisits[Patient_ID],Hospitalvisits[Readmission Status])</f>
        <v>0</v>
      </c>
      <c r="S151" t="str">
        <f>_xlfn.XLOOKUP(Main[[#This Row],[Patient_ID]],Hospitalvisits[Patient_ID],Hospitalvisits[Hospital_Bed])</f>
        <v>Private Room</v>
      </c>
    </row>
    <row r="152" spans="1:19">
      <c r="A152">
        <v>168</v>
      </c>
      <c r="B152" t="s">
        <v>181</v>
      </c>
      <c r="C152">
        <v>59</v>
      </c>
      <c r="D152" t="str" cm="1">
        <f t="array" ref="D152">_xlfn.IFS(Main[[#This Row],[Age]]&lt;=23,"[0-23]",Main[[#This Row],[Age]]&lt;=45,"[24-45]",Main[[#This Row],[Age]]&lt;=68,"[46-68]",Main[[#This Row],[Age]]&gt;68,"[68+]")</f>
        <v>[46-68]</v>
      </c>
      <c r="E152" t="s">
        <v>12</v>
      </c>
      <c r="F152" t="s">
        <v>18</v>
      </c>
      <c r="G152" s="6">
        <v>35.457002748005337</v>
      </c>
      <c r="H152">
        <v>3</v>
      </c>
      <c r="I152">
        <v>5</v>
      </c>
      <c r="J152" s="3">
        <f>_xlfn.XLOOKUP(Main[[#This Row],[Patient_ID]],Hospitalvisits[Patient_ID],Hospitalvisits[Admission_Date])</f>
        <v>44961</v>
      </c>
      <c r="K152" s="3">
        <f>_xlfn.XLOOKUP(Main[[#This Row],[Patient_ID]],Hospitalvisits[Patient_ID],Hospitalvisits[Discharge_Date])</f>
        <v>44968</v>
      </c>
      <c r="L152">
        <f>Main[[#This Row],[Discharge Date]]-Main[[#This Row],[Admission Date]]</f>
        <v>7</v>
      </c>
      <c r="M152" t="str">
        <f>_xlfn.XLOOKUP(Main[[#This Row],[Patient_ID]],Hospitalvisits[Patient_ID],Hospitalvisits[Medical_Condition])</f>
        <v>Heart Disease</v>
      </c>
      <c r="N152" t="str">
        <f>_xlfn.XLOOKUP(Main[[#This Row],[Patient_ID]],Hospitalvisits[Patient_ID],Hospitalvisits[Department])</f>
        <v>Cardiology</v>
      </c>
      <c r="O152" s="8">
        <f>_xlfn.XLOOKUP(Main[[#This Row],[Patient_ID]],Financials[Patient_ID],Financials[Total_Bill_Amount])</f>
        <v>33992</v>
      </c>
      <c r="P152">
        <f>_xlfn.XLOOKUP(Main[[#This Row],[Patient_ID]],Financials[Patient_ID],Financials[Insurance_Coverage])</f>
        <v>26296.378659511811</v>
      </c>
      <c r="Q152">
        <f>Main[[#This Row],[Total  Bill Amount]]-Main[[#This Row],[Insurance Coverage]]</f>
        <v>7695.6213404881892</v>
      </c>
      <c r="R152">
        <f>_xlfn.XLOOKUP(Main[[#This Row],[Patient_ID]],Hospitalvisits[Patient_ID],Hospitalvisits[Readmission Status])</f>
        <v>0</v>
      </c>
      <c r="S152" t="str">
        <f>_xlfn.XLOOKUP(Main[[#This Row],[Patient_ID]],Hospitalvisits[Patient_ID],Hospitalvisits[Hospital_Bed])</f>
        <v>Semi-Private Room</v>
      </c>
    </row>
    <row r="153" spans="1:19">
      <c r="A153">
        <v>169</v>
      </c>
      <c r="B153" t="s">
        <v>182</v>
      </c>
      <c r="C153">
        <v>90</v>
      </c>
      <c r="D153" t="str" cm="1">
        <f t="array" ref="D153">_xlfn.IFS(Main[[#This Row],[Age]]&lt;=23,"[0-23]",Main[[#This Row],[Age]]&lt;=45,"[24-45]",Main[[#This Row],[Age]]&lt;=68,"[46-68]",Main[[#This Row],[Age]]&gt;68,"[68+]")</f>
        <v>[68+]</v>
      </c>
      <c r="E153" t="s">
        <v>12</v>
      </c>
      <c r="F153" t="s">
        <v>18</v>
      </c>
      <c r="G153" s="6">
        <v>30.352475398864119</v>
      </c>
      <c r="H153">
        <v>0</v>
      </c>
      <c r="I153">
        <v>2</v>
      </c>
      <c r="J153" s="3">
        <f>_xlfn.XLOOKUP(Main[[#This Row],[Patient_ID]],Hospitalvisits[Patient_ID],Hospitalvisits[Admission_Date])</f>
        <v>44670</v>
      </c>
      <c r="K153" s="3">
        <f>_xlfn.XLOOKUP(Main[[#This Row],[Patient_ID]],Hospitalvisits[Patient_ID],Hospitalvisits[Discharge_Date])</f>
        <v>44672</v>
      </c>
      <c r="L153">
        <f>Main[[#This Row],[Discharge Date]]-Main[[#This Row],[Admission Date]]</f>
        <v>2</v>
      </c>
      <c r="M153" t="str">
        <f>_xlfn.XLOOKUP(Main[[#This Row],[Patient_ID]],Hospitalvisits[Patient_ID],Hospitalvisits[Medical_Condition])</f>
        <v>Allergies</v>
      </c>
      <c r="N153" t="str">
        <f>_xlfn.XLOOKUP(Main[[#This Row],[Patient_ID]],Hospitalvisits[Patient_ID],Hospitalvisits[Department])</f>
        <v>Pediatrics</v>
      </c>
      <c r="O153" s="8">
        <f>_xlfn.XLOOKUP(Main[[#This Row],[Patient_ID]],Financials[Patient_ID],Financials[Total_Bill_Amount])</f>
        <v>35652</v>
      </c>
      <c r="P153">
        <f>_xlfn.XLOOKUP(Main[[#This Row],[Patient_ID]],Financials[Patient_ID],Financials[Insurance_Coverage])</f>
        <v>29544.921427453632</v>
      </c>
      <c r="Q153">
        <f>Main[[#This Row],[Total  Bill Amount]]-Main[[#This Row],[Insurance Coverage]]</f>
        <v>6107.0785725463684</v>
      </c>
      <c r="R153">
        <f>_xlfn.XLOOKUP(Main[[#This Row],[Patient_ID]],Hospitalvisits[Patient_ID],Hospitalvisits[Readmission Status])</f>
        <v>0</v>
      </c>
      <c r="S153" t="str">
        <f>_xlfn.XLOOKUP(Main[[#This Row],[Patient_ID]],Hospitalvisits[Patient_ID],Hospitalvisits[Hospital_Bed])</f>
        <v>Private Room</v>
      </c>
    </row>
    <row r="154" spans="1:19">
      <c r="A154">
        <v>170</v>
      </c>
      <c r="B154" t="s">
        <v>183</v>
      </c>
      <c r="C154">
        <v>34</v>
      </c>
      <c r="D154" t="str" cm="1">
        <f t="array" ref="D154">_xlfn.IFS(Main[[#This Row],[Age]]&lt;=23,"[0-23]",Main[[#This Row],[Age]]&lt;=45,"[24-45]",Main[[#This Row],[Age]]&lt;=68,"[46-68]",Main[[#This Row],[Age]]&gt;68,"[68+]")</f>
        <v>[24-45]</v>
      </c>
      <c r="E154" t="s">
        <v>9</v>
      </c>
      <c r="F154" t="s">
        <v>18</v>
      </c>
      <c r="G154" s="6">
        <v>17.818791306466679</v>
      </c>
      <c r="H154">
        <v>0</v>
      </c>
      <c r="I154">
        <v>10</v>
      </c>
      <c r="J154" s="3">
        <f>_xlfn.XLOOKUP(Main[[#This Row],[Patient_ID]],Hospitalvisits[Patient_ID],Hospitalvisits[Admission_Date])</f>
        <v>44755</v>
      </c>
      <c r="K154" s="3">
        <f>_xlfn.XLOOKUP(Main[[#This Row],[Patient_ID]],Hospitalvisits[Patient_ID],Hospitalvisits[Discharge_Date])</f>
        <v>44767</v>
      </c>
      <c r="L154">
        <f>Main[[#This Row],[Discharge Date]]-Main[[#This Row],[Admission Date]]</f>
        <v>12</v>
      </c>
      <c r="M154" t="str">
        <f>_xlfn.XLOOKUP(Main[[#This Row],[Patient_ID]],Hospitalvisits[Patient_ID],Hospitalvisits[Medical_Condition])</f>
        <v>Tumor</v>
      </c>
      <c r="N154" t="str">
        <f>_xlfn.XLOOKUP(Main[[#This Row],[Patient_ID]],Hospitalvisits[Patient_ID],Hospitalvisits[Department])</f>
        <v>Oncology</v>
      </c>
      <c r="O154" s="8">
        <f>_xlfn.XLOOKUP(Main[[#This Row],[Patient_ID]],Financials[Patient_ID],Financials[Total_Bill_Amount])</f>
        <v>9507</v>
      </c>
      <c r="P154">
        <f>_xlfn.XLOOKUP(Main[[#This Row],[Patient_ID]],Financials[Patient_ID],Financials[Insurance_Coverage])</f>
        <v>5994.4373807237089</v>
      </c>
      <c r="Q154">
        <f>Main[[#This Row],[Total  Bill Amount]]-Main[[#This Row],[Insurance Coverage]]</f>
        <v>3512.5626192762911</v>
      </c>
      <c r="R154">
        <f>_xlfn.XLOOKUP(Main[[#This Row],[Patient_ID]],Hospitalvisits[Patient_ID],Hospitalvisits[Readmission Status])</f>
        <v>0</v>
      </c>
      <c r="S154" t="str">
        <f>_xlfn.XLOOKUP(Main[[#This Row],[Patient_ID]],Hospitalvisits[Patient_ID],Hospitalvisits[Hospital_Bed])</f>
        <v>Semi-Private Room</v>
      </c>
    </row>
    <row r="155" spans="1:19">
      <c r="A155">
        <v>171</v>
      </c>
      <c r="B155" t="s">
        <v>184</v>
      </c>
      <c r="C155">
        <v>78</v>
      </c>
      <c r="D155" t="str" cm="1">
        <f t="array" ref="D155">_xlfn.IFS(Main[[#This Row],[Age]]&lt;=23,"[0-23]",Main[[#This Row],[Age]]&lt;=45,"[24-45]",Main[[#This Row],[Age]]&lt;=68,"[46-68]",Main[[#This Row],[Age]]&gt;68,"[68+]")</f>
        <v>[68+]</v>
      </c>
      <c r="E155" t="s">
        <v>12</v>
      </c>
      <c r="F155" t="s">
        <v>18</v>
      </c>
      <c r="G155" s="6">
        <v>18.93020014061009</v>
      </c>
      <c r="H155">
        <v>5</v>
      </c>
      <c r="I155">
        <v>6</v>
      </c>
      <c r="J155" s="3">
        <f>_xlfn.XLOOKUP(Main[[#This Row],[Patient_ID]],Hospitalvisits[Patient_ID],Hospitalvisits[Admission_Date])</f>
        <v>45100</v>
      </c>
      <c r="K155" s="3">
        <f>_xlfn.XLOOKUP(Main[[#This Row],[Patient_ID]],Hospitalvisits[Patient_ID],Hospitalvisits[Discharge_Date])</f>
        <v>45108</v>
      </c>
      <c r="L155">
        <f>Main[[#This Row],[Discharge Date]]-Main[[#This Row],[Admission Date]]</f>
        <v>8</v>
      </c>
      <c r="M155" t="str">
        <f>_xlfn.XLOOKUP(Main[[#This Row],[Patient_ID]],Hospitalvisits[Patient_ID],Hospitalvisits[Medical_Condition])</f>
        <v>Internal Bleeding</v>
      </c>
      <c r="N155" t="str">
        <f>_xlfn.XLOOKUP(Main[[#This Row],[Patient_ID]],Hospitalvisits[Patient_ID],Hospitalvisits[Department])</f>
        <v>Emergency</v>
      </c>
      <c r="O155" s="8">
        <f>_xlfn.XLOOKUP(Main[[#This Row],[Patient_ID]],Financials[Patient_ID],Financials[Total_Bill_Amount])</f>
        <v>47147</v>
      </c>
      <c r="P155">
        <f>_xlfn.XLOOKUP(Main[[#This Row],[Patient_ID]],Financials[Patient_ID],Financials[Insurance_Coverage])</f>
        <v>24638.330493065401</v>
      </c>
      <c r="Q155">
        <f>Main[[#This Row],[Total  Bill Amount]]-Main[[#This Row],[Insurance Coverage]]</f>
        <v>22508.669506934599</v>
      </c>
      <c r="R155">
        <f>_xlfn.XLOOKUP(Main[[#This Row],[Patient_ID]],Hospitalvisits[Patient_ID],Hospitalvisits[Readmission Status])</f>
        <v>0</v>
      </c>
      <c r="S155" t="str">
        <f>_xlfn.XLOOKUP(Main[[#This Row],[Patient_ID]],Hospitalvisits[Patient_ID],Hospitalvisits[Hospital_Bed])</f>
        <v>Semi-Private Room</v>
      </c>
    </row>
    <row r="156" spans="1:19">
      <c r="A156">
        <v>172</v>
      </c>
      <c r="B156" t="s">
        <v>185</v>
      </c>
      <c r="C156">
        <v>32</v>
      </c>
      <c r="D156" t="str" cm="1">
        <f t="array" ref="D156">_xlfn.IFS(Main[[#This Row],[Age]]&lt;=23,"[0-23]",Main[[#This Row],[Age]]&lt;=45,"[24-45]",Main[[#This Row],[Age]]&lt;=68,"[46-68]",Main[[#This Row],[Age]]&gt;68,"[68+]")</f>
        <v>[24-45]</v>
      </c>
      <c r="E156" t="s">
        <v>9</v>
      </c>
      <c r="F156" t="s">
        <v>10</v>
      </c>
      <c r="G156" s="6">
        <v>38.402207765481222</v>
      </c>
      <c r="H156">
        <v>4</v>
      </c>
      <c r="I156">
        <v>2</v>
      </c>
      <c r="J156" s="3">
        <f>_xlfn.XLOOKUP(Main[[#This Row],[Patient_ID]],Hospitalvisits[Patient_ID],Hospitalvisits[Admission_Date])</f>
        <v>44723</v>
      </c>
      <c r="K156" s="3">
        <f>_xlfn.XLOOKUP(Main[[#This Row],[Patient_ID]],Hospitalvisits[Patient_ID],Hospitalvisits[Discharge_Date])</f>
        <v>44731</v>
      </c>
      <c r="L156">
        <f>Main[[#This Row],[Discharge Date]]-Main[[#This Row],[Admission Date]]</f>
        <v>8</v>
      </c>
      <c r="M156" t="str">
        <f>_xlfn.XLOOKUP(Main[[#This Row],[Patient_ID]],Hospitalvisits[Patient_ID],Hospitalvisits[Medical_Condition])</f>
        <v>Severe Trauma</v>
      </c>
      <c r="N156" t="str">
        <f>_xlfn.XLOOKUP(Main[[#This Row],[Patient_ID]],Hospitalvisits[Patient_ID],Hospitalvisits[Department])</f>
        <v>Emergency</v>
      </c>
      <c r="O156" s="8">
        <f>_xlfn.XLOOKUP(Main[[#This Row],[Patient_ID]],Financials[Patient_ID],Financials[Total_Bill_Amount])</f>
        <v>11948</v>
      </c>
      <c r="P156">
        <f>_xlfn.XLOOKUP(Main[[#This Row],[Patient_ID]],Financials[Patient_ID],Financials[Insurance_Coverage])</f>
        <v>9504.6935071200878</v>
      </c>
      <c r="Q156">
        <f>Main[[#This Row],[Total  Bill Amount]]-Main[[#This Row],[Insurance Coverage]]</f>
        <v>2443.3064928799122</v>
      </c>
      <c r="R156">
        <f>_xlfn.XLOOKUP(Main[[#This Row],[Patient_ID]],Hospitalvisits[Patient_ID],Hospitalvisits[Readmission Status])</f>
        <v>0</v>
      </c>
      <c r="S156" t="str">
        <f>_xlfn.XLOOKUP(Main[[#This Row],[Patient_ID]],Hospitalvisits[Patient_ID],Hospitalvisits[Hospital_Bed])</f>
        <v>General Ward</v>
      </c>
    </row>
    <row r="157" spans="1:19">
      <c r="A157">
        <v>173</v>
      </c>
      <c r="B157" t="s">
        <v>186</v>
      </c>
      <c r="C157">
        <v>5</v>
      </c>
      <c r="D157" t="str" cm="1">
        <f t="array" ref="D157">_xlfn.IFS(Main[[#This Row],[Age]]&lt;=23,"[0-23]",Main[[#This Row],[Age]]&lt;=45,"[24-45]",Main[[#This Row],[Age]]&lt;=68,"[46-68]",Main[[#This Row],[Age]]&gt;68,"[68+]")</f>
        <v>[0-23]</v>
      </c>
      <c r="E157" t="s">
        <v>12</v>
      </c>
      <c r="F157" t="s">
        <v>10</v>
      </c>
      <c r="G157" s="6">
        <v>23.928105602602471</v>
      </c>
      <c r="H157">
        <v>3</v>
      </c>
      <c r="I157">
        <v>10</v>
      </c>
      <c r="J157" s="3">
        <f>_xlfn.XLOOKUP(Main[[#This Row],[Patient_ID]],Hospitalvisits[Patient_ID],Hospitalvisits[Admission_Date])</f>
        <v>44778</v>
      </c>
      <c r="K157" s="3">
        <f>_xlfn.XLOOKUP(Main[[#This Row],[Patient_ID]],Hospitalvisits[Patient_ID],Hospitalvisits[Discharge_Date])</f>
        <v>44785</v>
      </c>
      <c r="L157">
        <f>Main[[#This Row],[Discharge Date]]-Main[[#This Row],[Admission Date]]</f>
        <v>7</v>
      </c>
      <c r="M157" t="str">
        <f>_xlfn.XLOOKUP(Main[[#This Row],[Patient_ID]],Hospitalvisits[Patient_ID],Hospitalvisits[Medical_Condition])</f>
        <v>Tumor</v>
      </c>
      <c r="N157" t="str">
        <f>_xlfn.XLOOKUP(Main[[#This Row],[Patient_ID]],Hospitalvisits[Patient_ID],Hospitalvisits[Department])</f>
        <v>Oncology</v>
      </c>
      <c r="O157" s="8">
        <f>_xlfn.XLOOKUP(Main[[#This Row],[Patient_ID]],Financials[Patient_ID],Financials[Total_Bill_Amount])</f>
        <v>22850</v>
      </c>
      <c r="P157">
        <f>_xlfn.XLOOKUP(Main[[#This Row],[Patient_ID]],Financials[Patient_ID],Financials[Insurance_Coverage])</f>
        <v>18630.567748974521</v>
      </c>
      <c r="Q157">
        <f>Main[[#This Row],[Total  Bill Amount]]-Main[[#This Row],[Insurance Coverage]]</f>
        <v>4219.4322510254788</v>
      </c>
      <c r="R157">
        <f>_xlfn.XLOOKUP(Main[[#This Row],[Patient_ID]],Hospitalvisits[Patient_ID],Hospitalvisits[Readmission Status])</f>
        <v>0</v>
      </c>
      <c r="S157" t="str">
        <f>_xlfn.XLOOKUP(Main[[#This Row],[Patient_ID]],Hospitalvisits[Patient_ID],Hospitalvisits[Hospital_Bed])</f>
        <v>Semi-Private Room</v>
      </c>
    </row>
    <row r="158" spans="1:19">
      <c r="A158">
        <v>175</v>
      </c>
      <c r="B158" t="s">
        <v>188</v>
      </c>
      <c r="C158">
        <v>66</v>
      </c>
      <c r="D158" t="str" cm="1">
        <f t="array" ref="D158">_xlfn.IFS(Main[[#This Row],[Age]]&lt;=23,"[0-23]",Main[[#This Row],[Age]]&lt;=45,"[24-45]",Main[[#This Row],[Age]]&lt;=68,"[46-68]",Main[[#This Row],[Age]]&gt;68,"[68+]")</f>
        <v>[46-68]</v>
      </c>
      <c r="E158" t="s">
        <v>9</v>
      </c>
      <c r="F158" t="s">
        <v>18</v>
      </c>
      <c r="G158" s="6">
        <v>33.790705236040459</v>
      </c>
      <c r="H158">
        <v>3</v>
      </c>
      <c r="I158">
        <v>3</v>
      </c>
      <c r="J158" s="3">
        <f>_xlfn.XLOOKUP(Main[[#This Row],[Patient_ID]],Hospitalvisits[Patient_ID],Hospitalvisits[Admission_Date])</f>
        <v>44921</v>
      </c>
      <c r="K158" s="3">
        <f>_xlfn.XLOOKUP(Main[[#This Row],[Patient_ID]],Hospitalvisits[Patient_ID],Hospitalvisits[Discharge_Date])</f>
        <v>44924</v>
      </c>
      <c r="L158">
        <f>Main[[#This Row],[Discharge Date]]-Main[[#This Row],[Admission Date]]</f>
        <v>3</v>
      </c>
      <c r="M158" t="str">
        <f>_xlfn.XLOOKUP(Main[[#This Row],[Patient_ID]],Hospitalvisits[Patient_ID],Hospitalvisits[Medical_Condition])</f>
        <v>Arthritis</v>
      </c>
      <c r="N158" t="str">
        <f>_xlfn.XLOOKUP(Main[[#This Row],[Patient_ID]],Hospitalvisits[Patient_ID],Hospitalvisits[Department])</f>
        <v>Orthopedics</v>
      </c>
      <c r="O158" s="8">
        <f>_xlfn.XLOOKUP(Main[[#This Row],[Patient_ID]],Financials[Patient_ID],Financials[Total_Bill_Amount])</f>
        <v>8355</v>
      </c>
      <c r="P158">
        <f>_xlfn.XLOOKUP(Main[[#This Row],[Patient_ID]],Financials[Patient_ID],Financials[Insurance_Coverage])</f>
        <v>5553.9834862190246</v>
      </c>
      <c r="Q158">
        <f>Main[[#This Row],[Total  Bill Amount]]-Main[[#This Row],[Insurance Coverage]]</f>
        <v>2801.0165137809754</v>
      </c>
      <c r="R158">
        <f>_xlfn.XLOOKUP(Main[[#This Row],[Patient_ID]],Hospitalvisits[Patient_ID],Hospitalvisits[Readmission Status])</f>
        <v>0</v>
      </c>
      <c r="S158" t="str">
        <f>_xlfn.XLOOKUP(Main[[#This Row],[Patient_ID]],Hospitalvisits[Patient_ID],Hospitalvisits[Hospital_Bed])</f>
        <v>Semi-Private Room</v>
      </c>
    </row>
    <row r="159" spans="1:19">
      <c r="A159">
        <v>176</v>
      </c>
      <c r="B159" t="s">
        <v>189</v>
      </c>
      <c r="C159">
        <v>44</v>
      </c>
      <c r="D159" t="str" cm="1">
        <f t="array" ref="D159">_xlfn.IFS(Main[[#This Row],[Age]]&lt;=23,"[0-23]",Main[[#This Row],[Age]]&lt;=45,"[24-45]",Main[[#This Row],[Age]]&lt;=68,"[46-68]",Main[[#This Row],[Age]]&gt;68,"[68+]")</f>
        <v>[24-45]</v>
      </c>
      <c r="E159" t="s">
        <v>12</v>
      </c>
      <c r="F159" t="s">
        <v>10</v>
      </c>
      <c r="G159" s="6">
        <v>27.133128995907501</v>
      </c>
      <c r="H159">
        <v>5</v>
      </c>
      <c r="I159">
        <v>6</v>
      </c>
      <c r="J159" s="3">
        <f>_xlfn.XLOOKUP(Main[[#This Row],[Patient_ID]],Hospitalvisits[Patient_ID],Hospitalvisits[Admission_Date])</f>
        <v>44609</v>
      </c>
      <c r="K159" s="3">
        <f>_xlfn.XLOOKUP(Main[[#This Row],[Patient_ID]],Hospitalvisits[Patient_ID],Hospitalvisits[Discharge_Date])</f>
        <v>44611</v>
      </c>
      <c r="L159">
        <f>Main[[#This Row],[Discharge Date]]-Main[[#This Row],[Admission Date]]</f>
        <v>2</v>
      </c>
      <c r="M159" t="str">
        <f>_xlfn.XLOOKUP(Main[[#This Row],[Patient_ID]],Hospitalvisits[Patient_ID],Hospitalvisits[Medical_Condition])</f>
        <v>Severe Trauma</v>
      </c>
      <c r="N159" t="str">
        <f>_xlfn.XLOOKUP(Main[[#This Row],[Patient_ID]],Hospitalvisits[Patient_ID],Hospitalvisits[Department])</f>
        <v>Emergency</v>
      </c>
      <c r="O159" s="8">
        <f>_xlfn.XLOOKUP(Main[[#This Row],[Patient_ID]],Financials[Patient_ID],Financials[Total_Bill_Amount])</f>
        <v>23621</v>
      </c>
      <c r="P159">
        <f>_xlfn.XLOOKUP(Main[[#This Row],[Patient_ID]],Financials[Patient_ID],Financials[Insurance_Coverage])</f>
        <v>20522.520531667171</v>
      </c>
      <c r="Q159">
        <f>Main[[#This Row],[Total  Bill Amount]]-Main[[#This Row],[Insurance Coverage]]</f>
        <v>3098.4794683328291</v>
      </c>
      <c r="R159">
        <f>_xlfn.XLOOKUP(Main[[#This Row],[Patient_ID]],Hospitalvisits[Patient_ID],Hospitalvisits[Readmission Status])</f>
        <v>0</v>
      </c>
      <c r="S159" t="str">
        <f>_xlfn.XLOOKUP(Main[[#This Row],[Patient_ID]],Hospitalvisits[Patient_ID],Hospitalvisits[Hospital_Bed])</f>
        <v>General Ward</v>
      </c>
    </row>
    <row r="160" spans="1:19">
      <c r="A160">
        <v>177</v>
      </c>
      <c r="B160" t="s">
        <v>190</v>
      </c>
      <c r="C160">
        <v>20</v>
      </c>
      <c r="D160" t="str" cm="1">
        <f t="array" ref="D160">_xlfn.IFS(Main[[#This Row],[Age]]&lt;=23,"[0-23]",Main[[#This Row],[Age]]&lt;=45,"[24-45]",Main[[#This Row],[Age]]&lt;=68,"[46-68]",Main[[#This Row],[Age]]&gt;68,"[68+]")</f>
        <v>[0-23]</v>
      </c>
      <c r="E160" t="s">
        <v>12</v>
      </c>
      <c r="F160" t="s">
        <v>18</v>
      </c>
      <c r="G160" s="6">
        <v>37.662266788745782</v>
      </c>
      <c r="H160">
        <v>3</v>
      </c>
      <c r="I160">
        <v>5</v>
      </c>
      <c r="J160" s="3">
        <f>_xlfn.XLOOKUP(Main[[#This Row],[Patient_ID]],Hospitalvisits[Patient_ID],Hospitalvisits[Admission_Date])</f>
        <v>44652</v>
      </c>
      <c r="K160" s="3">
        <f>_xlfn.XLOOKUP(Main[[#This Row],[Patient_ID]],Hospitalvisits[Patient_ID],Hospitalvisits[Discharge_Date])</f>
        <v>44660</v>
      </c>
      <c r="L160">
        <f>Main[[#This Row],[Discharge Date]]-Main[[#This Row],[Admission Date]]</f>
        <v>8</v>
      </c>
      <c r="M160" t="str">
        <f>_xlfn.XLOOKUP(Main[[#This Row],[Patient_ID]],Hospitalvisits[Patient_ID],Hospitalvisits[Medical_Condition])</f>
        <v>Stroke</v>
      </c>
      <c r="N160" t="str">
        <f>_xlfn.XLOOKUP(Main[[#This Row],[Patient_ID]],Hospitalvisits[Patient_ID],Hospitalvisits[Department])</f>
        <v>Neurology</v>
      </c>
      <c r="O160" s="8">
        <f>_xlfn.XLOOKUP(Main[[#This Row],[Patient_ID]],Financials[Patient_ID],Financials[Total_Bill_Amount])</f>
        <v>9417</v>
      </c>
      <c r="P160">
        <f>_xlfn.XLOOKUP(Main[[#This Row],[Patient_ID]],Financials[Patient_ID],Financials[Insurance_Coverage])</f>
        <v>6978.5585696309381</v>
      </c>
      <c r="Q160">
        <f>Main[[#This Row],[Total  Bill Amount]]-Main[[#This Row],[Insurance Coverage]]</f>
        <v>2438.4414303690619</v>
      </c>
      <c r="R160">
        <f>_xlfn.XLOOKUP(Main[[#This Row],[Patient_ID]],Hospitalvisits[Patient_ID],Hospitalvisits[Readmission Status])</f>
        <v>0</v>
      </c>
      <c r="S160" t="str">
        <f>_xlfn.XLOOKUP(Main[[#This Row],[Patient_ID]],Hospitalvisits[Patient_ID],Hospitalvisits[Hospital_Bed])</f>
        <v>Private Room</v>
      </c>
    </row>
    <row r="161" spans="1:19">
      <c r="A161">
        <v>178</v>
      </c>
      <c r="B161" t="s">
        <v>191</v>
      </c>
      <c r="C161">
        <v>74</v>
      </c>
      <c r="D161" t="str" cm="1">
        <f t="array" ref="D161">_xlfn.IFS(Main[[#This Row],[Age]]&lt;=23,"[0-23]",Main[[#This Row],[Age]]&lt;=45,"[24-45]",Main[[#This Row],[Age]]&lt;=68,"[46-68]",Main[[#This Row],[Age]]&gt;68,"[68+]")</f>
        <v>[68+]</v>
      </c>
      <c r="E161" t="s">
        <v>9</v>
      </c>
      <c r="F161" t="s">
        <v>10</v>
      </c>
      <c r="G161" s="6">
        <v>28.18165143475564</v>
      </c>
      <c r="H161">
        <v>1</v>
      </c>
      <c r="I161">
        <v>3</v>
      </c>
      <c r="J161" s="3">
        <f>_xlfn.XLOOKUP(Main[[#This Row],[Patient_ID]],Hospitalvisits[Patient_ID],Hospitalvisits[Admission_Date])</f>
        <v>44996</v>
      </c>
      <c r="K161" s="3">
        <f>_xlfn.XLOOKUP(Main[[#This Row],[Patient_ID]],Hospitalvisits[Patient_ID],Hospitalvisits[Discharge_Date])</f>
        <v>44999</v>
      </c>
      <c r="L161">
        <f>Main[[#This Row],[Discharge Date]]-Main[[#This Row],[Admission Date]]</f>
        <v>3</v>
      </c>
      <c r="M161" t="str">
        <f>_xlfn.XLOOKUP(Main[[#This Row],[Patient_ID]],Hospitalvisits[Patient_ID],Hospitalvisits[Medical_Condition])</f>
        <v>Asthma</v>
      </c>
      <c r="N161" t="str">
        <f>_xlfn.XLOOKUP(Main[[#This Row],[Patient_ID]],Hospitalvisits[Patient_ID],Hospitalvisits[Department])</f>
        <v>Pediatrics</v>
      </c>
      <c r="O161" s="8">
        <f>_xlfn.XLOOKUP(Main[[#This Row],[Patient_ID]],Financials[Patient_ID],Financials[Total_Bill_Amount])</f>
        <v>25103</v>
      </c>
      <c r="P161">
        <f>_xlfn.XLOOKUP(Main[[#This Row],[Patient_ID]],Financials[Patient_ID],Financials[Insurance_Coverage])</f>
        <v>15841.907088216671</v>
      </c>
      <c r="Q161">
        <f>Main[[#This Row],[Total  Bill Amount]]-Main[[#This Row],[Insurance Coverage]]</f>
        <v>9261.0929117833293</v>
      </c>
      <c r="R161">
        <f>_xlfn.XLOOKUP(Main[[#This Row],[Patient_ID]],Hospitalvisits[Patient_ID],Hospitalvisits[Readmission Status])</f>
        <v>0</v>
      </c>
      <c r="S161" t="str">
        <f>_xlfn.XLOOKUP(Main[[#This Row],[Patient_ID]],Hospitalvisits[Patient_ID],Hospitalvisits[Hospital_Bed])</f>
        <v>ICU</v>
      </c>
    </row>
    <row r="162" spans="1:19">
      <c r="A162">
        <v>179</v>
      </c>
      <c r="B162" t="s">
        <v>192</v>
      </c>
      <c r="C162">
        <v>86</v>
      </c>
      <c r="D162" t="str" cm="1">
        <f t="array" ref="D162">_xlfn.IFS(Main[[#This Row],[Age]]&lt;=23,"[0-23]",Main[[#This Row],[Age]]&lt;=45,"[24-45]",Main[[#This Row],[Age]]&lt;=68,"[46-68]",Main[[#This Row],[Age]]&gt;68,"[68+]")</f>
        <v>[68+]</v>
      </c>
      <c r="E162" t="s">
        <v>9</v>
      </c>
      <c r="F162" t="s">
        <v>13</v>
      </c>
      <c r="G162" s="6">
        <v>31.93886904533181</v>
      </c>
      <c r="H162">
        <v>4</v>
      </c>
      <c r="I162">
        <v>2</v>
      </c>
      <c r="J162" s="3">
        <f>_xlfn.XLOOKUP(Main[[#This Row],[Patient_ID]],Hospitalvisits[Patient_ID],Hospitalvisits[Admission_Date])</f>
        <v>44809</v>
      </c>
      <c r="K162" s="3">
        <f>_xlfn.XLOOKUP(Main[[#This Row],[Patient_ID]],Hospitalvisits[Patient_ID],Hospitalvisits[Discharge_Date])</f>
        <v>44828</v>
      </c>
      <c r="L162">
        <f>Main[[#This Row],[Discharge Date]]-Main[[#This Row],[Admission Date]]</f>
        <v>19</v>
      </c>
      <c r="M162" t="str">
        <f>_xlfn.XLOOKUP(Main[[#This Row],[Patient_ID]],Hospitalvisits[Patient_ID],Hospitalvisits[Medical_Condition])</f>
        <v>Cancer</v>
      </c>
      <c r="N162" t="str">
        <f>_xlfn.XLOOKUP(Main[[#This Row],[Patient_ID]],Hospitalvisits[Patient_ID],Hospitalvisits[Department])</f>
        <v>Oncology</v>
      </c>
      <c r="O162" s="8">
        <f>_xlfn.XLOOKUP(Main[[#This Row],[Patient_ID]],Financials[Patient_ID],Financials[Total_Bill_Amount])</f>
        <v>7462</v>
      </c>
      <c r="P162">
        <f>_xlfn.XLOOKUP(Main[[#This Row],[Patient_ID]],Financials[Patient_ID],Financials[Insurance_Coverage])</f>
        <v>5718.0501026953361</v>
      </c>
      <c r="Q162">
        <f>Main[[#This Row],[Total  Bill Amount]]-Main[[#This Row],[Insurance Coverage]]</f>
        <v>1743.9498973046639</v>
      </c>
      <c r="R162">
        <f>_xlfn.XLOOKUP(Main[[#This Row],[Patient_ID]],Hospitalvisits[Patient_ID],Hospitalvisits[Readmission Status])</f>
        <v>0</v>
      </c>
      <c r="S162" t="str">
        <f>_xlfn.XLOOKUP(Main[[#This Row],[Patient_ID]],Hospitalvisits[Patient_ID],Hospitalvisits[Hospital_Bed])</f>
        <v>ICU</v>
      </c>
    </row>
    <row r="163" spans="1:19">
      <c r="A163">
        <v>180</v>
      </c>
      <c r="B163" t="s">
        <v>193</v>
      </c>
      <c r="C163">
        <v>70</v>
      </c>
      <c r="D163" t="str" cm="1">
        <f t="array" ref="D163">_xlfn.IFS(Main[[#This Row],[Age]]&lt;=23,"[0-23]",Main[[#This Row],[Age]]&lt;=45,"[24-45]",Main[[#This Row],[Age]]&lt;=68,"[46-68]",Main[[#This Row],[Age]]&gt;68,"[68+]")</f>
        <v>[68+]</v>
      </c>
      <c r="E163" t="s">
        <v>12</v>
      </c>
      <c r="F163" t="s">
        <v>18</v>
      </c>
      <c r="G163" s="6">
        <v>20.071410957083259</v>
      </c>
      <c r="H163">
        <v>0</v>
      </c>
      <c r="I163">
        <v>2</v>
      </c>
      <c r="J163" s="3">
        <f>_xlfn.XLOOKUP(Main[[#This Row],[Patient_ID]],Hospitalvisits[Patient_ID],Hospitalvisits[Admission_Date])</f>
        <v>44812</v>
      </c>
      <c r="K163" s="3">
        <f>_xlfn.XLOOKUP(Main[[#This Row],[Patient_ID]],Hospitalvisits[Patient_ID],Hospitalvisits[Discharge_Date])</f>
        <v>44819</v>
      </c>
      <c r="L163">
        <f>Main[[#This Row],[Discharge Date]]-Main[[#This Row],[Admission Date]]</f>
        <v>7</v>
      </c>
      <c r="M163" t="str">
        <f>_xlfn.XLOOKUP(Main[[#This Row],[Patient_ID]],Hospitalvisits[Patient_ID],Hospitalvisits[Medical_Condition])</f>
        <v>Heart Disease</v>
      </c>
      <c r="N163" t="str">
        <f>_xlfn.XLOOKUP(Main[[#This Row],[Patient_ID]],Hospitalvisits[Patient_ID],Hospitalvisits[Department])</f>
        <v>Cardiology</v>
      </c>
      <c r="O163" s="8">
        <f>_xlfn.XLOOKUP(Main[[#This Row],[Patient_ID]],Financials[Patient_ID],Financials[Total_Bill_Amount])</f>
        <v>19401</v>
      </c>
      <c r="P163">
        <f>_xlfn.XLOOKUP(Main[[#This Row],[Patient_ID]],Financials[Patient_ID],Financials[Insurance_Coverage])</f>
        <v>10334.77100545334</v>
      </c>
      <c r="Q163">
        <f>Main[[#This Row],[Total  Bill Amount]]-Main[[#This Row],[Insurance Coverage]]</f>
        <v>9066.22899454666</v>
      </c>
      <c r="R163">
        <f>_xlfn.XLOOKUP(Main[[#This Row],[Patient_ID]],Hospitalvisits[Patient_ID],Hospitalvisits[Readmission Status])</f>
        <v>0</v>
      </c>
      <c r="S163" t="str">
        <f>_xlfn.XLOOKUP(Main[[#This Row],[Patient_ID]],Hospitalvisits[Patient_ID],Hospitalvisits[Hospital_Bed])</f>
        <v>General Ward</v>
      </c>
    </row>
    <row r="164" spans="1:19">
      <c r="A164">
        <v>181</v>
      </c>
      <c r="B164" t="s">
        <v>194</v>
      </c>
      <c r="C164">
        <v>31</v>
      </c>
      <c r="D164" t="str" cm="1">
        <f t="array" ref="D164">_xlfn.IFS(Main[[#This Row],[Age]]&lt;=23,"[0-23]",Main[[#This Row],[Age]]&lt;=45,"[24-45]",Main[[#This Row],[Age]]&lt;=68,"[46-68]",Main[[#This Row],[Age]]&gt;68,"[68+]")</f>
        <v>[24-45]</v>
      </c>
      <c r="E164" t="s">
        <v>9</v>
      </c>
      <c r="F164" t="s">
        <v>10</v>
      </c>
      <c r="G164" s="6">
        <v>34.686303422899528</v>
      </c>
      <c r="H164">
        <v>0</v>
      </c>
      <c r="I164">
        <v>7</v>
      </c>
      <c r="J164" s="3">
        <f>_xlfn.XLOOKUP(Main[[#This Row],[Patient_ID]],Hospitalvisits[Patient_ID],Hospitalvisits[Admission_Date])</f>
        <v>44611</v>
      </c>
      <c r="K164" s="3">
        <f>_xlfn.XLOOKUP(Main[[#This Row],[Patient_ID]],Hospitalvisits[Patient_ID],Hospitalvisits[Discharge_Date])</f>
        <v>44614</v>
      </c>
      <c r="L164">
        <f>Main[[#This Row],[Discharge Date]]-Main[[#This Row],[Admission Date]]</f>
        <v>3</v>
      </c>
      <c r="M164" t="str">
        <f>_xlfn.XLOOKUP(Main[[#This Row],[Patient_ID]],Hospitalvisits[Patient_ID],Hospitalvisits[Medical_Condition])</f>
        <v>Fracture</v>
      </c>
      <c r="N164" t="str">
        <f>_xlfn.XLOOKUP(Main[[#This Row],[Patient_ID]],Hospitalvisits[Patient_ID],Hospitalvisits[Department])</f>
        <v>Orthopedics</v>
      </c>
      <c r="O164" s="8">
        <f>_xlfn.XLOOKUP(Main[[#This Row],[Patient_ID]],Financials[Patient_ID],Financials[Total_Bill_Amount])</f>
        <v>9193</v>
      </c>
      <c r="P164">
        <f>_xlfn.XLOOKUP(Main[[#This Row],[Patient_ID]],Financials[Patient_ID],Financials[Insurance_Coverage])</f>
        <v>5603.1709675916527</v>
      </c>
      <c r="Q164">
        <f>Main[[#This Row],[Total  Bill Amount]]-Main[[#This Row],[Insurance Coverage]]</f>
        <v>3589.8290324083473</v>
      </c>
      <c r="R164">
        <f>_xlfn.XLOOKUP(Main[[#This Row],[Patient_ID]],Hospitalvisits[Patient_ID],Hospitalvisits[Readmission Status])</f>
        <v>0</v>
      </c>
      <c r="S164" t="str">
        <f>_xlfn.XLOOKUP(Main[[#This Row],[Patient_ID]],Hospitalvisits[Patient_ID],Hospitalvisits[Hospital_Bed])</f>
        <v>Semi-Private Room</v>
      </c>
    </row>
    <row r="165" spans="1:19">
      <c r="A165">
        <v>182</v>
      </c>
      <c r="B165" t="s">
        <v>195</v>
      </c>
      <c r="C165">
        <v>60</v>
      </c>
      <c r="D165" t="str" cm="1">
        <f t="array" ref="D165">_xlfn.IFS(Main[[#This Row],[Age]]&lt;=23,"[0-23]",Main[[#This Row],[Age]]&lt;=45,"[24-45]",Main[[#This Row],[Age]]&lt;=68,"[46-68]",Main[[#This Row],[Age]]&gt;68,"[68+]")</f>
        <v>[46-68]</v>
      </c>
      <c r="E165" t="s">
        <v>12</v>
      </c>
      <c r="F165" t="s">
        <v>16</v>
      </c>
      <c r="G165" s="6">
        <v>33.748825275414973</v>
      </c>
      <c r="H165">
        <v>1</v>
      </c>
      <c r="I165">
        <v>10</v>
      </c>
      <c r="J165" s="3">
        <f>_xlfn.XLOOKUP(Main[[#This Row],[Patient_ID]],Hospitalvisits[Patient_ID],Hospitalvisits[Admission_Date])</f>
        <v>45273</v>
      </c>
      <c r="K165" s="3">
        <f>_xlfn.XLOOKUP(Main[[#This Row],[Patient_ID]],Hospitalvisits[Patient_ID],Hospitalvisits[Discharge_Date])</f>
        <v>45291</v>
      </c>
      <c r="L165">
        <f>Main[[#This Row],[Discharge Date]]-Main[[#This Row],[Admission Date]]</f>
        <v>18</v>
      </c>
      <c r="M165" t="str">
        <f>_xlfn.XLOOKUP(Main[[#This Row],[Patient_ID]],Hospitalvisits[Patient_ID],Hospitalvisits[Medical_Condition])</f>
        <v>Tumor</v>
      </c>
      <c r="N165" t="str">
        <f>_xlfn.XLOOKUP(Main[[#This Row],[Patient_ID]],Hospitalvisits[Patient_ID],Hospitalvisits[Department])</f>
        <v>Oncology</v>
      </c>
      <c r="O165" s="8">
        <f>_xlfn.XLOOKUP(Main[[#This Row],[Patient_ID]],Financials[Patient_ID],Financials[Total_Bill_Amount])</f>
        <v>12278</v>
      </c>
      <c r="P165">
        <f>_xlfn.XLOOKUP(Main[[#This Row],[Patient_ID]],Financials[Patient_ID],Financials[Insurance_Coverage])</f>
        <v>8257.223987291296</v>
      </c>
      <c r="Q165">
        <f>Main[[#This Row],[Total  Bill Amount]]-Main[[#This Row],[Insurance Coverage]]</f>
        <v>4020.776012708704</v>
      </c>
      <c r="R165">
        <f>_xlfn.XLOOKUP(Main[[#This Row],[Patient_ID]],Hospitalvisits[Patient_ID],Hospitalvisits[Readmission Status])</f>
        <v>0</v>
      </c>
      <c r="S165" t="str">
        <f>_xlfn.XLOOKUP(Main[[#This Row],[Patient_ID]],Hospitalvisits[Patient_ID],Hospitalvisits[Hospital_Bed])</f>
        <v>ICU</v>
      </c>
    </row>
    <row r="166" spans="1:19">
      <c r="A166">
        <v>183</v>
      </c>
      <c r="B166" t="s">
        <v>196</v>
      </c>
      <c r="C166">
        <v>4</v>
      </c>
      <c r="D166" t="str" cm="1">
        <f t="array" ref="D166">_xlfn.IFS(Main[[#This Row],[Age]]&lt;=23,"[0-23]",Main[[#This Row],[Age]]&lt;=45,"[24-45]",Main[[#This Row],[Age]]&lt;=68,"[46-68]",Main[[#This Row],[Age]]&gt;68,"[68+]")</f>
        <v>[0-23]</v>
      </c>
      <c r="E166" t="s">
        <v>9</v>
      </c>
      <c r="F166" t="s">
        <v>13</v>
      </c>
      <c r="G166" s="6">
        <v>20.82855661151245</v>
      </c>
      <c r="H166">
        <v>0</v>
      </c>
      <c r="I166">
        <v>7</v>
      </c>
      <c r="J166" s="3">
        <f>_xlfn.XLOOKUP(Main[[#This Row],[Patient_ID]],Hospitalvisits[Patient_ID],Hospitalvisits[Admission_Date])</f>
        <v>44827</v>
      </c>
      <c r="K166" s="3">
        <f>_xlfn.XLOOKUP(Main[[#This Row],[Patient_ID]],Hospitalvisits[Patient_ID],Hospitalvisits[Discharge_Date])</f>
        <v>44831</v>
      </c>
      <c r="L166">
        <f>Main[[#This Row],[Discharge Date]]-Main[[#This Row],[Admission Date]]</f>
        <v>4</v>
      </c>
      <c r="M166" t="str">
        <f>_xlfn.XLOOKUP(Main[[#This Row],[Patient_ID]],Hospitalvisits[Patient_ID],Hospitalvisits[Medical_Condition])</f>
        <v>Hypertension</v>
      </c>
      <c r="N166" t="str">
        <f>_xlfn.XLOOKUP(Main[[#This Row],[Patient_ID]],Hospitalvisits[Patient_ID],Hospitalvisits[Department])</f>
        <v>Cardiology</v>
      </c>
      <c r="O166" s="8">
        <f>_xlfn.XLOOKUP(Main[[#This Row],[Patient_ID]],Financials[Patient_ID],Financials[Total_Bill_Amount])</f>
        <v>24145</v>
      </c>
      <c r="P166">
        <f>_xlfn.XLOOKUP(Main[[#This Row],[Patient_ID]],Financials[Patient_ID],Financials[Insurance_Coverage])</f>
        <v>17968.999422066248</v>
      </c>
      <c r="Q166">
        <f>Main[[#This Row],[Total  Bill Amount]]-Main[[#This Row],[Insurance Coverage]]</f>
        <v>6176.0005779337516</v>
      </c>
      <c r="R166">
        <f>_xlfn.XLOOKUP(Main[[#This Row],[Patient_ID]],Hospitalvisits[Patient_ID],Hospitalvisits[Readmission Status])</f>
        <v>1</v>
      </c>
      <c r="S166" t="str">
        <f>_xlfn.XLOOKUP(Main[[#This Row],[Patient_ID]],Hospitalvisits[Patient_ID],Hospitalvisits[Hospital_Bed])</f>
        <v>ICU</v>
      </c>
    </row>
    <row r="167" spans="1:19">
      <c r="A167">
        <v>184</v>
      </c>
      <c r="B167" t="s">
        <v>197</v>
      </c>
      <c r="C167">
        <v>5</v>
      </c>
      <c r="D167" t="str" cm="1">
        <f t="array" ref="D167">_xlfn.IFS(Main[[#This Row],[Age]]&lt;=23,"[0-23]",Main[[#This Row],[Age]]&lt;=45,"[24-45]",Main[[#This Row],[Age]]&lt;=68,"[46-68]",Main[[#This Row],[Age]]&gt;68,"[68+]")</f>
        <v>[0-23]</v>
      </c>
      <c r="E167" t="s">
        <v>12</v>
      </c>
      <c r="F167" t="s">
        <v>16</v>
      </c>
      <c r="G167" s="6">
        <v>16.042884777286979</v>
      </c>
      <c r="H167">
        <v>2</v>
      </c>
      <c r="I167">
        <v>9</v>
      </c>
      <c r="J167" s="3">
        <f>_xlfn.XLOOKUP(Main[[#This Row],[Patient_ID]],Hospitalvisits[Patient_ID],Hospitalvisits[Admission_Date])</f>
        <v>44758</v>
      </c>
      <c r="K167" s="3">
        <f>_xlfn.XLOOKUP(Main[[#This Row],[Patient_ID]],Hospitalvisits[Patient_ID],Hospitalvisits[Discharge_Date])</f>
        <v>44769</v>
      </c>
      <c r="L167">
        <f>Main[[#This Row],[Discharge Date]]-Main[[#This Row],[Admission Date]]</f>
        <v>11</v>
      </c>
      <c r="M167" t="str">
        <f>_xlfn.XLOOKUP(Main[[#This Row],[Patient_ID]],Hospitalvisits[Patient_ID],Hospitalvisits[Medical_Condition])</f>
        <v>Cancer</v>
      </c>
      <c r="N167" t="str">
        <f>_xlfn.XLOOKUP(Main[[#This Row],[Patient_ID]],Hospitalvisits[Patient_ID],Hospitalvisits[Department])</f>
        <v>Oncology</v>
      </c>
      <c r="O167" s="8">
        <f>_xlfn.XLOOKUP(Main[[#This Row],[Patient_ID]],Financials[Patient_ID],Financials[Total_Bill_Amount])</f>
        <v>34017</v>
      </c>
      <c r="P167">
        <f>_xlfn.XLOOKUP(Main[[#This Row],[Patient_ID]],Financials[Patient_ID],Financials[Insurance_Coverage])</f>
        <v>23141.753288184609</v>
      </c>
      <c r="Q167">
        <f>Main[[#This Row],[Total  Bill Amount]]-Main[[#This Row],[Insurance Coverage]]</f>
        <v>10875.246711815391</v>
      </c>
      <c r="R167">
        <f>_xlfn.XLOOKUP(Main[[#This Row],[Patient_ID]],Hospitalvisits[Patient_ID],Hospitalvisits[Readmission Status])</f>
        <v>0</v>
      </c>
      <c r="S167" t="str">
        <f>_xlfn.XLOOKUP(Main[[#This Row],[Patient_ID]],Hospitalvisits[Patient_ID],Hospitalvisits[Hospital_Bed])</f>
        <v>Private Room</v>
      </c>
    </row>
    <row r="168" spans="1:19">
      <c r="A168">
        <v>186</v>
      </c>
      <c r="B168" t="s">
        <v>199</v>
      </c>
      <c r="C168">
        <v>12</v>
      </c>
      <c r="D168" t="str" cm="1">
        <f t="array" ref="D168">_xlfn.IFS(Main[[#This Row],[Age]]&lt;=23,"[0-23]",Main[[#This Row],[Age]]&lt;=45,"[24-45]",Main[[#This Row],[Age]]&lt;=68,"[46-68]",Main[[#This Row],[Age]]&gt;68,"[68+]")</f>
        <v>[0-23]</v>
      </c>
      <c r="E168" t="s">
        <v>12</v>
      </c>
      <c r="F168" t="s">
        <v>13</v>
      </c>
      <c r="G168" s="6">
        <v>36.068710652978467</v>
      </c>
      <c r="H168">
        <v>2</v>
      </c>
      <c r="I168">
        <v>10</v>
      </c>
      <c r="J168" s="3">
        <f>_xlfn.XLOOKUP(Main[[#This Row],[Patient_ID]],Hospitalvisits[Patient_ID],Hospitalvisits[Admission_Date])</f>
        <v>44593</v>
      </c>
      <c r="K168" s="3">
        <f>_xlfn.XLOOKUP(Main[[#This Row],[Patient_ID]],Hospitalvisits[Patient_ID],Hospitalvisits[Discharge_Date])</f>
        <v>44598</v>
      </c>
      <c r="L168">
        <f>Main[[#This Row],[Discharge Date]]-Main[[#This Row],[Admission Date]]</f>
        <v>5</v>
      </c>
      <c r="M168" t="str">
        <f>_xlfn.XLOOKUP(Main[[#This Row],[Patient_ID]],Hospitalvisits[Patient_ID],Hospitalvisits[Medical_Condition])</f>
        <v>Fracture</v>
      </c>
      <c r="N168" t="str">
        <f>_xlfn.XLOOKUP(Main[[#This Row],[Patient_ID]],Hospitalvisits[Patient_ID],Hospitalvisits[Department])</f>
        <v>Orthopedics</v>
      </c>
      <c r="O168" s="8">
        <f>_xlfn.XLOOKUP(Main[[#This Row],[Patient_ID]],Financials[Patient_ID],Financials[Total_Bill_Amount])</f>
        <v>20034</v>
      </c>
      <c r="P168">
        <f>_xlfn.XLOOKUP(Main[[#This Row],[Patient_ID]],Financials[Patient_ID],Financials[Insurance_Coverage])</f>
        <v>12237.53893392837</v>
      </c>
      <c r="Q168">
        <f>Main[[#This Row],[Total  Bill Amount]]-Main[[#This Row],[Insurance Coverage]]</f>
        <v>7796.4610660716298</v>
      </c>
      <c r="R168">
        <f>_xlfn.XLOOKUP(Main[[#This Row],[Patient_ID]],Hospitalvisits[Patient_ID],Hospitalvisits[Readmission Status])</f>
        <v>0</v>
      </c>
      <c r="S168" t="str">
        <f>_xlfn.XLOOKUP(Main[[#This Row],[Patient_ID]],Hospitalvisits[Patient_ID],Hospitalvisits[Hospital_Bed])</f>
        <v>Private Room</v>
      </c>
    </row>
    <row r="169" spans="1:19">
      <c r="A169">
        <v>187</v>
      </c>
      <c r="B169" t="s">
        <v>200</v>
      </c>
      <c r="C169">
        <v>82</v>
      </c>
      <c r="D169" t="str" cm="1">
        <f t="array" ref="D169">_xlfn.IFS(Main[[#This Row],[Age]]&lt;=23,"[0-23]",Main[[#This Row],[Age]]&lt;=45,"[24-45]",Main[[#This Row],[Age]]&lt;=68,"[46-68]",Main[[#This Row],[Age]]&gt;68,"[68+]")</f>
        <v>[68+]</v>
      </c>
      <c r="E169" t="s">
        <v>9</v>
      </c>
      <c r="F169" t="s">
        <v>10</v>
      </c>
      <c r="G169" s="6">
        <v>37.022483133590427</v>
      </c>
      <c r="H169">
        <v>4</v>
      </c>
      <c r="I169">
        <v>1</v>
      </c>
      <c r="J169" s="3">
        <f>_xlfn.XLOOKUP(Main[[#This Row],[Patient_ID]],Hospitalvisits[Patient_ID],Hospitalvisits[Admission_Date])</f>
        <v>44679</v>
      </c>
      <c r="K169" s="3">
        <f>_xlfn.XLOOKUP(Main[[#This Row],[Patient_ID]],Hospitalvisits[Patient_ID],Hospitalvisits[Discharge_Date])</f>
        <v>44683</v>
      </c>
      <c r="L169">
        <f>Main[[#This Row],[Discharge Date]]-Main[[#This Row],[Admission Date]]</f>
        <v>4</v>
      </c>
      <c r="M169" t="str">
        <f>_xlfn.XLOOKUP(Main[[#This Row],[Patient_ID]],Hospitalvisits[Patient_ID],Hospitalvisits[Medical_Condition])</f>
        <v>Hypertension</v>
      </c>
      <c r="N169" t="str">
        <f>_xlfn.XLOOKUP(Main[[#This Row],[Patient_ID]],Hospitalvisits[Patient_ID],Hospitalvisits[Department])</f>
        <v>Cardiology</v>
      </c>
      <c r="O169" s="8">
        <f>_xlfn.XLOOKUP(Main[[#This Row],[Patient_ID]],Financials[Patient_ID],Financials[Total_Bill_Amount])</f>
        <v>20819</v>
      </c>
      <c r="P169">
        <f>_xlfn.XLOOKUP(Main[[#This Row],[Patient_ID]],Financials[Patient_ID],Financials[Insurance_Coverage])</f>
        <v>13889.92897645337</v>
      </c>
      <c r="Q169">
        <f>Main[[#This Row],[Total  Bill Amount]]-Main[[#This Row],[Insurance Coverage]]</f>
        <v>6929.0710235466304</v>
      </c>
      <c r="R169">
        <f>_xlfn.XLOOKUP(Main[[#This Row],[Patient_ID]],Hospitalvisits[Patient_ID],Hospitalvisits[Readmission Status])</f>
        <v>0</v>
      </c>
      <c r="S169" t="str">
        <f>_xlfn.XLOOKUP(Main[[#This Row],[Patient_ID]],Hospitalvisits[Patient_ID],Hospitalvisits[Hospital_Bed])</f>
        <v>Semi-Private Room</v>
      </c>
    </row>
    <row r="170" spans="1:19">
      <c r="A170">
        <v>188</v>
      </c>
      <c r="B170" t="s">
        <v>201</v>
      </c>
      <c r="C170">
        <v>10</v>
      </c>
      <c r="D170" t="str" cm="1">
        <f t="array" ref="D170">_xlfn.IFS(Main[[#This Row],[Age]]&lt;=23,"[0-23]",Main[[#This Row],[Age]]&lt;=45,"[24-45]",Main[[#This Row],[Age]]&lt;=68,"[46-68]",Main[[#This Row],[Age]]&gt;68,"[68+]")</f>
        <v>[0-23]</v>
      </c>
      <c r="E170" t="s">
        <v>12</v>
      </c>
      <c r="F170" t="s">
        <v>10</v>
      </c>
      <c r="G170" s="6">
        <v>22.587180689508148</v>
      </c>
      <c r="H170">
        <v>5</v>
      </c>
      <c r="I170">
        <v>7</v>
      </c>
      <c r="J170" s="3">
        <f>_xlfn.XLOOKUP(Main[[#This Row],[Patient_ID]],Hospitalvisits[Patient_ID],Hospitalvisits[Admission_Date])</f>
        <v>44620</v>
      </c>
      <c r="K170" s="3">
        <f>_xlfn.XLOOKUP(Main[[#This Row],[Patient_ID]],Hospitalvisits[Patient_ID],Hospitalvisits[Discharge_Date])</f>
        <v>44626</v>
      </c>
      <c r="L170">
        <f>Main[[#This Row],[Discharge Date]]-Main[[#This Row],[Admission Date]]</f>
        <v>6</v>
      </c>
      <c r="M170" t="str">
        <f>_xlfn.XLOOKUP(Main[[#This Row],[Patient_ID]],Hospitalvisits[Patient_ID],Hospitalvisits[Medical_Condition])</f>
        <v>Severe Trauma</v>
      </c>
      <c r="N170" t="str">
        <f>_xlfn.XLOOKUP(Main[[#This Row],[Patient_ID]],Hospitalvisits[Patient_ID],Hospitalvisits[Department])</f>
        <v>Emergency</v>
      </c>
      <c r="O170" s="8">
        <f>_xlfn.XLOOKUP(Main[[#This Row],[Patient_ID]],Financials[Patient_ID],Financials[Total_Bill_Amount])</f>
        <v>17231</v>
      </c>
      <c r="P170">
        <f>_xlfn.XLOOKUP(Main[[#This Row],[Patient_ID]],Financials[Patient_ID],Financials[Insurance_Coverage])</f>
        <v>9011.7347955812966</v>
      </c>
      <c r="Q170">
        <f>Main[[#This Row],[Total  Bill Amount]]-Main[[#This Row],[Insurance Coverage]]</f>
        <v>8219.2652044187034</v>
      </c>
      <c r="R170">
        <f>_xlfn.XLOOKUP(Main[[#This Row],[Patient_ID]],Hospitalvisits[Patient_ID],Hospitalvisits[Readmission Status])</f>
        <v>0</v>
      </c>
      <c r="S170" t="str">
        <f>_xlfn.XLOOKUP(Main[[#This Row],[Patient_ID]],Hospitalvisits[Patient_ID],Hospitalvisits[Hospital_Bed])</f>
        <v>Private Room</v>
      </c>
    </row>
    <row r="171" spans="1:19">
      <c r="A171">
        <v>189</v>
      </c>
      <c r="B171" t="s">
        <v>202</v>
      </c>
      <c r="C171">
        <v>39</v>
      </c>
      <c r="D171" t="str" cm="1">
        <f t="array" ref="D171">_xlfn.IFS(Main[[#This Row],[Age]]&lt;=23,"[0-23]",Main[[#This Row],[Age]]&lt;=45,"[24-45]",Main[[#This Row],[Age]]&lt;=68,"[46-68]",Main[[#This Row],[Age]]&gt;68,"[68+]")</f>
        <v>[24-45]</v>
      </c>
      <c r="E171" t="s">
        <v>12</v>
      </c>
      <c r="F171" t="s">
        <v>16</v>
      </c>
      <c r="G171" s="6">
        <v>37.171816582863563</v>
      </c>
      <c r="H171">
        <v>5</v>
      </c>
      <c r="I171">
        <v>3</v>
      </c>
      <c r="J171" s="3">
        <f>_xlfn.XLOOKUP(Main[[#This Row],[Patient_ID]],Hospitalvisits[Patient_ID],Hospitalvisits[Admission_Date])</f>
        <v>45040</v>
      </c>
      <c r="K171" s="3">
        <f>_xlfn.XLOOKUP(Main[[#This Row],[Patient_ID]],Hospitalvisits[Patient_ID],Hospitalvisits[Discharge_Date])</f>
        <v>45045</v>
      </c>
      <c r="L171">
        <f>Main[[#This Row],[Discharge Date]]-Main[[#This Row],[Admission Date]]</f>
        <v>5</v>
      </c>
      <c r="M171" t="str">
        <f>_xlfn.XLOOKUP(Main[[#This Row],[Patient_ID]],Hospitalvisits[Patient_ID],Hospitalvisits[Medical_Condition])</f>
        <v>Heart Attack (STEMI)</v>
      </c>
      <c r="N171" t="str">
        <f>_xlfn.XLOOKUP(Main[[#This Row],[Patient_ID]],Hospitalvisits[Patient_ID],Hospitalvisits[Department])</f>
        <v>Cardiology</v>
      </c>
      <c r="O171" s="8">
        <f>_xlfn.XLOOKUP(Main[[#This Row],[Patient_ID]],Financials[Patient_ID],Financials[Total_Bill_Amount])</f>
        <v>10298</v>
      </c>
      <c r="P171">
        <f>_xlfn.XLOOKUP(Main[[#This Row],[Patient_ID]],Financials[Patient_ID],Financials[Insurance_Coverage])</f>
        <v>6789.6768288981239</v>
      </c>
      <c r="Q171">
        <f>Main[[#This Row],[Total  Bill Amount]]-Main[[#This Row],[Insurance Coverage]]</f>
        <v>3508.3231711018761</v>
      </c>
      <c r="R171">
        <f>_xlfn.XLOOKUP(Main[[#This Row],[Patient_ID]],Hospitalvisits[Patient_ID],Hospitalvisits[Readmission Status])</f>
        <v>0</v>
      </c>
      <c r="S171" t="str">
        <f>_xlfn.XLOOKUP(Main[[#This Row],[Patient_ID]],Hospitalvisits[Patient_ID],Hospitalvisits[Hospital_Bed])</f>
        <v>Semi-Private Room</v>
      </c>
    </row>
    <row r="172" spans="1:19">
      <c r="A172">
        <v>190</v>
      </c>
      <c r="B172" t="s">
        <v>203</v>
      </c>
      <c r="C172">
        <v>49</v>
      </c>
      <c r="D172" t="str" cm="1">
        <f t="array" ref="D172">_xlfn.IFS(Main[[#This Row],[Age]]&lt;=23,"[0-23]",Main[[#This Row],[Age]]&lt;=45,"[24-45]",Main[[#This Row],[Age]]&lt;=68,"[46-68]",Main[[#This Row],[Age]]&gt;68,"[68+]")</f>
        <v>[46-68]</v>
      </c>
      <c r="E172" t="s">
        <v>9</v>
      </c>
      <c r="F172" t="s">
        <v>13</v>
      </c>
      <c r="G172" s="6">
        <v>39.92091113285209</v>
      </c>
      <c r="H172">
        <v>5</v>
      </c>
      <c r="I172">
        <v>9</v>
      </c>
      <c r="J172" s="3">
        <f>_xlfn.XLOOKUP(Main[[#This Row],[Patient_ID]],Hospitalvisits[Patient_ID],Hospitalvisits[Admission_Date])</f>
        <v>44729</v>
      </c>
      <c r="K172" s="3">
        <f>_xlfn.XLOOKUP(Main[[#This Row],[Patient_ID]],Hospitalvisits[Patient_ID],Hospitalvisits[Discharge_Date])</f>
        <v>44736</v>
      </c>
      <c r="L172">
        <f>Main[[#This Row],[Discharge Date]]-Main[[#This Row],[Admission Date]]</f>
        <v>7</v>
      </c>
      <c r="M172" t="str">
        <f>_xlfn.XLOOKUP(Main[[#This Row],[Patient_ID]],Hospitalvisits[Patient_ID],Hospitalvisits[Medical_Condition])</f>
        <v>Seizures</v>
      </c>
      <c r="N172" t="str">
        <f>_xlfn.XLOOKUP(Main[[#This Row],[Patient_ID]],Hospitalvisits[Patient_ID],Hospitalvisits[Department])</f>
        <v>Neurology</v>
      </c>
      <c r="O172" s="8">
        <f>_xlfn.XLOOKUP(Main[[#This Row],[Patient_ID]],Financials[Patient_ID],Financials[Total_Bill_Amount])</f>
        <v>18270</v>
      </c>
      <c r="P172">
        <f>_xlfn.XLOOKUP(Main[[#This Row],[Patient_ID]],Financials[Patient_ID],Financials[Insurance_Coverage])</f>
        <v>12229.83925944699</v>
      </c>
      <c r="Q172">
        <f>Main[[#This Row],[Total  Bill Amount]]-Main[[#This Row],[Insurance Coverage]]</f>
        <v>6040.1607405530103</v>
      </c>
      <c r="R172">
        <f>_xlfn.XLOOKUP(Main[[#This Row],[Patient_ID]],Hospitalvisits[Patient_ID],Hospitalvisits[Readmission Status])</f>
        <v>0</v>
      </c>
      <c r="S172" t="str">
        <f>_xlfn.XLOOKUP(Main[[#This Row],[Patient_ID]],Hospitalvisits[Patient_ID],Hospitalvisits[Hospital_Bed])</f>
        <v>Private Room</v>
      </c>
    </row>
    <row r="173" spans="1:19">
      <c r="A173">
        <v>191</v>
      </c>
      <c r="B173" t="s">
        <v>204</v>
      </c>
      <c r="C173">
        <v>54</v>
      </c>
      <c r="D173" t="str" cm="1">
        <f t="array" ref="D173">_xlfn.IFS(Main[[#This Row],[Age]]&lt;=23,"[0-23]",Main[[#This Row],[Age]]&lt;=45,"[24-45]",Main[[#This Row],[Age]]&lt;=68,"[46-68]",Main[[#This Row],[Age]]&gt;68,"[68+]")</f>
        <v>[46-68]</v>
      </c>
      <c r="E173" t="s">
        <v>12</v>
      </c>
      <c r="F173" t="s">
        <v>18</v>
      </c>
      <c r="G173" s="6">
        <v>37.88637276773008</v>
      </c>
      <c r="H173">
        <v>3</v>
      </c>
      <c r="I173">
        <v>9</v>
      </c>
      <c r="J173" s="3">
        <f>_xlfn.XLOOKUP(Main[[#This Row],[Patient_ID]],Hospitalvisits[Patient_ID],Hospitalvisits[Admission_Date])</f>
        <v>44611</v>
      </c>
      <c r="K173" s="3">
        <f>_xlfn.XLOOKUP(Main[[#This Row],[Patient_ID]],Hospitalvisits[Patient_ID],Hospitalvisits[Discharge_Date])</f>
        <v>44613</v>
      </c>
      <c r="L173">
        <f>Main[[#This Row],[Discharge Date]]-Main[[#This Row],[Admission Date]]</f>
        <v>2</v>
      </c>
      <c r="M173" t="str">
        <f>_xlfn.XLOOKUP(Main[[#This Row],[Patient_ID]],Hospitalvisits[Patient_ID],Hospitalvisits[Medical_Condition])</f>
        <v>Allergies</v>
      </c>
      <c r="N173" t="str">
        <f>_xlfn.XLOOKUP(Main[[#This Row],[Patient_ID]],Hospitalvisits[Patient_ID],Hospitalvisits[Department])</f>
        <v>Pediatrics</v>
      </c>
      <c r="O173" s="8">
        <f>_xlfn.XLOOKUP(Main[[#This Row],[Patient_ID]],Financials[Patient_ID],Financials[Total_Bill_Amount])</f>
        <v>29958</v>
      </c>
      <c r="P173">
        <f>_xlfn.XLOOKUP(Main[[#This Row],[Patient_ID]],Financials[Patient_ID],Financials[Insurance_Coverage])</f>
        <v>18432.26636556739</v>
      </c>
      <c r="Q173">
        <f>Main[[#This Row],[Total  Bill Amount]]-Main[[#This Row],[Insurance Coverage]]</f>
        <v>11525.73363443261</v>
      </c>
      <c r="R173">
        <f>_xlfn.XLOOKUP(Main[[#This Row],[Patient_ID]],Hospitalvisits[Patient_ID],Hospitalvisits[Readmission Status])</f>
        <v>0</v>
      </c>
      <c r="S173" t="str">
        <f>_xlfn.XLOOKUP(Main[[#This Row],[Patient_ID]],Hospitalvisits[Patient_ID],Hospitalvisits[Hospital_Bed])</f>
        <v>ICU</v>
      </c>
    </row>
    <row r="174" spans="1:19">
      <c r="A174">
        <v>192</v>
      </c>
      <c r="B174" t="s">
        <v>205</v>
      </c>
      <c r="C174">
        <v>71</v>
      </c>
      <c r="D174" t="str" cm="1">
        <f t="array" ref="D174">_xlfn.IFS(Main[[#This Row],[Age]]&lt;=23,"[0-23]",Main[[#This Row],[Age]]&lt;=45,"[24-45]",Main[[#This Row],[Age]]&lt;=68,"[46-68]",Main[[#This Row],[Age]]&gt;68,"[68+]")</f>
        <v>[68+]</v>
      </c>
      <c r="E174" t="s">
        <v>9</v>
      </c>
      <c r="F174" t="s">
        <v>18</v>
      </c>
      <c r="G174" s="6">
        <v>37.409296632677041</v>
      </c>
      <c r="H174">
        <v>2</v>
      </c>
      <c r="I174">
        <v>8</v>
      </c>
      <c r="J174" s="3">
        <f>_xlfn.XLOOKUP(Main[[#This Row],[Patient_ID]],Hospitalvisits[Patient_ID],Hospitalvisits[Admission_Date])</f>
        <v>44599</v>
      </c>
      <c r="K174" s="3">
        <f>_xlfn.XLOOKUP(Main[[#This Row],[Patient_ID]],Hospitalvisits[Patient_ID],Hospitalvisits[Discharge_Date])</f>
        <v>44603</v>
      </c>
      <c r="L174">
        <f>Main[[#This Row],[Discharge Date]]-Main[[#This Row],[Admission Date]]</f>
        <v>4</v>
      </c>
      <c r="M174" t="str">
        <f>_xlfn.XLOOKUP(Main[[#This Row],[Patient_ID]],Hospitalvisits[Patient_ID],Hospitalvisits[Medical_Condition])</f>
        <v>Internal Bleeding</v>
      </c>
      <c r="N174" t="str">
        <f>_xlfn.XLOOKUP(Main[[#This Row],[Patient_ID]],Hospitalvisits[Patient_ID],Hospitalvisits[Department])</f>
        <v>Emergency</v>
      </c>
      <c r="O174" s="8">
        <f>_xlfn.XLOOKUP(Main[[#This Row],[Patient_ID]],Financials[Patient_ID],Financials[Total_Bill_Amount])</f>
        <v>16660</v>
      </c>
      <c r="P174">
        <f>_xlfn.XLOOKUP(Main[[#This Row],[Patient_ID]],Financials[Patient_ID],Financials[Insurance_Coverage])</f>
        <v>12993.510086876629</v>
      </c>
      <c r="Q174">
        <f>Main[[#This Row],[Total  Bill Amount]]-Main[[#This Row],[Insurance Coverage]]</f>
        <v>3666.4899131233706</v>
      </c>
      <c r="R174">
        <f>_xlfn.XLOOKUP(Main[[#This Row],[Patient_ID]],Hospitalvisits[Patient_ID],Hospitalvisits[Readmission Status])</f>
        <v>0</v>
      </c>
      <c r="S174" t="str">
        <f>_xlfn.XLOOKUP(Main[[#This Row],[Patient_ID]],Hospitalvisits[Patient_ID],Hospitalvisits[Hospital_Bed])</f>
        <v>ICU</v>
      </c>
    </row>
    <row r="175" spans="1:19">
      <c r="A175">
        <v>193</v>
      </c>
      <c r="B175" t="s">
        <v>206</v>
      </c>
      <c r="C175">
        <v>2</v>
      </c>
      <c r="D175" t="str" cm="1">
        <f t="array" ref="D175">_xlfn.IFS(Main[[#This Row],[Age]]&lt;=23,"[0-23]",Main[[#This Row],[Age]]&lt;=45,"[24-45]",Main[[#This Row],[Age]]&lt;=68,"[46-68]",Main[[#This Row],[Age]]&gt;68,"[68+]")</f>
        <v>[0-23]</v>
      </c>
      <c r="E175" t="s">
        <v>9</v>
      </c>
      <c r="F175" t="s">
        <v>16</v>
      </c>
      <c r="G175" s="6">
        <v>32.397744683660768</v>
      </c>
      <c r="H175">
        <v>5</v>
      </c>
      <c r="I175">
        <v>6</v>
      </c>
      <c r="J175" s="3">
        <f>_xlfn.XLOOKUP(Main[[#This Row],[Patient_ID]],Hospitalvisits[Patient_ID],Hospitalvisits[Admission_Date])</f>
        <v>44846</v>
      </c>
      <c r="K175" s="3">
        <f>_xlfn.XLOOKUP(Main[[#This Row],[Patient_ID]],Hospitalvisits[Patient_ID],Hospitalvisits[Discharge_Date])</f>
        <v>44850</v>
      </c>
      <c r="L175">
        <f>Main[[#This Row],[Discharge Date]]-Main[[#This Row],[Admission Date]]</f>
        <v>4</v>
      </c>
      <c r="M175" t="str">
        <f>_xlfn.XLOOKUP(Main[[#This Row],[Patient_ID]],Hospitalvisits[Patient_ID],Hospitalvisits[Medical_Condition])</f>
        <v>Severe Trauma</v>
      </c>
      <c r="N175" t="str">
        <f>_xlfn.XLOOKUP(Main[[#This Row],[Patient_ID]],Hospitalvisits[Patient_ID],Hospitalvisits[Department])</f>
        <v>Emergency</v>
      </c>
      <c r="O175" s="8">
        <f>_xlfn.XLOOKUP(Main[[#This Row],[Patient_ID]],Financials[Patient_ID],Financials[Total_Bill_Amount])</f>
        <v>10434</v>
      </c>
      <c r="P175">
        <f>_xlfn.XLOOKUP(Main[[#This Row],[Patient_ID]],Financials[Patient_ID],Financials[Insurance_Coverage])</f>
        <v>5965.0858634937294</v>
      </c>
      <c r="Q175">
        <f>Main[[#This Row],[Total  Bill Amount]]-Main[[#This Row],[Insurance Coverage]]</f>
        <v>4468.9141365062706</v>
      </c>
      <c r="R175">
        <f>_xlfn.XLOOKUP(Main[[#This Row],[Patient_ID]],Hospitalvisits[Patient_ID],Hospitalvisits[Readmission Status])</f>
        <v>0</v>
      </c>
      <c r="S175" t="str">
        <f>_xlfn.XLOOKUP(Main[[#This Row],[Patient_ID]],Hospitalvisits[Patient_ID],Hospitalvisits[Hospital_Bed])</f>
        <v>Semi-Private Room</v>
      </c>
    </row>
    <row r="176" spans="1:19">
      <c r="A176">
        <v>194</v>
      </c>
      <c r="B176" t="s">
        <v>207</v>
      </c>
      <c r="C176">
        <v>70</v>
      </c>
      <c r="D176" t="str" cm="1">
        <f t="array" ref="D176">_xlfn.IFS(Main[[#This Row],[Age]]&lt;=23,"[0-23]",Main[[#This Row],[Age]]&lt;=45,"[24-45]",Main[[#This Row],[Age]]&lt;=68,"[46-68]",Main[[#This Row],[Age]]&gt;68,"[68+]")</f>
        <v>[68+]</v>
      </c>
      <c r="E176" t="s">
        <v>9</v>
      </c>
      <c r="F176" t="s">
        <v>13</v>
      </c>
      <c r="G176" s="6">
        <v>26.980982713324931</v>
      </c>
      <c r="H176">
        <v>5</v>
      </c>
      <c r="I176">
        <v>3</v>
      </c>
      <c r="J176" s="3">
        <f>_xlfn.XLOOKUP(Main[[#This Row],[Patient_ID]],Hospitalvisits[Patient_ID],Hospitalvisits[Admission_Date])</f>
        <v>44966</v>
      </c>
      <c r="K176" s="3">
        <f>_xlfn.XLOOKUP(Main[[#This Row],[Patient_ID]],Hospitalvisits[Patient_ID],Hospitalvisits[Discharge_Date])</f>
        <v>44971</v>
      </c>
      <c r="L176">
        <f>Main[[#This Row],[Discharge Date]]-Main[[#This Row],[Admission Date]]</f>
        <v>5</v>
      </c>
      <c r="M176" t="str">
        <f>_xlfn.XLOOKUP(Main[[#This Row],[Patient_ID]],Hospitalvisits[Patient_ID],Hospitalvisits[Medical_Condition])</f>
        <v>Internal Bleeding</v>
      </c>
      <c r="N176" t="str">
        <f>_xlfn.XLOOKUP(Main[[#This Row],[Patient_ID]],Hospitalvisits[Patient_ID],Hospitalvisits[Department])</f>
        <v>Emergency</v>
      </c>
      <c r="O176" s="8">
        <f>_xlfn.XLOOKUP(Main[[#This Row],[Patient_ID]],Financials[Patient_ID],Financials[Total_Bill_Amount])</f>
        <v>33904</v>
      </c>
      <c r="P176">
        <f>_xlfn.XLOOKUP(Main[[#This Row],[Patient_ID]],Financials[Patient_ID],Financials[Insurance_Coverage])</f>
        <v>23741.28266354934</v>
      </c>
      <c r="Q176">
        <f>Main[[#This Row],[Total  Bill Amount]]-Main[[#This Row],[Insurance Coverage]]</f>
        <v>10162.71733645066</v>
      </c>
      <c r="R176">
        <f>_xlfn.XLOOKUP(Main[[#This Row],[Patient_ID]],Hospitalvisits[Patient_ID],Hospitalvisits[Readmission Status])</f>
        <v>0</v>
      </c>
      <c r="S176" t="str">
        <f>_xlfn.XLOOKUP(Main[[#This Row],[Patient_ID]],Hospitalvisits[Patient_ID],Hospitalvisits[Hospital_Bed])</f>
        <v>Semi-Private Room</v>
      </c>
    </row>
    <row r="177" spans="1:19">
      <c r="A177">
        <v>195</v>
      </c>
      <c r="B177" t="s">
        <v>208</v>
      </c>
      <c r="C177">
        <v>90</v>
      </c>
      <c r="D177" t="str" cm="1">
        <f t="array" ref="D177">_xlfn.IFS(Main[[#This Row],[Age]]&lt;=23,"[0-23]",Main[[#This Row],[Age]]&lt;=45,"[24-45]",Main[[#This Row],[Age]]&lt;=68,"[46-68]",Main[[#This Row],[Age]]&gt;68,"[68+]")</f>
        <v>[68+]</v>
      </c>
      <c r="E177" t="s">
        <v>12</v>
      </c>
      <c r="F177" t="s">
        <v>13</v>
      </c>
      <c r="G177" s="6">
        <v>18.23698929780365</v>
      </c>
      <c r="H177">
        <v>3</v>
      </c>
      <c r="I177">
        <v>9</v>
      </c>
      <c r="J177" s="3">
        <f>_xlfn.XLOOKUP(Main[[#This Row],[Patient_ID]],Hospitalvisits[Patient_ID],Hospitalvisits[Admission_Date])</f>
        <v>44787</v>
      </c>
      <c r="K177" s="3">
        <f>_xlfn.XLOOKUP(Main[[#This Row],[Patient_ID]],Hospitalvisits[Patient_ID],Hospitalvisits[Discharge_Date])</f>
        <v>44792</v>
      </c>
      <c r="L177">
        <f>Main[[#This Row],[Discharge Date]]-Main[[#This Row],[Admission Date]]</f>
        <v>5</v>
      </c>
      <c r="M177" t="str">
        <f>_xlfn.XLOOKUP(Main[[#This Row],[Patient_ID]],Hospitalvisits[Patient_ID],Hospitalvisits[Medical_Condition])</f>
        <v>Arthritis</v>
      </c>
      <c r="N177" t="str">
        <f>_xlfn.XLOOKUP(Main[[#This Row],[Patient_ID]],Hospitalvisits[Patient_ID],Hospitalvisits[Department])</f>
        <v>Orthopedics</v>
      </c>
      <c r="O177" s="8">
        <f>_xlfn.XLOOKUP(Main[[#This Row],[Patient_ID]],Financials[Patient_ID],Financials[Total_Bill_Amount])</f>
        <v>28692</v>
      </c>
      <c r="P177">
        <f>_xlfn.XLOOKUP(Main[[#This Row],[Patient_ID]],Financials[Patient_ID],Financials[Insurance_Coverage])</f>
        <v>20605.737033756759</v>
      </c>
      <c r="Q177">
        <f>Main[[#This Row],[Total  Bill Amount]]-Main[[#This Row],[Insurance Coverage]]</f>
        <v>8086.262966243241</v>
      </c>
      <c r="R177">
        <f>_xlfn.XLOOKUP(Main[[#This Row],[Patient_ID]],Hospitalvisits[Patient_ID],Hospitalvisits[Readmission Status])</f>
        <v>0</v>
      </c>
      <c r="S177" t="str">
        <f>_xlfn.XLOOKUP(Main[[#This Row],[Patient_ID]],Hospitalvisits[Patient_ID],Hospitalvisits[Hospital_Bed])</f>
        <v>Private Room</v>
      </c>
    </row>
    <row r="178" spans="1:19">
      <c r="A178">
        <v>197</v>
      </c>
      <c r="B178" t="s">
        <v>210</v>
      </c>
      <c r="C178">
        <v>7</v>
      </c>
      <c r="D178" t="str" cm="1">
        <f t="array" ref="D178">_xlfn.IFS(Main[[#This Row],[Age]]&lt;=23,"[0-23]",Main[[#This Row],[Age]]&lt;=45,"[24-45]",Main[[#This Row],[Age]]&lt;=68,"[46-68]",Main[[#This Row],[Age]]&gt;68,"[68+]")</f>
        <v>[0-23]</v>
      </c>
      <c r="E178" t="s">
        <v>9</v>
      </c>
      <c r="F178" t="s">
        <v>18</v>
      </c>
      <c r="G178" s="6">
        <v>18.024028638297171</v>
      </c>
      <c r="H178">
        <v>0</v>
      </c>
      <c r="I178">
        <v>3</v>
      </c>
      <c r="J178" s="3">
        <f>_xlfn.XLOOKUP(Main[[#This Row],[Patient_ID]],Hospitalvisits[Patient_ID],Hospitalvisits[Admission_Date])</f>
        <v>44571</v>
      </c>
      <c r="K178" s="3">
        <f>_xlfn.XLOOKUP(Main[[#This Row],[Patient_ID]],Hospitalvisits[Patient_ID],Hospitalvisits[Discharge_Date])</f>
        <v>44575</v>
      </c>
      <c r="L178">
        <f>Main[[#This Row],[Discharge Date]]-Main[[#This Row],[Admission Date]]</f>
        <v>4</v>
      </c>
      <c r="M178" t="str">
        <f>_xlfn.XLOOKUP(Main[[#This Row],[Patient_ID]],Hospitalvisits[Patient_ID],Hospitalvisits[Medical_Condition])</f>
        <v>Seizures</v>
      </c>
      <c r="N178" t="str">
        <f>_xlfn.XLOOKUP(Main[[#This Row],[Patient_ID]],Hospitalvisits[Patient_ID],Hospitalvisits[Department])</f>
        <v>Neurology</v>
      </c>
      <c r="O178" s="8">
        <f>_xlfn.XLOOKUP(Main[[#This Row],[Patient_ID]],Financials[Patient_ID],Financials[Total_Bill_Amount])</f>
        <v>3056</v>
      </c>
      <c r="P178">
        <f>_xlfn.XLOOKUP(Main[[#This Row],[Patient_ID]],Financials[Patient_ID],Financials[Insurance_Coverage])</f>
        <v>1576.6097726075579</v>
      </c>
      <c r="Q178">
        <f>Main[[#This Row],[Total  Bill Amount]]-Main[[#This Row],[Insurance Coverage]]</f>
        <v>1479.3902273924421</v>
      </c>
      <c r="R178">
        <f>_xlfn.XLOOKUP(Main[[#This Row],[Patient_ID]],Hospitalvisits[Patient_ID],Hospitalvisits[Readmission Status])</f>
        <v>0</v>
      </c>
      <c r="S178" t="str">
        <f>_xlfn.XLOOKUP(Main[[#This Row],[Patient_ID]],Hospitalvisits[Patient_ID],Hospitalvisits[Hospital_Bed])</f>
        <v>General Ward</v>
      </c>
    </row>
    <row r="179" spans="1:19">
      <c r="A179">
        <v>198</v>
      </c>
      <c r="B179" t="s">
        <v>211</v>
      </c>
      <c r="C179">
        <v>48</v>
      </c>
      <c r="D179" t="str" cm="1">
        <f t="array" ref="D179">_xlfn.IFS(Main[[#This Row],[Age]]&lt;=23,"[0-23]",Main[[#This Row],[Age]]&lt;=45,"[24-45]",Main[[#This Row],[Age]]&lt;=68,"[46-68]",Main[[#This Row],[Age]]&gt;68,"[68+]")</f>
        <v>[46-68]</v>
      </c>
      <c r="E179" t="s">
        <v>12</v>
      </c>
      <c r="F179" t="s">
        <v>13</v>
      </c>
      <c r="G179" s="6">
        <v>24.480524772741539</v>
      </c>
      <c r="H179">
        <v>3</v>
      </c>
      <c r="I179">
        <v>3</v>
      </c>
      <c r="J179" s="3">
        <f>_xlfn.XLOOKUP(Main[[#This Row],[Patient_ID]],Hospitalvisits[Patient_ID],Hospitalvisits[Admission_Date])</f>
        <v>44597</v>
      </c>
      <c r="K179" s="3">
        <f>_xlfn.XLOOKUP(Main[[#This Row],[Patient_ID]],Hospitalvisits[Patient_ID],Hospitalvisits[Discharge_Date])</f>
        <v>44600</v>
      </c>
      <c r="L179">
        <f>Main[[#This Row],[Discharge Date]]-Main[[#This Row],[Admission Date]]</f>
        <v>3</v>
      </c>
      <c r="M179" t="str">
        <f>_xlfn.XLOOKUP(Main[[#This Row],[Patient_ID]],Hospitalvisits[Patient_ID],Hospitalvisits[Medical_Condition])</f>
        <v>Arthritis</v>
      </c>
      <c r="N179" t="str">
        <f>_xlfn.XLOOKUP(Main[[#This Row],[Patient_ID]],Hospitalvisits[Patient_ID],Hospitalvisits[Department])</f>
        <v>Orthopedics</v>
      </c>
      <c r="O179" s="8">
        <f>_xlfn.XLOOKUP(Main[[#This Row],[Patient_ID]],Financials[Patient_ID],Financials[Total_Bill_Amount])</f>
        <v>13760</v>
      </c>
      <c r="P179">
        <f>_xlfn.XLOOKUP(Main[[#This Row],[Patient_ID]],Financials[Patient_ID],Financials[Insurance_Coverage])</f>
        <v>7388.2308524723994</v>
      </c>
      <c r="Q179">
        <f>Main[[#This Row],[Total  Bill Amount]]-Main[[#This Row],[Insurance Coverage]]</f>
        <v>6371.7691475276006</v>
      </c>
      <c r="R179">
        <f>_xlfn.XLOOKUP(Main[[#This Row],[Patient_ID]],Hospitalvisits[Patient_ID],Hospitalvisits[Readmission Status])</f>
        <v>0</v>
      </c>
      <c r="S179" t="str">
        <f>_xlfn.XLOOKUP(Main[[#This Row],[Patient_ID]],Hospitalvisits[Patient_ID],Hospitalvisits[Hospital_Bed])</f>
        <v>General Ward</v>
      </c>
    </row>
    <row r="180" spans="1:19">
      <c r="A180">
        <v>199</v>
      </c>
      <c r="B180" t="s">
        <v>212</v>
      </c>
      <c r="C180">
        <v>73</v>
      </c>
      <c r="D180" t="str" cm="1">
        <f t="array" ref="D180">_xlfn.IFS(Main[[#This Row],[Age]]&lt;=23,"[0-23]",Main[[#This Row],[Age]]&lt;=45,"[24-45]",Main[[#This Row],[Age]]&lt;=68,"[46-68]",Main[[#This Row],[Age]]&gt;68,"[68+]")</f>
        <v>[68+]</v>
      </c>
      <c r="E180" t="s">
        <v>9</v>
      </c>
      <c r="F180" t="s">
        <v>16</v>
      </c>
      <c r="G180" s="6">
        <v>24.605539631290291</v>
      </c>
      <c r="H180">
        <v>2</v>
      </c>
      <c r="I180">
        <v>10</v>
      </c>
      <c r="J180" s="3">
        <f>_xlfn.XLOOKUP(Main[[#This Row],[Patient_ID]],Hospitalvisits[Patient_ID],Hospitalvisits[Admission_Date])</f>
        <v>44716</v>
      </c>
      <c r="K180" s="3">
        <f>_xlfn.XLOOKUP(Main[[#This Row],[Patient_ID]],Hospitalvisits[Patient_ID],Hospitalvisits[Discharge_Date])</f>
        <v>44723</v>
      </c>
      <c r="L180">
        <f>Main[[#This Row],[Discharge Date]]-Main[[#This Row],[Admission Date]]</f>
        <v>7</v>
      </c>
      <c r="M180" t="str">
        <f>_xlfn.XLOOKUP(Main[[#This Row],[Patient_ID]],Hospitalvisits[Patient_ID],Hospitalvisits[Medical_Condition])</f>
        <v>Stroke</v>
      </c>
      <c r="N180" t="str">
        <f>_xlfn.XLOOKUP(Main[[#This Row],[Patient_ID]],Hospitalvisits[Patient_ID],Hospitalvisits[Department])</f>
        <v>Neurology</v>
      </c>
      <c r="O180" s="8">
        <f>_xlfn.XLOOKUP(Main[[#This Row],[Patient_ID]],Financials[Patient_ID],Financials[Total_Bill_Amount])</f>
        <v>4214</v>
      </c>
      <c r="P180">
        <f>_xlfn.XLOOKUP(Main[[#This Row],[Patient_ID]],Financials[Patient_ID],Financials[Insurance_Coverage])</f>
        <v>3298.4317964498168</v>
      </c>
      <c r="Q180">
        <f>Main[[#This Row],[Total  Bill Amount]]-Main[[#This Row],[Insurance Coverage]]</f>
        <v>915.56820355018317</v>
      </c>
      <c r="R180">
        <f>_xlfn.XLOOKUP(Main[[#This Row],[Patient_ID]],Hospitalvisits[Patient_ID],Hospitalvisits[Readmission Status])</f>
        <v>0</v>
      </c>
      <c r="S180" t="str">
        <f>_xlfn.XLOOKUP(Main[[#This Row],[Patient_ID]],Hospitalvisits[Patient_ID],Hospitalvisits[Hospital_Bed])</f>
        <v>Private Room</v>
      </c>
    </row>
    <row r="181" spans="1:19">
      <c r="A181">
        <v>200</v>
      </c>
      <c r="B181" t="s">
        <v>213</v>
      </c>
      <c r="C181">
        <v>78</v>
      </c>
      <c r="D181" t="str" cm="1">
        <f t="array" ref="D181">_xlfn.IFS(Main[[#This Row],[Age]]&lt;=23,"[0-23]",Main[[#This Row],[Age]]&lt;=45,"[24-45]",Main[[#This Row],[Age]]&lt;=68,"[46-68]",Main[[#This Row],[Age]]&gt;68,"[68+]")</f>
        <v>[68+]</v>
      </c>
      <c r="E181" t="s">
        <v>9</v>
      </c>
      <c r="F181" t="s">
        <v>13</v>
      </c>
      <c r="G181" s="6">
        <v>15.89348911218014</v>
      </c>
      <c r="H181">
        <v>1</v>
      </c>
      <c r="I181">
        <v>2</v>
      </c>
      <c r="J181" s="3">
        <f>_xlfn.XLOOKUP(Main[[#This Row],[Patient_ID]],Hospitalvisits[Patient_ID],Hospitalvisits[Admission_Date])</f>
        <v>45191</v>
      </c>
      <c r="K181" s="3">
        <f>_xlfn.XLOOKUP(Main[[#This Row],[Patient_ID]],Hospitalvisits[Patient_ID],Hospitalvisits[Discharge_Date])</f>
        <v>45193</v>
      </c>
      <c r="L181">
        <f>Main[[#This Row],[Discharge Date]]-Main[[#This Row],[Admission Date]]</f>
        <v>2</v>
      </c>
      <c r="M181" t="str">
        <f>_xlfn.XLOOKUP(Main[[#This Row],[Patient_ID]],Hospitalvisits[Patient_ID],Hospitalvisits[Medical_Condition])</f>
        <v>Asthma</v>
      </c>
      <c r="N181" t="str">
        <f>_xlfn.XLOOKUP(Main[[#This Row],[Patient_ID]],Hospitalvisits[Patient_ID],Hospitalvisits[Department])</f>
        <v>Pediatrics</v>
      </c>
      <c r="O181" s="8">
        <f>_xlfn.XLOOKUP(Main[[#This Row],[Patient_ID]],Financials[Patient_ID],Financials[Total_Bill_Amount])</f>
        <v>16777</v>
      </c>
      <c r="P181">
        <f>_xlfn.XLOOKUP(Main[[#This Row],[Patient_ID]],Financials[Patient_ID],Financials[Insurance_Coverage])</f>
        <v>11456.656140549479</v>
      </c>
      <c r="Q181">
        <f>Main[[#This Row],[Total  Bill Amount]]-Main[[#This Row],[Insurance Coverage]]</f>
        <v>5320.3438594505205</v>
      </c>
      <c r="R181">
        <f>_xlfn.XLOOKUP(Main[[#This Row],[Patient_ID]],Hospitalvisits[Patient_ID],Hospitalvisits[Readmission Status])</f>
        <v>0</v>
      </c>
      <c r="S181" t="str">
        <f>_xlfn.XLOOKUP(Main[[#This Row],[Patient_ID]],Hospitalvisits[Patient_ID],Hospitalvisits[Hospital_Bed])</f>
        <v>ICU</v>
      </c>
    </row>
    <row r="182" spans="1:19">
      <c r="A182">
        <v>201</v>
      </c>
      <c r="B182" t="s">
        <v>214</v>
      </c>
      <c r="C182">
        <v>85</v>
      </c>
      <c r="D182" t="str" cm="1">
        <f t="array" ref="D182">_xlfn.IFS(Main[[#This Row],[Age]]&lt;=23,"[0-23]",Main[[#This Row],[Age]]&lt;=45,"[24-45]",Main[[#This Row],[Age]]&lt;=68,"[46-68]",Main[[#This Row],[Age]]&gt;68,"[68+]")</f>
        <v>[68+]</v>
      </c>
      <c r="E182" t="s">
        <v>12</v>
      </c>
      <c r="F182" t="s">
        <v>16</v>
      </c>
      <c r="G182" s="6">
        <v>37.806330206262537</v>
      </c>
      <c r="H182">
        <v>1</v>
      </c>
      <c r="I182">
        <v>10</v>
      </c>
      <c r="J182" s="3">
        <f>_xlfn.XLOOKUP(Main[[#This Row],[Patient_ID]],Hospitalvisits[Patient_ID],Hospitalvisits[Admission_Date])</f>
        <v>45226</v>
      </c>
      <c r="K182" s="3">
        <f>_xlfn.XLOOKUP(Main[[#This Row],[Patient_ID]],Hospitalvisits[Patient_ID],Hospitalvisits[Discharge_Date])</f>
        <v>45236</v>
      </c>
      <c r="L182">
        <f>Main[[#This Row],[Discharge Date]]-Main[[#This Row],[Admission Date]]</f>
        <v>10</v>
      </c>
      <c r="M182" t="str">
        <f>_xlfn.XLOOKUP(Main[[#This Row],[Patient_ID]],Hospitalvisits[Patient_ID],Hospitalvisits[Medical_Condition])</f>
        <v>Cancer</v>
      </c>
      <c r="N182" t="str">
        <f>_xlfn.XLOOKUP(Main[[#This Row],[Patient_ID]],Hospitalvisits[Patient_ID],Hospitalvisits[Department])</f>
        <v>Oncology</v>
      </c>
      <c r="O182" s="8">
        <f>_xlfn.XLOOKUP(Main[[#This Row],[Patient_ID]],Financials[Patient_ID],Financials[Total_Bill_Amount])</f>
        <v>12639</v>
      </c>
      <c r="P182">
        <f>_xlfn.XLOOKUP(Main[[#This Row],[Patient_ID]],Financials[Patient_ID],Financials[Insurance_Coverage])</f>
        <v>7777.8241023901792</v>
      </c>
      <c r="Q182">
        <f>Main[[#This Row],[Total  Bill Amount]]-Main[[#This Row],[Insurance Coverage]]</f>
        <v>4861.1758976098208</v>
      </c>
      <c r="R182">
        <f>_xlfn.XLOOKUP(Main[[#This Row],[Patient_ID]],Hospitalvisits[Patient_ID],Hospitalvisits[Readmission Status])</f>
        <v>0</v>
      </c>
      <c r="S182" t="str">
        <f>_xlfn.XLOOKUP(Main[[#This Row],[Patient_ID]],Hospitalvisits[Patient_ID],Hospitalvisits[Hospital_Bed])</f>
        <v>ICU</v>
      </c>
    </row>
    <row r="183" spans="1:19">
      <c r="A183">
        <v>202</v>
      </c>
      <c r="B183" t="s">
        <v>215</v>
      </c>
      <c r="C183">
        <v>14</v>
      </c>
      <c r="D183" t="str" cm="1">
        <f t="array" ref="D183">_xlfn.IFS(Main[[#This Row],[Age]]&lt;=23,"[0-23]",Main[[#This Row],[Age]]&lt;=45,"[24-45]",Main[[#This Row],[Age]]&lt;=68,"[46-68]",Main[[#This Row],[Age]]&gt;68,"[68+]")</f>
        <v>[0-23]</v>
      </c>
      <c r="E183" t="s">
        <v>9</v>
      </c>
      <c r="F183" t="s">
        <v>13</v>
      </c>
      <c r="G183" s="6">
        <v>24.837690883790149</v>
      </c>
      <c r="H183">
        <v>3</v>
      </c>
      <c r="I183">
        <v>3</v>
      </c>
      <c r="J183" s="3">
        <f>_xlfn.XLOOKUP(Main[[#This Row],[Patient_ID]],Hospitalvisits[Patient_ID],Hospitalvisits[Admission_Date])</f>
        <v>44762</v>
      </c>
      <c r="K183" s="3">
        <f>_xlfn.XLOOKUP(Main[[#This Row],[Patient_ID]],Hospitalvisits[Patient_ID],Hospitalvisits[Discharge_Date])</f>
        <v>44776</v>
      </c>
      <c r="L183">
        <f>Main[[#This Row],[Discharge Date]]-Main[[#This Row],[Admission Date]]</f>
        <v>14</v>
      </c>
      <c r="M183" t="str">
        <f>_xlfn.XLOOKUP(Main[[#This Row],[Patient_ID]],Hospitalvisits[Patient_ID],Hospitalvisits[Medical_Condition])</f>
        <v>Tumor</v>
      </c>
      <c r="N183" t="str">
        <f>_xlfn.XLOOKUP(Main[[#This Row],[Patient_ID]],Hospitalvisits[Patient_ID],Hospitalvisits[Department])</f>
        <v>Oncology</v>
      </c>
      <c r="O183" s="8">
        <f>_xlfn.XLOOKUP(Main[[#This Row],[Patient_ID]],Financials[Patient_ID],Financials[Total_Bill_Amount])</f>
        <v>19209</v>
      </c>
      <c r="P183">
        <f>_xlfn.XLOOKUP(Main[[#This Row],[Patient_ID]],Financials[Patient_ID],Financials[Insurance_Coverage])</f>
        <v>11016.39682635289</v>
      </c>
      <c r="Q183">
        <f>Main[[#This Row],[Total  Bill Amount]]-Main[[#This Row],[Insurance Coverage]]</f>
        <v>8192.6031736471105</v>
      </c>
      <c r="R183">
        <f>_xlfn.XLOOKUP(Main[[#This Row],[Patient_ID]],Hospitalvisits[Patient_ID],Hospitalvisits[Readmission Status])</f>
        <v>0</v>
      </c>
      <c r="S183" t="str">
        <f>_xlfn.XLOOKUP(Main[[#This Row],[Patient_ID]],Hospitalvisits[Patient_ID],Hospitalvisits[Hospital_Bed])</f>
        <v>General Ward</v>
      </c>
    </row>
    <row r="184" spans="1:19">
      <c r="A184">
        <v>203</v>
      </c>
      <c r="B184" t="s">
        <v>216</v>
      </c>
      <c r="C184">
        <v>30</v>
      </c>
      <c r="D184" t="str" cm="1">
        <f t="array" ref="D184">_xlfn.IFS(Main[[#This Row],[Age]]&lt;=23,"[0-23]",Main[[#This Row],[Age]]&lt;=45,"[24-45]",Main[[#This Row],[Age]]&lt;=68,"[46-68]",Main[[#This Row],[Age]]&gt;68,"[68+]")</f>
        <v>[24-45]</v>
      </c>
      <c r="E184" t="s">
        <v>9</v>
      </c>
      <c r="F184" t="s">
        <v>18</v>
      </c>
      <c r="G184" s="6">
        <v>35.505092637115581</v>
      </c>
      <c r="H184">
        <v>0</v>
      </c>
      <c r="I184">
        <v>5</v>
      </c>
      <c r="J184" s="3">
        <f>_xlfn.XLOOKUP(Main[[#This Row],[Patient_ID]],Hospitalvisits[Patient_ID],Hospitalvisits[Admission_Date])</f>
        <v>44887</v>
      </c>
      <c r="K184" s="3">
        <f>_xlfn.XLOOKUP(Main[[#This Row],[Patient_ID]],Hospitalvisits[Patient_ID],Hospitalvisits[Discharge_Date])</f>
        <v>44888</v>
      </c>
      <c r="L184">
        <f>Main[[#This Row],[Discharge Date]]-Main[[#This Row],[Admission Date]]</f>
        <v>1</v>
      </c>
      <c r="M184" t="str">
        <f>_xlfn.XLOOKUP(Main[[#This Row],[Patient_ID]],Hospitalvisits[Patient_ID],Hospitalvisits[Medical_Condition])</f>
        <v>Asthma</v>
      </c>
      <c r="N184" t="str">
        <f>_xlfn.XLOOKUP(Main[[#This Row],[Patient_ID]],Hospitalvisits[Patient_ID],Hospitalvisits[Department])</f>
        <v>Pediatrics</v>
      </c>
      <c r="O184" s="8">
        <f>_xlfn.XLOOKUP(Main[[#This Row],[Patient_ID]],Financials[Patient_ID],Financials[Total_Bill_Amount])</f>
        <v>14420</v>
      </c>
      <c r="P184">
        <f>_xlfn.XLOOKUP(Main[[#This Row],[Patient_ID]],Financials[Patient_ID],Financials[Insurance_Coverage])</f>
        <v>9960.250230034686</v>
      </c>
      <c r="Q184">
        <f>Main[[#This Row],[Total  Bill Amount]]-Main[[#This Row],[Insurance Coverage]]</f>
        <v>4459.749769965314</v>
      </c>
      <c r="R184">
        <f>_xlfn.XLOOKUP(Main[[#This Row],[Patient_ID]],Hospitalvisits[Patient_ID],Hospitalvisits[Readmission Status])</f>
        <v>1</v>
      </c>
      <c r="S184" t="str">
        <f>_xlfn.XLOOKUP(Main[[#This Row],[Patient_ID]],Hospitalvisits[Patient_ID],Hospitalvisits[Hospital_Bed])</f>
        <v>General Ward</v>
      </c>
    </row>
    <row r="185" spans="1:19">
      <c r="A185">
        <v>204</v>
      </c>
      <c r="B185" t="s">
        <v>217</v>
      </c>
      <c r="C185">
        <v>50</v>
      </c>
      <c r="D185" t="str" cm="1">
        <f t="array" ref="D185">_xlfn.IFS(Main[[#This Row],[Age]]&lt;=23,"[0-23]",Main[[#This Row],[Age]]&lt;=45,"[24-45]",Main[[#This Row],[Age]]&lt;=68,"[46-68]",Main[[#This Row],[Age]]&gt;68,"[68+]")</f>
        <v>[46-68]</v>
      </c>
      <c r="E185" t="s">
        <v>9</v>
      </c>
      <c r="F185" t="s">
        <v>10</v>
      </c>
      <c r="G185" s="6">
        <v>17.2335406845629</v>
      </c>
      <c r="H185">
        <v>1</v>
      </c>
      <c r="I185">
        <v>9</v>
      </c>
      <c r="J185" s="3">
        <f>_xlfn.XLOOKUP(Main[[#This Row],[Patient_ID]],Hospitalvisits[Patient_ID],Hospitalvisits[Admission_Date])</f>
        <v>44633</v>
      </c>
      <c r="K185" s="3">
        <f>_xlfn.XLOOKUP(Main[[#This Row],[Patient_ID]],Hospitalvisits[Patient_ID],Hospitalvisits[Discharge_Date])</f>
        <v>44635</v>
      </c>
      <c r="L185">
        <f>Main[[#This Row],[Discharge Date]]-Main[[#This Row],[Admission Date]]</f>
        <v>2</v>
      </c>
      <c r="M185" t="str">
        <f>_xlfn.XLOOKUP(Main[[#This Row],[Patient_ID]],Hospitalvisits[Patient_ID],Hospitalvisits[Medical_Condition])</f>
        <v>Allergies</v>
      </c>
      <c r="N185" t="str">
        <f>_xlfn.XLOOKUP(Main[[#This Row],[Patient_ID]],Hospitalvisits[Patient_ID],Hospitalvisits[Department])</f>
        <v>Pediatrics</v>
      </c>
      <c r="O185" s="8">
        <f>_xlfn.XLOOKUP(Main[[#This Row],[Patient_ID]],Financials[Patient_ID],Financials[Total_Bill_Amount])</f>
        <v>5042</v>
      </c>
      <c r="P185">
        <f>_xlfn.XLOOKUP(Main[[#This Row],[Patient_ID]],Financials[Patient_ID],Financials[Insurance_Coverage])</f>
        <v>4234.6522787032418</v>
      </c>
      <c r="Q185">
        <f>Main[[#This Row],[Total  Bill Amount]]-Main[[#This Row],[Insurance Coverage]]</f>
        <v>807.34772129675821</v>
      </c>
      <c r="R185">
        <f>_xlfn.XLOOKUP(Main[[#This Row],[Patient_ID]],Hospitalvisits[Patient_ID],Hospitalvisits[Readmission Status])</f>
        <v>1</v>
      </c>
      <c r="S185" t="str">
        <f>_xlfn.XLOOKUP(Main[[#This Row],[Patient_ID]],Hospitalvisits[Patient_ID],Hospitalvisits[Hospital_Bed])</f>
        <v>Semi-Private Room</v>
      </c>
    </row>
    <row r="186" spans="1:19">
      <c r="A186">
        <v>205</v>
      </c>
      <c r="B186" t="s">
        <v>218</v>
      </c>
      <c r="C186">
        <v>35</v>
      </c>
      <c r="D186" t="str" cm="1">
        <f t="array" ref="D186">_xlfn.IFS(Main[[#This Row],[Age]]&lt;=23,"[0-23]",Main[[#This Row],[Age]]&lt;=45,"[24-45]",Main[[#This Row],[Age]]&lt;=68,"[46-68]",Main[[#This Row],[Age]]&gt;68,"[68+]")</f>
        <v>[24-45]</v>
      </c>
      <c r="E186" t="s">
        <v>9</v>
      </c>
      <c r="F186" t="s">
        <v>13</v>
      </c>
      <c r="G186" s="6">
        <v>32.718166893697493</v>
      </c>
      <c r="H186">
        <v>1</v>
      </c>
      <c r="I186">
        <v>10</v>
      </c>
      <c r="J186" s="3">
        <f>_xlfn.XLOOKUP(Main[[#This Row],[Patient_ID]],Hospitalvisits[Patient_ID],Hospitalvisits[Admission_Date])</f>
        <v>44976</v>
      </c>
      <c r="K186" s="3">
        <f>_xlfn.XLOOKUP(Main[[#This Row],[Patient_ID]],Hospitalvisits[Patient_ID],Hospitalvisits[Discharge_Date])</f>
        <v>44983</v>
      </c>
      <c r="L186">
        <f>Main[[#This Row],[Discharge Date]]-Main[[#This Row],[Admission Date]]</f>
        <v>7</v>
      </c>
      <c r="M186" t="str">
        <f>_xlfn.XLOOKUP(Main[[#This Row],[Patient_ID]],Hospitalvisits[Patient_ID],Hospitalvisits[Medical_Condition])</f>
        <v>Stroke</v>
      </c>
      <c r="N186" t="str">
        <f>_xlfn.XLOOKUP(Main[[#This Row],[Patient_ID]],Hospitalvisits[Patient_ID],Hospitalvisits[Department])</f>
        <v>Neurology</v>
      </c>
      <c r="O186" s="8">
        <f>_xlfn.XLOOKUP(Main[[#This Row],[Patient_ID]],Financials[Patient_ID],Financials[Total_Bill_Amount])</f>
        <v>18988</v>
      </c>
      <c r="P186">
        <f>_xlfn.XLOOKUP(Main[[#This Row],[Patient_ID]],Financials[Patient_ID],Financials[Insurance_Coverage])</f>
        <v>11234.151169502889</v>
      </c>
      <c r="Q186">
        <f>Main[[#This Row],[Total  Bill Amount]]-Main[[#This Row],[Insurance Coverage]]</f>
        <v>7753.8488304971106</v>
      </c>
      <c r="R186">
        <f>_xlfn.XLOOKUP(Main[[#This Row],[Patient_ID]],Hospitalvisits[Patient_ID],Hospitalvisits[Readmission Status])</f>
        <v>0</v>
      </c>
      <c r="S186" t="str">
        <f>_xlfn.XLOOKUP(Main[[#This Row],[Patient_ID]],Hospitalvisits[Patient_ID],Hospitalvisits[Hospital_Bed])</f>
        <v>Semi-Private Room</v>
      </c>
    </row>
    <row r="187" spans="1:19">
      <c r="A187">
        <v>206</v>
      </c>
      <c r="B187" t="s">
        <v>219</v>
      </c>
      <c r="C187">
        <v>75</v>
      </c>
      <c r="D187" t="str" cm="1">
        <f t="array" ref="D187">_xlfn.IFS(Main[[#This Row],[Age]]&lt;=23,"[0-23]",Main[[#This Row],[Age]]&lt;=45,"[24-45]",Main[[#This Row],[Age]]&lt;=68,"[46-68]",Main[[#This Row],[Age]]&gt;68,"[68+]")</f>
        <v>[68+]</v>
      </c>
      <c r="E187" t="s">
        <v>9</v>
      </c>
      <c r="F187" t="s">
        <v>18</v>
      </c>
      <c r="G187" s="6">
        <v>34.479391132620798</v>
      </c>
      <c r="H187">
        <v>1</v>
      </c>
      <c r="I187">
        <v>8</v>
      </c>
      <c r="J187" s="3">
        <f>_xlfn.XLOOKUP(Main[[#This Row],[Patient_ID]],Hospitalvisits[Patient_ID],Hospitalvisits[Admission_Date])</f>
        <v>44921</v>
      </c>
      <c r="K187" s="3">
        <f>_xlfn.XLOOKUP(Main[[#This Row],[Patient_ID]],Hospitalvisits[Patient_ID],Hospitalvisits[Discharge_Date])</f>
        <v>44932</v>
      </c>
      <c r="L187">
        <f>Main[[#This Row],[Discharge Date]]-Main[[#This Row],[Admission Date]]</f>
        <v>11</v>
      </c>
      <c r="M187" t="str">
        <f>_xlfn.XLOOKUP(Main[[#This Row],[Patient_ID]],Hospitalvisits[Patient_ID],Hospitalvisits[Medical_Condition])</f>
        <v>Stroke</v>
      </c>
      <c r="N187" t="str">
        <f>_xlfn.XLOOKUP(Main[[#This Row],[Patient_ID]],Hospitalvisits[Patient_ID],Hospitalvisits[Department])</f>
        <v>Neurology</v>
      </c>
      <c r="O187" s="8">
        <f>_xlfn.XLOOKUP(Main[[#This Row],[Patient_ID]],Financials[Patient_ID],Financials[Total_Bill_Amount])</f>
        <v>45537</v>
      </c>
      <c r="P187">
        <f>_xlfn.XLOOKUP(Main[[#This Row],[Patient_ID]],Financials[Patient_ID],Financials[Insurance_Coverage])</f>
        <v>38867.437394445376</v>
      </c>
      <c r="Q187">
        <f>Main[[#This Row],[Total  Bill Amount]]-Main[[#This Row],[Insurance Coverage]]</f>
        <v>6669.5626055546236</v>
      </c>
      <c r="R187">
        <f>_xlfn.XLOOKUP(Main[[#This Row],[Patient_ID]],Hospitalvisits[Patient_ID],Hospitalvisits[Readmission Status])</f>
        <v>1</v>
      </c>
      <c r="S187" t="str">
        <f>_xlfn.XLOOKUP(Main[[#This Row],[Patient_ID]],Hospitalvisits[Patient_ID],Hospitalvisits[Hospital_Bed])</f>
        <v>Private Room</v>
      </c>
    </row>
    <row r="188" spans="1:19">
      <c r="A188">
        <v>207</v>
      </c>
      <c r="B188" t="s">
        <v>220</v>
      </c>
      <c r="C188">
        <v>24</v>
      </c>
      <c r="D188" t="str" cm="1">
        <f t="array" ref="D188">_xlfn.IFS(Main[[#This Row],[Age]]&lt;=23,"[0-23]",Main[[#This Row],[Age]]&lt;=45,"[24-45]",Main[[#This Row],[Age]]&lt;=68,"[46-68]",Main[[#This Row],[Age]]&gt;68,"[68+]")</f>
        <v>[24-45]</v>
      </c>
      <c r="E188" t="s">
        <v>9</v>
      </c>
      <c r="F188" t="s">
        <v>16</v>
      </c>
      <c r="G188" s="6">
        <v>21.72518765581329</v>
      </c>
      <c r="H188">
        <v>0</v>
      </c>
      <c r="I188">
        <v>8</v>
      </c>
      <c r="J188" s="3">
        <f>_xlfn.XLOOKUP(Main[[#This Row],[Patient_ID]],Hospitalvisits[Patient_ID],Hospitalvisits[Admission_Date])</f>
        <v>44719</v>
      </c>
      <c r="K188" s="3">
        <f>_xlfn.XLOOKUP(Main[[#This Row],[Patient_ID]],Hospitalvisits[Patient_ID],Hospitalvisits[Discharge_Date])</f>
        <v>44722</v>
      </c>
      <c r="L188">
        <f>Main[[#This Row],[Discharge Date]]-Main[[#This Row],[Admission Date]]</f>
        <v>3</v>
      </c>
      <c r="M188" t="str">
        <f>_xlfn.XLOOKUP(Main[[#This Row],[Patient_ID]],Hospitalvisits[Patient_ID],Hospitalvisits[Medical_Condition])</f>
        <v>Arthritis</v>
      </c>
      <c r="N188" t="str">
        <f>_xlfn.XLOOKUP(Main[[#This Row],[Patient_ID]],Hospitalvisits[Patient_ID],Hospitalvisits[Department])</f>
        <v>Orthopedics</v>
      </c>
      <c r="O188" s="8">
        <f>_xlfn.XLOOKUP(Main[[#This Row],[Patient_ID]],Financials[Patient_ID],Financials[Total_Bill_Amount])</f>
        <v>33622</v>
      </c>
      <c r="P188">
        <f>_xlfn.XLOOKUP(Main[[#This Row],[Patient_ID]],Financials[Patient_ID],Financials[Insurance_Coverage])</f>
        <v>23070.78117770487</v>
      </c>
      <c r="Q188">
        <f>Main[[#This Row],[Total  Bill Amount]]-Main[[#This Row],[Insurance Coverage]]</f>
        <v>10551.21882229513</v>
      </c>
      <c r="R188">
        <f>_xlfn.XLOOKUP(Main[[#This Row],[Patient_ID]],Hospitalvisits[Patient_ID],Hospitalvisits[Readmission Status])</f>
        <v>0</v>
      </c>
      <c r="S188" t="str">
        <f>_xlfn.XLOOKUP(Main[[#This Row],[Patient_ID]],Hospitalvisits[Patient_ID],Hospitalvisits[Hospital_Bed])</f>
        <v>Semi-Private Room</v>
      </c>
    </row>
    <row r="189" spans="1:19">
      <c r="A189">
        <v>208</v>
      </c>
      <c r="B189" t="s">
        <v>221</v>
      </c>
      <c r="C189">
        <v>74</v>
      </c>
      <c r="D189" t="str" cm="1">
        <f t="array" ref="D189">_xlfn.IFS(Main[[#This Row],[Age]]&lt;=23,"[0-23]",Main[[#This Row],[Age]]&lt;=45,"[24-45]",Main[[#This Row],[Age]]&lt;=68,"[46-68]",Main[[#This Row],[Age]]&gt;68,"[68+]")</f>
        <v>[68+]</v>
      </c>
      <c r="E189" t="s">
        <v>9</v>
      </c>
      <c r="F189" t="s">
        <v>18</v>
      </c>
      <c r="G189" s="6">
        <v>31.601613934589182</v>
      </c>
      <c r="H189">
        <v>5</v>
      </c>
      <c r="I189">
        <v>6</v>
      </c>
      <c r="J189" s="3">
        <f>_xlfn.XLOOKUP(Main[[#This Row],[Patient_ID]],Hospitalvisits[Patient_ID],Hospitalvisits[Admission_Date])</f>
        <v>44604</v>
      </c>
      <c r="K189" s="3">
        <f>_xlfn.XLOOKUP(Main[[#This Row],[Patient_ID]],Hospitalvisits[Patient_ID],Hospitalvisits[Discharge_Date])</f>
        <v>44608</v>
      </c>
      <c r="L189">
        <f>Main[[#This Row],[Discharge Date]]-Main[[#This Row],[Admission Date]]</f>
        <v>4</v>
      </c>
      <c r="M189" t="str">
        <f>_xlfn.XLOOKUP(Main[[#This Row],[Patient_ID]],Hospitalvisits[Patient_ID],Hospitalvisits[Medical_Condition])</f>
        <v>Severe Trauma</v>
      </c>
      <c r="N189" t="str">
        <f>_xlfn.XLOOKUP(Main[[#This Row],[Patient_ID]],Hospitalvisits[Patient_ID],Hospitalvisits[Department])</f>
        <v>Emergency</v>
      </c>
      <c r="O189" s="8">
        <f>_xlfn.XLOOKUP(Main[[#This Row],[Patient_ID]],Financials[Patient_ID],Financials[Total_Bill_Amount])</f>
        <v>19275</v>
      </c>
      <c r="P189">
        <f>_xlfn.XLOOKUP(Main[[#This Row],[Patient_ID]],Financials[Patient_ID],Financials[Insurance_Coverage])</f>
        <v>14370.85951041519</v>
      </c>
      <c r="Q189">
        <f>Main[[#This Row],[Total  Bill Amount]]-Main[[#This Row],[Insurance Coverage]]</f>
        <v>4904.14048958481</v>
      </c>
      <c r="R189">
        <f>_xlfn.XLOOKUP(Main[[#This Row],[Patient_ID]],Hospitalvisits[Patient_ID],Hospitalvisits[Readmission Status])</f>
        <v>0</v>
      </c>
      <c r="S189" t="str">
        <f>_xlfn.XLOOKUP(Main[[#This Row],[Patient_ID]],Hospitalvisits[Patient_ID],Hospitalvisits[Hospital_Bed])</f>
        <v>General Ward</v>
      </c>
    </row>
    <row r="190" spans="1:19">
      <c r="A190">
        <v>209</v>
      </c>
      <c r="B190" t="s">
        <v>222</v>
      </c>
      <c r="C190">
        <v>10</v>
      </c>
      <c r="D190" t="str" cm="1">
        <f t="array" ref="D190">_xlfn.IFS(Main[[#This Row],[Age]]&lt;=23,"[0-23]",Main[[#This Row],[Age]]&lt;=45,"[24-45]",Main[[#This Row],[Age]]&lt;=68,"[46-68]",Main[[#This Row],[Age]]&gt;68,"[68+]")</f>
        <v>[0-23]</v>
      </c>
      <c r="E190" t="s">
        <v>9</v>
      </c>
      <c r="F190" t="s">
        <v>13</v>
      </c>
      <c r="G190" s="6">
        <v>39.157665115265672</v>
      </c>
      <c r="H190">
        <v>1</v>
      </c>
      <c r="I190">
        <v>3</v>
      </c>
      <c r="J190" s="3">
        <f>_xlfn.XLOOKUP(Main[[#This Row],[Patient_ID]],Hospitalvisits[Patient_ID],Hospitalvisits[Admission_Date])</f>
        <v>44640</v>
      </c>
      <c r="K190" s="3">
        <f>_xlfn.XLOOKUP(Main[[#This Row],[Patient_ID]],Hospitalvisits[Patient_ID],Hospitalvisits[Discharge_Date])</f>
        <v>44645</v>
      </c>
      <c r="L190">
        <f>Main[[#This Row],[Discharge Date]]-Main[[#This Row],[Admission Date]]</f>
        <v>5</v>
      </c>
      <c r="M190" t="str">
        <f>_xlfn.XLOOKUP(Main[[#This Row],[Patient_ID]],Hospitalvisits[Patient_ID],Hospitalvisits[Medical_Condition])</f>
        <v>Hypertension</v>
      </c>
      <c r="N190" t="str">
        <f>_xlfn.XLOOKUP(Main[[#This Row],[Patient_ID]],Hospitalvisits[Patient_ID],Hospitalvisits[Department])</f>
        <v>Cardiology</v>
      </c>
      <c r="O190" s="8">
        <f>_xlfn.XLOOKUP(Main[[#This Row],[Patient_ID]],Financials[Patient_ID],Financials[Total_Bill_Amount])</f>
        <v>9970</v>
      </c>
      <c r="P190">
        <f>_xlfn.XLOOKUP(Main[[#This Row],[Patient_ID]],Financials[Patient_ID],Financials[Insurance_Coverage])</f>
        <v>5957.440271883127</v>
      </c>
      <c r="Q190">
        <f>Main[[#This Row],[Total  Bill Amount]]-Main[[#This Row],[Insurance Coverage]]</f>
        <v>4012.559728116873</v>
      </c>
      <c r="R190">
        <f>_xlfn.XLOOKUP(Main[[#This Row],[Patient_ID]],Hospitalvisits[Patient_ID],Hospitalvisits[Readmission Status])</f>
        <v>1</v>
      </c>
      <c r="S190" t="str">
        <f>_xlfn.XLOOKUP(Main[[#This Row],[Patient_ID]],Hospitalvisits[Patient_ID],Hospitalvisits[Hospital_Bed])</f>
        <v>Private Room</v>
      </c>
    </row>
    <row r="191" spans="1:19">
      <c r="A191">
        <v>210</v>
      </c>
      <c r="B191" t="s">
        <v>223</v>
      </c>
      <c r="C191">
        <v>21</v>
      </c>
      <c r="D191" t="str" cm="1">
        <f t="array" ref="D191">_xlfn.IFS(Main[[#This Row],[Age]]&lt;=23,"[0-23]",Main[[#This Row],[Age]]&lt;=45,"[24-45]",Main[[#This Row],[Age]]&lt;=68,"[46-68]",Main[[#This Row],[Age]]&gt;68,"[68+]")</f>
        <v>[0-23]</v>
      </c>
      <c r="E191" t="s">
        <v>9</v>
      </c>
      <c r="F191" t="s">
        <v>10</v>
      </c>
      <c r="G191" s="6">
        <v>22.59545657822094</v>
      </c>
      <c r="H191">
        <v>1</v>
      </c>
      <c r="I191">
        <v>4</v>
      </c>
      <c r="J191" s="3">
        <f>_xlfn.XLOOKUP(Main[[#This Row],[Patient_ID]],Hospitalvisits[Patient_ID],Hospitalvisits[Admission_Date])</f>
        <v>44928</v>
      </c>
      <c r="K191" s="3">
        <f>_xlfn.XLOOKUP(Main[[#This Row],[Patient_ID]],Hospitalvisits[Patient_ID],Hospitalvisits[Discharge_Date])</f>
        <v>44934</v>
      </c>
      <c r="L191">
        <f>Main[[#This Row],[Discharge Date]]-Main[[#This Row],[Admission Date]]</f>
        <v>6</v>
      </c>
      <c r="M191" t="str">
        <f>_xlfn.XLOOKUP(Main[[#This Row],[Patient_ID]],Hospitalvisits[Patient_ID],Hospitalvisits[Medical_Condition])</f>
        <v>Tumor</v>
      </c>
      <c r="N191" t="str">
        <f>_xlfn.XLOOKUP(Main[[#This Row],[Patient_ID]],Hospitalvisits[Patient_ID],Hospitalvisits[Department])</f>
        <v>Oncology</v>
      </c>
      <c r="O191" s="8">
        <f>_xlfn.XLOOKUP(Main[[#This Row],[Patient_ID]],Financials[Patient_ID],Financials[Total_Bill_Amount])</f>
        <v>29403</v>
      </c>
      <c r="P191">
        <f>_xlfn.XLOOKUP(Main[[#This Row],[Patient_ID]],Financials[Patient_ID],Financials[Insurance_Coverage])</f>
        <v>19238.163870950892</v>
      </c>
      <c r="Q191">
        <f>Main[[#This Row],[Total  Bill Amount]]-Main[[#This Row],[Insurance Coverage]]</f>
        <v>10164.836129049108</v>
      </c>
      <c r="R191">
        <f>_xlfn.XLOOKUP(Main[[#This Row],[Patient_ID]],Hospitalvisits[Patient_ID],Hospitalvisits[Readmission Status])</f>
        <v>0</v>
      </c>
      <c r="S191" t="str">
        <f>_xlfn.XLOOKUP(Main[[#This Row],[Patient_ID]],Hospitalvisits[Patient_ID],Hospitalvisits[Hospital_Bed])</f>
        <v>ICU</v>
      </c>
    </row>
    <row r="192" spans="1:19">
      <c r="A192">
        <v>211</v>
      </c>
      <c r="B192" t="s">
        <v>224</v>
      </c>
      <c r="C192">
        <v>25</v>
      </c>
      <c r="D192" t="str" cm="1">
        <f t="array" ref="D192">_xlfn.IFS(Main[[#This Row],[Age]]&lt;=23,"[0-23]",Main[[#This Row],[Age]]&lt;=45,"[24-45]",Main[[#This Row],[Age]]&lt;=68,"[46-68]",Main[[#This Row],[Age]]&gt;68,"[68+]")</f>
        <v>[24-45]</v>
      </c>
      <c r="E192" t="s">
        <v>9</v>
      </c>
      <c r="F192" t="s">
        <v>13</v>
      </c>
      <c r="G192" s="6">
        <v>20.588847326828802</v>
      </c>
      <c r="H192">
        <v>1</v>
      </c>
      <c r="I192">
        <v>2</v>
      </c>
      <c r="J192" s="3">
        <f>_xlfn.XLOOKUP(Main[[#This Row],[Patient_ID]],Hospitalvisits[Patient_ID],Hospitalvisits[Admission_Date])</f>
        <v>45095</v>
      </c>
      <c r="K192" s="3">
        <f>_xlfn.XLOOKUP(Main[[#This Row],[Patient_ID]],Hospitalvisits[Patient_ID],Hospitalvisits[Discharge_Date])</f>
        <v>45104</v>
      </c>
      <c r="L192">
        <f>Main[[#This Row],[Discharge Date]]-Main[[#This Row],[Admission Date]]</f>
        <v>9</v>
      </c>
      <c r="M192" t="str">
        <f>_xlfn.XLOOKUP(Main[[#This Row],[Patient_ID]],Hospitalvisits[Patient_ID],Hospitalvisits[Medical_Condition])</f>
        <v>Severe Trauma</v>
      </c>
      <c r="N192" t="str">
        <f>_xlfn.XLOOKUP(Main[[#This Row],[Patient_ID]],Hospitalvisits[Patient_ID],Hospitalvisits[Department])</f>
        <v>Emergency</v>
      </c>
      <c r="O192" s="8">
        <f>_xlfn.XLOOKUP(Main[[#This Row],[Patient_ID]],Financials[Patient_ID],Financials[Total_Bill_Amount])</f>
        <v>8286</v>
      </c>
      <c r="P192">
        <f>_xlfn.XLOOKUP(Main[[#This Row],[Patient_ID]],Financials[Patient_ID],Financials[Insurance_Coverage])</f>
        <v>6741.2836123819379</v>
      </c>
      <c r="Q192">
        <f>Main[[#This Row],[Total  Bill Amount]]-Main[[#This Row],[Insurance Coverage]]</f>
        <v>1544.7163876180621</v>
      </c>
      <c r="R192">
        <f>_xlfn.XLOOKUP(Main[[#This Row],[Patient_ID]],Hospitalvisits[Patient_ID],Hospitalvisits[Readmission Status])</f>
        <v>0</v>
      </c>
      <c r="S192" t="str">
        <f>_xlfn.XLOOKUP(Main[[#This Row],[Patient_ID]],Hospitalvisits[Patient_ID],Hospitalvisits[Hospital_Bed])</f>
        <v>ICU</v>
      </c>
    </row>
    <row r="193" spans="1:19">
      <c r="A193">
        <v>212</v>
      </c>
      <c r="B193" t="s">
        <v>225</v>
      </c>
      <c r="C193">
        <v>79</v>
      </c>
      <c r="D193" t="str" cm="1">
        <f t="array" ref="D193">_xlfn.IFS(Main[[#This Row],[Age]]&lt;=23,"[0-23]",Main[[#This Row],[Age]]&lt;=45,"[24-45]",Main[[#This Row],[Age]]&lt;=68,"[46-68]",Main[[#This Row],[Age]]&gt;68,"[68+]")</f>
        <v>[68+]</v>
      </c>
      <c r="E193" t="s">
        <v>12</v>
      </c>
      <c r="F193" t="s">
        <v>10</v>
      </c>
      <c r="G193" s="6">
        <v>37.497240454365013</v>
      </c>
      <c r="H193">
        <v>5</v>
      </c>
      <c r="I193">
        <v>4</v>
      </c>
      <c r="J193" s="3">
        <f>_xlfn.XLOOKUP(Main[[#This Row],[Patient_ID]],Hospitalvisits[Patient_ID],Hospitalvisits[Admission_Date])</f>
        <v>44636</v>
      </c>
      <c r="K193" s="3">
        <f>_xlfn.XLOOKUP(Main[[#This Row],[Patient_ID]],Hospitalvisits[Patient_ID],Hospitalvisits[Discharge_Date])</f>
        <v>44640</v>
      </c>
      <c r="L193">
        <f>Main[[#This Row],[Discharge Date]]-Main[[#This Row],[Admission Date]]</f>
        <v>4</v>
      </c>
      <c r="M193" t="str">
        <f>_xlfn.XLOOKUP(Main[[#This Row],[Patient_ID]],Hospitalvisits[Patient_ID],Hospitalvisits[Medical_Condition])</f>
        <v>Seizures</v>
      </c>
      <c r="N193" t="str">
        <f>_xlfn.XLOOKUP(Main[[#This Row],[Patient_ID]],Hospitalvisits[Patient_ID],Hospitalvisits[Department])</f>
        <v>Neurology</v>
      </c>
      <c r="O193" s="8">
        <f>_xlfn.XLOOKUP(Main[[#This Row],[Patient_ID]],Financials[Patient_ID],Financials[Total_Bill_Amount])</f>
        <v>43786</v>
      </c>
      <c r="P193">
        <f>_xlfn.XLOOKUP(Main[[#This Row],[Patient_ID]],Financials[Patient_ID],Financials[Insurance_Coverage])</f>
        <v>23677.520501485429</v>
      </c>
      <c r="Q193">
        <f>Main[[#This Row],[Total  Bill Amount]]-Main[[#This Row],[Insurance Coverage]]</f>
        <v>20108.479498514571</v>
      </c>
      <c r="R193">
        <f>_xlfn.XLOOKUP(Main[[#This Row],[Patient_ID]],Hospitalvisits[Patient_ID],Hospitalvisits[Readmission Status])</f>
        <v>0</v>
      </c>
      <c r="S193" t="str">
        <f>_xlfn.XLOOKUP(Main[[#This Row],[Patient_ID]],Hospitalvisits[Patient_ID],Hospitalvisits[Hospital_Bed])</f>
        <v>Private Room</v>
      </c>
    </row>
    <row r="194" spans="1:19">
      <c r="A194">
        <v>213</v>
      </c>
      <c r="B194" t="s">
        <v>226</v>
      </c>
      <c r="C194">
        <v>37</v>
      </c>
      <c r="D194" t="str" cm="1">
        <f t="array" ref="D194">_xlfn.IFS(Main[[#This Row],[Age]]&lt;=23,"[0-23]",Main[[#This Row],[Age]]&lt;=45,"[24-45]",Main[[#This Row],[Age]]&lt;=68,"[46-68]",Main[[#This Row],[Age]]&gt;68,"[68+]")</f>
        <v>[24-45]</v>
      </c>
      <c r="E194" t="s">
        <v>12</v>
      </c>
      <c r="F194" t="s">
        <v>10</v>
      </c>
      <c r="G194" s="6">
        <v>34.428908933753974</v>
      </c>
      <c r="H194">
        <v>1</v>
      </c>
      <c r="I194">
        <v>7</v>
      </c>
      <c r="J194" s="3">
        <f>_xlfn.XLOOKUP(Main[[#This Row],[Patient_ID]],Hospitalvisits[Patient_ID],Hospitalvisits[Admission_Date])</f>
        <v>44922</v>
      </c>
      <c r="K194" s="3">
        <f>_xlfn.XLOOKUP(Main[[#This Row],[Patient_ID]],Hospitalvisits[Patient_ID],Hospitalvisits[Discharge_Date])</f>
        <v>44929</v>
      </c>
      <c r="L194">
        <f>Main[[#This Row],[Discharge Date]]-Main[[#This Row],[Admission Date]]</f>
        <v>7</v>
      </c>
      <c r="M194" t="str">
        <f>_xlfn.XLOOKUP(Main[[#This Row],[Patient_ID]],Hospitalvisits[Patient_ID],Hospitalvisits[Medical_Condition])</f>
        <v>Heart Disease</v>
      </c>
      <c r="N194" t="str">
        <f>_xlfn.XLOOKUP(Main[[#This Row],[Patient_ID]],Hospitalvisits[Patient_ID],Hospitalvisits[Department])</f>
        <v>Cardiology</v>
      </c>
      <c r="O194" s="8">
        <f>_xlfn.XLOOKUP(Main[[#This Row],[Patient_ID]],Financials[Patient_ID],Financials[Total_Bill_Amount])</f>
        <v>5859</v>
      </c>
      <c r="P194">
        <f>_xlfn.XLOOKUP(Main[[#This Row],[Patient_ID]],Financials[Patient_ID],Financials[Insurance_Coverage])</f>
        <v>4533.5445311442709</v>
      </c>
      <c r="Q194">
        <f>Main[[#This Row],[Total  Bill Amount]]-Main[[#This Row],[Insurance Coverage]]</f>
        <v>1325.4554688557291</v>
      </c>
      <c r="R194">
        <f>_xlfn.XLOOKUP(Main[[#This Row],[Patient_ID]],Hospitalvisits[Patient_ID],Hospitalvisits[Readmission Status])</f>
        <v>0</v>
      </c>
      <c r="S194" t="str">
        <f>_xlfn.XLOOKUP(Main[[#This Row],[Patient_ID]],Hospitalvisits[Patient_ID],Hospitalvisits[Hospital_Bed])</f>
        <v>ICU</v>
      </c>
    </row>
    <row r="195" spans="1:19">
      <c r="A195">
        <v>214</v>
      </c>
      <c r="B195" t="s">
        <v>227</v>
      </c>
      <c r="C195">
        <v>26</v>
      </c>
      <c r="D195" t="str" cm="1">
        <f t="array" ref="D195">_xlfn.IFS(Main[[#This Row],[Age]]&lt;=23,"[0-23]",Main[[#This Row],[Age]]&lt;=45,"[24-45]",Main[[#This Row],[Age]]&lt;=68,"[46-68]",Main[[#This Row],[Age]]&gt;68,"[68+]")</f>
        <v>[24-45]</v>
      </c>
      <c r="E195" t="s">
        <v>12</v>
      </c>
      <c r="F195" t="s">
        <v>18</v>
      </c>
      <c r="G195" s="6">
        <v>25.754828180028639</v>
      </c>
      <c r="H195">
        <v>0</v>
      </c>
      <c r="I195">
        <v>4</v>
      </c>
      <c r="J195" s="3">
        <f>_xlfn.XLOOKUP(Main[[#This Row],[Patient_ID]],Hospitalvisits[Patient_ID],Hospitalvisits[Admission_Date])</f>
        <v>44862</v>
      </c>
      <c r="K195" s="3">
        <f>_xlfn.XLOOKUP(Main[[#This Row],[Patient_ID]],Hospitalvisits[Patient_ID],Hospitalvisits[Discharge_Date])</f>
        <v>44865</v>
      </c>
      <c r="L195">
        <f>Main[[#This Row],[Discharge Date]]-Main[[#This Row],[Admission Date]]</f>
        <v>3</v>
      </c>
      <c r="M195" t="str">
        <f>_xlfn.XLOOKUP(Main[[#This Row],[Patient_ID]],Hospitalvisits[Patient_ID],Hospitalvisits[Medical_Condition])</f>
        <v>Heart Attack (STEMI)</v>
      </c>
      <c r="N195" t="str">
        <f>_xlfn.XLOOKUP(Main[[#This Row],[Patient_ID]],Hospitalvisits[Patient_ID],Hospitalvisits[Department])</f>
        <v>Cardiology</v>
      </c>
      <c r="O195" s="8">
        <f>_xlfn.XLOOKUP(Main[[#This Row],[Patient_ID]],Financials[Patient_ID],Financials[Total_Bill_Amount])</f>
        <v>22125</v>
      </c>
      <c r="P195">
        <f>_xlfn.XLOOKUP(Main[[#This Row],[Patient_ID]],Financials[Patient_ID],Financials[Insurance_Coverage])</f>
        <v>16939.562635529132</v>
      </c>
      <c r="Q195">
        <f>Main[[#This Row],[Total  Bill Amount]]-Main[[#This Row],[Insurance Coverage]]</f>
        <v>5185.4373644708685</v>
      </c>
      <c r="R195">
        <f>_xlfn.XLOOKUP(Main[[#This Row],[Patient_ID]],Hospitalvisits[Patient_ID],Hospitalvisits[Readmission Status])</f>
        <v>1</v>
      </c>
      <c r="S195" t="str">
        <f>_xlfn.XLOOKUP(Main[[#This Row],[Patient_ID]],Hospitalvisits[Patient_ID],Hospitalvisits[Hospital_Bed])</f>
        <v>General Ward</v>
      </c>
    </row>
    <row r="196" spans="1:19">
      <c r="A196">
        <v>215</v>
      </c>
      <c r="B196" t="s">
        <v>228</v>
      </c>
      <c r="C196">
        <v>75</v>
      </c>
      <c r="D196" t="str" cm="1">
        <f t="array" ref="D196">_xlfn.IFS(Main[[#This Row],[Age]]&lt;=23,"[0-23]",Main[[#This Row],[Age]]&lt;=45,"[24-45]",Main[[#This Row],[Age]]&lt;=68,"[46-68]",Main[[#This Row],[Age]]&gt;68,"[68+]")</f>
        <v>[68+]</v>
      </c>
      <c r="E196" t="s">
        <v>9</v>
      </c>
      <c r="F196" t="s">
        <v>18</v>
      </c>
      <c r="G196" s="6">
        <v>27.851669179330329</v>
      </c>
      <c r="H196">
        <v>5</v>
      </c>
      <c r="I196">
        <v>1</v>
      </c>
      <c r="J196" s="3">
        <f>_xlfn.XLOOKUP(Main[[#This Row],[Patient_ID]],Hospitalvisits[Patient_ID],Hospitalvisits[Admission_Date])</f>
        <v>44698</v>
      </c>
      <c r="K196" s="3">
        <f>_xlfn.XLOOKUP(Main[[#This Row],[Patient_ID]],Hospitalvisits[Patient_ID],Hospitalvisits[Discharge_Date])</f>
        <v>44710</v>
      </c>
      <c r="L196">
        <f>Main[[#This Row],[Discharge Date]]-Main[[#This Row],[Admission Date]]</f>
        <v>12</v>
      </c>
      <c r="M196" t="str">
        <f>_xlfn.XLOOKUP(Main[[#This Row],[Patient_ID]],Hospitalvisits[Patient_ID],Hospitalvisits[Medical_Condition])</f>
        <v>Stroke</v>
      </c>
      <c r="N196" t="str">
        <f>_xlfn.XLOOKUP(Main[[#This Row],[Patient_ID]],Hospitalvisits[Patient_ID],Hospitalvisits[Department])</f>
        <v>Neurology</v>
      </c>
      <c r="O196" s="8">
        <f>_xlfn.XLOOKUP(Main[[#This Row],[Patient_ID]],Financials[Patient_ID],Financials[Total_Bill_Amount])</f>
        <v>18955</v>
      </c>
      <c r="P196">
        <f>_xlfn.XLOOKUP(Main[[#This Row],[Patient_ID]],Financials[Patient_ID],Financials[Insurance_Coverage])</f>
        <v>15955.68653969476</v>
      </c>
      <c r="Q196">
        <f>Main[[#This Row],[Total  Bill Amount]]-Main[[#This Row],[Insurance Coverage]]</f>
        <v>2999.3134603052404</v>
      </c>
      <c r="R196">
        <f>_xlfn.XLOOKUP(Main[[#This Row],[Patient_ID]],Hospitalvisits[Patient_ID],Hospitalvisits[Readmission Status])</f>
        <v>1</v>
      </c>
      <c r="S196" t="str">
        <f>_xlfn.XLOOKUP(Main[[#This Row],[Patient_ID]],Hospitalvisits[Patient_ID],Hospitalvisits[Hospital_Bed])</f>
        <v>Private Room</v>
      </c>
    </row>
    <row r="197" spans="1:19">
      <c r="A197">
        <v>217</v>
      </c>
      <c r="B197" t="s">
        <v>230</v>
      </c>
      <c r="C197">
        <v>32</v>
      </c>
      <c r="D197" t="str" cm="1">
        <f t="array" ref="D197">_xlfn.IFS(Main[[#This Row],[Age]]&lt;=23,"[0-23]",Main[[#This Row],[Age]]&lt;=45,"[24-45]",Main[[#This Row],[Age]]&lt;=68,"[46-68]",Main[[#This Row],[Age]]&gt;68,"[68+]")</f>
        <v>[24-45]</v>
      </c>
      <c r="E197" t="s">
        <v>9</v>
      </c>
      <c r="F197" t="s">
        <v>10</v>
      </c>
      <c r="G197" s="6">
        <v>16.928719547151498</v>
      </c>
      <c r="H197">
        <v>3</v>
      </c>
      <c r="I197">
        <v>8</v>
      </c>
      <c r="J197" s="3">
        <f>_xlfn.XLOOKUP(Main[[#This Row],[Patient_ID]],Hospitalvisits[Patient_ID],Hospitalvisits[Admission_Date])</f>
        <v>44664</v>
      </c>
      <c r="K197" s="3">
        <f>_xlfn.XLOOKUP(Main[[#This Row],[Patient_ID]],Hospitalvisits[Patient_ID],Hospitalvisits[Discharge_Date])</f>
        <v>44669</v>
      </c>
      <c r="L197">
        <f>Main[[#This Row],[Discharge Date]]-Main[[#This Row],[Admission Date]]</f>
        <v>5</v>
      </c>
      <c r="M197" t="str">
        <f>_xlfn.XLOOKUP(Main[[#This Row],[Patient_ID]],Hospitalvisits[Patient_ID],Hospitalvisits[Medical_Condition])</f>
        <v>Arthritis</v>
      </c>
      <c r="N197" t="str">
        <f>_xlfn.XLOOKUP(Main[[#This Row],[Patient_ID]],Hospitalvisits[Patient_ID],Hospitalvisits[Department])</f>
        <v>Orthopedics</v>
      </c>
      <c r="O197" s="8">
        <f>_xlfn.XLOOKUP(Main[[#This Row],[Patient_ID]],Financials[Patient_ID],Financials[Total_Bill_Amount])</f>
        <v>11171</v>
      </c>
      <c r="P197">
        <f>_xlfn.XLOOKUP(Main[[#This Row],[Patient_ID]],Financials[Patient_ID],Financials[Insurance_Coverage])</f>
        <v>9371.8987157039264</v>
      </c>
      <c r="Q197">
        <f>Main[[#This Row],[Total  Bill Amount]]-Main[[#This Row],[Insurance Coverage]]</f>
        <v>1799.1012842960736</v>
      </c>
      <c r="R197">
        <f>_xlfn.XLOOKUP(Main[[#This Row],[Patient_ID]],Hospitalvisits[Patient_ID],Hospitalvisits[Readmission Status])</f>
        <v>0</v>
      </c>
      <c r="S197" t="str">
        <f>_xlfn.XLOOKUP(Main[[#This Row],[Patient_ID]],Hospitalvisits[Patient_ID],Hospitalvisits[Hospital_Bed])</f>
        <v>General Ward</v>
      </c>
    </row>
    <row r="198" spans="1:19">
      <c r="A198">
        <v>218</v>
      </c>
      <c r="B198" t="s">
        <v>231</v>
      </c>
      <c r="C198">
        <v>61</v>
      </c>
      <c r="D198" t="str" cm="1">
        <f t="array" ref="D198">_xlfn.IFS(Main[[#This Row],[Age]]&lt;=23,"[0-23]",Main[[#This Row],[Age]]&lt;=45,"[24-45]",Main[[#This Row],[Age]]&lt;=68,"[46-68]",Main[[#This Row],[Age]]&gt;68,"[68+]")</f>
        <v>[46-68]</v>
      </c>
      <c r="E198" t="s">
        <v>9</v>
      </c>
      <c r="F198" t="s">
        <v>13</v>
      </c>
      <c r="G198" s="6">
        <v>28.92503575228622</v>
      </c>
      <c r="H198">
        <v>2</v>
      </c>
      <c r="I198">
        <v>4</v>
      </c>
      <c r="J198" s="3">
        <f>_xlfn.XLOOKUP(Main[[#This Row],[Patient_ID]],Hospitalvisits[Patient_ID],Hospitalvisits[Admission_Date])</f>
        <v>44635</v>
      </c>
      <c r="K198" s="3">
        <f>_xlfn.XLOOKUP(Main[[#This Row],[Patient_ID]],Hospitalvisits[Patient_ID],Hospitalvisits[Discharge_Date])</f>
        <v>44647</v>
      </c>
      <c r="L198">
        <f>Main[[#This Row],[Discharge Date]]-Main[[#This Row],[Admission Date]]</f>
        <v>12</v>
      </c>
      <c r="M198" t="str">
        <f>_xlfn.XLOOKUP(Main[[#This Row],[Patient_ID]],Hospitalvisits[Patient_ID],Hospitalvisits[Medical_Condition])</f>
        <v>Stroke</v>
      </c>
      <c r="N198" t="str">
        <f>_xlfn.XLOOKUP(Main[[#This Row],[Patient_ID]],Hospitalvisits[Patient_ID],Hospitalvisits[Department])</f>
        <v>Neurology</v>
      </c>
      <c r="O198" s="8">
        <f>_xlfn.XLOOKUP(Main[[#This Row],[Patient_ID]],Financials[Patient_ID],Financials[Total_Bill_Amount])</f>
        <v>10248</v>
      </c>
      <c r="P198">
        <f>_xlfn.XLOOKUP(Main[[#This Row],[Patient_ID]],Financials[Patient_ID],Financials[Insurance_Coverage])</f>
        <v>7824.5214496210556</v>
      </c>
      <c r="Q198">
        <f>Main[[#This Row],[Total  Bill Amount]]-Main[[#This Row],[Insurance Coverage]]</f>
        <v>2423.4785503789444</v>
      </c>
      <c r="R198">
        <f>_xlfn.XLOOKUP(Main[[#This Row],[Patient_ID]],Hospitalvisits[Patient_ID],Hospitalvisits[Readmission Status])</f>
        <v>0</v>
      </c>
      <c r="S198" t="str">
        <f>_xlfn.XLOOKUP(Main[[#This Row],[Patient_ID]],Hospitalvisits[Patient_ID],Hospitalvisits[Hospital_Bed])</f>
        <v>Semi-Private Room</v>
      </c>
    </row>
    <row r="199" spans="1:19">
      <c r="A199">
        <v>219</v>
      </c>
      <c r="B199" t="s">
        <v>232</v>
      </c>
      <c r="C199">
        <v>25</v>
      </c>
      <c r="D199" t="str" cm="1">
        <f t="array" ref="D199">_xlfn.IFS(Main[[#This Row],[Age]]&lt;=23,"[0-23]",Main[[#This Row],[Age]]&lt;=45,"[24-45]",Main[[#This Row],[Age]]&lt;=68,"[46-68]",Main[[#This Row],[Age]]&gt;68,"[68+]")</f>
        <v>[24-45]</v>
      </c>
      <c r="E199" t="s">
        <v>12</v>
      </c>
      <c r="F199" t="s">
        <v>13</v>
      </c>
      <c r="G199" s="6">
        <v>37.877324729195763</v>
      </c>
      <c r="H199">
        <v>1</v>
      </c>
      <c r="I199">
        <v>5</v>
      </c>
      <c r="J199" s="3">
        <f>_xlfn.XLOOKUP(Main[[#This Row],[Patient_ID]],Hospitalvisits[Patient_ID],Hospitalvisits[Admission_Date])</f>
        <v>44701</v>
      </c>
      <c r="K199" s="3">
        <f>_xlfn.XLOOKUP(Main[[#This Row],[Patient_ID]],Hospitalvisits[Patient_ID],Hospitalvisits[Discharge_Date])</f>
        <v>44706</v>
      </c>
      <c r="L199">
        <f>Main[[#This Row],[Discharge Date]]-Main[[#This Row],[Admission Date]]</f>
        <v>5</v>
      </c>
      <c r="M199" t="str">
        <f>_xlfn.XLOOKUP(Main[[#This Row],[Patient_ID]],Hospitalvisits[Patient_ID],Hospitalvisits[Medical_Condition])</f>
        <v>Heart Attack (STEMI)</v>
      </c>
      <c r="N199" t="str">
        <f>_xlfn.XLOOKUP(Main[[#This Row],[Patient_ID]],Hospitalvisits[Patient_ID],Hospitalvisits[Department])</f>
        <v>Cardiology</v>
      </c>
      <c r="O199" s="8">
        <f>_xlfn.XLOOKUP(Main[[#This Row],[Patient_ID]],Financials[Patient_ID],Financials[Total_Bill_Amount])</f>
        <v>30355</v>
      </c>
      <c r="P199">
        <f>_xlfn.XLOOKUP(Main[[#This Row],[Patient_ID]],Financials[Patient_ID],Financials[Insurance_Coverage])</f>
        <v>19943.803563674661</v>
      </c>
      <c r="Q199">
        <f>Main[[#This Row],[Total  Bill Amount]]-Main[[#This Row],[Insurance Coverage]]</f>
        <v>10411.196436325339</v>
      </c>
      <c r="R199">
        <f>_xlfn.XLOOKUP(Main[[#This Row],[Patient_ID]],Hospitalvisits[Patient_ID],Hospitalvisits[Readmission Status])</f>
        <v>1</v>
      </c>
      <c r="S199" t="str">
        <f>_xlfn.XLOOKUP(Main[[#This Row],[Patient_ID]],Hospitalvisits[Patient_ID],Hospitalvisits[Hospital_Bed])</f>
        <v>Private Room</v>
      </c>
    </row>
    <row r="200" spans="1:19">
      <c r="A200">
        <v>220</v>
      </c>
      <c r="B200" t="s">
        <v>233</v>
      </c>
      <c r="C200">
        <v>54</v>
      </c>
      <c r="D200" t="str" cm="1">
        <f t="array" ref="D200">_xlfn.IFS(Main[[#This Row],[Age]]&lt;=23,"[0-23]",Main[[#This Row],[Age]]&lt;=45,"[24-45]",Main[[#This Row],[Age]]&lt;=68,"[46-68]",Main[[#This Row],[Age]]&gt;68,"[68+]")</f>
        <v>[46-68]</v>
      </c>
      <c r="E200" t="s">
        <v>9</v>
      </c>
      <c r="F200" t="s">
        <v>10</v>
      </c>
      <c r="G200" s="6">
        <v>16.256971178023768</v>
      </c>
      <c r="H200">
        <v>1</v>
      </c>
      <c r="I200">
        <v>7</v>
      </c>
      <c r="J200" s="3">
        <f>_xlfn.XLOOKUP(Main[[#This Row],[Patient_ID]],Hospitalvisits[Patient_ID],Hospitalvisits[Admission_Date])</f>
        <v>45267</v>
      </c>
      <c r="K200" s="3">
        <f>_xlfn.XLOOKUP(Main[[#This Row],[Patient_ID]],Hospitalvisits[Patient_ID],Hospitalvisits[Discharge_Date])</f>
        <v>45274</v>
      </c>
      <c r="L200">
        <f>Main[[#This Row],[Discharge Date]]-Main[[#This Row],[Admission Date]]</f>
        <v>7</v>
      </c>
      <c r="M200" t="str">
        <f>_xlfn.XLOOKUP(Main[[#This Row],[Patient_ID]],Hospitalvisits[Patient_ID],Hospitalvisits[Medical_Condition])</f>
        <v>Severe Trauma</v>
      </c>
      <c r="N200" t="str">
        <f>_xlfn.XLOOKUP(Main[[#This Row],[Patient_ID]],Hospitalvisits[Patient_ID],Hospitalvisits[Department])</f>
        <v>Emergency</v>
      </c>
      <c r="O200" s="8">
        <f>_xlfn.XLOOKUP(Main[[#This Row],[Patient_ID]],Financials[Patient_ID],Financials[Total_Bill_Amount])</f>
        <v>11285</v>
      </c>
      <c r="P200">
        <f>_xlfn.XLOOKUP(Main[[#This Row],[Patient_ID]],Financials[Patient_ID],Financials[Insurance_Coverage])</f>
        <v>7072.241069923648</v>
      </c>
      <c r="Q200">
        <f>Main[[#This Row],[Total  Bill Amount]]-Main[[#This Row],[Insurance Coverage]]</f>
        <v>4212.758930076352</v>
      </c>
      <c r="R200">
        <f>_xlfn.XLOOKUP(Main[[#This Row],[Patient_ID]],Hospitalvisits[Patient_ID],Hospitalvisits[Readmission Status])</f>
        <v>0</v>
      </c>
      <c r="S200" t="str">
        <f>_xlfn.XLOOKUP(Main[[#This Row],[Patient_ID]],Hospitalvisits[Patient_ID],Hospitalvisits[Hospital_Bed])</f>
        <v>Semi-Private Room</v>
      </c>
    </row>
    <row r="201" spans="1:19">
      <c r="A201">
        <v>221</v>
      </c>
      <c r="B201" t="s">
        <v>234</v>
      </c>
      <c r="C201">
        <v>19</v>
      </c>
      <c r="D201" t="str" cm="1">
        <f t="array" ref="D201">_xlfn.IFS(Main[[#This Row],[Age]]&lt;=23,"[0-23]",Main[[#This Row],[Age]]&lt;=45,"[24-45]",Main[[#This Row],[Age]]&lt;=68,"[46-68]",Main[[#This Row],[Age]]&gt;68,"[68+]")</f>
        <v>[0-23]</v>
      </c>
      <c r="E201" t="s">
        <v>9</v>
      </c>
      <c r="F201" t="s">
        <v>13</v>
      </c>
      <c r="G201" s="6">
        <v>15.84766444907021</v>
      </c>
      <c r="H201">
        <v>4</v>
      </c>
      <c r="I201">
        <v>1</v>
      </c>
      <c r="J201" s="3">
        <f>_xlfn.XLOOKUP(Main[[#This Row],[Patient_ID]],Hospitalvisits[Patient_ID],Hospitalvisits[Admission_Date])</f>
        <v>44635</v>
      </c>
      <c r="K201" s="3">
        <f>_xlfn.XLOOKUP(Main[[#This Row],[Patient_ID]],Hospitalvisits[Patient_ID],Hospitalvisits[Discharge_Date])</f>
        <v>44642</v>
      </c>
      <c r="L201">
        <f>Main[[#This Row],[Discharge Date]]-Main[[#This Row],[Admission Date]]</f>
        <v>7</v>
      </c>
      <c r="M201" t="str">
        <f>_xlfn.XLOOKUP(Main[[#This Row],[Patient_ID]],Hospitalvisits[Patient_ID],Hospitalvisits[Medical_Condition])</f>
        <v>Seizures</v>
      </c>
      <c r="N201" t="str">
        <f>_xlfn.XLOOKUP(Main[[#This Row],[Patient_ID]],Hospitalvisits[Patient_ID],Hospitalvisits[Department])</f>
        <v>Neurology</v>
      </c>
      <c r="O201" s="8">
        <f>_xlfn.XLOOKUP(Main[[#This Row],[Patient_ID]],Financials[Patient_ID],Financials[Total_Bill_Amount])</f>
        <v>20267</v>
      </c>
      <c r="P201">
        <f>_xlfn.XLOOKUP(Main[[#This Row],[Patient_ID]],Financials[Patient_ID],Financials[Insurance_Coverage])</f>
        <v>11827.99168312351</v>
      </c>
      <c r="Q201">
        <f>Main[[#This Row],[Total  Bill Amount]]-Main[[#This Row],[Insurance Coverage]]</f>
        <v>8439.0083168764904</v>
      </c>
      <c r="R201">
        <f>_xlfn.XLOOKUP(Main[[#This Row],[Patient_ID]],Hospitalvisits[Patient_ID],Hospitalvisits[Readmission Status])</f>
        <v>0</v>
      </c>
      <c r="S201" t="str">
        <f>_xlfn.XLOOKUP(Main[[#This Row],[Patient_ID]],Hospitalvisits[Patient_ID],Hospitalvisits[Hospital_Bed])</f>
        <v>ICU</v>
      </c>
    </row>
    <row r="202" spans="1:19">
      <c r="A202">
        <v>222</v>
      </c>
      <c r="B202" t="s">
        <v>235</v>
      </c>
      <c r="C202">
        <v>15</v>
      </c>
      <c r="D202" t="str" cm="1">
        <f t="array" ref="D202">_xlfn.IFS(Main[[#This Row],[Age]]&lt;=23,"[0-23]",Main[[#This Row],[Age]]&lt;=45,"[24-45]",Main[[#This Row],[Age]]&lt;=68,"[46-68]",Main[[#This Row],[Age]]&gt;68,"[68+]")</f>
        <v>[0-23]</v>
      </c>
      <c r="E202" t="s">
        <v>12</v>
      </c>
      <c r="F202" t="s">
        <v>16</v>
      </c>
      <c r="G202" s="6">
        <v>32.611787280167967</v>
      </c>
      <c r="H202">
        <v>0</v>
      </c>
      <c r="I202">
        <v>6</v>
      </c>
      <c r="J202" s="3">
        <f>_xlfn.XLOOKUP(Main[[#This Row],[Patient_ID]],Hospitalvisits[Patient_ID],Hospitalvisits[Admission_Date])</f>
        <v>44711</v>
      </c>
      <c r="K202" s="3">
        <f>_xlfn.XLOOKUP(Main[[#This Row],[Patient_ID]],Hospitalvisits[Patient_ID],Hospitalvisits[Discharge_Date])</f>
        <v>44716</v>
      </c>
      <c r="L202">
        <f>Main[[#This Row],[Discharge Date]]-Main[[#This Row],[Admission Date]]</f>
        <v>5</v>
      </c>
      <c r="M202" t="str">
        <f>_xlfn.XLOOKUP(Main[[#This Row],[Patient_ID]],Hospitalvisits[Patient_ID],Hospitalvisits[Medical_Condition])</f>
        <v>Cancer</v>
      </c>
      <c r="N202" t="str">
        <f>_xlfn.XLOOKUP(Main[[#This Row],[Patient_ID]],Hospitalvisits[Patient_ID],Hospitalvisits[Department])</f>
        <v>Oncology</v>
      </c>
      <c r="O202" s="8">
        <f>_xlfn.XLOOKUP(Main[[#This Row],[Patient_ID]],Financials[Patient_ID],Financials[Total_Bill_Amount])</f>
        <v>46516</v>
      </c>
      <c r="P202">
        <f>_xlfn.XLOOKUP(Main[[#This Row],[Patient_ID]],Financials[Patient_ID],Financials[Insurance_Coverage])</f>
        <v>29911.32783033013</v>
      </c>
      <c r="Q202">
        <f>Main[[#This Row],[Total  Bill Amount]]-Main[[#This Row],[Insurance Coverage]]</f>
        <v>16604.67216966987</v>
      </c>
      <c r="R202">
        <f>_xlfn.XLOOKUP(Main[[#This Row],[Patient_ID]],Hospitalvisits[Patient_ID],Hospitalvisits[Readmission Status])</f>
        <v>0</v>
      </c>
      <c r="S202" t="str">
        <f>_xlfn.XLOOKUP(Main[[#This Row],[Patient_ID]],Hospitalvisits[Patient_ID],Hospitalvisits[Hospital_Bed])</f>
        <v>ICU</v>
      </c>
    </row>
    <row r="203" spans="1:19">
      <c r="A203">
        <v>223</v>
      </c>
      <c r="B203" t="s">
        <v>236</v>
      </c>
      <c r="C203">
        <v>85</v>
      </c>
      <c r="D203" t="str" cm="1">
        <f t="array" ref="D203">_xlfn.IFS(Main[[#This Row],[Age]]&lt;=23,"[0-23]",Main[[#This Row],[Age]]&lt;=45,"[24-45]",Main[[#This Row],[Age]]&lt;=68,"[46-68]",Main[[#This Row],[Age]]&gt;68,"[68+]")</f>
        <v>[68+]</v>
      </c>
      <c r="E203" t="s">
        <v>12</v>
      </c>
      <c r="F203" t="s">
        <v>16</v>
      </c>
      <c r="G203" s="6">
        <v>16.1294405213287</v>
      </c>
      <c r="H203">
        <v>4</v>
      </c>
      <c r="I203">
        <v>9</v>
      </c>
      <c r="J203" s="3">
        <f>_xlfn.XLOOKUP(Main[[#This Row],[Patient_ID]],Hospitalvisits[Patient_ID],Hospitalvisits[Admission_Date])</f>
        <v>44610</v>
      </c>
      <c r="K203" s="3">
        <f>_xlfn.XLOOKUP(Main[[#This Row],[Patient_ID]],Hospitalvisits[Patient_ID],Hospitalvisits[Discharge_Date])</f>
        <v>44613</v>
      </c>
      <c r="L203">
        <f>Main[[#This Row],[Discharge Date]]-Main[[#This Row],[Admission Date]]</f>
        <v>3</v>
      </c>
      <c r="M203" t="str">
        <f>_xlfn.XLOOKUP(Main[[#This Row],[Patient_ID]],Hospitalvisits[Patient_ID],Hospitalvisits[Medical_Condition])</f>
        <v>Arthritis</v>
      </c>
      <c r="N203" t="str">
        <f>_xlfn.XLOOKUP(Main[[#This Row],[Patient_ID]],Hospitalvisits[Patient_ID],Hospitalvisits[Department])</f>
        <v>Orthopedics</v>
      </c>
      <c r="O203" s="8">
        <f>_xlfn.XLOOKUP(Main[[#This Row],[Patient_ID]],Financials[Patient_ID],Financials[Total_Bill_Amount])</f>
        <v>12514</v>
      </c>
      <c r="P203">
        <f>_xlfn.XLOOKUP(Main[[#This Row],[Patient_ID]],Financials[Patient_ID],Financials[Insurance_Coverage])</f>
        <v>7820.5291558900362</v>
      </c>
      <c r="Q203">
        <f>Main[[#This Row],[Total  Bill Amount]]-Main[[#This Row],[Insurance Coverage]]</f>
        <v>4693.4708441099638</v>
      </c>
      <c r="R203">
        <f>_xlfn.XLOOKUP(Main[[#This Row],[Patient_ID]],Hospitalvisits[Patient_ID],Hospitalvisits[Readmission Status])</f>
        <v>0</v>
      </c>
      <c r="S203" t="str">
        <f>_xlfn.XLOOKUP(Main[[#This Row],[Patient_ID]],Hospitalvisits[Patient_ID],Hospitalvisits[Hospital_Bed])</f>
        <v>Semi-Private Room</v>
      </c>
    </row>
    <row r="204" spans="1:19">
      <c r="A204">
        <v>224</v>
      </c>
      <c r="B204" t="s">
        <v>237</v>
      </c>
      <c r="C204">
        <v>90</v>
      </c>
      <c r="D204" t="str" cm="1">
        <f t="array" ref="D204">_xlfn.IFS(Main[[#This Row],[Age]]&lt;=23,"[0-23]",Main[[#This Row],[Age]]&lt;=45,"[24-45]",Main[[#This Row],[Age]]&lt;=68,"[46-68]",Main[[#This Row],[Age]]&gt;68,"[68+]")</f>
        <v>[68+]</v>
      </c>
      <c r="E204" t="s">
        <v>12</v>
      </c>
      <c r="F204" t="s">
        <v>13</v>
      </c>
      <c r="G204" s="6">
        <v>26.205169488151171</v>
      </c>
      <c r="H204">
        <v>0</v>
      </c>
      <c r="I204">
        <v>8</v>
      </c>
      <c r="J204" s="3">
        <f>_xlfn.XLOOKUP(Main[[#This Row],[Patient_ID]],Hospitalvisits[Patient_ID],Hospitalvisits[Admission_Date])</f>
        <v>44719</v>
      </c>
      <c r="K204" s="3">
        <f>_xlfn.XLOOKUP(Main[[#This Row],[Patient_ID]],Hospitalvisits[Patient_ID],Hospitalvisits[Discharge_Date])</f>
        <v>44729</v>
      </c>
      <c r="L204">
        <f>Main[[#This Row],[Discharge Date]]-Main[[#This Row],[Admission Date]]</f>
        <v>10</v>
      </c>
      <c r="M204" t="str">
        <f>_xlfn.XLOOKUP(Main[[#This Row],[Patient_ID]],Hospitalvisits[Patient_ID],Hospitalvisits[Medical_Condition])</f>
        <v>Cancer</v>
      </c>
      <c r="N204" t="str">
        <f>_xlfn.XLOOKUP(Main[[#This Row],[Patient_ID]],Hospitalvisits[Patient_ID],Hospitalvisits[Department])</f>
        <v>Oncology</v>
      </c>
      <c r="O204" s="8">
        <f>_xlfn.XLOOKUP(Main[[#This Row],[Patient_ID]],Financials[Patient_ID],Financials[Total_Bill_Amount])</f>
        <v>33685</v>
      </c>
      <c r="P204">
        <f>_xlfn.XLOOKUP(Main[[#This Row],[Patient_ID]],Financials[Patient_ID],Financials[Insurance_Coverage])</f>
        <v>19448.714033318691</v>
      </c>
      <c r="Q204">
        <f>Main[[#This Row],[Total  Bill Amount]]-Main[[#This Row],[Insurance Coverage]]</f>
        <v>14236.285966681309</v>
      </c>
      <c r="R204">
        <f>_xlfn.XLOOKUP(Main[[#This Row],[Patient_ID]],Hospitalvisits[Patient_ID],Hospitalvisits[Readmission Status])</f>
        <v>0</v>
      </c>
      <c r="S204" t="str">
        <f>_xlfn.XLOOKUP(Main[[#This Row],[Patient_ID]],Hospitalvisits[Patient_ID],Hospitalvisits[Hospital_Bed])</f>
        <v>ICU</v>
      </c>
    </row>
    <row r="205" spans="1:19">
      <c r="A205">
        <v>226</v>
      </c>
      <c r="B205" t="s">
        <v>239</v>
      </c>
      <c r="C205">
        <v>66</v>
      </c>
      <c r="D205" t="str" cm="1">
        <f t="array" ref="D205">_xlfn.IFS(Main[[#This Row],[Age]]&lt;=23,"[0-23]",Main[[#This Row],[Age]]&lt;=45,"[24-45]",Main[[#This Row],[Age]]&lt;=68,"[46-68]",Main[[#This Row],[Age]]&gt;68,"[68+]")</f>
        <v>[46-68]</v>
      </c>
      <c r="E205" t="s">
        <v>12</v>
      </c>
      <c r="F205" t="s">
        <v>16</v>
      </c>
      <c r="G205" s="6">
        <v>17.415107451852869</v>
      </c>
      <c r="H205">
        <v>2</v>
      </c>
      <c r="I205">
        <v>10</v>
      </c>
      <c r="J205" s="3">
        <f>_xlfn.XLOOKUP(Main[[#This Row],[Patient_ID]],Hospitalvisits[Patient_ID],Hospitalvisits[Admission_Date])</f>
        <v>44571</v>
      </c>
      <c r="K205" s="3">
        <f>_xlfn.XLOOKUP(Main[[#This Row],[Patient_ID]],Hospitalvisits[Patient_ID],Hospitalvisits[Discharge_Date])</f>
        <v>44577</v>
      </c>
      <c r="L205">
        <f>Main[[#This Row],[Discharge Date]]-Main[[#This Row],[Admission Date]]</f>
        <v>6</v>
      </c>
      <c r="M205" t="str">
        <f>_xlfn.XLOOKUP(Main[[#This Row],[Patient_ID]],Hospitalvisits[Patient_ID],Hospitalvisits[Medical_Condition])</f>
        <v>Hypertension</v>
      </c>
      <c r="N205" t="str">
        <f>_xlfn.XLOOKUP(Main[[#This Row],[Patient_ID]],Hospitalvisits[Patient_ID],Hospitalvisits[Department])</f>
        <v>Cardiology</v>
      </c>
      <c r="O205" s="8">
        <f>_xlfn.XLOOKUP(Main[[#This Row],[Patient_ID]],Financials[Patient_ID],Financials[Total_Bill_Amount])</f>
        <v>11737</v>
      </c>
      <c r="P205">
        <f>_xlfn.XLOOKUP(Main[[#This Row],[Patient_ID]],Financials[Patient_ID],Financials[Insurance_Coverage])</f>
        <v>10024.261126765439</v>
      </c>
      <c r="Q205">
        <f>Main[[#This Row],[Total  Bill Amount]]-Main[[#This Row],[Insurance Coverage]]</f>
        <v>1712.7388732345607</v>
      </c>
      <c r="R205">
        <f>_xlfn.XLOOKUP(Main[[#This Row],[Patient_ID]],Hospitalvisits[Patient_ID],Hospitalvisits[Readmission Status])</f>
        <v>0</v>
      </c>
      <c r="S205" t="str">
        <f>_xlfn.XLOOKUP(Main[[#This Row],[Patient_ID]],Hospitalvisits[Patient_ID],Hospitalvisits[Hospital_Bed])</f>
        <v>Private Room</v>
      </c>
    </row>
    <row r="206" spans="1:19">
      <c r="A206">
        <v>227</v>
      </c>
      <c r="B206" t="s">
        <v>240</v>
      </c>
      <c r="C206">
        <v>83</v>
      </c>
      <c r="D206" t="str" cm="1">
        <f t="array" ref="D206">_xlfn.IFS(Main[[#This Row],[Age]]&lt;=23,"[0-23]",Main[[#This Row],[Age]]&lt;=45,"[24-45]",Main[[#This Row],[Age]]&lt;=68,"[46-68]",Main[[#This Row],[Age]]&gt;68,"[68+]")</f>
        <v>[68+]</v>
      </c>
      <c r="E206" t="s">
        <v>12</v>
      </c>
      <c r="F206" t="s">
        <v>18</v>
      </c>
      <c r="G206" s="6">
        <v>23.398690980143481</v>
      </c>
      <c r="H206">
        <v>5</v>
      </c>
      <c r="I206">
        <v>10</v>
      </c>
      <c r="J206" s="3">
        <f>_xlfn.XLOOKUP(Main[[#This Row],[Patient_ID]],Hospitalvisits[Patient_ID],Hospitalvisits[Admission_Date])</f>
        <v>45209</v>
      </c>
      <c r="K206" s="3">
        <f>_xlfn.XLOOKUP(Main[[#This Row],[Patient_ID]],Hospitalvisits[Patient_ID],Hospitalvisits[Discharge_Date])</f>
        <v>45214</v>
      </c>
      <c r="L206">
        <f>Main[[#This Row],[Discharge Date]]-Main[[#This Row],[Admission Date]]</f>
        <v>5</v>
      </c>
      <c r="M206" t="str">
        <f>_xlfn.XLOOKUP(Main[[#This Row],[Patient_ID]],Hospitalvisits[Patient_ID],Hospitalvisits[Medical_Condition])</f>
        <v>Arthritis</v>
      </c>
      <c r="N206" t="str">
        <f>_xlfn.XLOOKUP(Main[[#This Row],[Patient_ID]],Hospitalvisits[Patient_ID],Hospitalvisits[Department])</f>
        <v>Orthopedics</v>
      </c>
      <c r="O206" s="8">
        <f>_xlfn.XLOOKUP(Main[[#This Row],[Patient_ID]],Financials[Patient_ID],Financials[Total_Bill_Amount])</f>
        <v>32418</v>
      </c>
      <c r="P206">
        <f>_xlfn.XLOOKUP(Main[[#This Row],[Patient_ID]],Financials[Patient_ID],Financials[Insurance_Coverage])</f>
        <v>22991.54094069697</v>
      </c>
      <c r="Q206">
        <f>Main[[#This Row],[Total  Bill Amount]]-Main[[#This Row],[Insurance Coverage]]</f>
        <v>9426.4590593030298</v>
      </c>
      <c r="R206">
        <f>_xlfn.XLOOKUP(Main[[#This Row],[Patient_ID]],Hospitalvisits[Patient_ID],Hospitalvisits[Readmission Status])</f>
        <v>0</v>
      </c>
      <c r="S206" t="str">
        <f>_xlfn.XLOOKUP(Main[[#This Row],[Patient_ID]],Hospitalvisits[Patient_ID],Hospitalvisits[Hospital_Bed])</f>
        <v>General Ward</v>
      </c>
    </row>
    <row r="207" spans="1:19">
      <c r="A207">
        <v>229</v>
      </c>
      <c r="B207" t="s">
        <v>242</v>
      </c>
      <c r="C207">
        <v>47</v>
      </c>
      <c r="D207" t="str" cm="1">
        <f t="array" ref="D207">_xlfn.IFS(Main[[#This Row],[Age]]&lt;=23,"[0-23]",Main[[#This Row],[Age]]&lt;=45,"[24-45]",Main[[#This Row],[Age]]&lt;=68,"[46-68]",Main[[#This Row],[Age]]&gt;68,"[68+]")</f>
        <v>[46-68]</v>
      </c>
      <c r="E207" t="s">
        <v>9</v>
      </c>
      <c r="F207" t="s">
        <v>16</v>
      </c>
      <c r="G207" s="6">
        <v>30.373792446386631</v>
      </c>
      <c r="H207">
        <v>2</v>
      </c>
      <c r="I207">
        <v>2</v>
      </c>
      <c r="J207" s="3">
        <f>_xlfn.XLOOKUP(Main[[#This Row],[Patient_ID]],Hospitalvisits[Patient_ID],Hospitalvisits[Admission_Date])</f>
        <v>44714</v>
      </c>
      <c r="K207" s="3">
        <f>_xlfn.XLOOKUP(Main[[#This Row],[Patient_ID]],Hospitalvisits[Patient_ID],Hospitalvisits[Discharge_Date])</f>
        <v>44717</v>
      </c>
      <c r="L207">
        <f>Main[[#This Row],[Discharge Date]]-Main[[#This Row],[Admission Date]]</f>
        <v>3</v>
      </c>
      <c r="M207" t="str">
        <f>_xlfn.XLOOKUP(Main[[#This Row],[Patient_ID]],Hospitalvisits[Patient_ID],Hospitalvisits[Medical_Condition])</f>
        <v>Arthritis</v>
      </c>
      <c r="N207" t="str">
        <f>_xlfn.XLOOKUP(Main[[#This Row],[Patient_ID]],Hospitalvisits[Patient_ID],Hospitalvisits[Department])</f>
        <v>Orthopedics</v>
      </c>
      <c r="O207" s="8">
        <f>_xlfn.XLOOKUP(Main[[#This Row],[Patient_ID]],Financials[Patient_ID],Financials[Total_Bill_Amount])</f>
        <v>34609</v>
      </c>
      <c r="P207">
        <f>_xlfn.XLOOKUP(Main[[#This Row],[Patient_ID]],Financials[Patient_ID],Financials[Insurance_Coverage])</f>
        <v>18867.427539039661</v>
      </c>
      <c r="Q207">
        <f>Main[[#This Row],[Total  Bill Amount]]-Main[[#This Row],[Insurance Coverage]]</f>
        <v>15741.572460960339</v>
      </c>
      <c r="R207">
        <f>_xlfn.XLOOKUP(Main[[#This Row],[Patient_ID]],Hospitalvisits[Patient_ID],Hospitalvisits[Readmission Status])</f>
        <v>0</v>
      </c>
      <c r="S207" t="str">
        <f>_xlfn.XLOOKUP(Main[[#This Row],[Patient_ID]],Hospitalvisits[Patient_ID],Hospitalvisits[Hospital_Bed])</f>
        <v>ICU</v>
      </c>
    </row>
    <row r="208" spans="1:19">
      <c r="A208">
        <v>230</v>
      </c>
      <c r="B208" t="s">
        <v>243</v>
      </c>
      <c r="C208">
        <v>28</v>
      </c>
      <c r="D208" t="str" cm="1">
        <f t="array" ref="D208">_xlfn.IFS(Main[[#This Row],[Age]]&lt;=23,"[0-23]",Main[[#This Row],[Age]]&lt;=45,"[24-45]",Main[[#This Row],[Age]]&lt;=68,"[46-68]",Main[[#This Row],[Age]]&gt;68,"[68+]")</f>
        <v>[24-45]</v>
      </c>
      <c r="E208" t="s">
        <v>12</v>
      </c>
      <c r="F208" t="s">
        <v>16</v>
      </c>
      <c r="G208" s="6">
        <v>31.608847071273921</v>
      </c>
      <c r="H208">
        <v>1</v>
      </c>
      <c r="I208">
        <v>2</v>
      </c>
      <c r="J208" s="3">
        <f>_xlfn.XLOOKUP(Main[[#This Row],[Patient_ID]],Hospitalvisits[Patient_ID],Hospitalvisits[Admission_Date])</f>
        <v>44694</v>
      </c>
      <c r="K208" s="3">
        <f>_xlfn.XLOOKUP(Main[[#This Row],[Patient_ID]],Hospitalvisits[Patient_ID],Hospitalvisits[Discharge_Date])</f>
        <v>44698</v>
      </c>
      <c r="L208">
        <f>Main[[#This Row],[Discharge Date]]-Main[[#This Row],[Admission Date]]</f>
        <v>4</v>
      </c>
      <c r="M208" t="str">
        <f>_xlfn.XLOOKUP(Main[[#This Row],[Patient_ID]],Hospitalvisits[Patient_ID],Hospitalvisits[Medical_Condition])</f>
        <v>Stroke</v>
      </c>
      <c r="N208" t="str">
        <f>_xlfn.XLOOKUP(Main[[#This Row],[Patient_ID]],Hospitalvisits[Patient_ID],Hospitalvisits[Department])</f>
        <v>Neurology</v>
      </c>
      <c r="O208" s="8">
        <f>_xlfn.XLOOKUP(Main[[#This Row],[Patient_ID]],Financials[Patient_ID],Financials[Total_Bill_Amount])</f>
        <v>13737</v>
      </c>
      <c r="P208">
        <f>_xlfn.XLOOKUP(Main[[#This Row],[Patient_ID]],Financials[Patient_ID],Financials[Insurance_Coverage])</f>
        <v>7118.5787481487268</v>
      </c>
      <c r="Q208">
        <f>Main[[#This Row],[Total  Bill Amount]]-Main[[#This Row],[Insurance Coverage]]</f>
        <v>6618.4212518512732</v>
      </c>
      <c r="R208">
        <f>_xlfn.XLOOKUP(Main[[#This Row],[Patient_ID]],Hospitalvisits[Patient_ID],Hospitalvisits[Readmission Status])</f>
        <v>0</v>
      </c>
      <c r="S208" t="str">
        <f>_xlfn.XLOOKUP(Main[[#This Row],[Patient_ID]],Hospitalvisits[Patient_ID],Hospitalvisits[Hospital_Bed])</f>
        <v>ICU</v>
      </c>
    </row>
    <row r="209" spans="1:19">
      <c r="A209">
        <v>231</v>
      </c>
      <c r="B209" t="s">
        <v>244</v>
      </c>
      <c r="C209">
        <v>49</v>
      </c>
      <c r="D209" t="str" cm="1">
        <f t="array" ref="D209">_xlfn.IFS(Main[[#This Row],[Age]]&lt;=23,"[0-23]",Main[[#This Row],[Age]]&lt;=45,"[24-45]",Main[[#This Row],[Age]]&lt;=68,"[46-68]",Main[[#This Row],[Age]]&gt;68,"[68+]")</f>
        <v>[46-68]</v>
      </c>
      <c r="E209" t="s">
        <v>9</v>
      </c>
      <c r="F209" t="s">
        <v>10</v>
      </c>
      <c r="G209" s="6">
        <v>19.545317269579691</v>
      </c>
      <c r="H209">
        <v>0</v>
      </c>
      <c r="I209">
        <v>4</v>
      </c>
      <c r="J209" s="3">
        <f>_xlfn.XLOOKUP(Main[[#This Row],[Patient_ID]],Hospitalvisits[Patient_ID],Hospitalvisits[Admission_Date])</f>
        <v>45529</v>
      </c>
      <c r="K209" s="3">
        <f>_xlfn.XLOOKUP(Main[[#This Row],[Patient_ID]],Hospitalvisits[Patient_ID],Hospitalvisits[Discharge_Date])</f>
        <v>45531</v>
      </c>
      <c r="L209">
        <f>Main[[#This Row],[Discharge Date]]-Main[[#This Row],[Admission Date]]</f>
        <v>2</v>
      </c>
      <c r="M209" t="str">
        <f>_xlfn.XLOOKUP(Main[[#This Row],[Patient_ID]],Hospitalvisits[Patient_ID],Hospitalvisits[Medical_Condition])</f>
        <v>Fracture</v>
      </c>
      <c r="N209" t="str">
        <f>_xlfn.XLOOKUP(Main[[#This Row],[Patient_ID]],Hospitalvisits[Patient_ID],Hospitalvisits[Department])</f>
        <v>Orthopedics</v>
      </c>
      <c r="O209" s="8">
        <f>_xlfn.XLOOKUP(Main[[#This Row],[Patient_ID]],Financials[Patient_ID],Financials[Total_Bill_Amount])</f>
        <v>32156</v>
      </c>
      <c r="P209">
        <f>_xlfn.XLOOKUP(Main[[#This Row],[Patient_ID]],Financials[Patient_ID],Financials[Insurance_Coverage])</f>
        <v>22307.281370179619</v>
      </c>
      <c r="Q209">
        <f>Main[[#This Row],[Total  Bill Amount]]-Main[[#This Row],[Insurance Coverage]]</f>
        <v>9848.7186298203815</v>
      </c>
      <c r="R209">
        <f>_xlfn.XLOOKUP(Main[[#This Row],[Patient_ID]],Hospitalvisits[Patient_ID],Hospitalvisits[Readmission Status])</f>
        <v>0</v>
      </c>
      <c r="S209" t="str">
        <f>_xlfn.XLOOKUP(Main[[#This Row],[Patient_ID]],Hospitalvisits[Patient_ID],Hospitalvisits[Hospital_Bed])</f>
        <v>ICU</v>
      </c>
    </row>
    <row r="210" spans="1:19">
      <c r="A210">
        <v>232</v>
      </c>
      <c r="B210" t="s">
        <v>245</v>
      </c>
      <c r="C210">
        <v>71</v>
      </c>
      <c r="D210" t="str" cm="1">
        <f t="array" ref="D210">_xlfn.IFS(Main[[#This Row],[Age]]&lt;=23,"[0-23]",Main[[#This Row],[Age]]&lt;=45,"[24-45]",Main[[#This Row],[Age]]&lt;=68,"[46-68]",Main[[#This Row],[Age]]&gt;68,"[68+]")</f>
        <v>[68+]</v>
      </c>
      <c r="E210" t="s">
        <v>12</v>
      </c>
      <c r="F210" t="s">
        <v>13</v>
      </c>
      <c r="G210" s="6">
        <v>20.25302165503938</v>
      </c>
      <c r="H210">
        <v>4</v>
      </c>
      <c r="I210">
        <v>6</v>
      </c>
      <c r="J210" s="3">
        <f>_xlfn.XLOOKUP(Main[[#This Row],[Patient_ID]],Hospitalvisits[Patient_ID],Hospitalvisits[Admission_Date])</f>
        <v>44748</v>
      </c>
      <c r="K210" s="3">
        <f>_xlfn.XLOOKUP(Main[[#This Row],[Patient_ID]],Hospitalvisits[Patient_ID],Hospitalvisits[Discharge_Date])</f>
        <v>44754</v>
      </c>
      <c r="L210">
        <f>Main[[#This Row],[Discharge Date]]-Main[[#This Row],[Admission Date]]</f>
        <v>6</v>
      </c>
      <c r="M210" t="str">
        <f>_xlfn.XLOOKUP(Main[[#This Row],[Patient_ID]],Hospitalvisits[Patient_ID],Hospitalvisits[Medical_Condition])</f>
        <v>Tumor</v>
      </c>
      <c r="N210" t="str">
        <f>_xlfn.XLOOKUP(Main[[#This Row],[Patient_ID]],Hospitalvisits[Patient_ID],Hospitalvisits[Department])</f>
        <v>Oncology</v>
      </c>
      <c r="O210" s="8">
        <f>_xlfn.XLOOKUP(Main[[#This Row],[Patient_ID]],Financials[Patient_ID],Financials[Total_Bill_Amount])</f>
        <v>8910</v>
      </c>
      <c r="P210">
        <f>_xlfn.XLOOKUP(Main[[#This Row],[Patient_ID]],Financials[Patient_ID],Financials[Insurance_Coverage])</f>
        <v>7693.192154035195</v>
      </c>
      <c r="Q210">
        <f>Main[[#This Row],[Total  Bill Amount]]-Main[[#This Row],[Insurance Coverage]]</f>
        <v>1216.807845964805</v>
      </c>
      <c r="R210">
        <f>_xlfn.XLOOKUP(Main[[#This Row],[Patient_ID]],Hospitalvisits[Patient_ID],Hospitalvisits[Readmission Status])</f>
        <v>0</v>
      </c>
      <c r="S210" t="str">
        <f>_xlfn.XLOOKUP(Main[[#This Row],[Patient_ID]],Hospitalvisits[Patient_ID],Hospitalvisits[Hospital_Bed])</f>
        <v>Semi-Private Room</v>
      </c>
    </row>
    <row r="211" spans="1:19">
      <c r="A211">
        <v>234</v>
      </c>
      <c r="B211" t="s">
        <v>247</v>
      </c>
      <c r="C211">
        <v>24</v>
      </c>
      <c r="D211" t="str" cm="1">
        <f t="array" ref="D211">_xlfn.IFS(Main[[#This Row],[Age]]&lt;=23,"[0-23]",Main[[#This Row],[Age]]&lt;=45,"[24-45]",Main[[#This Row],[Age]]&lt;=68,"[46-68]",Main[[#This Row],[Age]]&gt;68,"[68+]")</f>
        <v>[24-45]</v>
      </c>
      <c r="E211" t="s">
        <v>9</v>
      </c>
      <c r="F211" t="s">
        <v>16</v>
      </c>
      <c r="G211" s="6">
        <v>30.609137858229492</v>
      </c>
      <c r="H211">
        <v>2</v>
      </c>
      <c r="I211">
        <v>10</v>
      </c>
      <c r="J211" s="3">
        <f>_xlfn.XLOOKUP(Main[[#This Row],[Patient_ID]],Hospitalvisits[Patient_ID],Hospitalvisits[Admission_Date])</f>
        <v>44659</v>
      </c>
      <c r="K211" s="3">
        <f>_xlfn.XLOOKUP(Main[[#This Row],[Patient_ID]],Hospitalvisits[Patient_ID],Hospitalvisits[Discharge_Date])</f>
        <v>44670</v>
      </c>
      <c r="L211">
        <f>Main[[#This Row],[Discharge Date]]-Main[[#This Row],[Admission Date]]</f>
        <v>11</v>
      </c>
      <c r="M211" t="str">
        <f>_xlfn.XLOOKUP(Main[[#This Row],[Patient_ID]],Hospitalvisits[Patient_ID],Hospitalvisits[Medical_Condition])</f>
        <v>Seizures</v>
      </c>
      <c r="N211" t="str">
        <f>_xlfn.XLOOKUP(Main[[#This Row],[Patient_ID]],Hospitalvisits[Patient_ID],Hospitalvisits[Department])</f>
        <v>Neurology</v>
      </c>
      <c r="O211" s="8">
        <f>_xlfn.XLOOKUP(Main[[#This Row],[Patient_ID]],Financials[Patient_ID],Financials[Total_Bill_Amount])</f>
        <v>20232</v>
      </c>
      <c r="P211">
        <f>_xlfn.XLOOKUP(Main[[#This Row],[Patient_ID]],Financials[Patient_ID],Financials[Insurance_Coverage])</f>
        <v>11717.11140213338</v>
      </c>
      <c r="Q211">
        <f>Main[[#This Row],[Total  Bill Amount]]-Main[[#This Row],[Insurance Coverage]]</f>
        <v>8514.8885978666203</v>
      </c>
      <c r="R211">
        <f>_xlfn.XLOOKUP(Main[[#This Row],[Patient_ID]],Hospitalvisits[Patient_ID],Hospitalvisits[Readmission Status])</f>
        <v>0</v>
      </c>
      <c r="S211" t="str">
        <f>_xlfn.XLOOKUP(Main[[#This Row],[Patient_ID]],Hospitalvisits[Patient_ID],Hospitalvisits[Hospital_Bed])</f>
        <v>General Ward</v>
      </c>
    </row>
    <row r="212" spans="1:19">
      <c r="A212">
        <v>235</v>
      </c>
      <c r="B212" t="s">
        <v>248</v>
      </c>
      <c r="C212">
        <v>35</v>
      </c>
      <c r="D212" t="str" cm="1">
        <f t="array" ref="D212">_xlfn.IFS(Main[[#This Row],[Age]]&lt;=23,"[0-23]",Main[[#This Row],[Age]]&lt;=45,"[24-45]",Main[[#This Row],[Age]]&lt;=68,"[46-68]",Main[[#This Row],[Age]]&gt;68,"[68+]")</f>
        <v>[24-45]</v>
      </c>
      <c r="E212" t="s">
        <v>12</v>
      </c>
      <c r="F212" t="s">
        <v>18</v>
      </c>
      <c r="G212" s="6">
        <v>34.988768019414678</v>
      </c>
      <c r="H212">
        <v>4</v>
      </c>
      <c r="I212">
        <v>6</v>
      </c>
      <c r="J212" s="3">
        <f>_xlfn.XLOOKUP(Main[[#This Row],[Patient_ID]],Hospitalvisits[Patient_ID],Hospitalvisits[Admission_Date])</f>
        <v>45184</v>
      </c>
      <c r="K212" s="3">
        <f>_xlfn.XLOOKUP(Main[[#This Row],[Patient_ID]],Hospitalvisits[Patient_ID],Hospitalvisits[Discharge_Date])</f>
        <v>45192</v>
      </c>
      <c r="L212">
        <f>Main[[#This Row],[Discharge Date]]-Main[[#This Row],[Admission Date]]</f>
        <v>8</v>
      </c>
      <c r="M212" t="str">
        <f>_xlfn.XLOOKUP(Main[[#This Row],[Patient_ID]],Hospitalvisits[Patient_ID],Hospitalvisits[Medical_Condition])</f>
        <v>Stroke</v>
      </c>
      <c r="N212" t="str">
        <f>_xlfn.XLOOKUP(Main[[#This Row],[Patient_ID]],Hospitalvisits[Patient_ID],Hospitalvisits[Department])</f>
        <v>Neurology</v>
      </c>
      <c r="O212" s="8">
        <f>_xlfn.XLOOKUP(Main[[#This Row],[Patient_ID]],Financials[Patient_ID],Financials[Total_Bill_Amount])</f>
        <v>4570</v>
      </c>
      <c r="P212">
        <f>_xlfn.XLOOKUP(Main[[#This Row],[Patient_ID]],Financials[Patient_ID],Financials[Insurance_Coverage])</f>
        <v>2775.3813439904002</v>
      </c>
      <c r="Q212">
        <f>Main[[#This Row],[Total  Bill Amount]]-Main[[#This Row],[Insurance Coverage]]</f>
        <v>1794.6186560095998</v>
      </c>
      <c r="R212">
        <f>_xlfn.XLOOKUP(Main[[#This Row],[Patient_ID]],Hospitalvisits[Patient_ID],Hospitalvisits[Readmission Status])</f>
        <v>0</v>
      </c>
      <c r="S212" t="str">
        <f>_xlfn.XLOOKUP(Main[[#This Row],[Patient_ID]],Hospitalvisits[Patient_ID],Hospitalvisits[Hospital_Bed])</f>
        <v>General Ward</v>
      </c>
    </row>
    <row r="213" spans="1:19">
      <c r="A213">
        <v>236</v>
      </c>
      <c r="B213" t="s">
        <v>249</v>
      </c>
      <c r="C213">
        <v>62</v>
      </c>
      <c r="D213" t="str" cm="1">
        <f t="array" ref="D213">_xlfn.IFS(Main[[#This Row],[Age]]&lt;=23,"[0-23]",Main[[#This Row],[Age]]&lt;=45,"[24-45]",Main[[#This Row],[Age]]&lt;=68,"[46-68]",Main[[#This Row],[Age]]&gt;68,"[68+]")</f>
        <v>[46-68]</v>
      </c>
      <c r="E213" t="s">
        <v>12</v>
      </c>
      <c r="F213" t="s">
        <v>13</v>
      </c>
      <c r="G213" s="6">
        <v>33.084883754291177</v>
      </c>
      <c r="H213">
        <v>3</v>
      </c>
      <c r="I213">
        <v>9</v>
      </c>
      <c r="J213" s="3">
        <f>_xlfn.XLOOKUP(Main[[#This Row],[Patient_ID]],Hospitalvisits[Patient_ID],Hospitalvisits[Admission_Date])</f>
        <v>45019</v>
      </c>
      <c r="K213" s="3">
        <f>_xlfn.XLOOKUP(Main[[#This Row],[Patient_ID]],Hospitalvisits[Patient_ID],Hospitalvisits[Discharge_Date])</f>
        <v>45024</v>
      </c>
      <c r="L213">
        <f>Main[[#This Row],[Discharge Date]]-Main[[#This Row],[Admission Date]]</f>
        <v>5</v>
      </c>
      <c r="M213" t="str">
        <f>_xlfn.XLOOKUP(Main[[#This Row],[Patient_ID]],Hospitalvisits[Patient_ID],Hospitalvisits[Medical_Condition])</f>
        <v>Cancer</v>
      </c>
      <c r="N213" t="str">
        <f>_xlfn.XLOOKUP(Main[[#This Row],[Patient_ID]],Hospitalvisits[Patient_ID],Hospitalvisits[Department])</f>
        <v>Oncology</v>
      </c>
      <c r="O213" s="8">
        <f>_xlfn.XLOOKUP(Main[[#This Row],[Patient_ID]],Financials[Patient_ID],Financials[Total_Bill_Amount])</f>
        <v>14348</v>
      </c>
      <c r="P213">
        <f>_xlfn.XLOOKUP(Main[[#This Row],[Patient_ID]],Financials[Patient_ID],Financials[Insurance_Coverage])</f>
        <v>11916.19669186604</v>
      </c>
      <c r="Q213">
        <f>Main[[#This Row],[Total  Bill Amount]]-Main[[#This Row],[Insurance Coverage]]</f>
        <v>2431.8033081339599</v>
      </c>
      <c r="R213">
        <f>_xlfn.XLOOKUP(Main[[#This Row],[Patient_ID]],Hospitalvisits[Patient_ID],Hospitalvisits[Readmission Status])</f>
        <v>0</v>
      </c>
      <c r="S213" t="str">
        <f>_xlfn.XLOOKUP(Main[[#This Row],[Patient_ID]],Hospitalvisits[Patient_ID],Hospitalvisits[Hospital_Bed])</f>
        <v>Semi-Private Room</v>
      </c>
    </row>
    <row r="214" spans="1:19">
      <c r="A214">
        <v>237</v>
      </c>
      <c r="B214" t="s">
        <v>250</v>
      </c>
      <c r="C214">
        <v>81</v>
      </c>
      <c r="D214" t="str" cm="1">
        <f t="array" ref="D214">_xlfn.IFS(Main[[#This Row],[Age]]&lt;=23,"[0-23]",Main[[#This Row],[Age]]&lt;=45,"[24-45]",Main[[#This Row],[Age]]&lt;=68,"[46-68]",Main[[#This Row],[Age]]&gt;68,"[68+]")</f>
        <v>[68+]</v>
      </c>
      <c r="E214" t="s">
        <v>12</v>
      </c>
      <c r="F214" t="s">
        <v>18</v>
      </c>
      <c r="G214" s="6">
        <v>15.842689160120949</v>
      </c>
      <c r="H214">
        <v>1</v>
      </c>
      <c r="I214">
        <v>6</v>
      </c>
      <c r="J214" s="3">
        <f>_xlfn.XLOOKUP(Main[[#This Row],[Patient_ID]],Hospitalvisits[Patient_ID],Hospitalvisits[Admission_Date])</f>
        <v>44969</v>
      </c>
      <c r="K214" s="3">
        <f>_xlfn.XLOOKUP(Main[[#This Row],[Patient_ID]],Hospitalvisits[Patient_ID],Hospitalvisits[Discharge_Date])</f>
        <v>44977</v>
      </c>
      <c r="L214">
        <f>Main[[#This Row],[Discharge Date]]-Main[[#This Row],[Admission Date]]</f>
        <v>8</v>
      </c>
      <c r="M214" t="str">
        <f>_xlfn.XLOOKUP(Main[[#This Row],[Patient_ID]],Hospitalvisits[Patient_ID],Hospitalvisits[Medical_Condition])</f>
        <v>Stroke</v>
      </c>
      <c r="N214" t="str">
        <f>_xlfn.XLOOKUP(Main[[#This Row],[Patient_ID]],Hospitalvisits[Patient_ID],Hospitalvisits[Department])</f>
        <v>Neurology</v>
      </c>
      <c r="O214" s="8">
        <f>_xlfn.XLOOKUP(Main[[#This Row],[Patient_ID]],Financials[Patient_ID],Financials[Total_Bill_Amount])</f>
        <v>16955</v>
      </c>
      <c r="P214">
        <f>_xlfn.XLOOKUP(Main[[#This Row],[Patient_ID]],Financials[Patient_ID],Financials[Insurance_Coverage])</f>
        <v>11150.68663250296</v>
      </c>
      <c r="Q214">
        <f>Main[[#This Row],[Total  Bill Amount]]-Main[[#This Row],[Insurance Coverage]]</f>
        <v>5804.3133674970395</v>
      </c>
      <c r="R214">
        <f>_xlfn.XLOOKUP(Main[[#This Row],[Patient_ID]],Hospitalvisits[Patient_ID],Hospitalvisits[Readmission Status])</f>
        <v>0</v>
      </c>
      <c r="S214" t="str">
        <f>_xlfn.XLOOKUP(Main[[#This Row],[Patient_ID]],Hospitalvisits[Patient_ID],Hospitalvisits[Hospital_Bed])</f>
        <v>General Ward</v>
      </c>
    </row>
    <row r="215" spans="1:19">
      <c r="A215">
        <v>238</v>
      </c>
      <c r="B215" t="s">
        <v>251</v>
      </c>
      <c r="C215">
        <v>21</v>
      </c>
      <c r="D215" t="str" cm="1">
        <f t="array" ref="D215">_xlfn.IFS(Main[[#This Row],[Age]]&lt;=23,"[0-23]",Main[[#This Row],[Age]]&lt;=45,"[24-45]",Main[[#This Row],[Age]]&lt;=68,"[46-68]",Main[[#This Row],[Age]]&gt;68,"[68+]")</f>
        <v>[0-23]</v>
      </c>
      <c r="E215" t="s">
        <v>9</v>
      </c>
      <c r="F215" t="s">
        <v>10</v>
      </c>
      <c r="G215" s="6">
        <v>23.425805489570092</v>
      </c>
      <c r="H215">
        <v>1</v>
      </c>
      <c r="I215">
        <v>1</v>
      </c>
      <c r="J215" s="3">
        <f>_xlfn.XLOOKUP(Main[[#This Row],[Patient_ID]],Hospitalvisits[Patient_ID],Hospitalvisits[Admission_Date])</f>
        <v>44733</v>
      </c>
      <c r="K215" s="3">
        <f>_xlfn.XLOOKUP(Main[[#This Row],[Patient_ID]],Hospitalvisits[Patient_ID],Hospitalvisits[Discharge_Date])</f>
        <v>44740</v>
      </c>
      <c r="L215">
        <f>Main[[#This Row],[Discharge Date]]-Main[[#This Row],[Admission Date]]</f>
        <v>7</v>
      </c>
      <c r="M215" t="str">
        <f>_xlfn.XLOOKUP(Main[[#This Row],[Patient_ID]],Hospitalvisits[Patient_ID],Hospitalvisits[Medical_Condition])</f>
        <v>Heart Disease</v>
      </c>
      <c r="N215" t="str">
        <f>_xlfn.XLOOKUP(Main[[#This Row],[Patient_ID]],Hospitalvisits[Patient_ID],Hospitalvisits[Department])</f>
        <v>Cardiology</v>
      </c>
      <c r="O215" s="8">
        <f>_xlfn.XLOOKUP(Main[[#This Row],[Patient_ID]],Financials[Patient_ID],Financials[Total_Bill_Amount])</f>
        <v>19993</v>
      </c>
      <c r="P215">
        <f>_xlfn.XLOOKUP(Main[[#This Row],[Patient_ID]],Financials[Patient_ID],Financials[Insurance_Coverage])</f>
        <v>14602.629605183551</v>
      </c>
      <c r="Q215">
        <f>Main[[#This Row],[Total  Bill Amount]]-Main[[#This Row],[Insurance Coverage]]</f>
        <v>5390.3703948164493</v>
      </c>
      <c r="R215">
        <f>_xlfn.XLOOKUP(Main[[#This Row],[Patient_ID]],Hospitalvisits[Patient_ID],Hospitalvisits[Readmission Status])</f>
        <v>0</v>
      </c>
      <c r="S215" t="str">
        <f>_xlfn.XLOOKUP(Main[[#This Row],[Patient_ID]],Hospitalvisits[Patient_ID],Hospitalvisits[Hospital_Bed])</f>
        <v>ICU</v>
      </c>
    </row>
    <row r="216" spans="1:19">
      <c r="A216">
        <v>239</v>
      </c>
      <c r="B216" t="s">
        <v>252</v>
      </c>
      <c r="C216">
        <v>19</v>
      </c>
      <c r="D216" t="str" cm="1">
        <f t="array" ref="D216">_xlfn.IFS(Main[[#This Row],[Age]]&lt;=23,"[0-23]",Main[[#This Row],[Age]]&lt;=45,"[24-45]",Main[[#This Row],[Age]]&lt;=68,"[46-68]",Main[[#This Row],[Age]]&gt;68,"[68+]")</f>
        <v>[0-23]</v>
      </c>
      <c r="E216" t="s">
        <v>9</v>
      </c>
      <c r="F216" t="s">
        <v>10</v>
      </c>
      <c r="G216" s="6">
        <v>36.017886494479939</v>
      </c>
      <c r="H216">
        <v>4</v>
      </c>
      <c r="I216">
        <v>2</v>
      </c>
      <c r="J216" s="3">
        <f>_xlfn.XLOOKUP(Main[[#This Row],[Patient_ID]],Hospitalvisits[Patient_ID],Hospitalvisits[Admission_Date])</f>
        <v>45254</v>
      </c>
      <c r="K216" s="3">
        <f>_xlfn.XLOOKUP(Main[[#This Row],[Patient_ID]],Hospitalvisits[Patient_ID],Hospitalvisits[Discharge_Date])</f>
        <v>45260</v>
      </c>
      <c r="L216">
        <f>Main[[#This Row],[Discharge Date]]-Main[[#This Row],[Admission Date]]</f>
        <v>6</v>
      </c>
      <c r="M216" t="str">
        <f>_xlfn.XLOOKUP(Main[[#This Row],[Patient_ID]],Hospitalvisits[Patient_ID],Hospitalvisits[Medical_Condition])</f>
        <v>Stroke</v>
      </c>
      <c r="N216" t="str">
        <f>_xlfn.XLOOKUP(Main[[#This Row],[Patient_ID]],Hospitalvisits[Patient_ID],Hospitalvisits[Department])</f>
        <v>Neurology</v>
      </c>
      <c r="O216" s="8">
        <f>_xlfn.XLOOKUP(Main[[#This Row],[Patient_ID]],Financials[Patient_ID],Financials[Total_Bill_Amount])</f>
        <v>21923</v>
      </c>
      <c r="P216">
        <f>_xlfn.XLOOKUP(Main[[#This Row],[Patient_ID]],Financials[Patient_ID],Financials[Insurance_Coverage])</f>
        <v>16507.249635880111</v>
      </c>
      <c r="Q216">
        <f>Main[[#This Row],[Total  Bill Amount]]-Main[[#This Row],[Insurance Coverage]]</f>
        <v>5415.7503641198891</v>
      </c>
      <c r="R216">
        <f>_xlfn.XLOOKUP(Main[[#This Row],[Patient_ID]],Hospitalvisits[Patient_ID],Hospitalvisits[Readmission Status])</f>
        <v>0</v>
      </c>
      <c r="S216" t="str">
        <f>_xlfn.XLOOKUP(Main[[#This Row],[Patient_ID]],Hospitalvisits[Patient_ID],Hospitalvisits[Hospital_Bed])</f>
        <v>Semi-Private Room</v>
      </c>
    </row>
    <row r="217" spans="1:19">
      <c r="A217">
        <v>241</v>
      </c>
      <c r="B217" t="s">
        <v>254</v>
      </c>
      <c r="C217">
        <v>21</v>
      </c>
      <c r="D217" t="str" cm="1">
        <f t="array" ref="D217">_xlfn.IFS(Main[[#This Row],[Age]]&lt;=23,"[0-23]",Main[[#This Row],[Age]]&lt;=45,"[24-45]",Main[[#This Row],[Age]]&lt;=68,"[46-68]",Main[[#This Row],[Age]]&gt;68,"[68+]")</f>
        <v>[0-23]</v>
      </c>
      <c r="E217" t="s">
        <v>9</v>
      </c>
      <c r="F217" t="s">
        <v>16</v>
      </c>
      <c r="G217" s="6">
        <v>34.395934522217587</v>
      </c>
      <c r="H217">
        <v>1</v>
      </c>
      <c r="I217">
        <v>9</v>
      </c>
      <c r="J217" s="3">
        <f>_xlfn.XLOOKUP(Main[[#This Row],[Patient_ID]],Hospitalvisits[Patient_ID],Hospitalvisits[Admission_Date])</f>
        <v>44841</v>
      </c>
      <c r="K217" s="3">
        <f>_xlfn.XLOOKUP(Main[[#This Row],[Patient_ID]],Hospitalvisits[Patient_ID],Hospitalvisits[Discharge_Date])</f>
        <v>44843</v>
      </c>
      <c r="L217">
        <f>Main[[#This Row],[Discharge Date]]-Main[[#This Row],[Admission Date]]</f>
        <v>2</v>
      </c>
      <c r="M217" t="str">
        <f>_xlfn.XLOOKUP(Main[[#This Row],[Patient_ID]],Hospitalvisits[Patient_ID],Hospitalvisits[Medical_Condition])</f>
        <v>Allergies</v>
      </c>
      <c r="N217" t="str">
        <f>_xlfn.XLOOKUP(Main[[#This Row],[Patient_ID]],Hospitalvisits[Patient_ID],Hospitalvisits[Department])</f>
        <v>Pediatrics</v>
      </c>
      <c r="O217" s="8">
        <f>_xlfn.XLOOKUP(Main[[#This Row],[Patient_ID]],Financials[Patient_ID],Financials[Total_Bill_Amount])</f>
        <v>12910</v>
      </c>
      <c r="P217">
        <f>_xlfn.XLOOKUP(Main[[#This Row],[Patient_ID]],Financials[Patient_ID],Financials[Insurance_Coverage])</f>
        <v>11113.71333022141</v>
      </c>
      <c r="Q217">
        <f>Main[[#This Row],[Total  Bill Amount]]-Main[[#This Row],[Insurance Coverage]]</f>
        <v>1796.2866697785903</v>
      </c>
      <c r="R217">
        <f>_xlfn.XLOOKUP(Main[[#This Row],[Patient_ID]],Hospitalvisits[Patient_ID],Hospitalvisits[Readmission Status])</f>
        <v>0</v>
      </c>
      <c r="S217" t="str">
        <f>_xlfn.XLOOKUP(Main[[#This Row],[Patient_ID]],Hospitalvisits[Patient_ID],Hospitalvisits[Hospital_Bed])</f>
        <v>General Ward</v>
      </c>
    </row>
    <row r="218" spans="1:19">
      <c r="A218">
        <v>243</v>
      </c>
      <c r="B218" t="s">
        <v>256</v>
      </c>
      <c r="C218">
        <v>75</v>
      </c>
      <c r="D218" t="str" cm="1">
        <f t="array" ref="D218">_xlfn.IFS(Main[[#This Row],[Age]]&lt;=23,"[0-23]",Main[[#This Row],[Age]]&lt;=45,"[24-45]",Main[[#This Row],[Age]]&lt;=68,"[46-68]",Main[[#This Row],[Age]]&gt;68,"[68+]")</f>
        <v>[68+]</v>
      </c>
      <c r="E218" t="s">
        <v>9</v>
      </c>
      <c r="F218" t="s">
        <v>18</v>
      </c>
      <c r="G218" s="6">
        <v>25.654132570278371</v>
      </c>
      <c r="H218">
        <v>1</v>
      </c>
      <c r="I218">
        <v>2</v>
      </c>
      <c r="J218" s="3">
        <f>_xlfn.XLOOKUP(Main[[#This Row],[Patient_ID]],Hospitalvisits[Patient_ID],Hospitalvisits[Admission_Date])</f>
        <v>44607</v>
      </c>
      <c r="K218" s="3">
        <f>_xlfn.XLOOKUP(Main[[#This Row],[Patient_ID]],Hospitalvisits[Patient_ID],Hospitalvisits[Discharge_Date])</f>
        <v>44608</v>
      </c>
      <c r="L218">
        <f>Main[[#This Row],[Discharge Date]]-Main[[#This Row],[Admission Date]]</f>
        <v>1</v>
      </c>
      <c r="M218" t="str">
        <f>_xlfn.XLOOKUP(Main[[#This Row],[Patient_ID]],Hospitalvisits[Patient_ID],Hospitalvisits[Medical_Condition])</f>
        <v>Allergies</v>
      </c>
      <c r="N218" t="str">
        <f>_xlfn.XLOOKUP(Main[[#This Row],[Patient_ID]],Hospitalvisits[Patient_ID],Hospitalvisits[Department])</f>
        <v>Pediatrics</v>
      </c>
      <c r="O218" s="8">
        <f>_xlfn.XLOOKUP(Main[[#This Row],[Patient_ID]],Financials[Patient_ID],Financials[Total_Bill_Amount])</f>
        <v>23054</v>
      </c>
      <c r="P218">
        <f>_xlfn.XLOOKUP(Main[[#This Row],[Patient_ID]],Financials[Patient_ID],Financials[Insurance_Coverage])</f>
        <v>19923.510634545761</v>
      </c>
      <c r="Q218">
        <f>Main[[#This Row],[Total  Bill Amount]]-Main[[#This Row],[Insurance Coverage]]</f>
        <v>3130.4893654542393</v>
      </c>
      <c r="R218">
        <f>_xlfn.XLOOKUP(Main[[#This Row],[Patient_ID]],Hospitalvisits[Patient_ID],Hospitalvisits[Readmission Status])</f>
        <v>0</v>
      </c>
      <c r="S218" t="str">
        <f>_xlfn.XLOOKUP(Main[[#This Row],[Patient_ID]],Hospitalvisits[Patient_ID],Hospitalvisits[Hospital_Bed])</f>
        <v>Private Room</v>
      </c>
    </row>
    <row r="219" spans="1:19">
      <c r="A219">
        <v>244</v>
      </c>
      <c r="B219" t="s">
        <v>257</v>
      </c>
      <c r="C219">
        <v>7</v>
      </c>
      <c r="D219" t="str" cm="1">
        <f t="array" ref="D219">_xlfn.IFS(Main[[#This Row],[Age]]&lt;=23,"[0-23]",Main[[#This Row],[Age]]&lt;=45,"[24-45]",Main[[#This Row],[Age]]&lt;=68,"[46-68]",Main[[#This Row],[Age]]&gt;68,"[68+]")</f>
        <v>[0-23]</v>
      </c>
      <c r="E219" t="s">
        <v>9</v>
      </c>
      <c r="F219" t="s">
        <v>10</v>
      </c>
      <c r="G219" s="6">
        <v>24.860224230088019</v>
      </c>
      <c r="H219">
        <v>5</v>
      </c>
      <c r="I219">
        <v>2</v>
      </c>
      <c r="J219" s="3">
        <f>_xlfn.XLOOKUP(Main[[#This Row],[Patient_ID]],Hospitalvisits[Patient_ID],Hospitalvisits[Admission_Date])</f>
        <v>44624</v>
      </c>
      <c r="K219" s="3">
        <f>_xlfn.XLOOKUP(Main[[#This Row],[Patient_ID]],Hospitalvisits[Patient_ID],Hospitalvisits[Discharge_Date])</f>
        <v>44631</v>
      </c>
      <c r="L219">
        <f>Main[[#This Row],[Discharge Date]]-Main[[#This Row],[Admission Date]]</f>
        <v>7</v>
      </c>
      <c r="M219" t="str">
        <f>_xlfn.XLOOKUP(Main[[#This Row],[Patient_ID]],Hospitalvisits[Patient_ID],Hospitalvisits[Medical_Condition])</f>
        <v>Tumor</v>
      </c>
      <c r="N219" t="str">
        <f>_xlfn.XLOOKUP(Main[[#This Row],[Patient_ID]],Hospitalvisits[Patient_ID],Hospitalvisits[Department])</f>
        <v>Oncology</v>
      </c>
      <c r="O219" s="8">
        <f>_xlfn.XLOOKUP(Main[[#This Row],[Patient_ID]],Financials[Patient_ID],Financials[Total_Bill_Amount])</f>
        <v>23719</v>
      </c>
      <c r="P219">
        <f>_xlfn.XLOOKUP(Main[[#This Row],[Patient_ID]],Financials[Patient_ID],Financials[Insurance_Coverage])</f>
        <v>19516.980991360109</v>
      </c>
      <c r="Q219">
        <f>Main[[#This Row],[Total  Bill Amount]]-Main[[#This Row],[Insurance Coverage]]</f>
        <v>4202.0190086398907</v>
      </c>
      <c r="R219">
        <f>_xlfn.XLOOKUP(Main[[#This Row],[Patient_ID]],Hospitalvisits[Patient_ID],Hospitalvisits[Readmission Status])</f>
        <v>0</v>
      </c>
      <c r="S219" t="str">
        <f>_xlfn.XLOOKUP(Main[[#This Row],[Patient_ID]],Hospitalvisits[Patient_ID],Hospitalvisits[Hospital_Bed])</f>
        <v>ICU</v>
      </c>
    </row>
    <row r="220" spans="1:19">
      <c r="A220">
        <v>245</v>
      </c>
      <c r="B220" t="s">
        <v>258</v>
      </c>
      <c r="C220">
        <v>56</v>
      </c>
      <c r="D220" t="str" cm="1">
        <f t="array" ref="D220">_xlfn.IFS(Main[[#This Row],[Age]]&lt;=23,"[0-23]",Main[[#This Row],[Age]]&lt;=45,"[24-45]",Main[[#This Row],[Age]]&lt;=68,"[46-68]",Main[[#This Row],[Age]]&gt;68,"[68+]")</f>
        <v>[46-68]</v>
      </c>
      <c r="E220" t="s">
        <v>12</v>
      </c>
      <c r="F220" t="s">
        <v>18</v>
      </c>
      <c r="G220" s="6">
        <v>25.01819946181767</v>
      </c>
      <c r="H220">
        <v>3</v>
      </c>
      <c r="I220">
        <v>5</v>
      </c>
      <c r="J220" s="3">
        <f>_xlfn.XLOOKUP(Main[[#This Row],[Patient_ID]],Hospitalvisits[Patient_ID],Hospitalvisits[Admission_Date])</f>
        <v>44861</v>
      </c>
      <c r="K220" s="3">
        <f>_xlfn.XLOOKUP(Main[[#This Row],[Patient_ID]],Hospitalvisits[Patient_ID],Hospitalvisits[Discharge_Date])</f>
        <v>44869</v>
      </c>
      <c r="L220">
        <f>Main[[#This Row],[Discharge Date]]-Main[[#This Row],[Admission Date]]</f>
        <v>8</v>
      </c>
      <c r="M220" t="str">
        <f>_xlfn.XLOOKUP(Main[[#This Row],[Patient_ID]],Hospitalvisits[Patient_ID],Hospitalvisits[Medical_Condition])</f>
        <v>Internal Bleeding</v>
      </c>
      <c r="N220" t="str">
        <f>_xlfn.XLOOKUP(Main[[#This Row],[Patient_ID]],Hospitalvisits[Patient_ID],Hospitalvisits[Department])</f>
        <v>Emergency</v>
      </c>
      <c r="O220" s="8">
        <f>_xlfn.XLOOKUP(Main[[#This Row],[Patient_ID]],Financials[Patient_ID],Financials[Total_Bill_Amount])</f>
        <v>11837</v>
      </c>
      <c r="P220">
        <f>_xlfn.XLOOKUP(Main[[#This Row],[Patient_ID]],Financials[Patient_ID],Financials[Insurance_Coverage])</f>
        <v>7503.5180437518702</v>
      </c>
      <c r="Q220">
        <f>Main[[#This Row],[Total  Bill Amount]]-Main[[#This Row],[Insurance Coverage]]</f>
        <v>4333.4819562481298</v>
      </c>
      <c r="R220">
        <f>_xlfn.XLOOKUP(Main[[#This Row],[Patient_ID]],Hospitalvisits[Patient_ID],Hospitalvisits[Readmission Status])</f>
        <v>0</v>
      </c>
      <c r="S220" t="str">
        <f>_xlfn.XLOOKUP(Main[[#This Row],[Patient_ID]],Hospitalvisits[Patient_ID],Hospitalvisits[Hospital_Bed])</f>
        <v>Semi-Private Room</v>
      </c>
    </row>
    <row r="221" spans="1:19">
      <c r="A221">
        <v>246</v>
      </c>
      <c r="B221" t="s">
        <v>259</v>
      </c>
      <c r="C221">
        <v>29</v>
      </c>
      <c r="D221" t="str" cm="1">
        <f t="array" ref="D221">_xlfn.IFS(Main[[#This Row],[Age]]&lt;=23,"[0-23]",Main[[#This Row],[Age]]&lt;=45,"[24-45]",Main[[#This Row],[Age]]&lt;=68,"[46-68]",Main[[#This Row],[Age]]&gt;68,"[68+]")</f>
        <v>[24-45]</v>
      </c>
      <c r="E221" t="s">
        <v>9</v>
      </c>
      <c r="F221" t="s">
        <v>18</v>
      </c>
      <c r="G221" s="6">
        <v>22.335820870330789</v>
      </c>
      <c r="H221">
        <v>1</v>
      </c>
      <c r="I221">
        <v>6</v>
      </c>
      <c r="J221" s="3">
        <f>_xlfn.XLOOKUP(Main[[#This Row],[Patient_ID]],Hospitalvisits[Patient_ID],Hospitalvisits[Admission_Date])</f>
        <v>45381</v>
      </c>
      <c r="K221" s="3">
        <f>_xlfn.XLOOKUP(Main[[#This Row],[Patient_ID]],Hospitalvisits[Patient_ID],Hospitalvisits[Discharge_Date])</f>
        <v>45398</v>
      </c>
      <c r="L221">
        <f>Main[[#This Row],[Discharge Date]]-Main[[#This Row],[Admission Date]]</f>
        <v>17</v>
      </c>
      <c r="M221" t="str">
        <f>_xlfn.XLOOKUP(Main[[#This Row],[Patient_ID]],Hospitalvisits[Patient_ID],Hospitalvisits[Medical_Condition])</f>
        <v>Tumor</v>
      </c>
      <c r="N221" t="str">
        <f>_xlfn.XLOOKUP(Main[[#This Row],[Patient_ID]],Hospitalvisits[Patient_ID],Hospitalvisits[Department])</f>
        <v>Oncology</v>
      </c>
      <c r="O221" s="8">
        <f>_xlfn.XLOOKUP(Main[[#This Row],[Patient_ID]],Financials[Patient_ID],Financials[Total_Bill_Amount])</f>
        <v>12163</v>
      </c>
      <c r="P221">
        <f>_xlfn.XLOOKUP(Main[[#This Row],[Patient_ID]],Financials[Patient_ID],Financials[Insurance_Coverage])</f>
        <v>10550.758243158571</v>
      </c>
      <c r="Q221">
        <f>Main[[#This Row],[Total  Bill Amount]]-Main[[#This Row],[Insurance Coverage]]</f>
        <v>1612.2417568414294</v>
      </c>
      <c r="R221">
        <f>_xlfn.XLOOKUP(Main[[#This Row],[Patient_ID]],Hospitalvisits[Patient_ID],Hospitalvisits[Readmission Status])</f>
        <v>0</v>
      </c>
      <c r="S221" t="str">
        <f>_xlfn.XLOOKUP(Main[[#This Row],[Patient_ID]],Hospitalvisits[Patient_ID],Hospitalvisits[Hospital_Bed])</f>
        <v>Private Room</v>
      </c>
    </row>
    <row r="222" spans="1:19">
      <c r="A222">
        <v>247</v>
      </c>
      <c r="B222" t="s">
        <v>260</v>
      </c>
      <c r="C222">
        <v>71</v>
      </c>
      <c r="D222" t="str" cm="1">
        <f t="array" ref="D222">_xlfn.IFS(Main[[#This Row],[Age]]&lt;=23,"[0-23]",Main[[#This Row],[Age]]&lt;=45,"[24-45]",Main[[#This Row],[Age]]&lt;=68,"[46-68]",Main[[#This Row],[Age]]&gt;68,"[68+]")</f>
        <v>[68+]</v>
      </c>
      <c r="E222" t="s">
        <v>12</v>
      </c>
      <c r="F222" t="s">
        <v>18</v>
      </c>
      <c r="G222" s="6">
        <v>21.809207500498989</v>
      </c>
      <c r="H222">
        <v>5</v>
      </c>
      <c r="I222">
        <v>6</v>
      </c>
      <c r="J222" s="3">
        <f>_xlfn.XLOOKUP(Main[[#This Row],[Patient_ID]],Hospitalvisits[Patient_ID],Hospitalvisits[Admission_Date])</f>
        <v>44862</v>
      </c>
      <c r="K222" s="3">
        <f>_xlfn.XLOOKUP(Main[[#This Row],[Patient_ID]],Hospitalvisits[Patient_ID],Hospitalvisits[Discharge_Date])</f>
        <v>44864</v>
      </c>
      <c r="L222">
        <f>Main[[#This Row],[Discharge Date]]-Main[[#This Row],[Admission Date]]</f>
        <v>2</v>
      </c>
      <c r="M222" t="str">
        <f>_xlfn.XLOOKUP(Main[[#This Row],[Patient_ID]],Hospitalvisits[Patient_ID],Hospitalvisits[Medical_Condition])</f>
        <v>Severe Trauma</v>
      </c>
      <c r="N222" t="str">
        <f>_xlfn.XLOOKUP(Main[[#This Row],[Patient_ID]],Hospitalvisits[Patient_ID],Hospitalvisits[Department])</f>
        <v>Emergency</v>
      </c>
      <c r="O222" s="8">
        <f>_xlfn.XLOOKUP(Main[[#This Row],[Patient_ID]],Financials[Patient_ID],Financials[Total_Bill_Amount])</f>
        <v>8535</v>
      </c>
      <c r="P222">
        <f>_xlfn.XLOOKUP(Main[[#This Row],[Patient_ID]],Financials[Patient_ID],Financials[Insurance_Coverage])</f>
        <v>5712.863182784542</v>
      </c>
      <c r="Q222">
        <f>Main[[#This Row],[Total  Bill Amount]]-Main[[#This Row],[Insurance Coverage]]</f>
        <v>2822.136817215458</v>
      </c>
      <c r="R222">
        <f>_xlfn.XLOOKUP(Main[[#This Row],[Patient_ID]],Hospitalvisits[Patient_ID],Hospitalvisits[Readmission Status])</f>
        <v>0</v>
      </c>
      <c r="S222" t="str">
        <f>_xlfn.XLOOKUP(Main[[#This Row],[Patient_ID]],Hospitalvisits[Patient_ID],Hospitalvisits[Hospital_Bed])</f>
        <v>Private Room</v>
      </c>
    </row>
    <row r="223" spans="1:19">
      <c r="A223">
        <v>248</v>
      </c>
      <c r="B223" t="s">
        <v>261</v>
      </c>
      <c r="C223">
        <v>6</v>
      </c>
      <c r="D223" t="str" cm="1">
        <f t="array" ref="D223">_xlfn.IFS(Main[[#This Row],[Age]]&lt;=23,"[0-23]",Main[[#This Row],[Age]]&lt;=45,"[24-45]",Main[[#This Row],[Age]]&lt;=68,"[46-68]",Main[[#This Row],[Age]]&gt;68,"[68+]")</f>
        <v>[0-23]</v>
      </c>
      <c r="E223" t="s">
        <v>12</v>
      </c>
      <c r="F223" t="s">
        <v>18</v>
      </c>
      <c r="G223" s="6">
        <v>18.69832241976729</v>
      </c>
      <c r="H223">
        <v>4</v>
      </c>
      <c r="I223">
        <v>8</v>
      </c>
      <c r="J223" s="3">
        <f>_xlfn.XLOOKUP(Main[[#This Row],[Patient_ID]],Hospitalvisits[Patient_ID],Hospitalvisits[Admission_Date])</f>
        <v>44688</v>
      </c>
      <c r="K223" s="3">
        <f>_xlfn.XLOOKUP(Main[[#This Row],[Patient_ID]],Hospitalvisits[Patient_ID],Hospitalvisits[Discharge_Date])</f>
        <v>44691</v>
      </c>
      <c r="L223">
        <f>Main[[#This Row],[Discharge Date]]-Main[[#This Row],[Admission Date]]</f>
        <v>3</v>
      </c>
      <c r="M223" t="str">
        <f>_xlfn.XLOOKUP(Main[[#This Row],[Patient_ID]],Hospitalvisits[Patient_ID],Hospitalvisits[Medical_Condition])</f>
        <v>Fracture</v>
      </c>
      <c r="N223" t="str">
        <f>_xlfn.XLOOKUP(Main[[#This Row],[Patient_ID]],Hospitalvisits[Patient_ID],Hospitalvisits[Department])</f>
        <v>Orthopedics</v>
      </c>
      <c r="O223" s="8">
        <f>_xlfn.XLOOKUP(Main[[#This Row],[Patient_ID]],Financials[Patient_ID],Financials[Total_Bill_Amount])</f>
        <v>18696</v>
      </c>
      <c r="P223">
        <f>_xlfn.XLOOKUP(Main[[#This Row],[Patient_ID]],Financials[Patient_ID],Financials[Insurance_Coverage])</f>
        <v>16349.46903453441</v>
      </c>
      <c r="Q223">
        <f>Main[[#This Row],[Total  Bill Amount]]-Main[[#This Row],[Insurance Coverage]]</f>
        <v>2346.5309654655903</v>
      </c>
      <c r="R223">
        <f>_xlfn.XLOOKUP(Main[[#This Row],[Patient_ID]],Hospitalvisits[Patient_ID],Hospitalvisits[Readmission Status])</f>
        <v>0</v>
      </c>
      <c r="S223" t="str">
        <f>_xlfn.XLOOKUP(Main[[#This Row],[Patient_ID]],Hospitalvisits[Patient_ID],Hospitalvisits[Hospital_Bed])</f>
        <v>ICU</v>
      </c>
    </row>
    <row r="224" spans="1:19">
      <c r="A224">
        <v>249</v>
      </c>
      <c r="B224" t="s">
        <v>262</v>
      </c>
      <c r="C224">
        <v>54</v>
      </c>
      <c r="D224" t="str" cm="1">
        <f t="array" ref="D224">_xlfn.IFS(Main[[#This Row],[Age]]&lt;=23,"[0-23]",Main[[#This Row],[Age]]&lt;=45,"[24-45]",Main[[#This Row],[Age]]&lt;=68,"[46-68]",Main[[#This Row],[Age]]&gt;68,"[68+]")</f>
        <v>[46-68]</v>
      </c>
      <c r="E224" t="s">
        <v>12</v>
      </c>
      <c r="F224" t="s">
        <v>10</v>
      </c>
      <c r="G224" s="6">
        <v>18.351524482966479</v>
      </c>
      <c r="H224">
        <v>5</v>
      </c>
      <c r="I224">
        <v>10</v>
      </c>
      <c r="J224" s="3">
        <f>_xlfn.XLOOKUP(Main[[#This Row],[Patient_ID]],Hospitalvisits[Patient_ID],Hospitalvisits[Admission_Date])</f>
        <v>44904</v>
      </c>
      <c r="K224" s="3">
        <f>_xlfn.XLOOKUP(Main[[#This Row],[Patient_ID]],Hospitalvisits[Patient_ID],Hospitalvisits[Discharge_Date])</f>
        <v>44907</v>
      </c>
      <c r="L224">
        <f>Main[[#This Row],[Discharge Date]]-Main[[#This Row],[Admission Date]]</f>
        <v>3</v>
      </c>
      <c r="M224" t="str">
        <f>_xlfn.XLOOKUP(Main[[#This Row],[Patient_ID]],Hospitalvisits[Patient_ID],Hospitalvisits[Medical_Condition])</f>
        <v>Hypertension</v>
      </c>
      <c r="N224" t="str">
        <f>_xlfn.XLOOKUP(Main[[#This Row],[Patient_ID]],Hospitalvisits[Patient_ID],Hospitalvisits[Department])</f>
        <v>Cardiology</v>
      </c>
      <c r="O224" s="8">
        <f>_xlfn.XLOOKUP(Main[[#This Row],[Patient_ID]],Financials[Patient_ID],Financials[Total_Bill_Amount])</f>
        <v>30220</v>
      </c>
      <c r="P224">
        <f>_xlfn.XLOOKUP(Main[[#This Row],[Patient_ID]],Financials[Patient_ID],Financials[Insurance_Coverage])</f>
        <v>18492.687571162929</v>
      </c>
      <c r="Q224">
        <f>Main[[#This Row],[Total  Bill Amount]]-Main[[#This Row],[Insurance Coverage]]</f>
        <v>11727.312428837071</v>
      </c>
      <c r="R224">
        <f>_xlfn.XLOOKUP(Main[[#This Row],[Patient_ID]],Hospitalvisits[Patient_ID],Hospitalvisits[Readmission Status])</f>
        <v>0</v>
      </c>
      <c r="S224" t="str">
        <f>_xlfn.XLOOKUP(Main[[#This Row],[Patient_ID]],Hospitalvisits[Patient_ID],Hospitalvisits[Hospital_Bed])</f>
        <v>Semi-Private Room</v>
      </c>
    </row>
    <row r="225" spans="1:19">
      <c r="A225">
        <v>251</v>
      </c>
      <c r="B225" t="s">
        <v>264</v>
      </c>
      <c r="C225">
        <v>23</v>
      </c>
      <c r="D225" t="str" cm="1">
        <f t="array" ref="D225">_xlfn.IFS(Main[[#This Row],[Age]]&lt;=23,"[0-23]",Main[[#This Row],[Age]]&lt;=45,"[24-45]",Main[[#This Row],[Age]]&lt;=68,"[46-68]",Main[[#This Row],[Age]]&gt;68,"[68+]")</f>
        <v>[0-23]</v>
      </c>
      <c r="E225" t="s">
        <v>12</v>
      </c>
      <c r="F225" t="s">
        <v>10</v>
      </c>
      <c r="G225" s="6">
        <v>27.53605315792846</v>
      </c>
      <c r="H225">
        <v>4</v>
      </c>
      <c r="I225">
        <v>7</v>
      </c>
      <c r="J225" s="3">
        <f>_xlfn.XLOOKUP(Main[[#This Row],[Patient_ID]],Hospitalvisits[Patient_ID],Hospitalvisits[Admission_Date])</f>
        <v>44671</v>
      </c>
      <c r="K225" s="3">
        <f>_xlfn.XLOOKUP(Main[[#This Row],[Patient_ID]],Hospitalvisits[Patient_ID],Hospitalvisits[Discharge_Date])</f>
        <v>44672</v>
      </c>
      <c r="L225">
        <f>Main[[#This Row],[Discharge Date]]-Main[[#This Row],[Admission Date]]</f>
        <v>1</v>
      </c>
      <c r="M225" t="str">
        <f>_xlfn.XLOOKUP(Main[[#This Row],[Patient_ID]],Hospitalvisits[Patient_ID],Hospitalvisits[Medical_Condition])</f>
        <v>Allergies</v>
      </c>
      <c r="N225" t="str">
        <f>_xlfn.XLOOKUP(Main[[#This Row],[Patient_ID]],Hospitalvisits[Patient_ID],Hospitalvisits[Department])</f>
        <v>Pediatrics</v>
      </c>
      <c r="O225" s="8">
        <f>_xlfn.XLOOKUP(Main[[#This Row],[Patient_ID]],Financials[Patient_ID],Financials[Total_Bill_Amount])</f>
        <v>6483</v>
      </c>
      <c r="P225">
        <f>_xlfn.XLOOKUP(Main[[#This Row],[Patient_ID]],Financials[Patient_ID],Financials[Insurance_Coverage])</f>
        <v>4494.8296048435604</v>
      </c>
      <c r="Q225">
        <f>Main[[#This Row],[Total  Bill Amount]]-Main[[#This Row],[Insurance Coverage]]</f>
        <v>1988.1703951564396</v>
      </c>
      <c r="R225">
        <f>_xlfn.XLOOKUP(Main[[#This Row],[Patient_ID]],Hospitalvisits[Patient_ID],Hospitalvisits[Readmission Status])</f>
        <v>0</v>
      </c>
      <c r="S225" t="str">
        <f>_xlfn.XLOOKUP(Main[[#This Row],[Patient_ID]],Hospitalvisits[Patient_ID],Hospitalvisits[Hospital_Bed])</f>
        <v>ICU</v>
      </c>
    </row>
    <row r="226" spans="1:19">
      <c r="A226">
        <v>252</v>
      </c>
      <c r="B226" t="s">
        <v>265</v>
      </c>
      <c r="C226">
        <v>28</v>
      </c>
      <c r="D226" t="str" cm="1">
        <f t="array" ref="D226">_xlfn.IFS(Main[[#This Row],[Age]]&lt;=23,"[0-23]",Main[[#This Row],[Age]]&lt;=45,"[24-45]",Main[[#This Row],[Age]]&lt;=68,"[46-68]",Main[[#This Row],[Age]]&gt;68,"[68+]")</f>
        <v>[24-45]</v>
      </c>
      <c r="E226" t="s">
        <v>12</v>
      </c>
      <c r="F226" t="s">
        <v>10</v>
      </c>
      <c r="G226" s="6">
        <v>25.91444845262739</v>
      </c>
      <c r="H226">
        <v>4</v>
      </c>
      <c r="I226">
        <v>3</v>
      </c>
      <c r="J226" s="3">
        <f>_xlfn.XLOOKUP(Main[[#This Row],[Patient_ID]],Hospitalvisits[Patient_ID],Hospitalvisits[Admission_Date])</f>
        <v>44618</v>
      </c>
      <c r="K226" s="3">
        <f>_xlfn.XLOOKUP(Main[[#This Row],[Patient_ID]],Hospitalvisits[Patient_ID],Hospitalvisits[Discharge_Date])</f>
        <v>44623</v>
      </c>
      <c r="L226">
        <f>Main[[#This Row],[Discharge Date]]-Main[[#This Row],[Admission Date]]</f>
        <v>5</v>
      </c>
      <c r="M226" t="str">
        <f>_xlfn.XLOOKUP(Main[[#This Row],[Patient_ID]],Hospitalvisits[Patient_ID],Hospitalvisits[Medical_Condition])</f>
        <v>Tumor</v>
      </c>
      <c r="N226" t="str">
        <f>_xlfn.XLOOKUP(Main[[#This Row],[Patient_ID]],Hospitalvisits[Patient_ID],Hospitalvisits[Department])</f>
        <v>Oncology</v>
      </c>
      <c r="O226" s="8">
        <f>_xlfn.XLOOKUP(Main[[#This Row],[Patient_ID]],Financials[Patient_ID],Financials[Total_Bill_Amount])</f>
        <v>16518</v>
      </c>
      <c r="P226">
        <f>_xlfn.XLOOKUP(Main[[#This Row],[Patient_ID]],Financials[Patient_ID],Financials[Insurance_Coverage])</f>
        <v>11970.02957795074</v>
      </c>
      <c r="Q226">
        <f>Main[[#This Row],[Total  Bill Amount]]-Main[[#This Row],[Insurance Coverage]]</f>
        <v>4547.9704220492604</v>
      </c>
      <c r="R226">
        <f>_xlfn.XLOOKUP(Main[[#This Row],[Patient_ID]],Hospitalvisits[Patient_ID],Hospitalvisits[Readmission Status])</f>
        <v>0</v>
      </c>
      <c r="S226" t="str">
        <f>_xlfn.XLOOKUP(Main[[#This Row],[Patient_ID]],Hospitalvisits[Patient_ID],Hospitalvisits[Hospital_Bed])</f>
        <v>ICU</v>
      </c>
    </row>
    <row r="227" spans="1:19">
      <c r="A227">
        <v>253</v>
      </c>
      <c r="B227" t="s">
        <v>266</v>
      </c>
      <c r="C227">
        <v>45</v>
      </c>
      <c r="D227" t="str" cm="1">
        <f t="array" ref="D227">_xlfn.IFS(Main[[#This Row],[Age]]&lt;=23,"[0-23]",Main[[#This Row],[Age]]&lt;=45,"[24-45]",Main[[#This Row],[Age]]&lt;=68,"[46-68]",Main[[#This Row],[Age]]&gt;68,"[68+]")</f>
        <v>[24-45]</v>
      </c>
      <c r="E227" t="s">
        <v>9</v>
      </c>
      <c r="F227" t="s">
        <v>13</v>
      </c>
      <c r="G227" s="6">
        <v>20.070846280579229</v>
      </c>
      <c r="H227">
        <v>1</v>
      </c>
      <c r="I227">
        <v>10</v>
      </c>
      <c r="J227" s="3">
        <f>_xlfn.XLOOKUP(Main[[#This Row],[Patient_ID]],Hospitalvisits[Patient_ID],Hospitalvisits[Admission_Date])</f>
        <v>45340</v>
      </c>
      <c r="K227" s="3">
        <f>_xlfn.XLOOKUP(Main[[#This Row],[Patient_ID]],Hospitalvisits[Patient_ID],Hospitalvisits[Discharge_Date])</f>
        <v>45346</v>
      </c>
      <c r="L227">
        <f>Main[[#This Row],[Discharge Date]]-Main[[#This Row],[Admission Date]]</f>
        <v>6</v>
      </c>
      <c r="M227" t="str">
        <f>_xlfn.XLOOKUP(Main[[#This Row],[Patient_ID]],Hospitalvisits[Patient_ID],Hospitalvisits[Medical_Condition])</f>
        <v>Hypertension</v>
      </c>
      <c r="N227" t="str">
        <f>_xlfn.XLOOKUP(Main[[#This Row],[Patient_ID]],Hospitalvisits[Patient_ID],Hospitalvisits[Department])</f>
        <v>Cardiology</v>
      </c>
      <c r="O227" s="8">
        <f>_xlfn.XLOOKUP(Main[[#This Row],[Patient_ID]],Financials[Patient_ID],Financials[Total_Bill_Amount])</f>
        <v>14096</v>
      </c>
      <c r="P227">
        <f>_xlfn.XLOOKUP(Main[[#This Row],[Patient_ID]],Financials[Patient_ID],Financials[Insurance_Coverage])</f>
        <v>10134.654270257261</v>
      </c>
      <c r="Q227">
        <f>Main[[#This Row],[Total  Bill Amount]]-Main[[#This Row],[Insurance Coverage]]</f>
        <v>3961.3457297427394</v>
      </c>
      <c r="R227">
        <f>_xlfn.XLOOKUP(Main[[#This Row],[Patient_ID]],Hospitalvisits[Patient_ID],Hospitalvisits[Readmission Status])</f>
        <v>0</v>
      </c>
      <c r="S227" t="str">
        <f>_xlfn.XLOOKUP(Main[[#This Row],[Patient_ID]],Hospitalvisits[Patient_ID],Hospitalvisits[Hospital_Bed])</f>
        <v>Private Room</v>
      </c>
    </row>
    <row r="228" spans="1:19">
      <c r="A228">
        <v>254</v>
      </c>
      <c r="B228" t="s">
        <v>267</v>
      </c>
      <c r="C228">
        <v>21</v>
      </c>
      <c r="D228" t="str" cm="1">
        <f t="array" ref="D228">_xlfn.IFS(Main[[#This Row],[Age]]&lt;=23,"[0-23]",Main[[#This Row],[Age]]&lt;=45,"[24-45]",Main[[#This Row],[Age]]&lt;=68,"[46-68]",Main[[#This Row],[Age]]&gt;68,"[68+]")</f>
        <v>[0-23]</v>
      </c>
      <c r="E228" t="s">
        <v>12</v>
      </c>
      <c r="F228" t="s">
        <v>13</v>
      </c>
      <c r="G228" s="6">
        <v>25.695627930701288</v>
      </c>
      <c r="H228">
        <v>0</v>
      </c>
      <c r="I228">
        <v>7</v>
      </c>
      <c r="J228" s="3">
        <f>_xlfn.XLOOKUP(Main[[#This Row],[Patient_ID]],Hospitalvisits[Patient_ID],Hospitalvisits[Admission_Date])</f>
        <v>44581</v>
      </c>
      <c r="K228" s="3">
        <f>_xlfn.XLOOKUP(Main[[#This Row],[Patient_ID]],Hospitalvisits[Patient_ID],Hospitalvisits[Discharge_Date])</f>
        <v>44583</v>
      </c>
      <c r="L228">
        <f>Main[[#This Row],[Discharge Date]]-Main[[#This Row],[Admission Date]]</f>
        <v>2</v>
      </c>
      <c r="M228" t="str">
        <f>_xlfn.XLOOKUP(Main[[#This Row],[Patient_ID]],Hospitalvisits[Patient_ID],Hospitalvisits[Medical_Condition])</f>
        <v>Arthritis</v>
      </c>
      <c r="N228" t="str">
        <f>_xlfn.XLOOKUP(Main[[#This Row],[Patient_ID]],Hospitalvisits[Patient_ID],Hospitalvisits[Department])</f>
        <v>Orthopedics</v>
      </c>
      <c r="O228" s="8">
        <f>_xlfn.XLOOKUP(Main[[#This Row],[Patient_ID]],Financials[Patient_ID],Financials[Total_Bill_Amount])</f>
        <v>8609</v>
      </c>
      <c r="P228">
        <f>_xlfn.XLOOKUP(Main[[#This Row],[Patient_ID]],Financials[Patient_ID],Financials[Insurance_Coverage])</f>
        <v>5687.8888609054529</v>
      </c>
      <c r="Q228">
        <f>Main[[#This Row],[Total  Bill Amount]]-Main[[#This Row],[Insurance Coverage]]</f>
        <v>2921.1111390945471</v>
      </c>
      <c r="R228">
        <f>_xlfn.XLOOKUP(Main[[#This Row],[Patient_ID]],Hospitalvisits[Patient_ID],Hospitalvisits[Readmission Status])</f>
        <v>0</v>
      </c>
      <c r="S228" t="str">
        <f>_xlfn.XLOOKUP(Main[[#This Row],[Patient_ID]],Hospitalvisits[Patient_ID],Hospitalvisits[Hospital_Bed])</f>
        <v>General Ward</v>
      </c>
    </row>
    <row r="229" spans="1:19">
      <c r="A229">
        <v>255</v>
      </c>
      <c r="B229" t="s">
        <v>268</v>
      </c>
      <c r="C229">
        <v>38</v>
      </c>
      <c r="D229" t="str" cm="1">
        <f t="array" ref="D229">_xlfn.IFS(Main[[#This Row],[Age]]&lt;=23,"[0-23]",Main[[#This Row],[Age]]&lt;=45,"[24-45]",Main[[#This Row],[Age]]&lt;=68,"[46-68]",Main[[#This Row],[Age]]&gt;68,"[68+]")</f>
        <v>[24-45]</v>
      </c>
      <c r="E229" t="s">
        <v>12</v>
      </c>
      <c r="F229" t="s">
        <v>10</v>
      </c>
      <c r="G229" s="6">
        <v>30.862382052750519</v>
      </c>
      <c r="H229">
        <v>5</v>
      </c>
      <c r="I229">
        <v>3</v>
      </c>
      <c r="J229" s="3">
        <f>_xlfn.XLOOKUP(Main[[#This Row],[Patient_ID]],Hospitalvisits[Patient_ID],Hospitalvisits[Admission_Date])</f>
        <v>45188</v>
      </c>
      <c r="K229" s="3">
        <f>_xlfn.XLOOKUP(Main[[#This Row],[Patient_ID]],Hospitalvisits[Patient_ID],Hospitalvisits[Discharge_Date])</f>
        <v>45198</v>
      </c>
      <c r="L229">
        <f>Main[[#This Row],[Discharge Date]]-Main[[#This Row],[Admission Date]]</f>
        <v>10</v>
      </c>
      <c r="M229" t="str">
        <f>_xlfn.XLOOKUP(Main[[#This Row],[Patient_ID]],Hospitalvisits[Patient_ID],Hospitalvisits[Medical_Condition])</f>
        <v>Cancer</v>
      </c>
      <c r="N229" t="str">
        <f>_xlfn.XLOOKUP(Main[[#This Row],[Patient_ID]],Hospitalvisits[Patient_ID],Hospitalvisits[Department])</f>
        <v>Oncology</v>
      </c>
      <c r="O229" s="8">
        <f>_xlfn.XLOOKUP(Main[[#This Row],[Patient_ID]],Financials[Patient_ID],Financials[Total_Bill_Amount])</f>
        <v>32284</v>
      </c>
      <c r="P229">
        <f>_xlfn.XLOOKUP(Main[[#This Row],[Patient_ID]],Financials[Patient_ID],Financials[Insurance_Coverage])</f>
        <v>25655.129274643052</v>
      </c>
      <c r="Q229">
        <f>Main[[#This Row],[Total  Bill Amount]]-Main[[#This Row],[Insurance Coverage]]</f>
        <v>6628.8707253569482</v>
      </c>
      <c r="R229">
        <f>_xlfn.XLOOKUP(Main[[#This Row],[Patient_ID]],Hospitalvisits[Patient_ID],Hospitalvisits[Readmission Status])</f>
        <v>0</v>
      </c>
      <c r="S229" t="str">
        <f>_xlfn.XLOOKUP(Main[[#This Row],[Patient_ID]],Hospitalvisits[Patient_ID],Hospitalvisits[Hospital_Bed])</f>
        <v>Private Room</v>
      </c>
    </row>
    <row r="230" spans="1:19">
      <c r="A230">
        <v>256</v>
      </c>
      <c r="B230" t="s">
        <v>269</v>
      </c>
      <c r="C230">
        <v>63</v>
      </c>
      <c r="D230" t="str" cm="1">
        <f t="array" ref="D230">_xlfn.IFS(Main[[#This Row],[Age]]&lt;=23,"[0-23]",Main[[#This Row],[Age]]&lt;=45,"[24-45]",Main[[#This Row],[Age]]&lt;=68,"[46-68]",Main[[#This Row],[Age]]&gt;68,"[68+]")</f>
        <v>[46-68]</v>
      </c>
      <c r="E230" t="s">
        <v>9</v>
      </c>
      <c r="F230" t="s">
        <v>18</v>
      </c>
      <c r="G230" s="6">
        <v>33.126740327192188</v>
      </c>
      <c r="H230">
        <v>4</v>
      </c>
      <c r="I230">
        <v>8</v>
      </c>
      <c r="J230" s="3">
        <f>_xlfn.XLOOKUP(Main[[#This Row],[Patient_ID]],Hospitalvisits[Patient_ID],Hospitalvisits[Admission_Date])</f>
        <v>44967</v>
      </c>
      <c r="K230" s="3">
        <f>_xlfn.XLOOKUP(Main[[#This Row],[Patient_ID]],Hospitalvisits[Patient_ID],Hospitalvisits[Discharge_Date])</f>
        <v>44971</v>
      </c>
      <c r="L230">
        <f>Main[[#This Row],[Discharge Date]]-Main[[#This Row],[Admission Date]]</f>
        <v>4</v>
      </c>
      <c r="M230" t="str">
        <f>_xlfn.XLOOKUP(Main[[#This Row],[Patient_ID]],Hospitalvisits[Patient_ID],Hospitalvisits[Medical_Condition])</f>
        <v>Heart Disease</v>
      </c>
      <c r="N230" t="str">
        <f>_xlfn.XLOOKUP(Main[[#This Row],[Patient_ID]],Hospitalvisits[Patient_ID],Hospitalvisits[Department])</f>
        <v>Cardiology</v>
      </c>
      <c r="O230" s="8">
        <f>_xlfn.XLOOKUP(Main[[#This Row],[Patient_ID]],Financials[Patient_ID],Financials[Total_Bill_Amount])</f>
        <v>20061</v>
      </c>
      <c r="P230">
        <f>_xlfn.XLOOKUP(Main[[#This Row],[Patient_ID]],Financials[Patient_ID],Financials[Insurance_Coverage])</f>
        <v>16813.167838556448</v>
      </c>
      <c r="Q230">
        <f>Main[[#This Row],[Total  Bill Amount]]-Main[[#This Row],[Insurance Coverage]]</f>
        <v>3247.8321614435517</v>
      </c>
      <c r="R230">
        <f>_xlfn.XLOOKUP(Main[[#This Row],[Patient_ID]],Hospitalvisits[Patient_ID],Hospitalvisits[Readmission Status])</f>
        <v>0</v>
      </c>
      <c r="S230" t="str">
        <f>_xlfn.XLOOKUP(Main[[#This Row],[Patient_ID]],Hospitalvisits[Patient_ID],Hospitalvisits[Hospital_Bed])</f>
        <v>Private Room</v>
      </c>
    </row>
    <row r="231" spans="1:19">
      <c r="A231">
        <v>257</v>
      </c>
      <c r="B231" t="s">
        <v>270</v>
      </c>
      <c r="C231">
        <v>35</v>
      </c>
      <c r="D231" t="str" cm="1">
        <f t="array" ref="D231">_xlfn.IFS(Main[[#This Row],[Age]]&lt;=23,"[0-23]",Main[[#This Row],[Age]]&lt;=45,"[24-45]",Main[[#This Row],[Age]]&lt;=68,"[46-68]",Main[[#This Row],[Age]]&gt;68,"[68+]")</f>
        <v>[24-45]</v>
      </c>
      <c r="E231" t="s">
        <v>12</v>
      </c>
      <c r="F231" t="s">
        <v>16</v>
      </c>
      <c r="G231" s="6">
        <v>15.03786421654247</v>
      </c>
      <c r="H231">
        <v>3</v>
      </c>
      <c r="I231">
        <v>2</v>
      </c>
      <c r="J231" s="3">
        <f>_xlfn.XLOOKUP(Main[[#This Row],[Patient_ID]],Hospitalvisits[Patient_ID],Hospitalvisits[Admission_Date])</f>
        <v>44626</v>
      </c>
      <c r="K231" s="3">
        <f>_xlfn.XLOOKUP(Main[[#This Row],[Patient_ID]],Hospitalvisits[Patient_ID],Hospitalvisits[Discharge_Date])</f>
        <v>44628</v>
      </c>
      <c r="L231">
        <f>Main[[#This Row],[Discharge Date]]-Main[[#This Row],[Admission Date]]</f>
        <v>2</v>
      </c>
      <c r="M231" t="str">
        <f>_xlfn.XLOOKUP(Main[[#This Row],[Patient_ID]],Hospitalvisits[Patient_ID],Hospitalvisits[Medical_Condition])</f>
        <v>Arthritis</v>
      </c>
      <c r="N231" t="str">
        <f>_xlfn.XLOOKUP(Main[[#This Row],[Patient_ID]],Hospitalvisits[Patient_ID],Hospitalvisits[Department])</f>
        <v>Orthopedics</v>
      </c>
      <c r="O231" s="8">
        <f>_xlfn.XLOOKUP(Main[[#This Row],[Patient_ID]],Financials[Patient_ID],Financials[Total_Bill_Amount])</f>
        <v>33317</v>
      </c>
      <c r="P231">
        <f>_xlfn.XLOOKUP(Main[[#This Row],[Patient_ID]],Financials[Patient_ID],Financials[Insurance_Coverage])</f>
        <v>22742.893369564379</v>
      </c>
      <c r="Q231">
        <f>Main[[#This Row],[Total  Bill Amount]]-Main[[#This Row],[Insurance Coverage]]</f>
        <v>10574.106630435621</v>
      </c>
      <c r="R231">
        <f>_xlfn.XLOOKUP(Main[[#This Row],[Patient_ID]],Hospitalvisits[Patient_ID],Hospitalvisits[Readmission Status])</f>
        <v>0</v>
      </c>
      <c r="S231" t="str">
        <f>_xlfn.XLOOKUP(Main[[#This Row],[Patient_ID]],Hospitalvisits[Patient_ID],Hospitalvisits[Hospital_Bed])</f>
        <v>Private Room</v>
      </c>
    </row>
    <row r="232" spans="1:19">
      <c r="A232">
        <v>259</v>
      </c>
      <c r="B232" t="s">
        <v>272</v>
      </c>
      <c r="C232">
        <v>31</v>
      </c>
      <c r="D232" t="str" cm="1">
        <f t="array" ref="D232">_xlfn.IFS(Main[[#This Row],[Age]]&lt;=23,"[0-23]",Main[[#This Row],[Age]]&lt;=45,"[24-45]",Main[[#This Row],[Age]]&lt;=68,"[46-68]",Main[[#This Row],[Age]]&gt;68,"[68+]")</f>
        <v>[24-45]</v>
      </c>
      <c r="E232" t="s">
        <v>9</v>
      </c>
      <c r="F232" t="s">
        <v>10</v>
      </c>
      <c r="G232" s="6">
        <v>33.190374173439423</v>
      </c>
      <c r="H232">
        <v>4</v>
      </c>
      <c r="I232">
        <v>4</v>
      </c>
      <c r="J232" s="3">
        <f>_xlfn.XLOOKUP(Main[[#This Row],[Patient_ID]],Hospitalvisits[Patient_ID],Hospitalvisits[Admission_Date])</f>
        <v>45078</v>
      </c>
      <c r="K232" s="3">
        <f>_xlfn.XLOOKUP(Main[[#This Row],[Patient_ID]],Hospitalvisits[Patient_ID],Hospitalvisits[Discharge_Date])</f>
        <v>45089</v>
      </c>
      <c r="L232">
        <f>Main[[#This Row],[Discharge Date]]-Main[[#This Row],[Admission Date]]</f>
        <v>11</v>
      </c>
      <c r="M232" t="str">
        <f>_xlfn.XLOOKUP(Main[[#This Row],[Patient_ID]],Hospitalvisits[Patient_ID],Hospitalvisits[Medical_Condition])</f>
        <v>Tumor</v>
      </c>
      <c r="N232" t="str">
        <f>_xlfn.XLOOKUP(Main[[#This Row],[Patient_ID]],Hospitalvisits[Patient_ID],Hospitalvisits[Department])</f>
        <v>Oncology</v>
      </c>
      <c r="O232" s="8">
        <f>_xlfn.XLOOKUP(Main[[#This Row],[Patient_ID]],Financials[Patient_ID],Financials[Total_Bill_Amount])</f>
        <v>48145</v>
      </c>
      <c r="P232">
        <f>_xlfn.XLOOKUP(Main[[#This Row],[Patient_ID]],Financials[Patient_ID],Financials[Insurance_Coverage])</f>
        <v>34602.598680564253</v>
      </c>
      <c r="Q232">
        <f>Main[[#This Row],[Total  Bill Amount]]-Main[[#This Row],[Insurance Coverage]]</f>
        <v>13542.401319435747</v>
      </c>
      <c r="R232">
        <f>_xlfn.XLOOKUP(Main[[#This Row],[Patient_ID]],Hospitalvisits[Patient_ID],Hospitalvisits[Readmission Status])</f>
        <v>0</v>
      </c>
      <c r="S232" t="str">
        <f>_xlfn.XLOOKUP(Main[[#This Row],[Patient_ID]],Hospitalvisits[Patient_ID],Hospitalvisits[Hospital_Bed])</f>
        <v>ICU</v>
      </c>
    </row>
    <row r="233" spans="1:19">
      <c r="A233">
        <v>260</v>
      </c>
      <c r="B233" t="s">
        <v>273</v>
      </c>
      <c r="C233">
        <v>56</v>
      </c>
      <c r="D233" t="str" cm="1">
        <f t="array" ref="D233">_xlfn.IFS(Main[[#This Row],[Age]]&lt;=23,"[0-23]",Main[[#This Row],[Age]]&lt;=45,"[24-45]",Main[[#This Row],[Age]]&lt;=68,"[46-68]",Main[[#This Row],[Age]]&gt;68,"[68+]")</f>
        <v>[46-68]</v>
      </c>
      <c r="E233" t="s">
        <v>12</v>
      </c>
      <c r="F233" t="s">
        <v>18</v>
      </c>
      <c r="G233" s="6">
        <v>38.421534587814847</v>
      </c>
      <c r="H233">
        <v>0</v>
      </c>
      <c r="I233">
        <v>7</v>
      </c>
      <c r="J233" s="3">
        <f>_xlfn.XLOOKUP(Main[[#This Row],[Patient_ID]],Hospitalvisits[Patient_ID],Hospitalvisits[Admission_Date])</f>
        <v>44773</v>
      </c>
      <c r="K233" s="3">
        <f>_xlfn.XLOOKUP(Main[[#This Row],[Patient_ID]],Hospitalvisits[Patient_ID],Hospitalvisits[Discharge_Date])</f>
        <v>44778</v>
      </c>
      <c r="L233">
        <f>Main[[#This Row],[Discharge Date]]-Main[[#This Row],[Admission Date]]</f>
        <v>5</v>
      </c>
      <c r="M233" t="str">
        <f>_xlfn.XLOOKUP(Main[[#This Row],[Patient_ID]],Hospitalvisits[Patient_ID],Hospitalvisits[Medical_Condition])</f>
        <v>Arthritis</v>
      </c>
      <c r="N233" t="str">
        <f>_xlfn.XLOOKUP(Main[[#This Row],[Patient_ID]],Hospitalvisits[Patient_ID],Hospitalvisits[Department])</f>
        <v>Orthopedics</v>
      </c>
      <c r="O233" s="8">
        <f>_xlfn.XLOOKUP(Main[[#This Row],[Patient_ID]],Financials[Patient_ID],Financials[Total_Bill_Amount])</f>
        <v>16991</v>
      </c>
      <c r="P233">
        <f>_xlfn.XLOOKUP(Main[[#This Row],[Patient_ID]],Financials[Patient_ID],Financials[Insurance_Coverage])</f>
        <v>12675.38854709818</v>
      </c>
      <c r="Q233">
        <f>Main[[#This Row],[Total  Bill Amount]]-Main[[#This Row],[Insurance Coverage]]</f>
        <v>4315.6114529018196</v>
      </c>
      <c r="R233">
        <f>_xlfn.XLOOKUP(Main[[#This Row],[Patient_ID]],Hospitalvisits[Patient_ID],Hospitalvisits[Readmission Status])</f>
        <v>0</v>
      </c>
      <c r="S233" t="str">
        <f>_xlfn.XLOOKUP(Main[[#This Row],[Patient_ID]],Hospitalvisits[Patient_ID],Hospitalvisits[Hospital_Bed])</f>
        <v>General Ward</v>
      </c>
    </row>
    <row r="234" spans="1:19">
      <c r="A234">
        <v>261</v>
      </c>
      <c r="B234" t="s">
        <v>274</v>
      </c>
      <c r="C234">
        <v>65</v>
      </c>
      <c r="D234" t="str" cm="1">
        <f t="array" ref="D234">_xlfn.IFS(Main[[#This Row],[Age]]&lt;=23,"[0-23]",Main[[#This Row],[Age]]&lt;=45,"[24-45]",Main[[#This Row],[Age]]&lt;=68,"[46-68]",Main[[#This Row],[Age]]&gt;68,"[68+]")</f>
        <v>[46-68]</v>
      </c>
      <c r="E234" t="s">
        <v>9</v>
      </c>
      <c r="F234" t="s">
        <v>10</v>
      </c>
      <c r="G234" s="6">
        <v>31.72995197275268</v>
      </c>
      <c r="H234">
        <v>2</v>
      </c>
      <c r="I234">
        <v>7</v>
      </c>
      <c r="J234" s="3">
        <f>_xlfn.XLOOKUP(Main[[#This Row],[Patient_ID]],Hospitalvisits[Patient_ID],Hospitalvisits[Admission_Date])</f>
        <v>44648</v>
      </c>
      <c r="K234" s="3">
        <f>_xlfn.XLOOKUP(Main[[#This Row],[Patient_ID]],Hospitalvisits[Patient_ID],Hospitalvisits[Discharge_Date])</f>
        <v>44659</v>
      </c>
      <c r="L234">
        <f>Main[[#This Row],[Discharge Date]]-Main[[#This Row],[Admission Date]]</f>
        <v>11</v>
      </c>
      <c r="M234" t="str">
        <f>_xlfn.XLOOKUP(Main[[#This Row],[Patient_ID]],Hospitalvisits[Patient_ID],Hospitalvisits[Medical_Condition])</f>
        <v>Tumor</v>
      </c>
      <c r="N234" t="str">
        <f>_xlfn.XLOOKUP(Main[[#This Row],[Patient_ID]],Hospitalvisits[Patient_ID],Hospitalvisits[Department])</f>
        <v>Oncology</v>
      </c>
      <c r="O234" s="8">
        <f>_xlfn.XLOOKUP(Main[[#This Row],[Patient_ID]],Financials[Patient_ID],Financials[Total_Bill_Amount])</f>
        <v>7248</v>
      </c>
      <c r="P234">
        <f>_xlfn.XLOOKUP(Main[[#This Row],[Patient_ID]],Financials[Patient_ID],Financials[Insurance_Coverage])</f>
        <v>5934.7382499298392</v>
      </c>
      <c r="Q234">
        <f>Main[[#This Row],[Total  Bill Amount]]-Main[[#This Row],[Insurance Coverage]]</f>
        <v>1313.2617500701608</v>
      </c>
      <c r="R234">
        <f>_xlfn.XLOOKUP(Main[[#This Row],[Patient_ID]],Hospitalvisits[Patient_ID],Hospitalvisits[Readmission Status])</f>
        <v>0</v>
      </c>
      <c r="S234" t="str">
        <f>_xlfn.XLOOKUP(Main[[#This Row],[Patient_ID]],Hospitalvisits[Patient_ID],Hospitalvisits[Hospital_Bed])</f>
        <v>ICU</v>
      </c>
    </row>
    <row r="235" spans="1:19">
      <c r="A235">
        <v>262</v>
      </c>
      <c r="B235" t="s">
        <v>275</v>
      </c>
      <c r="C235">
        <v>60</v>
      </c>
      <c r="D235" t="str" cm="1">
        <f t="array" ref="D235">_xlfn.IFS(Main[[#This Row],[Age]]&lt;=23,"[0-23]",Main[[#This Row],[Age]]&lt;=45,"[24-45]",Main[[#This Row],[Age]]&lt;=68,"[46-68]",Main[[#This Row],[Age]]&gt;68,"[68+]")</f>
        <v>[46-68]</v>
      </c>
      <c r="E235" t="s">
        <v>12</v>
      </c>
      <c r="F235" t="s">
        <v>16</v>
      </c>
      <c r="G235" s="6">
        <v>35.278849194844717</v>
      </c>
      <c r="H235">
        <v>5</v>
      </c>
      <c r="I235">
        <v>1</v>
      </c>
      <c r="J235" s="3">
        <f>_xlfn.XLOOKUP(Main[[#This Row],[Patient_ID]],Hospitalvisits[Patient_ID],Hospitalvisits[Admission_Date])</f>
        <v>44940</v>
      </c>
      <c r="K235" s="3">
        <f>_xlfn.XLOOKUP(Main[[#This Row],[Patient_ID]],Hospitalvisits[Patient_ID],Hospitalvisits[Discharge_Date])</f>
        <v>44943</v>
      </c>
      <c r="L235">
        <f>Main[[#This Row],[Discharge Date]]-Main[[#This Row],[Admission Date]]</f>
        <v>3</v>
      </c>
      <c r="M235" t="str">
        <f>_xlfn.XLOOKUP(Main[[#This Row],[Patient_ID]],Hospitalvisits[Patient_ID],Hospitalvisits[Medical_Condition])</f>
        <v>Heart Attack (STEMI)</v>
      </c>
      <c r="N235" t="str">
        <f>_xlfn.XLOOKUP(Main[[#This Row],[Patient_ID]],Hospitalvisits[Patient_ID],Hospitalvisits[Department])</f>
        <v>Cardiology</v>
      </c>
      <c r="O235" s="8">
        <f>_xlfn.XLOOKUP(Main[[#This Row],[Patient_ID]],Financials[Patient_ID],Financials[Total_Bill_Amount])</f>
        <v>35912</v>
      </c>
      <c r="P235">
        <f>_xlfn.XLOOKUP(Main[[#This Row],[Patient_ID]],Financials[Patient_ID],Financials[Insurance_Coverage])</f>
        <v>18208.79019460062</v>
      </c>
      <c r="Q235">
        <f>Main[[#This Row],[Total  Bill Amount]]-Main[[#This Row],[Insurance Coverage]]</f>
        <v>17703.20980539938</v>
      </c>
      <c r="R235">
        <f>_xlfn.XLOOKUP(Main[[#This Row],[Patient_ID]],Hospitalvisits[Patient_ID],Hospitalvisits[Readmission Status])</f>
        <v>0</v>
      </c>
      <c r="S235" t="str">
        <f>_xlfn.XLOOKUP(Main[[#This Row],[Patient_ID]],Hospitalvisits[Patient_ID],Hospitalvisits[Hospital_Bed])</f>
        <v>General Ward</v>
      </c>
    </row>
    <row r="236" spans="1:19">
      <c r="A236">
        <v>263</v>
      </c>
      <c r="B236" t="s">
        <v>276</v>
      </c>
      <c r="C236">
        <v>79</v>
      </c>
      <c r="D236" t="str" cm="1">
        <f t="array" ref="D236">_xlfn.IFS(Main[[#This Row],[Age]]&lt;=23,"[0-23]",Main[[#This Row],[Age]]&lt;=45,"[24-45]",Main[[#This Row],[Age]]&lt;=68,"[46-68]",Main[[#This Row],[Age]]&gt;68,"[68+]")</f>
        <v>[68+]</v>
      </c>
      <c r="E236" t="s">
        <v>9</v>
      </c>
      <c r="F236" t="s">
        <v>10</v>
      </c>
      <c r="G236" s="6">
        <v>39.645395128008708</v>
      </c>
      <c r="H236">
        <v>0</v>
      </c>
      <c r="I236">
        <v>3</v>
      </c>
      <c r="J236" s="3">
        <f>_xlfn.XLOOKUP(Main[[#This Row],[Patient_ID]],Hospitalvisits[Patient_ID],Hospitalvisits[Admission_Date])</f>
        <v>44794</v>
      </c>
      <c r="K236" s="3">
        <f>_xlfn.XLOOKUP(Main[[#This Row],[Patient_ID]],Hospitalvisits[Patient_ID],Hospitalvisits[Discharge_Date])</f>
        <v>44799</v>
      </c>
      <c r="L236">
        <f>Main[[#This Row],[Discharge Date]]-Main[[#This Row],[Admission Date]]</f>
        <v>5</v>
      </c>
      <c r="M236" t="str">
        <f>_xlfn.XLOOKUP(Main[[#This Row],[Patient_ID]],Hospitalvisits[Patient_ID],Hospitalvisits[Medical_Condition])</f>
        <v>Internal Bleeding</v>
      </c>
      <c r="N236" t="str">
        <f>_xlfn.XLOOKUP(Main[[#This Row],[Patient_ID]],Hospitalvisits[Patient_ID],Hospitalvisits[Department])</f>
        <v>Emergency</v>
      </c>
      <c r="O236" s="8">
        <f>_xlfn.XLOOKUP(Main[[#This Row],[Patient_ID]],Financials[Patient_ID],Financials[Total_Bill_Amount])</f>
        <v>6696</v>
      </c>
      <c r="P236">
        <f>_xlfn.XLOOKUP(Main[[#This Row],[Patient_ID]],Financials[Patient_ID],Financials[Insurance_Coverage])</f>
        <v>4043.8234083130451</v>
      </c>
      <c r="Q236">
        <f>Main[[#This Row],[Total  Bill Amount]]-Main[[#This Row],[Insurance Coverage]]</f>
        <v>2652.1765916869549</v>
      </c>
      <c r="R236">
        <f>_xlfn.XLOOKUP(Main[[#This Row],[Patient_ID]],Hospitalvisits[Patient_ID],Hospitalvisits[Readmission Status])</f>
        <v>0</v>
      </c>
      <c r="S236" t="str">
        <f>_xlfn.XLOOKUP(Main[[#This Row],[Patient_ID]],Hospitalvisits[Patient_ID],Hospitalvisits[Hospital_Bed])</f>
        <v>Private Room</v>
      </c>
    </row>
    <row r="237" spans="1:19">
      <c r="A237">
        <v>264</v>
      </c>
      <c r="B237" t="s">
        <v>277</v>
      </c>
      <c r="C237">
        <v>1</v>
      </c>
      <c r="D237" t="str" cm="1">
        <f t="array" ref="D237">_xlfn.IFS(Main[[#This Row],[Age]]&lt;=23,"[0-23]",Main[[#This Row],[Age]]&lt;=45,"[24-45]",Main[[#This Row],[Age]]&lt;=68,"[46-68]",Main[[#This Row],[Age]]&gt;68,"[68+]")</f>
        <v>[0-23]</v>
      </c>
      <c r="E237" t="s">
        <v>12</v>
      </c>
      <c r="F237" t="s">
        <v>18</v>
      </c>
      <c r="G237" s="6">
        <v>16.089708028969579</v>
      </c>
      <c r="H237">
        <v>3</v>
      </c>
      <c r="I237">
        <v>4</v>
      </c>
      <c r="J237" s="3">
        <f>_xlfn.XLOOKUP(Main[[#This Row],[Patient_ID]],Hospitalvisits[Patient_ID],Hospitalvisits[Admission_Date])</f>
        <v>44905</v>
      </c>
      <c r="K237" s="3">
        <f>_xlfn.XLOOKUP(Main[[#This Row],[Patient_ID]],Hospitalvisits[Patient_ID],Hospitalvisits[Discharge_Date])</f>
        <v>44914</v>
      </c>
      <c r="L237">
        <f>Main[[#This Row],[Discharge Date]]-Main[[#This Row],[Admission Date]]</f>
        <v>9</v>
      </c>
      <c r="M237" t="str">
        <f>_xlfn.XLOOKUP(Main[[#This Row],[Patient_ID]],Hospitalvisits[Patient_ID],Hospitalvisits[Medical_Condition])</f>
        <v>Stroke</v>
      </c>
      <c r="N237" t="str">
        <f>_xlfn.XLOOKUP(Main[[#This Row],[Patient_ID]],Hospitalvisits[Patient_ID],Hospitalvisits[Department])</f>
        <v>Neurology</v>
      </c>
      <c r="O237" s="8">
        <f>_xlfn.XLOOKUP(Main[[#This Row],[Patient_ID]],Financials[Patient_ID],Financials[Total_Bill_Amount])</f>
        <v>11509</v>
      </c>
      <c r="P237">
        <f>_xlfn.XLOOKUP(Main[[#This Row],[Patient_ID]],Financials[Patient_ID],Financials[Insurance_Coverage])</f>
        <v>6555.8846004724373</v>
      </c>
      <c r="Q237">
        <f>Main[[#This Row],[Total  Bill Amount]]-Main[[#This Row],[Insurance Coverage]]</f>
        <v>4953.1153995275627</v>
      </c>
      <c r="R237">
        <f>_xlfn.XLOOKUP(Main[[#This Row],[Patient_ID]],Hospitalvisits[Patient_ID],Hospitalvisits[Readmission Status])</f>
        <v>0</v>
      </c>
      <c r="S237" t="str">
        <f>_xlfn.XLOOKUP(Main[[#This Row],[Patient_ID]],Hospitalvisits[Patient_ID],Hospitalvisits[Hospital_Bed])</f>
        <v>Private Room</v>
      </c>
    </row>
    <row r="238" spans="1:19">
      <c r="A238">
        <v>265</v>
      </c>
      <c r="B238" t="s">
        <v>278</v>
      </c>
      <c r="C238">
        <v>66</v>
      </c>
      <c r="D238" t="str" cm="1">
        <f t="array" ref="D238">_xlfn.IFS(Main[[#This Row],[Age]]&lt;=23,"[0-23]",Main[[#This Row],[Age]]&lt;=45,"[24-45]",Main[[#This Row],[Age]]&lt;=68,"[46-68]",Main[[#This Row],[Age]]&gt;68,"[68+]")</f>
        <v>[46-68]</v>
      </c>
      <c r="E238" t="s">
        <v>12</v>
      </c>
      <c r="F238" t="s">
        <v>16</v>
      </c>
      <c r="G238" s="6">
        <v>17.34516532715611</v>
      </c>
      <c r="H238">
        <v>2</v>
      </c>
      <c r="I238">
        <v>3</v>
      </c>
      <c r="J238" s="3">
        <f>_xlfn.XLOOKUP(Main[[#This Row],[Patient_ID]],Hospitalvisits[Patient_ID],Hospitalvisits[Admission_Date])</f>
        <v>44831</v>
      </c>
      <c r="K238" s="3">
        <f>_xlfn.XLOOKUP(Main[[#This Row],[Patient_ID]],Hospitalvisits[Patient_ID],Hospitalvisits[Discharge_Date])</f>
        <v>44835</v>
      </c>
      <c r="L238">
        <f>Main[[#This Row],[Discharge Date]]-Main[[#This Row],[Admission Date]]</f>
        <v>4</v>
      </c>
      <c r="M238" t="str">
        <f>_xlfn.XLOOKUP(Main[[#This Row],[Patient_ID]],Hospitalvisits[Patient_ID],Hospitalvisits[Medical_Condition])</f>
        <v>Heart Attack (STEMI)</v>
      </c>
      <c r="N238" t="str">
        <f>_xlfn.XLOOKUP(Main[[#This Row],[Patient_ID]],Hospitalvisits[Patient_ID],Hospitalvisits[Department])</f>
        <v>Cardiology</v>
      </c>
      <c r="O238" s="8">
        <f>_xlfn.XLOOKUP(Main[[#This Row],[Patient_ID]],Financials[Patient_ID],Financials[Total_Bill_Amount])</f>
        <v>21946</v>
      </c>
      <c r="P238">
        <f>_xlfn.XLOOKUP(Main[[#This Row],[Patient_ID]],Financials[Patient_ID],Financials[Insurance_Coverage])</f>
        <v>12548.0132197325</v>
      </c>
      <c r="Q238">
        <f>Main[[#This Row],[Total  Bill Amount]]-Main[[#This Row],[Insurance Coverage]]</f>
        <v>9397.9867802674999</v>
      </c>
      <c r="R238">
        <f>_xlfn.XLOOKUP(Main[[#This Row],[Patient_ID]],Hospitalvisits[Patient_ID],Hospitalvisits[Readmission Status])</f>
        <v>0</v>
      </c>
      <c r="S238" t="str">
        <f>_xlfn.XLOOKUP(Main[[#This Row],[Patient_ID]],Hospitalvisits[Patient_ID],Hospitalvisits[Hospital_Bed])</f>
        <v>ICU</v>
      </c>
    </row>
    <row r="239" spans="1:19">
      <c r="A239">
        <v>266</v>
      </c>
      <c r="B239" t="s">
        <v>279</v>
      </c>
      <c r="C239">
        <v>25</v>
      </c>
      <c r="D239" t="str" cm="1">
        <f t="array" ref="D239">_xlfn.IFS(Main[[#This Row],[Age]]&lt;=23,"[0-23]",Main[[#This Row],[Age]]&lt;=45,"[24-45]",Main[[#This Row],[Age]]&lt;=68,"[46-68]",Main[[#This Row],[Age]]&gt;68,"[68+]")</f>
        <v>[24-45]</v>
      </c>
      <c r="E239" t="s">
        <v>9</v>
      </c>
      <c r="F239" t="s">
        <v>16</v>
      </c>
      <c r="G239" s="6">
        <v>35.244981697722949</v>
      </c>
      <c r="H239">
        <v>2</v>
      </c>
      <c r="I239">
        <v>2</v>
      </c>
      <c r="J239" s="3">
        <f>_xlfn.XLOOKUP(Main[[#This Row],[Patient_ID]],Hospitalvisits[Patient_ID],Hospitalvisits[Admission_Date])</f>
        <v>44805</v>
      </c>
      <c r="K239" s="3">
        <f>_xlfn.XLOOKUP(Main[[#This Row],[Patient_ID]],Hospitalvisits[Patient_ID],Hospitalvisits[Discharge_Date])</f>
        <v>44812</v>
      </c>
      <c r="L239">
        <f>Main[[#This Row],[Discharge Date]]-Main[[#This Row],[Admission Date]]</f>
        <v>7</v>
      </c>
      <c r="M239" t="str">
        <f>_xlfn.XLOOKUP(Main[[#This Row],[Patient_ID]],Hospitalvisits[Patient_ID],Hospitalvisits[Medical_Condition])</f>
        <v>Stroke</v>
      </c>
      <c r="N239" t="str">
        <f>_xlfn.XLOOKUP(Main[[#This Row],[Patient_ID]],Hospitalvisits[Patient_ID],Hospitalvisits[Department])</f>
        <v>Neurology</v>
      </c>
      <c r="O239" s="8">
        <f>_xlfn.XLOOKUP(Main[[#This Row],[Patient_ID]],Financials[Patient_ID],Financials[Total_Bill_Amount])</f>
        <v>13724</v>
      </c>
      <c r="P239">
        <f>_xlfn.XLOOKUP(Main[[#This Row],[Patient_ID]],Financials[Patient_ID],Financials[Insurance_Coverage])</f>
        <v>8370.1842031771648</v>
      </c>
      <c r="Q239">
        <f>Main[[#This Row],[Total  Bill Amount]]-Main[[#This Row],[Insurance Coverage]]</f>
        <v>5353.8157968228352</v>
      </c>
      <c r="R239">
        <f>_xlfn.XLOOKUP(Main[[#This Row],[Patient_ID]],Hospitalvisits[Patient_ID],Hospitalvisits[Readmission Status])</f>
        <v>0</v>
      </c>
      <c r="S239" t="str">
        <f>_xlfn.XLOOKUP(Main[[#This Row],[Patient_ID]],Hospitalvisits[Patient_ID],Hospitalvisits[Hospital_Bed])</f>
        <v>General Ward</v>
      </c>
    </row>
    <row r="240" spans="1:19">
      <c r="A240">
        <v>267</v>
      </c>
      <c r="B240" t="s">
        <v>280</v>
      </c>
      <c r="C240">
        <v>47</v>
      </c>
      <c r="D240" t="str" cm="1">
        <f t="array" ref="D240">_xlfn.IFS(Main[[#This Row],[Age]]&lt;=23,"[0-23]",Main[[#This Row],[Age]]&lt;=45,"[24-45]",Main[[#This Row],[Age]]&lt;=68,"[46-68]",Main[[#This Row],[Age]]&gt;68,"[68+]")</f>
        <v>[46-68]</v>
      </c>
      <c r="E240" t="s">
        <v>9</v>
      </c>
      <c r="F240" t="s">
        <v>10</v>
      </c>
      <c r="G240" s="6">
        <v>34.875484150422388</v>
      </c>
      <c r="H240">
        <v>3</v>
      </c>
      <c r="I240">
        <v>10</v>
      </c>
      <c r="J240" s="3">
        <f>_xlfn.XLOOKUP(Main[[#This Row],[Patient_ID]],Hospitalvisits[Patient_ID],Hospitalvisits[Admission_Date])</f>
        <v>44708</v>
      </c>
      <c r="K240" s="3">
        <f>_xlfn.XLOOKUP(Main[[#This Row],[Patient_ID]],Hospitalvisits[Patient_ID],Hospitalvisits[Discharge_Date])</f>
        <v>44711</v>
      </c>
      <c r="L240">
        <f>Main[[#This Row],[Discharge Date]]-Main[[#This Row],[Admission Date]]</f>
        <v>3</v>
      </c>
      <c r="M240" t="str">
        <f>_xlfn.XLOOKUP(Main[[#This Row],[Patient_ID]],Hospitalvisits[Patient_ID],Hospitalvisits[Medical_Condition])</f>
        <v>Fracture</v>
      </c>
      <c r="N240" t="str">
        <f>_xlfn.XLOOKUP(Main[[#This Row],[Patient_ID]],Hospitalvisits[Patient_ID],Hospitalvisits[Department])</f>
        <v>Orthopedics</v>
      </c>
      <c r="O240" s="8">
        <f>_xlfn.XLOOKUP(Main[[#This Row],[Patient_ID]],Financials[Patient_ID],Financials[Total_Bill_Amount])</f>
        <v>7598</v>
      </c>
      <c r="P240">
        <f>_xlfn.XLOOKUP(Main[[#This Row],[Patient_ID]],Financials[Patient_ID],Financials[Insurance_Coverage])</f>
        <v>6224.9987960406661</v>
      </c>
      <c r="Q240">
        <f>Main[[#This Row],[Total  Bill Amount]]-Main[[#This Row],[Insurance Coverage]]</f>
        <v>1373.0012039593339</v>
      </c>
      <c r="R240">
        <f>_xlfn.XLOOKUP(Main[[#This Row],[Patient_ID]],Hospitalvisits[Patient_ID],Hospitalvisits[Readmission Status])</f>
        <v>0</v>
      </c>
      <c r="S240" t="str">
        <f>_xlfn.XLOOKUP(Main[[#This Row],[Patient_ID]],Hospitalvisits[Patient_ID],Hospitalvisits[Hospital_Bed])</f>
        <v>Semi-Private Room</v>
      </c>
    </row>
    <row r="241" spans="1:19">
      <c r="A241">
        <v>268</v>
      </c>
      <c r="B241" t="s">
        <v>281</v>
      </c>
      <c r="C241">
        <v>62</v>
      </c>
      <c r="D241" t="str" cm="1">
        <f t="array" ref="D241">_xlfn.IFS(Main[[#This Row],[Age]]&lt;=23,"[0-23]",Main[[#This Row],[Age]]&lt;=45,"[24-45]",Main[[#This Row],[Age]]&lt;=68,"[46-68]",Main[[#This Row],[Age]]&gt;68,"[68+]")</f>
        <v>[46-68]</v>
      </c>
      <c r="E241" t="s">
        <v>9</v>
      </c>
      <c r="F241" t="s">
        <v>18</v>
      </c>
      <c r="G241" s="6">
        <v>36.19486800036384</v>
      </c>
      <c r="H241">
        <v>4</v>
      </c>
      <c r="I241">
        <v>5</v>
      </c>
      <c r="J241" s="3">
        <f>_xlfn.XLOOKUP(Main[[#This Row],[Patient_ID]],Hospitalvisits[Patient_ID],Hospitalvisits[Admission_Date])</f>
        <v>44852</v>
      </c>
      <c r="K241" s="3">
        <f>_xlfn.XLOOKUP(Main[[#This Row],[Patient_ID]],Hospitalvisits[Patient_ID],Hospitalvisits[Discharge_Date])</f>
        <v>44859</v>
      </c>
      <c r="L241">
        <f>Main[[#This Row],[Discharge Date]]-Main[[#This Row],[Admission Date]]</f>
        <v>7</v>
      </c>
      <c r="M241" t="str">
        <f>_xlfn.XLOOKUP(Main[[#This Row],[Patient_ID]],Hospitalvisits[Patient_ID],Hospitalvisits[Medical_Condition])</f>
        <v>Stroke</v>
      </c>
      <c r="N241" t="str">
        <f>_xlfn.XLOOKUP(Main[[#This Row],[Patient_ID]],Hospitalvisits[Patient_ID],Hospitalvisits[Department])</f>
        <v>Neurology</v>
      </c>
      <c r="O241" s="8">
        <f>_xlfn.XLOOKUP(Main[[#This Row],[Patient_ID]],Financials[Patient_ID],Financials[Total_Bill_Amount])</f>
        <v>18606</v>
      </c>
      <c r="P241">
        <f>_xlfn.XLOOKUP(Main[[#This Row],[Patient_ID]],Financials[Patient_ID],Financials[Insurance_Coverage])</f>
        <v>16463.192307117039</v>
      </c>
      <c r="Q241">
        <f>Main[[#This Row],[Total  Bill Amount]]-Main[[#This Row],[Insurance Coverage]]</f>
        <v>2142.8076928829614</v>
      </c>
      <c r="R241">
        <f>_xlfn.XLOOKUP(Main[[#This Row],[Patient_ID]],Hospitalvisits[Patient_ID],Hospitalvisits[Readmission Status])</f>
        <v>1</v>
      </c>
      <c r="S241" t="str">
        <f>_xlfn.XLOOKUP(Main[[#This Row],[Patient_ID]],Hospitalvisits[Patient_ID],Hospitalvisits[Hospital_Bed])</f>
        <v>Private Room</v>
      </c>
    </row>
    <row r="242" spans="1:19">
      <c r="A242">
        <v>269</v>
      </c>
      <c r="B242" t="s">
        <v>282</v>
      </c>
      <c r="C242">
        <v>48</v>
      </c>
      <c r="D242" t="str" cm="1">
        <f t="array" ref="D242">_xlfn.IFS(Main[[#This Row],[Age]]&lt;=23,"[0-23]",Main[[#This Row],[Age]]&lt;=45,"[24-45]",Main[[#This Row],[Age]]&lt;=68,"[46-68]",Main[[#This Row],[Age]]&gt;68,"[68+]")</f>
        <v>[46-68]</v>
      </c>
      <c r="E242" t="s">
        <v>12</v>
      </c>
      <c r="F242" t="s">
        <v>16</v>
      </c>
      <c r="G242" s="6">
        <v>18.048584655194471</v>
      </c>
      <c r="H242">
        <v>5</v>
      </c>
      <c r="I242">
        <v>10</v>
      </c>
      <c r="J242" s="3">
        <f>_xlfn.XLOOKUP(Main[[#This Row],[Patient_ID]],Hospitalvisits[Patient_ID],Hospitalvisits[Admission_Date])</f>
        <v>44797</v>
      </c>
      <c r="K242" s="3">
        <f>_xlfn.XLOOKUP(Main[[#This Row],[Patient_ID]],Hospitalvisits[Patient_ID],Hospitalvisits[Discharge_Date])</f>
        <v>44800</v>
      </c>
      <c r="L242">
        <f>Main[[#This Row],[Discharge Date]]-Main[[#This Row],[Admission Date]]</f>
        <v>3</v>
      </c>
      <c r="M242" t="str">
        <f>_xlfn.XLOOKUP(Main[[#This Row],[Patient_ID]],Hospitalvisits[Patient_ID],Hospitalvisits[Medical_Condition])</f>
        <v>Severe Trauma</v>
      </c>
      <c r="N242" t="str">
        <f>_xlfn.XLOOKUP(Main[[#This Row],[Patient_ID]],Hospitalvisits[Patient_ID],Hospitalvisits[Department])</f>
        <v>Emergency</v>
      </c>
      <c r="O242" s="8">
        <f>_xlfn.XLOOKUP(Main[[#This Row],[Patient_ID]],Financials[Patient_ID],Financials[Total_Bill_Amount])</f>
        <v>16780</v>
      </c>
      <c r="P242">
        <f>_xlfn.XLOOKUP(Main[[#This Row],[Patient_ID]],Financials[Patient_ID],Financials[Insurance_Coverage])</f>
        <v>12407.316078775129</v>
      </c>
      <c r="Q242">
        <f>Main[[#This Row],[Total  Bill Amount]]-Main[[#This Row],[Insurance Coverage]]</f>
        <v>4372.6839212248706</v>
      </c>
      <c r="R242">
        <f>_xlfn.XLOOKUP(Main[[#This Row],[Patient_ID]],Hospitalvisits[Patient_ID],Hospitalvisits[Readmission Status])</f>
        <v>0</v>
      </c>
      <c r="S242" t="str">
        <f>_xlfn.XLOOKUP(Main[[#This Row],[Patient_ID]],Hospitalvisits[Patient_ID],Hospitalvisits[Hospital_Bed])</f>
        <v>Private Room</v>
      </c>
    </row>
    <row r="243" spans="1:19">
      <c r="A243">
        <v>270</v>
      </c>
      <c r="B243" t="s">
        <v>283</v>
      </c>
      <c r="C243">
        <v>43</v>
      </c>
      <c r="D243" t="str" cm="1">
        <f t="array" ref="D243">_xlfn.IFS(Main[[#This Row],[Age]]&lt;=23,"[0-23]",Main[[#This Row],[Age]]&lt;=45,"[24-45]",Main[[#This Row],[Age]]&lt;=68,"[46-68]",Main[[#This Row],[Age]]&gt;68,"[68+]")</f>
        <v>[24-45]</v>
      </c>
      <c r="E243" t="s">
        <v>12</v>
      </c>
      <c r="F243" t="s">
        <v>16</v>
      </c>
      <c r="G243" s="6">
        <v>22.176108107252031</v>
      </c>
      <c r="H243">
        <v>5</v>
      </c>
      <c r="I243">
        <v>2</v>
      </c>
      <c r="J243" s="3">
        <f>_xlfn.XLOOKUP(Main[[#This Row],[Patient_ID]],Hospitalvisits[Patient_ID],Hospitalvisits[Admission_Date])</f>
        <v>44645</v>
      </c>
      <c r="K243" s="3">
        <f>_xlfn.XLOOKUP(Main[[#This Row],[Patient_ID]],Hospitalvisits[Patient_ID],Hospitalvisits[Discharge_Date])</f>
        <v>44655</v>
      </c>
      <c r="L243">
        <f>Main[[#This Row],[Discharge Date]]-Main[[#This Row],[Admission Date]]</f>
        <v>10</v>
      </c>
      <c r="M243" t="str">
        <f>_xlfn.XLOOKUP(Main[[#This Row],[Patient_ID]],Hospitalvisits[Patient_ID],Hospitalvisits[Medical_Condition])</f>
        <v>Cancer</v>
      </c>
      <c r="N243" t="str">
        <f>_xlfn.XLOOKUP(Main[[#This Row],[Patient_ID]],Hospitalvisits[Patient_ID],Hospitalvisits[Department])</f>
        <v>Oncology</v>
      </c>
      <c r="O243" s="8">
        <f>_xlfn.XLOOKUP(Main[[#This Row],[Patient_ID]],Financials[Patient_ID],Financials[Total_Bill_Amount])</f>
        <v>18925</v>
      </c>
      <c r="P243">
        <f>_xlfn.XLOOKUP(Main[[#This Row],[Patient_ID]],Financials[Patient_ID],Financials[Insurance_Coverage])</f>
        <v>13595.213058205891</v>
      </c>
      <c r="Q243">
        <f>Main[[#This Row],[Total  Bill Amount]]-Main[[#This Row],[Insurance Coverage]]</f>
        <v>5329.7869417941092</v>
      </c>
      <c r="R243">
        <f>_xlfn.XLOOKUP(Main[[#This Row],[Patient_ID]],Hospitalvisits[Patient_ID],Hospitalvisits[Readmission Status])</f>
        <v>0</v>
      </c>
      <c r="S243" t="str">
        <f>_xlfn.XLOOKUP(Main[[#This Row],[Patient_ID]],Hospitalvisits[Patient_ID],Hospitalvisits[Hospital_Bed])</f>
        <v>ICU</v>
      </c>
    </row>
    <row r="244" spans="1:19">
      <c r="A244">
        <v>271</v>
      </c>
      <c r="B244" t="s">
        <v>284</v>
      </c>
      <c r="C244">
        <v>18</v>
      </c>
      <c r="D244" t="str" cm="1">
        <f t="array" ref="D244">_xlfn.IFS(Main[[#This Row],[Age]]&lt;=23,"[0-23]",Main[[#This Row],[Age]]&lt;=45,"[24-45]",Main[[#This Row],[Age]]&lt;=68,"[46-68]",Main[[#This Row],[Age]]&gt;68,"[68+]")</f>
        <v>[0-23]</v>
      </c>
      <c r="E244" t="s">
        <v>12</v>
      </c>
      <c r="F244" t="s">
        <v>16</v>
      </c>
      <c r="G244" s="6">
        <v>19.879727341182068</v>
      </c>
      <c r="H244">
        <v>2</v>
      </c>
      <c r="I244">
        <v>7</v>
      </c>
      <c r="J244" s="3">
        <f>_xlfn.XLOOKUP(Main[[#This Row],[Patient_ID]],Hospitalvisits[Patient_ID],Hospitalvisits[Admission_Date])</f>
        <v>44977</v>
      </c>
      <c r="K244" s="3">
        <f>_xlfn.XLOOKUP(Main[[#This Row],[Patient_ID]],Hospitalvisits[Patient_ID],Hospitalvisits[Discharge_Date])</f>
        <v>44988</v>
      </c>
      <c r="L244">
        <f>Main[[#This Row],[Discharge Date]]-Main[[#This Row],[Admission Date]]</f>
        <v>11</v>
      </c>
      <c r="M244" t="str">
        <f>_xlfn.XLOOKUP(Main[[#This Row],[Patient_ID]],Hospitalvisits[Patient_ID],Hospitalvisits[Medical_Condition])</f>
        <v>Cancer</v>
      </c>
      <c r="N244" t="str">
        <f>_xlfn.XLOOKUP(Main[[#This Row],[Patient_ID]],Hospitalvisits[Patient_ID],Hospitalvisits[Department])</f>
        <v>Oncology</v>
      </c>
      <c r="O244" s="8">
        <f>_xlfn.XLOOKUP(Main[[#This Row],[Patient_ID]],Financials[Patient_ID],Financials[Total_Bill_Amount])</f>
        <v>9709</v>
      </c>
      <c r="P244">
        <f>_xlfn.XLOOKUP(Main[[#This Row],[Patient_ID]],Financials[Patient_ID],Financials[Insurance_Coverage])</f>
        <v>8682.5584795089471</v>
      </c>
      <c r="Q244">
        <f>Main[[#This Row],[Total  Bill Amount]]-Main[[#This Row],[Insurance Coverage]]</f>
        <v>1026.4415204910529</v>
      </c>
      <c r="R244">
        <f>_xlfn.XLOOKUP(Main[[#This Row],[Patient_ID]],Hospitalvisits[Patient_ID],Hospitalvisits[Readmission Status])</f>
        <v>0</v>
      </c>
      <c r="S244" t="str">
        <f>_xlfn.XLOOKUP(Main[[#This Row],[Patient_ID]],Hospitalvisits[Patient_ID],Hospitalvisits[Hospital_Bed])</f>
        <v>Private Room</v>
      </c>
    </row>
    <row r="245" spans="1:19">
      <c r="A245">
        <v>272</v>
      </c>
      <c r="B245" t="s">
        <v>285</v>
      </c>
      <c r="C245">
        <v>2</v>
      </c>
      <c r="D245" t="str" cm="1">
        <f t="array" ref="D245">_xlfn.IFS(Main[[#This Row],[Age]]&lt;=23,"[0-23]",Main[[#This Row],[Age]]&lt;=45,"[24-45]",Main[[#This Row],[Age]]&lt;=68,"[46-68]",Main[[#This Row],[Age]]&gt;68,"[68+]")</f>
        <v>[0-23]</v>
      </c>
      <c r="E245" t="s">
        <v>12</v>
      </c>
      <c r="F245" t="s">
        <v>13</v>
      </c>
      <c r="G245" s="6">
        <v>38.856881831329943</v>
      </c>
      <c r="H245">
        <v>4</v>
      </c>
      <c r="I245">
        <v>7</v>
      </c>
      <c r="J245" s="3">
        <f>_xlfn.XLOOKUP(Main[[#This Row],[Patient_ID]],Hospitalvisits[Patient_ID],Hospitalvisits[Admission_Date])</f>
        <v>44784</v>
      </c>
      <c r="K245" s="3">
        <f>_xlfn.XLOOKUP(Main[[#This Row],[Patient_ID]],Hospitalvisits[Patient_ID],Hospitalvisits[Discharge_Date])</f>
        <v>44795</v>
      </c>
      <c r="L245">
        <f>Main[[#This Row],[Discharge Date]]-Main[[#This Row],[Admission Date]]</f>
        <v>11</v>
      </c>
      <c r="M245" t="str">
        <f>_xlfn.XLOOKUP(Main[[#This Row],[Patient_ID]],Hospitalvisits[Patient_ID],Hospitalvisits[Medical_Condition])</f>
        <v>Stroke</v>
      </c>
      <c r="N245" t="str">
        <f>_xlfn.XLOOKUP(Main[[#This Row],[Patient_ID]],Hospitalvisits[Patient_ID],Hospitalvisits[Department])</f>
        <v>Neurology</v>
      </c>
      <c r="O245" s="8">
        <f>_xlfn.XLOOKUP(Main[[#This Row],[Patient_ID]],Financials[Patient_ID],Financials[Total_Bill_Amount])</f>
        <v>13826</v>
      </c>
      <c r="P245">
        <f>_xlfn.XLOOKUP(Main[[#This Row],[Patient_ID]],Financials[Patient_ID],Financials[Insurance_Coverage])</f>
        <v>10944.89211110864</v>
      </c>
      <c r="Q245">
        <f>Main[[#This Row],[Total  Bill Amount]]-Main[[#This Row],[Insurance Coverage]]</f>
        <v>2881.1078888913598</v>
      </c>
      <c r="R245">
        <f>_xlfn.XLOOKUP(Main[[#This Row],[Patient_ID]],Hospitalvisits[Patient_ID],Hospitalvisits[Readmission Status])</f>
        <v>0</v>
      </c>
      <c r="S245" t="str">
        <f>_xlfn.XLOOKUP(Main[[#This Row],[Patient_ID]],Hospitalvisits[Patient_ID],Hospitalvisits[Hospital_Bed])</f>
        <v>Semi-Private Room</v>
      </c>
    </row>
    <row r="246" spans="1:19">
      <c r="A246">
        <v>273</v>
      </c>
      <c r="B246" t="s">
        <v>286</v>
      </c>
      <c r="C246">
        <v>1</v>
      </c>
      <c r="D246" t="str" cm="1">
        <f t="array" ref="D246">_xlfn.IFS(Main[[#This Row],[Age]]&lt;=23,"[0-23]",Main[[#This Row],[Age]]&lt;=45,"[24-45]",Main[[#This Row],[Age]]&lt;=68,"[46-68]",Main[[#This Row],[Age]]&gt;68,"[68+]")</f>
        <v>[0-23]</v>
      </c>
      <c r="E246" t="s">
        <v>12</v>
      </c>
      <c r="F246" t="s">
        <v>16</v>
      </c>
      <c r="G246" s="6">
        <v>23.95786528312766</v>
      </c>
      <c r="H246">
        <v>0</v>
      </c>
      <c r="I246">
        <v>5</v>
      </c>
      <c r="J246" s="3">
        <f>_xlfn.XLOOKUP(Main[[#This Row],[Patient_ID]],Hospitalvisits[Patient_ID],Hospitalvisits[Admission_Date])</f>
        <v>45001</v>
      </c>
      <c r="K246" s="3">
        <f>_xlfn.XLOOKUP(Main[[#This Row],[Patient_ID]],Hospitalvisits[Patient_ID],Hospitalvisits[Discharge_Date])</f>
        <v>45008</v>
      </c>
      <c r="L246">
        <f>Main[[#This Row],[Discharge Date]]-Main[[#This Row],[Admission Date]]</f>
        <v>7</v>
      </c>
      <c r="M246" t="str">
        <f>_xlfn.XLOOKUP(Main[[#This Row],[Patient_ID]],Hospitalvisits[Patient_ID],Hospitalvisits[Medical_Condition])</f>
        <v>Severe Trauma</v>
      </c>
      <c r="N246" t="str">
        <f>_xlfn.XLOOKUP(Main[[#This Row],[Patient_ID]],Hospitalvisits[Patient_ID],Hospitalvisits[Department])</f>
        <v>Emergency</v>
      </c>
      <c r="O246" s="8">
        <f>_xlfn.XLOOKUP(Main[[#This Row],[Patient_ID]],Financials[Patient_ID],Financials[Total_Bill_Amount])</f>
        <v>13682</v>
      </c>
      <c r="P246">
        <f>_xlfn.XLOOKUP(Main[[#This Row],[Patient_ID]],Financials[Patient_ID],Financials[Insurance_Coverage])</f>
        <v>11487.425545531771</v>
      </c>
      <c r="Q246">
        <f>Main[[#This Row],[Total  Bill Amount]]-Main[[#This Row],[Insurance Coverage]]</f>
        <v>2194.5744544682293</v>
      </c>
      <c r="R246">
        <f>_xlfn.XLOOKUP(Main[[#This Row],[Patient_ID]],Hospitalvisits[Patient_ID],Hospitalvisits[Readmission Status])</f>
        <v>1</v>
      </c>
      <c r="S246" t="str">
        <f>_xlfn.XLOOKUP(Main[[#This Row],[Patient_ID]],Hospitalvisits[Patient_ID],Hospitalvisits[Hospital_Bed])</f>
        <v>Semi-Private Room</v>
      </c>
    </row>
    <row r="247" spans="1:19">
      <c r="A247">
        <v>274</v>
      </c>
      <c r="B247" t="s">
        <v>287</v>
      </c>
      <c r="C247">
        <v>88</v>
      </c>
      <c r="D247" t="str" cm="1">
        <f t="array" ref="D247">_xlfn.IFS(Main[[#This Row],[Age]]&lt;=23,"[0-23]",Main[[#This Row],[Age]]&lt;=45,"[24-45]",Main[[#This Row],[Age]]&lt;=68,"[46-68]",Main[[#This Row],[Age]]&gt;68,"[68+]")</f>
        <v>[68+]</v>
      </c>
      <c r="E247" t="s">
        <v>12</v>
      </c>
      <c r="F247" t="s">
        <v>18</v>
      </c>
      <c r="G247" s="6">
        <v>36.601811693667329</v>
      </c>
      <c r="H247">
        <v>3</v>
      </c>
      <c r="I247">
        <v>5</v>
      </c>
      <c r="J247" s="3">
        <f>_xlfn.XLOOKUP(Main[[#This Row],[Patient_ID]],Hospitalvisits[Patient_ID],Hospitalvisits[Admission_Date])</f>
        <v>44963</v>
      </c>
      <c r="K247" s="3">
        <f>_xlfn.XLOOKUP(Main[[#This Row],[Patient_ID]],Hospitalvisits[Patient_ID],Hospitalvisits[Discharge_Date])</f>
        <v>44983</v>
      </c>
      <c r="L247">
        <f>Main[[#This Row],[Discharge Date]]-Main[[#This Row],[Admission Date]]</f>
        <v>20</v>
      </c>
      <c r="M247" t="str">
        <f>_xlfn.XLOOKUP(Main[[#This Row],[Patient_ID]],Hospitalvisits[Patient_ID],Hospitalvisits[Medical_Condition])</f>
        <v>Cancer</v>
      </c>
      <c r="N247" t="str">
        <f>_xlfn.XLOOKUP(Main[[#This Row],[Patient_ID]],Hospitalvisits[Patient_ID],Hospitalvisits[Department])</f>
        <v>Oncology</v>
      </c>
      <c r="O247" s="8">
        <f>_xlfn.XLOOKUP(Main[[#This Row],[Patient_ID]],Financials[Patient_ID],Financials[Total_Bill_Amount])</f>
        <v>36499</v>
      </c>
      <c r="P247">
        <f>_xlfn.XLOOKUP(Main[[#This Row],[Patient_ID]],Financials[Patient_ID],Financials[Insurance_Coverage])</f>
        <v>22608.229127506049</v>
      </c>
      <c r="Q247">
        <f>Main[[#This Row],[Total  Bill Amount]]-Main[[#This Row],[Insurance Coverage]]</f>
        <v>13890.770872493951</v>
      </c>
      <c r="R247">
        <f>_xlfn.XLOOKUP(Main[[#This Row],[Patient_ID]],Hospitalvisits[Patient_ID],Hospitalvisits[Readmission Status])</f>
        <v>0</v>
      </c>
      <c r="S247" t="str">
        <f>_xlfn.XLOOKUP(Main[[#This Row],[Patient_ID]],Hospitalvisits[Patient_ID],Hospitalvisits[Hospital_Bed])</f>
        <v>Private Room</v>
      </c>
    </row>
    <row r="248" spans="1:19">
      <c r="A248">
        <v>275</v>
      </c>
      <c r="B248" t="s">
        <v>288</v>
      </c>
      <c r="C248">
        <v>21</v>
      </c>
      <c r="D248" t="str" cm="1">
        <f t="array" ref="D248">_xlfn.IFS(Main[[#This Row],[Age]]&lt;=23,"[0-23]",Main[[#This Row],[Age]]&lt;=45,"[24-45]",Main[[#This Row],[Age]]&lt;=68,"[46-68]",Main[[#This Row],[Age]]&gt;68,"[68+]")</f>
        <v>[0-23]</v>
      </c>
      <c r="E248" t="s">
        <v>12</v>
      </c>
      <c r="F248" t="s">
        <v>13</v>
      </c>
      <c r="G248" s="6">
        <v>22.683664409667522</v>
      </c>
      <c r="H248">
        <v>1</v>
      </c>
      <c r="I248">
        <v>3</v>
      </c>
      <c r="J248" s="3">
        <f>_xlfn.XLOOKUP(Main[[#This Row],[Patient_ID]],Hospitalvisits[Patient_ID],Hospitalvisits[Admission_Date])</f>
        <v>44645</v>
      </c>
      <c r="K248" s="3">
        <f>_xlfn.XLOOKUP(Main[[#This Row],[Patient_ID]],Hospitalvisits[Patient_ID],Hospitalvisits[Discharge_Date])</f>
        <v>44646</v>
      </c>
      <c r="L248">
        <f>Main[[#This Row],[Discharge Date]]-Main[[#This Row],[Admission Date]]</f>
        <v>1</v>
      </c>
      <c r="M248" t="str">
        <f>_xlfn.XLOOKUP(Main[[#This Row],[Patient_ID]],Hospitalvisits[Patient_ID],Hospitalvisits[Medical_Condition])</f>
        <v>Asthma</v>
      </c>
      <c r="N248" t="str">
        <f>_xlfn.XLOOKUP(Main[[#This Row],[Patient_ID]],Hospitalvisits[Patient_ID],Hospitalvisits[Department])</f>
        <v>Pediatrics</v>
      </c>
      <c r="O248" s="8">
        <f>_xlfn.XLOOKUP(Main[[#This Row],[Patient_ID]],Financials[Patient_ID],Financials[Total_Bill_Amount])</f>
        <v>15093</v>
      </c>
      <c r="P248">
        <f>_xlfn.XLOOKUP(Main[[#This Row],[Patient_ID]],Financials[Patient_ID],Financials[Insurance_Coverage])</f>
        <v>11221.694814145099</v>
      </c>
      <c r="Q248">
        <f>Main[[#This Row],[Total  Bill Amount]]-Main[[#This Row],[Insurance Coverage]]</f>
        <v>3871.3051858549006</v>
      </c>
      <c r="R248">
        <f>_xlfn.XLOOKUP(Main[[#This Row],[Patient_ID]],Hospitalvisits[Patient_ID],Hospitalvisits[Readmission Status])</f>
        <v>0</v>
      </c>
      <c r="S248" t="str">
        <f>_xlfn.XLOOKUP(Main[[#This Row],[Patient_ID]],Hospitalvisits[Patient_ID],Hospitalvisits[Hospital_Bed])</f>
        <v>Private Room</v>
      </c>
    </row>
    <row r="249" spans="1:19">
      <c r="A249">
        <v>276</v>
      </c>
      <c r="B249" t="s">
        <v>289</v>
      </c>
      <c r="C249">
        <v>47</v>
      </c>
      <c r="D249" t="str" cm="1">
        <f t="array" ref="D249">_xlfn.IFS(Main[[#This Row],[Age]]&lt;=23,"[0-23]",Main[[#This Row],[Age]]&lt;=45,"[24-45]",Main[[#This Row],[Age]]&lt;=68,"[46-68]",Main[[#This Row],[Age]]&gt;68,"[68+]")</f>
        <v>[46-68]</v>
      </c>
      <c r="E249" t="s">
        <v>12</v>
      </c>
      <c r="F249" t="s">
        <v>13</v>
      </c>
      <c r="G249" s="6">
        <v>21.428537452647021</v>
      </c>
      <c r="H249">
        <v>2</v>
      </c>
      <c r="I249">
        <v>8</v>
      </c>
      <c r="J249" s="3">
        <f>_xlfn.XLOOKUP(Main[[#This Row],[Patient_ID]],Hospitalvisits[Patient_ID],Hospitalvisits[Admission_Date])</f>
        <v>44904</v>
      </c>
      <c r="K249" s="3">
        <f>_xlfn.XLOOKUP(Main[[#This Row],[Patient_ID]],Hospitalvisits[Patient_ID],Hospitalvisits[Discharge_Date])</f>
        <v>44905</v>
      </c>
      <c r="L249">
        <f>Main[[#This Row],[Discharge Date]]-Main[[#This Row],[Admission Date]]</f>
        <v>1</v>
      </c>
      <c r="M249" t="str">
        <f>_xlfn.XLOOKUP(Main[[#This Row],[Patient_ID]],Hospitalvisits[Patient_ID],Hospitalvisits[Medical_Condition])</f>
        <v>Allergies</v>
      </c>
      <c r="N249" t="str">
        <f>_xlfn.XLOOKUP(Main[[#This Row],[Patient_ID]],Hospitalvisits[Patient_ID],Hospitalvisits[Department])</f>
        <v>Pediatrics</v>
      </c>
      <c r="O249" s="8">
        <f>_xlfn.XLOOKUP(Main[[#This Row],[Patient_ID]],Financials[Patient_ID],Financials[Total_Bill_Amount])</f>
        <v>11354</v>
      </c>
      <c r="P249">
        <f>_xlfn.XLOOKUP(Main[[#This Row],[Patient_ID]],Financials[Patient_ID],Financials[Insurance_Coverage])</f>
        <v>9335.852728387119</v>
      </c>
      <c r="Q249">
        <f>Main[[#This Row],[Total  Bill Amount]]-Main[[#This Row],[Insurance Coverage]]</f>
        <v>2018.147271612881</v>
      </c>
      <c r="R249">
        <f>_xlfn.XLOOKUP(Main[[#This Row],[Patient_ID]],Hospitalvisits[Patient_ID],Hospitalvisits[Readmission Status])</f>
        <v>0</v>
      </c>
      <c r="S249" t="str">
        <f>_xlfn.XLOOKUP(Main[[#This Row],[Patient_ID]],Hospitalvisits[Patient_ID],Hospitalvisits[Hospital_Bed])</f>
        <v>Semi-Private Room</v>
      </c>
    </row>
    <row r="250" spans="1:19">
      <c r="A250">
        <v>277</v>
      </c>
      <c r="B250" t="s">
        <v>290</v>
      </c>
      <c r="C250">
        <v>76</v>
      </c>
      <c r="D250" t="str" cm="1">
        <f t="array" ref="D250">_xlfn.IFS(Main[[#This Row],[Age]]&lt;=23,"[0-23]",Main[[#This Row],[Age]]&lt;=45,"[24-45]",Main[[#This Row],[Age]]&lt;=68,"[46-68]",Main[[#This Row],[Age]]&gt;68,"[68+]")</f>
        <v>[68+]</v>
      </c>
      <c r="E250" t="s">
        <v>9</v>
      </c>
      <c r="F250" t="s">
        <v>13</v>
      </c>
      <c r="G250" s="6">
        <v>21.43822152830424</v>
      </c>
      <c r="H250">
        <v>1</v>
      </c>
      <c r="I250">
        <v>2</v>
      </c>
      <c r="J250" s="3">
        <f>_xlfn.XLOOKUP(Main[[#This Row],[Patient_ID]],Hospitalvisits[Patient_ID],Hospitalvisits[Admission_Date])</f>
        <v>44930</v>
      </c>
      <c r="K250" s="3">
        <f>_xlfn.XLOOKUP(Main[[#This Row],[Patient_ID]],Hospitalvisits[Patient_ID],Hospitalvisits[Discharge_Date])</f>
        <v>44947</v>
      </c>
      <c r="L250">
        <f>Main[[#This Row],[Discharge Date]]-Main[[#This Row],[Admission Date]]</f>
        <v>17</v>
      </c>
      <c r="M250" t="str">
        <f>_xlfn.XLOOKUP(Main[[#This Row],[Patient_ID]],Hospitalvisits[Patient_ID],Hospitalvisits[Medical_Condition])</f>
        <v>Tumor</v>
      </c>
      <c r="N250" t="str">
        <f>_xlfn.XLOOKUP(Main[[#This Row],[Patient_ID]],Hospitalvisits[Patient_ID],Hospitalvisits[Department])</f>
        <v>Oncology</v>
      </c>
      <c r="O250" s="8">
        <f>_xlfn.XLOOKUP(Main[[#This Row],[Patient_ID]],Financials[Patient_ID],Financials[Total_Bill_Amount])</f>
        <v>14615</v>
      </c>
      <c r="P250">
        <f>_xlfn.XLOOKUP(Main[[#This Row],[Patient_ID]],Financials[Patient_ID],Financials[Insurance_Coverage])</f>
        <v>12270.89938426691</v>
      </c>
      <c r="Q250">
        <f>Main[[#This Row],[Total  Bill Amount]]-Main[[#This Row],[Insurance Coverage]]</f>
        <v>2344.1006157330903</v>
      </c>
      <c r="R250">
        <f>_xlfn.XLOOKUP(Main[[#This Row],[Patient_ID]],Hospitalvisits[Patient_ID],Hospitalvisits[Readmission Status])</f>
        <v>0</v>
      </c>
      <c r="S250" t="str">
        <f>_xlfn.XLOOKUP(Main[[#This Row],[Patient_ID]],Hospitalvisits[Patient_ID],Hospitalvisits[Hospital_Bed])</f>
        <v>General Ward</v>
      </c>
    </row>
    <row r="251" spans="1:19">
      <c r="A251">
        <v>278</v>
      </c>
      <c r="B251" t="s">
        <v>291</v>
      </c>
      <c r="C251">
        <v>25</v>
      </c>
      <c r="D251" t="str" cm="1">
        <f t="array" ref="D251">_xlfn.IFS(Main[[#This Row],[Age]]&lt;=23,"[0-23]",Main[[#This Row],[Age]]&lt;=45,"[24-45]",Main[[#This Row],[Age]]&lt;=68,"[46-68]",Main[[#This Row],[Age]]&gt;68,"[68+]")</f>
        <v>[24-45]</v>
      </c>
      <c r="E251" t="s">
        <v>9</v>
      </c>
      <c r="F251" t="s">
        <v>10</v>
      </c>
      <c r="G251" s="6">
        <v>16.59015142775943</v>
      </c>
      <c r="H251">
        <v>5</v>
      </c>
      <c r="I251">
        <v>2</v>
      </c>
      <c r="J251" s="3">
        <f>_xlfn.XLOOKUP(Main[[#This Row],[Patient_ID]],Hospitalvisits[Patient_ID],Hospitalvisits[Admission_Date])</f>
        <v>45186</v>
      </c>
      <c r="K251" s="3">
        <f>_xlfn.XLOOKUP(Main[[#This Row],[Patient_ID]],Hospitalvisits[Patient_ID],Hospitalvisits[Discharge_Date])</f>
        <v>45188</v>
      </c>
      <c r="L251">
        <f>Main[[#This Row],[Discharge Date]]-Main[[#This Row],[Admission Date]]</f>
        <v>2</v>
      </c>
      <c r="M251" t="str">
        <f>_xlfn.XLOOKUP(Main[[#This Row],[Patient_ID]],Hospitalvisits[Patient_ID],Hospitalvisits[Medical_Condition])</f>
        <v>Fracture</v>
      </c>
      <c r="N251" t="str">
        <f>_xlfn.XLOOKUP(Main[[#This Row],[Patient_ID]],Hospitalvisits[Patient_ID],Hospitalvisits[Department])</f>
        <v>Orthopedics</v>
      </c>
      <c r="O251" s="8">
        <f>_xlfn.XLOOKUP(Main[[#This Row],[Patient_ID]],Financials[Patient_ID],Financials[Total_Bill_Amount])</f>
        <v>17354</v>
      </c>
      <c r="P251">
        <f>_xlfn.XLOOKUP(Main[[#This Row],[Patient_ID]],Financials[Patient_ID],Financials[Insurance_Coverage])</f>
        <v>10052.77589699807</v>
      </c>
      <c r="Q251">
        <f>Main[[#This Row],[Total  Bill Amount]]-Main[[#This Row],[Insurance Coverage]]</f>
        <v>7301.2241030019304</v>
      </c>
      <c r="R251">
        <f>_xlfn.XLOOKUP(Main[[#This Row],[Patient_ID]],Hospitalvisits[Patient_ID],Hospitalvisits[Readmission Status])</f>
        <v>0</v>
      </c>
      <c r="S251" t="str">
        <f>_xlfn.XLOOKUP(Main[[#This Row],[Patient_ID]],Hospitalvisits[Patient_ID],Hospitalvisits[Hospital_Bed])</f>
        <v>General Ward</v>
      </c>
    </row>
    <row r="252" spans="1:19">
      <c r="A252">
        <v>279</v>
      </c>
      <c r="B252" t="s">
        <v>292</v>
      </c>
      <c r="C252">
        <v>53</v>
      </c>
      <c r="D252" t="str" cm="1">
        <f t="array" ref="D252">_xlfn.IFS(Main[[#This Row],[Age]]&lt;=23,"[0-23]",Main[[#This Row],[Age]]&lt;=45,"[24-45]",Main[[#This Row],[Age]]&lt;=68,"[46-68]",Main[[#This Row],[Age]]&gt;68,"[68+]")</f>
        <v>[46-68]</v>
      </c>
      <c r="E252" t="s">
        <v>9</v>
      </c>
      <c r="F252" t="s">
        <v>13</v>
      </c>
      <c r="G252" s="6">
        <v>24.094103343520931</v>
      </c>
      <c r="H252">
        <v>3</v>
      </c>
      <c r="I252">
        <v>6</v>
      </c>
      <c r="J252" s="3">
        <f>_xlfn.XLOOKUP(Main[[#This Row],[Patient_ID]],Hospitalvisits[Patient_ID],Hospitalvisits[Admission_Date])</f>
        <v>44684</v>
      </c>
      <c r="K252" s="3">
        <f>_xlfn.XLOOKUP(Main[[#This Row],[Patient_ID]],Hospitalvisits[Patient_ID],Hospitalvisits[Discharge_Date])</f>
        <v>44687</v>
      </c>
      <c r="L252">
        <f>Main[[#This Row],[Discharge Date]]-Main[[#This Row],[Admission Date]]</f>
        <v>3</v>
      </c>
      <c r="M252" t="str">
        <f>_xlfn.XLOOKUP(Main[[#This Row],[Patient_ID]],Hospitalvisits[Patient_ID],Hospitalvisits[Medical_Condition])</f>
        <v>Heart Disease</v>
      </c>
      <c r="N252" t="str">
        <f>_xlfn.XLOOKUP(Main[[#This Row],[Patient_ID]],Hospitalvisits[Patient_ID],Hospitalvisits[Department])</f>
        <v>Cardiology</v>
      </c>
      <c r="O252" s="8">
        <f>_xlfn.XLOOKUP(Main[[#This Row],[Patient_ID]],Financials[Patient_ID],Financials[Total_Bill_Amount])</f>
        <v>9527</v>
      </c>
      <c r="P252">
        <f>_xlfn.XLOOKUP(Main[[#This Row],[Patient_ID]],Financials[Patient_ID],Financials[Insurance_Coverage])</f>
        <v>7435.4727066074111</v>
      </c>
      <c r="Q252">
        <f>Main[[#This Row],[Total  Bill Amount]]-Main[[#This Row],[Insurance Coverage]]</f>
        <v>2091.5272933925889</v>
      </c>
      <c r="R252">
        <f>_xlfn.XLOOKUP(Main[[#This Row],[Patient_ID]],Hospitalvisits[Patient_ID],Hospitalvisits[Readmission Status])</f>
        <v>1</v>
      </c>
      <c r="S252" t="str">
        <f>_xlfn.XLOOKUP(Main[[#This Row],[Patient_ID]],Hospitalvisits[Patient_ID],Hospitalvisits[Hospital_Bed])</f>
        <v>ICU</v>
      </c>
    </row>
    <row r="253" spans="1:19">
      <c r="A253">
        <v>280</v>
      </c>
      <c r="B253" t="s">
        <v>293</v>
      </c>
      <c r="C253">
        <v>87</v>
      </c>
      <c r="D253" t="str" cm="1">
        <f t="array" ref="D253">_xlfn.IFS(Main[[#This Row],[Age]]&lt;=23,"[0-23]",Main[[#This Row],[Age]]&lt;=45,"[24-45]",Main[[#This Row],[Age]]&lt;=68,"[46-68]",Main[[#This Row],[Age]]&gt;68,"[68+]")</f>
        <v>[68+]</v>
      </c>
      <c r="E253" t="s">
        <v>9</v>
      </c>
      <c r="F253" t="s">
        <v>10</v>
      </c>
      <c r="G253" s="6">
        <v>23.58862941335726</v>
      </c>
      <c r="H253">
        <v>3</v>
      </c>
      <c r="I253">
        <v>8</v>
      </c>
      <c r="J253" s="3">
        <f>_xlfn.XLOOKUP(Main[[#This Row],[Patient_ID]],Hospitalvisits[Patient_ID],Hospitalvisits[Admission_Date])</f>
        <v>44653</v>
      </c>
      <c r="K253" s="3">
        <f>_xlfn.XLOOKUP(Main[[#This Row],[Patient_ID]],Hospitalvisits[Patient_ID],Hospitalvisits[Discharge_Date])</f>
        <v>44656</v>
      </c>
      <c r="L253">
        <f>Main[[#This Row],[Discharge Date]]-Main[[#This Row],[Admission Date]]</f>
        <v>3</v>
      </c>
      <c r="M253" t="str">
        <f>_xlfn.XLOOKUP(Main[[#This Row],[Patient_ID]],Hospitalvisits[Patient_ID],Hospitalvisits[Medical_Condition])</f>
        <v>Asthma</v>
      </c>
      <c r="N253" t="str">
        <f>_xlfn.XLOOKUP(Main[[#This Row],[Patient_ID]],Hospitalvisits[Patient_ID],Hospitalvisits[Department])</f>
        <v>Pediatrics</v>
      </c>
      <c r="O253" s="8">
        <f>_xlfn.XLOOKUP(Main[[#This Row],[Patient_ID]],Financials[Patient_ID],Financials[Total_Bill_Amount])</f>
        <v>18752</v>
      </c>
      <c r="P253">
        <f>_xlfn.XLOOKUP(Main[[#This Row],[Patient_ID]],Financials[Patient_ID],Financials[Insurance_Coverage])</f>
        <v>15681.941436607211</v>
      </c>
      <c r="Q253">
        <f>Main[[#This Row],[Total  Bill Amount]]-Main[[#This Row],[Insurance Coverage]]</f>
        <v>3070.0585633927894</v>
      </c>
      <c r="R253">
        <f>_xlfn.XLOOKUP(Main[[#This Row],[Patient_ID]],Hospitalvisits[Patient_ID],Hospitalvisits[Readmission Status])</f>
        <v>0</v>
      </c>
      <c r="S253" t="str">
        <f>_xlfn.XLOOKUP(Main[[#This Row],[Patient_ID]],Hospitalvisits[Patient_ID],Hospitalvisits[Hospital_Bed])</f>
        <v>Private Room</v>
      </c>
    </row>
    <row r="254" spans="1:19">
      <c r="A254">
        <v>281</v>
      </c>
      <c r="B254" t="s">
        <v>294</v>
      </c>
      <c r="C254">
        <v>26</v>
      </c>
      <c r="D254" t="str" cm="1">
        <f t="array" ref="D254">_xlfn.IFS(Main[[#This Row],[Age]]&lt;=23,"[0-23]",Main[[#This Row],[Age]]&lt;=45,"[24-45]",Main[[#This Row],[Age]]&lt;=68,"[46-68]",Main[[#This Row],[Age]]&gt;68,"[68+]")</f>
        <v>[24-45]</v>
      </c>
      <c r="E254" t="s">
        <v>9</v>
      </c>
      <c r="F254" t="s">
        <v>16</v>
      </c>
      <c r="G254" s="6">
        <v>18.16680439376222</v>
      </c>
      <c r="H254">
        <v>3</v>
      </c>
      <c r="I254">
        <v>10</v>
      </c>
      <c r="J254" s="3">
        <f>_xlfn.XLOOKUP(Main[[#This Row],[Patient_ID]],Hospitalvisits[Patient_ID],Hospitalvisits[Admission_Date])</f>
        <v>44760</v>
      </c>
      <c r="K254" s="3">
        <f>_xlfn.XLOOKUP(Main[[#This Row],[Patient_ID]],Hospitalvisits[Patient_ID],Hospitalvisits[Discharge_Date])</f>
        <v>44767</v>
      </c>
      <c r="L254">
        <f>Main[[#This Row],[Discharge Date]]-Main[[#This Row],[Admission Date]]</f>
        <v>7</v>
      </c>
      <c r="M254" t="str">
        <f>_xlfn.XLOOKUP(Main[[#This Row],[Patient_ID]],Hospitalvisits[Patient_ID],Hospitalvisits[Medical_Condition])</f>
        <v>Internal Bleeding</v>
      </c>
      <c r="N254" t="str">
        <f>_xlfn.XLOOKUP(Main[[#This Row],[Patient_ID]],Hospitalvisits[Patient_ID],Hospitalvisits[Department])</f>
        <v>Emergency</v>
      </c>
      <c r="O254" s="8">
        <f>_xlfn.XLOOKUP(Main[[#This Row],[Patient_ID]],Financials[Patient_ID],Financials[Total_Bill_Amount])</f>
        <v>20431</v>
      </c>
      <c r="P254">
        <f>_xlfn.XLOOKUP(Main[[#This Row],[Patient_ID]],Financials[Patient_ID],Financials[Insurance_Coverage])</f>
        <v>11288.89491806998</v>
      </c>
      <c r="Q254">
        <f>Main[[#This Row],[Total  Bill Amount]]-Main[[#This Row],[Insurance Coverage]]</f>
        <v>9142.1050819300199</v>
      </c>
      <c r="R254">
        <f>_xlfn.XLOOKUP(Main[[#This Row],[Patient_ID]],Hospitalvisits[Patient_ID],Hospitalvisits[Readmission Status])</f>
        <v>0</v>
      </c>
      <c r="S254" t="str">
        <f>_xlfn.XLOOKUP(Main[[#This Row],[Patient_ID]],Hospitalvisits[Patient_ID],Hospitalvisits[Hospital_Bed])</f>
        <v>Private Room</v>
      </c>
    </row>
    <row r="255" spans="1:19">
      <c r="A255">
        <v>282</v>
      </c>
      <c r="B255" t="s">
        <v>295</v>
      </c>
      <c r="C255">
        <v>34</v>
      </c>
      <c r="D255" t="str" cm="1">
        <f t="array" ref="D255">_xlfn.IFS(Main[[#This Row],[Age]]&lt;=23,"[0-23]",Main[[#This Row],[Age]]&lt;=45,"[24-45]",Main[[#This Row],[Age]]&lt;=68,"[46-68]",Main[[#This Row],[Age]]&gt;68,"[68+]")</f>
        <v>[24-45]</v>
      </c>
      <c r="E255" t="s">
        <v>9</v>
      </c>
      <c r="F255" t="s">
        <v>16</v>
      </c>
      <c r="G255" s="6">
        <v>32.074809025649493</v>
      </c>
      <c r="H255">
        <v>1</v>
      </c>
      <c r="I255">
        <v>9</v>
      </c>
      <c r="J255" s="3">
        <f>_xlfn.XLOOKUP(Main[[#This Row],[Patient_ID]],Hospitalvisits[Patient_ID],Hospitalvisits[Admission_Date])</f>
        <v>44687</v>
      </c>
      <c r="K255" s="3">
        <f>_xlfn.XLOOKUP(Main[[#This Row],[Patient_ID]],Hospitalvisits[Patient_ID],Hospitalvisits[Discharge_Date])</f>
        <v>44692</v>
      </c>
      <c r="L255">
        <f>Main[[#This Row],[Discharge Date]]-Main[[#This Row],[Admission Date]]</f>
        <v>5</v>
      </c>
      <c r="M255" t="str">
        <f>_xlfn.XLOOKUP(Main[[#This Row],[Patient_ID]],Hospitalvisits[Patient_ID],Hospitalvisits[Medical_Condition])</f>
        <v>Arthritis</v>
      </c>
      <c r="N255" t="str">
        <f>_xlfn.XLOOKUP(Main[[#This Row],[Patient_ID]],Hospitalvisits[Patient_ID],Hospitalvisits[Department])</f>
        <v>Orthopedics</v>
      </c>
      <c r="O255" s="8">
        <f>_xlfn.XLOOKUP(Main[[#This Row],[Patient_ID]],Financials[Patient_ID],Financials[Total_Bill_Amount])</f>
        <v>14303</v>
      </c>
      <c r="P255">
        <f>_xlfn.XLOOKUP(Main[[#This Row],[Patient_ID]],Financials[Patient_ID],Financials[Insurance_Coverage])</f>
        <v>10507.79390582626</v>
      </c>
      <c r="Q255">
        <f>Main[[#This Row],[Total  Bill Amount]]-Main[[#This Row],[Insurance Coverage]]</f>
        <v>3795.20609417374</v>
      </c>
      <c r="R255">
        <f>_xlfn.XLOOKUP(Main[[#This Row],[Patient_ID]],Hospitalvisits[Patient_ID],Hospitalvisits[Readmission Status])</f>
        <v>0</v>
      </c>
      <c r="S255" t="str">
        <f>_xlfn.XLOOKUP(Main[[#This Row],[Patient_ID]],Hospitalvisits[Patient_ID],Hospitalvisits[Hospital_Bed])</f>
        <v>Semi-Private Room</v>
      </c>
    </row>
    <row r="256" spans="1:19">
      <c r="A256">
        <v>283</v>
      </c>
      <c r="B256" t="s">
        <v>296</v>
      </c>
      <c r="C256">
        <v>58</v>
      </c>
      <c r="D256" t="str" cm="1">
        <f t="array" ref="D256">_xlfn.IFS(Main[[#This Row],[Age]]&lt;=23,"[0-23]",Main[[#This Row],[Age]]&lt;=45,"[24-45]",Main[[#This Row],[Age]]&lt;=68,"[46-68]",Main[[#This Row],[Age]]&gt;68,"[68+]")</f>
        <v>[46-68]</v>
      </c>
      <c r="E256" t="s">
        <v>12</v>
      </c>
      <c r="F256" t="s">
        <v>10</v>
      </c>
      <c r="G256" s="6">
        <v>36.981831549900953</v>
      </c>
      <c r="H256">
        <v>5</v>
      </c>
      <c r="I256">
        <v>9</v>
      </c>
      <c r="J256" s="3">
        <f>_xlfn.XLOOKUP(Main[[#This Row],[Patient_ID]],Hospitalvisits[Patient_ID],Hospitalvisits[Admission_Date])</f>
        <v>45518</v>
      </c>
      <c r="K256" s="3">
        <f>_xlfn.XLOOKUP(Main[[#This Row],[Patient_ID]],Hospitalvisits[Patient_ID],Hospitalvisits[Discharge_Date])</f>
        <v>45530</v>
      </c>
      <c r="L256">
        <f>Main[[#This Row],[Discharge Date]]-Main[[#This Row],[Admission Date]]</f>
        <v>12</v>
      </c>
      <c r="M256" t="str">
        <f>_xlfn.XLOOKUP(Main[[#This Row],[Patient_ID]],Hospitalvisits[Patient_ID],Hospitalvisits[Medical_Condition])</f>
        <v>Tumor</v>
      </c>
      <c r="N256" t="str">
        <f>_xlfn.XLOOKUP(Main[[#This Row],[Patient_ID]],Hospitalvisits[Patient_ID],Hospitalvisits[Department])</f>
        <v>Oncology</v>
      </c>
      <c r="O256" s="8">
        <f>_xlfn.XLOOKUP(Main[[#This Row],[Patient_ID]],Financials[Patient_ID],Financials[Total_Bill_Amount])</f>
        <v>21299</v>
      </c>
      <c r="P256">
        <f>_xlfn.XLOOKUP(Main[[#This Row],[Patient_ID]],Financials[Patient_ID],Financials[Insurance_Coverage])</f>
        <v>13063.605773596129</v>
      </c>
      <c r="Q256">
        <f>Main[[#This Row],[Total  Bill Amount]]-Main[[#This Row],[Insurance Coverage]]</f>
        <v>8235.3942264038706</v>
      </c>
      <c r="R256">
        <f>_xlfn.XLOOKUP(Main[[#This Row],[Patient_ID]],Hospitalvisits[Patient_ID],Hospitalvisits[Readmission Status])</f>
        <v>1</v>
      </c>
      <c r="S256" t="str">
        <f>_xlfn.XLOOKUP(Main[[#This Row],[Patient_ID]],Hospitalvisits[Patient_ID],Hospitalvisits[Hospital_Bed])</f>
        <v>ICU</v>
      </c>
    </row>
    <row r="257" spans="1:19">
      <c r="A257">
        <v>284</v>
      </c>
      <c r="B257" t="s">
        <v>297</v>
      </c>
      <c r="C257">
        <v>38</v>
      </c>
      <c r="D257" t="str" cm="1">
        <f t="array" ref="D257">_xlfn.IFS(Main[[#This Row],[Age]]&lt;=23,"[0-23]",Main[[#This Row],[Age]]&lt;=45,"[24-45]",Main[[#This Row],[Age]]&lt;=68,"[46-68]",Main[[#This Row],[Age]]&gt;68,"[68+]")</f>
        <v>[24-45]</v>
      </c>
      <c r="E257" t="s">
        <v>12</v>
      </c>
      <c r="F257" t="s">
        <v>16</v>
      </c>
      <c r="G257" s="6">
        <v>21.07295432447469</v>
      </c>
      <c r="H257">
        <v>3</v>
      </c>
      <c r="I257">
        <v>9</v>
      </c>
      <c r="J257" s="3">
        <f>_xlfn.XLOOKUP(Main[[#This Row],[Patient_ID]],Hospitalvisits[Patient_ID],Hospitalvisits[Admission_Date])</f>
        <v>44819</v>
      </c>
      <c r="K257" s="3">
        <f>_xlfn.XLOOKUP(Main[[#This Row],[Patient_ID]],Hospitalvisits[Patient_ID],Hospitalvisits[Discharge_Date])</f>
        <v>44826</v>
      </c>
      <c r="L257">
        <f>Main[[#This Row],[Discharge Date]]-Main[[#This Row],[Admission Date]]</f>
        <v>7</v>
      </c>
      <c r="M257" t="str">
        <f>_xlfn.XLOOKUP(Main[[#This Row],[Patient_ID]],Hospitalvisits[Patient_ID],Hospitalvisits[Medical_Condition])</f>
        <v>Internal Bleeding</v>
      </c>
      <c r="N257" t="str">
        <f>_xlfn.XLOOKUP(Main[[#This Row],[Patient_ID]],Hospitalvisits[Patient_ID],Hospitalvisits[Department])</f>
        <v>Emergency</v>
      </c>
      <c r="O257" s="8">
        <f>_xlfn.XLOOKUP(Main[[#This Row],[Patient_ID]],Financials[Patient_ID],Financials[Total_Bill_Amount])</f>
        <v>14672</v>
      </c>
      <c r="P257">
        <f>_xlfn.XLOOKUP(Main[[#This Row],[Patient_ID]],Financials[Patient_ID],Financials[Insurance_Coverage])</f>
        <v>8682.973543570155</v>
      </c>
      <c r="Q257">
        <f>Main[[#This Row],[Total  Bill Amount]]-Main[[#This Row],[Insurance Coverage]]</f>
        <v>5989.026456429845</v>
      </c>
      <c r="R257">
        <f>_xlfn.XLOOKUP(Main[[#This Row],[Patient_ID]],Hospitalvisits[Patient_ID],Hospitalvisits[Readmission Status])</f>
        <v>0</v>
      </c>
      <c r="S257" t="str">
        <f>_xlfn.XLOOKUP(Main[[#This Row],[Patient_ID]],Hospitalvisits[Patient_ID],Hospitalvisits[Hospital_Bed])</f>
        <v>General Ward</v>
      </c>
    </row>
    <row r="258" spans="1:19">
      <c r="A258">
        <v>285</v>
      </c>
      <c r="B258" t="s">
        <v>298</v>
      </c>
      <c r="C258">
        <v>48</v>
      </c>
      <c r="D258" t="str" cm="1">
        <f t="array" ref="D258">_xlfn.IFS(Main[[#This Row],[Age]]&lt;=23,"[0-23]",Main[[#This Row],[Age]]&lt;=45,"[24-45]",Main[[#This Row],[Age]]&lt;=68,"[46-68]",Main[[#This Row],[Age]]&gt;68,"[68+]")</f>
        <v>[46-68]</v>
      </c>
      <c r="E258" t="s">
        <v>12</v>
      </c>
      <c r="F258" t="s">
        <v>16</v>
      </c>
      <c r="G258" s="6">
        <v>23.800746287840841</v>
      </c>
      <c r="H258">
        <v>5</v>
      </c>
      <c r="I258">
        <v>10</v>
      </c>
      <c r="J258" s="3">
        <f>_xlfn.XLOOKUP(Main[[#This Row],[Patient_ID]],Hospitalvisits[Patient_ID],Hospitalvisits[Admission_Date])</f>
        <v>44626</v>
      </c>
      <c r="K258" s="3">
        <f>_xlfn.XLOOKUP(Main[[#This Row],[Patient_ID]],Hospitalvisits[Patient_ID],Hospitalvisits[Discharge_Date])</f>
        <v>44631</v>
      </c>
      <c r="L258">
        <f>Main[[#This Row],[Discharge Date]]-Main[[#This Row],[Admission Date]]</f>
        <v>5</v>
      </c>
      <c r="M258" t="str">
        <f>_xlfn.XLOOKUP(Main[[#This Row],[Patient_ID]],Hospitalvisits[Patient_ID],Hospitalvisits[Medical_Condition])</f>
        <v>Heart Disease</v>
      </c>
      <c r="N258" t="str">
        <f>_xlfn.XLOOKUP(Main[[#This Row],[Patient_ID]],Hospitalvisits[Patient_ID],Hospitalvisits[Department])</f>
        <v>Cardiology</v>
      </c>
      <c r="O258" s="8">
        <f>_xlfn.XLOOKUP(Main[[#This Row],[Patient_ID]],Financials[Patient_ID],Financials[Total_Bill_Amount])</f>
        <v>16181</v>
      </c>
      <c r="P258">
        <f>_xlfn.XLOOKUP(Main[[#This Row],[Patient_ID]],Financials[Patient_ID],Financials[Insurance_Coverage])</f>
        <v>12875.681784910619</v>
      </c>
      <c r="Q258">
        <f>Main[[#This Row],[Total  Bill Amount]]-Main[[#This Row],[Insurance Coverage]]</f>
        <v>3305.3182150893808</v>
      </c>
      <c r="R258">
        <f>_xlfn.XLOOKUP(Main[[#This Row],[Patient_ID]],Hospitalvisits[Patient_ID],Hospitalvisits[Readmission Status])</f>
        <v>0</v>
      </c>
      <c r="S258" t="str">
        <f>_xlfn.XLOOKUP(Main[[#This Row],[Patient_ID]],Hospitalvisits[Patient_ID],Hospitalvisits[Hospital_Bed])</f>
        <v>Private Room</v>
      </c>
    </row>
    <row r="259" spans="1:19">
      <c r="A259">
        <v>286</v>
      </c>
      <c r="B259" t="s">
        <v>299</v>
      </c>
      <c r="C259">
        <v>84</v>
      </c>
      <c r="D259" t="str" cm="1">
        <f t="array" ref="D259">_xlfn.IFS(Main[[#This Row],[Age]]&lt;=23,"[0-23]",Main[[#This Row],[Age]]&lt;=45,"[24-45]",Main[[#This Row],[Age]]&lt;=68,"[46-68]",Main[[#This Row],[Age]]&gt;68,"[68+]")</f>
        <v>[68+]</v>
      </c>
      <c r="E259" t="s">
        <v>12</v>
      </c>
      <c r="F259" t="s">
        <v>10</v>
      </c>
      <c r="G259" s="6">
        <v>19.846921635491331</v>
      </c>
      <c r="H259">
        <v>1</v>
      </c>
      <c r="I259">
        <v>4</v>
      </c>
      <c r="J259" s="3">
        <f>_xlfn.XLOOKUP(Main[[#This Row],[Patient_ID]],Hospitalvisits[Patient_ID],Hospitalvisits[Admission_Date])</f>
        <v>45199</v>
      </c>
      <c r="K259" s="3">
        <f>_xlfn.XLOOKUP(Main[[#This Row],[Patient_ID]],Hospitalvisits[Patient_ID],Hospitalvisits[Discharge_Date])</f>
        <v>45200</v>
      </c>
      <c r="L259">
        <f>Main[[#This Row],[Discharge Date]]-Main[[#This Row],[Admission Date]]</f>
        <v>1</v>
      </c>
      <c r="M259" t="str">
        <f>_xlfn.XLOOKUP(Main[[#This Row],[Patient_ID]],Hospitalvisits[Patient_ID],Hospitalvisits[Medical_Condition])</f>
        <v>Asthma</v>
      </c>
      <c r="N259" t="str">
        <f>_xlfn.XLOOKUP(Main[[#This Row],[Patient_ID]],Hospitalvisits[Patient_ID],Hospitalvisits[Department])</f>
        <v>Pediatrics</v>
      </c>
      <c r="O259" s="8">
        <f>_xlfn.XLOOKUP(Main[[#This Row],[Patient_ID]],Financials[Patient_ID],Financials[Total_Bill_Amount])</f>
        <v>23994</v>
      </c>
      <c r="P259">
        <f>_xlfn.XLOOKUP(Main[[#This Row],[Patient_ID]],Financials[Patient_ID],Financials[Insurance_Coverage])</f>
        <v>19557.988900336481</v>
      </c>
      <c r="Q259">
        <f>Main[[#This Row],[Total  Bill Amount]]-Main[[#This Row],[Insurance Coverage]]</f>
        <v>4436.0110996635194</v>
      </c>
      <c r="R259">
        <f>_xlfn.XLOOKUP(Main[[#This Row],[Patient_ID]],Hospitalvisits[Patient_ID],Hospitalvisits[Readmission Status])</f>
        <v>0</v>
      </c>
      <c r="S259" t="str">
        <f>_xlfn.XLOOKUP(Main[[#This Row],[Patient_ID]],Hospitalvisits[Patient_ID],Hospitalvisits[Hospital_Bed])</f>
        <v>Semi-Private Room</v>
      </c>
    </row>
    <row r="260" spans="1:19">
      <c r="A260">
        <v>287</v>
      </c>
      <c r="B260" t="s">
        <v>300</v>
      </c>
      <c r="C260">
        <v>66</v>
      </c>
      <c r="D260" t="str" cm="1">
        <f t="array" ref="D260">_xlfn.IFS(Main[[#This Row],[Age]]&lt;=23,"[0-23]",Main[[#This Row],[Age]]&lt;=45,"[24-45]",Main[[#This Row],[Age]]&lt;=68,"[46-68]",Main[[#This Row],[Age]]&gt;68,"[68+]")</f>
        <v>[46-68]</v>
      </c>
      <c r="E260" t="s">
        <v>9</v>
      </c>
      <c r="F260" t="s">
        <v>13</v>
      </c>
      <c r="G260" s="6">
        <v>35.914085188841469</v>
      </c>
      <c r="H260">
        <v>1</v>
      </c>
      <c r="I260">
        <v>1</v>
      </c>
      <c r="J260" s="3">
        <f>_xlfn.XLOOKUP(Main[[#This Row],[Patient_ID]],Hospitalvisits[Patient_ID],Hospitalvisits[Admission_Date])</f>
        <v>45032</v>
      </c>
      <c r="K260" s="3">
        <f>_xlfn.XLOOKUP(Main[[#This Row],[Patient_ID]],Hospitalvisits[Patient_ID],Hospitalvisits[Discharge_Date])</f>
        <v>45036</v>
      </c>
      <c r="L260">
        <f>Main[[#This Row],[Discharge Date]]-Main[[#This Row],[Admission Date]]</f>
        <v>4</v>
      </c>
      <c r="M260" t="str">
        <f>_xlfn.XLOOKUP(Main[[#This Row],[Patient_ID]],Hospitalvisits[Patient_ID],Hospitalvisits[Medical_Condition])</f>
        <v>Heart Disease</v>
      </c>
      <c r="N260" t="str">
        <f>_xlfn.XLOOKUP(Main[[#This Row],[Patient_ID]],Hospitalvisits[Patient_ID],Hospitalvisits[Department])</f>
        <v>Cardiology</v>
      </c>
      <c r="O260" s="8">
        <f>_xlfn.XLOOKUP(Main[[#This Row],[Patient_ID]],Financials[Patient_ID],Financials[Total_Bill_Amount])</f>
        <v>4761</v>
      </c>
      <c r="P260">
        <f>_xlfn.XLOOKUP(Main[[#This Row],[Patient_ID]],Financials[Patient_ID],Financials[Insurance_Coverage])</f>
        <v>3330.581093704699</v>
      </c>
      <c r="Q260">
        <f>Main[[#This Row],[Total  Bill Amount]]-Main[[#This Row],[Insurance Coverage]]</f>
        <v>1430.418906295301</v>
      </c>
      <c r="R260">
        <f>_xlfn.XLOOKUP(Main[[#This Row],[Patient_ID]],Hospitalvisits[Patient_ID],Hospitalvisits[Readmission Status])</f>
        <v>0</v>
      </c>
      <c r="S260" t="str">
        <f>_xlfn.XLOOKUP(Main[[#This Row],[Patient_ID]],Hospitalvisits[Patient_ID],Hospitalvisits[Hospital_Bed])</f>
        <v>Semi-Private Room</v>
      </c>
    </row>
    <row r="261" spans="1:19">
      <c r="A261">
        <v>288</v>
      </c>
      <c r="B261" t="s">
        <v>301</v>
      </c>
      <c r="C261">
        <v>1</v>
      </c>
      <c r="D261" t="str" cm="1">
        <f t="array" ref="D261">_xlfn.IFS(Main[[#This Row],[Age]]&lt;=23,"[0-23]",Main[[#This Row],[Age]]&lt;=45,"[24-45]",Main[[#This Row],[Age]]&lt;=68,"[46-68]",Main[[#This Row],[Age]]&gt;68,"[68+]")</f>
        <v>[0-23]</v>
      </c>
      <c r="E261" t="s">
        <v>12</v>
      </c>
      <c r="F261" t="s">
        <v>10</v>
      </c>
      <c r="G261" s="6">
        <v>24.128158446186809</v>
      </c>
      <c r="H261">
        <v>4</v>
      </c>
      <c r="I261">
        <v>9</v>
      </c>
      <c r="J261" s="3">
        <f>_xlfn.XLOOKUP(Main[[#This Row],[Patient_ID]],Hospitalvisits[Patient_ID],Hospitalvisits[Admission_Date])</f>
        <v>44726</v>
      </c>
      <c r="K261" s="3">
        <f>_xlfn.XLOOKUP(Main[[#This Row],[Patient_ID]],Hospitalvisits[Patient_ID],Hospitalvisits[Discharge_Date])</f>
        <v>44738</v>
      </c>
      <c r="L261">
        <f>Main[[#This Row],[Discharge Date]]-Main[[#This Row],[Admission Date]]</f>
        <v>12</v>
      </c>
      <c r="M261" t="str">
        <f>_xlfn.XLOOKUP(Main[[#This Row],[Patient_ID]],Hospitalvisits[Patient_ID],Hospitalvisits[Medical_Condition])</f>
        <v>Seizures</v>
      </c>
      <c r="N261" t="str">
        <f>_xlfn.XLOOKUP(Main[[#This Row],[Patient_ID]],Hospitalvisits[Patient_ID],Hospitalvisits[Department])</f>
        <v>Neurology</v>
      </c>
      <c r="O261" s="8">
        <f>_xlfn.XLOOKUP(Main[[#This Row],[Patient_ID]],Financials[Patient_ID],Financials[Total_Bill_Amount])</f>
        <v>7347</v>
      </c>
      <c r="P261">
        <f>_xlfn.XLOOKUP(Main[[#This Row],[Patient_ID]],Financials[Patient_ID],Financials[Insurance_Coverage])</f>
        <v>3703.8683792081711</v>
      </c>
      <c r="Q261">
        <f>Main[[#This Row],[Total  Bill Amount]]-Main[[#This Row],[Insurance Coverage]]</f>
        <v>3643.1316207918289</v>
      </c>
      <c r="R261">
        <f>_xlfn.XLOOKUP(Main[[#This Row],[Patient_ID]],Hospitalvisits[Patient_ID],Hospitalvisits[Readmission Status])</f>
        <v>0</v>
      </c>
      <c r="S261" t="str">
        <f>_xlfn.XLOOKUP(Main[[#This Row],[Patient_ID]],Hospitalvisits[Patient_ID],Hospitalvisits[Hospital_Bed])</f>
        <v>Semi-Private Room</v>
      </c>
    </row>
    <row r="262" spans="1:19">
      <c r="A262">
        <v>289</v>
      </c>
      <c r="B262" t="s">
        <v>302</v>
      </c>
      <c r="C262">
        <v>38</v>
      </c>
      <c r="D262" t="str" cm="1">
        <f t="array" ref="D262">_xlfn.IFS(Main[[#This Row],[Age]]&lt;=23,"[0-23]",Main[[#This Row],[Age]]&lt;=45,"[24-45]",Main[[#This Row],[Age]]&lt;=68,"[46-68]",Main[[#This Row],[Age]]&gt;68,"[68+]")</f>
        <v>[24-45]</v>
      </c>
      <c r="E262" t="s">
        <v>9</v>
      </c>
      <c r="F262" t="s">
        <v>10</v>
      </c>
      <c r="G262" s="6">
        <v>18.212596124095839</v>
      </c>
      <c r="H262">
        <v>2</v>
      </c>
      <c r="I262">
        <v>1</v>
      </c>
      <c r="J262" s="3">
        <f>_xlfn.XLOOKUP(Main[[#This Row],[Patient_ID]],Hospitalvisits[Patient_ID],Hospitalvisits[Admission_Date])</f>
        <v>44637</v>
      </c>
      <c r="K262" s="3">
        <f>_xlfn.XLOOKUP(Main[[#This Row],[Patient_ID]],Hospitalvisits[Patient_ID],Hospitalvisits[Discharge_Date])</f>
        <v>44647</v>
      </c>
      <c r="L262">
        <f>Main[[#This Row],[Discharge Date]]-Main[[#This Row],[Admission Date]]</f>
        <v>10</v>
      </c>
      <c r="M262" t="str">
        <f>_xlfn.XLOOKUP(Main[[#This Row],[Patient_ID]],Hospitalvisits[Patient_ID],Hospitalvisits[Medical_Condition])</f>
        <v>Tumor</v>
      </c>
      <c r="N262" t="str">
        <f>_xlfn.XLOOKUP(Main[[#This Row],[Patient_ID]],Hospitalvisits[Patient_ID],Hospitalvisits[Department])</f>
        <v>Oncology</v>
      </c>
      <c r="O262" s="8">
        <f>_xlfn.XLOOKUP(Main[[#This Row],[Patient_ID]],Financials[Patient_ID],Financials[Total_Bill_Amount])</f>
        <v>14523</v>
      </c>
      <c r="P262">
        <f>_xlfn.XLOOKUP(Main[[#This Row],[Patient_ID]],Financials[Patient_ID],Financials[Insurance_Coverage])</f>
        <v>8094.323184029894</v>
      </c>
      <c r="Q262">
        <f>Main[[#This Row],[Total  Bill Amount]]-Main[[#This Row],[Insurance Coverage]]</f>
        <v>6428.676815970106</v>
      </c>
      <c r="R262">
        <f>_xlfn.XLOOKUP(Main[[#This Row],[Patient_ID]],Hospitalvisits[Patient_ID],Hospitalvisits[Readmission Status])</f>
        <v>0</v>
      </c>
      <c r="S262" t="str">
        <f>_xlfn.XLOOKUP(Main[[#This Row],[Patient_ID]],Hospitalvisits[Patient_ID],Hospitalvisits[Hospital_Bed])</f>
        <v>ICU</v>
      </c>
    </row>
    <row r="263" spans="1:19">
      <c r="A263">
        <v>290</v>
      </c>
      <c r="B263" t="s">
        <v>303</v>
      </c>
      <c r="C263">
        <v>42</v>
      </c>
      <c r="D263" t="str" cm="1">
        <f t="array" ref="D263">_xlfn.IFS(Main[[#This Row],[Age]]&lt;=23,"[0-23]",Main[[#This Row],[Age]]&lt;=45,"[24-45]",Main[[#This Row],[Age]]&lt;=68,"[46-68]",Main[[#This Row],[Age]]&gt;68,"[68+]")</f>
        <v>[24-45]</v>
      </c>
      <c r="E263" t="s">
        <v>9</v>
      </c>
      <c r="F263" t="s">
        <v>10</v>
      </c>
      <c r="G263" s="6">
        <v>39.693722938981139</v>
      </c>
      <c r="H263">
        <v>5</v>
      </c>
      <c r="I263">
        <v>1</v>
      </c>
      <c r="J263" s="3">
        <f>_xlfn.XLOOKUP(Main[[#This Row],[Patient_ID]],Hospitalvisits[Patient_ID],Hospitalvisits[Admission_Date])</f>
        <v>44565</v>
      </c>
      <c r="K263" s="3">
        <f>_xlfn.XLOOKUP(Main[[#This Row],[Patient_ID]],Hospitalvisits[Patient_ID],Hospitalvisits[Discharge_Date])</f>
        <v>44570</v>
      </c>
      <c r="L263">
        <f>Main[[#This Row],[Discharge Date]]-Main[[#This Row],[Admission Date]]</f>
        <v>5</v>
      </c>
      <c r="M263" t="str">
        <f>_xlfn.XLOOKUP(Main[[#This Row],[Patient_ID]],Hospitalvisits[Patient_ID],Hospitalvisits[Medical_Condition])</f>
        <v>Hypertension</v>
      </c>
      <c r="N263" t="str">
        <f>_xlfn.XLOOKUP(Main[[#This Row],[Patient_ID]],Hospitalvisits[Patient_ID],Hospitalvisits[Department])</f>
        <v>Cardiology</v>
      </c>
      <c r="O263" s="8">
        <f>_xlfn.XLOOKUP(Main[[#This Row],[Patient_ID]],Financials[Patient_ID],Financials[Total_Bill_Amount])</f>
        <v>33362</v>
      </c>
      <c r="P263">
        <f>_xlfn.XLOOKUP(Main[[#This Row],[Patient_ID]],Financials[Patient_ID],Financials[Insurance_Coverage])</f>
        <v>22306.938242771299</v>
      </c>
      <c r="Q263">
        <f>Main[[#This Row],[Total  Bill Amount]]-Main[[#This Row],[Insurance Coverage]]</f>
        <v>11055.061757228701</v>
      </c>
      <c r="R263">
        <f>_xlfn.XLOOKUP(Main[[#This Row],[Patient_ID]],Hospitalvisits[Patient_ID],Hospitalvisits[Readmission Status])</f>
        <v>0</v>
      </c>
      <c r="S263" t="str">
        <f>_xlfn.XLOOKUP(Main[[#This Row],[Patient_ID]],Hospitalvisits[Patient_ID],Hospitalvisits[Hospital_Bed])</f>
        <v>General Ward</v>
      </c>
    </row>
    <row r="264" spans="1:19">
      <c r="A264">
        <v>291</v>
      </c>
      <c r="B264" t="s">
        <v>304</v>
      </c>
      <c r="C264">
        <v>85</v>
      </c>
      <c r="D264" t="str" cm="1">
        <f t="array" ref="D264">_xlfn.IFS(Main[[#This Row],[Age]]&lt;=23,"[0-23]",Main[[#This Row],[Age]]&lt;=45,"[24-45]",Main[[#This Row],[Age]]&lt;=68,"[46-68]",Main[[#This Row],[Age]]&gt;68,"[68+]")</f>
        <v>[68+]</v>
      </c>
      <c r="E264" t="s">
        <v>9</v>
      </c>
      <c r="F264" t="s">
        <v>18</v>
      </c>
      <c r="G264" s="6">
        <v>30.936294885003178</v>
      </c>
      <c r="H264">
        <v>3</v>
      </c>
      <c r="I264">
        <v>1</v>
      </c>
      <c r="J264" s="3">
        <f>_xlfn.XLOOKUP(Main[[#This Row],[Patient_ID]],Hospitalvisits[Patient_ID],Hospitalvisits[Admission_Date])</f>
        <v>44695</v>
      </c>
      <c r="K264" s="3">
        <f>_xlfn.XLOOKUP(Main[[#This Row],[Patient_ID]],Hospitalvisits[Patient_ID],Hospitalvisits[Discharge_Date])</f>
        <v>44698</v>
      </c>
      <c r="L264">
        <f>Main[[#This Row],[Discharge Date]]-Main[[#This Row],[Admission Date]]</f>
        <v>3</v>
      </c>
      <c r="M264" t="str">
        <f>_xlfn.XLOOKUP(Main[[#This Row],[Patient_ID]],Hospitalvisits[Patient_ID],Hospitalvisits[Medical_Condition])</f>
        <v>Asthma</v>
      </c>
      <c r="N264" t="str">
        <f>_xlfn.XLOOKUP(Main[[#This Row],[Patient_ID]],Hospitalvisits[Patient_ID],Hospitalvisits[Department])</f>
        <v>Pediatrics</v>
      </c>
      <c r="O264" s="8">
        <f>_xlfn.XLOOKUP(Main[[#This Row],[Patient_ID]],Financials[Patient_ID],Financials[Total_Bill_Amount])</f>
        <v>9892</v>
      </c>
      <c r="P264">
        <f>_xlfn.XLOOKUP(Main[[#This Row],[Patient_ID]],Financials[Patient_ID],Financials[Insurance_Coverage])</f>
        <v>5071.8336478836682</v>
      </c>
      <c r="Q264">
        <f>Main[[#This Row],[Total  Bill Amount]]-Main[[#This Row],[Insurance Coverage]]</f>
        <v>4820.1663521163318</v>
      </c>
      <c r="R264">
        <f>_xlfn.XLOOKUP(Main[[#This Row],[Patient_ID]],Hospitalvisits[Patient_ID],Hospitalvisits[Readmission Status])</f>
        <v>0</v>
      </c>
      <c r="S264" t="str">
        <f>_xlfn.XLOOKUP(Main[[#This Row],[Patient_ID]],Hospitalvisits[Patient_ID],Hospitalvisits[Hospital_Bed])</f>
        <v>General Ward</v>
      </c>
    </row>
    <row r="265" spans="1:19">
      <c r="A265">
        <v>292</v>
      </c>
      <c r="B265" t="s">
        <v>305</v>
      </c>
      <c r="C265">
        <v>9</v>
      </c>
      <c r="D265" t="str" cm="1">
        <f t="array" ref="D265">_xlfn.IFS(Main[[#This Row],[Age]]&lt;=23,"[0-23]",Main[[#This Row],[Age]]&lt;=45,"[24-45]",Main[[#This Row],[Age]]&lt;=68,"[46-68]",Main[[#This Row],[Age]]&gt;68,"[68+]")</f>
        <v>[0-23]</v>
      </c>
      <c r="E265" t="s">
        <v>9</v>
      </c>
      <c r="F265" t="s">
        <v>18</v>
      </c>
      <c r="G265" s="6">
        <v>16.439248318658091</v>
      </c>
      <c r="H265">
        <v>3</v>
      </c>
      <c r="I265">
        <v>10</v>
      </c>
      <c r="J265" s="3">
        <f>_xlfn.XLOOKUP(Main[[#This Row],[Patient_ID]],Hospitalvisits[Patient_ID],Hospitalvisits[Admission_Date])</f>
        <v>44773</v>
      </c>
      <c r="K265" s="3">
        <f>_xlfn.XLOOKUP(Main[[#This Row],[Patient_ID]],Hospitalvisits[Patient_ID],Hospitalvisits[Discharge_Date])</f>
        <v>44775</v>
      </c>
      <c r="L265">
        <f>Main[[#This Row],[Discharge Date]]-Main[[#This Row],[Admission Date]]</f>
        <v>2</v>
      </c>
      <c r="M265" t="str">
        <f>_xlfn.XLOOKUP(Main[[#This Row],[Patient_ID]],Hospitalvisits[Patient_ID],Hospitalvisits[Medical_Condition])</f>
        <v>Asthma</v>
      </c>
      <c r="N265" t="str">
        <f>_xlfn.XLOOKUP(Main[[#This Row],[Patient_ID]],Hospitalvisits[Patient_ID],Hospitalvisits[Department])</f>
        <v>Pediatrics</v>
      </c>
      <c r="O265" s="8">
        <f>_xlfn.XLOOKUP(Main[[#This Row],[Patient_ID]],Financials[Patient_ID],Financials[Total_Bill_Amount])</f>
        <v>4953</v>
      </c>
      <c r="P265">
        <f>_xlfn.XLOOKUP(Main[[#This Row],[Patient_ID]],Financials[Patient_ID],Financials[Insurance_Coverage])</f>
        <v>3936.6714308832452</v>
      </c>
      <c r="Q265">
        <f>Main[[#This Row],[Total  Bill Amount]]-Main[[#This Row],[Insurance Coverage]]</f>
        <v>1016.3285691167548</v>
      </c>
      <c r="R265">
        <f>_xlfn.XLOOKUP(Main[[#This Row],[Patient_ID]],Hospitalvisits[Patient_ID],Hospitalvisits[Readmission Status])</f>
        <v>0</v>
      </c>
      <c r="S265" t="str">
        <f>_xlfn.XLOOKUP(Main[[#This Row],[Patient_ID]],Hospitalvisits[Patient_ID],Hospitalvisits[Hospital_Bed])</f>
        <v>ICU</v>
      </c>
    </row>
    <row r="266" spans="1:19">
      <c r="A266">
        <v>293</v>
      </c>
      <c r="B266" t="s">
        <v>306</v>
      </c>
      <c r="C266">
        <v>28</v>
      </c>
      <c r="D266" t="str" cm="1">
        <f t="array" ref="D266">_xlfn.IFS(Main[[#This Row],[Age]]&lt;=23,"[0-23]",Main[[#This Row],[Age]]&lt;=45,"[24-45]",Main[[#This Row],[Age]]&lt;=68,"[46-68]",Main[[#This Row],[Age]]&gt;68,"[68+]")</f>
        <v>[24-45]</v>
      </c>
      <c r="E266" t="s">
        <v>12</v>
      </c>
      <c r="F266" t="s">
        <v>16</v>
      </c>
      <c r="G266" s="6">
        <v>28.84073866979012</v>
      </c>
      <c r="H266">
        <v>5</v>
      </c>
      <c r="I266">
        <v>2</v>
      </c>
      <c r="J266" s="3">
        <f>_xlfn.XLOOKUP(Main[[#This Row],[Patient_ID]],Hospitalvisits[Patient_ID],Hospitalvisits[Admission_Date])</f>
        <v>44632</v>
      </c>
      <c r="K266" s="3">
        <f>_xlfn.XLOOKUP(Main[[#This Row],[Patient_ID]],Hospitalvisits[Patient_ID],Hospitalvisits[Discharge_Date])</f>
        <v>44633</v>
      </c>
      <c r="L266">
        <f>Main[[#This Row],[Discharge Date]]-Main[[#This Row],[Admission Date]]</f>
        <v>1</v>
      </c>
      <c r="M266" t="str">
        <f>_xlfn.XLOOKUP(Main[[#This Row],[Patient_ID]],Hospitalvisits[Patient_ID],Hospitalvisits[Medical_Condition])</f>
        <v>Allergies</v>
      </c>
      <c r="N266" t="str">
        <f>_xlfn.XLOOKUP(Main[[#This Row],[Patient_ID]],Hospitalvisits[Patient_ID],Hospitalvisits[Department])</f>
        <v>Pediatrics</v>
      </c>
      <c r="O266" s="8">
        <f>_xlfn.XLOOKUP(Main[[#This Row],[Patient_ID]],Financials[Patient_ID],Financials[Total_Bill_Amount])</f>
        <v>29486</v>
      </c>
      <c r="P266">
        <f>_xlfn.XLOOKUP(Main[[#This Row],[Patient_ID]],Financials[Patient_ID],Financials[Insurance_Coverage])</f>
        <v>24160.546597009121</v>
      </c>
      <c r="Q266">
        <f>Main[[#This Row],[Total  Bill Amount]]-Main[[#This Row],[Insurance Coverage]]</f>
        <v>5325.4534029908791</v>
      </c>
      <c r="R266">
        <f>_xlfn.XLOOKUP(Main[[#This Row],[Patient_ID]],Hospitalvisits[Patient_ID],Hospitalvisits[Readmission Status])</f>
        <v>0</v>
      </c>
      <c r="S266" t="str">
        <f>_xlfn.XLOOKUP(Main[[#This Row],[Patient_ID]],Hospitalvisits[Patient_ID],Hospitalvisits[Hospital_Bed])</f>
        <v>Private Room</v>
      </c>
    </row>
    <row r="267" spans="1:19">
      <c r="A267">
        <v>294</v>
      </c>
      <c r="B267" t="s">
        <v>307</v>
      </c>
      <c r="C267">
        <v>61</v>
      </c>
      <c r="D267" t="str" cm="1">
        <f t="array" ref="D267">_xlfn.IFS(Main[[#This Row],[Age]]&lt;=23,"[0-23]",Main[[#This Row],[Age]]&lt;=45,"[24-45]",Main[[#This Row],[Age]]&lt;=68,"[46-68]",Main[[#This Row],[Age]]&gt;68,"[68+]")</f>
        <v>[46-68]</v>
      </c>
      <c r="E267" t="s">
        <v>9</v>
      </c>
      <c r="F267" t="s">
        <v>10</v>
      </c>
      <c r="G267" s="6">
        <v>15.64045742937782</v>
      </c>
      <c r="H267">
        <v>0</v>
      </c>
      <c r="I267">
        <v>7</v>
      </c>
      <c r="J267" s="3">
        <f>_xlfn.XLOOKUP(Main[[#This Row],[Patient_ID]],Hospitalvisits[Patient_ID],Hospitalvisits[Admission_Date])</f>
        <v>45233</v>
      </c>
      <c r="K267" s="3">
        <f>_xlfn.XLOOKUP(Main[[#This Row],[Patient_ID]],Hospitalvisits[Patient_ID],Hospitalvisits[Discharge_Date])</f>
        <v>45235</v>
      </c>
      <c r="L267">
        <f>Main[[#This Row],[Discharge Date]]-Main[[#This Row],[Admission Date]]</f>
        <v>2</v>
      </c>
      <c r="M267" t="str">
        <f>_xlfn.XLOOKUP(Main[[#This Row],[Patient_ID]],Hospitalvisits[Patient_ID],Hospitalvisits[Medical_Condition])</f>
        <v>Allergies</v>
      </c>
      <c r="N267" t="str">
        <f>_xlfn.XLOOKUP(Main[[#This Row],[Patient_ID]],Hospitalvisits[Patient_ID],Hospitalvisits[Department])</f>
        <v>Pediatrics</v>
      </c>
      <c r="O267" s="8">
        <f>_xlfn.XLOOKUP(Main[[#This Row],[Patient_ID]],Financials[Patient_ID],Financials[Total_Bill_Amount])</f>
        <v>17280</v>
      </c>
      <c r="P267">
        <f>_xlfn.XLOOKUP(Main[[#This Row],[Patient_ID]],Financials[Patient_ID],Financials[Insurance_Coverage])</f>
        <v>13671.428670535401</v>
      </c>
      <c r="Q267">
        <f>Main[[#This Row],[Total  Bill Amount]]-Main[[#This Row],[Insurance Coverage]]</f>
        <v>3608.5713294645993</v>
      </c>
      <c r="R267">
        <f>_xlfn.XLOOKUP(Main[[#This Row],[Patient_ID]],Hospitalvisits[Patient_ID],Hospitalvisits[Readmission Status])</f>
        <v>0</v>
      </c>
      <c r="S267" t="str">
        <f>_xlfn.XLOOKUP(Main[[#This Row],[Patient_ID]],Hospitalvisits[Patient_ID],Hospitalvisits[Hospital_Bed])</f>
        <v>Private Room</v>
      </c>
    </row>
    <row r="268" spans="1:19">
      <c r="A268">
        <v>295</v>
      </c>
      <c r="B268" t="s">
        <v>308</v>
      </c>
      <c r="C268">
        <v>12</v>
      </c>
      <c r="D268" t="str" cm="1">
        <f t="array" ref="D268">_xlfn.IFS(Main[[#This Row],[Age]]&lt;=23,"[0-23]",Main[[#This Row],[Age]]&lt;=45,"[24-45]",Main[[#This Row],[Age]]&lt;=68,"[46-68]",Main[[#This Row],[Age]]&gt;68,"[68+]")</f>
        <v>[0-23]</v>
      </c>
      <c r="E268" t="s">
        <v>9</v>
      </c>
      <c r="F268" t="s">
        <v>10</v>
      </c>
      <c r="G268" s="6">
        <v>38.983513435964042</v>
      </c>
      <c r="H268">
        <v>0</v>
      </c>
      <c r="I268">
        <v>7</v>
      </c>
      <c r="J268" s="3">
        <f>_xlfn.XLOOKUP(Main[[#This Row],[Patient_ID]],Hospitalvisits[Patient_ID],Hospitalvisits[Admission_Date])</f>
        <v>44647</v>
      </c>
      <c r="K268" s="3">
        <f>_xlfn.XLOOKUP(Main[[#This Row],[Patient_ID]],Hospitalvisits[Patient_ID],Hospitalvisits[Discharge_Date])</f>
        <v>44654</v>
      </c>
      <c r="L268">
        <f>Main[[#This Row],[Discharge Date]]-Main[[#This Row],[Admission Date]]</f>
        <v>7</v>
      </c>
      <c r="M268" t="str">
        <f>_xlfn.XLOOKUP(Main[[#This Row],[Patient_ID]],Hospitalvisits[Patient_ID],Hospitalvisits[Medical_Condition])</f>
        <v>Cancer</v>
      </c>
      <c r="N268" t="str">
        <f>_xlfn.XLOOKUP(Main[[#This Row],[Patient_ID]],Hospitalvisits[Patient_ID],Hospitalvisits[Department])</f>
        <v>Oncology</v>
      </c>
      <c r="O268" s="8">
        <f>_xlfn.XLOOKUP(Main[[#This Row],[Patient_ID]],Financials[Patient_ID],Financials[Total_Bill_Amount])</f>
        <v>16864</v>
      </c>
      <c r="P268">
        <f>_xlfn.XLOOKUP(Main[[#This Row],[Patient_ID]],Financials[Patient_ID],Financials[Insurance_Coverage])</f>
        <v>10515.570647753901</v>
      </c>
      <c r="Q268">
        <f>Main[[#This Row],[Total  Bill Amount]]-Main[[#This Row],[Insurance Coverage]]</f>
        <v>6348.4293522460994</v>
      </c>
      <c r="R268">
        <f>_xlfn.XLOOKUP(Main[[#This Row],[Patient_ID]],Hospitalvisits[Patient_ID],Hospitalvisits[Readmission Status])</f>
        <v>0</v>
      </c>
      <c r="S268" t="str">
        <f>_xlfn.XLOOKUP(Main[[#This Row],[Patient_ID]],Hospitalvisits[Patient_ID],Hospitalvisits[Hospital_Bed])</f>
        <v>Private Room</v>
      </c>
    </row>
    <row r="269" spans="1:19">
      <c r="A269">
        <v>296</v>
      </c>
      <c r="B269" t="s">
        <v>309</v>
      </c>
      <c r="C269">
        <v>67</v>
      </c>
      <c r="D269" t="str" cm="1">
        <f t="array" ref="D269">_xlfn.IFS(Main[[#This Row],[Age]]&lt;=23,"[0-23]",Main[[#This Row],[Age]]&lt;=45,"[24-45]",Main[[#This Row],[Age]]&lt;=68,"[46-68]",Main[[#This Row],[Age]]&gt;68,"[68+]")</f>
        <v>[46-68]</v>
      </c>
      <c r="E269" t="s">
        <v>12</v>
      </c>
      <c r="F269" t="s">
        <v>16</v>
      </c>
      <c r="G269" s="6">
        <v>15.16386249090713</v>
      </c>
      <c r="H269">
        <v>3</v>
      </c>
      <c r="I269">
        <v>10</v>
      </c>
      <c r="J269" s="3">
        <f>_xlfn.XLOOKUP(Main[[#This Row],[Patient_ID]],Hospitalvisits[Patient_ID],Hospitalvisits[Admission_Date])</f>
        <v>44603</v>
      </c>
      <c r="K269" s="3">
        <f>_xlfn.XLOOKUP(Main[[#This Row],[Patient_ID]],Hospitalvisits[Patient_ID],Hospitalvisits[Discharge_Date])</f>
        <v>44604</v>
      </c>
      <c r="L269">
        <f>Main[[#This Row],[Discharge Date]]-Main[[#This Row],[Admission Date]]</f>
        <v>1</v>
      </c>
      <c r="M269" t="str">
        <f>_xlfn.XLOOKUP(Main[[#This Row],[Patient_ID]],Hospitalvisits[Patient_ID],Hospitalvisits[Medical_Condition])</f>
        <v>Asthma</v>
      </c>
      <c r="N269" t="str">
        <f>_xlfn.XLOOKUP(Main[[#This Row],[Patient_ID]],Hospitalvisits[Patient_ID],Hospitalvisits[Department])</f>
        <v>Pediatrics</v>
      </c>
      <c r="O269" s="8">
        <f>_xlfn.XLOOKUP(Main[[#This Row],[Patient_ID]],Financials[Patient_ID],Financials[Total_Bill_Amount])</f>
        <v>10136</v>
      </c>
      <c r="P269">
        <f>_xlfn.XLOOKUP(Main[[#This Row],[Patient_ID]],Financials[Patient_ID],Financials[Insurance_Coverage])</f>
        <v>5666.3871033342257</v>
      </c>
      <c r="Q269">
        <f>Main[[#This Row],[Total  Bill Amount]]-Main[[#This Row],[Insurance Coverage]]</f>
        <v>4469.6128966657743</v>
      </c>
      <c r="R269">
        <f>_xlfn.XLOOKUP(Main[[#This Row],[Patient_ID]],Hospitalvisits[Patient_ID],Hospitalvisits[Readmission Status])</f>
        <v>0</v>
      </c>
      <c r="S269" t="str">
        <f>_xlfn.XLOOKUP(Main[[#This Row],[Patient_ID]],Hospitalvisits[Patient_ID],Hospitalvisits[Hospital_Bed])</f>
        <v>Semi-Private Room</v>
      </c>
    </row>
    <row r="270" spans="1:19">
      <c r="A270">
        <v>297</v>
      </c>
      <c r="B270" t="s">
        <v>310</v>
      </c>
      <c r="C270">
        <v>53</v>
      </c>
      <c r="D270" t="str" cm="1">
        <f t="array" ref="D270">_xlfn.IFS(Main[[#This Row],[Age]]&lt;=23,"[0-23]",Main[[#This Row],[Age]]&lt;=45,"[24-45]",Main[[#This Row],[Age]]&lt;=68,"[46-68]",Main[[#This Row],[Age]]&gt;68,"[68+]")</f>
        <v>[46-68]</v>
      </c>
      <c r="E270" t="s">
        <v>9</v>
      </c>
      <c r="F270" t="s">
        <v>10</v>
      </c>
      <c r="G270" s="6">
        <v>21.215441874381739</v>
      </c>
      <c r="H270">
        <v>2</v>
      </c>
      <c r="I270">
        <v>1</v>
      </c>
      <c r="J270" s="3">
        <f>_xlfn.XLOOKUP(Main[[#This Row],[Patient_ID]],Hospitalvisits[Patient_ID],Hospitalvisits[Admission_Date])</f>
        <v>45014</v>
      </c>
      <c r="K270" s="3">
        <f>_xlfn.XLOOKUP(Main[[#This Row],[Patient_ID]],Hospitalvisits[Patient_ID],Hospitalvisits[Discharge_Date])</f>
        <v>45017</v>
      </c>
      <c r="L270">
        <f>Main[[#This Row],[Discharge Date]]-Main[[#This Row],[Admission Date]]</f>
        <v>3</v>
      </c>
      <c r="M270" t="str">
        <f>_xlfn.XLOOKUP(Main[[#This Row],[Patient_ID]],Hospitalvisits[Patient_ID],Hospitalvisits[Medical_Condition])</f>
        <v>Severe Trauma</v>
      </c>
      <c r="N270" t="str">
        <f>_xlfn.XLOOKUP(Main[[#This Row],[Patient_ID]],Hospitalvisits[Patient_ID],Hospitalvisits[Department])</f>
        <v>Emergency</v>
      </c>
      <c r="O270" s="8">
        <f>_xlfn.XLOOKUP(Main[[#This Row],[Patient_ID]],Financials[Patient_ID],Financials[Total_Bill_Amount])</f>
        <v>11837</v>
      </c>
      <c r="P270">
        <f>_xlfn.XLOOKUP(Main[[#This Row],[Patient_ID]],Financials[Patient_ID],Financials[Insurance_Coverage])</f>
        <v>9818.2230905447504</v>
      </c>
      <c r="Q270">
        <f>Main[[#This Row],[Total  Bill Amount]]-Main[[#This Row],[Insurance Coverage]]</f>
        <v>2018.7769094552496</v>
      </c>
      <c r="R270">
        <f>_xlfn.XLOOKUP(Main[[#This Row],[Patient_ID]],Hospitalvisits[Patient_ID],Hospitalvisits[Readmission Status])</f>
        <v>0</v>
      </c>
      <c r="S270" t="str">
        <f>_xlfn.XLOOKUP(Main[[#This Row],[Patient_ID]],Hospitalvisits[Patient_ID],Hospitalvisits[Hospital_Bed])</f>
        <v>Semi-Private Room</v>
      </c>
    </row>
    <row r="271" spans="1:19">
      <c r="A271">
        <v>298</v>
      </c>
      <c r="B271" t="s">
        <v>311</v>
      </c>
      <c r="C271">
        <v>37</v>
      </c>
      <c r="D271" t="str" cm="1">
        <f t="array" ref="D271">_xlfn.IFS(Main[[#This Row],[Age]]&lt;=23,"[0-23]",Main[[#This Row],[Age]]&lt;=45,"[24-45]",Main[[#This Row],[Age]]&lt;=68,"[46-68]",Main[[#This Row],[Age]]&gt;68,"[68+]")</f>
        <v>[24-45]</v>
      </c>
      <c r="E271" t="s">
        <v>12</v>
      </c>
      <c r="F271" t="s">
        <v>16</v>
      </c>
      <c r="G271" s="6">
        <v>30.26236464953066</v>
      </c>
      <c r="H271">
        <v>1</v>
      </c>
      <c r="I271">
        <v>9</v>
      </c>
      <c r="J271" s="3">
        <f>_xlfn.XLOOKUP(Main[[#This Row],[Patient_ID]],Hospitalvisits[Patient_ID],Hospitalvisits[Admission_Date])</f>
        <v>44742</v>
      </c>
      <c r="K271" s="3">
        <f>_xlfn.XLOOKUP(Main[[#This Row],[Patient_ID]],Hospitalvisits[Patient_ID],Hospitalvisits[Discharge_Date])</f>
        <v>44749</v>
      </c>
      <c r="L271">
        <f>Main[[#This Row],[Discharge Date]]-Main[[#This Row],[Admission Date]]</f>
        <v>7</v>
      </c>
      <c r="M271" t="str">
        <f>_xlfn.XLOOKUP(Main[[#This Row],[Patient_ID]],Hospitalvisits[Patient_ID],Hospitalvisits[Medical_Condition])</f>
        <v>Heart Attack (STEMI)</v>
      </c>
      <c r="N271" t="str">
        <f>_xlfn.XLOOKUP(Main[[#This Row],[Patient_ID]],Hospitalvisits[Patient_ID],Hospitalvisits[Department])</f>
        <v>Cardiology</v>
      </c>
      <c r="O271" s="8">
        <f>_xlfn.XLOOKUP(Main[[#This Row],[Patient_ID]],Financials[Patient_ID],Financials[Total_Bill_Amount])</f>
        <v>22945</v>
      </c>
      <c r="P271">
        <f>_xlfn.XLOOKUP(Main[[#This Row],[Patient_ID]],Financials[Patient_ID],Financials[Insurance_Coverage])</f>
        <v>18102.195447475431</v>
      </c>
      <c r="Q271">
        <f>Main[[#This Row],[Total  Bill Amount]]-Main[[#This Row],[Insurance Coverage]]</f>
        <v>4842.8045525245689</v>
      </c>
      <c r="R271">
        <f>_xlfn.XLOOKUP(Main[[#This Row],[Patient_ID]],Hospitalvisits[Patient_ID],Hospitalvisits[Readmission Status])</f>
        <v>0</v>
      </c>
      <c r="S271" t="str">
        <f>_xlfn.XLOOKUP(Main[[#This Row],[Patient_ID]],Hospitalvisits[Patient_ID],Hospitalvisits[Hospital_Bed])</f>
        <v>Private Room</v>
      </c>
    </row>
    <row r="272" spans="1:19">
      <c r="A272">
        <v>299</v>
      </c>
      <c r="B272" t="s">
        <v>312</v>
      </c>
      <c r="C272">
        <v>61</v>
      </c>
      <c r="D272" t="str" cm="1">
        <f t="array" ref="D272">_xlfn.IFS(Main[[#This Row],[Age]]&lt;=23,"[0-23]",Main[[#This Row],[Age]]&lt;=45,"[24-45]",Main[[#This Row],[Age]]&lt;=68,"[46-68]",Main[[#This Row],[Age]]&gt;68,"[68+]")</f>
        <v>[46-68]</v>
      </c>
      <c r="E272" t="s">
        <v>12</v>
      </c>
      <c r="F272" t="s">
        <v>13</v>
      </c>
      <c r="G272" s="6">
        <v>39.707010554387971</v>
      </c>
      <c r="H272">
        <v>3</v>
      </c>
      <c r="I272">
        <v>7</v>
      </c>
      <c r="J272" s="3">
        <f>_xlfn.XLOOKUP(Main[[#This Row],[Patient_ID]],Hospitalvisits[Patient_ID],Hospitalvisits[Admission_Date])</f>
        <v>44841</v>
      </c>
      <c r="K272" s="3">
        <f>_xlfn.XLOOKUP(Main[[#This Row],[Patient_ID]],Hospitalvisits[Patient_ID],Hospitalvisits[Discharge_Date])</f>
        <v>44846</v>
      </c>
      <c r="L272">
        <f>Main[[#This Row],[Discharge Date]]-Main[[#This Row],[Admission Date]]</f>
        <v>5</v>
      </c>
      <c r="M272" t="str">
        <f>_xlfn.XLOOKUP(Main[[#This Row],[Patient_ID]],Hospitalvisits[Patient_ID],Hospitalvisits[Medical_Condition])</f>
        <v>Stroke</v>
      </c>
      <c r="N272" t="str">
        <f>_xlfn.XLOOKUP(Main[[#This Row],[Patient_ID]],Hospitalvisits[Patient_ID],Hospitalvisits[Department])</f>
        <v>Neurology</v>
      </c>
      <c r="O272" s="8">
        <f>_xlfn.XLOOKUP(Main[[#This Row],[Patient_ID]],Financials[Patient_ID],Financials[Total_Bill_Amount])</f>
        <v>26239</v>
      </c>
      <c r="P272">
        <f>_xlfn.XLOOKUP(Main[[#This Row],[Patient_ID]],Financials[Patient_ID],Financials[Insurance_Coverage])</f>
        <v>18738.682671440241</v>
      </c>
      <c r="Q272">
        <f>Main[[#This Row],[Total  Bill Amount]]-Main[[#This Row],[Insurance Coverage]]</f>
        <v>7500.3173285597586</v>
      </c>
      <c r="R272">
        <f>_xlfn.XLOOKUP(Main[[#This Row],[Patient_ID]],Hospitalvisits[Patient_ID],Hospitalvisits[Readmission Status])</f>
        <v>0</v>
      </c>
      <c r="S272" t="str">
        <f>_xlfn.XLOOKUP(Main[[#This Row],[Patient_ID]],Hospitalvisits[Patient_ID],Hospitalvisits[Hospital_Bed])</f>
        <v>General Ward</v>
      </c>
    </row>
    <row r="273" spans="1:19">
      <c r="A273">
        <v>300</v>
      </c>
      <c r="B273" t="s">
        <v>313</v>
      </c>
      <c r="C273">
        <v>29</v>
      </c>
      <c r="D273" t="str" cm="1">
        <f t="array" ref="D273">_xlfn.IFS(Main[[#This Row],[Age]]&lt;=23,"[0-23]",Main[[#This Row],[Age]]&lt;=45,"[24-45]",Main[[#This Row],[Age]]&lt;=68,"[46-68]",Main[[#This Row],[Age]]&gt;68,"[68+]")</f>
        <v>[24-45]</v>
      </c>
      <c r="E273" t="s">
        <v>9</v>
      </c>
      <c r="F273" t="s">
        <v>16</v>
      </c>
      <c r="G273" s="6">
        <v>36.223746820051652</v>
      </c>
      <c r="H273">
        <v>0</v>
      </c>
      <c r="I273">
        <v>4</v>
      </c>
      <c r="J273" s="3">
        <f>_xlfn.XLOOKUP(Main[[#This Row],[Patient_ID]],Hospitalvisits[Patient_ID],Hospitalvisits[Admission_Date])</f>
        <v>44802</v>
      </c>
      <c r="K273" s="3">
        <f>_xlfn.XLOOKUP(Main[[#This Row],[Patient_ID]],Hospitalvisits[Patient_ID],Hospitalvisits[Discharge_Date])</f>
        <v>44805</v>
      </c>
      <c r="L273">
        <f>Main[[#This Row],[Discharge Date]]-Main[[#This Row],[Admission Date]]</f>
        <v>3</v>
      </c>
      <c r="M273" t="str">
        <f>_xlfn.XLOOKUP(Main[[#This Row],[Patient_ID]],Hospitalvisits[Patient_ID],Hospitalvisits[Medical_Condition])</f>
        <v>Asthma</v>
      </c>
      <c r="N273" t="str">
        <f>_xlfn.XLOOKUP(Main[[#This Row],[Patient_ID]],Hospitalvisits[Patient_ID],Hospitalvisits[Department])</f>
        <v>Pediatrics</v>
      </c>
      <c r="O273" s="8">
        <f>_xlfn.XLOOKUP(Main[[#This Row],[Patient_ID]],Financials[Patient_ID],Financials[Total_Bill_Amount])</f>
        <v>47977</v>
      </c>
      <c r="P273">
        <f>_xlfn.XLOOKUP(Main[[#This Row],[Patient_ID]],Financials[Patient_ID],Financials[Insurance_Coverage])</f>
        <v>34988.319057899957</v>
      </c>
      <c r="Q273">
        <f>Main[[#This Row],[Total  Bill Amount]]-Main[[#This Row],[Insurance Coverage]]</f>
        <v>12988.680942100043</v>
      </c>
      <c r="R273">
        <f>_xlfn.XLOOKUP(Main[[#This Row],[Patient_ID]],Hospitalvisits[Patient_ID],Hospitalvisits[Readmission Status])</f>
        <v>0</v>
      </c>
      <c r="S273" t="str">
        <f>_xlfn.XLOOKUP(Main[[#This Row],[Patient_ID]],Hospitalvisits[Patient_ID],Hospitalvisits[Hospital_Bed])</f>
        <v>General Ward</v>
      </c>
    </row>
    <row r="274" spans="1:19">
      <c r="A274">
        <v>301</v>
      </c>
      <c r="B274" t="s">
        <v>314</v>
      </c>
      <c r="C274">
        <v>20</v>
      </c>
      <c r="D274" t="str" cm="1">
        <f t="array" ref="D274">_xlfn.IFS(Main[[#This Row],[Age]]&lt;=23,"[0-23]",Main[[#This Row],[Age]]&lt;=45,"[24-45]",Main[[#This Row],[Age]]&lt;=68,"[46-68]",Main[[#This Row],[Age]]&gt;68,"[68+]")</f>
        <v>[0-23]</v>
      </c>
      <c r="E274" t="s">
        <v>9</v>
      </c>
      <c r="F274" t="s">
        <v>13</v>
      </c>
      <c r="G274" s="6">
        <v>27.372008686683149</v>
      </c>
      <c r="H274">
        <v>4</v>
      </c>
      <c r="I274">
        <v>2</v>
      </c>
      <c r="J274" s="3">
        <f>_xlfn.XLOOKUP(Main[[#This Row],[Patient_ID]],Hospitalvisits[Patient_ID],Hospitalvisits[Admission_Date])</f>
        <v>44795</v>
      </c>
      <c r="K274" s="3">
        <f>_xlfn.XLOOKUP(Main[[#This Row],[Patient_ID]],Hospitalvisits[Patient_ID],Hospitalvisits[Discharge_Date])</f>
        <v>44800</v>
      </c>
      <c r="L274">
        <f>Main[[#This Row],[Discharge Date]]-Main[[#This Row],[Admission Date]]</f>
        <v>5</v>
      </c>
      <c r="M274" t="str">
        <f>_xlfn.XLOOKUP(Main[[#This Row],[Patient_ID]],Hospitalvisits[Patient_ID],Hospitalvisits[Medical_Condition])</f>
        <v>Arthritis</v>
      </c>
      <c r="N274" t="str">
        <f>_xlfn.XLOOKUP(Main[[#This Row],[Patient_ID]],Hospitalvisits[Patient_ID],Hospitalvisits[Department])</f>
        <v>Orthopedics</v>
      </c>
      <c r="O274" s="8">
        <f>_xlfn.XLOOKUP(Main[[#This Row],[Patient_ID]],Financials[Patient_ID],Financials[Total_Bill_Amount])</f>
        <v>16348</v>
      </c>
      <c r="P274">
        <f>_xlfn.XLOOKUP(Main[[#This Row],[Patient_ID]],Financials[Patient_ID],Financials[Insurance_Coverage])</f>
        <v>13885.00964551198</v>
      </c>
      <c r="Q274">
        <f>Main[[#This Row],[Total  Bill Amount]]-Main[[#This Row],[Insurance Coverage]]</f>
        <v>2462.9903544880199</v>
      </c>
      <c r="R274">
        <f>_xlfn.XLOOKUP(Main[[#This Row],[Patient_ID]],Hospitalvisits[Patient_ID],Hospitalvisits[Readmission Status])</f>
        <v>1</v>
      </c>
      <c r="S274" t="str">
        <f>_xlfn.XLOOKUP(Main[[#This Row],[Patient_ID]],Hospitalvisits[Patient_ID],Hospitalvisits[Hospital_Bed])</f>
        <v>ICU</v>
      </c>
    </row>
    <row r="275" spans="1:19">
      <c r="A275">
        <v>303</v>
      </c>
      <c r="B275" t="s">
        <v>316</v>
      </c>
      <c r="C275">
        <v>29</v>
      </c>
      <c r="D275" t="str" cm="1">
        <f t="array" ref="D275">_xlfn.IFS(Main[[#This Row],[Age]]&lt;=23,"[0-23]",Main[[#This Row],[Age]]&lt;=45,"[24-45]",Main[[#This Row],[Age]]&lt;=68,"[46-68]",Main[[#This Row],[Age]]&gt;68,"[68+]")</f>
        <v>[24-45]</v>
      </c>
      <c r="E275" t="s">
        <v>9</v>
      </c>
      <c r="F275" t="s">
        <v>16</v>
      </c>
      <c r="G275" s="6">
        <v>16.761435327295331</v>
      </c>
      <c r="H275">
        <v>4</v>
      </c>
      <c r="I275">
        <v>2</v>
      </c>
      <c r="J275" s="3">
        <f>_xlfn.XLOOKUP(Main[[#This Row],[Patient_ID]],Hospitalvisits[Patient_ID],Hospitalvisits[Admission_Date])</f>
        <v>44981</v>
      </c>
      <c r="K275" s="3">
        <f>_xlfn.XLOOKUP(Main[[#This Row],[Patient_ID]],Hospitalvisits[Patient_ID],Hospitalvisits[Discharge_Date])</f>
        <v>44991</v>
      </c>
      <c r="L275">
        <f>Main[[#This Row],[Discharge Date]]-Main[[#This Row],[Admission Date]]</f>
        <v>10</v>
      </c>
      <c r="M275" t="str">
        <f>_xlfn.XLOOKUP(Main[[#This Row],[Patient_ID]],Hospitalvisits[Patient_ID],Hospitalvisits[Medical_Condition])</f>
        <v>Internal Bleeding</v>
      </c>
      <c r="N275" t="str">
        <f>_xlfn.XLOOKUP(Main[[#This Row],[Patient_ID]],Hospitalvisits[Patient_ID],Hospitalvisits[Department])</f>
        <v>Emergency</v>
      </c>
      <c r="O275" s="8">
        <f>_xlfn.XLOOKUP(Main[[#This Row],[Patient_ID]],Financials[Patient_ID],Financials[Total_Bill_Amount])</f>
        <v>26622</v>
      </c>
      <c r="P275">
        <f>_xlfn.XLOOKUP(Main[[#This Row],[Patient_ID]],Financials[Patient_ID],Financials[Insurance_Coverage])</f>
        <v>13992.46401114234</v>
      </c>
      <c r="Q275">
        <f>Main[[#This Row],[Total  Bill Amount]]-Main[[#This Row],[Insurance Coverage]]</f>
        <v>12629.53598885766</v>
      </c>
      <c r="R275">
        <f>_xlfn.XLOOKUP(Main[[#This Row],[Patient_ID]],Hospitalvisits[Patient_ID],Hospitalvisits[Readmission Status])</f>
        <v>0</v>
      </c>
      <c r="S275" t="str">
        <f>_xlfn.XLOOKUP(Main[[#This Row],[Patient_ID]],Hospitalvisits[Patient_ID],Hospitalvisits[Hospital_Bed])</f>
        <v>Semi-Private Room</v>
      </c>
    </row>
    <row r="276" spans="1:19">
      <c r="A276">
        <v>304</v>
      </c>
      <c r="B276" t="s">
        <v>317</v>
      </c>
      <c r="C276">
        <v>32</v>
      </c>
      <c r="D276" t="str" cm="1">
        <f t="array" ref="D276">_xlfn.IFS(Main[[#This Row],[Age]]&lt;=23,"[0-23]",Main[[#This Row],[Age]]&lt;=45,"[24-45]",Main[[#This Row],[Age]]&lt;=68,"[46-68]",Main[[#This Row],[Age]]&gt;68,"[68+]")</f>
        <v>[24-45]</v>
      </c>
      <c r="E276" t="s">
        <v>12</v>
      </c>
      <c r="F276" t="s">
        <v>16</v>
      </c>
      <c r="G276" s="6">
        <v>28.237253285089611</v>
      </c>
      <c r="H276">
        <v>5</v>
      </c>
      <c r="I276">
        <v>4</v>
      </c>
      <c r="J276" s="3">
        <f>_xlfn.XLOOKUP(Main[[#This Row],[Patient_ID]],Hospitalvisits[Patient_ID],Hospitalvisits[Admission_Date])</f>
        <v>45107</v>
      </c>
      <c r="K276" s="3">
        <f>_xlfn.XLOOKUP(Main[[#This Row],[Patient_ID]],Hospitalvisits[Patient_ID],Hospitalvisits[Discharge_Date])</f>
        <v>45109</v>
      </c>
      <c r="L276">
        <f>Main[[#This Row],[Discharge Date]]-Main[[#This Row],[Admission Date]]</f>
        <v>2</v>
      </c>
      <c r="M276" t="str">
        <f>_xlfn.XLOOKUP(Main[[#This Row],[Patient_ID]],Hospitalvisits[Patient_ID],Hospitalvisits[Medical_Condition])</f>
        <v>Arthritis</v>
      </c>
      <c r="N276" t="str">
        <f>_xlfn.XLOOKUP(Main[[#This Row],[Patient_ID]],Hospitalvisits[Patient_ID],Hospitalvisits[Department])</f>
        <v>Orthopedics</v>
      </c>
      <c r="O276" s="8">
        <f>_xlfn.XLOOKUP(Main[[#This Row],[Patient_ID]],Financials[Patient_ID],Financials[Total_Bill_Amount])</f>
        <v>17558</v>
      </c>
      <c r="P276">
        <f>_xlfn.XLOOKUP(Main[[#This Row],[Patient_ID]],Financials[Patient_ID],Financials[Insurance_Coverage])</f>
        <v>10443.68850140096</v>
      </c>
      <c r="Q276">
        <f>Main[[#This Row],[Total  Bill Amount]]-Main[[#This Row],[Insurance Coverage]]</f>
        <v>7114.3114985990396</v>
      </c>
      <c r="R276">
        <f>_xlfn.XLOOKUP(Main[[#This Row],[Patient_ID]],Hospitalvisits[Patient_ID],Hospitalvisits[Readmission Status])</f>
        <v>0</v>
      </c>
      <c r="S276" t="str">
        <f>_xlfn.XLOOKUP(Main[[#This Row],[Patient_ID]],Hospitalvisits[Patient_ID],Hospitalvisits[Hospital_Bed])</f>
        <v>ICU</v>
      </c>
    </row>
    <row r="277" spans="1:19">
      <c r="A277">
        <v>305</v>
      </c>
      <c r="B277" t="s">
        <v>318</v>
      </c>
      <c r="C277">
        <v>66</v>
      </c>
      <c r="D277" t="str" cm="1">
        <f t="array" ref="D277">_xlfn.IFS(Main[[#This Row],[Age]]&lt;=23,"[0-23]",Main[[#This Row],[Age]]&lt;=45,"[24-45]",Main[[#This Row],[Age]]&lt;=68,"[46-68]",Main[[#This Row],[Age]]&gt;68,"[68+]")</f>
        <v>[46-68]</v>
      </c>
      <c r="E277" t="s">
        <v>12</v>
      </c>
      <c r="F277" t="s">
        <v>18</v>
      </c>
      <c r="G277" s="6">
        <v>36.344379370620302</v>
      </c>
      <c r="H277">
        <v>2</v>
      </c>
      <c r="I277">
        <v>8</v>
      </c>
      <c r="J277" s="3">
        <f>_xlfn.XLOOKUP(Main[[#This Row],[Patient_ID]],Hospitalvisits[Patient_ID],Hospitalvisits[Admission_Date])</f>
        <v>44901</v>
      </c>
      <c r="K277" s="3">
        <f>_xlfn.XLOOKUP(Main[[#This Row],[Patient_ID]],Hospitalvisits[Patient_ID],Hospitalvisits[Discharge_Date])</f>
        <v>44902</v>
      </c>
      <c r="L277">
        <f>Main[[#This Row],[Discharge Date]]-Main[[#This Row],[Admission Date]]</f>
        <v>1</v>
      </c>
      <c r="M277" t="str">
        <f>_xlfn.XLOOKUP(Main[[#This Row],[Patient_ID]],Hospitalvisits[Patient_ID],Hospitalvisits[Medical_Condition])</f>
        <v>Internal Bleeding</v>
      </c>
      <c r="N277" t="str">
        <f>_xlfn.XLOOKUP(Main[[#This Row],[Patient_ID]],Hospitalvisits[Patient_ID],Hospitalvisits[Department])</f>
        <v>Emergency</v>
      </c>
      <c r="O277" s="8">
        <f>_xlfn.XLOOKUP(Main[[#This Row],[Patient_ID]],Financials[Patient_ID],Financials[Total_Bill_Amount])</f>
        <v>47248</v>
      </c>
      <c r="P277">
        <f>_xlfn.XLOOKUP(Main[[#This Row],[Patient_ID]],Financials[Patient_ID],Financials[Insurance_Coverage])</f>
        <v>31646.70587048963</v>
      </c>
      <c r="Q277">
        <f>Main[[#This Row],[Total  Bill Amount]]-Main[[#This Row],[Insurance Coverage]]</f>
        <v>15601.29412951037</v>
      </c>
      <c r="R277">
        <f>_xlfn.XLOOKUP(Main[[#This Row],[Patient_ID]],Hospitalvisits[Patient_ID],Hospitalvisits[Readmission Status])</f>
        <v>0</v>
      </c>
      <c r="S277" t="str">
        <f>_xlfn.XLOOKUP(Main[[#This Row],[Patient_ID]],Hospitalvisits[Patient_ID],Hospitalvisits[Hospital_Bed])</f>
        <v>Semi-Private Room</v>
      </c>
    </row>
    <row r="278" spans="1:19">
      <c r="A278">
        <v>306</v>
      </c>
      <c r="B278" t="s">
        <v>319</v>
      </c>
      <c r="C278">
        <v>89</v>
      </c>
      <c r="D278" t="str" cm="1">
        <f t="array" ref="D278">_xlfn.IFS(Main[[#This Row],[Age]]&lt;=23,"[0-23]",Main[[#This Row],[Age]]&lt;=45,"[24-45]",Main[[#This Row],[Age]]&lt;=68,"[46-68]",Main[[#This Row],[Age]]&gt;68,"[68+]")</f>
        <v>[68+]</v>
      </c>
      <c r="E278" t="s">
        <v>9</v>
      </c>
      <c r="F278" t="s">
        <v>16</v>
      </c>
      <c r="G278" s="6">
        <v>32.43338682285647</v>
      </c>
      <c r="H278">
        <v>0</v>
      </c>
      <c r="I278">
        <v>4</v>
      </c>
      <c r="J278" s="3">
        <f>_xlfn.XLOOKUP(Main[[#This Row],[Patient_ID]],Hospitalvisits[Patient_ID],Hospitalvisits[Admission_Date])</f>
        <v>44701</v>
      </c>
      <c r="K278" s="3">
        <f>_xlfn.XLOOKUP(Main[[#This Row],[Patient_ID]],Hospitalvisits[Patient_ID],Hospitalvisits[Discharge_Date])</f>
        <v>44703</v>
      </c>
      <c r="L278">
        <f>Main[[#This Row],[Discharge Date]]-Main[[#This Row],[Admission Date]]</f>
        <v>2</v>
      </c>
      <c r="M278" t="str">
        <f>_xlfn.XLOOKUP(Main[[#This Row],[Patient_ID]],Hospitalvisits[Patient_ID],Hospitalvisits[Medical_Condition])</f>
        <v>Severe Trauma</v>
      </c>
      <c r="N278" t="str">
        <f>_xlfn.XLOOKUP(Main[[#This Row],[Patient_ID]],Hospitalvisits[Patient_ID],Hospitalvisits[Department])</f>
        <v>Emergency</v>
      </c>
      <c r="O278" s="8">
        <f>_xlfn.XLOOKUP(Main[[#This Row],[Patient_ID]],Financials[Patient_ID],Financials[Total_Bill_Amount])</f>
        <v>9761</v>
      </c>
      <c r="P278">
        <f>_xlfn.XLOOKUP(Main[[#This Row],[Patient_ID]],Financials[Patient_ID],Financials[Insurance_Coverage])</f>
        <v>6699.7258817292031</v>
      </c>
      <c r="Q278">
        <f>Main[[#This Row],[Total  Bill Amount]]-Main[[#This Row],[Insurance Coverage]]</f>
        <v>3061.2741182707969</v>
      </c>
      <c r="R278">
        <f>_xlfn.XLOOKUP(Main[[#This Row],[Patient_ID]],Hospitalvisits[Patient_ID],Hospitalvisits[Readmission Status])</f>
        <v>0</v>
      </c>
      <c r="S278" t="str">
        <f>_xlfn.XLOOKUP(Main[[#This Row],[Patient_ID]],Hospitalvisits[Patient_ID],Hospitalvisits[Hospital_Bed])</f>
        <v>Private Room</v>
      </c>
    </row>
    <row r="279" spans="1:19">
      <c r="A279">
        <v>307</v>
      </c>
      <c r="B279" t="s">
        <v>320</v>
      </c>
      <c r="C279">
        <v>60</v>
      </c>
      <c r="D279" t="str" cm="1">
        <f t="array" ref="D279">_xlfn.IFS(Main[[#This Row],[Age]]&lt;=23,"[0-23]",Main[[#This Row],[Age]]&lt;=45,"[24-45]",Main[[#This Row],[Age]]&lt;=68,"[46-68]",Main[[#This Row],[Age]]&gt;68,"[68+]")</f>
        <v>[46-68]</v>
      </c>
      <c r="E279" t="s">
        <v>9</v>
      </c>
      <c r="F279" t="s">
        <v>13</v>
      </c>
      <c r="G279" s="6">
        <v>17.684201823226839</v>
      </c>
      <c r="H279">
        <v>1</v>
      </c>
      <c r="I279">
        <v>9</v>
      </c>
      <c r="J279" s="3">
        <f>_xlfn.XLOOKUP(Main[[#This Row],[Patient_ID]],Hospitalvisits[Patient_ID],Hospitalvisits[Admission_Date])</f>
        <v>44614</v>
      </c>
      <c r="K279" s="3">
        <f>_xlfn.XLOOKUP(Main[[#This Row],[Patient_ID]],Hospitalvisits[Patient_ID],Hospitalvisits[Discharge_Date])</f>
        <v>44619</v>
      </c>
      <c r="L279">
        <f>Main[[#This Row],[Discharge Date]]-Main[[#This Row],[Admission Date]]</f>
        <v>5</v>
      </c>
      <c r="M279" t="str">
        <f>_xlfn.XLOOKUP(Main[[#This Row],[Patient_ID]],Hospitalvisits[Patient_ID],Hospitalvisits[Medical_Condition])</f>
        <v>Seizures</v>
      </c>
      <c r="N279" t="str">
        <f>_xlfn.XLOOKUP(Main[[#This Row],[Patient_ID]],Hospitalvisits[Patient_ID],Hospitalvisits[Department])</f>
        <v>Neurology</v>
      </c>
      <c r="O279" s="8">
        <f>_xlfn.XLOOKUP(Main[[#This Row],[Patient_ID]],Financials[Patient_ID],Financials[Total_Bill_Amount])</f>
        <v>18805</v>
      </c>
      <c r="P279">
        <f>_xlfn.XLOOKUP(Main[[#This Row],[Patient_ID]],Financials[Patient_ID],Financials[Insurance_Coverage])</f>
        <v>14612.96166527473</v>
      </c>
      <c r="Q279">
        <f>Main[[#This Row],[Total  Bill Amount]]-Main[[#This Row],[Insurance Coverage]]</f>
        <v>4192.03833472527</v>
      </c>
      <c r="R279">
        <f>_xlfn.XLOOKUP(Main[[#This Row],[Patient_ID]],Hospitalvisits[Patient_ID],Hospitalvisits[Readmission Status])</f>
        <v>0</v>
      </c>
      <c r="S279" t="str">
        <f>_xlfn.XLOOKUP(Main[[#This Row],[Patient_ID]],Hospitalvisits[Patient_ID],Hospitalvisits[Hospital_Bed])</f>
        <v>Semi-Private Room</v>
      </c>
    </row>
    <row r="280" spans="1:19">
      <c r="A280">
        <v>308</v>
      </c>
      <c r="B280" t="s">
        <v>321</v>
      </c>
      <c r="C280">
        <v>30</v>
      </c>
      <c r="D280" t="str" cm="1">
        <f t="array" ref="D280">_xlfn.IFS(Main[[#This Row],[Age]]&lt;=23,"[0-23]",Main[[#This Row],[Age]]&lt;=45,"[24-45]",Main[[#This Row],[Age]]&lt;=68,"[46-68]",Main[[#This Row],[Age]]&gt;68,"[68+]")</f>
        <v>[24-45]</v>
      </c>
      <c r="E280" t="s">
        <v>12</v>
      </c>
      <c r="F280" t="s">
        <v>10</v>
      </c>
      <c r="G280" s="6">
        <v>27.56534146301464</v>
      </c>
      <c r="H280">
        <v>2</v>
      </c>
      <c r="I280">
        <v>9</v>
      </c>
      <c r="J280" s="3">
        <f>_xlfn.XLOOKUP(Main[[#This Row],[Patient_ID]],Hospitalvisits[Patient_ID],Hospitalvisits[Admission_Date])</f>
        <v>45196</v>
      </c>
      <c r="K280" s="3">
        <f>_xlfn.XLOOKUP(Main[[#This Row],[Patient_ID]],Hospitalvisits[Patient_ID],Hospitalvisits[Discharge_Date])</f>
        <v>45213</v>
      </c>
      <c r="L280">
        <f>Main[[#This Row],[Discharge Date]]-Main[[#This Row],[Admission Date]]</f>
        <v>17</v>
      </c>
      <c r="M280" t="str">
        <f>_xlfn.XLOOKUP(Main[[#This Row],[Patient_ID]],Hospitalvisits[Patient_ID],Hospitalvisits[Medical_Condition])</f>
        <v>Tumor</v>
      </c>
      <c r="N280" t="str">
        <f>_xlfn.XLOOKUP(Main[[#This Row],[Patient_ID]],Hospitalvisits[Patient_ID],Hospitalvisits[Department])</f>
        <v>Oncology</v>
      </c>
      <c r="O280" s="8">
        <f>_xlfn.XLOOKUP(Main[[#This Row],[Patient_ID]],Financials[Patient_ID],Financials[Total_Bill_Amount])</f>
        <v>9010</v>
      </c>
      <c r="P280">
        <f>_xlfn.XLOOKUP(Main[[#This Row],[Patient_ID]],Financials[Patient_ID],Financials[Insurance_Coverage])</f>
        <v>7011.1872811455441</v>
      </c>
      <c r="Q280">
        <f>Main[[#This Row],[Total  Bill Amount]]-Main[[#This Row],[Insurance Coverage]]</f>
        <v>1998.8127188544559</v>
      </c>
      <c r="R280">
        <f>_xlfn.XLOOKUP(Main[[#This Row],[Patient_ID]],Hospitalvisits[Patient_ID],Hospitalvisits[Readmission Status])</f>
        <v>0</v>
      </c>
      <c r="S280" t="str">
        <f>_xlfn.XLOOKUP(Main[[#This Row],[Patient_ID]],Hospitalvisits[Patient_ID],Hospitalvisits[Hospital_Bed])</f>
        <v>General Ward</v>
      </c>
    </row>
    <row r="281" spans="1:19">
      <c r="A281">
        <v>309</v>
      </c>
      <c r="B281" t="s">
        <v>322</v>
      </c>
      <c r="C281">
        <v>90</v>
      </c>
      <c r="D281" t="str" cm="1">
        <f t="array" ref="D281">_xlfn.IFS(Main[[#This Row],[Age]]&lt;=23,"[0-23]",Main[[#This Row],[Age]]&lt;=45,"[24-45]",Main[[#This Row],[Age]]&lt;=68,"[46-68]",Main[[#This Row],[Age]]&gt;68,"[68+]")</f>
        <v>[68+]</v>
      </c>
      <c r="E281" t="s">
        <v>9</v>
      </c>
      <c r="F281" t="s">
        <v>18</v>
      </c>
      <c r="G281" s="6">
        <v>34.234959166581483</v>
      </c>
      <c r="H281">
        <v>1</v>
      </c>
      <c r="I281">
        <v>2</v>
      </c>
      <c r="J281" s="3">
        <f>_xlfn.XLOOKUP(Main[[#This Row],[Patient_ID]],Hospitalvisits[Patient_ID],Hospitalvisits[Admission_Date])</f>
        <v>45102</v>
      </c>
      <c r="K281" s="3">
        <f>_xlfn.XLOOKUP(Main[[#This Row],[Patient_ID]],Hospitalvisits[Patient_ID],Hospitalvisits[Discharge_Date])</f>
        <v>45108</v>
      </c>
      <c r="L281">
        <f>Main[[#This Row],[Discharge Date]]-Main[[#This Row],[Admission Date]]</f>
        <v>6</v>
      </c>
      <c r="M281" t="str">
        <f>_xlfn.XLOOKUP(Main[[#This Row],[Patient_ID]],Hospitalvisits[Patient_ID],Hospitalvisits[Medical_Condition])</f>
        <v>Heart Disease</v>
      </c>
      <c r="N281" t="str">
        <f>_xlfn.XLOOKUP(Main[[#This Row],[Patient_ID]],Hospitalvisits[Patient_ID],Hospitalvisits[Department])</f>
        <v>Cardiology</v>
      </c>
      <c r="O281" s="8">
        <f>_xlfn.XLOOKUP(Main[[#This Row],[Patient_ID]],Financials[Patient_ID],Financials[Total_Bill_Amount])</f>
        <v>10672</v>
      </c>
      <c r="P281">
        <f>_xlfn.XLOOKUP(Main[[#This Row],[Patient_ID]],Financials[Patient_ID],Financials[Insurance_Coverage])</f>
        <v>9260.5013308651232</v>
      </c>
      <c r="Q281">
        <f>Main[[#This Row],[Total  Bill Amount]]-Main[[#This Row],[Insurance Coverage]]</f>
        <v>1411.4986691348768</v>
      </c>
      <c r="R281">
        <f>_xlfn.XLOOKUP(Main[[#This Row],[Patient_ID]],Hospitalvisits[Patient_ID],Hospitalvisits[Readmission Status])</f>
        <v>0</v>
      </c>
      <c r="S281" t="str">
        <f>_xlfn.XLOOKUP(Main[[#This Row],[Patient_ID]],Hospitalvisits[Patient_ID],Hospitalvisits[Hospital_Bed])</f>
        <v>General Ward</v>
      </c>
    </row>
    <row r="282" spans="1:19">
      <c r="A282">
        <v>310</v>
      </c>
      <c r="B282" t="s">
        <v>323</v>
      </c>
      <c r="C282">
        <v>9</v>
      </c>
      <c r="D282" t="str" cm="1">
        <f t="array" ref="D282">_xlfn.IFS(Main[[#This Row],[Age]]&lt;=23,"[0-23]",Main[[#This Row],[Age]]&lt;=45,"[24-45]",Main[[#This Row],[Age]]&lt;=68,"[46-68]",Main[[#This Row],[Age]]&gt;68,"[68+]")</f>
        <v>[0-23]</v>
      </c>
      <c r="E282" t="s">
        <v>12</v>
      </c>
      <c r="F282" t="s">
        <v>16</v>
      </c>
      <c r="G282" s="6">
        <v>20.69693533131537</v>
      </c>
      <c r="H282">
        <v>1</v>
      </c>
      <c r="I282">
        <v>2</v>
      </c>
      <c r="J282" s="3">
        <f>_xlfn.XLOOKUP(Main[[#This Row],[Patient_ID]],Hospitalvisits[Patient_ID],Hospitalvisits[Admission_Date])</f>
        <v>44704</v>
      </c>
      <c r="K282" s="3">
        <f>_xlfn.XLOOKUP(Main[[#This Row],[Patient_ID]],Hospitalvisits[Patient_ID],Hospitalvisits[Discharge_Date])</f>
        <v>44713</v>
      </c>
      <c r="L282">
        <f>Main[[#This Row],[Discharge Date]]-Main[[#This Row],[Admission Date]]</f>
        <v>9</v>
      </c>
      <c r="M282" t="str">
        <f>_xlfn.XLOOKUP(Main[[#This Row],[Patient_ID]],Hospitalvisits[Patient_ID],Hospitalvisits[Medical_Condition])</f>
        <v>Cancer</v>
      </c>
      <c r="N282" t="str">
        <f>_xlfn.XLOOKUP(Main[[#This Row],[Patient_ID]],Hospitalvisits[Patient_ID],Hospitalvisits[Department])</f>
        <v>Oncology</v>
      </c>
      <c r="O282" s="8">
        <f>_xlfn.XLOOKUP(Main[[#This Row],[Patient_ID]],Financials[Patient_ID],Financials[Total_Bill_Amount])</f>
        <v>27286</v>
      </c>
      <c r="P282">
        <f>_xlfn.XLOOKUP(Main[[#This Row],[Patient_ID]],Financials[Patient_ID],Financials[Insurance_Coverage])</f>
        <v>15360.963336521831</v>
      </c>
      <c r="Q282">
        <f>Main[[#This Row],[Total  Bill Amount]]-Main[[#This Row],[Insurance Coverage]]</f>
        <v>11925.036663478169</v>
      </c>
      <c r="R282">
        <f>_xlfn.XLOOKUP(Main[[#This Row],[Patient_ID]],Hospitalvisits[Patient_ID],Hospitalvisits[Readmission Status])</f>
        <v>0</v>
      </c>
      <c r="S282" t="str">
        <f>_xlfn.XLOOKUP(Main[[#This Row],[Patient_ID]],Hospitalvisits[Patient_ID],Hospitalvisits[Hospital_Bed])</f>
        <v>Semi-Private Room</v>
      </c>
    </row>
    <row r="283" spans="1:19">
      <c r="A283">
        <v>311</v>
      </c>
      <c r="B283" t="s">
        <v>324</v>
      </c>
      <c r="C283">
        <v>82</v>
      </c>
      <c r="D283" t="str" cm="1">
        <f t="array" ref="D283">_xlfn.IFS(Main[[#This Row],[Age]]&lt;=23,"[0-23]",Main[[#This Row],[Age]]&lt;=45,"[24-45]",Main[[#This Row],[Age]]&lt;=68,"[46-68]",Main[[#This Row],[Age]]&gt;68,"[68+]")</f>
        <v>[68+]</v>
      </c>
      <c r="E283" t="s">
        <v>9</v>
      </c>
      <c r="F283" t="s">
        <v>13</v>
      </c>
      <c r="G283" s="6">
        <v>39.769603811668773</v>
      </c>
      <c r="H283">
        <v>3</v>
      </c>
      <c r="I283">
        <v>1</v>
      </c>
      <c r="J283" s="3">
        <f>_xlfn.XLOOKUP(Main[[#This Row],[Patient_ID]],Hospitalvisits[Patient_ID],Hospitalvisits[Admission_Date])</f>
        <v>44627</v>
      </c>
      <c r="K283" s="3">
        <f>_xlfn.XLOOKUP(Main[[#This Row],[Patient_ID]],Hospitalvisits[Patient_ID],Hospitalvisits[Discharge_Date])</f>
        <v>44631</v>
      </c>
      <c r="L283">
        <f>Main[[#This Row],[Discharge Date]]-Main[[#This Row],[Admission Date]]</f>
        <v>4</v>
      </c>
      <c r="M283" t="str">
        <f>_xlfn.XLOOKUP(Main[[#This Row],[Patient_ID]],Hospitalvisits[Patient_ID],Hospitalvisits[Medical_Condition])</f>
        <v>Heart Disease</v>
      </c>
      <c r="N283" t="str">
        <f>_xlfn.XLOOKUP(Main[[#This Row],[Patient_ID]],Hospitalvisits[Patient_ID],Hospitalvisits[Department])</f>
        <v>Cardiology</v>
      </c>
      <c r="O283" s="8">
        <f>_xlfn.XLOOKUP(Main[[#This Row],[Patient_ID]],Financials[Patient_ID],Financials[Total_Bill_Amount])</f>
        <v>10624</v>
      </c>
      <c r="P283">
        <f>_xlfn.XLOOKUP(Main[[#This Row],[Patient_ID]],Financials[Patient_ID],Financials[Insurance_Coverage])</f>
        <v>5921.439929065964</v>
      </c>
      <c r="Q283">
        <f>Main[[#This Row],[Total  Bill Amount]]-Main[[#This Row],[Insurance Coverage]]</f>
        <v>4702.560070934036</v>
      </c>
      <c r="R283">
        <f>_xlfn.XLOOKUP(Main[[#This Row],[Patient_ID]],Hospitalvisits[Patient_ID],Hospitalvisits[Readmission Status])</f>
        <v>0</v>
      </c>
      <c r="S283" t="str">
        <f>_xlfn.XLOOKUP(Main[[#This Row],[Patient_ID]],Hospitalvisits[Patient_ID],Hospitalvisits[Hospital_Bed])</f>
        <v>General Ward</v>
      </c>
    </row>
    <row r="284" spans="1:19">
      <c r="A284">
        <v>312</v>
      </c>
      <c r="B284" t="s">
        <v>325</v>
      </c>
      <c r="C284">
        <v>64</v>
      </c>
      <c r="D284" t="str" cm="1">
        <f t="array" ref="D284">_xlfn.IFS(Main[[#This Row],[Age]]&lt;=23,"[0-23]",Main[[#This Row],[Age]]&lt;=45,"[24-45]",Main[[#This Row],[Age]]&lt;=68,"[46-68]",Main[[#This Row],[Age]]&gt;68,"[68+]")</f>
        <v>[46-68]</v>
      </c>
      <c r="E284" t="s">
        <v>9</v>
      </c>
      <c r="F284" t="s">
        <v>13</v>
      </c>
      <c r="G284" s="6">
        <v>33.035024049779658</v>
      </c>
      <c r="H284">
        <v>4</v>
      </c>
      <c r="I284">
        <v>9</v>
      </c>
      <c r="J284" s="3">
        <f>_xlfn.XLOOKUP(Main[[#This Row],[Patient_ID]],Hospitalvisits[Patient_ID],Hospitalvisits[Admission_Date])</f>
        <v>45154</v>
      </c>
      <c r="K284" s="3">
        <f>_xlfn.XLOOKUP(Main[[#This Row],[Patient_ID]],Hospitalvisits[Patient_ID],Hospitalvisits[Discharge_Date])</f>
        <v>45155</v>
      </c>
      <c r="L284">
        <f>Main[[#This Row],[Discharge Date]]-Main[[#This Row],[Admission Date]]</f>
        <v>1</v>
      </c>
      <c r="M284" t="str">
        <f>_xlfn.XLOOKUP(Main[[#This Row],[Patient_ID]],Hospitalvisits[Patient_ID],Hospitalvisits[Medical_Condition])</f>
        <v>Asthma</v>
      </c>
      <c r="N284" t="str">
        <f>_xlfn.XLOOKUP(Main[[#This Row],[Patient_ID]],Hospitalvisits[Patient_ID],Hospitalvisits[Department])</f>
        <v>Pediatrics</v>
      </c>
      <c r="O284" s="8">
        <f>_xlfn.XLOOKUP(Main[[#This Row],[Patient_ID]],Financials[Patient_ID],Financials[Total_Bill_Amount])</f>
        <v>26108</v>
      </c>
      <c r="P284">
        <f>_xlfn.XLOOKUP(Main[[#This Row],[Patient_ID]],Financials[Patient_ID],Financials[Insurance_Coverage])</f>
        <v>21573.60375629277</v>
      </c>
      <c r="Q284">
        <f>Main[[#This Row],[Total  Bill Amount]]-Main[[#This Row],[Insurance Coverage]]</f>
        <v>4534.3962437072296</v>
      </c>
      <c r="R284">
        <f>_xlfn.XLOOKUP(Main[[#This Row],[Patient_ID]],Hospitalvisits[Patient_ID],Hospitalvisits[Readmission Status])</f>
        <v>0</v>
      </c>
      <c r="S284" t="str">
        <f>_xlfn.XLOOKUP(Main[[#This Row],[Patient_ID]],Hospitalvisits[Patient_ID],Hospitalvisits[Hospital_Bed])</f>
        <v>Private Room</v>
      </c>
    </row>
    <row r="285" spans="1:19">
      <c r="A285">
        <v>313</v>
      </c>
      <c r="B285" t="s">
        <v>326</v>
      </c>
      <c r="C285">
        <v>7</v>
      </c>
      <c r="D285" t="str" cm="1">
        <f t="array" ref="D285">_xlfn.IFS(Main[[#This Row],[Age]]&lt;=23,"[0-23]",Main[[#This Row],[Age]]&lt;=45,"[24-45]",Main[[#This Row],[Age]]&lt;=68,"[46-68]",Main[[#This Row],[Age]]&gt;68,"[68+]")</f>
        <v>[0-23]</v>
      </c>
      <c r="E285" t="s">
        <v>12</v>
      </c>
      <c r="F285" t="s">
        <v>18</v>
      </c>
      <c r="G285" s="6">
        <v>25.754977699329771</v>
      </c>
      <c r="H285">
        <v>2</v>
      </c>
      <c r="I285">
        <v>8</v>
      </c>
      <c r="J285" s="3">
        <f>_xlfn.XLOOKUP(Main[[#This Row],[Patient_ID]],Hospitalvisits[Patient_ID],Hospitalvisits[Admission_Date])</f>
        <v>44629</v>
      </c>
      <c r="K285" s="3">
        <f>_xlfn.XLOOKUP(Main[[#This Row],[Patient_ID]],Hospitalvisits[Patient_ID],Hospitalvisits[Discharge_Date])</f>
        <v>44636</v>
      </c>
      <c r="L285">
        <f>Main[[#This Row],[Discharge Date]]-Main[[#This Row],[Admission Date]]</f>
        <v>7</v>
      </c>
      <c r="M285" t="str">
        <f>_xlfn.XLOOKUP(Main[[#This Row],[Patient_ID]],Hospitalvisits[Patient_ID],Hospitalvisits[Medical_Condition])</f>
        <v>Internal Bleeding</v>
      </c>
      <c r="N285" t="str">
        <f>_xlfn.XLOOKUP(Main[[#This Row],[Patient_ID]],Hospitalvisits[Patient_ID],Hospitalvisits[Department])</f>
        <v>Emergency</v>
      </c>
      <c r="O285" s="8">
        <f>_xlfn.XLOOKUP(Main[[#This Row],[Patient_ID]],Financials[Patient_ID],Financials[Total_Bill_Amount])</f>
        <v>7876</v>
      </c>
      <c r="P285">
        <f>_xlfn.XLOOKUP(Main[[#This Row],[Patient_ID]],Financials[Patient_ID],Financials[Insurance_Coverage])</f>
        <v>4450.7025227043696</v>
      </c>
      <c r="Q285">
        <f>Main[[#This Row],[Total  Bill Amount]]-Main[[#This Row],[Insurance Coverage]]</f>
        <v>3425.2974772956304</v>
      </c>
      <c r="R285">
        <f>_xlfn.XLOOKUP(Main[[#This Row],[Patient_ID]],Hospitalvisits[Patient_ID],Hospitalvisits[Readmission Status])</f>
        <v>0</v>
      </c>
      <c r="S285" t="str">
        <f>_xlfn.XLOOKUP(Main[[#This Row],[Patient_ID]],Hospitalvisits[Patient_ID],Hospitalvisits[Hospital_Bed])</f>
        <v>Private Room</v>
      </c>
    </row>
    <row r="286" spans="1:19">
      <c r="A286">
        <v>314</v>
      </c>
      <c r="B286" t="s">
        <v>327</v>
      </c>
      <c r="C286">
        <v>82</v>
      </c>
      <c r="D286" t="str" cm="1">
        <f t="array" ref="D286">_xlfn.IFS(Main[[#This Row],[Age]]&lt;=23,"[0-23]",Main[[#This Row],[Age]]&lt;=45,"[24-45]",Main[[#This Row],[Age]]&lt;=68,"[46-68]",Main[[#This Row],[Age]]&gt;68,"[68+]")</f>
        <v>[68+]</v>
      </c>
      <c r="E286" t="s">
        <v>9</v>
      </c>
      <c r="F286" t="s">
        <v>16</v>
      </c>
      <c r="G286" s="6">
        <v>29.121251670018371</v>
      </c>
      <c r="H286">
        <v>1</v>
      </c>
      <c r="I286">
        <v>8</v>
      </c>
      <c r="J286" s="3">
        <f>_xlfn.XLOOKUP(Main[[#This Row],[Patient_ID]],Hospitalvisits[Patient_ID],Hospitalvisits[Admission_Date])</f>
        <v>44586</v>
      </c>
      <c r="K286" s="3">
        <f>_xlfn.XLOOKUP(Main[[#This Row],[Patient_ID]],Hospitalvisits[Patient_ID],Hospitalvisits[Discharge_Date])</f>
        <v>44589</v>
      </c>
      <c r="L286">
        <f>Main[[#This Row],[Discharge Date]]-Main[[#This Row],[Admission Date]]</f>
        <v>3</v>
      </c>
      <c r="M286" t="str">
        <f>_xlfn.XLOOKUP(Main[[#This Row],[Patient_ID]],Hospitalvisits[Patient_ID],Hospitalvisits[Medical_Condition])</f>
        <v>Asthma</v>
      </c>
      <c r="N286" t="str">
        <f>_xlfn.XLOOKUP(Main[[#This Row],[Patient_ID]],Hospitalvisits[Patient_ID],Hospitalvisits[Department])</f>
        <v>Pediatrics</v>
      </c>
      <c r="O286" s="8">
        <f>_xlfn.XLOOKUP(Main[[#This Row],[Patient_ID]],Financials[Patient_ID],Financials[Total_Bill_Amount])</f>
        <v>10662</v>
      </c>
      <c r="P286">
        <f>_xlfn.XLOOKUP(Main[[#This Row],[Patient_ID]],Financials[Patient_ID],Financials[Insurance_Coverage])</f>
        <v>7852.5277819201001</v>
      </c>
      <c r="Q286">
        <f>Main[[#This Row],[Total  Bill Amount]]-Main[[#This Row],[Insurance Coverage]]</f>
        <v>2809.4722180798999</v>
      </c>
      <c r="R286">
        <f>_xlfn.XLOOKUP(Main[[#This Row],[Patient_ID]],Hospitalvisits[Patient_ID],Hospitalvisits[Readmission Status])</f>
        <v>0</v>
      </c>
      <c r="S286" t="str">
        <f>_xlfn.XLOOKUP(Main[[#This Row],[Patient_ID]],Hospitalvisits[Patient_ID],Hospitalvisits[Hospital_Bed])</f>
        <v>Semi-Private Room</v>
      </c>
    </row>
    <row r="287" spans="1:19">
      <c r="A287">
        <v>315</v>
      </c>
      <c r="B287" t="s">
        <v>328</v>
      </c>
      <c r="C287">
        <v>69</v>
      </c>
      <c r="D287" t="str" cm="1">
        <f t="array" ref="D287">_xlfn.IFS(Main[[#This Row],[Age]]&lt;=23,"[0-23]",Main[[#This Row],[Age]]&lt;=45,"[24-45]",Main[[#This Row],[Age]]&lt;=68,"[46-68]",Main[[#This Row],[Age]]&gt;68,"[68+]")</f>
        <v>[68+]</v>
      </c>
      <c r="E287" t="s">
        <v>12</v>
      </c>
      <c r="F287" t="s">
        <v>18</v>
      </c>
      <c r="G287" s="6">
        <v>25.188617635112049</v>
      </c>
      <c r="H287">
        <v>4</v>
      </c>
      <c r="I287">
        <v>4</v>
      </c>
      <c r="J287" s="3">
        <f>_xlfn.XLOOKUP(Main[[#This Row],[Patient_ID]],Hospitalvisits[Patient_ID],Hospitalvisits[Admission_Date])</f>
        <v>44600</v>
      </c>
      <c r="K287" s="3">
        <f>_xlfn.XLOOKUP(Main[[#This Row],[Patient_ID]],Hospitalvisits[Patient_ID],Hospitalvisits[Discharge_Date])</f>
        <v>44612</v>
      </c>
      <c r="L287">
        <f>Main[[#This Row],[Discharge Date]]-Main[[#This Row],[Admission Date]]</f>
        <v>12</v>
      </c>
      <c r="M287" t="str">
        <f>_xlfn.XLOOKUP(Main[[#This Row],[Patient_ID]],Hospitalvisits[Patient_ID],Hospitalvisits[Medical_Condition])</f>
        <v>Stroke</v>
      </c>
      <c r="N287" t="str">
        <f>_xlfn.XLOOKUP(Main[[#This Row],[Patient_ID]],Hospitalvisits[Patient_ID],Hospitalvisits[Department])</f>
        <v>Neurology</v>
      </c>
      <c r="O287" s="8">
        <f>_xlfn.XLOOKUP(Main[[#This Row],[Patient_ID]],Financials[Patient_ID],Financials[Total_Bill_Amount])</f>
        <v>6648</v>
      </c>
      <c r="P287">
        <f>_xlfn.XLOOKUP(Main[[#This Row],[Patient_ID]],Financials[Patient_ID],Financials[Insurance_Coverage])</f>
        <v>4119.978222509375</v>
      </c>
      <c r="Q287">
        <f>Main[[#This Row],[Total  Bill Amount]]-Main[[#This Row],[Insurance Coverage]]</f>
        <v>2528.021777490625</v>
      </c>
      <c r="R287">
        <f>_xlfn.XLOOKUP(Main[[#This Row],[Patient_ID]],Hospitalvisits[Patient_ID],Hospitalvisits[Readmission Status])</f>
        <v>0</v>
      </c>
      <c r="S287" t="str">
        <f>_xlfn.XLOOKUP(Main[[#This Row],[Patient_ID]],Hospitalvisits[Patient_ID],Hospitalvisits[Hospital_Bed])</f>
        <v>ICU</v>
      </c>
    </row>
    <row r="288" spans="1:19">
      <c r="A288">
        <v>316</v>
      </c>
      <c r="B288" t="s">
        <v>329</v>
      </c>
      <c r="C288">
        <v>4</v>
      </c>
      <c r="D288" t="str" cm="1">
        <f t="array" ref="D288">_xlfn.IFS(Main[[#This Row],[Age]]&lt;=23,"[0-23]",Main[[#This Row],[Age]]&lt;=45,"[24-45]",Main[[#This Row],[Age]]&lt;=68,"[46-68]",Main[[#This Row],[Age]]&gt;68,"[68+]")</f>
        <v>[0-23]</v>
      </c>
      <c r="E288" t="s">
        <v>12</v>
      </c>
      <c r="F288" t="s">
        <v>13</v>
      </c>
      <c r="G288" s="6">
        <v>32.294872758545097</v>
      </c>
      <c r="H288">
        <v>4</v>
      </c>
      <c r="I288">
        <v>8</v>
      </c>
      <c r="J288" s="3">
        <f>_xlfn.XLOOKUP(Main[[#This Row],[Patient_ID]],Hospitalvisits[Patient_ID],Hospitalvisits[Admission_Date])</f>
        <v>44758</v>
      </c>
      <c r="K288" s="3">
        <f>_xlfn.XLOOKUP(Main[[#This Row],[Patient_ID]],Hospitalvisits[Patient_ID],Hospitalvisits[Discharge_Date])</f>
        <v>44762</v>
      </c>
      <c r="L288">
        <f>Main[[#This Row],[Discharge Date]]-Main[[#This Row],[Admission Date]]</f>
        <v>4</v>
      </c>
      <c r="M288" t="str">
        <f>_xlfn.XLOOKUP(Main[[#This Row],[Patient_ID]],Hospitalvisits[Patient_ID],Hospitalvisits[Medical_Condition])</f>
        <v>Severe Trauma</v>
      </c>
      <c r="N288" t="str">
        <f>_xlfn.XLOOKUP(Main[[#This Row],[Patient_ID]],Hospitalvisits[Patient_ID],Hospitalvisits[Department])</f>
        <v>Emergency</v>
      </c>
      <c r="O288" s="8">
        <f>_xlfn.XLOOKUP(Main[[#This Row],[Patient_ID]],Financials[Patient_ID],Financials[Total_Bill_Amount])</f>
        <v>44324</v>
      </c>
      <c r="P288">
        <f>_xlfn.XLOOKUP(Main[[#This Row],[Patient_ID]],Financials[Patient_ID],Financials[Insurance_Coverage])</f>
        <v>22322.44715071495</v>
      </c>
      <c r="Q288">
        <f>Main[[#This Row],[Total  Bill Amount]]-Main[[#This Row],[Insurance Coverage]]</f>
        <v>22001.55284928505</v>
      </c>
      <c r="R288">
        <f>_xlfn.XLOOKUP(Main[[#This Row],[Patient_ID]],Hospitalvisits[Patient_ID],Hospitalvisits[Readmission Status])</f>
        <v>0</v>
      </c>
      <c r="S288" t="str">
        <f>_xlfn.XLOOKUP(Main[[#This Row],[Patient_ID]],Hospitalvisits[Patient_ID],Hospitalvisits[Hospital_Bed])</f>
        <v>General Ward</v>
      </c>
    </row>
    <row r="289" spans="1:19">
      <c r="A289">
        <v>317</v>
      </c>
      <c r="B289" t="s">
        <v>330</v>
      </c>
      <c r="C289">
        <v>70</v>
      </c>
      <c r="D289" t="str" cm="1">
        <f t="array" ref="D289">_xlfn.IFS(Main[[#This Row],[Age]]&lt;=23,"[0-23]",Main[[#This Row],[Age]]&lt;=45,"[24-45]",Main[[#This Row],[Age]]&lt;=68,"[46-68]",Main[[#This Row],[Age]]&gt;68,"[68+]")</f>
        <v>[68+]</v>
      </c>
      <c r="E289" t="s">
        <v>12</v>
      </c>
      <c r="F289" t="s">
        <v>18</v>
      </c>
      <c r="G289" s="6">
        <v>38.932432000533687</v>
      </c>
      <c r="H289">
        <v>3</v>
      </c>
      <c r="I289">
        <v>8</v>
      </c>
      <c r="J289" s="3">
        <f>_xlfn.XLOOKUP(Main[[#This Row],[Patient_ID]],Hospitalvisits[Patient_ID],Hospitalvisits[Admission_Date])</f>
        <v>45133</v>
      </c>
      <c r="K289" s="3">
        <f>_xlfn.XLOOKUP(Main[[#This Row],[Patient_ID]],Hospitalvisits[Patient_ID],Hospitalvisits[Discharge_Date])</f>
        <v>45136</v>
      </c>
      <c r="L289">
        <f>Main[[#This Row],[Discharge Date]]-Main[[#This Row],[Admission Date]]</f>
        <v>3</v>
      </c>
      <c r="M289" t="str">
        <f>_xlfn.XLOOKUP(Main[[#This Row],[Patient_ID]],Hospitalvisits[Patient_ID],Hospitalvisits[Medical_Condition])</f>
        <v>Fracture</v>
      </c>
      <c r="N289" t="str">
        <f>_xlfn.XLOOKUP(Main[[#This Row],[Patient_ID]],Hospitalvisits[Patient_ID],Hospitalvisits[Department])</f>
        <v>Orthopedics</v>
      </c>
      <c r="O289" s="8">
        <f>_xlfn.XLOOKUP(Main[[#This Row],[Patient_ID]],Financials[Patient_ID],Financials[Total_Bill_Amount])</f>
        <v>16543</v>
      </c>
      <c r="P289">
        <f>_xlfn.XLOOKUP(Main[[#This Row],[Patient_ID]],Financials[Patient_ID],Financials[Insurance_Coverage])</f>
        <v>10959.289314247941</v>
      </c>
      <c r="Q289">
        <f>Main[[#This Row],[Total  Bill Amount]]-Main[[#This Row],[Insurance Coverage]]</f>
        <v>5583.7106857520594</v>
      </c>
      <c r="R289">
        <f>_xlfn.XLOOKUP(Main[[#This Row],[Patient_ID]],Hospitalvisits[Patient_ID],Hospitalvisits[Readmission Status])</f>
        <v>0</v>
      </c>
      <c r="S289" t="str">
        <f>_xlfn.XLOOKUP(Main[[#This Row],[Patient_ID]],Hospitalvisits[Patient_ID],Hospitalvisits[Hospital_Bed])</f>
        <v>General Ward</v>
      </c>
    </row>
    <row r="290" spans="1:19">
      <c r="A290">
        <v>318</v>
      </c>
      <c r="B290" t="s">
        <v>331</v>
      </c>
      <c r="C290">
        <v>50</v>
      </c>
      <c r="D290" t="str" cm="1">
        <f t="array" ref="D290">_xlfn.IFS(Main[[#This Row],[Age]]&lt;=23,"[0-23]",Main[[#This Row],[Age]]&lt;=45,"[24-45]",Main[[#This Row],[Age]]&lt;=68,"[46-68]",Main[[#This Row],[Age]]&gt;68,"[68+]")</f>
        <v>[46-68]</v>
      </c>
      <c r="E290" t="s">
        <v>12</v>
      </c>
      <c r="F290" t="s">
        <v>10</v>
      </c>
      <c r="G290" s="6">
        <v>26.740353073451129</v>
      </c>
      <c r="H290">
        <v>1</v>
      </c>
      <c r="I290">
        <v>10</v>
      </c>
      <c r="J290" s="3">
        <f>_xlfn.XLOOKUP(Main[[#This Row],[Patient_ID]],Hospitalvisits[Patient_ID],Hospitalvisits[Admission_Date])</f>
        <v>45509</v>
      </c>
      <c r="K290" s="3">
        <f>_xlfn.XLOOKUP(Main[[#This Row],[Patient_ID]],Hospitalvisits[Patient_ID],Hospitalvisits[Discharge_Date])</f>
        <v>45513</v>
      </c>
      <c r="L290">
        <f>Main[[#This Row],[Discharge Date]]-Main[[#This Row],[Admission Date]]</f>
        <v>4</v>
      </c>
      <c r="M290" t="str">
        <f>_xlfn.XLOOKUP(Main[[#This Row],[Patient_ID]],Hospitalvisits[Patient_ID],Hospitalvisits[Medical_Condition])</f>
        <v>Arthritis</v>
      </c>
      <c r="N290" t="str">
        <f>_xlfn.XLOOKUP(Main[[#This Row],[Patient_ID]],Hospitalvisits[Patient_ID],Hospitalvisits[Department])</f>
        <v>Orthopedics</v>
      </c>
      <c r="O290" s="8">
        <f>_xlfn.XLOOKUP(Main[[#This Row],[Patient_ID]],Financials[Patient_ID],Financials[Total_Bill_Amount])</f>
        <v>18150</v>
      </c>
      <c r="P290">
        <f>_xlfn.XLOOKUP(Main[[#This Row],[Patient_ID]],Financials[Patient_ID],Financials[Insurance_Coverage])</f>
        <v>12472.574408582779</v>
      </c>
      <c r="Q290">
        <f>Main[[#This Row],[Total  Bill Amount]]-Main[[#This Row],[Insurance Coverage]]</f>
        <v>5677.4255914172209</v>
      </c>
      <c r="R290">
        <f>_xlfn.XLOOKUP(Main[[#This Row],[Patient_ID]],Hospitalvisits[Patient_ID],Hospitalvisits[Readmission Status])</f>
        <v>0</v>
      </c>
      <c r="S290" t="str">
        <f>_xlfn.XLOOKUP(Main[[#This Row],[Patient_ID]],Hospitalvisits[Patient_ID],Hospitalvisits[Hospital_Bed])</f>
        <v>Private Room</v>
      </c>
    </row>
    <row r="291" spans="1:19">
      <c r="A291">
        <v>319</v>
      </c>
      <c r="B291" t="s">
        <v>332</v>
      </c>
      <c r="C291">
        <v>27</v>
      </c>
      <c r="D291" t="str" cm="1">
        <f t="array" ref="D291">_xlfn.IFS(Main[[#This Row],[Age]]&lt;=23,"[0-23]",Main[[#This Row],[Age]]&lt;=45,"[24-45]",Main[[#This Row],[Age]]&lt;=68,"[46-68]",Main[[#This Row],[Age]]&gt;68,"[68+]")</f>
        <v>[24-45]</v>
      </c>
      <c r="E291" t="s">
        <v>9</v>
      </c>
      <c r="F291" t="s">
        <v>10</v>
      </c>
      <c r="G291" s="6">
        <v>25.85012996673025</v>
      </c>
      <c r="H291">
        <v>3</v>
      </c>
      <c r="I291">
        <v>3</v>
      </c>
      <c r="J291" s="3">
        <f>_xlfn.XLOOKUP(Main[[#This Row],[Patient_ID]],Hospitalvisits[Patient_ID],Hospitalvisits[Admission_Date])</f>
        <v>44986</v>
      </c>
      <c r="K291" s="3">
        <f>_xlfn.XLOOKUP(Main[[#This Row],[Patient_ID]],Hospitalvisits[Patient_ID],Hospitalvisits[Discharge_Date])</f>
        <v>45004</v>
      </c>
      <c r="L291">
        <f>Main[[#This Row],[Discharge Date]]-Main[[#This Row],[Admission Date]]</f>
        <v>18</v>
      </c>
      <c r="M291" t="str">
        <f>_xlfn.XLOOKUP(Main[[#This Row],[Patient_ID]],Hospitalvisits[Patient_ID],Hospitalvisits[Medical_Condition])</f>
        <v>Cancer</v>
      </c>
      <c r="N291" t="str">
        <f>_xlfn.XLOOKUP(Main[[#This Row],[Patient_ID]],Hospitalvisits[Patient_ID],Hospitalvisits[Department])</f>
        <v>Oncology</v>
      </c>
      <c r="O291" s="8">
        <f>_xlfn.XLOOKUP(Main[[#This Row],[Patient_ID]],Financials[Patient_ID],Financials[Total_Bill_Amount])</f>
        <v>19132</v>
      </c>
      <c r="P291">
        <f>_xlfn.XLOOKUP(Main[[#This Row],[Patient_ID]],Financials[Patient_ID],Financials[Insurance_Coverage])</f>
        <v>13575.56072875413</v>
      </c>
      <c r="Q291">
        <f>Main[[#This Row],[Total  Bill Amount]]-Main[[#This Row],[Insurance Coverage]]</f>
        <v>5556.4392712458703</v>
      </c>
      <c r="R291">
        <f>_xlfn.XLOOKUP(Main[[#This Row],[Patient_ID]],Hospitalvisits[Patient_ID],Hospitalvisits[Readmission Status])</f>
        <v>0</v>
      </c>
      <c r="S291" t="str">
        <f>_xlfn.XLOOKUP(Main[[#This Row],[Patient_ID]],Hospitalvisits[Patient_ID],Hospitalvisits[Hospital_Bed])</f>
        <v>Private Room</v>
      </c>
    </row>
    <row r="292" spans="1:19">
      <c r="A292">
        <v>320</v>
      </c>
      <c r="B292" t="s">
        <v>333</v>
      </c>
      <c r="C292">
        <v>83</v>
      </c>
      <c r="D292" t="str" cm="1">
        <f t="array" ref="D292">_xlfn.IFS(Main[[#This Row],[Age]]&lt;=23,"[0-23]",Main[[#This Row],[Age]]&lt;=45,"[24-45]",Main[[#This Row],[Age]]&lt;=68,"[46-68]",Main[[#This Row],[Age]]&gt;68,"[68+]")</f>
        <v>[68+]</v>
      </c>
      <c r="E292" t="s">
        <v>9</v>
      </c>
      <c r="F292" t="s">
        <v>10</v>
      </c>
      <c r="G292" s="6">
        <v>19.112347499654661</v>
      </c>
      <c r="H292">
        <v>1</v>
      </c>
      <c r="I292">
        <v>10</v>
      </c>
      <c r="J292" s="3">
        <f>_xlfn.XLOOKUP(Main[[#This Row],[Patient_ID]],Hospitalvisits[Patient_ID],Hospitalvisits[Admission_Date])</f>
        <v>44653</v>
      </c>
      <c r="K292" s="3">
        <f>_xlfn.XLOOKUP(Main[[#This Row],[Patient_ID]],Hospitalvisits[Patient_ID],Hospitalvisits[Discharge_Date])</f>
        <v>44658</v>
      </c>
      <c r="L292">
        <f>Main[[#This Row],[Discharge Date]]-Main[[#This Row],[Admission Date]]</f>
        <v>5</v>
      </c>
      <c r="M292" t="str">
        <f>_xlfn.XLOOKUP(Main[[#This Row],[Patient_ID]],Hospitalvisits[Patient_ID],Hospitalvisits[Medical_Condition])</f>
        <v>Fracture</v>
      </c>
      <c r="N292" t="str">
        <f>_xlfn.XLOOKUP(Main[[#This Row],[Patient_ID]],Hospitalvisits[Patient_ID],Hospitalvisits[Department])</f>
        <v>Orthopedics</v>
      </c>
      <c r="O292" s="8">
        <f>_xlfn.XLOOKUP(Main[[#This Row],[Patient_ID]],Financials[Patient_ID],Financials[Total_Bill_Amount])</f>
        <v>7247</v>
      </c>
      <c r="P292">
        <f>_xlfn.XLOOKUP(Main[[#This Row],[Patient_ID]],Financials[Patient_ID],Financials[Insurance_Coverage])</f>
        <v>4534.1544512263363</v>
      </c>
      <c r="Q292">
        <f>Main[[#This Row],[Total  Bill Amount]]-Main[[#This Row],[Insurance Coverage]]</f>
        <v>2712.8455487736637</v>
      </c>
      <c r="R292">
        <f>_xlfn.XLOOKUP(Main[[#This Row],[Patient_ID]],Hospitalvisits[Patient_ID],Hospitalvisits[Readmission Status])</f>
        <v>0</v>
      </c>
      <c r="S292" t="str">
        <f>_xlfn.XLOOKUP(Main[[#This Row],[Patient_ID]],Hospitalvisits[Patient_ID],Hospitalvisits[Hospital_Bed])</f>
        <v>Semi-Private Room</v>
      </c>
    </row>
    <row r="293" spans="1:19">
      <c r="A293">
        <v>321</v>
      </c>
      <c r="B293" t="s">
        <v>334</v>
      </c>
      <c r="C293">
        <v>84</v>
      </c>
      <c r="D293" t="str" cm="1">
        <f t="array" ref="D293">_xlfn.IFS(Main[[#This Row],[Age]]&lt;=23,"[0-23]",Main[[#This Row],[Age]]&lt;=45,"[24-45]",Main[[#This Row],[Age]]&lt;=68,"[46-68]",Main[[#This Row],[Age]]&gt;68,"[68+]")</f>
        <v>[68+]</v>
      </c>
      <c r="E293" t="s">
        <v>12</v>
      </c>
      <c r="F293" t="s">
        <v>13</v>
      </c>
      <c r="G293" s="6">
        <v>39.318685920702009</v>
      </c>
      <c r="H293">
        <v>4</v>
      </c>
      <c r="I293">
        <v>6</v>
      </c>
      <c r="J293" s="3">
        <f>_xlfn.XLOOKUP(Main[[#This Row],[Patient_ID]],Hospitalvisits[Patient_ID],Hospitalvisits[Admission_Date])</f>
        <v>45389</v>
      </c>
      <c r="K293" s="3">
        <f>_xlfn.XLOOKUP(Main[[#This Row],[Patient_ID]],Hospitalvisits[Patient_ID],Hospitalvisits[Discharge_Date])</f>
        <v>45394</v>
      </c>
      <c r="L293">
        <f>Main[[#This Row],[Discharge Date]]-Main[[#This Row],[Admission Date]]</f>
        <v>5</v>
      </c>
      <c r="M293" t="str">
        <f>_xlfn.XLOOKUP(Main[[#This Row],[Patient_ID]],Hospitalvisits[Patient_ID],Hospitalvisits[Medical_Condition])</f>
        <v>Arthritis</v>
      </c>
      <c r="N293" t="str">
        <f>_xlfn.XLOOKUP(Main[[#This Row],[Patient_ID]],Hospitalvisits[Patient_ID],Hospitalvisits[Department])</f>
        <v>Orthopedics</v>
      </c>
      <c r="O293" s="8">
        <f>_xlfn.XLOOKUP(Main[[#This Row],[Patient_ID]],Financials[Patient_ID],Financials[Total_Bill_Amount])</f>
        <v>25098</v>
      </c>
      <c r="P293">
        <f>_xlfn.XLOOKUP(Main[[#This Row],[Patient_ID]],Financials[Patient_ID],Financials[Insurance_Coverage])</f>
        <v>21235.32377778404</v>
      </c>
      <c r="Q293">
        <f>Main[[#This Row],[Total  Bill Amount]]-Main[[#This Row],[Insurance Coverage]]</f>
        <v>3862.6762222159596</v>
      </c>
      <c r="R293">
        <f>_xlfn.XLOOKUP(Main[[#This Row],[Patient_ID]],Hospitalvisits[Patient_ID],Hospitalvisits[Readmission Status])</f>
        <v>0</v>
      </c>
      <c r="S293" t="str">
        <f>_xlfn.XLOOKUP(Main[[#This Row],[Patient_ID]],Hospitalvisits[Patient_ID],Hospitalvisits[Hospital_Bed])</f>
        <v>General Ward</v>
      </c>
    </row>
    <row r="294" spans="1:19">
      <c r="A294">
        <v>322</v>
      </c>
      <c r="B294" t="s">
        <v>335</v>
      </c>
      <c r="C294">
        <v>47</v>
      </c>
      <c r="D294" t="str" cm="1">
        <f t="array" ref="D294">_xlfn.IFS(Main[[#This Row],[Age]]&lt;=23,"[0-23]",Main[[#This Row],[Age]]&lt;=45,"[24-45]",Main[[#This Row],[Age]]&lt;=68,"[46-68]",Main[[#This Row],[Age]]&gt;68,"[68+]")</f>
        <v>[46-68]</v>
      </c>
      <c r="E294" t="s">
        <v>9</v>
      </c>
      <c r="F294" t="s">
        <v>10</v>
      </c>
      <c r="G294" s="6">
        <v>17.921819042613979</v>
      </c>
      <c r="H294">
        <v>1</v>
      </c>
      <c r="I294">
        <v>4</v>
      </c>
      <c r="J294" s="3">
        <f>_xlfn.XLOOKUP(Main[[#This Row],[Patient_ID]],Hospitalvisits[Patient_ID],Hospitalvisits[Admission_Date])</f>
        <v>44704</v>
      </c>
      <c r="K294" s="3">
        <f>_xlfn.XLOOKUP(Main[[#This Row],[Patient_ID]],Hospitalvisits[Patient_ID],Hospitalvisits[Discharge_Date])</f>
        <v>44709</v>
      </c>
      <c r="L294">
        <f>Main[[#This Row],[Discharge Date]]-Main[[#This Row],[Admission Date]]</f>
        <v>5</v>
      </c>
      <c r="M294" t="str">
        <f>_xlfn.XLOOKUP(Main[[#This Row],[Patient_ID]],Hospitalvisits[Patient_ID],Hospitalvisits[Medical_Condition])</f>
        <v>Arthritis</v>
      </c>
      <c r="N294" t="str">
        <f>_xlfn.XLOOKUP(Main[[#This Row],[Patient_ID]],Hospitalvisits[Patient_ID],Hospitalvisits[Department])</f>
        <v>Orthopedics</v>
      </c>
      <c r="O294" s="8">
        <f>_xlfn.XLOOKUP(Main[[#This Row],[Patient_ID]],Financials[Patient_ID],Financials[Total_Bill_Amount])</f>
        <v>6813</v>
      </c>
      <c r="P294">
        <f>_xlfn.XLOOKUP(Main[[#This Row],[Patient_ID]],Financials[Patient_ID],Financials[Insurance_Coverage])</f>
        <v>5786.7693469683454</v>
      </c>
      <c r="Q294">
        <f>Main[[#This Row],[Total  Bill Amount]]-Main[[#This Row],[Insurance Coverage]]</f>
        <v>1026.2306530316546</v>
      </c>
      <c r="R294">
        <f>_xlfn.XLOOKUP(Main[[#This Row],[Patient_ID]],Hospitalvisits[Patient_ID],Hospitalvisits[Readmission Status])</f>
        <v>0</v>
      </c>
      <c r="S294" t="str">
        <f>_xlfn.XLOOKUP(Main[[#This Row],[Patient_ID]],Hospitalvisits[Patient_ID],Hospitalvisits[Hospital_Bed])</f>
        <v>ICU</v>
      </c>
    </row>
    <row r="295" spans="1:19">
      <c r="A295">
        <v>323</v>
      </c>
      <c r="B295" t="s">
        <v>336</v>
      </c>
      <c r="C295">
        <v>31</v>
      </c>
      <c r="D295" t="str" cm="1">
        <f t="array" ref="D295">_xlfn.IFS(Main[[#This Row],[Age]]&lt;=23,"[0-23]",Main[[#This Row],[Age]]&lt;=45,"[24-45]",Main[[#This Row],[Age]]&lt;=68,"[46-68]",Main[[#This Row],[Age]]&gt;68,"[68+]")</f>
        <v>[24-45]</v>
      </c>
      <c r="E295" t="s">
        <v>9</v>
      </c>
      <c r="F295" t="s">
        <v>13</v>
      </c>
      <c r="G295" s="6">
        <v>25.34637166054771</v>
      </c>
      <c r="H295">
        <v>5</v>
      </c>
      <c r="I295">
        <v>7</v>
      </c>
      <c r="J295" s="3">
        <f>_xlfn.XLOOKUP(Main[[#This Row],[Patient_ID]],Hospitalvisits[Patient_ID],Hospitalvisits[Admission_Date])</f>
        <v>44642</v>
      </c>
      <c r="K295" s="3">
        <f>_xlfn.XLOOKUP(Main[[#This Row],[Patient_ID]],Hospitalvisits[Patient_ID],Hospitalvisits[Discharge_Date])</f>
        <v>44648</v>
      </c>
      <c r="L295">
        <f>Main[[#This Row],[Discharge Date]]-Main[[#This Row],[Admission Date]]</f>
        <v>6</v>
      </c>
      <c r="M295" t="str">
        <f>_xlfn.XLOOKUP(Main[[#This Row],[Patient_ID]],Hospitalvisits[Patient_ID],Hospitalvisits[Medical_Condition])</f>
        <v>Internal Bleeding</v>
      </c>
      <c r="N295" t="str">
        <f>_xlfn.XLOOKUP(Main[[#This Row],[Patient_ID]],Hospitalvisits[Patient_ID],Hospitalvisits[Department])</f>
        <v>Emergency</v>
      </c>
      <c r="O295" s="8">
        <f>_xlfn.XLOOKUP(Main[[#This Row],[Patient_ID]],Financials[Patient_ID],Financials[Total_Bill_Amount])</f>
        <v>18447</v>
      </c>
      <c r="P295">
        <f>_xlfn.XLOOKUP(Main[[#This Row],[Patient_ID]],Financials[Patient_ID],Financials[Insurance_Coverage])</f>
        <v>14102.89647033724</v>
      </c>
      <c r="Q295">
        <f>Main[[#This Row],[Total  Bill Amount]]-Main[[#This Row],[Insurance Coverage]]</f>
        <v>4344.1035296627597</v>
      </c>
      <c r="R295">
        <f>_xlfn.XLOOKUP(Main[[#This Row],[Patient_ID]],Hospitalvisits[Patient_ID],Hospitalvisits[Readmission Status])</f>
        <v>0</v>
      </c>
      <c r="S295" t="str">
        <f>_xlfn.XLOOKUP(Main[[#This Row],[Patient_ID]],Hospitalvisits[Patient_ID],Hospitalvisits[Hospital_Bed])</f>
        <v>Private Room</v>
      </c>
    </row>
    <row r="296" spans="1:19">
      <c r="A296">
        <v>324</v>
      </c>
      <c r="B296" t="s">
        <v>337</v>
      </c>
      <c r="C296">
        <v>57</v>
      </c>
      <c r="D296" t="str" cm="1">
        <f t="array" ref="D296">_xlfn.IFS(Main[[#This Row],[Age]]&lt;=23,"[0-23]",Main[[#This Row],[Age]]&lt;=45,"[24-45]",Main[[#This Row],[Age]]&lt;=68,"[46-68]",Main[[#This Row],[Age]]&gt;68,"[68+]")</f>
        <v>[46-68]</v>
      </c>
      <c r="E296" t="s">
        <v>12</v>
      </c>
      <c r="F296" t="s">
        <v>13</v>
      </c>
      <c r="G296" s="6">
        <v>33.573731001131577</v>
      </c>
      <c r="H296">
        <v>3</v>
      </c>
      <c r="I296">
        <v>9</v>
      </c>
      <c r="J296" s="3">
        <f>_xlfn.XLOOKUP(Main[[#This Row],[Patient_ID]],Hospitalvisits[Patient_ID],Hospitalvisits[Admission_Date])</f>
        <v>44656</v>
      </c>
      <c r="K296" s="3">
        <f>_xlfn.XLOOKUP(Main[[#This Row],[Patient_ID]],Hospitalvisits[Patient_ID],Hospitalvisits[Discharge_Date])</f>
        <v>44660</v>
      </c>
      <c r="L296">
        <f>Main[[#This Row],[Discharge Date]]-Main[[#This Row],[Admission Date]]</f>
        <v>4</v>
      </c>
      <c r="M296" t="str">
        <f>_xlfn.XLOOKUP(Main[[#This Row],[Patient_ID]],Hospitalvisits[Patient_ID],Hospitalvisits[Medical_Condition])</f>
        <v>Arthritis</v>
      </c>
      <c r="N296" t="str">
        <f>_xlfn.XLOOKUP(Main[[#This Row],[Patient_ID]],Hospitalvisits[Patient_ID],Hospitalvisits[Department])</f>
        <v>Orthopedics</v>
      </c>
      <c r="O296" s="8">
        <f>_xlfn.XLOOKUP(Main[[#This Row],[Patient_ID]],Financials[Patient_ID],Financials[Total_Bill_Amount])</f>
        <v>9376</v>
      </c>
      <c r="P296">
        <f>_xlfn.XLOOKUP(Main[[#This Row],[Patient_ID]],Financials[Patient_ID],Financials[Insurance_Coverage])</f>
        <v>6872.9821676309884</v>
      </c>
      <c r="Q296">
        <f>Main[[#This Row],[Total  Bill Amount]]-Main[[#This Row],[Insurance Coverage]]</f>
        <v>2503.0178323690116</v>
      </c>
      <c r="R296">
        <f>_xlfn.XLOOKUP(Main[[#This Row],[Patient_ID]],Hospitalvisits[Patient_ID],Hospitalvisits[Readmission Status])</f>
        <v>0</v>
      </c>
      <c r="S296" t="str">
        <f>_xlfn.XLOOKUP(Main[[#This Row],[Patient_ID]],Hospitalvisits[Patient_ID],Hospitalvisits[Hospital_Bed])</f>
        <v>ICU</v>
      </c>
    </row>
    <row r="297" spans="1:19">
      <c r="A297">
        <v>325</v>
      </c>
      <c r="B297" t="s">
        <v>338</v>
      </c>
      <c r="C297">
        <v>48</v>
      </c>
      <c r="D297" t="str" cm="1">
        <f t="array" ref="D297">_xlfn.IFS(Main[[#This Row],[Age]]&lt;=23,"[0-23]",Main[[#This Row],[Age]]&lt;=45,"[24-45]",Main[[#This Row],[Age]]&lt;=68,"[46-68]",Main[[#This Row],[Age]]&gt;68,"[68+]")</f>
        <v>[46-68]</v>
      </c>
      <c r="E297" t="s">
        <v>12</v>
      </c>
      <c r="F297" t="s">
        <v>16</v>
      </c>
      <c r="G297" s="6">
        <v>19.02834584427713</v>
      </c>
      <c r="H297">
        <v>3</v>
      </c>
      <c r="I297">
        <v>6</v>
      </c>
      <c r="J297" s="3">
        <f>_xlfn.XLOOKUP(Main[[#This Row],[Patient_ID]],Hospitalvisits[Patient_ID],Hospitalvisits[Admission_Date])</f>
        <v>44843</v>
      </c>
      <c r="K297" s="3">
        <f>_xlfn.XLOOKUP(Main[[#This Row],[Patient_ID]],Hospitalvisits[Patient_ID],Hospitalvisits[Discharge_Date])</f>
        <v>44846</v>
      </c>
      <c r="L297">
        <f>Main[[#This Row],[Discharge Date]]-Main[[#This Row],[Admission Date]]</f>
        <v>3</v>
      </c>
      <c r="M297" t="str">
        <f>_xlfn.XLOOKUP(Main[[#This Row],[Patient_ID]],Hospitalvisits[Patient_ID],Hospitalvisits[Medical_Condition])</f>
        <v>Asthma</v>
      </c>
      <c r="N297" t="str">
        <f>_xlfn.XLOOKUP(Main[[#This Row],[Patient_ID]],Hospitalvisits[Patient_ID],Hospitalvisits[Department])</f>
        <v>Pediatrics</v>
      </c>
      <c r="O297" s="8">
        <f>_xlfn.XLOOKUP(Main[[#This Row],[Patient_ID]],Financials[Patient_ID],Financials[Total_Bill_Amount])</f>
        <v>47257</v>
      </c>
      <c r="P297">
        <f>_xlfn.XLOOKUP(Main[[#This Row],[Patient_ID]],Financials[Patient_ID],Financials[Insurance_Coverage])</f>
        <v>28053.009353671601</v>
      </c>
      <c r="Q297">
        <f>Main[[#This Row],[Total  Bill Amount]]-Main[[#This Row],[Insurance Coverage]]</f>
        <v>19203.990646328399</v>
      </c>
      <c r="R297">
        <f>_xlfn.XLOOKUP(Main[[#This Row],[Patient_ID]],Hospitalvisits[Patient_ID],Hospitalvisits[Readmission Status])</f>
        <v>0</v>
      </c>
      <c r="S297" t="str">
        <f>_xlfn.XLOOKUP(Main[[#This Row],[Patient_ID]],Hospitalvisits[Patient_ID],Hospitalvisits[Hospital_Bed])</f>
        <v>General Ward</v>
      </c>
    </row>
    <row r="298" spans="1:19">
      <c r="A298">
        <v>327</v>
      </c>
      <c r="B298" t="s">
        <v>340</v>
      </c>
      <c r="C298">
        <v>14</v>
      </c>
      <c r="D298" t="str" cm="1">
        <f t="array" ref="D298">_xlfn.IFS(Main[[#This Row],[Age]]&lt;=23,"[0-23]",Main[[#This Row],[Age]]&lt;=45,"[24-45]",Main[[#This Row],[Age]]&lt;=68,"[46-68]",Main[[#This Row],[Age]]&gt;68,"[68+]")</f>
        <v>[0-23]</v>
      </c>
      <c r="E298" t="s">
        <v>12</v>
      </c>
      <c r="F298" t="s">
        <v>13</v>
      </c>
      <c r="G298" s="6">
        <v>23.407183314884449</v>
      </c>
      <c r="H298">
        <v>2</v>
      </c>
      <c r="I298">
        <v>5</v>
      </c>
      <c r="J298" s="3">
        <f>_xlfn.XLOOKUP(Main[[#This Row],[Patient_ID]],Hospitalvisits[Patient_ID],Hospitalvisits[Admission_Date])</f>
        <v>44676</v>
      </c>
      <c r="K298" s="3">
        <f>_xlfn.XLOOKUP(Main[[#This Row],[Patient_ID]],Hospitalvisits[Patient_ID],Hospitalvisits[Discharge_Date])</f>
        <v>44679</v>
      </c>
      <c r="L298">
        <f>Main[[#This Row],[Discharge Date]]-Main[[#This Row],[Admission Date]]</f>
        <v>3</v>
      </c>
      <c r="M298" t="str">
        <f>_xlfn.XLOOKUP(Main[[#This Row],[Patient_ID]],Hospitalvisits[Patient_ID],Hospitalvisits[Medical_Condition])</f>
        <v>Internal Bleeding</v>
      </c>
      <c r="N298" t="str">
        <f>_xlfn.XLOOKUP(Main[[#This Row],[Patient_ID]],Hospitalvisits[Patient_ID],Hospitalvisits[Department])</f>
        <v>Emergency</v>
      </c>
      <c r="O298" s="8">
        <f>_xlfn.XLOOKUP(Main[[#This Row],[Patient_ID]],Financials[Patient_ID],Financials[Total_Bill_Amount])</f>
        <v>38600</v>
      </c>
      <c r="P298">
        <f>_xlfn.XLOOKUP(Main[[#This Row],[Patient_ID]],Financials[Patient_ID],Financials[Insurance_Coverage])</f>
        <v>27611.75300729067</v>
      </c>
      <c r="Q298">
        <f>Main[[#This Row],[Total  Bill Amount]]-Main[[#This Row],[Insurance Coverage]]</f>
        <v>10988.24699270933</v>
      </c>
      <c r="R298">
        <f>_xlfn.XLOOKUP(Main[[#This Row],[Patient_ID]],Hospitalvisits[Patient_ID],Hospitalvisits[Readmission Status])</f>
        <v>0</v>
      </c>
      <c r="S298" t="str">
        <f>_xlfn.XLOOKUP(Main[[#This Row],[Patient_ID]],Hospitalvisits[Patient_ID],Hospitalvisits[Hospital_Bed])</f>
        <v>General Ward</v>
      </c>
    </row>
    <row r="299" spans="1:19">
      <c r="A299">
        <v>328</v>
      </c>
      <c r="B299" t="s">
        <v>341</v>
      </c>
      <c r="C299">
        <v>56</v>
      </c>
      <c r="D299" t="str" cm="1">
        <f t="array" ref="D299">_xlfn.IFS(Main[[#This Row],[Age]]&lt;=23,"[0-23]",Main[[#This Row],[Age]]&lt;=45,"[24-45]",Main[[#This Row],[Age]]&lt;=68,"[46-68]",Main[[#This Row],[Age]]&gt;68,"[68+]")</f>
        <v>[46-68]</v>
      </c>
      <c r="E299" t="s">
        <v>12</v>
      </c>
      <c r="F299" t="s">
        <v>10</v>
      </c>
      <c r="G299" s="6">
        <v>21.361049442759271</v>
      </c>
      <c r="H299">
        <v>4</v>
      </c>
      <c r="I299">
        <v>3</v>
      </c>
      <c r="J299" s="3">
        <f>_xlfn.XLOOKUP(Main[[#This Row],[Patient_ID]],Hospitalvisits[Patient_ID],Hospitalvisits[Admission_Date])</f>
        <v>44852</v>
      </c>
      <c r="K299" s="3">
        <f>_xlfn.XLOOKUP(Main[[#This Row],[Patient_ID]],Hospitalvisits[Patient_ID],Hospitalvisits[Discharge_Date])</f>
        <v>44857</v>
      </c>
      <c r="L299">
        <f>Main[[#This Row],[Discharge Date]]-Main[[#This Row],[Admission Date]]</f>
        <v>5</v>
      </c>
      <c r="M299" t="str">
        <f>_xlfn.XLOOKUP(Main[[#This Row],[Patient_ID]],Hospitalvisits[Patient_ID],Hospitalvisits[Medical_Condition])</f>
        <v>Arthritis</v>
      </c>
      <c r="N299" t="str">
        <f>_xlfn.XLOOKUP(Main[[#This Row],[Patient_ID]],Hospitalvisits[Patient_ID],Hospitalvisits[Department])</f>
        <v>Orthopedics</v>
      </c>
      <c r="O299" s="8">
        <f>_xlfn.XLOOKUP(Main[[#This Row],[Patient_ID]],Financials[Patient_ID],Financials[Total_Bill_Amount])</f>
        <v>30649</v>
      </c>
      <c r="P299">
        <f>_xlfn.XLOOKUP(Main[[#This Row],[Patient_ID]],Financials[Patient_ID],Financials[Insurance_Coverage])</f>
        <v>23920.080866184038</v>
      </c>
      <c r="Q299">
        <f>Main[[#This Row],[Total  Bill Amount]]-Main[[#This Row],[Insurance Coverage]]</f>
        <v>6728.9191338159617</v>
      </c>
      <c r="R299">
        <f>_xlfn.XLOOKUP(Main[[#This Row],[Patient_ID]],Hospitalvisits[Patient_ID],Hospitalvisits[Readmission Status])</f>
        <v>0</v>
      </c>
      <c r="S299" t="str">
        <f>_xlfn.XLOOKUP(Main[[#This Row],[Patient_ID]],Hospitalvisits[Patient_ID],Hospitalvisits[Hospital_Bed])</f>
        <v>Private Room</v>
      </c>
    </row>
    <row r="300" spans="1:19">
      <c r="A300">
        <v>329</v>
      </c>
      <c r="B300" t="s">
        <v>342</v>
      </c>
      <c r="C300">
        <v>24</v>
      </c>
      <c r="D300" t="str" cm="1">
        <f t="array" ref="D300">_xlfn.IFS(Main[[#This Row],[Age]]&lt;=23,"[0-23]",Main[[#This Row],[Age]]&lt;=45,"[24-45]",Main[[#This Row],[Age]]&lt;=68,"[46-68]",Main[[#This Row],[Age]]&gt;68,"[68+]")</f>
        <v>[24-45]</v>
      </c>
      <c r="E300" t="s">
        <v>12</v>
      </c>
      <c r="F300" t="s">
        <v>16</v>
      </c>
      <c r="G300" s="6">
        <v>23.25219466829731</v>
      </c>
      <c r="H300">
        <v>0</v>
      </c>
      <c r="I300">
        <v>4</v>
      </c>
      <c r="J300" s="3">
        <f>_xlfn.XLOOKUP(Main[[#This Row],[Patient_ID]],Hospitalvisits[Patient_ID],Hospitalvisits[Admission_Date])</f>
        <v>44598</v>
      </c>
      <c r="K300" s="3">
        <f>_xlfn.XLOOKUP(Main[[#This Row],[Patient_ID]],Hospitalvisits[Patient_ID],Hospitalvisits[Discharge_Date])</f>
        <v>44604</v>
      </c>
      <c r="L300">
        <f>Main[[#This Row],[Discharge Date]]-Main[[#This Row],[Admission Date]]</f>
        <v>6</v>
      </c>
      <c r="M300" t="str">
        <f>_xlfn.XLOOKUP(Main[[#This Row],[Patient_ID]],Hospitalvisits[Patient_ID],Hospitalvisits[Medical_Condition])</f>
        <v>Hypertension</v>
      </c>
      <c r="N300" t="str">
        <f>_xlfn.XLOOKUP(Main[[#This Row],[Patient_ID]],Hospitalvisits[Patient_ID],Hospitalvisits[Department])</f>
        <v>Cardiology</v>
      </c>
      <c r="O300" s="8">
        <f>_xlfn.XLOOKUP(Main[[#This Row],[Patient_ID]],Financials[Patient_ID],Financials[Total_Bill_Amount])</f>
        <v>21766</v>
      </c>
      <c r="P300">
        <f>_xlfn.XLOOKUP(Main[[#This Row],[Patient_ID]],Financials[Patient_ID],Financials[Insurance_Coverage])</f>
        <v>12814.50363789428</v>
      </c>
      <c r="Q300">
        <f>Main[[#This Row],[Total  Bill Amount]]-Main[[#This Row],[Insurance Coverage]]</f>
        <v>8951.4963621057195</v>
      </c>
      <c r="R300">
        <f>_xlfn.XLOOKUP(Main[[#This Row],[Patient_ID]],Hospitalvisits[Patient_ID],Hospitalvisits[Readmission Status])</f>
        <v>0</v>
      </c>
      <c r="S300" t="str">
        <f>_xlfn.XLOOKUP(Main[[#This Row],[Patient_ID]],Hospitalvisits[Patient_ID],Hospitalvisits[Hospital_Bed])</f>
        <v>Private Room</v>
      </c>
    </row>
    <row r="301" spans="1:19">
      <c r="A301">
        <v>330</v>
      </c>
      <c r="B301" t="s">
        <v>343</v>
      </c>
      <c r="C301">
        <v>87</v>
      </c>
      <c r="D301" t="str" cm="1">
        <f t="array" ref="D301">_xlfn.IFS(Main[[#This Row],[Age]]&lt;=23,"[0-23]",Main[[#This Row],[Age]]&lt;=45,"[24-45]",Main[[#This Row],[Age]]&lt;=68,"[46-68]",Main[[#This Row],[Age]]&gt;68,"[68+]")</f>
        <v>[68+]</v>
      </c>
      <c r="E301" t="s">
        <v>12</v>
      </c>
      <c r="F301" t="s">
        <v>16</v>
      </c>
      <c r="G301" s="6">
        <v>20.161733834687471</v>
      </c>
      <c r="H301">
        <v>0</v>
      </c>
      <c r="I301">
        <v>6</v>
      </c>
      <c r="J301" s="3">
        <f>_xlfn.XLOOKUP(Main[[#This Row],[Patient_ID]],Hospitalvisits[Patient_ID],Hospitalvisits[Admission_Date])</f>
        <v>44898</v>
      </c>
      <c r="K301" s="3">
        <f>_xlfn.XLOOKUP(Main[[#This Row],[Patient_ID]],Hospitalvisits[Patient_ID],Hospitalvisits[Discharge_Date])</f>
        <v>44903</v>
      </c>
      <c r="L301">
        <f>Main[[#This Row],[Discharge Date]]-Main[[#This Row],[Admission Date]]</f>
        <v>5</v>
      </c>
      <c r="M301" t="str">
        <f>_xlfn.XLOOKUP(Main[[#This Row],[Patient_ID]],Hospitalvisits[Patient_ID],Hospitalvisits[Medical_Condition])</f>
        <v>Hypertension</v>
      </c>
      <c r="N301" t="str">
        <f>_xlfn.XLOOKUP(Main[[#This Row],[Patient_ID]],Hospitalvisits[Patient_ID],Hospitalvisits[Department])</f>
        <v>Cardiology</v>
      </c>
      <c r="O301" s="8">
        <f>_xlfn.XLOOKUP(Main[[#This Row],[Patient_ID]],Financials[Patient_ID],Financials[Total_Bill_Amount])</f>
        <v>9557</v>
      </c>
      <c r="P301">
        <f>_xlfn.XLOOKUP(Main[[#This Row],[Patient_ID]],Financials[Patient_ID],Financials[Insurance_Coverage])</f>
        <v>5842.530243081982</v>
      </c>
      <c r="Q301">
        <f>Main[[#This Row],[Total  Bill Amount]]-Main[[#This Row],[Insurance Coverage]]</f>
        <v>3714.469756918018</v>
      </c>
      <c r="R301">
        <f>_xlfn.XLOOKUP(Main[[#This Row],[Patient_ID]],Hospitalvisits[Patient_ID],Hospitalvisits[Readmission Status])</f>
        <v>0</v>
      </c>
      <c r="S301" t="str">
        <f>_xlfn.XLOOKUP(Main[[#This Row],[Patient_ID]],Hospitalvisits[Patient_ID],Hospitalvisits[Hospital_Bed])</f>
        <v>Semi-Private Room</v>
      </c>
    </row>
    <row r="302" spans="1:19">
      <c r="A302">
        <v>331</v>
      </c>
      <c r="B302" t="s">
        <v>344</v>
      </c>
      <c r="C302">
        <v>14</v>
      </c>
      <c r="D302" t="str" cm="1">
        <f t="array" ref="D302">_xlfn.IFS(Main[[#This Row],[Age]]&lt;=23,"[0-23]",Main[[#This Row],[Age]]&lt;=45,"[24-45]",Main[[#This Row],[Age]]&lt;=68,"[46-68]",Main[[#This Row],[Age]]&gt;68,"[68+]")</f>
        <v>[0-23]</v>
      </c>
      <c r="E302" t="s">
        <v>12</v>
      </c>
      <c r="F302" t="s">
        <v>10</v>
      </c>
      <c r="G302" s="6">
        <v>16.246115174307679</v>
      </c>
      <c r="H302">
        <v>3</v>
      </c>
      <c r="I302">
        <v>9</v>
      </c>
      <c r="J302" s="3">
        <f>_xlfn.XLOOKUP(Main[[#This Row],[Patient_ID]],Hospitalvisits[Patient_ID],Hospitalvisits[Admission_Date])</f>
        <v>44660</v>
      </c>
      <c r="K302" s="3">
        <f>_xlfn.XLOOKUP(Main[[#This Row],[Patient_ID]],Hospitalvisits[Patient_ID],Hospitalvisits[Discharge_Date])</f>
        <v>44662</v>
      </c>
      <c r="L302">
        <f>Main[[#This Row],[Discharge Date]]-Main[[#This Row],[Admission Date]]</f>
        <v>2</v>
      </c>
      <c r="M302" t="str">
        <f>_xlfn.XLOOKUP(Main[[#This Row],[Patient_ID]],Hospitalvisits[Patient_ID],Hospitalvisits[Medical_Condition])</f>
        <v>Arthritis</v>
      </c>
      <c r="N302" t="str">
        <f>_xlfn.XLOOKUP(Main[[#This Row],[Patient_ID]],Hospitalvisits[Patient_ID],Hospitalvisits[Department])</f>
        <v>Orthopedics</v>
      </c>
      <c r="O302" s="8">
        <f>_xlfn.XLOOKUP(Main[[#This Row],[Patient_ID]],Financials[Patient_ID],Financials[Total_Bill_Amount])</f>
        <v>8915</v>
      </c>
      <c r="P302">
        <f>_xlfn.XLOOKUP(Main[[#This Row],[Patient_ID]],Financials[Patient_ID],Financials[Insurance_Coverage])</f>
        <v>5627.7470825498076</v>
      </c>
      <c r="Q302">
        <f>Main[[#This Row],[Total  Bill Amount]]-Main[[#This Row],[Insurance Coverage]]</f>
        <v>3287.2529174501924</v>
      </c>
      <c r="R302">
        <f>_xlfn.XLOOKUP(Main[[#This Row],[Patient_ID]],Hospitalvisits[Patient_ID],Hospitalvisits[Readmission Status])</f>
        <v>0</v>
      </c>
      <c r="S302" t="str">
        <f>_xlfn.XLOOKUP(Main[[#This Row],[Patient_ID]],Hospitalvisits[Patient_ID],Hospitalvisits[Hospital_Bed])</f>
        <v>General Ward</v>
      </c>
    </row>
    <row r="303" spans="1:19">
      <c r="A303">
        <v>333</v>
      </c>
      <c r="B303" t="s">
        <v>346</v>
      </c>
      <c r="C303">
        <v>68</v>
      </c>
      <c r="D303" t="str" cm="1">
        <f t="array" ref="D303">_xlfn.IFS(Main[[#This Row],[Age]]&lt;=23,"[0-23]",Main[[#This Row],[Age]]&lt;=45,"[24-45]",Main[[#This Row],[Age]]&lt;=68,"[46-68]",Main[[#This Row],[Age]]&gt;68,"[68+]")</f>
        <v>[46-68]</v>
      </c>
      <c r="E303" t="s">
        <v>9</v>
      </c>
      <c r="F303" t="s">
        <v>16</v>
      </c>
      <c r="G303" s="6">
        <v>37.32434005468253</v>
      </c>
      <c r="H303">
        <v>5</v>
      </c>
      <c r="I303">
        <v>1</v>
      </c>
      <c r="J303" s="3">
        <f>_xlfn.XLOOKUP(Main[[#This Row],[Patient_ID]],Hospitalvisits[Patient_ID],Hospitalvisits[Admission_Date])</f>
        <v>44781</v>
      </c>
      <c r="K303" s="3">
        <f>_xlfn.XLOOKUP(Main[[#This Row],[Patient_ID]],Hospitalvisits[Patient_ID],Hospitalvisits[Discharge_Date])</f>
        <v>44793</v>
      </c>
      <c r="L303">
        <f>Main[[#This Row],[Discharge Date]]-Main[[#This Row],[Admission Date]]</f>
        <v>12</v>
      </c>
      <c r="M303" t="str">
        <f>_xlfn.XLOOKUP(Main[[#This Row],[Patient_ID]],Hospitalvisits[Patient_ID],Hospitalvisits[Medical_Condition])</f>
        <v>Stroke</v>
      </c>
      <c r="N303" t="str">
        <f>_xlfn.XLOOKUP(Main[[#This Row],[Patient_ID]],Hospitalvisits[Patient_ID],Hospitalvisits[Department])</f>
        <v>Neurology</v>
      </c>
      <c r="O303" s="8">
        <f>_xlfn.XLOOKUP(Main[[#This Row],[Patient_ID]],Financials[Patient_ID],Financials[Total_Bill_Amount])</f>
        <v>45461</v>
      </c>
      <c r="P303">
        <f>_xlfn.XLOOKUP(Main[[#This Row],[Patient_ID]],Financials[Patient_ID],Financials[Insurance_Coverage])</f>
        <v>23294.880299778681</v>
      </c>
      <c r="Q303">
        <f>Main[[#This Row],[Total  Bill Amount]]-Main[[#This Row],[Insurance Coverage]]</f>
        <v>22166.119700221319</v>
      </c>
      <c r="R303">
        <f>_xlfn.XLOOKUP(Main[[#This Row],[Patient_ID]],Hospitalvisits[Patient_ID],Hospitalvisits[Readmission Status])</f>
        <v>0</v>
      </c>
      <c r="S303" t="str">
        <f>_xlfn.XLOOKUP(Main[[#This Row],[Patient_ID]],Hospitalvisits[Patient_ID],Hospitalvisits[Hospital_Bed])</f>
        <v>General Ward</v>
      </c>
    </row>
    <row r="304" spans="1:19">
      <c r="A304">
        <v>334</v>
      </c>
      <c r="B304" t="s">
        <v>347</v>
      </c>
      <c r="C304">
        <v>80</v>
      </c>
      <c r="D304" t="str" cm="1">
        <f t="array" ref="D304">_xlfn.IFS(Main[[#This Row],[Age]]&lt;=23,"[0-23]",Main[[#This Row],[Age]]&lt;=45,"[24-45]",Main[[#This Row],[Age]]&lt;=68,"[46-68]",Main[[#This Row],[Age]]&gt;68,"[68+]")</f>
        <v>[68+]</v>
      </c>
      <c r="E304" t="s">
        <v>12</v>
      </c>
      <c r="F304" t="s">
        <v>18</v>
      </c>
      <c r="G304" s="6">
        <v>32.645211707601327</v>
      </c>
      <c r="H304">
        <v>4</v>
      </c>
      <c r="I304">
        <v>10</v>
      </c>
      <c r="J304" s="3">
        <f>_xlfn.XLOOKUP(Main[[#This Row],[Patient_ID]],Hospitalvisits[Patient_ID],Hospitalvisits[Admission_Date])</f>
        <v>44697</v>
      </c>
      <c r="K304" s="3">
        <f>_xlfn.XLOOKUP(Main[[#This Row],[Patient_ID]],Hospitalvisits[Patient_ID],Hospitalvisits[Discharge_Date])</f>
        <v>44706</v>
      </c>
      <c r="L304">
        <f>Main[[#This Row],[Discharge Date]]-Main[[#This Row],[Admission Date]]</f>
        <v>9</v>
      </c>
      <c r="M304" t="str">
        <f>_xlfn.XLOOKUP(Main[[#This Row],[Patient_ID]],Hospitalvisits[Patient_ID],Hospitalvisits[Medical_Condition])</f>
        <v>Seizures</v>
      </c>
      <c r="N304" t="str">
        <f>_xlfn.XLOOKUP(Main[[#This Row],[Patient_ID]],Hospitalvisits[Patient_ID],Hospitalvisits[Department])</f>
        <v>Neurology</v>
      </c>
      <c r="O304" s="8">
        <f>_xlfn.XLOOKUP(Main[[#This Row],[Patient_ID]],Financials[Patient_ID],Financials[Total_Bill_Amount])</f>
        <v>27413</v>
      </c>
      <c r="P304">
        <f>_xlfn.XLOOKUP(Main[[#This Row],[Patient_ID]],Financials[Patient_ID],Financials[Insurance_Coverage])</f>
        <v>16958.575908718321</v>
      </c>
      <c r="Q304">
        <f>Main[[#This Row],[Total  Bill Amount]]-Main[[#This Row],[Insurance Coverage]]</f>
        <v>10454.424091281679</v>
      </c>
      <c r="R304">
        <f>_xlfn.XLOOKUP(Main[[#This Row],[Patient_ID]],Hospitalvisits[Patient_ID],Hospitalvisits[Readmission Status])</f>
        <v>0</v>
      </c>
      <c r="S304" t="str">
        <f>_xlfn.XLOOKUP(Main[[#This Row],[Patient_ID]],Hospitalvisits[Patient_ID],Hospitalvisits[Hospital_Bed])</f>
        <v>ICU</v>
      </c>
    </row>
    <row r="305" spans="1:19">
      <c r="A305">
        <v>336</v>
      </c>
      <c r="B305" t="s">
        <v>349</v>
      </c>
      <c r="C305">
        <v>84</v>
      </c>
      <c r="D305" t="str" cm="1">
        <f t="array" ref="D305">_xlfn.IFS(Main[[#This Row],[Age]]&lt;=23,"[0-23]",Main[[#This Row],[Age]]&lt;=45,"[24-45]",Main[[#This Row],[Age]]&lt;=68,"[46-68]",Main[[#This Row],[Age]]&gt;68,"[68+]")</f>
        <v>[68+]</v>
      </c>
      <c r="E305" t="s">
        <v>12</v>
      </c>
      <c r="F305" t="s">
        <v>18</v>
      </c>
      <c r="G305" s="6">
        <v>17.357119120554</v>
      </c>
      <c r="H305">
        <v>1</v>
      </c>
      <c r="I305">
        <v>9</v>
      </c>
      <c r="J305" s="3">
        <f>_xlfn.XLOOKUP(Main[[#This Row],[Patient_ID]],Hospitalvisits[Patient_ID],Hospitalvisits[Admission_Date])</f>
        <v>44745</v>
      </c>
      <c r="K305" s="3">
        <f>_xlfn.XLOOKUP(Main[[#This Row],[Patient_ID]],Hospitalvisits[Patient_ID],Hospitalvisits[Discharge_Date])</f>
        <v>44765</v>
      </c>
      <c r="L305">
        <f>Main[[#This Row],[Discharge Date]]-Main[[#This Row],[Admission Date]]</f>
        <v>20</v>
      </c>
      <c r="M305" t="str">
        <f>_xlfn.XLOOKUP(Main[[#This Row],[Patient_ID]],Hospitalvisits[Patient_ID],Hospitalvisits[Medical_Condition])</f>
        <v>Cancer</v>
      </c>
      <c r="N305" t="str">
        <f>_xlfn.XLOOKUP(Main[[#This Row],[Patient_ID]],Hospitalvisits[Patient_ID],Hospitalvisits[Department])</f>
        <v>Oncology</v>
      </c>
      <c r="O305" s="8">
        <f>_xlfn.XLOOKUP(Main[[#This Row],[Patient_ID]],Financials[Patient_ID],Financials[Total_Bill_Amount])</f>
        <v>26669</v>
      </c>
      <c r="P305">
        <f>_xlfn.XLOOKUP(Main[[#This Row],[Patient_ID]],Financials[Patient_ID],Financials[Insurance_Coverage])</f>
        <v>20643.155336511041</v>
      </c>
      <c r="Q305">
        <f>Main[[#This Row],[Total  Bill Amount]]-Main[[#This Row],[Insurance Coverage]]</f>
        <v>6025.8446634889588</v>
      </c>
      <c r="R305">
        <f>_xlfn.XLOOKUP(Main[[#This Row],[Patient_ID]],Hospitalvisits[Patient_ID],Hospitalvisits[Readmission Status])</f>
        <v>0</v>
      </c>
      <c r="S305" t="str">
        <f>_xlfn.XLOOKUP(Main[[#This Row],[Patient_ID]],Hospitalvisits[Patient_ID],Hospitalvisits[Hospital_Bed])</f>
        <v>Private Room</v>
      </c>
    </row>
    <row r="306" spans="1:19">
      <c r="A306">
        <v>337</v>
      </c>
      <c r="B306" t="s">
        <v>350</v>
      </c>
      <c r="C306">
        <v>38</v>
      </c>
      <c r="D306" t="str" cm="1">
        <f t="array" ref="D306">_xlfn.IFS(Main[[#This Row],[Age]]&lt;=23,"[0-23]",Main[[#This Row],[Age]]&lt;=45,"[24-45]",Main[[#This Row],[Age]]&lt;=68,"[46-68]",Main[[#This Row],[Age]]&gt;68,"[68+]")</f>
        <v>[24-45]</v>
      </c>
      <c r="E306" t="s">
        <v>9</v>
      </c>
      <c r="F306" t="s">
        <v>18</v>
      </c>
      <c r="G306" s="6">
        <v>36.378447492318358</v>
      </c>
      <c r="H306">
        <v>4</v>
      </c>
      <c r="I306">
        <v>3</v>
      </c>
      <c r="J306" s="3">
        <f>_xlfn.XLOOKUP(Main[[#This Row],[Patient_ID]],Hospitalvisits[Patient_ID],Hospitalvisits[Admission_Date])</f>
        <v>44700</v>
      </c>
      <c r="K306" s="3">
        <f>_xlfn.XLOOKUP(Main[[#This Row],[Patient_ID]],Hospitalvisits[Patient_ID],Hospitalvisits[Discharge_Date])</f>
        <v>44707</v>
      </c>
      <c r="L306">
        <f>Main[[#This Row],[Discharge Date]]-Main[[#This Row],[Admission Date]]</f>
        <v>7</v>
      </c>
      <c r="M306" t="str">
        <f>_xlfn.XLOOKUP(Main[[#This Row],[Patient_ID]],Hospitalvisits[Patient_ID],Hospitalvisits[Medical_Condition])</f>
        <v>Heart Disease</v>
      </c>
      <c r="N306" t="str">
        <f>_xlfn.XLOOKUP(Main[[#This Row],[Patient_ID]],Hospitalvisits[Patient_ID],Hospitalvisits[Department])</f>
        <v>Cardiology</v>
      </c>
      <c r="O306" s="8">
        <f>_xlfn.XLOOKUP(Main[[#This Row],[Patient_ID]],Financials[Patient_ID],Financials[Total_Bill_Amount])</f>
        <v>3508</v>
      </c>
      <c r="P306">
        <f>_xlfn.XLOOKUP(Main[[#This Row],[Patient_ID]],Financials[Patient_ID],Financials[Insurance_Coverage])</f>
        <v>1817.639502558319</v>
      </c>
      <c r="Q306">
        <f>Main[[#This Row],[Total  Bill Amount]]-Main[[#This Row],[Insurance Coverage]]</f>
        <v>1690.360497441681</v>
      </c>
      <c r="R306">
        <f>_xlfn.XLOOKUP(Main[[#This Row],[Patient_ID]],Hospitalvisits[Patient_ID],Hospitalvisits[Readmission Status])</f>
        <v>1</v>
      </c>
      <c r="S306" t="str">
        <f>_xlfn.XLOOKUP(Main[[#This Row],[Patient_ID]],Hospitalvisits[Patient_ID],Hospitalvisits[Hospital_Bed])</f>
        <v>Private Room</v>
      </c>
    </row>
    <row r="307" spans="1:19">
      <c r="A307">
        <v>338</v>
      </c>
      <c r="B307" t="s">
        <v>351</v>
      </c>
      <c r="C307">
        <v>7</v>
      </c>
      <c r="D307" t="str" cm="1">
        <f t="array" ref="D307">_xlfn.IFS(Main[[#This Row],[Age]]&lt;=23,"[0-23]",Main[[#This Row],[Age]]&lt;=45,"[24-45]",Main[[#This Row],[Age]]&lt;=68,"[46-68]",Main[[#This Row],[Age]]&gt;68,"[68+]")</f>
        <v>[0-23]</v>
      </c>
      <c r="E307" t="s">
        <v>9</v>
      </c>
      <c r="F307" t="s">
        <v>10</v>
      </c>
      <c r="G307" s="6">
        <v>24.703374665446258</v>
      </c>
      <c r="H307">
        <v>2</v>
      </c>
      <c r="I307">
        <v>8</v>
      </c>
      <c r="J307" s="3">
        <f>_xlfn.XLOOKUP(Main[[#This Row],[Patient_ID]],Hospitalvisits[Patient_ID],Hospitalvisits[Admission_Date])</f>
        <v>45034</v>
      </c>
      <c r="K307" s="3">
        <f>_xlfn.XLOOKUP(Main[[#This Row],[Patient_ID]],Hospitalvisits[Patient_ID],Hospitalvisits[Discharge_Date])</f>
        <v>45044</v>
      </c>
      <c r="L307">
        <f>Main[[#This Row],[Discharge Date]]-Main[[#This Row],[Admission Date]]</f>
        <v>10</v>
      </c>
      <c r="M307" t="str">
        <f>_xlfn.XLOOKUP(Main[[#This Row],[Patient_ID]],Hospitalvisits[Patient_ID],Hospitalvisits[Medical_Condition])</f>
        <v>Cancer</v>
      </c>
      <c r="N307" t="str">
        <f>_xlfn.XLOOKUP(Main[[#This Row],[Patient_ID]],Hospitalvisits[Patient_ID],Hospitalvisits[Department])</f>
        <v>Oncology</v>
      </c>
      <c r="O307" s="8">
        <f>_xlfn.XLOOKUP(Main[[#This Row],[Patient_ID]],Financials[Patient_ID],Financials[Total_Bill_Amount])</f>
        <v>7828</v>
      </c>
      <c r="P307">
        <f>_xlfn.XLOOKUP(Main[[#This Row],[Patient_ID]],Financials[Patient_ID],Financials[Insurance_Coverage])</f>
        <v>6155.363516173451</v>
      </c>
      <c r="Q307">
        <f>Main[[#This Row],[Total  Bill Amount]]-Main[[#This Row],[Insurance Coverage]]</f>
        <v>1672.636483826549</v>
      </c>
      <c r="R307">
        <f>_xlfn.XLOOKUP(Main[[#This Row],[Patient_ID]],Hospitalvisits[Patient_ID],Hospitalvisits[Readmission Status])</f>
        <v>0</v>
      </c>
      <c r="S307" t="str">
        <f>_xlfn.XLOOKUP(Main[[#This Row],[Patient_ID]],Hospitalvisits[Patient_ID],Hospitalvisits[Hospital_Bed])</f>
        <v>Private Room</v>
      </c>
    </row>
    <row r="308" spans="1:19">
      <c r="A308">
        <v>339</v>
      </c>
      <c r="B308" t="s">
        <v>352</v>
      </c>
      <c r="C308">
        <v>4</v>
      </c>
      <c r="D308" t="str" cm="1">
        <f t="array" ref="D308">_xlfn.IFS(Main[[#This Row],[Age]]&lt;=23,"[0-23]",Main[[#This Row],[Age]]&lt;=45,"[24-45]",Main[[#This Row],[Age]]&lt;=68,"[46-68]",Main[[#This Row],[Age]]&gt;68,"[68+]")</f>
        <v>[0-23]</v>
      </c>
      <c r="E308" t="s">
        <v>12</v>
      </c>
      <c r="F308" t="s">
        <v>16</v>
      </c>
      <c r="G308" s="6">
        <v>27.578005553127539</v>
      </c>
      <c r="H308">
        <v>5</v>
      </c>
      <c r="I308">
        <v>9</v>
      </c>
      <c r="J308" s="3">
        <f>_xlfn.XLOOKUP(Main[[#This Row],[Patient_ID]],Hospitalvisits[Patient_ID],Hospitalvisits[Admission_Date])</f>
        <v>45405</v>
      </c>
      <c r="K308" s="3">
        <f>_xlfn.XLOOKUP(Main[[#This Row],[Patient_ID]],Hospitalvisits[Patient_ID],Hospitalvisits[Discharge_Date])</f>
        <v>45407</v>
      </c>
      <c r="L308">
        <f>Main[[#This Row],[Discharge Date]]-Main[[#This Row],[Admission Date]]</f>
        <v>2</v>
      </c>
      <c r="M308" t="str">
        <f>_xlfn.XLOOKUP(Main[[#This Row],[Patient_ID]],Hospitalvisits[Patient_ID],Hospitalvisits[Medical_Condition])</f>
        <v>Asthma</v>
      </c>
      <c r="N308" t="str">
        <f>_xlfn.XLOOKUP(Main[[#This Row],[Patient_ID]],Hospitalvisits[Patient_ID],Hospitalvisits[Department])</f>
        <v>Pediatrics</v>
      </c>
      <c r="O308" s="8">
        <f>_xlfn.XLOOKUP(Main[[#This Row],[Patient_ID]],Financials[Patient_ID],Financials[Total_Bill_Amount])</f>
        <v>22292</v>
      </c>
      <c r="P308">
        <f>_xlfn.XLOOKUP(Main[[#This Row],[Patient_ID]],Financials[Patient_ID],Financials[Insurance_Coverage])</f>
        <v>17325.22993831426</v>
      </c>
      <c r="Q308">
        <f>Main[[#This Row],[Total  Bill Amount]]-Main[[#This Row],[Insurance Coverage]]</f>
        <v>4966.7700616857401</v>
      </c>
      <c r="R308">
        <f>_xlfn.XLOOKUP(Main[[#This Row],[Patient_ID]],Hospitalvisits[Patient_ID],Hospitalvisits[Readmission Status])</f>
        <v>0</v>
      </c>
      <c r="S308" t="str">
        <f>_xlfn.XLOOKUP(Main[[#This Row],[Patient_ID]],Hospitalvisits[Patient_ID],Hospitalvisits[Hospital_Bed])</f>
        <v>Private Room</v>
      </c>
    </row>
    <row r="309" spans="1:19">
      <c r="A309">
        <v>340</v>
      </c>
      <c r="B309" t="s">
        <v>353</v>
      </c>
      <c r="C309">
        <v>11</v>
      </c>
      <c r="D309" t="str" cm="1">
        <f t="array" ref="D309">_xlfn.IFS(Main[[#This Row],[Age]]&lt;=23,"[0-23]",Main[[#This Row],[Age]]&lt;=45,"[24-45]",Main[[#This Row],[Age]]&lt;=68,"[46-68]",Main[[#This Row],[Age]]&gt;68,"[68+]")</f>
        <v>[0-23]</v>
      </c>
      <c r="E309" t="s">
        <v>12</v>
      </c>
      <c r="F309" t="s">
        <v>18</v>
      </c>
      <c r="G309" s="6">
        <v>19.343535268744549</v>
      </c>
      <c r="H309">
        <v>5</v>
      </c>
      <c r="I309">
        <v>10</v>
      </c>
      <c r="J309" s="3">
        <f>_xlfn.XLOOKUP(Main[[#This Row],[Patient_ID]],Hospitalvisits[Patient_ID],Hospitalvisits[Admission_Date])</f>
        <v>44899</v>
      </c>
      <c r="K309" s="3">
        <f>_xlfn.XLOOKUP(Main[[#This Row],[Patient_ID]],Hospitalvisits[Patient_ID],Hospitalvisits[Discharge_Date])</f>
        <v>44904</v>
      </c>
      <c r="L309">
        <f>Main[[#This Row],[Discharge Date]]-Main[[#This Row],[Admission Date]]</f>
        <v>5</v>
      </c>
      <c r="M309" t="str">
        <f>_xlfn.XLOOKUP(Main[[#This Row],[Patient_ID]],Hospitalvisits[Patient_ID],Hospitalvisits[Medical_Condition])</f>
        <v>Heart Attack (STEMI)</v>
      </c>
      <c r="N309" t="str">
        <f>_xlfn.XLOOKUP(Main[[#This Row],[Patient_ID]],Hospitalvisits[Patient_ID],Hospitalvisits[Department])</f>
        <v>Cardiology</v>
      </c>
      <c r="O309" s="8">
        <f>_xlfn.XLOOKUP(Main[[#This Row],[Patient_ID]],Financials[Patient_ID],Financials[Total_Bill_Amount])</f>
        <v>13736</v>
      </c>
      <c r="P309">
        <f>_xlfn.XLOOKUP(Main[[#This Row],[Patient_ID]],Financials[Patient_ID],Financials[Insurance_Coverage])</f>
        <v>11407.836281455449</v>
      </c>
      <c r="Q309">
        <f>Main[[#This Row],[Total  Bill Amount]]-Main[[#This Row],[Insurance Coverage]]</f>
        <v>2328.1637185445506</v>
      </c>
      <c r="R309">
        <f>_xlfn.XLOOKUP(Main[[#This Row],[Patient_ID]],Hospitalvisits[Patient_ID],Hospitalvisits[Readmission Status])</f>
        <v>1</v>
      </c>
      <c r="S309" t="str">
        <f>_xlfn.XLOOKUP(Main[[#This Row],[Patient_ID]],Hospitalvisits[Patient_ID],Hospitalvisits[Hospital_Bed])</f>
        <v>Private Room</v>
      </c>
    </row>
    <row r="310" spans="1:19">
      <c r="A310">
        <v>341</v>
      </c>
      <c r="B310" t="s">
        <v>354</v>
      </c>
      <c r="C310">
        <v>53</v>
      </c>
      <c r="D310" t="str" cm="1">
        <f t="array" ref="D310">_xlfn.IFS(Main[[#This Row],[Age]]&lt;=23,"[0-23]",Main[[#This Row],[Age]]&lt;=45,"[24-45]",Main[[#This Row],[Age]]&lt;=68,"[46-68]",Main[[#This Row],[Age]]&gt;68,"[68+]")</f>
        <v>[46-68]</v>
      </c>
      <c r="E310" t="s">
        <v>9</v>
      </c>
      <c r="F310" t="s">
        <v>13</v>
      </c>
      <c r="G310" s="6">
        <v>25.831748992169679</v>
      </c>
      <c r="H310">
        <v>1</v>
      </c>
      <c r="I310">
        <v>7</v>
      </c>
      <c r="J310" s="3">
        <f>_xlfn.XLOOKUP(Main[[#This Row],[Patient_ID]],Hospitalvisits[Patient_ID],Hospitalvisits[Admission_Date])</f>
        <v>45012</v>
      </c>
      <c r="K310" s="3">
        <f>_xlfn.XLOOKUP(Main[[#This Row],[Patient_ID]],Hospitalvisits[Patient_ID],Hospitalvisits[Discharge_Date])</f>
        <v>45015</v>
      </c>
      <c r="L310">
        <f>Main[[#This Row],[Discharge Date]]-Main[[#This Row],[Admission Date]]</f>
        <v>3</v>
      </c>
      <c r="M310" t="str">
        <f>_xlfn.XLOOKUP(Main[[#This Row],[Patient_ID]],Hospitalvisits[Patient_ID],Hospitalvisits[Medical_Condition])</f>
        <v>Allergies</v>
      </c>
      <c r="N310" t="str">
        <f>_xlfn.XLOOKUP(Main[[#This Row],[Patient_ID]],Hospitalvisits[Patient_ID],Hospitalvisits[Department])</f>
        <v>Pediatrics</v>
      </c>
      <c r="O310" s="8">
        <f>_xlfn.XLOOKUP(Main[[#This Row],[Patient_ID]],Financials[Patient_ID],Financials[Total_Bill_Amount])</f>
        <v>8809</v>
      </c>
      <c r="P310">
        <f>_xlfn.XLOOKUP(Main[[#This Row],[Patient_ID]],Financials[Patient_ID],Financials[Insurance_Coverage])</f>
        <v>6261.699534463045</v>
      </c>
      <c r="Q310">
        <f>Main[[#This Row],[Total  Bill Amount]]-Main[[#This Row],[Insurance Coverage]]</f>
        <v>2547.300465536955</v>
      </c>
      <c r="R310">
        <f>_xlfn.XLOOKUP(Main[[#This Row],[Patient_ID]],Hospitalvisits[Patient_ID],Hospitalvisits[Readmission Status])</f>
        <v>0</v>
      </c>
      <c r="S310" t="str">
        <f>_xlfn.XLOOKUP(Main[[#This Row],[Patient_ID]],Hospitalvisits[Patient_ID],Hospitalvisits[Hospital_Bed])</f>
        <v>Private Room</v>
      </c>
    </row>
    <row r="311" spans="1:19">
      <c r="A311">
        <v>344</v>
      </c>
      <c r="B311" t="s">
        <v>357</v>
      </c>
      <c r="C311">
        <v>75</v>
      </c>
      <c r="D311" t="str" cm="1">
        <f t="array" ref="D311">_xlfn.IFS(Main[[#This Row],[Age]]&lt;=23,"[0-23]",Main[[#This Row],[Age]]&lt;=45,"[24-45]",Main[[#This Row],[Age]]&lt;=68,"[46-68]",Main[[#This Row],[Age]]&gt;68,"[68+]")</f>
        <v>[68+]</v>
      </c>
      <c r="E311" t="s">
        <v>12</v>
      </c>
      <c r="F311" t="s">
        <v>10</v>
      </c>
      <c r="G311" s="6">
        <v>38.263646414612467</v>
      </c>
      <c r="H311">
        <v>5</v>
      </c>
      <c r="I311">
        <v>7</v>
      </c>
      <c r="J311" s="3">
        <f>_xlfn.XLOOKUP(Main[[#This Row],[Patient_ID]],Hospitalvisits[Patient_ID],Hospitalvisits[Admission_Date])</f>
        <v>44583</v>
      </c>
      <c r="K311" s="3">
        <f>_xlfn.XLOOKUP(Main[[#This Row],[Patient_ID]],Hospitalvisits[Patient_ID],Hospitalvisits[Discharge_Date])</f>
        <v>44586</v>
      </c>
      <c r="L311">
        <f>Main[[#This Row],[Discharge Date]]-Main[[#This Row],[Admission Date]]</f>
        <v>3</v>
      </c>
      <c r="M311" t="str">
        <f>_xlfn.XLOOKUP(Main[[#This Row],[Patient_ID]],Hospitalvisits[Patient_ID],Hospitalvisits[Medical_Condition])</f>
        <v>Fracture</v>
      </c>
      <c r="N311" t="str">
        <f>_xlfn.XLOOKUP(Main[[#This Row],[Patient_ID]],Hospitalvisits[Patient_ID],Hospitalvisits[Department])</f>
        <v>Orthopedics</v>
      </c>
      <c r="O311" s="8">
        <f>_xlfn.XLOOKUP(Main[[#This Row],[Patient_ID]],Financials[Patient_ID],Financials[Total_Bill_Amount])</f>
        <v>6577</v>
      </c>
      <c r="P311">
        <f>_xlfn.XLOOKUP(Main[[#This Row],[Patient_ID]],Financials[Patient_ID],Financials[Insurance_Coverage])</f>
        <v>4777.0424696078753</v>
      </c>
      <c r="Q311">
        <f>Main[[#This Row],[Total  Bill Amount]]-Main[[#This Row],[Insurance Coverage]]</f>
        <v>1799.9575303921247</v>
      </c>
      <c r="R311">
        <f>_xlfn.XLOOKUP(Main[[#This Row],[Patient_ID]],Hospitalvisits[Patient_ID],Hospitalvisits[Readmission Status])</f>
        <v>0</v>
      </c>
      <c r="S311" t="str">
        <f>_xlfn.XLOOKUP(Main[[#This Row],[Patient_ID]],Hospitalvisits[Patient_ID],Hospitalvisits[Hospital_Bed])</f>
        <v>Semi-Private Room</v>
      </c>
    </row>
    <row r="312" spans="1:19">
      <c r="A312">
        <v>345</v>
      </c>
      <c r="B312" t="s">
        <v>358</v>
      </c>
      <c r="C312">
        <v>81</v>
      </c>
      <c r="D312" t="str" cm="1">
        <f t="array" ref="D312">_xlfn.IFS(Main[[#This Row],[Age]]&lt;=23,"[0-23]",Main[[#This Row],[Age]]&lt;=45,"[24-45]",Main[[#This Row],[Age]]&lt;=68,"[46-68]",Main[[#This Row],[Age]]&gt;68,"[68+]")</f>
        <v>[68+]</v>
      </c>
      <c r="E312" t="s">
        <v>9</v>
      </c>
      <c r="F312" t="s">
        <v>16</v>
      </c>
      <c r="G312" s="6">
        <v>34.873332733530383</v>
      </c>
      <c r="H312">
        <v>3</v>
      </c>
      <c r="I312">
        <v>4</v>
      </c>
      <c r="J312" s="3">
        <f>_xlfn.XLOOKUP(Main[[#This Row],[Patient_ID]],Hospitalvisits[Patient_ID],Hospitalvisits[Admission_Date])</f>
        <v>44880</v>
      </c>
      <c r="K312" s="3">
        <f>_xlfn.XLOOKUP(Main[[#This Row],[Patient_ID]],Hospitalvisits[Patient_ID],Hospitalvisits[Discharge_Date])</f>
        <v>44889</v>
      </c>
      <c r="L312">
        <f>Main[[#This Row],[Discharge Date]]-Main[[#This Row],[Admission Date]]</f>
        <v>9</v>
      </c>
      <c r="M312" t="str">
        <f>_xlfn.XLOOKUP(Main[[#This Row],[Patient_ID]],Hospitalvisits[Patient_ID],Hospitalvisits[Medical_Condition])</f>
        <v>Stroke</v>
      </c>
      <c r="N312" t="str">
        <f>_xlfn.XLOOKUP(Main[[#This Row],[Patient_ID]],Hospitalvisits[Patient_ID],Hospitalvisits[Department])</f>
        <v>Neurology</v>
      </c>
      <c r="O312" s="8">
        <f>_xlfn.XLOOKUP(Main[[#This Row],[Patient_ID]],Financials[Patient_ID],Financials[Total_Bill_Amount])</f>
        <v>23064</v>
      </c>
      <c r="P312">
        <f>_xlfn.XLOOKUP(Main[[#This Row],[Patient_ID]],Financials[Patient_ID],Financials[Insurance_Coverage])</f>
        <v>14399.69933761416</v>
      </c>
      <c r="Q312">
        <f>Main[[#This Row],[Total  Bill Amount]]-Main[[#This Row],[Insurance Coverage]]</f>
        <v>8664.30066238584</v>
      </c>
      <c r="R312">
        <f>_xlfn.XLOOKUP(Main[[#This Row],[Patient_ID]],Hospitalvisits[Patient_ID],Hospitalvisits[Readmission Status])</f>
        <v>0</v>
      </c>
      <c r="S312" t="str">
        <f>_xlfn.XLOOKUP(Main[[#This Row],[Patient_ID]],Hospitalvisits[Patient_ID],Hospitalvisits[Hospital_Bed])</f>
        <v>Semi-Private Room</v>
      </c>
    </row>
    <row r="313" spans="1:19">
      <c r="A313">
        <v>347</v>
      </c>
      <c r="B313" t="s">
        <v>360</v>
      </c>
      <c r="C313">
        <v>48</v>
      </c>
      <c r="D313" t="str" cm="1">
        <f t="array" ref="D313">_xlfn.IFS(Main[[#This Row],[Age]]&lt;=23,"[0-23]",Main[[#This Row],[Age]]&lt;=45,"[24-45]",Main[[#This Row],[Age]]&lt;=68,"[46-68]",Main[[#This Row],[Age]]&gt;68,"[68+]")</f>
        <v>[46-68]</v>
      </c>
      <c r="E313" t="s">
        <v>9</v>
      </c>
      <c r="F313" t="s">
        <v>10</v>
      </c>
      <c r="G313" s="6">
        <v>31.480841911615929</v>
      </c>
      <c r="H313">
        <v>4</v>
      </c>
      <c r="I313">
        <v>6</v>
      </c>
      <c r="J313" s="3">
        <f>_xlfn.XLOOKUP(Main[[#This Row],[Patient_ID]],Hospitalvisits[Patient_ID],Hospitalvisits[Admission_Date])</f>
        <v>44973</v>
      </c>
      <c r="K313" s="3">
        <f>_xlfn.XLOOKUP(Main[[#This Row],[Patient_ID]],Hospitalvisits[Patient_ID],Hospitalvisits[Discharge_Date])</f>
        <v>44979</v>
      </c>
      <c r="L313">
        <f>Main[[#This Row],[Discharge Date]]-Main[[#This Row],[Admission Date]]</f>
        <v>6</v>
      </c>
      <c r="M313" t="str">
        <f>_xlfn.XLOOKUP(Main[[#This Row],[Patient_ID]],Hospitalvisits[Patient_ID],Hospitalvisits[Medical_Condition])</f>
        <v>Heart Attack (STEMI)</v>
      </c>
      <c r="N313" t="str">
        <f>_xlfn.XLOOKUP(Main[[#This Row],[Patient_ID]],Hospitalvisits[Patient_ID],Hospitalvisits[Department])</f>
        <v>Cardiology</v>
      </c>
      <c r="O313" s="8">
        <f>_xlfn.XLOOKUP(Main[[#This Row],[Patient_ID]],Financials[Patient_ID],Financials[Total_Bill_Amount])</f>
        <v>11657</v>
      </c>
      <c r="P313">
        <f>_xlfn.XLOOKUP(Main[[#This Row],[Patient_ID]],Financials[Patient_ID],Financials[Insurance_Coverage])</f>
        <v>10421.070406705619</v>
      </c>
      <c r="Q313">
        <f>Main[[#This Row],[Total  Bill Amount]]-Main[[#This Row],[Insurance Coverage]]</f>
        <v>1235.9295932943805</v>
      </c>
      <c r="R313">
        <f>_xlfn.XLOOKUP(Main[[#This Row],[Patient_ID]],Hospitalvisits[Patient_ID],Hospitalvisits[Readmission Status])</f>
        <v>0</v>
      </c>
      <c r="S313" t="str">
        <f>_xlfn.XLOOKUP(Main[[#This Row],[Patient_ID]],Hospitalvisits[Patient_ID],Hospitalvisits[Hospital_Bed])</f>
        <v>ICU</v>
      </c>
    </row>
    <row r="314" spans="1:19">
      <c r="A314">
        <v>348</v>
      </c>
      <c r="B314" t="s">
        <v>361</v>
      </c>
      <c r="C314">
        <v>2</v>
      </c>
      <c r="D314" t="str" cm="1">
        <f t="array" ref="D314">_xlfn.IFS(Main[[#This Row],[Age]]&lt;=23,"[0-23]",Main[[#This Row],[Age]]&lt;=45,"[24-45]",Main[[#This Row],[Age]]&lt;=68,"[46-68]",Main[[#This Row],[Age]]&gt;68,"[68+]")</f>
        <v>[0-23]</v>
      </c>
      <c r="E314" t="s">
        <v>9</v>
      </c>
      <c r="F314" t="s">
        <v>13</v>
      </c>
      <c r="G314" s="6">
        <v>15.62443487896468</v>
      </c>
      <c r="H314">
        <v>0</v>
      </c>
      <c r="I314">
        <v>4</v>
      </c>
      <c r="J314" s="3">
        <f>_xlfn.XLOOKUP(Main[[#This Row],[Patient_ID]],Hospitalvisits[Patient_ID],Hospitalvisits[Admission_Date])</f>
        <v>45292</v>
      </c>
      <c r="K314" s="3">
        <f>_xlfn.XLOOKUP(Main[[#This Row],[Patient_ID]],Hospitalvisits[Patient_ID],Hospitalvisits[Discharge_Date])</f>
        <v>45297</v>
      </c>
      <c r="L314">
        <f>Main[[#This Row],[Discharge Date]]-Main[[#This Row],[Admission Date]]</f>
        <v>5</v>
      </c>
      <c r="M314" t="str">
        <f>_xlfn.XLOOKUP(Main[[#This Row],[Patient_ID]],Hospitalvisits[Patient_ID],Hospitalvisits[Medical_Condition])</f>
        <v>Severe Trauma</v>
      </c>
      <c r="N314" t="str">
        <f>_xlfn.XLOOKUP(Main[[#This Row],[Patient_ID]],Hospitalvisits[Patient_ID],Hospitalvisits[Department])</f>
        <v>Emergency</v>
      </c>
      <c r="O314" s="8">
        <f>_xlfn.XLOOKUP(Main[[#This Row],[Patient_ID]],Financials[Patient_ID],Financials[Total_Bill_Amount])</f>
        <v>11840</v>
      </c>
      <c r="P314">
        <f>_xlfn.XLOOKUP(Main[[#This Row],[Patient_ID]],Financials[Patient_ID],Financials[Insurance_Coverage])</f>
        <v>7056.7231100454974</v>
      </c>
      <c r="Q314">
        <f>Main[[#This Row],[Total  Bill Amount]]-Main[[#This Row],[Insurance Coverage]]</f>
        <v>4783.2768899545026</v>
      </c>
      <c r="R314">
        <f>_xlfn.XLOOKUP(Main[[#This Row],[Patient_ID]],Hospitalvisits[Patient_ID],Hospitalvisits[Readmission Status])</f>
        <v>0</v>
      </c>
      <c r="S314" t="str">
        <f>_xlfn.XLOOKUP(Main[[#This Row],[Patient_ID]],Hospitalvisits[Patient_ID],Hospitalvisits[Hospital_Bed])</f>
        <v>General Ward</v>
      </c>
    </row>
    <row r="315" spans="1:19">
      <c r="A315">
        <v>349</v>
      </c>
      <c r="B315" t="s">
        <v>362</v>
      </c>
      <c r="C315">
        <v>8</v>
      </c>
      <c r="D315" t="str" cm="1">
        <f t="array" ref="D315">_xlfn.IFS(Main[[#This Row],[Age]]&lt;=23,"[0-23]",Main[[#This Row],[Age]]&lt;=45,"[24-45]",Main[[#This Row],[Age]]&lt;=68,"[46-68]",Main[[#This Row],[Age]]&gt;68,"[68+]")</f>
        <v>[0-23]</v>
      </c>
      <c r="E315" t="s">
        <v>12</v>
      </c>
      <c r="F315" t="s">
        <v>18</v>
      </c>
      <c r="G315" s="6">
        <v>39.754844726437433</v>
      </c>
      <c r="H315">
        <v>5</v>
      </c>
      <c r="I315">
        <v>6</v>
      </c>
      <c r="J315" s="3">
        <f>_xlfn.XLOOKUP(Main[[#This Row],[Patient_ID]],Hospitalvisits[Patient_ID],Hospitalvisits[Admission_Date])</f>
        <v>44585</v>
      </c>
      <c r="K315" s="3">
        <f>_xlfn.XLOOKUP(Main[[#This Row],[Patient_ID]],Hospitalvisits[Patient_ID],Hospitalvisits[Discharge_Date])</f>
        <v>44588</v>
      </c>
      <c r="L315">
        <f>Main[[#This Row],[Discharge Date]]-Main[[#This Row],[Admission Date]]</f>
        <v>3</v>
      </c>
      <c r="M315" t="str">
        <f>_xlfn.XLOOKUP(Main[[#This Row],[Patient_ID]],Hospitalvisits[Patient_ID],Hospitalvisits[Medical_Condition])</f>
        <v>Hypertension</v>
      </c>
      <c r="N315" t="str">
        <f>_xlfn.XLOOKUP(Main[[#This Row],[Patient_ID]],Hospitalvisits[Patient_ID],Hospitalvisits[Department])</f>
        <v>Cardiology</v>
      </c>
      <c r="O315" s="8">
        <f>_xlfn.XLOOKUP(Main[[#This Row],[Patient_ID]],Financials[Patient_ID],Financials[Total_Bill_Amount])</f>
        <v>19723</v>
      </c>
      <c r="P315">
        <f>_xlfn.XLOOKUP(Main[[#This Row],[Patient_ID]],Financials[Patient_ID],Financials[Insurance_Coverage])</f>
        <v>17409.682755909889</v>
      </c>
      <c r="Q315">
        <f>Main[[#This Row],[Total  Bill Amount]]-Main[[#This Row],[Insurance Coverage]]</f>
        <v>2313.3172440901108</v>
      </c>
      <c r="R315">
        <f>_xlfn.XLOOKUP(Main[[#This Row],[Patient_ID]],Hospitalvisits[Patient_ID],Hospitalvisits[Readmission Status])</f>
        <v>0</v>
      </c>
      <c r="S315" t="str">
        <f>_xlfn.XLOOKUP(Main[[#This Row],[Patient_ID]],Hospitalvisits[Patient_ID],Hospitalvisits[Hospital_Bed])</f>
        <v>General Ward</v>
      </c>
    </row>
    <row r="316" spans="1:19">
      <c r="A316">
        <v>350</v>
      </c>
      <c r="B316" t="s">
        <v>363</v>
      </c>
      <c r="C316">
        <v>42</v>
      </c>
      <c r="D316" t="str" cm="1">
        <f t="array" ref="D316">_xlfn.IFS(Main[[#This Row],[Age]]&lt;=23,"[0-23]",Main[[#This Row],[Age]]&lt;=45,"[24-45]",Main[[#This Row],[Age]]&lt;=68,"[46-68]",Main[[#This Row],[Age]]&gt;68,"[68+]")</f>
        <v>[24-45]</v>
      </c>
      <c r="E316" t="s">
        <v>9</v>
      </c>
      <c r="F316" t="s">
        <v>10</v>
      </c>
      <c r="G316" s="6">
        <v>36.390468632345247</v>
      </c>
      <c r="H316">
        <v>5</v>
      </c>
      <c r="I316">
        <v>1</v>
      </c>
      <c r="J316" s="3">
        <f>_xlfn.XLOOKUP(Main[[#This Row],[Patient_ID]],Hospitalvisits[Patient_ID],Hospitalvisits[Admission_Date])</f>
        <v>45277</v>
      </c>
      <c r="K316" s="3">
        <f>_xlfn.XLOOKUP(Main[[#This Row],[Patient_ID]],Hospitalvisits[Patient_ID],Hospitalvisits[Discharge_Date])</f>
        <v>45281</v>
      </c>
      <c r="L316">
        <f>Main[[#This Row],[Discharge Date]]-Main[[#This Row],[Admission Date]]</f>
        <v>4</v>
      </c>
      <c r="M316" t="str">
        <f>_xlfn.XLOOKUP(Main[[#This Row],[Patient_ID]],Hospitalvisits[Patient_ID],Hospitalvisits[Medical_Condition])</f>
        <v>Arthritis</v>
      </c>
      <c r="N316" t="str">
        <f>_xlfn.XLOOKUP(Main[[#This Row],[Patient_ID]],Hospitalvisits[Patient_ID],Hospitalvisits[Department])</f>
        <v>Orthopedics</v>
      </c>
      <c r="O316" s="8">
        <f>_xlfn.XLOOKUP(Main[[#This Row],[Patient_ID]],Financials[Patient_ID],Financials[Total_Bill_Amount])</f>
        <v>25835</v>
      </c>
      <c r="P316">
        <f>_xlfn.XLOOKUP(Main[[#This Row],[Patient_ID]],Financials[Patient_ID],Financials[Insurance_Coverage])</f>
        <v>18910.390955214971</v>
      </c>
      <c r="Q316">
        <f>Main[[#This Row],[Total  Bill Amount]]-Main[[#This Row],[Insurance Coverage]]</f>
        <v>6924.6090447850293</v>
      </c>
      <c r="R316">
        <f>_xlfn.XLOOKUP(Main[[#This Row],[Patient_ID]],Hospitalvisits[Patient_ID],Hospitalvisits[Readmission Status])</f>
        <v>0</v>
      </c>
      <c r="S316" t="str">
        <f>_xlfn.XLOOKUP(Main[[#This Row],[Patient_ID]],Hospitalvisits[Patient_ID],Hospitalvisits[Hospital_Bed])</f>
        <v>Semi-Private Room</v>
      </c>
    </row>
    <row r="317" spans="1:19">
      <c r="A317">
        <v>351</v>
      </c>
      <c r="B317" t="s">
        <v>364</v>
      </c>
      <c r="C317">
        <v>38</v>
      </c>
      <c r="D317" t="str" cm="1">
        <f t="array" ref="D317">_xlfn.IFS(Main[[#This Row],[Age]]&lt;=23,"[0-23]",Main[[#This Row],[Age]]&lt;=45,"[24-45]",Main[[#This Row],[Age]]&lt;=68,"[46-68]",Main[[#This Row],[Age]]&gt;68,"[68+]")</f>
        <v>[24-45]</v>
      </c>
      <c r="E317" t="s">
        <v>12</v>
      </c>
      <c r="F317" t="s">
        <v>13</v>
      </c>
      <c r="G317" s="6">
        <v>33.474103171455567</v>
      </c>
      <c r="H317">
        <v>0</v>
      </c>
      <c r="I317">
        <v>8</v>
      </c>
      <c r="J317" s="3">
        <f>_xlfn.XLOOKUP(Main[[#This Row],[Patient_ID]],Hospitalvisits[Patient_ID],Hospitalvisits[Admission_Date])</f>
        <v>44758</v>
      </c>
      <c r="K317" s="3">
        <f>_xlfn.XLOOKUP(Main[[#This Row],[Patient_ID]],Hospitalvisits[Patient_ID],Hospitalvisits[Discharge_Date])</f>
        <v>44767</v>
      </c>
      <c r="L317">
        <f>Main[[#This Row],[Discharge Date]]-Main[[#This Row],[Admission Date]]</f>
        <v>9</v>
      </c>
      <c r="M317" t="str">
        <f>_xlfn.XLOOKUP(Main[[#This Row],[Patient_ID]],Hospitalvisits[Patient_ID],Hospitalvisits[Medical_Condition])</f>
        <v>Severe Trauma</v>
      </c>
      <c r="N317" t="str">
        <f>_xlfn.XLOOKUP(Main[[#This Row],[Patient_ID]],Hospitalvisits[Patient_ID],Hospitalvisits[Department])</f>
        <v>Emergency</v>
      </c>
      <c r="O317" s="8">
        <f>_xlfn.XLOOKUP(Main[[#This Row],[Patient_ID]],Financials[Patient_ID],Financials[Total_Bill_Amount])</f>
        <v>8534</v>
      </c>
      <c r="P317">
        <f>_xlfn.XLOOKUP(Main[[#This Row],[Patient_ID]],Financials[Patient_ID],Financials[Insurance_Coverage])</f>
        <v>6895.6095596159957</v>
      </c>
      <c r="Q317">
        <f>Main[[#This Row],[Total  Bill Amount]]-Main[[#This Row],[Insurance Coverage]]</f>
        <v>1638.3904403840043</v>
      </c>
      <c r="R317">
        <f>_xlfn.XLOOKUP(Main[[#This Row],[Patient_ID]],Hospitalvisits[Patient_ID],Hospitalvisits[Readmission Status])</f>
        <v>0</v>
      </c>
      <c r="S317" t="str">
        <f>_xlfn.XLOOKUP(Main[[#This Row],[Patient_ID]],Hospitalvisits[Patient_ID],Hospitalvisits[Hospital_Bed])</f>
        <v>General Ward</v>
      </c>
    </row>
    <row r="318" spans="1:19">
      <c r="A318">
        <v>352</v>
      </c>
      <c r="B318" t="s">
        <v>365</v>
      </c>
      <c r="C318">
        <v>54</v>
      </c>
      <c r="D318" t="str" cm="1">
        <f t="array" ref="D318">_xlfn.IFS(Main[[#This Row],[Age]]&lt;=23,"[0-23]",Main[[#This Row],[Age]]&lt;=45,"[24-45]",Main[[#This Row],[Age]]&lt;=68,"[46-68]",Main[[#This Row],[Age]]&gt;68,"[68+]")</f>
        <v>[46-68]</v>
      </c>
      <c r="E318" t="s">
        <v>9</v>
      </c>
      <c r="F318" t="s">
        <v>16</v>
      </c>
      <c r="G318" s="6">
        <v>15.328441516355801</v>
      </c>
      <c r="H318">
        <v>4</v>
      </c>
      <c r="I318">
        <v>4</v>
      </c>
      <c r="J318" s="3">
        <f>_xlfn.XLOOKUP(Main[[#This Row],[Patient_ID]],Hospitalvisits[Patient_ID],Hospitalvisits[Admission_Date])</f>
        <v>45146</v>
      </c>
      <c r="K318" s="3">
        <f>_xlfn.XLOOKUP(Main[[#This Row],[Patient_ID]],Hospitalvisits[Patient_ID],Hospitalvisits[Discharge_Date])</f>
        <v>45147</v>
      </c>
      <c r="L318">
        <f>Main[[#This Row],[Discharge Date]]-Main[[#This Row],[Admission Date]]</f>
        <v>1</v>
      </c>
      <c r="M318" t="str">
        <f>_xlfn.XLOOKUP(Main[[#This Row],[Patient_ID]],Hospitalvisits[Patient_ID],Hospitalvisits[Medical_Condition])</f>
        <v>Asthma</v>
      </c>
      <c r="N318" t="str">
        <f>_xlfn.XLOOKUP(Main[[#This Row],[Patient_ID]],Hospitalvisits[Patient_ID],Hospitalvisits[Department])</f>
        <v>Pediatrics</v>
      </c>
      <c r="O318" s="8">
        <f>_xlfn.XLOOKUP(Main[[#This Row],[Patient_ID]],Financials[Patient_ID],Financials[Total_Bill_Amount])</f>
        <v>15238</v>
      </c>
      <c r="P318">
        <f>_xlfn.XLOOKUP(Main[[#This Row],[Patient_ID]],Financials[Patient_ID],Financials[Insurance_Coverage])</f>
        <v>11875.17821409918</v>
      </c>
      <c r="Q318">
        <f>Main[[#This Row],[Total  Bill Amount]]-Main[[#This Row],[Insurance Coverage]]</f>
        <v>3362.82178590082</v>
      </c>
      <c r="R318">
        <f>_xlfn.XLOOKUP(Main[[#This Row],[Patient_ID]],Hospitalvisits[Patient_ID],Hospitalvisits[Readmission Status])</f>
        <v>0</v>
      </c>
      <c r="S318" t="str">
        <f>_xlfn.XLOOKUP(Main[[#This Row],[Patient_ID]],Hospitalvisits[Patient_ID],Hospitalvisits[Hospital_Bed])</f>
        <v>Private Room</v>
      </c>
    </row>
    <row r="319" spans="1:19">
      <c r="A319">
        <v>353</v>
      </c>
      <c r="B319" t="s">
        <v>366</v>
      </c>
      <c r="C319">
        <v>58</v>
      </c>
      <c r="D319" t="str" cm="1">
        <f t="array" ref="D319">_xlfn.IFS(Main[[#This Row],[Age]]&lt;=23,"[0-23]",Main[[#This Row],[Age]]&lt;=45,"[24-45]",Main[[#This Row],[Age]]&lt;=68,"[46-68]",Main[[#This Row],[Age]]&gt;68,"[68+]")</f>
        <v>[46-68]</v>
      </c>
      <c r="E319" t="s">
        <v>9</v>
      </c>
      <c r="F319" t="s">
        <v>13</v>
      </c>
      <c r="G319" s="6">
        <v>37.664289981388919</v>
      </c>
      <c r="H319">
        <v>4</v>
      </c>
      <c r="I319">
        <v>2</v>
      </c>
      <c r="J319" s="3">
        <f>_xlfn.XLOOKUP(Main[[#This Row],[Patient_ID]],Hospitalvisits[Patient_ID],Hospitalvisits[Admission_Date])</f>
        <v>44945</v>
      </c>
      <c r="K319" s="3">
        <f>_xlfn.XLOOKUP(Main[[#This Row],[Patient_ID]],Hospitalvisits[Patient_ID],Hospitalvisits[Discharge_Date])</f>
        <v>44946</v>
      </c>
      <c r="L319">
        <f>Main[[#This Row],[Discharge Date]]-Main[[#This Row],[Admission Date]]</f>
        <v>1</v>
      </c>
      <c r="M319" t="str">
        <f>_xlfn.XLOOKUP(Main[[#This Row],[Patient_ID]],Hospitalvisits[Patient_ID],Hospitalvisits[Medical_Condition])</f>
        <v>Internal Bleeding</v>
      </c>
      <c r="N319" t="str">
        <f>_xlfn.XLOOKUP(Main[[#This Row],[Patient_ID]],Hospitalvisits[Patient_ID],Hospitalvisits[Department])</f>
        <v>Emergency</v>
      </c>
      <c r="O319" s="8">
        <f>_xlfn.XLOOKUP(Main[[#This Row],[Patient_ID]],Financials[Patient_ID],Financials[Total_Bill_Amount])</f>
        <v>42366</v>
      </c>
      <c r="P319">
        <f>_xlfn.XLOOKUP(Main[[#This Row],[Patient_ID]],Financials[Patient_ID],Financials[Insurance_Coverage])</f>
        <v>31045.228185590029</v>
      </c>
      <c r="Q319">
        <f>Main[[#This Row],[Total  Bill Amount]]-Main[[#This Row],[Insurance Coverage]]</f>
        <v>11320.771814409971</v>
      </c>
      <c r="R319">
        <f>_xlfn.XLOOKUP(Main[[#This Row],[Patient_ID]],Hospitalvisits[Patient_ID],Hospitalvisits[Readmission Status])</f>
        <v>0</v>
      </c>
      <c r="S319" t="str">
        <f>_xlfn.XLOOKUP(Main[[#This Row],[Patient_ID]],Hospitalvisits[Patient_ID],Hospitalvisits[Hospital_Bed])</f>
        <v>Semi-Private Room</v>
      </c>
    </row>
    <row r="320" spans="1:19">
      <c r="A320">
        <v>354</v>
      </c>
      <c r="B320" t="s">
        <v>367</v>
      </c>
      <c r="C320">
        <v>25</v>
      </c>
      <c r="D320" t="str" cm="1">
        <f t="array" ref="D320">_xlfn.IFS(Main[[#This Row],[Age]]&lt;=23,"[0-23]",Main[[#This Row],[Age]]&lt;=45,"[24-45]",Main[[#This Row],[Age]]&lt;=68,"[46-68]",Main[[#This Row],[Age]]&gt;68,"[68+]")</f>
        <v>[24-45]</v>
      </c>
      <c r="E320" t="s">
        <v>12</v>
      </c>
      <c r="F320" t="s">
        <v>16</v>
      </c>
      <c r="G320" s="6">
        <v>38.363119042158807</v>
      </c>
      <c r="H320">
        <v>1</v>
      </c>
      <c r="I320">
        <v>4</v>
      </c>
      <c r="J320" s="3">
        <f>_xlfn.XLOOKUP(Main[[#This Row],[Patient_ID]],Hospitalvisits[Patient_ID],Hospitalvisits[Admission_Date])</f>
        <v>44694</v>
      </c>
      <c r="K320" s="3">
        <f>_xlfn.XLOOKUP(Main[[#This Row],[Patient_ID]],Hospitalvisits[Patient_ID],Hospitalvisits[Discharge_Date])</f>
        <v>44697</v>
      </c>
      <c r="L320">
        <f>Main[[#This Row],[Discharge Date]]-Main[[#This Row],[Admission Date]]</f>
        <v>3</v>
      </c>
      <c r="M320" t="str">
        <f>_xlfn.XLOOKUP(Main[[#This Row],[Patient_ID]],Hospitalvisits[Patient_ID],Hospitalvisits[Medical_Condition])</f>
        <v>Arthritis</v>
      </c>
      <c r="N320" t="str">
        <f>_xlfn.XLOOKUP(Main[[#This Row],[Patient_ID]],Hospitalvisits[Patient_ID],Hospitalvisits[Department])</f>
        <v>Orthopedics</v>
      </c>
      <c r="O320" s="8">
        <f>_xlfn.XLOOKUP(Main[[#This Row],[Patient_ID]],Financials[Patient_ID],Financials[Total_Bill_Amount])</f>
        <v>22611</v>
      </c>
      <c r="P320">
        <f>_xlfn.XLOOKUP(Main[[#This Row],[Patient_ID]],Financials[Patient_ID],Financials[Insurance_Coverage])</f>
        <v>19529.14190626852</v>
      </c>
      <c r="Q320">
        <f>Main[[#This Row],[Total  Bill Amount]]-Main[[#This Row],[Insurance Coverage]]</f>
        <v>3081.85809373148</v>
      </c>
      <c r="R320">
        <f>_xlfn.XLOOKUP(Main[[#This Row],[Patient_ID]],Hospitalvisits[Patient_ID],Hospitalvisits[Readmission Status])</f>
        <v>1</v>
      </c>
      <c r="S320" t="str">
        <f>_xlfn.XLOOKUP(Main[[#This Row],[Patient_ID]],Hospitalvisits[Patient_ID],Hospitalvisits[Hospital_Bed])</f>
        <v>General Ward</v>
      </c>
    </row>
    <row r="321" spans="1:19">
      <c r="A321">
        <v>355</v>
      </c>
      <c r="B321" t="s">
        <v>368</v>
      </c>
      <c r="C321">
        <v>58</v>
      </c>
      <c r="D321" t="str" cm="1">
        <f t="array" ref="D321">_xlfn.IFS(Main[[#This Row],[Age]]&lt;=23,"[0-23]",Main[[#This Row],[Age]]&lt;=45,"[24-45]",Main[[#This Row],[Age]]&lt;=68,"[46-68]",Main[[#This Row],[Age]]&gt;68,"[68+]")</f>
        <v>[46-68]</v>
      </c>
      <c r="E321" t="s">
        <v>9</v>
      </c>
      <c r="F321" t="s">
        <v>10</v>
      </c>
      <c r="G321" s="6">
        <v>19.715065667032899</v>
      </c>
      <c r="H321">
        <v>0</v>
      </c>
      <c r="I321">
        <v>5</v>
      </c>
      <c r="J321" s="3">
        <f>_xlfn.XLOOKUP(Main[[#This Row],[Patient_ID]],Hospitalvisits[Patient_ID],Hospitalvisits[Admission_Date])</f>
        <v>44894</v>
      </c>
      <c r="K321" s="3">
        <f>_xlfn.XLOOKUP(Main[[#This Row],[Patient_ID]],Hospitalvisits[Patient_ID],Hospitalvisits[Discharge_Date])</f>
        <v>44912</v>
      </c>
      <c r="L321">
        <f>Main[[#This Row],[Discharge Date]]-Main[[#This Row],[Admission Date]]</f>
        <v>18</v>
      </c>
      <c r="M321" t="str">
        <f>_xlfn.XLOOKUP(Main[[#This Row],[Patient_ID]],Hospitalvisits[Patient_ID],Hospitalvisits[Medical_Condition])</f>
        <v>Tumor</v>
      </c>
      <c r="N321" t="str">
        <f>_xlfn.XLOOKUP(Main[[#This Row],[Patient_ID]],Hospitalvisits[Patient_ID],Hospitalvisits[Department])</f>
        <v>Oncology</v>
      </c>
      <c r="O321" s="8">
        <f>_xlfn.XLOOKUP(Main[[#This Row],[Patient_ID]],Financials[Patient_ID],Financials[Total_Bill_Amount])</f>
        <v>48178</v>
      </c>
      <c r="P321">
        <f>_xlfn.XLOOKUP(Main[[#This Row],[Patient_ID]],Financials[Patient_ID],Financials[Insurance_Coverage])</f>
        <v>39699.823016191687</v>
      </c>
      <c r="Q321">
        <f>Main[[#This Row],[Total  Bill Amount]]-Main[[#This Row],[Insurance Coverage]]</f>
        <v>8478.1769838083128</v>
      </c>
      <c r="R321">
        <f>_xlfn.XLOOKUP(Main[[#This Row],[Patient_ID]],Hospitalvisits[Patient_ID],Hospitalvisits[Readmission Status])</f>
        <v>1</v>
      </c>
      <c r="S321" t="str">
        <f>_xlfn.XLOOKUP(Main[[#This Row],[Patient_ID]],Hospitalvisits[Patient_ID],Hospitalvisits[Hospital_Bed])</f>
        <v>Private Room</v>
      </c>
    </row>
    <row r="322" spans="1:19">
      <c r="A322">
        <v>356</v>
      </c>
      <c r="B322" t="s">
        <v>369</v>
      </c>
      <c r="C322">
        <v>27</v>
      </c>
      <c r="D322" t="str" cm="1">
        <f t="array" ref="D322">_xlfn.IFS(Main[[#This Row],[Age]]&lt;=23,"[0-23]",Main[[#This Row],[Age]]&lt;=45,"[24-45]",Main[[#This Row],[Age]]&lt;=68,"[46-68]",Main[[#This Row],[Age]]&gt;68,"[68+]")</f>
        <v>[24-45]</v>
      </c>
      <c r="E322" t="s">
        <v>12</v>
      </c>
      <c r="F322" t="s">
        <v>13</v>
      </c>
      <c r="G322" s="6">
        <v>38.551013074484892</v>
      </c>
      <c r="H322">
        <v>3</v>
      </c>
      <c r="I322">
        <v>10</v>
      </c>
      <c r="J322" s="3">
        <f>_xlfn.XLOOKUP(Main[[#This Row],[Patient_ID]],Hospitalvisits[Patient_ID],Hospitalvisits[Admission_Date])</f>
        <v>45540</v>
      </c>
      <c r="K322" s="3">
        <f>_xlfn.XLOOKUP(Main[[#This Row],[Patient_ID]],Hospitalvisits[Patient_ID],Hospitalvisits[Discharge_Date])</f>
        <v>45545</v>
      </c>
      <c r="L322">
        <f>Main[[#This Row],[Discharge Date]]-Main[[#This Row],[Admission Date]]</f>
        <v>5</v>
      </c>
      <c r="M322" t="str">
        <f>_xlfn.XLOOKUP(Main[[#This Row],[Patient_ID]],Hospitalvisits[Patient_ID],Hospitalvisits[Medical_Condition])</f>
        <v>Stroke</v>
      </c>
      <c r="N322" t="str">
        <f>_xlfn.XLOOKUP(Main[[#This Row],[Patient_ID]],Hospitalvisits[Patient_ID],Hospitalvisits[Department])</f>
        <v>Neurology</v>
      </c>
      <c r="O322" s="8">
        <f>_xlfn.XLOOKUP(Main[[#This Row],[Patient_ID]],Financials[Patient_ID],Financials[Total_Bill_Amount])</f>
        <v>14617</v>
      </c>
      <c r="P322">
        <f>_xlfn.XLOOKUP(Main[[#This Row],[Patient_ID]],Financials[Patient_ID],Financials[Insurance_Coverage])</f>
        <v>12536.799488157871</v>
      </c>
      <c r="Q322">
        <f>Main[[#This Row],[Total  Bill Amount]]-Main[[#This Row],[Insurance Coverage]]</f>
        <v>2080.2005118421293</v>
      </c>
      <c r="R322">
        <f>_xlfn.XLOOKUP(Main[[#This Row],[Patient_ID]],Hospitalvisits[Patient_ID],Hospitalvisits[Readmission Status])</f>
        <v>1</v>
      </c>
      <c r="S322" t="str">
        <f>_xlfn.XLOOKUP(Main[[#This Row],[Patient_ID]],Hospitalvisits[Patient_ID],Hospitalvisits[Hospital_Bed])</f>
        <v>ICU</v>
      </c>
    </row>
    <row r="323" spans="1:19">
      <c r="A323">
        <v>357</v>
      </c>
      <c r="B323" t="s">
        <v>370</v>
      </c>
      <c r="C323">
        <v>83</v>
      </c>
      <c r="D323" t="str" cm="1">
        <f t="array" ref="D323">_xlfn.IFS(Main[[#This Row],[Age]]&lt;=23,"[0-23]",Main[[#This Row],[Age]]&lt;=45,"[24-45]",Main[[#This Row],[Age]]&lt;=68,"[46-68]",Main[[#This Row],[Age]]&gt;68,"[68+]")</f>
        <v>[68+]</v>
      </c>
      <c r="E323" t="s">
        <v>12</v>
      </c>
      <c r="F323" t="s">
        <v>10</v>
      </c>
      <c r="G323" s="6">
        <v>26.079395289677318</v>
      </c>
      <c r="H323">
        <v>5</v>
      </c>
      <c r="I323">
        <v>9</v>
      </c>
      <c r="J323" s="3">
        <f>_xlfn.XLOOKUP(Main[[#This Row],[Patient_ID]],Hospitalvisits[Patient_ID],Hospitalvisits[Admission_Date])</f>
        <v>45252</v>
      </c>
      <c r="K323" s="3">
        <f>_xlfn.XLOOKUP(Main[[#This Row],[Patient_ID]],Hospitalvisits[Patient_ID],Hospitalvisits[Discharge_Date])</f>
        <v>45256</v>
      </c>
      <c r="L323">
        <f>Main[[#This Row],[Discharge Date]]-Main[[#This Row],[Admission Date]]</f>
        <v>4</v>
      </c>
      <c r="M323" t="str">
        <f>_xlfn.XLOOKUP(Main[[#This Row],[Patient_ID]],Hospitalvisits[Patient_ID],Hospitalvisits[Medical_Condition])</f>
        <v>Arthritis</v>
      </c>
      <c r="N323" t="str">
        <f>_xlfn.XLOOKUP(Main[[#This Row],[Patient_ID]],Hospitalvisits[Patient_ID],Hospitalvisits[Department])</f>
        <v>Orthopedics</v>
      </c>
      <c r="O323" s="8">
        <f>_xlfn.XLOOKUP(Main[[#This Row],[Patient_ID]],Financials[Patient_ID],Financials[Total_Bill_Amount])</f>
        <v>35808</v>
      </c>
      <c r="P323">
        <f>_xlfn.XLOOKUP(Main[[#This Row],[Patient_ID]],Financials[Patient_ID],Financials[Insurance_Coverage])</f>
        <v>26661.032409530071</v>
      </c>
      <c r="Q323">
        <f>Main[[#This Row],[Total  Bill Amount]]-Main[[#This Row],[Insurance Coverage]]</f>
        <v>9146.9675904699288</v>
      </c>
      <c r="R323">
        <f>_xlfn.XLOOKUP(Main[[#This Row],[Patient_ID]],Hospitalvisits[Patient_ID],Hospitalvisits[Readmission Status])</f>
        <v>0</v>
      </c>
      <c r="S323" t="str">
        <f>_xlfn.XLOOKUP(Main[[#This Row],[Patient_ID]],Hospitalvisits[Patient_ID],Hospitalvisits[Hospital_Bed])</f>
        <v>ICU</v>
      </c>
    </row>
    <row r="324" spans="1:19">
      <c r="A324">
        <v>359</v>
      </c>
      <c r="B324" t="s">
        <v>372</v>
      </c>
      <c r="C324">
        <v>53</v>
      </c>
      <c r="D324" t="str" cm="1">
        <f t="array" ref="D324">_xlfn.IFS(Main[[#This Row],[Age]]&lt;=23,"[0-23]",Main[[#This Row],[Age]]&lt;=45,"[24-45]",Main[[#This Row],[Age]]&lt;=68,"[46-68]",Main[[#This Row],[Age]]&gt;68,"[68+]")</f>
        <v>[46-68]</v>
      </c>
      <c r="E324" t="s">
        <v>12</v>
      </c>
      <c r="F324" t="s">
        <v>10</v>
      </c>
      <c r="G324" s="6">
        <v>23.273968405970511</v>
      </c>
      <c r="H324">
        <v>2</v>
      </c>
      <c r="I324">
        <v>6</v>
      </c>
      <c r="J324" s="3">
        <f>_xlfn.XLOOKUP(Main[[#This Row],[Patient_ID]],Hospitalvisits[Patient_ID],Hospitalvisits[Admission_Date])</f>
        <v>44844</v>
      </c>
      <c r="K324" s="3">
        <f>_xlfn.XLOOKUP(Main[[#This Row],[Patient_ID]],Hospitalvisits[Patient_ID],Hospitalvisits[Discharge_Date])</f>
        <v>44847</v>
      </c>
      <c r="L324">
        <f>Main[[#This Row],[Discharge Date]]-Main[[#This Row],[Admission Date]]</f>
        <v>3</v>
      </c>
      <c r="M324" t="str">
        <f>_xlfn.XLOOKUP(Main[[#This Row],[Patient_ID]],Hospitalvisits[Patient_ID],Hospitalvisits[Medical_Condition])</f>
        <v>Asthma</v>
      </c>
      <c r="N324" t="str">
        <f>_xlfn.XLOOKUP(Main[[#This Row],[Patient_ID]],Hospitalvisits[Patient_ID],Hospitalvisits[Department])</f>
        <v>Pediatrics</v>
      </c>
      <c r="O324" s="8">
        <f>_xlfn.XLOOKUP(Main[[#This Row],[Patient_ID]],Financials[Patient_ID],Financials[Total_Bill_Amount])</f>
        <v>19618</v>
      </c>
      <c r="P324">
        <f>_xlfn.XLOOKUP(Main[[#This Row],[Patient_ID]],Financials[Patient_ID],Financials[Insurance_Coverage])</f>
        <v>10397.18691380157</v>
      </c>
      <c r="Q324">
        <f>Main[[#This Row],[Total  Bill Amount]]-Main[[#This Row],[Insurance Coverage]]</f>
        <v>9220.81308619843</v>
      </c>
      <c r="R324">
        <f>_xlfn.XLOOKUP(Main[[#This Row],[Patient_ID]],Hospitalvisits[Patient_ID],Hospitalvisits[Readmission Status])</f>
        <v>0</v>
      </c>
      <c r="S324" t="str">
        <f>_xlfn.XLOOKUP(Main[[#This Row],[Patient_ID]],Hospitalvisits[Patient_ID],Hospitalvisits[Hospital_Bed])</f>
        <v>ICU</v>
      </c>
    </row>
    <row r="325" spans="1:19">
      <c r="A325">
        <v>360</v>
      </c>
      <c r="B325" t="s">
        <v>373</v>
      </c>
      <c r="C325">
        <v>75</v>
      </c>
      <c r="D325" t="str" cm="1">
        <f t="array" ref="D325">_xlfn.IFS(Main[[#This Row],[Age]]&lt;=23,"[0-23]",Main[[#This Row],[Age]]&lt;=45,"[24-45]",Main[[#This Row],[Age]]&lt;=68,"[46-68]",Main[[#This Row],[Age]]&gt;68,"[68+]")</f>
        <v>[68+]</v>
      </c>
      <c r="E325" t="s">
        <v>12</v>
      </c>
      <c r="F325" t="s">
        <v>13</v>
      </c>
      <c r="G325" s="6">
        <v>34.62041377554111</v>
      </c>
      <c r="H325">
        <v>5</v>
      </c>
      <c r="I325">
        <v>2</v>
      </c>
      <c r="J325" s="3">
        <f>_xlfn.XLOOKUP(Main[[#This Row],[Patient_ID]],Hospitalvisits[Patient_ID],Hospitalvisits[Admission_Date])</f>
        <v>44774</v>
      </c>
      <c r="K325" s="3">
        <f>_xlfn.XLOOKUP(Main[[#This Row],[Patient_ID]],Hospitalvisits[Patient_ID],Hospitalvisits[Discharge_Date])</f>
        <v>44780</v>
      </c>
      <c r="L325">
        <f>Main[[#This Row],[Discharge Date]]-Main[[#This Row],[Admission Date]]</f>
        <v>6</v>
      </c>
      <c r="M325" t="str">
        <f>_xlfn.XLOOKUP(Main[[#This Row],[Patient_ID]],Hospitalvisits[Patient_ID],Hospitalvisits[Medical_Condition])</f>
        <v>Seizures</v>
      </c>
      <c r="N325" t="str">
        <f>_xlfn.XLOOKUP(Main[[#This Row],[Patient_ID]],Hospitalvisits[Patient_ID],Hospitalvisits[Department])</f>
        <v>Neurology</v>
      </c>
      <c r="O325" s="8">
        <f>_xlfn.XLOOKUP(Main[[#This Row],[Patient_ID]],Financials[Patient_ID],Financials[Total_Bill_Amount])</f>
        <v>16097</v>
      </c>
      <c r="P325">
        <f>_xlfn.XLOOKUP(Main[[#This Row],[Patient_ID]],Financials[Patient_ID],Financials[Insurance_Coverage])</f>
        <v>10482.885360076711</v>
      </c>
      <c r="Q325">
        <f>Main[[#This Row],[Total  Bill Amount]]-Main[[#This Row],[Insurance Coverage]]</f>
        <v>5614.1146399232894</v>
      </c>
      <c r="R325">
        <f>_xlfn.XLOOKUP(Main[[#This Row],[Patient_ID]],Hospitalvisits[Patient_ID],Hospitalvisits[Readmission Status])</f>
        <v>0</v>
      </c>
      <c r="S325" t="str">
        <f>_xlfn.XLOOKUP(Main[[#This Row],[Patient_ID]],Hospitalvisits[Patient_ID],Hospitalvisits[Hospital_Bed])</f>
        <v>Semi-Private Room</v>
      </c>
    </row>
    <row r="326" spans="1:19">
      <c r="A326">
        <v>361</v>
      </c>
      <c r="B326" t="s">
        <v>374</v>
      </c>
      <c r="C326">
        <v>31</v>
      </c>
      <c r="D326" t="str" cm="1">
        <f t="array" ref="D326">_xlfn.IFS(Main[[#This Row],[Age]]&lt;=23,"[0-23]",Main[[#This Row],[Age]]&lt;=45,"[24-45]",Main[[#This Row],[Age]]&lt;=68,"[46-68]",Main[[#This Row],[Age]]&gt;68,"[68+]")</f>
        <v>[24-45]</v>
      </c>
      <c r="E326" t="s">
        <v>12</v>
      </c>
      <c r="F326" t="s">
        <v>10</v>
      </c>
      <c r="G326" s="6">
        <v>32.223212905032881</v>
      </c>
      <c r="H326">
        <v>3</v>
      </c>
      <c r="I326">
        <v>2</v>
      </c>
      <c r="J326" s="3">
        <f>_xlfn.XLOOKUP(Main[[#This Row],[Patient_ID]],Hospitalvisits[Patient_ID],Hospitalvisits[Admission_Date])</f>
        <v>44903</v>
      </c>
      <c r="K326" s="3">
        <f>_xlfn.XLOOKUP(Main[[#This Row],[Patient_ID]],Hospitalvisits[Patient_ID],Hospitalvisits[Discharge_Date])</f>
        <v>44914</v>
      </c>
      <c r="L326">
        <f>Main[[#This Row],[Discharge Date]]-Main[[#This Row],[Admission Date]]</f>
        <v>11</v>
      </c>
      <c r="M326" t="str">
        <f>_xlfn.XLOOKUP(Main[[#This Row],[Patient_ID]],Hospitalvisits[Patient_ID],Hospitalvisits[Medical_Condition])</f>
        <v>Stroke</v>
      </c>
      <c r="N326" t="str">
        <f>_xlfn.XLOOKUP(Main[[#This Row],[Patient_ID]],Hospitalvisits[Patient_ID],Hospitalvisits[Department])</f>
        <v>Neurology</v>
      </c>
      <c r="O326" s="8">
        <f>_xlfn.XLOOKUP(Main[[#This Row],[Patient_ID]],Financials[Patient_ID],Financials[Total_Bill_Amount])</f>
        <v>19696</v>
      </c>
      <c r="P326">
        <f>_xlfn.XLOOKUP(Main[[#This Row],[Patient_ID]],Financials[Patient_ID],Financials[Insurance_Coverage])</f>
        <v>10264.746755552451</v>
      </c>
      <c r="Q326">
        <f>Main[[#This Row],[Total  Bill Amount]]-Main[[#This Row],[Insurance Coverage]]</f>
        <v>9431.2532444475492</v>
      </c>
      <c r="R326">
        <f>_xlfn.XLOOKUP(Main[[#This Row],[Patient_ID]],Hospitalvisits[Patient_ID],Hospitalvisits[Readmission Status])</f>
        <v>0</v>
      </c>
      <c r="S326" t="str">
        <f>_xlfn.XLOOKUP(Main[[#This Row],[Patient_ID]],Hospitalvisits[Patient_ID],Hospitalvisits[Hospital_Bed])</f>
        <v>Private Room</v>
      </c>
    </row>
    <row r="327" spans="1:19">
      <c r="A327">
        <v>362</v>
      </c>
      <c r="B327" t="s">
        <v>375</v>
      </c>
      <c r="C327">
        <v>76</v>
      </c>
      <c r="D327" t="str" cm="1">
        <f t="array" ref="D327">_xlfn.IFS(Main[[#This Row],[Age]]&lt;=23,"[0-23]",Main[[#This Row],[Age]]&lt;=45,"[24-45]",Main[[#This Row],[Age]]&lt;=68,"[46-68]",Main[[#This Row],[Age]]&gt;68,"[68+]")</f>
        <v>[68+]</v>
      </c>
      <c r="E327" t="s">
        <v>9</v>
      </c>
      <c r="F327" t="s">
        <v>16</v>
      </c>
      <c r="G327" s="6">
        <v>35.493631978452058</v>
      </c>
      <c r="H327">
        <v>0</v>
      </c>
      <c r="I327">
        <v>7</v>
      </c>
      <c r="J327" s="3">
        <f>_xlfn.XLOOKUP(Main[[#This Row],[Patient_ID]],Hospitalvisits[Patient_ID],Hospitalvisits[Admission_Date])</f>
        <v>45094</v>
      </c>
      <c r="K327" s="3">
        <f>_xlfn.XLOOKUP(Main[[#This Row],[Patient_ID]],Hospitalvisits[Patient_ID],Hospitalvisits[Discharge_Date])</f>
        <v>45102</v>
      </c>
      <c r="L327">
        <f>Main[[#This Row],[Discharge Date]]-Main[[#This Row],[Admission Date]]</f>
        <v>8</v>
      </c>
      <c r="M327" t="str">
        <f>_xlfn.XLOOKUP(Main[[#This Row],[Patient_ID]],Hospitalvisits[Patient_ID],Hospitalvisits[Medical_Condition])</f>
        <v>Severe Trauma</v>
      </c>
      <c r="N327" t="str">
        <f>_xlfn.XLOOKUP(Main[[#This Row],[Patient_ID]],Hospitalvisits[Patient_ID],Hospitalvisits[Department])</f>
        <v>Emergency</v>
      </c>
      <c r="O327" s="8">
        <f>_xlfn.XLOOKUP(Main[[#This Row],[Patient_ID]],Financials[Patient_ID],Financials[Total_Bill_Amount])</f>
        <v>6968</v>
      </c>
      <c r="P327">
        <f>_xlfn.XLOOKUP(Main[[#This Row],[Patient_ID]],Financials[Patient_ID],Financials[Insurance_Coverage])</f>
        <v>5248.3142986617904</v>
      </c>
      <c r="Q327">
        <f>Main[[#This Row],[Total  Bill Amount]]-Main[[#This Row],[Insurance Coverage]]</f>
        <v>1719.6857013382096</v>
      </c>
      <c r="R327">
        <f>_xlfn.XLOOKUP(Main[[#This Row],[Patient_ID]],Hospitalvisits[Patient_ID],Hospitalvisits[Readmission Status])</f>
        <v>0</v>
      </c>
      <c r="S327" t="str">
        <f>_xlfn.XLOOKUP(Main[[#This Row],[Patient_ID]],Hospitalvisits[Patient_ID],Hospitalvisits[Hospital_Bed])</f>
        <v>General Ward</v>
      </c>
    </row>
    <row r="328" spans="1:19">
      <c r="A328">
        <v>363</v>
      </c>
      <c r="B328" t="s">
        <v>376</v>
      </c>
      <c r="C328">
        <v>1</v>
      </c>
      <c r="D328" t="str" cm="1">
        <f t="array" ref="D328">_xlfn.IFS(Main[[#This Row],[Age]]&lt;=23,"[0-23]",Main[[#This Row],[Age]]&lt;=45,"[24-45]",Main[[#This Row],[Age]]&lt;=68,"[46-68]",Main[[#This Row],[Age]]&gt;68,"[68+]")</f>
        <v>[0-23]</v>
      </c>
      <c r="E328" t="s">
        <v>12</v>
      </c>
      <c r="F328" t="s">
        <v>16</v>
      </c>
      <c r="G328" s="6">
        <v>35.847090539059138</v>
      </c>
      <c r="H328">
        <v>4</v>
      </c>
      <c r="I328">
        <v>3</v>
      </c>
      <c r="J328" s="3">
        <f>_xlfn.XLOOKUP(Main[[#This Row],[Patient_ID]],Hospitalvisits[Patient_ID],Hospitalvisits[Admission_Date])</f>
        <v>44705</v>
      </c>
      <c r="K328" s="3">
        <f>_xlfn.XLOOKUP(Main[[#This Row],[Patient_ID]],Hospitalvisits[Patient_ID],Hospitalvisits[Discharge_Date])</f>
        <v>44708</v>
      </c>
      <c r="L328">
        <f>Main[[#This Row],[Discharge Date]]-Main[[#This Row],[Admission Date]]</f>
        <v>3</v>
      </c>
      <c r="M328" t="str">
        <f>_xlfn.XLOOKUP(Main[[#This Row],[Patient_ID]],Hospitalvisits[Patient_ID],Hospitalvisits[Medical_Condition])</f>
        <v>Fracture</v>
      </c>
      <c r="N328" t="str">
        <f>_xlfn.XLOOKUP(Main[[#This Row],[Patient_ID]],Hospitalvisits[Patient_ID],Hospitalvisits[Department])</f>
        <v>Orthopedics</v>
      </c>
      <c r="O328" s="8">
        <f>_xlfn.XLOOKUP(Main[[#This Row],[Patient_ID]],Financials[Patient_ID],Financials[Total_Bill_Amount])</f>
        <v>28254</v>
      </c>
      <c r="P328">
        <f>_xlfn.XLOOKUP(Main[[#This Row],[Patient_ID]],Financials[Patient_ID],Financials[Insurance_Coverage])</f>
        <v>14630.397540101359</v>
      </c>
      <c r="Q328">
        <f>Main[[#This Row],[Total  Bill Amount]]-Main[[#This Row],[Insurance Coverage]]</f>
        <v>13623.602459898641</v>
      </c>
      <c r="R328">
        <f>_xlfn.XLOOKUP(Main[[#This Row],[Patient_ID]],Hospitalvisits[Patient_ID],Hospitalvisits[Readmission Status])</f>
        <v>0</v>
      </c>
      <c r="S328" t="str">
        <f>_xlfn.XLOOKUP(Main[[#This Row],[Patient_ID]],Hospitalvisits[Patient_ID],Hospitalvisits[Hospital_Bed])</f>
        <v>General Ward</v>
      </c>
    </row>
    <row r="329" spans="1:19">
      <c r="A329">
        <v>364</v>
      </c>
      <c r="B329" t="s">
        <v>377</v>
      </c>
      <c r="C329">
        <v>8</v>
      </c>
      <c r="D329" t="str" cm="1">
        <f t="array" ref="D329">_xlfn.IFS(Main[[#This Row],[Age]]&lt;=23,"[0-23]",Main[[#This Row],[Age]]&lt;=45,"[24-45]",Main[[#This Row],[Age]]&lt;=68,"[46-68]",Main[[#This Row],[Age]]&gt;68,"[68+]")</f>
        <v>[0-23]</v>
      </c>
      <c r="E329" t="s">
        <v>12</v>
      </c>
      <c r="F329" t="s">
        <v>16</v>
      </c>
      <c r="G329" s="6">
        <v>20.64588650163358</v>
      </c>
      <c r="H329">
        <v>1</v>
      </c>
      <c r="I329">
        <v>8</v>
      </c>
      <c r="J329" s="3">
        <f>_xlfn.XLOOKUP(Main[[#This Row],[Patient_ID]],Hospitalvisits[Patient_ID],Hospitalvisits[Admission_Date])</f>
        <v>45568</v>
      </c>
      <c r="K329" s="3">
        <f>_xlfn.XLOOKUP(Main[[#This Row],[Patient_ID]],Hospitalvisits[Patient_ID],Hospitalvisits[Discharge_Date])</f>
        <v>45575</v>
      </c>
      <c r="L329">
        <f>Main[[#This Row],[Discharge Date]]-Main[[#This Row],[Admission Date]]</f>
        <v>7</v>
      </c>
      <c r="M329" t="str">
        <f>_xlfn.XLOOKUP(Main[[#This Row],[Patient_ID]],Hospitalvisits[Patient_ID],Hospitalvisits[Medical_Condition])</f>
        <v>Hypertension</v>
      </c>
      <c r="N329" t="str">
        <f>_xlfn.XLOOKUP(Main[[#This Row],[Patient_ID]],Hospitalvisits[Patient_ID],Hospitalvisits[Department])</f>
        <v>Cardiology</v>
      </c>
      <c r="O329" s="8">
        <f>_xlfn.XLOOKUP(Main[[#This Row],[Patient_ID]],Financials[Patient_ID],Financials[Total_Bill_Amount])</f>
        <v>5521</v>
      </c>
      <c r="P329">
        <f>_xlfn.XLOOKUP(Main[[#This Row],[Patient_ID]],Financials[Patient_ID],Financials[Insurance_Coverage])</f>
        <v>4411.8811167670219</v>
      </c>
      <c r="Q329">
        <f>Main[[#This Row],[Total  Bill Amount]]-Main[[#This Row],[Insurance Coverage]]</f>
        <v>1109.1188832329781</v>
      </c>
      <c r="R329">
        <f>_xlfn.XLOOKUP(Main[[#This Row],[Patient_ID]],Hospitalvisits[Patient_ID],Hospitalvisits[Readmission Status])</f>
        <v>0</v>
      </c>
      <c r="S329" t="str">
        <f>_xlfn.XLOOKUP(Main[[#This Row],[Patient_ID]],Hospitalvisits[Patient_ID],Hospitalvisits[Hospital_Bed])</f>
        <v>Private Room</v>
      </c>
    </row>
    <row r="330" spans="1:19">
      <c r="A330">
        <v>365</v>
      </c>
      <c r="B330" t="s">
        <v>378</v>
      </c>
      <c r="C330">
        <v>6</v>
      </c>
      <c r="D330" t="str" cm="1">
        <f t="array" ref="D330">_xlfn.IFS(Main[[#This Row],[Age]]&lt;=23,"[0-23]",Main[[#This Row],[Age]]&lt;=45,"[24-45]",Main[[#This Row],[Age]]&lt;=68,"[46-68]",Main[[#This Row],[Age]]&gt;68,"[68+]")</f>
        <v>[0-23]</v>
      </c>
      <c r="E330" t="s">
        <v>9</v>
      </c>
      <c r="F330" t="s">
        <v>13</v>
      </c>
      <c r="G330" s="6">
        <v>33.600542541421838</v>
      </c>
      <c r="H330">
        <v>0</v>
      </c>
      <c r="I330">
        <v>4</v>
      </c>
      <c r="J330" s="3">
        <f>_xlfn.XLOOKUP(Main[[#This Row],[Patient_ID]],Hospitalvisits[Patient_ID],Hospitalvisits[Admission_Date])</f>
        <v>44572</v>
      </c>
      <c r="K330" s="3">
        <f>_xlfn.XLOOKUP(Main[[#This Row],[Patient_ID]],Hospitalvisits[Patient_ID],Hospitalvisits[Discharge_Date])</f>
        <v>44574</v>
      </c>
      <c r="L330">
        <f>Main[[#This Row],[Discharge Date]]-Main[[#This Row],[Admission Date]]</f>
        <v>2</v>
      </c>
      <c r="M330" t="str">
        <f>_xlfn.XLOOKUP(Main[[#This Row],[Patient_ID]],Hospitalvisits[Patient_ID],Hospitalvisits[Medical_Condition])</f>
        <v>Allergies</v>
      </c>
      <c r="N330" t="str">
        <f>_xlfn.XLOOKUP(Main[[#This Row],[Patient_ID]],Hospitalvisits[Patient_ID],Hospitalvisits[Department])</f>
        <v>Pediatrics</v>
      </c>
      <c r="O330" s="8">
        <f>_xlfn.XLOOKUP(Main[[#This Row],[Patient_ID]],Financials[Patient_ID],Financials[Total_Bill_Amount])</f>
        <v>49579</v>
      </c>
      <c r="P330">
        <f>_xlfn.XLOOKUP(Main[[#This Row],[Patient_ID]],Financials[Patient_ID],Financials[Insurance_Coverage])</f>
        <v>28889.238540312399</v>
      </c>
      <c r="Q330">
        <f>Main[[#This Row],[Total  Bill Amount]]-Main[[#This Row],[Insurance Coverage]]</f>
        <v>20689.761459687601</v>
      </c>
      <c r="R330">
        <f>_xlfn.XLOOKUP(Main[[#This Row],[Patient_ID]],Hospitalvisits[Patient_ID],Hospitalvisits[Readmission Status])</f>
        <v>0</v>
      </c>
      <c r="S330" t="str">
        <f>_xlfn.XLOOKUP(Main[[#This Row],[Patient_ID]],Hospitalvisits[Patient_ID],Hospitalvisits[Hospital_Bed])</f>
        <v>Semi-Private Room</v>
      </c>
    </row>
    <row r="331" spans="1:19">
      <c r="A331">
        <v>366</v>
      </c>
      <c r="B331" t="s">
        <v>379</v>
      </c>
      <c r="C331">
        <v>49</v>
      </c>
      <c r="D331" t="str" cm="1">
        <f t="array" ref="D331">_xlfn.IFS(Main[[#This Row],[Age]]&lt;=23,"[0-23]",Main[[#This Row],[Age]]&lt;=45,"[24-45]",Main[[#This Row],[Age]]&lt;=68,"[46-68]",Main[[#This Row],[Age]]&gt;68,"[68+]")</f>
        <v>[46-68]</v>
      </c>
      <c r="E331" t="s">
        <v>12</v>
      </c>
      <c r="F331" t="s">
        <v>10</v>
      </c>
      <c r="G331" s="6">
        <v>33.04838184340764</v>
      </c>
      <c r="H331">
        <v>3</v>
      </c>
      <c r="I331">
        <v>7</v>
      </c>
      <c r="J331" s="3">
        <f>_xlfn.XLOOKUP(Main[[#This Row],[Patient_ID]],Hospitalvisits[Patient_ID],Hospitalvisits[Admission_Date])</f>
        <v>44666</v>
      </c>
      <c r="K331" s="3">
        <f>_xlfn.XLOOKUP(Main[[#This Row],[Patient_ID]],Hospitalvisits[Patient_ID],Hospitalvisits[Discharge_Date])</f>
        <v>44676</v>
      </c>
      <c r="L331">
        <f>Main[[#This Row],[Discharge Date]]-Main[[#This Row],[Admission Date]]</f>
        <v>10</v>
      </c>
      <c r="M331" t="str">
        <f>_xlfn.XLOOKUP(Main[[#This Row],[Patient_ID]],Hospitalvisits[Patient_ID],Hospitalvisits[Medical_Condition])</f>
        <v>Severe Trauma</v>
      </c>
      <c r="N331" t="str">
        <f>_xlfn.XLOOKUP(Main[[#This Row],[Patient_ID]],Hospitalvisits[Patient_ID],Hospitalvisits[Department])</f>
        <v>Emergency</v>
      </c>
      <c r="O331" s="8">
        <f>_xlfn.XLOOKUP(Main[[#This Row],[Patient_ID]],Financials[Patient_ID],Financials[Total_Bill_Amount])</f>
        <v>23947</v>
      </c>
      <c r="P331">
        <f>_xlfn.XLOOKUP(Main[[#This Row],[Patient_ID]],Financials[Patient_ID],Financials[Insurance_Coverage])</f>
        <v>12050.934703815719</v>
      </c>
      <c r="Q331">
        <f>Main[[#This Row],[Total  Bill Amount]]-Main[[#This Row],[Insurance Coverage]]</f>
        <v>11896.065296184281</v>
      </c>
      <c r="R331">
        <f>_xlfn.XLOOKUP(Main[[#This Row],[Patient_ID]],Hospitalvisits[Patient_ID],Hospitalvisits[Readmission Status])</f>
        <v>0</v>
      </c>
      <c r="S331" t="str">
        <f>_xlfn.XLOOKUP(Main[[#This Row],[Patient_ID]],Hospitalvisits[Patient_ID],Hospitalvisits[Hospital_Bed])</f>
        <v>Private Room</v>
      </c>
    </row>
    <row r="332" spans="1:19">
      <c r="A332">
        <v>367</v>
      </c>
      <c r="B332" t="s">
        <v>380</v>
      </c>
      <c r="C332">
        <v>40</v>
      </c>
      <c r="D332" t="str" cm="1">
        <f t="array" ref="D332">_xlfn.IFS(Main[[#This Row],[Age]]&lt;=23,"[0-23]",Main[[#This Row],[Age]]&lt;=45,"[24-45]",Main[[#This Row],[Age]]&lt;=68,"[46-68]",Main[[#This Row],[Age]]&gt;68,"[68+]")</f>
        <v>[24-45]</v>
      </c>
      <c r="E332" t="s">
        <v>9</v>
      </c>
      <c r="F332" t="s">
        <v>18</v>
      </c>
      <c r="G332" s="6">
        <v>36.591928773694129</v>
      </c>
      <c r="H332">
        <v>2</v>
      </c>
      <c r="I332">
        <v>2</v>
      </c>
      <c r="J332" s="3">
        <f>_xlfn.XLOOKUP(Main[[#This Row],[Patient_ID]],Hospitalvisits[Patient_ID],Hospitalvisits[Admission_Date])</f>
        <v>44591</v>
      </c>
      <c r="K332" s="3">
        <f>_xlfn.XLOOKUP(Main[[#This Row],[Patient_ID]],Hospitalvisits[Patient_ID],Hospitalvisits[Discharge_Date])</f>
        <v>44601</v>
      </c>
      <c r="L332">
        <f>Main[[#This Row],[Discharge Date]]-Main[[#This Row],[Admission Date]]</f>
        <v>10</v>
      </c>
      <c r="M332" t="str">
        <f>_xlfn.XLOOKUP(Main[[#This Row],[Patient_ID]],Hospitalvisits[Patient_ID],Hospitalvisits[Medical_Condition])</f>
        <v>Internal Bleeding</v>
      </c>
      <c r="N332" t="str">
        <f>_xlfn.XLOOKUP(Main[[#This Row],[Patient_ID]],Hospitalvisits[Patient_ID],Hospitalvisits[Department])</f>
        <v>Emergency</v>
      </c>
      <c r="O332" s="8">
        <f>_xlfn.XLOOKUP(Main[[#This Row],[Patient_ID]],Financials[Patient_ID],Financials[Total_Bill_Amount])</f>
        <v>26466</v>
      </c>
      <c r="P332">
        <f>_xlfn.XLOOKUP(Main[[#This Row],[Patient_ID]],Financials[Patient_ID],Financials[Insurance_Coverage])</f>
        <v>21280.990802273111</v>
      </c>
      <c r="Q332">
        <f>Main[[#This Row],[Total  Bill Amount]]-Main[[#This Row],[Insurance Coverage]]</f>
        <v>5185.0091977268894</v>
      </c>
      <c r="R332">
        <f>_xlfn.XLOOKUP(Main[[#This Row],[Patient_ID]],Hospitalvisits[Patient_ID],Hospitalvisits[Readmission Status])</f>
        <v>0</v>
      </c>
      <c r="S332" t="str">
        <f>_xlfn.XLOOKUP(Main[[#This Row],[Patient_ID]],Hospitalvisits[Patient_ID],Hospitalvisits[Hospital_Bed])</f>
        <v>Private Room</v>
      </c>
    </row>
    <row r="333" spans="1:19">
      <c r="A333">
        <v>368</v>
      </c>
      <c r="B333" t="s">
        <v>381</v>
      </c>
      <c r="C333">
        <v>30</v>
      </c>
      <c r="D333" t="str" cm="1">
        <f t="array" ref="D333">_xlfn.IFS(Main[[#This Row],[Age]]&lt;=23,"[0-23]",Main[[#This Row],[Age]]&lt;=45,"[24-45]",Main[[#This Row],[Age]]&lt;=68,"[46-68]",Main[[#This Row],[Age]]&gt;68,"[68+]")</f>
        <v>[24-45]</v>
      </c>
      <c r="E333" t="s">
        <v>12</v>
      </c>
      <c r="F333" t="s">
        <v>10</v>
      </c>
      <c r="G333" s="6">
        <v>38.053548646720202</v>
      </c>
      <c r="H333">
        <v>0</v>
      </c>
      <c r="I333">
        <v>4</v>
      </c>
      <c r="J333" s="3">
        <f>_xlfn.XLOOKUP(Main[[#This Row],[Patient_ID]],Hospitalvisits[Patient_ID],Hospitalvisits[Admission_Date])</f>
        <v>45211</v>
      </c>
      <c r="K333" s="3">
        <f>_xlfn.XLOOKUP(Main[[#This Row],[Patient_ID]],Hospitalvisits[Patient_ID],Hospitalvisits[Discharge_Date])</f>
        <v>45215</v>
      </c>
      <c r="L333">
        <f>Main[[#This Row],[Discharge Date]]-Main[[#This Row],[Admission Date]]</f>
        <v>4</v>
      </c>
      <c r="M333" t="str">
        <f>_xlfn.XLOOKUP(Main[[#This Row],[Patient_ID]],Hospitalvisits[Patient_ID],Hospitalvisits[Medical_Condition])</f>
        <v>Arthritis</v>
      </c>
      <c r="N333" t="str">
        <f>_xlfn.XLOOKUP(Main[[#This Row],[Patient_ID]],Hospitalvisits[Patient_ID],Hospitalvisits[Department])</f>
        <v>Orthopedics</v>
      </c>
      <c r="O333" s="8">
        <f>_xlfn.XLOOKUP(Main[[#This Row],[Patient_ID]],Financials[Patient_ID],Financials[Total_Bill_Amount])</f>
        <v>7099</v>
      </c>
      <c r="P333">
        <f>_xlfn.XLOOKUP(Main[[#This Row],[Patient_ID]],Financials[Patient_ID],Financials[Insurance_Coverage])</f>
        <v>6098.771446138383</v>
      </c>
      <c r="Q333">
        <f>Main[[#This Row],[Total  Bill Amount]]-Main[[#This Row],[Insurance Coverage]]</f>
        <v>1000.228553861617</v>
      </c>
      <c r="R333">
        <f>_xlfn.XLOOKUP(Main[[#This Row],[Patient_ID]],Hospitalvisits[Patient_ID],Hospitalvisits[Readmission Status])</f>
        <v>0</v>
      </c>
      <c r="S333" t="str">
        <f>_xlfn.XLOOKUP(Main[[#This Row],[Patient_ID]],Hospitalvisits[Patient_ID],Hospitalvisits[Hospital_Bed])</f>
        <v>Semi-Private Room</v>
      </c>
    </row>
    <row r="334" spans="1:19">
      <c r="A334">
        <v>369</v>
      </c>
      <c r="B334" t="s">
        <v>382</v>
      </c>
      <c r="C334">
        <v>35</v>
      </c>
      <c r="D334" t="str" cm="1">
        <f t="array" ref="D334">_xlfn.IFS(Main[[#This Row],[Age]]&lt;=23,"[0-23]",Main[[#This Row],[Age]]&lt;=45,"[24-45]",Main[[#This Row],[Age]]&lt;=68,"[46-68]",Main[[#This Row],[Age]]&gt;68,"[68+]")</f>
        <v>[24-45]</v>
      </c>
      <c r="E334" t="s">
        <v>9</v>
      </c>
      <c r="F334" t="s">
        <v>10</v>
      </c>
      <c r="G334" s="6">
        <v>38.527064378788779</v>
      </c>
      <c r="H334">
        <v>2</v>
      </c>
      <c r="I334">
        <v>10</v>
      </c>
      <c r="J334" s="3">
        <f>_xlfn.XLOOKUP(Main[[#This Row],[Patient_ID]],Hospitalvisits[Patient_ID],Hospitalvisits[Admission_Date])</f>
        <v>44867</v>
      </c>
      <c r="K334" s="3">
        <f>_xlfn.XLOOKUP(Main[[#This Row],[Patient_ID]],Hospitalvisits[Patient_ID],Hospitalvisits[Discharge_Date])</f>
        <v>44874</v>
      </c>
      <c r="L334">
        <f>Main[[#This Row],[Discharge Date]]-Main[[#This Row],[Admission Date]]</f>
        <v>7</v>
      </c>
      <c r="M334" t="str">
        <f>_xlfn.XLOOKUP(Main[[#This Row],[Patient_ID]],Hospitalvisits[Patient_ID],Hospitalvisits[Medical_Condition])</f>
        <v>Internal Bleeding</v>
      </c>
      <c r="N334" t="str">
        <f>_xlfn.XLOOKUP(Main[[#This Row],[Patient_ID]],Hospitalvisits[Patient_ID],Hospitalvisits[Department])</f>
        <v>Emergency</v>
      </c>
      <c r="O334" s="8">
        <f>_xlfn.XLOOKUP(Main[[#This Row],[Patient_ID]],Financials[Patient_ID],Financials[Total_Bill_Amount])</f>
        <v>10285</v>
      </c>
      <c r="P334">
        <f>_xlfn.XLOOKUP(Main[[#This Row],[Patient_ID]],Financials[Patient_ID],Financials[Insurance_Coverage])</f>
        <v>8983.9916712254344</v>
      </c>
      <c r="Q334">
        <f>Main[[#This Row],[Total  Bill Amount]]-Main[[#This Row],[Insurance Coverage]]</f>
        <v>1301.0083287745656</v>
      </c>
      <c r="R334">
        <f>_xlfn.XLOOKUP(Main[[#This Row],[Patient_ID]],Hospitalvisits[Patient_ID],Hospitalvisits[Readmission Status])</f>
        <v>0</v>
      </c>
      <c r="S334" t="str">
        <f>_xlfn.XLOOKUP(Main[[#This Row],[Patient_ID]],Hospitalvisits[Patient_ID],Hospitalvisits[Hospital_Bed])</f>
        <v>General Ward</v>
      </c>
    </row>
    <row r="335" spans="1:19">
      <c r="A335">
        <v>370</v>
      </c>
      <c r="B335" t="s">
        <v>383</v>
      </c>
      <c r="C335">
        <v>39</v>
      </c>
      <c r="D335" t="str" cm="1">
        <f t="array" ref="D335">_xlfn.IFS(Main[[#This Row],[Age]]&lt;=23,"[0-23]",Main[[#This Row],[Age]]&lt;=45,"[24-45]",Main[[#This Row],[Age]]&lt;=68,"[46-68]",Main[[#This Row],[Age]]&gt;68,"[68+]")</f>
        <v>[24-45]</v>
      </c>
      <c r="E335" t="s">
        <v>9</v>
      </c>
      <c r="F335" t="s">
        <v>16</v>
      </c>
      <c r="G335" s="6">
        <v>20.20134421878787</v>
      </c>
      <c r="H335">
        <v>4</v>
      </c>
      <c r="I335">
        <v>7</v>
      </c>
      <c r="J335" s="3">
        <f>_xlfn.XLOOKUP(Main[[#This Row],[Patient_ID]],Hospitalvisits[Patient_ID],Hospitalvisits[Admission_Date])</f>
        <v>45247</v>
      </c>
      <c r="K335" s="3">
        <f>_xlfn.XLOOKUP(Main[[#This Row],[Patient_ID]],Hospitalvisits[Patient_ID],Hospitalvisits[Discharge_Date])</f>
        <v>45249</v>
      </c>
      <c r="L335">
        <f>Main[[#This Row],[Discharge Date]]-Main[[#This Row],[Admission Date]]</f>
        <v>2</v>
      </c>
      <c r="M335" t="str">
        <f>_xlfn.XLOOKUP(Main[[#This Row],[Patient_ID]],Hospitalvisits[Patient_ID],Hospitalvisits[Medical_Condition])</f>
        <v>Fracture</v>
      </c>
      <c r="N335" t="str">
        <f>_xlfn.XLOOKUP(Main[[#This Row],[Patient_ID]],Hospitalvisits[Patient_ID],Hospitalvisits[Department])</f>
        <v>Orthopedics</v>
      </c>
      <c r="O335" s="8">
        <f>_xlfn.XLOOKUP(Main[[#This Row],[Patient_ID]],Financials[Patient_ID],Financials[Total_Bill_Amount])</f>
        <v>15396</v>
      </c>
      <c r="P335">
        <f>_xlfn.XLOOKUP(Main[[#This Row],[Patient_ID]],Financials[Patient_ID],Financials[Insurance_Coverage])</f>
        <v>12545.67958943815</v>
      </c>
      <c r="Q335">
        <f>Main[[#This Row],[Total  Bill Amount]]-Main[[#This Row],[Insurance Coverage]]</f>
        <v>2850.3204105618497</v>
      </c>
      <c r="R335">
        <f>_xlfn.XLOOKUP(Main[[#This Row],[Patient_ID]],Hospitalvisits[Patient_ID],Hospitalvisits[Readmission Status])</f>
        <v>1</v>
      </c>
      <c r="S335" t="str">
        <f>_xlfn.XLOOKUP(Main[[#This Row],[Patient_ID]],Hospitalvisits[Patient_ID],Hospitalvisits[Hospital_Bed])</f>
        <v>General Ward</v>
      </c>
    </row>
    <row r="336" spans="1:19">
      <c r="A336">
        <v>371</v>
      </c>
      <c r="B336" t="s">
        <v>384</v>
      </c>
      <c r="C336">
        <v>28</v>
      </c>
      <c r="D336" t="str" cm="1">
        <f t="array" ref="D336">_xlfn.IFS(Main[[#This Row],[Age]]&lt;=23,"[0-23]",Main[[#This Row],[Age]]&lt;=45,"[24-45]",Main[[#This Row],[Age]]&lt;=68,"[46-68]",Main[[#This Row],[Age]]&gt;68,"[68+]")</f>
        <v>[24-45]</v>
      </c>
      <c r="E336" t="s">
        <v>9</v>
      </c>
      <c r="F336" t="s">
        <v>16</v>
      </c>
      <c r="G336" s="6">
        <v>29.38925392773961</v>
      </c>
      <c r="H336">
        <v>0</v>
      </c>
      <c r="I336">
        <v>7</v>
      </c>
      <c r="J336" s="3">
        <f>_xlfn.XLOOKUP(Main[[#This Row],[Patient_ID]],Hospitalvisits[Patient_ID],Hospitalvisits[Admission_Date])</f>
        <v>44690</v>
      </c>
      <c r="K336" s="3">
        <f>_xlfn.XLOOKUP(Main[[#This Row],[Patient_ID]],Hospitalvisits[Patient_ID],Hospitalvisits[Discharge_Date])</f>
        <v>44699</v>
      </c>
      <c r="L336">
        <f>Main[[#This Row],[Discharge Date]]-Main[[#This Row],[Admission Date]]</f>
        <v>9</v>
      </c>
      <c r="M336" t="str">
        <f>_xlfn.XLOOKUP(Main[[#This Row],[Patient_ID]],Hospitalvisits[Patient_ID],Hospitalvisits[Medical_Condition])</f>
        <v>Internal Bleeding</v>
      </c>
      <c r="N336" t="str">
        <f>_xlfn.XLOOKUP(Main[[#This Row],[Patient_ID]],Hospitalvisits[Patient_ID],Hospitalvisits[Department])</f>
        <v>Emergency</v>
      </c>
      <c r="O336" s="8">
        <f>_xlfn.XLOOKUP(Main[[#This Row],[Patient_ID]],Financials[Patient_ID],Financials[Total_Bill_Amount])</f>
        <v>32367</v>
      </c>
      <c r="P336">
        <f>_xlfn.XLOOKUP(Main[[#This Row],[Patient_ID]],Financials[Patient_ID],Financials[Insurance_Coverage])</f>
        <v>24322.904212655401</v>
      </c>
      <c r="Q336">
        <f>Main[[#This Row],[Total  Bill Amount]]-Main[[#This Row],[Insurance Coverage]]</f>
        <v>8044.0957873445986</v>
      </c>
      <c r="R336">
        <f>_xlfn.XLOOKUP(Main[[#This Row],[Patient_ID]],Hospitalvisits[Patient_ID],Hospitalvisits[Readmission Status])</f>
        <v>0</v>
      </c>
      <c r="S336" t="str">
        <f>_xlfn.XLOOKUP(Main[[#This Row],[Patient_ID]],Hospitalvisits[Patient_ID],Hospitalvisits[Hospital_Bed])</f>
        <v>Private Room</v>
      </c>
    </row>
    <row r="337" spans="1:19">
      <c r="A337">
        <v>372</v>
      </c>
      <c r="B337" t="s">
        <v>385</v>
      </c>
      <c r="C337">
        <v>68</v>
      </c>
      <c r="D337" t="str" cm="1">
        <f t="array" ref="D337">_xlfn.IFS(Main[[#This Row],[Age]]&lt;=23,"[0-23]",Main[[#This Row],[Age]]&lt;=45,"[24-45]",Main[[#This Row],[Age]]&lt;=68,"[46-68]",Main[[#This Row],[Age]]&gt;68,"[68+]")</f>
        <v>[46-68]</v>
      </c>
      <c r="E337" t="s">
        <v>12</v>
      </c>
      <c r="F337" t="s">
        <v>18</v>
      </c>
      <c r="G337" s="6">
        <v>29.997146167700411</v>
      </c>
      <c r="H337">
        <v>5</v>
      </c>
      <c r="I337">
        <v>4</v>
      </c>
      <c r="J337" s="3">
        <f>_xlfn.XLOOKUP(Main[[#This Row],[Patient_ID]],Hospitalvisits[Patient_ID],Hospitalvisits[Admission_Date])</f>
        <v>44789</v>
      </c>
      <c r="K337" s="3">
        <f>_xlfn.XLOOKUP(Main[[#This Row],[Patient_ID]],Hospitalvisits[Patient_ID],Hospitalvisits[Discharge_Date])</f>
        <v>44793</v>
      </c>
      <c r="L337">
        <f>Main[[#This Row],[Discharge Date]]-Main[[#This Row],[Admission Date]]</f>
        <v>4</v>
      </c>
      <c r="M337" t="str">
        <f>_xlfn.XLOOKUP(Main[[#This Row],[Patient_ID]],Hospitalvisits[Patient_ID],Hospitalvisits[Medical_Condition])</f>
        <v>Internal Bleeding</v>
      </c>
      <c r="N337" t="str">
        <f>_xlfn.XLOOKUP(Main[[#This Row],[Patient_ID]],Hospitalvisits[Patient_ID],Hospitalvisits[Department])</f>
        <v>Emergency</v>
      </c>
      <c r="O337" s="8">
        <f>_xlfn.XLOOKUP(Main[[#This Row],[Patient_ID]],Financials[Patient_ID],Financials[Total_Bill_Amount])</f>
        <v>8691</v>
      </c>
      <c r="P337">
        <f>_xlfn.XLOOKUP(Main[[#This Row],[Patient_ID]],Financials[Patient_ID],Financials[Insurance_Coverage])</f>
        <v>7401.9126946428414</v>
      </c>
      <c r="Q337">
        <f>Main[[#This Row],[Total  Bill Amount]]-Main[[#This Row],[Insurance Coverage]]</f>
        <v>1289.0873053571586</v>
      </c>
      <c r="R337">
        <f>_xlfn.XLOOKUP(Main[[#This Row],[Patient_ID]],Hospitalvisits[Patient_ID],Hospitalvisits[Readmission Status])</f>
        <v>0</v>
      </c>
      <c r="S337" t="str">
        <f>_xlfn.XLOOKUP(Main[[#This Row],[Patient_ID]],Hospitalvisits[Patient_ID],Hospitalvisits[Hospital_Bed])</f>
        <v>Semi-Private Room</v>
      </c>
    </row>
    <row r="338" spans="1:19">
      <c r="A338">
        <v>373</v>
      </c>
      <c r="B338" t="s">
        <v>386</v>
      </c>
      <c r="C338">
        <v>3</v>
      </c>
      <c r="D338" t="str" cm="1">
        <f t="array" ref="D338">_xlfn.IFS(Main[[#This Row],[Age]]&lt;=23,"[0-23]",Main[[#This Row],[Age]]&lt;=45,"[24-45]",Main[[#This Row],[Age]]&lt;=68,"[46-68]",Main[[#This Row],[Age]]&gt;68,"[68+]")</f>
        <v>[0-23]</v>
      </c>
      <c r="E338" t="s">
        <v>9</v>
      </c>
      <c r="F338" t="s">
        <v>16</v>
      </c>
      <c r="G338" s="6">
        <v>22.938608245566961</v>
      </c>
      <c r="H338">
        <v>4</v>
      </c>
      <c r="I338">
        <v>4</v>
      </c>
      <c r="J338" s="3">
        <f>_xlfn.XLOOKUP(Main[[#This Row],[Patient_ID]],Hospitalvisits[Patient_ID],Hospitalvisits[Admission_Date])</f>
        <v>44729</v>
      </c>
      <c r="K338" s="3">
        <f>_xlfn.XLOOKUP(Main[[#This Row],[Patient_ID]],Hospitalvisits[Patient_ID],Hospitalvisits[Discharge_Date])</f>
        <v>44733</v>
      </c>
      <c r="L338">
        <f>Main[[#This Row],[Discharge Date]]-Main[[#This Row],[Admission Date]]</f>
        <v>4</v>
      </c>
      <c r="M338" t="str">
        <f>_xlfn.XLOOKUP(Main[[#This Row],[Patient_ID]],Hospitalvisits[Patient_ID],Hospitalvisits[Medical_Condition])</f>
        <v>Fracture</v>
      </c>
      <c r="N338" t="str">
        <f>_xlfn.XLOOKUP(Main[[#This Row],[Patient_ID]],Hospitalvisits[Patient_ID],Hospitalvisits[Department])</f>
        <v>Orthopedics</v>
      </c>
      <c r="O338" s="8">
        <f>_xlfn.XLOOKUP(Main[[#This Row],[Patient_ID]],Financials[Patient_ID],Financials[Total_Bill_Amount])</f>
        <v>15451</v>
      </c>
      <c r="P338">
        <f>_xlfn.XLOOKUP(Main[[#This Row],[Patient_ID]],Financials[Patient_ID],Financials[Insurance_Coverage])</f>
        <v>8877.2559642716005</v>
      </c>
      <c r="Q338">
        <f>Main[[#This Row],[Total  Bill Amount]]-Main[[#This Row],[Insurance Coverage]]</f>
        <v>6573.7440357283995</v>
      </c>
      <c r="R338">
        <f>_xlfn.XLOOKUP(Main[[#This Row],[Patient_ID]],Hospitalvisits[Patient_ID],Hospitalvisits[Readmission Status])</f>
        <v>0</v>
      </c>
      <c r="S338" t="str">
        <f>_xlfn.XLOOKUP(Main[[#This Row],[Patient_ID]],Hospitalvisits[Patient_ID],Hospitalvisits[Hospital_Bed])</f>
        <v>Private Room</v>
      </c>
    </row>
    <row r="339" spans="1:19">
      <c r="A339">
        <v>374</v>
      </c>
      <c r="B339" t="s">
        <v>387</v>
      </c>
      <c r="C339">
        <v>66</v>
      </c>
      <c r="D339" t="str" cm="1">
        <f t="array" ref="D339">_xlfn.IFS(Main[[#This Row],[Age]]&lt;=23,"[0-23]",Main[[#This Row],[Age]]&lt;=45,"[24-45]",Main[[#This Row],[Age]]&lt;=68,"[46-68]",Main[[#This Row],[Age]]&gt;68,"[68+]")</f>
        <v>[46-68]</v>
      </c>
      <c r="E339" t="s">
        <v>9</v>
      </c>
      <c r="F339" t="s">
        <v>10</v>
      </c>
      <c r="G339" s="6">
        <v>24.02314049588686</v>
      </c>
      <c r="H339">
        <v>3</v>
      </c>
      <c r="I339">
        <v>8</v>
      </c>
      <c r="J339" s="3">
        <f>_xlfn.XLOOKUP(Main[[#This Row],[Patient_ID]],Hospitalvisits[Patient_ID],Hospitalvisits[Admission_Date])</f>
        <v>45620</v>
      </c>
      <c r="K339" s="3">
        <f>_xlfn.XLOOKUP(Main[[#This Row],[Patient_ID]],Hospitalvisits[Patient_ID],Hospitalvisits[Discharge_Date])</f>
        <v>45628</v>
      </c>
      <c r="L339">
        <f>Main[[#This Row],[Discharge Date]]-Main[[#This Row],[Admission Date]]</f>
        <v>8</v>
      </c>
      <c r="M339" t="str">
        <f>_xlfn.XLOOKUP(Main[[#This Row],[Patient_ID]],Hospitalvisits[Patient_ID],Hospitalvisits[Medical_Condition])</f>
        <v>Seizures</v>
      </c>
      <c r="N339" t="str">
        <f>_xlfn.XLOOKUP(Main[[#This Row],[Patient_ID]],Hospitalvisits[Patient_ID],Hospitalvisits[Department])</f>
        <v>Neurology</v>
      </c>
      <c r="O339" s="8">
        <f>_xlfn.XLOOKUP(Main[[#This Row],[Patient_ID]],Financials[Patient_ID],Financials[Total_Bill_Amount])</f>
        <v>26798</v>
      </c>
      <c r="P339">
        <f>_xlfn.XLOOKUP(Main[[#This Row],[Patient_ID]],Financials[Patient_ID],Financials[Insurance_Coverage])</f>
        <v>19338.042605289578</v>
      </c>
      <c r="Q339">
        <f>Main[[#This Row],[Total  Bill Amount]]-Main[[#This Row],[Insurance Coverage]]</f>
        <v>7459.9573947104218</v>
      </c>
      <c r="R339">
        <f>_xlfn.XLOOKUP(Main[[#This Row],[Patient_ID]],Hospitalvisits[Patient_ID],Hospitalvisits[Readmission Status])</f>
        <v>1</v>
      </c>
      <c r="S339" t="str">
        <f>_xlfn.XLOOKUP(Main[[#This Row],[Patient_ID]],Hospitalvisits[Patient_ID],Hospitalvisits[Hospital_Bed])</f>
        <v>ICU</v>
      </c>
    </row>
    <row r="340" spans="1:19">
      <c r="A340">
        <v>375</v>
      </c>
      <c r="B340" t="s">
        <v>388</v>
      </c>
      <c r="C340">
        <v>29</v>
      </c>
      <c r="D340" t="str" cm="1">
        <f t="array" ref="D340">_xlfn.IFS(Main[[#This Row],[Age]]&lt;=23,"[0-23]",Main[[#This Row],[Age]]&lt;=45,"[24-45]",Main[[#This Row],[Age]]&lt;=68,"[46-68]",Main[[#This Row],[Age]]&gt;68,"[68+]")</f>
        <v>[24-45]</v>
      </c>
      <c r="E340" t="s">
        <v>12</v>
      </c>
      <c r="F340" t="s">
        <v>16</v>
      </c>
      <c r="G340" s="6">
        <v>23.31082355089735</v>
      </c>
      <c r="H340">
        <v>0</v>
      </c>
      <c r="I340">
        <v>5</v>
      </c>
      <c r="J340" s="3">
        <f>_xlfn.XLOOKUP(Main[[#This Row],[Patient_ID]],Hospitalvisits[Patient_ID],Hospitalvisits[Admission_Date])</f>
        <v>44565</v>
      </c>
      <c r="K340" s="3">
        <f>_xlfn.XLOOKUP(Main[[#This Row],[Patient_ID]],Hospitalvisits[Patient_ID],Hospitalvisits[Discharge_Date])</f>
        <v>44568</v>
      </c>
      <c r="L340">
        <f>Main[[#This Row],[Discharge Date]]-Main[[#This Row],[Admission Date]]</f>
        <v>3</v>
      </c>
      <c r="M340" t="str">
        <f>_xlfn.XLOOKUP(Main[[#This Row],[Patient_ID]],Hospitalvisits[Patient_ID],Hospitalvisits[Medical_Condition])</f>
        <v>Asthma</v>
      </c>
      <c r="N340" t="str">
        <f>_xlfn.XLOOKUP(Main[[#This Row],[Patient_ID]],Hospitalvisits[Patient_ID],Hospitalvisits[Department])</f>
        <v>Pediatrics</v>
      </c>
      <c r="O340" s="8">
        <f>_xlfn.XLOOKUP(Main[[#This Row],[Patient_ID]],Financials[Patient_ID],Financials[Total_Bill_Amount])</f>
        <v>15920</v>
      </c>
      <c r="P340">
        <f>_xlfn.XLOOKUP(Main[[#This Row],[Patient_ID]],Financials[Patient_ID],Financials[Insurance_Coverage])</f>
        <v>8041.1507176486521</v>
      </c>
      <c r="Q340">
        <f>Main[[#This Row],[Total  Bill Amount]]-Main[[#This Row],[Insurance Coverage]]</f>
        <v>7878.8492823513479</v>
      </c>
      <c r="R340">
        <f>_xlfn.XLOOKUP(Main[[#This Row],[Patient_ID]],Hospitalvisits[Patient_ID],Hospitalvisits[Readmission Status])</f>
        <v>0</v>
      </c>
      <c r="S340" t="str">
        <f>_xlfn.XLOOKUP(Main[[#This Row],[Patient_ID]],Hospitalvisits[Patient_ID],Hospitalvisits[Hospital_Bed])</f>
        <v>ICU</v>
      </c>
    </row>
    <row r="341" spans="1:19">
      <c r="A341">
        <v>376</v>
      </c>
      <c r="B341" t="s">
        <v>389</v>
      </c>
      <c r="C341">
        <v>23</v>
      </c>
      <c r="D341" t="str" cm="1">
        <f t="array" ref="D341">_xlfn.IFS(Main[[#This Row],[Age]]&lt;=23,"[0-23]",Main[[#This Row],[Age]]&lt;=45,"[24-45]",Main[[#This Row],[Age]]&lt;=68,"[46-68]",Main[[#This Row],[Age]]&gt;68,"[68+]")</f>
        <v>[0-23]</v>
      </c>
      <c r="E341" t="s">
        <v>9</v>
      </c>
      <c r="F341" t="s">
        <v>13</v>
      </c>
      <c r="G341" s="6">
        <v>37.399370172113819</v>
      </c>
      <c r="H341">
        <v>4</v>
      </c>
      <c r="I341">
        <v>7</v>
      </c>
      <c r="J341" s="3">
        <f>_xlfn.XLOOKUP(Main[[#This Row],[Patient_ID]],Hospitalvisits[Patient_ID],Hospitalvisits[Admission_Date])</f>
        <v>44908</v>
      </c>
      <c r="K341" s="3">
        <f>_xlfn.XLOOKUP(Main[[#This Row],[Patient_ID]],Hospitalvisits[Patient_ID],Hospitalvisits[Discharge_Date])</f>
        <v>44912</v>
      </c>
      <c r="L341">
        <f>Main[[#This Row],[Discharge Date]]-Main[[#This Row],[Admission Date]]</f>
        <v>4</v>
      </c>
      <c r="M341" t="str">
        <f>_xlfn.XLOOKUP(Main[[#This Row],[Patient_ID]],Hospitalvisits[Patient_ID],Hospitalvisits[Medical_Condition])</f>
        <v>Severe Trauma</v>
      </c>
      <c r="N341" t="str">
        <f>_xlfn.XLOOKUP(Main[[#This Row],[Patient_ID]],Hospitalvisits[Patient_ID],Hospitalvisits[Department])</f>
        <v>Emergency</v>
      </c>
      <c r="O341" s="8">
        <f>_xlfn.XLOOKUP(Main[[#This Row],[Patient_ID]],Financials[Patient_ID],Financials[Total_Bill_Amount])</f>
        <v>6390</v>
      </c>
      <c r="P341">
        <f>_xlfn.XLOOKUP(Main[[#This Row],[Patient_ID]],Financials[Patient_ID],Financials[Insurance_Coverage])</f>
        <v>4567.1490085781943</v>
      </c>
      <c r="Q341">
        <f>Main[[#This Row],[Total  Bill Amount]]-Main[[#This Row],[Insurance Coverage]]</f>
        <v>1822.8509914218057</v>
      </c>
      <c r="R341">
        <f>_xlfn.XLOOKUP(Main[[#This Row],[Patient_ID]],Hospitalvisits[Patient_ID],Hospitalvisits[Readmission Status])</f>
        <v>0</v>
      </c>
      <c r="S341" t="str">
        <f>_xlfn.XLOOKUP(Main[[#This Row],[Patient_ID]],Hospitalvisits[Patient_ID],Hospitalvisits[Hospital_Bed])</f>
        <v>Semi-Private Room</v>
      </c>
    </row>
    <row r="342" spans="1:19">
      <c r="A342">
        <v>377</v>
      </c>
      <c r="B342" t="s">
        <v>390</v>
      </c>
      <c r="C342">
        <v>14</v>
      </c>
      <c r="D342" t="str" cm="1">
        <f t="array" ref="D342">_xlfn.IFS(Main[[#This Row],[Age]]&lt;=23,"[0-23]",Main[[#This Row],[Age]]&lt;=45,"[24-45]",Main[[#This Row],[Age]]&lt;=68,"[46-68]",Main[[#This Row],[Age]]&gt;68,"[68+]")</f>
        <v>[0-23]</v>
      </c>
      <c r="E342" t="s">
        <v>9</v>
      </c>
      <c r="F342" t="s">
        <v>18</v>
      </c>
      <c r="G342" s="6">
        <v>24.72600563344572</v>
      </c>
      <c r="H342">
        <v>3</v>
      </c>
      <c r="I342">
        <v>8</v>
      </c>
      <c r="J342" s="3">
        <f>_xlfn.XLOOKUP(Main[[#This Row],[Patient_ID]],Hospitalvisits[Patient_ID],Hospitalvisits[Admission_Date])</f>
        <v>44655</v>
      </c>
      <c r="K342" s="3">
        <f>_xlfn.XLOOKUP(Main[[#This Row],[Patient_ID]],Hospitalvisits[Patient_ID],Hospitalvisits[Discharge_Date])</f>
        <v>44658</v>
      </c>
      <c r="L342">
        <f>Main[[#This Row],[Discharge Date]]-Main[[#This Row],[Admission Date]]</f>
        <v>3</v>
      </c>
      <c r="M342" t="str">
        <f>_xlfn.XLOOKUP(Main[[#This Row],[Patient_ID]],Hospitalvisits[Patient_ID],Hospitalvisits[Medical_Condition])</f>
        <v>Fracture</v>
      </c>
      <c r="N342" t="str">
        <f>_xlfn.XLOOKUP(Main[[#This Row],[Patient_ID]],Hospitalvisits[Patient_ID],Hospitalvisits[Department])</f>
        <v>Orthopedics</v>
      </c>
      <c r="O342" s="8">
        <f>_xlfn.XLOOKUP(Main[[#This Row],[Patient_ID]],Financials[Patient_ID],Financials[Total_Bill_Amount])</f>
        <v>23207</v>
      </c>
      <c r="P342">
        <f>_xlfn.XLOOKUP(Main[[#This Row],[Patient_ID]],Financials[Patient_ID],Financials[Insurance_Coverage])</f>
        <v>12241.805606048791</v>
      </c>
      <c r="Q342">
        <f>Main[[#This Row],[Total  Bill Amount]]-Main[[#This Row],[Insurance Coverage]]</f>
        <v>10965.194393951209</v>
      </c>
      <c r="R342">
        <f>_xlfn.XLOOKUP(Main[[#This Row],[Patient_ID]],Hospitalvisits[Patient_ID],Hospitalvisits[Readmission Status])</f>
        <v>0</v>
      </c>
      <c r="S342" t="str">
        <f>_xlfn.XLOOKUP(Main[[#This Row],[Patient_ID]],Hospitalvisits[Patient_ID],Hospitalvisits[Hospital_Bed])</f>
        <v>ICU</v>
      </c>
    </row>
    <row r="343" spans="1:19">
      <c r="A343">
        <v>378</v>
      </c>
      <c r="B343" t="s">
        <v>391</v>
      </c>
      <c r="C343">
        <v>51</v>
      </c>
      <c r="D343" t="str" cm="1">
        <f t="array" ref="D343">_xlfn.IFS(Main[[#This Row],[Age]]&lt;=23,"[0-23]",Main[[#This Row],[Age]]&lt;=45,"[24-45]",Main[[#This Row],[Age]]&lt;=68,"[46-68]",Main[[#This Row],[Age]]&gt;68,"[68+]")</f>
        <v>[46-68]</v>
      </c>
      <c r="E343" t="s">
        <v>12</v>
      </c>
      <c r="F343" t="s">
        <v>16</v>
      </c>
      <c r="G343" s="6">
        <v>17.20834438667994</v>
      </c>
      <c r="H343">
        <v>3</v>
      </c>
      <c r="I343">
        <v>3</v>
      </c>
      <c r="J343" s="3">
        <f>_xlfn.XLOOKUP(Main[[#This Row],[Patient_ID]],Hospitalvisits[Patient_ID],Hospitalvisits[Admission_Date])</f>
        <v>44643</v>
      </c>
      <c r="K343" s="3">
        <f>_xlfn.XLOOKUP(Main[[#This Row],[Patient_ID]],Hospitalvisits[Patient_ID],Hospitalvisits[Discharge_Date])</f>
        <v>44646</v>
      </c>
      <c r="L343">
        <f>Main[[#This Row],[Discharge Date]]-Main[[#This Row],[Admission Date]]</f>
        <v>3</v>
      </c>
      <c r="M343" t="str">
        <f>_xlfn.XLOOKUP(Main[[#This Row],[Patient_ID]],Hospitalvisits[Patient_ID],Hospitalvisits[Medical_Condition])</f>
        <v>Arthritis</v>
      </c>
      <c r="N343" t="str">
        <f>_xlfn.XLOOKUP(Main[[#This Row],[Patient_ID]],Hospitalvisits[Patient_ID],Hospitalvisits[Department])</f>
        <v>Orthopedics</v>
      </c>
      <c r="O343" s="8">
        <f>_xlfn.XLOOKUP(Main[[#This Row],[Patient_ID]],Financials[Patient_ID],Financials[Total_Bill_Amount])</f>
        <v>8456</v>
      </c>
      <c r="P343">
        <f>_xlfn.XLOOKUP(Main[[#This Row],[Patient_ID]],Financials[Patient_ID],Financials[Insurance_Coverage])</f>
        <v>7570.0751855318313</v>
      </c>
      <c r="Q343">
        <f>Main[[#This Row],[Total  Bill Amount]]-Main[[#This Row],[Insurance Coverage]]</f>
        <v>885.92481446816873</v>
      </c>
      <c r="R343">
        <f>_xlfn.XLOOKUP(Main[[#This Row],[Patient_ID]],Hospitalvisits[Patient_ID],Hospitalvisits[Readmission Status])</f>
        <v>0</v>
      </c>
      <c r="S343" t="str">
        <f>_xlfn.XLOOKUP(Main[[#This Row],[Patient_ID]],Hospitalvisits[Patient_ID],Hospitalvisits[Hospital_Bed])</f>
        <v>Semi-Private Room</v>
      </c>
    </row>
    <row r="344" spans="1:19">
      <c r="A344">
        <v>379</v>
      </c>
      <c r="B344" t="s">
        <v>392</v>
      </c>
      <c r="C344">
        <v>54</v>
      </c>
      <c r="D344" t="str" cm="1">
        <f t="array" ref="D344">_xlfn.IFS(Main[[#This Row],[Age]]&lt;=23,"[0-23]",Main[[#This Row],[Age]]&lt;=45,"[24-45]",Main[[#This Row],[Age]]&lt;=68,"[46-68]",Main[[#This Row],[Age]]&gt;68,"[68+]")</f>
        <v>[46-68]</v>
      </c>
      <c r="E344" t="s">
        <v>12</v>
      </c>
      <c r="F344" t="s">
        <v>18</v>
      </c>
      <c r="G344" s="6">
        <v>32.652786723990033</v>
      </c>
      <c r="H344">
        <v>0</v>
      </c>
      <c r="I344">
        <v>3</v>
      </c>
      <c r="J344" s="3">
        <f>_xlfn.XLOOKUP(Main[[#This Row],[Patient_ID]],Hospitalvisits[Patient_ID],Hospitalvisits[Admission_Date])</f>
        <v>44694</v>
      </c>
      <c r="K344" s="3">
        <f>_xlfn.XLOOKUP(Main[[#This Row],[Patient_ID]],Hospitalvisits[Patient_ID],Hospitalvisits[Discharge_Date])</f>
        <v>44697</v>
      </c>
      <c r="L344">
        <f>Main[[#This Row],[Discharge Date]]-Main[[#This Row],[Admission Date]]</f>
        <v>3</v>
      </c>
      <c r="M344" t="str">
        <f>_xlfn.XLOOKUP(Main[[#This Row],[Patient_ID]],Hospitalvisits[Patient_ID],Hospitalvisits[Medical_Condition])</f>
        <v>Allergies</v>
      </c>
      <c r="N344" t="str">
        <f>_xlfn.XLOOKUP(Main[[#This Row],[Patient_ID]],Hospitalvisits[Patient_ID],Hospitalvisits[Department])</f>
        <v>Pediatrics</v>
      </c>
      <c r="O344" s="8">
        <f>_xlfn.XLOOKUP(Main[[#This Row],[Patient_ID]],Financials[Patient_ID],Financials[Total_Bill_Amount])</f>
        <v>17191</v>
      </c>
      <c r="P344">
        <f>_xlfn.XLOOKUP(Main[[#This Row],[Patient_ID]],Financials[Patient_ID],Financials[Insurance_Coverage])</f>
        <v>13432.938175611551</v>
      </c>
      <c r="Q344">
        <f>Main[[#This Row],[Total  Bill Amount]]-Main[[#This Row],[Insurance Coverage]]</f>
        <v>3758.0618243884492</v>
      </c>
      <c r="R344">
        <f>_xlfn.XLOOKUP(Main[[#This Row],[Patient_ID]],Hospitalvisits[Patient_ID],Hospitalvisits[Readmission Status])</f>
        <v>0</v>
      </c>
      <c r="S344" t="str">
        <f>_xlfn.XLOOKUP(Main[[#This Row],[Patient_ID]],Hospitalvisits[Patient_ID],Hospitalvisits[Hospital_Bed])</f>
        <v>ICU</v>
      </c>
    </row>
    <row r="345" spans="1:19">
      <c r="A345">
        <v>380</v>
      </c>
      <c r="B345" t="s">
        <v>393</v>
      </c>
      <c r="C345">
        <v>43</v>
      </c>
      <c r="D345" t="str" cm="1">
        <f t="array" ref="D345">_xlfn.IFS(Main[[#This Row],[Age]]&lt;=23,"[0-23]",Main[[#This Row],[Age]]&lt;=45,"[24-45]",Main[[#This Row],[Age]]&lt;=68,"[46-68]",Main[[#This Row],[Age]]&gt;68,"[68+]")</f>
        <v>[24-45]</v>
      </c>
      <c r="E345" t="s">
        <v>9</v>
      </c>
      <c r="F345" t="s">
        <v>18</v>
      </c>
      <c r="G345" s="6">
        <v>25.7598197551008</v>
      </c>
      <c r="H345">
        <v>4</v>
      </c>
      <c r="I345">
        <v>2</v>
      </c>
      <c r="J345" s="3">
        <f>_xlfn.XLOOKUP(Main[[#This Row],[Patient_ID]],Hospitalvisits[Patient_ID],Hospitalvisits[Admission_Date])</f>
        <v>44798</v>
      </c>
      <c r="K345" s="3">
        <f>_xlfn.XLOOKUP(Main[[#This Row],[Patient_ID]],Hospitalvisits[Patient_ID],Hospitalvisits[Discharge_Date])</f>
        <v>44800</v>
      </c>
      <c r="L345">
        <f>Main[[#This Row],[Discharge Date]]-Main[[#This Row],[Admission Date]]</f>
        <v>2</v>
      </c>
      <c r="M345" t="str">
        <f>_xlfn.XLOOKUP(Main[[#This Row],[Patient_ID]],Hospitalvisits[Patient_ID],Hospitalvisits[Medical_Condition])</f>
        <v>Allergies</v>
      </c>
      <c r="N345" t="str">
        <f>_xlfn.XLOOKUP(Main[[#This Row],[Patient_ID]],Hospitalvisits[Patient_ID],Hospitalvisits[Department])</f>
        <v>Pediatrics</v>
      </c>
      <c r="O345" s="8">
        <f>_xlfn.XLOOKUP(Main[[#This Row],[Patient_ID]],Financials[Patient_ID],Financials[Total_Bill_Amount])</f>
        <v>18206</v>
      </c>
      <c r="P345">
        <f>_xlfn.XLOOKUP(Main[[#This Row],[Patient_ID]],Financials[Patient_ID],Financials[Insurance_Coverage])</f>
        <v>15112.38720709617</v>
      </c>
      <c r="Q345">
        <f>Main[[#This Row],[Total  Bill Amount]]-Main[[#This Row],[Insurance Coverage]]</f>
        <v>3093.6127929038303</v>
      </c>
      <c r="R345">
        <f>_xlfn.XLOOKUP(Main[[#This Row],[Patient_ID]],Hospitalvisits[Patient_ID],Hospitalvisits[Readmission Status])</f>
        <v>0</v>
      </c>
      <c r="S345" t="str">
        <f>_xlfn.XLOOKUP(Main[[#This Row],[Patient_ID]],Hospitalvisits[Patient_ID],Hospitalvisits[Hospital_Bed])</f>
        <v>Private Room</v>
      </c>
    </row>
    <row r="346" spans="1:19">
      <c r="A346">
        <v>381</v>
      </c>
      <c r="B346" t="s">
        <v>394</v>
      </c>
      <c r="C346">
        <v>48</v>
      </c>
      <c r="D346" t="str" cm="1">
        <f t="array" ref="D346">_xlfn.IFS(Main[[#This Row],[Age]]&lt;=23,"[0-23]",Main[[#This Row],[Age]]&lt;=45,"[24-45]",Main[[#This Row],[Age]]&lt;=68,"[46-68]",Main[[#This Row],[Age]]&gt;68,"[68+]")</f>
        <v>[46-68]</v>
      </c>
      <c r="E346" t="s">
        <v>9</v>
      </c>
      <c r="F346" t="s">
        <v>13</v>
      </c>
      <c r="G346" s="6">
        <v>36.86952701371969</v>
      </c>
      <c r="H346">
        <v>5</v>
      </c>
      <c r="I346">
        <v>6</v>
      </c>
      <c r="J346" s="3">
        <f>_xlfn.XLOOKUP(Main[[#This Row],[Patient_ID]],Hospitalvisits[Patient_ID],Hospitalvisits[Admission_Date])</f>
        <v>44817</v>
      </c>
      <c r="K346" s="3">
        <f>_xlfn.XLOOKUP(Main[[#This Row],[Patient_ID]],Hospitalvisits[Patient_ID],Hospitalvisits[Discharge_Date])</f>
        <v>44820</v>
      </c>
      <c r="L346">
        <f>Main[[#This Row],[Discharge Date]]-Main[[#This Row],[Admission Date]]</f>
        <v>3</v>
      </c>
      <c r="M346" t="str">
        <f>_xlfn.XLOOKUP(Main[[#This Row],[Patient_ID]],Hospitalvisits[Patient_ID],Hospitalvisits[Medical_Condition])</f>
        <v>Allergies</v>
      </c>
      <c r="N346" t="str">
        <f>_xlfn.XLOOKUP(Main[[#This Row],[Patient_ID]],Hospitalvisits[Patient_ID],Hospitalvisits[Department])</f>
        <v>Pediatrics</v>
      </c>
      <c r="O346" s="8">
        <f>_xlfn.XLOOKUP(Main[[#This Row],[Patient_ID]],Financials[Patient_ID],Financials[Total_Bill_Amount])</f>
        <v>3282</v>
      </c>
      <c r="P346">
        <f>_xlfn.XLOOKUP(Main[[#This Row],[Patient_ID]],Financials[Patient_ID],Financials[Insurance_Coverage])</f>
        <v>1866.287947695454</v>
      </c>
      <c r="Q346">
        <f>Main[[#This Row],[Total  Bill Amount]]-Main[[#This Row],[Insurance Coverage]]</f>
        <v>1415.712052304546</v>
      </c>
      <c r="R346">
        <f>_xlfn.XLOOKUP(Main[[#This Row],[Patient_ID]],Hospitalvisits[Patient_ID],Hospitalvisits[Readmission Status])</f>
        <v>0</v>
      </c>
      <c r="S346" t="str">
        <f>_xlfn.XLOOKUP(Main[[#This Row],[Patient_ID]],Hospitalvisits[Patient_ID],Hospitalvisits[Hospital_Bed])</f>
        <v>Semi-Private Room</v>
      </c>
    </row>
    <row r="347" spans="1:19">
      <c r="A347">
        <v>382</v>
      </c>
      <c r="B347" t="s">
        <v>395</v>
      </c>
      <c r="C347">
        <v>7</v>
      </c>
      <c r="D347" t="str" cm="1">
        <f t="array" ref="D347">_xlfn.IFS(Main[[#This Row],[Age]]&lt;=23,"[0-23]",Main[[#This Row],[Age]]&lt;=45,"[24-45]",Main[[#This Row],[Age]]&lt;=68,"[46-68]",Main[[#This Row],[Age]]&gt;68,"[68+]")</f>
        <v>[0-23]</v>
      </c>
      <c r="E347" t="s">
        <v>9</v>
      </c>
      <c r="F347" t="s">
        <v>18</v>
      </c>
      <c r="G347" s="6">
        <v>27.25793374955947</v>
      </c>
      <c r="H347">
        <v>2</v>
      </c>
      <c r="I347">
        <v>7</v>
      </c>
      <c r="J347" s="3">
        <f>_xlfn.XLOOKUP(Main[[#This Row],[Patient_ID]],Hospitalvisits[Patient_ID],Hospitalvisits[Admission_Date])</f>
        <v>44888</v>
      </c>
      <c r="K347" s="3">
        <f>_xlfn.XLOOKUP(Main[[#This Row],[Patient_ID]],Hospitalvisits[Patient_ID],Hospitalvisits[Discharge_Date])</f>
        <v>44901</v>
      </c>
      <c r="L347">
        <f>Main[[#This Row],[Discharge Date]]-Main[[#This Row],[Admission Date]]</f>
        <v>13</v>
      </c>
      <c r="M347" t="str">
        <f>_xlfn.XLOOKUP(Main[[#This Row],[Patient_ID]],Hospitalvisits[Patient_ID],Hospitalvisits[Medical_Condition])</f>
        <v>Tumor</v>
      </c>
      <c r="N347" t="str">
        <f>_xlfn.XLOOKUP(Main[[#This Row],[Patient_ID]],Hospitalvisits[Patient_ID],Hospitalvisits[Department])</f>
        <v>Oncology</v>
      </c>
      <c r="O347" s="8">
        <f>_xlfn.XLOOKUP(Main[[#This Row],[Patient_ID]],Financials[Patient_ID],Financials[Total_Bill_Amount])</f>
        <v>12114</v>
      </c>
      <c r="P347">
        <f>_xlfn.XLOOKUP(Main[[#This Row],[Patient_ID]],Financials[Patient_ID],Financials[Insurance_Coverage])</f>
        <v>7160.4557787379808</v>
      </c>
      <c r="Q347">
        <f>Main[[#This Row],[Total  Bill Amount]]-Main[[#This Row],[Insurance Coverage]]</f>
        <v>4953.5442212620192</v>
      </c>
      <c r="R347">
        <f>_xlfn.XLOOKUP(Main[[#This Row],[Patient_ID]],Hospitalvisits[Patient_ID],Hospitalvisits[Readmission Status])</f>
        <v>0</v>
      </c>
      <c r="S347" t="str">
        <f>_xlfn.XLOOKUP(Main[[#This Row],[Patient_ID]],Hospitalvisits[Patient_ID],Hospitalvisits[Hospital_Bed])</f>
        <v>Private Room</v>
      </c>
    </row>
    <row r="348" spans="1:19">
      <c r="A348">
        <v>384</v>
      </c>
      <c r="B348" t="s">
        <v>397</v>
      </c>
      <c r="C348">
        <v>7</v>
      </c>
      <c r="D348" t="str" cm="1">
        <f t="array" ref="D348">_xlfn.IFS(Main[[#This Row],[Age]]&lt;=23,"[0-23]",Main[[#This Row],[Age]]&lt;=45,"[24-45]",Main[[#This Row],[Age]]&lt;=68,"[46-68]",Main[[#This Row],[Age]]&gt;68,"[68+]")</f>
        <v>[0-23]</v>
      </c>
      <c r="E348" t="s">
        <v>9</v>
      </c>
      <c r="F348" t="s">
        <v>10</v>
      </c>
      <c r="G348" s="6">
        <v>21.180130345576138</v>
      </c>
      <c r="H348">
        <v>1</v>
      </c>
      <c r="I348">
        <v>9</v>
      </c>
      <c r="J348" s="3">
        <f>_xlfn.XLOOKUP(Main[[#This Row],[Patient_ID]],Hospitalvisits[Patient_ID],Hospitalvisits[Admission_Date])</f>
        <v>44772</v>
      </c>
      <c r="K348" s="3">
        <f>_xlfn.XLOOKUP(Main[[#This Row],[Patient_ID]],Hospitalvisits[Patient_ID],Hospitalvisits[Discharge_Date])</f>
        <v>44779</v>
      </c>
      <c r="L348">
        <f>Main[[#This Row],[Discharge Date]]-Main[[#This Row],[Admission Date]]</f>
        <v>7</v>
      </c>
      <c r="M348" t="str">
        <f>_xlfn.XLOOKUP(Main[[#This Row],[Patient_ID]],Hospitalvisits[Patient_ID],Hospitalvisits[Medical_Condition])</f>
        <v>Severe Trauma</v>
      </c>
      <c r="N348" t="str">
        <f>_xlfn.XLOOKUP(Main[[#This Row],[Patient_ID]],Hospitalvisits[Patient_ID],Hospitalvisits[Department])</f>
        <v>Emergency</v>
      </c>
      <c r="O348" s="8">
        <f>_xlfn.XLOOKUP(Main[[#This Row],[Patient_ID]],Financials[Patient_ID],Financials[Total_Bill_Amount])</f>
        <v>9012</v>
      </c>
      <c r="P348">
        <f>_xlfn.XLOOKUP(Main[[#This Row],[Patient_ID]],Financials[Patient_ID],Financials[Insurance_Coverage])</f>
        <v>7134.92379580323</v>
      </c>
      <c r="Q348">
        <f>Main[[#This Row],[Total  Bill Amount]]-Main[[#This Row],[Insurance Coverage]]</f>
        <v>1877.07620419677</v>
      </c>
      <c r="R348">
        <f>_xlfn.XLOOKUP(Main[[#This Row],[Patient_ID]],Hospitalvisits[Patient_ID],Hospitalvisits[Readmission Status])</f>
        <v>0</v>
      </c>
      <c r="S348" t="str">
        <f>_xlfn.XLOOKUP(Main[[#This Row],[Patient_ID]],Hospitalvisits[Patient_ID],Hospitalvisits[Hospital_Bed])</f>
        <v>ICU</v>
      </c>
    </row>
    <row r="349" spans="1:19">
      <c r="A349">
        <v>386</v>
      </c>
      <c r="B349" t="s">
        <v>399</v>
      </c>
      <c r="C349">
        <v>45</v>
      </c>
      <c r="D349" t="str" cm="1">
        <f t="array" ref="D349">_xlfn.IFS(Main[[#This Row],[Age]]&lt;=23,"[0-23]",Main[[#This Row],[Age]]&lt;=45,"[24-45]",Main[[#This Row],[Age]]&lt;=68,"[46-68]",Main[[#This Row],[Age]]&gt;68,"[68+]")</f>
        <v>[24-45]</v>
      </c>
      <c r="E349" t="s">
        <v>12</v>
      </c>
      <c r="F349" t="s">
        <v>10</v>
      </c>
      <c r="G349" s="6">
        <v>25.21198965083973</v>
      </c>
      <c r="H349">
        <v>5</v>
      </c>
      <c r="I349">
        <v>10</v>
      </c>
      <c r="J349" s="3">
        <f>_xlfn.XLOOKUP(Main[[#This Row],[Patient_ID]],Hospitalvisits[Patient_ID],Hospitalvisits[Admission_Date])</f>
        <v>44875</v>
      </c>
      <c r="K349" s="3">
        <f>_xlfn.XLOOKUP(Main[[#This Row],[Patient_ID]],Hospitalvisits[Patient_ID],Hospitalvisits[Discharge_Date])</f>
        <v>44878</v>
      </c>
      <c r="L349">
        <f>Main[[#This Row],[Discharge Date]]-Main[[#This Row],[Admission Date]]</f>
        <v>3</v>
      </c>
      <c r="M349" t="str">
        <f>_xlfn.XLOOKUP(Main[[#This Row],[Patient_ID]],Hospitalvisits[Patient_ID],Hospitalvisits[Medical_Condition])</f>
        <v>Severe Trauma</v>
      </c>
      <c r="N349" t="str">
        <f>_xlfn.XLOOKUP(Main[[#This Row],[Patient_ID]],Hospitalvisits[Patient_ID],Hospitalvisits[Department])</f>
        <v>Emergency</v>
      </c>
      <c r="O349" s="8">
        <f>_xlfn.XLOOKUP(Main[[#This Row],[Patient_ID]],Financials[Patient_ID],Financials[Total_Bill_Amount])</f>
        <v>19521</v>
      </c>
      <c r="P349">
        <f>_xlfn.XLOOKUP(Main[[#This Row],[Patient_ID]],Financials[Patient_ID],Financials[Insurance_Coverage])</f>
        <v>15805.384886280701</v>
      </c>
      <c r="Q349">
        <f>Main[[#This Row],[Total  Bill Amount]]-Main[[#This Row],[Insurance Coverage]]</f>
        <v>3715.6151137192992</v>
      </c>
      <c r="R349">
        <f>_xlfn.XLOOKUP(Main[[#This Row],[Patient_ID]],Hospitalvisits[Patient_ID],Hospitalvisits[Readmission Status])</f>
        <v>0</v>
      </c>
      <c r="S349" t="str">
        <f>_xlfn.XLOOKUP(Main[[#This Row],[Patient_ID]],Hospitalvisits[Patient_ID],Hospitalvisits[Hospital_Bed])</f>
        <v>General Ward</v>
      </c>
    </row>
    <row r="350" spans="1:19">
      <c r="A350">
        <v>387</v>
      </c>
      <c r="B350" t="s">
        <v>400</v>
      </c>
      <c r="C350">
        <v>59</v>
      </c>
      <c r="D350" t="str" cm="1">
        <f t="array" ref="D350">_xlfn.IFS(Main[[#This Row],[Age]]&lt;=23,"[0-23]",Main[[#This Row],[Age]]&lt;=45,"[24-45]",Main[[#This Row],[Age]]&lt;=68,"[46-68]",Main[[#This Row],[Age]]&gt;68,"[68+]")</f>
        <v>[46-68]</v>
      </c>
      <c r="E350" t="s">
        <v>12</v>
      </c>
      <c r="F350" t="s">
        <v>18</v>
      </c>
      <c r="G350" s="6">
        <v>30.09078569463647</v>
      </c>
      <c r="H350">
        <v>4</v>
      </c>
      <c r="I350">
        <v>9</v>
      </c>
      <c r="J350" s="3">
        <f>_xlfn.XLOOKUP(Main[[#This Row],[Patient_ID]],Hospitalvisits[Patient_ID],Hospitalvisits[Admission_Date])</f>
        <v>44588</v>
      </c>
      <c r="K350" s="3">
        <f>_xlfn.XLOOKUP(Main[[#This Row],[Patient_ID]],Hospitalvisits[Patient_ID],Hospitalvisits[Discharge_Date])</f>
        <v>44590</v>
      </c>
      <c r="L350">
        <f>Main[[#This Row],[Discharge Date]]-Main[[#This Row],[Admission Date]]</f>
        <v>2</v>
      </c>
      <c r="M350" t="str">
        <f>_xlfn.XLOOKUP(Main[[#This Row],[Patient_ID]],Hospitalvisits[Patient_ID],Hospitalvisits[Medical_Condition])</f>
        <v>Arthritis</v>
      </c>
      <c r="N350" t="str">
        <f>_xlfn.XLOOKUP(Main[[#This Row],[Patient_ID]],Hospitalvisits[Patient_ID],Hospitalvisits[Department])</f>
        <v>Orthopedics</v>
      </c>
      <c r="O350" s="8">
        <f>_xlfn.XLOOKUP(Main[[#This Row],[Patient_ID]],Financials[Patient_ID],Financials[Total_Bill_Amount])</f>
        <v>12329</v>
      </c>
      <c r="P350">
        <f>_xlfn.XLOOKUP(Main[[#This Row],[Patient_ID]],Financials[Patient_ID],Financials[Insurance_Coverage])</f>
        <v>8805.4493882770275</v>
      </c>
      <c r="Q350">
        <f>Main[[#This Row],[Total  Bill Amount]]-Main[[#This Row],[Insurance Coverage]]</f>
        <v>3523.5506117229725</v>
      </c>
      <c r="R350">
        <f>_xlfn.XLOOKUP(Main[[#This Row],[Patient_ID]],Hospitalvisits[Patient_ID],Hospitalvisits[Readmission Status])</f>
        <v>0</v>
      </c>
      <c r="S350" t="str">
        <f>_xlfn.XLOOKUP(Main[[#This Row],[Patient_ID]],Hospitalvisits[Patient_ID],Hospitalvisits[Hospital_Bed])</f>
        <v>General Ward</v>
      </c>
    </row>
    <row r="351" spans="1:19">
      <c r="A351">
        <v>388</v>
      </c>
      <c r="B351" t="s">
        <v>401</v>
      </c>
      <c r="C351">
        <v>66</v>
      </c>
      <c r="D351" t="str" cm="1">
        <f t="array" ref="D351">_xlfn.IFS(Main[[#This Row],[Age]]&lt;=23,"[0-23]",Main[[#This Row],[Age]]&lt;=45,"[24-45]",Main[[#This Row],[Age]]&lt;=68,"[46-68]",Main[[#This Row],[Age]]&gt;68,"[68+]")</f>
        <v>[46-68]</v>
      </c>
      <c r="E351" t="s">
        <v>9</v>
      </c>
      <c r="F351" t="s">
        <v>13</v>
      </c>
      <c r="G351" s="6">
        <v>29.985656312153299</v>
      </c>
      <c r="H351">
        <v>4</v>
      </c>
      <c r="I351">
        <v>7</v>
      </c>
      <c r="J351" s="3">
        <f>_xlfn.XLOOKUP(Main[[#This Row],[Patient_ID]],Hospitalvisits[Patient_ID],Hospitalvisits[Admission_Date])</f>
        <v>45592</v>
      </c>
      <c r="K351" s="3">
        <f>_xlfn.XLOOKUP(Main[[#This Row],[Patient_ID]],Hospitalvisits[Patient_ID],Hospitalvisits[Discharge_Date])</f>
        <v>45597</v>
      </c>
      <c r="L351">
        <f>Main[[#This Row],[Discharge Date]]-Main[[#This Row],[Admission Date]]</f>
        <v>5</v>
      </c>
      <c r="M351" t="str">
        <f>_xlfn.XLOOKUP(Main[[#This Row],[Patient_ID]],Hospitalvisits[Patient_ID],Hospitalvisits[Medical_Condition])</f>
        <v>Arthritis</v>
      </c>
      <c r="N351" t="str">
        <f>_xlfn.XLOOKUP(Main[[#This Row],[Patient_ID]],Hospitalvisits[Patient_ID],Hospitalvisits[Department])</f>
        <v>Orthopedics</v>
      </c>
      <c r="O351" s="8">
        <f>_xlfn.XLOOKUP(Main[[#This Row],[Patient_ID]],Financials[Patient_ID],Financials[Total_Bill_Amount])</f>
        <v>14124</v>
      </c>
      <c r="P351">
        <f>_xlfn.XLOOKUP(Main[[#This Row],[Patient_ID]],Financials[Patient_ID],Financials[Insurance_Coverage])</f>
        <v>12187.62274587402</v>
      </c>
      <c r="Q351">
        <f>Main[[#This Row],[Total  Bill Amount]]-Main[[#This Row],[Insurance Coverage]]</f>
        <v>1936.3772541259805</v>
      </c>
      <c r="R351">
        <f>_xlfn.XLOOKUP(Main[[#This Row],[Patient_ID]],Hospitalvisits[Patient_ID],Hospitalvisits[Readmission Status])</f>
        <v>0</v>
      </c>
      <c r="S351" t="str">
        <f>_xlfn.XLOOKUP(Main[[#This Row],[Patient_ID]],Hospitalvisits[Patient_ID],Hospitalvisits[Hospital_Bed])</f>
        <v>Semi-Private Room</v>
      </c>
    </row>
    <row r="352" spans="1:19">
      <c r="A352">
        <v>389</v>
      </c>
      <c r="B352" t="s">
        <v>402</v>
      </c>
      <c r="C352">
        <v>44</v>
      </c>
      <c r="D352" t="str" cm="1">
        <f t="array" ref="D352">_xlfn.IFS(Main[[#This Row],[Age]]&lt;=23,"[0-23]",Main[[#This Row],[Age]]&lt;=45,"[24-45]",Main[[#This Row],[Age]]&lt;=68,"[46-68]",Main[[#This Row],[Age]]&gt;68,"[68+]")</f>
        <v>[24-45]</v>
      </c>
      <c r="E352" t="s">
        <v>12</v>
      </c>
      <c r="F352" t="s">
        <v>16</v>
      </c>
      <c r="G352" s="6">
        <v>17.546410614986179</v>
      </c>
      <c r="H352">
        <v>3</v>
      </c>
      <c r="I352">
        <v>5</v>
      </c>
      <c r="J352" s="3">
        <f>_xlfn.XLOOKUP(Main[[#This Row],[Patient_ID]],Hospitalvisits[Patient_ID],Hospitalvisits[Admission_Date])</f>
        <v>44892</v>
      </c>
      <c r="K352" s="3">
        <f>_xlfn.XLOOKUP(Main[[#This Row],[Patient_ID]],Hospitalvisits[Patient_ID],Hospitalvisits[Discharge_Date])</f>
        <v>44895</v>
      </c>
      <c r="L352">
        <f>Main[[#This Row],[Discharge Date]]-Main[[#This Row],[Admission Date]]</f>
        <v>3</v>
      </c>
      <c r="M352" t="str">
        <f>_xlfn.XLOOKUP(Main[[#This Row],[Patient_ID]],Hospitalvisits[Patient_ID],Hospitalvisits[Medical_Condition])</f>
        <v>Fracture</v>
      </c>
      <c r="N352" t="str">
        <f>_xlfn.XLOOKUP(Main[[#This Row],[Patient_ID]],Hospitalvisits[Patient_ID],Hospitalvisits[Department])</f>
        <v>Orthopedics</v>
      </c>
      <c r="O352" s="8">
        <f>_xlfn.XLOOKUP(Main[[#This Row],[Patient_ID]],Financials[Patient_ID],Financials[Total_Bill_Amount])</f>
        <v>18342</v>
      </c>
      <c r="P352">
        <f>_xlfn.XLOOKUP(Main[[#This Row],[Patient_ID]],Financials[Patient_ID],Financials[Insurance_Coverage])</f>
        <v>14310.288866583071</v>
      </c>
      <c r="Q352">
        <f>Main[[#This Row],[Total  Bill Amount]]-Main[[#This Row],[Insurance Coverage]]</f>
        <v>4031.7111334169294</v>
      </c>
      <c r="R352">
        <f>_xlfn.XLOOKUP(Main[[#This Row],[Patient_ID]],Hospitalvisits[Patient_ID],Hospitalvisits[Readmission Status])</f>
        <v>0</v>
      </c>
      <c r="S352" t="str">
        <f>_xlfn.XLOOKUP(Main[[#This Row],[Patient_ID]],Hospitalvisits[Patient_ID],Hospitalvisits[Hospital_Bed])</f>
        <v>General Ward</v>
      </c>
    </row>
    <row r="353" spans="1:19">
      <c r="A353">
        <v>390</v>
      </c>
      <c r="B353" t="s">
        <v>403</v>
      </c>
      <c r="C353">
        <v>32</v>
      </c>
      <c r="D353" t="str" cm="1">
        <f t="array" ref="D353">_xlfn.IFS(Main[[#This Row],[Age]]&lt;=23,"[0-23]",Main[[#This Row],[Age]]&lt;=45,"[24-45]",Main[[#This Row],[Age]]&lt;=68,"[46-68]",Main[[#This Row],[Age]]&gt;68,"[68+]")</f>
        <v>[24-45]</v>
      </c>
      <c r="E353" t="s">
        <v>12</v>
      </c>
      <c r="F353" t="s">
        <v>16</v>
      </c>
      <c r="G353" s="6">
        <v>20.356431468468411</v>
      </c>
      <c r="H353">
        <v>0</v>
      </c>
      <c r="I353">
        <v>8</v>
      </c>
      <c r="J353" s="3">
        <f>_xlfn.XLOOKUP(Main[[#This Row],[Patient_ID]],Hospitalvisits[Patient_ID],Hospitalvisits[Admission_Date])</f>
        <v>44592</v>
      </c>
      <c r="K353" s="3">
        <f>_xlfn.XLOOKUP(Main[[#This Row],[Patient_ID]],Hospitalvisits[Patient_ID],Hospitalvisits[Discharge_Date])</f>
        <v>44596</v>
      </c>
      <c r="L353">
        <f>Main[[#This Row],[Discharge Date]]-Main[[#This Row],[Admission Date]]</f>
        <v>4</v>
      </c>
      <c r="M353" t="str">
        <f>_xlfn.XLOOKUP(Main[[#This Row],[Patient_ID]],Hospitalvisits[Patient_ID],Hospitalvisits[Medical_Condition])</f>
        <v>Arthritis</v>
      </c>
      <c r="N353" t="str">
        <f>_xlfn.XLOOKUP(Main[[#This Row],[Patient_ID]],Hospitalvisits[Patient_ID],Hospitalvisits[Department])</f>
        <v>Orthopedics</v>
      </c>
      <c r="O353" s="8">
        <f>_xlfn.XLOOKUP(Main[[#This Row],[Patient_ID]],Financials[Patient_ID],Financials[Total_Bill_Amount])</f>
        <v>8425</v>
      </c>
      <c r="P353">
        <f>_xlfn.XLOOKUP(Main[[#This Row],[Patient_ID]],Financials[Patient_ID],Financials[Insurance_Coverage])</f>
        <v>4340.7723611589436</v>
      </c>
      <c r="Q353">
        <f>Main[[#This Row],[Total  Bill Amount]]-Main[[#This Row],[Insurance Coverage]]</f>
        <v>4084.2276388410564</v>
      </c>
      <c r="R353">
        <f>_xlfn.XLOOKUP(Main[[#This Row],[Patient_ID]],Hospitalvisits[Patient_ID],Hospitalvisits[Readmission Status])</f>
        <v>0</v>
      </c>
      <c r="S353" t="str">
        <f>_xlfn.XLOOKUP(Main[[#This Row],[Patient_ID]],Hospitalvisits[Patient_ID],Hospitalvisits[Hospital_Bed])</f>
        <v>Private Room</v>
      </c>
    </row>
    <row r="354" spans="1:19">
      <c r="A354">
        <v>391</v>
      </c>
      <c r="B354" t="s">
        <v>404</v>
      </c>
      <c r="C354">
        <v>48</v>
      </c>
      <c r="D354" t="str" cm="1">
        <f t="array" ref="D354">_xlfn.IFS(Main[[#This Row],[Age]]&lt;=23,"[0-23]",Main[[#This Row],[Age]]&lt;=45,"[24-45]",Main[[#This Row],[Age]]&lt;=68,"[46-68]",Main[[#This Row],[Age]]&gt;68,"[68+]")</f>
        <v>[46-68]</v>
      </c>
      <c r="E354" t="s">
        <v>9</v>
      </c>
      <c r="F354" t="s">
        <v>10</v>
      </c>
      <c r="G354" s="6">
        <v>17.994543067574039</v>
      </c>
      <c r="H354">
        <v>5</v>
      </c>
      <c r="I354">
        <v>4</v>
      </c>
      <c r="J354" s="3">
        <f>_xlfn.XLOOKUP(Main[[#This Row],[Patient_ID]],Hospitalvisits[Patient_ID],Hospitalvisits[Admission_Date])</f>
        <v>44714</v>
      </c>
      <c r="K354" s="3">
        <f>_xlfn.XLOOKUP(Main[[#This Row],[Patient_ID]],Hospitalvisits[Patient_ID],Hospitalvisits[Discharge_Date])</f>
        <v>44732</v>
      </c>
      <c r="L354">
        <f>Main[[#This Row],[Discharge Date]]-Main[[#This Row],[Admission Date]]</f>
        <v>18</v>
      </c>
      <c r="M354" t="str">
        <f>_xlfn.XLOOKUP(Main[[#This Row],[Patient_ID]],Hospitalvisits[Patient_ID],Hospitalvisits[Medical_Condition])</f>
        <v>Cancer</v>
      </c>
      <c r="N354" t="str">
        <f>_xlfn.XLOOKUP(Main[[#This Row],[Patient_ID]],Hospitalvisits[Patient_ID],Hospitalvisits[Department])</f>
        <v>Oncology</v>
      </c>
      <c r="O354" s="8">
        <f>_xlfn.XLOOKUP(Main[[#This Row],[Patient_ID]],Financials[Patient_ID],Financials[Total_Bill_Amount])</f>
        <v>41546</v>
      </c>
      <c r="P354">
        <f>_xlfn.XLOOKUP(Main[[#This Row],[Patient_ID]],Financials[Patient_ID],Financials[Insurance_Coverage])</f>
        <v>29755.38596749998</v>
      </c>
      <c r="Q354">
        <f>Main[[#This Row],[Total  Bill Amount]]-Main[[#This Row],[Insurance Coverage]]</f>
        <v>11790.61403250002</v>
      </c>
      <c r="R354">
        <f>_xlfn.XLOOKUP(Main[[#This Row],[Patient_ID]],Hospitalvisits[Patient_ID],Hospitalvisits[Readmission Status])</f>
        <v>0</v>
      </c>
      <c r="S354" t="str">
        <f>_xlfn.XLOOKUP(Main[[#This Row],[Patient_ID]],Hospitalvisits[Patient_ID],Hospitalvisits[Hospital_Bed])</f>
        <v>Semi-Private Room</v>
      </c>
    </row>
    <row r="355" spans="1:19">
      <c r="A355">
        <v>392</v>
      </c>
      <c r="B355" t="s">
        <v>405</v>
      </c>
      <c r="C355">
        <v>21</v>
      </c>
      <c r="D355" t="str" cm="1">
        <f t="array" ref="D355">_xlfn.IFS(Main[[#This Row],[Age]]&lt;=23,"[0-23]",Main[[#This Row],[Age]]&lt;=45,"[24-45]",Main[[#This Row],[Age]]&lt;=68,"[46-68]",Main[[#This Row],[Age]]&gt;68,"[68+]")</f>
        <v>[0-23]</v>
      </c>
      <c r="E355" t="s">
        <v>12</v>
      </c>
      <c r="F355" t="s">
        <v>13</v>
      </c>
      <c r="G355" s="6">
        <v>20.201588441005899</v>
      </c>
      <c r="H355">
        <v>1</v>
      </c>
      <c r="I355">
        <v>2</v>
      </c>
      <c r="J355" s="3">
        <f>_xlfn.XLOOKUP(Main[[#This Row],[Patient_ID]],Hospitalvisits[Patient_ID],Hospitalvisits[Admission_Date])</f>
        <v>45589</v>
      </c>
      <c r="K355" s="3">
        <f>_xlfn.XLOOKUP(Main[[#This Row],[Patient_ID]],Hospitalvisits[Patient_ID],Hospitalvisits[Discharge_Date])</f>
        <v>45593</v>
      </c>
      <c r="L355">
        <f>Main[[#This Row],[Discharge Date]]-Main[[#This Row],[Admission Date]]</f>
        <v>4</v>
      </c>
      <c r="M355" t="str">
        <f>_xlfn.XLOOKUP(Main[[#This Row],[Patient_ID]],Hospitalvisits[Patient_ID],Hospitalvisits[Medical_Condition])</f>
        <v>Internal Bleeding</v>
      </c>
      <c r="N355" t="str">
        <f>_xlfn.XLOOKUP(Main[[#This Row],[Patient_ID]],Hospitalvisits[Patient_ID],Hospitalvisits[Department])</f>
        <v>Emergency</v>
      </c>
      <c r="O355" s="8">
        <f>_xlfn.XLOOKUP(Main[[#This Row],[Patient_ID]],Financials[Patient_ID],Financials[Total_Bill_Amount])</f>
        <v>12228</v>
      </c>
      <c r="P355">
        <f>_xlfn.XLOOKUP(Main[[#This Row],[Patient_ID]],Financials[Patient_ID],Financials[Insurance_Coverage])</f>
        <v>9171.677517940856</v>
      </c>
      <c r="Q355">
        <f>Main[[#This Row],[Total  Bill Amount]]-Main[[#This Row],[Insurance Coverage]]</f>
        <v>3056.322482059144</v>
      </c>
      <c r="R355">
        <f>_xlfn.XLOOKUP(Main[[#This Row],[Patient_ID]],Hospitalvisits[Patient_ID],Hospitalvisits[Readmission Status])</f>
        <v>0</v>
      </c>
      <c r="S355" t="str">
        <f>_xlfn.XLOOKUP(Main[[#This Row],[Patient_ID]],Hospitalvisits[Patient_ID],Hospitalvisits[Hospital_Bed])</f>
        <v>Semi-Private Room</v>
      </c>
    </row>
    <row r="356" spans="1:19">
      <c r="A356">
        <v>393</v>
      </c>
      <c r="B356" t="s">
        <v>406</v>
      </c>
      <c r="C356">
        <v>87</v>
      </c>
      <c r="D356" t="str" cm="1">
        <f t="array" ref="D356">_xlfn.IFS(Main[[#This Row],[Age]]&lt;=23,"[0-23]",Main[[#This Row],[Age]]&lt;=45,"[24-45]",Main[[#This Row],[Age]]&lt;=68,"[46-68]",Main[[#This Row],[Age]]&gt;68,"[68+]")</f>
        <v>[68+]</v>
      </c>
      <c r="E356" t="s">
        <v>9</v>
      </c>
      <c r="F356" t="s">
        <v>16</v>
      </c>
      <c r="G356" s="6">
        <v>29.877461352824771</v>
      </c>
      <c r="H356">
        <v>4</v>
      </c>
      <c r="I356">
        <v>8</v>
      </c>
      <c r="J356" s="3">
        <f>_xlfn.XLOOKUP(Main[[#This Row],[Patient_ID]],Hospitalvisits[Patient_ID],Hospitalvisits[Admission_Date])</f>
        <v>44672</v>
      </c>
      <c r="K356" s="3">
        <f>_xlfn.XLOOKUP(Main[[#This Row],[Patient_ID]],Hospitalvisits[Patient_ID],Hospitalvisits[Discharge_Date])</f>
        <v>44682</v>
      </c>
      <c r="L356">
        <f>Main[[#This Row],[Discharge Date]]-Main[[#This Row],[Admission Date]]</f>
        <v>10</v>
      </c>
      <c r="M356" t="str">
        <f>_xlfn.XLOOKUP(Main[[#This Row],[Patient_ID]],Hospitalvisits[Patient_ID],Hospitalvisits[Medical_Condition])</f>
        <v>Severe Trauma</v>
      </c>
      <c r="N356" t="str">
        <f>_xlfn.XLOOKUP(Main[[#This Row],[Patient_ID]],Hospitalvisits[Patient_ID],Hospitalvisits[Department])</f>
        <v>Emergency</v>
      </c>
      <c r="O356" s="8">
        <f>_xlfn.XLOOKUP(Main[[#This Row],[Patient_ID]],Financials[Patient_ID],Financials[Total_Bill_Amount])</f>
        <v>6362</v>
      </c>
      <c r="P356">
        <f>_xlfn.XLOOKUP(Main[[#This Row],[Patient_ID]],Financials[Patient_ID],Financials[Insurance_Coverage])</f>
        <v>3562.250238368737</v>
      </c>
      <c r="Q356">
        <f>Main[[#This Row],[Total  Bill Amount]]-Main[[#This Row],[Insurance Coverage]]</f>
        <v>2799.749761631263</v>
      </c>
      <c r="R356">
        <f>_xlfn.XLOOKUP(Main[[#This Row],[Patient_ID]],Hospitalvisits[Patient_ID],Hospitalvisits[Readmission Status])</f>
        <v>0</v>
      </c>
      <c r="S356" t="str">
        <f>_xlfn.XLOOKUP(Main[[#This Row],[Patient_ID]],Hospitalvisits[Patient_ID],Hospitalvisits[Hospital_Bed])</f>
        <v>Private Room</v>
      </c>
    </row>
    <row r="357" spans="1:19">
      <c r="A357">
        <v>394</v>
      </c>
      <c r="B357" t="s">
        <v>407</v>
      </c>
      <c r="C357">
        <v>58</v>
      </c>
      <c r="D357" t="str" cm="1">
        <f t="array" ref="D357">_xlfn.IFS(Main[[#This Row],[Age]]&lt;=23,"[0-23]",Main[[#This Row],[Age]]&lt;=45,"[24-45]",Main[[#This Row],[Age]]&lt;=68,"[46-68]",Main[[#This Row],[Age]]&gt;68,"[68+]")</f>
        <v>[46-68]</v>
      </c>
      <c r="E357" t="s">
        <v>12</v>
      </c>
      <c r="F357" t="s">
        <v>16</v>
      </c>
      <c r="G357" s="6">
        <v>30.885552374089581</v>
      </c>
      <c r="H357">
        <v>5</v>
      </c>
      <c r="I357">
        <v>2</v>
      </c>
      <c r="J357" s="3">
        <f>_xlfn.XLOOKUP(Main[[#This Row],[Patient_ID]],Hospitalvisits[Patient_ID],Hospitalvisits[Admission_Date])</f>
        <v>44770</v>
      </c>
      <c r="K357" s="3">
        <f>_xlfn.XLOOKUP(Main[[#This Row],[Patient_ID]],Hospitalvisits[Patient_ID],Hospitalvisits[Discharge_Date])</f>
        <v>44777</v>
      </c>
      <c r="L357">
        <f>Main[[#This Row],[Discharge Date]]-Main[[#This Row],[Admission Date]]</f>
        <v>7</v>
      </c>
      <c r="M357" t="str">
        <f>_xlfn.XLOOKUP(Main[[#This Row],[Patient_ID]],Hospitalvisits[Patient_ID],Hospitalvisits[Medical_Condition])</f>
        <v>Seizures</v>
      </c>
      <c r="N357" t="str">
        <f>_xlfn.XLOOKUP(Main[[#This Row],[Patient_ID]],Hospitalvisits[Patient_ID],Hospitalvisits[Department])</f>
        <v>Neurology</v>
      </c>
      <c r="O357" s="8">
        <f>_xlfn.XLOOKUP(Main[[#This Row],[Patient_ID]],Financials[Patient_ID],Financials[Total_Bill_Amount])</f>
        <v>22621</v>
      </c>
      <c r="P357">
        <f>_xlfn.XLOOKUP(Main[[#This Row],[Patient_ID]],Financials[Patient_ID],Financials[Insurance_Coverage])</f>
        <v>13079.34011589635</v>
      </c>
      <c r="Q357">
        <f>Main[[#This Row],[Total  Bill Amount]]-Main[[#This Row],[Insurance Coverage]]</f>
        <v>9541.6598841036503</v>
      </c>
      <c r="R357">
        <f>_xlfn.XLOOKUP(Main[[#This Row],[Patient_ID]],Hospitalvisits[Patient_ID],Hospitalvisits[Readmission Status])</f>
        <v>0</v>
      </c>
      <c r="S357" t="str">
        <f>_xlfn.XLOOKUP(Main[[#This Row],[Patient_ID]],Hospitalvisits[Patient_ID],Hospitalvisits[Hospital_Bed])</f>
        <v>General Ward</v>
      </c>
    </row>
    <row r="358" spans="1:19">
      <c r="A358">
        <v>395</v>
      </c>
      <c r="B358" t="s">
        <v>408</v>
      </c>
      <c r="C358">
        <v>24</v>
      </c>
      <c r="D358" t="str" cm="1">
        <f t="array" ref="D358">_xlfn.IFS(Main[[#This Row],[Age]]&lt;=23,"[0-23]",Main[[#This Row],[Age]]&lt;=45,"[24-45]",Main[[#This Row],[Age]]&lt;=68,"[46-68]",Main[[#This Row],[Age]]&gt;68,"[68+]")</f>
        <v>[24-45]</v>
      </c>
      <c r="E358" t="s">
        <v>12</v>
      </c>
      <c r="F358" t="s">
        <v>10</v>
      </c>
      <c r="G358" s="6">
        <v>33.167321770446911</v>
      </c>
      <c r="H358">
        <v>0</v>
      </c>
      <c r="I358">
        <v>3</v>
      </c>
      <c r="J358" s="3">
        <f>_xlfn.XLOOKUP(Main[[#This Row],[Patient_ID]],Hospitalvisits[Patient_ID],Hospitalvisits[Admission_Date])</f>
        <v>44605</v>
      </c>
      <c r="K358" s="3">
        <f>_xlfn.XLOOKUP(Main[[#This Row],[Patient_ID]],Hospitalvisits[Patient_ID],Hospitalvisits[Discharge_Date])</f>
        <v>44609</v>
      </c>
      <c r="L358">
        <f>Main[[#This Row],[Discharge Date]]-Main[[#This Row],[Admission Date]]</f>
        <v>4</v>
      </c>
      <c r="M358" t="str">
        <f>_xlfn.XLOOKUP(Main[[#This Row],[Patient_ID]],Hospitalvisits[Patient_ID],Hospitalvisits[Medical_Condition])</f>
        <v>Heart Attack (STEMI)</v>
      </c>
      <c r="N358" t="str">
        <f>_xlfn.XLOOKUP(Main[[#This Row],[Patient_ID]],Hospitalvisits[Patient_ID],Hospitalvisits[Department])</f>
        <v>Cardiology</v>
      </c>
      <c r="O358" s="8">
        <f>_xlfn.XLOOKUP(Main[[#This Row],[Patient_ID]],Financials[Patient_ID],Financials[Total_Bill_Amount])</f>
        <v>16071</v>
      </c>
      <c r="P358">
        <f>_xlfn.XLOOKUP(Main[[#This Row],[Patient_ID]],Financials[Patient_ID],Financials[Insurance_Coverage])</f>
        <v>14284.97562014779</v>
      </c>
      <c r="Q358">
        <f>Main[[#This Row],[Total  Bill Amount]]-Main[[#This Row],[Insurance Coverage]]</f>
        <v>1786.0243798522097</v>
      </c>
      <c r="R358">
        <f>_xlfn.XLOOKUP(Main[[#This Row],[Patient_ID]],Hospitalvisits[Patient_ID],Hospitalvisits[Readmission Status])</f>
        <v>0</v>
      </c>
      <c r="S358" t="str">
        <f>_xlfn.XLOOKUP(Main[[#This Row],[Patient_ID]],Hospitalvisits[Patient_ID],Hospitalvisits[Hospital_Bed])</f>
        <v>General Ward</v>
      </c>
    </row>
    <row r="359" spans="1:19">
      <c r="A359">
        <v>396</v>
      </c>
      <c r="B359" t="s">
        <v>409</v>
      </c>
      <c r="C359">
        <v>80</v>
      </c>
      <c r="D359" t="str" cm="1">
        <f t="array" ref="D359">_xlfn.IFS(Main[[#This Row],[Age]]&lt;=23,"[0-23]",Main[[#This Row],[Age]]&lt;=45,"[24-45]",Main[[#This Row],[Age]]&lt;=68,"[46-68]",Main[[#This Row],[Age]]&gt;68,"[68+]")</f>
        <v>[68+]</v>
      </c>
      <c r="E359" t="s">
        <v>9</v>
      </c>
      <c r="F359" t="s">
        <v>16</v>
      </c>
      <c r="G359" s="6">
        <v>28.485578845908851</v>
      </c>
      <c r="H359">
        <v>1</v>
      </c>
      <c r="I359">
        <v>1</v>
      </c>
      <c r="J359" s="3">
        <f>_xlfn.XLOOKUP(Main[[#This Row],[Patient_ID]],Hospitalvisits[Patient_ID],Hospitalvisits[Admission_Date])</f>
        <v>45155</v>
      </c>
      <c r="K359" s="3">
        <f>_xlfn.XLOOKUP(Main[[#This Row],[Patient_ID]],Hospitalvisits[Patient_ID],Hospitalvisits[Discharge_Date])</f>
        <v>45157</v>
      </c>
      <c r="L359">
        <f>Main[[#This Row],[Discharge Date]]-Main[[#This Row],[Admission Date]]</f>
        <v>2</v>
      </c>
      <c r="M359" t="str">
        <f>_xlfn.XLOOKUP(Main[[#This Row],[Patient_ID]],Hospitalvisits[Patient_ID],Hospitalvisits[Medical_Condition])</f>
        <v>Allergies</v>
      </c>
      <c r="N359" t="str">
        <f>_xlfn.XLOOKUP(Main[[#This Row],[Patient_ID]],Hospitalvisits[Patient_ID],Hospitalvisits[Department])</f>
        <v>Pediatrics</v>
      </c>
      <c r="O359" s="8">
        <f>_xlfn.XLOOKUP(Main[[#This Row],[Patient_ID]],Financials[Patient_ID],Financials[Total_Bill_Amount])</f>
        <v>7772</v>
      </c>
      <c r="P359">
        <f>_xlfn.XLOOKUP(Main[[#This Row],[Patient_ID]],Financials[Patient_ID],Financials[Insurance_Coverage])</f>
        <v>4181.8789732369196</v>
      </c>
      <c r="Q359">
        <f>Main[[#This Row],[Total  Bill Amount]]-Main[[#This Row],[Insurance Coverage]]</f>
        <v>3590.1210267630804</v>
      </c>
      <c r="R359">
        <f>_xlfn.XLOOKUP(Main[[#This Row],[Patient_ID]],Hospitalvisits[Patient_ID],Hospitalvisits[Readmission Status])</f>
        <v>0</v>
      </c>
      <c r="S359" t="str">
        <f>_xlfn.XLOOKUP(Main[[#This Row],[Patient_ID]],Hospitalvisits[Patient_ID],Hospitalvisits[Hospital_Bed])</f>
        <v>Semi-Private Room</v>
      </c>
    </row>
    <row r="360" spans="1:19">
      <c r="A360">
        <v>397</v>
      </c>
      <c r="B360" t="s">
        <v>410</v>
      </c>
      <c r="C360">
        <v>28</v>
      </c>
      <c r="D360" t="str" cm="1">
        <f t="array" ref="D360">_xlfn.IFS(Main[[#This Row],[Age]]&lt;=23,"[0-23]",Main[[#This Row],[Age]]&lt;=45,"[24-45]",Main[[#This Row],[Age]]&lt;=68,"[46-68]",Main[[#This Row],[Age]]&gt;68,"[68+]")</f>
        <v>[24-45]</v>
      </c>
      <c r="E360" t="s">
        <v>12</v>
      </c>
      <c r="F360" t="s">
        <v>18</v>
      </c>
      <c r="G360" s="6">
        <v>21.56938731583092</v>
      </c>
      <c r="H360">
        <v>4</v>
      </c>
      <c r="I360">
        <v>7</v>
      </c>
      <c r="J360" s="3">
        <f>_xlfn.XLOOKUP(Main[[#This Row],[Patient_ID]],Hospitalvisits[Patient_ID],Hospitalvisits[Admission_Date])</f>
        <v>44841</v>
      </c>
      <c r="K360" s="3">
        <f>_xlfn.XLOOKUP(Main[[#This Row],[Patient_ID]],Hospitalvisits[Patient_ID],Hospitalvisits[Discharge_Date])</f>
        <v>44847</v>
      </c>
      <c r="L360">
        <f>Main[[#This Row],[Discharge Date]]-Main[[#This Row],[Admission Date]]</f>
        <v>6</v>
      </c>
      <c r="M360" t="str">
        <f>_xlfn.XLOOKUP(Main[[#This Row],[Patient_ID]],Hospitalvisits[Patient_ID],Hospitalvisits[Medical_Condition])</f>
        <v>Stroke</v>
      </c>
      <c r="N360" t="str">
        <f>_xlfn.XLOOKUP(Main[[#This Row],[Patient_ID]],Hospitalvisits[Patient_ID],Hospitalvisits[Department])</f>
        <v>Neurology</v>
      </c>
      <c r="O360" s="8">
        <f>_xlfn.XLOOKUP(Main[[#This Row],[Patient_ID]],Financials[Patient_ID],Financials[Total_Bill_Amount])</f>
        <v>40657</v>
      </c>
      <c r="P360">
        <f>_xlfn.XLOOKUP(Main[[#This Row],[Patient_ID]],Financials[Patient_ID],Financials[Insurance_Coverage])</f>
        <v>34245.926386910964</v>
      </c>
      <c r="Q360">
        <f>Main[[#This Row],[Total  Bill Amount]]-Main[[#This Row],[Insurance Coverage]]</f>
        <v>6411.0736130890364</v>
      </c>
      <c r="R360">
        <f>_xlfn.XLOOKUP(Main[[#This Row],[Patient_ID]],Hospitalvisits[Patient_ID],Hospitalvisits[Readmission Status])</f>
        <v>1</v>
      </c>
      <c r="S360" t="str">
        <f>_xlfn.XLOOKUP(Main[[#This Row],[Patient_ID]],Hospitalvisits[Patient_ID],Hospitalvisits[Hospital_Bed])</f>
        <v>ICU</v>
      </c>
    </row>
    <row r="361" spans="1:19">
      <c r="A361">
        <v>398</v>
      </c>
      <c r="B361" t="s">
        <v>411</v>
      </c>
      <c r="C361">
        <v>85</v>
      </c>
      <c r="D361" t="str" cm="1">
        <f t="array" ref="D361">_xlfn.IFS(Main[[#This Row],[Age]]&lt;=23,"[0-23]",Main[[#This Row],[Age]]&lt;=45,"[24-45]",Main[[#This Row],[Age]]&lt;=68,"[46-68]",Main[[#This Row],[Age]]&gt;68,"[68+]")</f>
        <v>[68+]</v>
      </c>
      <c r="E361" t="s">
        <v>9</v>
      </c>
      <c r="F361" t="s">
        <v>10</v>
      </c>
      <c r="G361" s="6">
        <v>29.54794415027871</v>
      </c>
      <c r="H361">
        <v>0</v>
      </c>
      <c r="I361">
        <v>3</v>
      </c>
      <c r="J361" s="3">
        <f>_xlfn.XLOOKUP(Main[[#This Row],[Patient_ID]],Hospitalvisits[Patient_ID],Hospitalvisits[Admission_Date])</f>
        <v>45272</v>
      </c>
      <c r="K361" s="3">
        <f>_xlfn.XLOOKUP(Main[[#This Row],[Patient_ID]],Hospitalvisits[Patient_ID],Hospitalvisits[Discharge_Date])</f>
        <v>45277</v>
      </c>
      <c r="L361">
        <f>Main[[#This Row],[Discharge Date]]-Main[[#This Row],[Admission Date]]</f>
        <v>5</v>
      </c>
      <c r="M361" t="str">
        <f>_xlfn.XLOOKUP(Main[[#This Row],[Patient_ID]],Hospitalvisits[Patient_ID],Hospitalvisits[Medical_Condition])</f>
        <v>Fracture</v>
      </c>
      <c r="N361" t="str">
        <f>_xlfn.XLOOKUP(Main[[#This Row],[Patient_ID]],Hospitalvisits[Patient_ID],Hospitalvisits[Department])</f>
        <v>Orthopedics</v>
      </c>
      <c r="O361" s="8">
        <f>_xlfn.XLOOKUP(Main[[#This Row],[Patient_ID]],Financials[Patient_ID],Financials[Total_Bill_Amount])</f>
        <v>12558</v>
      </c>
      <c r="P361">
        <f>_xlfn.XLOOKUP(Main[[#This Row],[Patient_ID]],Financials[Patient_ID],Financials[Insurance_Coverage])</f>
        <v>9619.3382056449609</v>
      </c>
      <c r="Q361">
        <f>Main[[#This Row],[Total  Bill Amount]]-Main[[#This Row],[Insurance Coverage]]</f>
        <v>2938.6617943550391</v>
      </c>
      <c r="R361">
        <f>_xlfn.XLOOKUP(Main[[#This Row],[Patient_ID]],Hospitalvisits[Patient_ID],Hospitalvisits[Readmission Status])</f>
        <v>0</v>
      </c>
      <c r="S361" t="str">
        <f>_xlfn.XLOOKUP(Main[[#This Row],[Patient_ID]],Hospitalvisits[Patient_ID],Hospitalvisits[Hospital_Bed])</f>
        <v>General Ward</v>
      </c>
    </row>
    <row r="362" spans="1:19">
      <c r="A362">
        <v>399</v>
      </c>
      <c r="B362" t="s">
        <v>412</v>
      </c>
      <c r="C362">
        <v>18</v>
      </c>
      <c r="D362" t="str" cm="1">
        <f t="array" ref="D362">_xlfn.IFS(Main[[#This Row],[Age]]&lt;=23,"[0-23]",Main[[#This Row],[Age]]&lt;=45,"[24-45]",Main[[#This Row],[Age]]&lt;=68,"[46-68]",Main[[#This Row],[Age]]&gt;68,"[68+]")</f>
        <v>[0-23]</v>
      </c>
      <c r="E362" t="s">
        <v>9</v>
      </c>
      <c r="F362" t="s">
        <v>16</v>
      </c>
      <c r="G362" s="6">
        <v>17.651455263964539</v>
      </c>
      <c r="H362">
        <v>3</v>
      </c>
      <c r="I362">
        <v>8</v>
      </c>
      <c r="J362" s="3">
        <f>_xlfn.XLOOKUP(Main[[#This Row],[Patient_ID]],Hospitalvisits[Patient_ID],Hospitalvisits[Admission_Date])</f>
        <v>45566</v>
      </c>
      <c r="K362" s="3">
        <f>_xlfn.XLOOKUP(Main[[#This Row],[Patient_ID]],Hospitalvisits[Patient_ID],Hospitalvisits[Discharge_Date])</f>
        <v>45571</v>
      </c>
      <c r="L362">
        <f>Main[[#This Row],[Discharge Date]]-Main[[#This Row],[Admission Date]]</f>
        <v>5</v>
      </c>
      <c r="M362" t="str">
        <f>_xlfn.XLOOKUP(Main[[#This Row],[Patient_ID]],Hospitalvisits[Patient_ID],Hospitalvisits[Medical_Condition])</f>
        <v>Fracture</v>
      </c>
      <c r="N362" t="str">
        <f>_xlfn.XLOOKUP(Main[[#This Row],[Patient_ID]],Hospitalvisits[Patient_ID],Hospitalvisits[Department])</f>
        <v>Orthopedics</v>
      </c>
      <c r="O362" s="8">
        <f>_xlfn.XLOOKUP(Main[[#This Row],[Patient_ID]],Financials[Patient_ID],Financials[Total_Bill_Amount])</f>
        <v>10852</v>
      </c>
      <c r="P362">
        <f>_xlfn.XLOOKUP(Main[[#This Row],[Patient_ID]],Financials[Patient_ID],Financials[Insurance_Coverage])</f>
        <v>9241.7161244797189</v>
      </c>
      <c r="Q362">
        <f>Main[[#This Row],[Total  Bill Amount]]-Main[[#This Row],[Insurance Coverage]]</f>
        <v>1610.2838755202811</v>
      </c>
      <c r="R362">
        <f>_xlfn.XLOOKUP(Main[[#This Row],[Patient_ID]],Hospitalvisits[Patient_ID],Hospitalvisits[Readmission Status])</f>
        <v>0</v>
      </c>
      <c r="S362" t="str">
        <f>_xlfn.XLOOKUP(Main[[#This Row],[Patient_ID]],Hospitalvisits[Patient_ID],Hospitalvisits[Hospital_Bed])</f>
        <v>Semi-Private Room</v>
      </c>
    </row>
    <row r="363" spans="1:19">
      <c r="A363">
        <v>400</v>
      </c>
      <c r="B363" t="s">
        <v>413</v>
      </c>
      <c r="C363">
        <v>83</v>
      </c>
      <c r="D363" t="str" cm="1">
        <f t="array" ref="D363">_xlfn.IFS(Main[[#This Row],[Age]]&lt;=23,"[0-23]",Main[[#This Row],[Age]]&lt;=45,"[24-45]",Main[[#This Row],[Age]]&lt;=68,"[46-68]",Main[[#This Row],[Age]]&gt;68,"[68+]")</f>
        <v>[68+]</v>
      </c>
      <c r="E363" t="s">
        <v>9</v>
      </c>
      <c r="F363" t="s">
        <v>18</v>
      </c>
      <c r="G363" s="6">
        <v>16.350246706077911</v>
      </c>
      <c r="H363">
        <v>4</v>
      </c>
      <c r="I363">
        <v>8</v>
      </c>
      <c r="J363" s="3">
        <f>_xlfn.XLOOKUP(Main[[#This Row],[Patient_ID]],Hospitalvisits[Patient_ID],Hospitalvisits[Admission_Date])</f>
        <v>44766</v>
      </c>
      <c r="K363" s="3">
        <f>_xlfn.XLOOKUP(Main[[#This Row],[Patient_ID]],Hospitalvisits[Patient_ID],Hospitalvisits[Discharge_Date])</f>
        <v>44768</v>
      </c>
      <c r="L363">
        <f>Main[[#This Row],[Discharge Date]]-Main[[#This Row],[Admission Date]]</f>
        <v>2</v>
      </c>
      <c r="M363" t="str">
        <f>_xlfn.XLOOKUP(Main[[#This Row],[Patient_ID]],Hospitalvisits[Patient_ID],Hospitalvisits[Medical_Condition])</f>
        <v>Asthma</v>
      </c>
      <c r="N363" t="str">
        <f>_xlfn.XLOOKUP(Main[[#This Row],[Patient_ID]],Hospitalvisits[Patient_ID],Hospitalvisits[Department])</f>
        <v>Pediatrics</v>
      </c>
      <c r="O363" s="8">
        <f>_xlfn.XLOOKUP(Main[[#This Row],[Patient_ID]],Financials[Patient_ID],Financials[Total_Bill_Amount])</f>
        <v>21550</v>
      </c>
      <c r="P363">
        <f>_xlfn.XLOOKUP(Main[[#This Row],[Patient_ID]],Financials[Patient_ID],Financials[Insurance_Coverage])</f>
        <v>18625.153990555369</v>
      </c>
      <c r="Q363">
        <f>Main[[#This Row],[Total  Bill Amount]]-Main[[#This Row],[Insurance Coverage]]</f>
        <v>2924.8460094446309</v>
      </c>
      <c r="R363">
        <f>_xlfn.XLOOKUP(Main[[#This Row],[Patient_ID]],Hospitalvisits[Patient_ID],Hospitalvisits[Readmission Status])</f>
        <v>0</v>
      </c>
      <c r="S363" t="str">
        <f>_xlfn.XLOOKUP(Main[[#This Row],[Patient_ID]],Hospitalvisits[Patient_ID],Hospitalvisits[Hospital_Bed])</f>
        <v>Semi-Private Room</v>
      </c>
    </row>
    <row r="364" spans="1:19">
      <c r="A364">
        <v>401</v>
      </c>
      <c r="B364" t="s">
        <v>414</v>
      </c>
      <c r="C364">
        <v>36</v>
      </c>
      <c r="D364" t="str" cm="1">
        <f t="array" ref="D364">_xlfn.IFS(Main[[#This Row],[Age]]&lt;=23,"[0-23]",Main[[#This Row],[Age]]&lt;=45,"[24-45]",Main[[#This Row],[Age]]&lt;=68,"[46-68]",Main[[#This Row],[Age]]&gt;68,"[68+]")</f>
        <v>[24-45]</v>
      </c>
      <c r="E364" t="s">
        <v>12</v>
      </c>
      <c r="F364" t="s">
        <v>16</v>
      </c>
      <c r="G364" s="6">
        <v>31.58016781744811</v>
      </c>
      <c r="H364">
        <v>2</v>
      </c>
      <c r="I364">
        <v>5</v>
      </c>
      <c r="J364" s="3">
        <f>_xlfn.XLOOKUP(Main[[#This Row],[Patient_ID]],Hospitalvisits[Patient_ID],Hospitalvisits[Admission_Date])</f>
        <v>44827</v>
      </c>
      <c r="K364" s="3">
        <f>_xlfn.XLOOKUP(Main[[#This Row],[Patient_ID]],Hospitalvisits[Patient_ID],Hospitalvisits[Discharge_Date])</f>
        <v>44832</v>
      </c>
      <c r="L364">
        <f>Main[[#This Row],[Discharge Date]]-Main[[#This Row],[Admission Date]]</f>
        <v>5</v>
      </c>
      <c r="M364" t="str">
        <f>_xlfn.XLOOKUP(Main[[#This Row],[Patient_ID]],Hospitalvisits[Patient_ID],Hospitalvisits[Medical_Condition])</f>
        <v>Arthritis</v>
      </c>
      <c r="N364" t="str">
        <f>_xlfn.XLOOKUP(Main[[#This Row],[Patient_ID]],Hospitalvisits[Patient_ID],Hospitalvisits[Department])</f>
        <v>Orthopedics</v>
      </c>
      <c r="O364" s="8">
        <f>_xlfn.XLOOKUP(Main[[#This Row],[Patient_ID]],Financials[Patient_ID],Financials[Total_Bill_Amount])</f>
        <v>32242</v>
      </c>
      <c r="P364">
        <f>_xlfn.XLOOKUP(Main[[#This Row],[Patient_ID]],Financials[Patient_ID],Financials[Insurance_Coverage])</f>
        <v>24268.280143501241</v>
      </c>
      <c r="Q364">
        <f>Main[[#This Row],[Total  Bill Amount]]-Main[[#This Row],[Insurance Coverage]]</f>
        <v>7973.7198564987593</v>
      </c>
      <c r="R364">
        <f>_xlfn.XLOOKUP(Main[[#This Row],[Patient_ID]],Hospitalvisits[Patient_ID],Hospitalvisits[Readmission Status])</f>
        <v>0</v>
      </c>
      <c r="S364" t="str">
        <f>_xlfn.XLOOKUP(Main[[#This Row],[Patient_ID]],Hospitalvisits[Patient_ID],Hospitalvisits[Hospital_Bed])</f>
        <v>General Ward</v>
      </c>
    </row>
    <row r="365" spans="1:19">
      <c r="A365">
        <v>402</v>
      </c>
      <c r="B365" t="s">
        <v>415</v>
      </c>
      <c r="C365">
        <v>89</v>
      </c>
      <c r="D365" t="str" cm="1">
        <f t="array" ref="D365">_xlfn.IFS(Main[[#This Row],[Age]]&lt;=23,"[0-23]",Main[[#This Row],[Age]]&lt;=45,"[24-45]",Main[[#This Row],[Age]]&lt;=68,"[46-68]",Main[[#This Row],[Age]]&gt;68,"[68+]")</f>
        <v>[68+]</v>
      </c>
      <c r="E365" t="s">
        <v>9</v>
      </c>
      <c r="F365" t="s">
        <v>16</v>
      </c>
      <c r="G365" s="6">
        <v>33.389375150853283</v>
      </c>
      <c r="H365">
        <v>5</v>
      </c>
      <c r="I365">
        <v>6</v>
      </c>
      <c r="J365" s="3">
        <f>_xlfn.XLOOKUP(Main[[#This Row],[Patient_ID]],Hospitalvisits[Patient_ID],Hospitalvisits[Admission_Date])</f>
        <v>44782</v>
      </c>
      <c r="K365" s="3">
        <f>_xlfn.XLOOKUP(Main[[#This Row],[Patient_ID]],Hospitalvisits[Patient_ID],Hospitalvisits[Discharge_Date])</f>
        <v>44785</v>
      </c>
      <c r="L365">
        <f>Main[[#This Row],[Discharge Date]]-Main[[#This Row],[Admission Date]]</f>
        <v>3</v>
      </c>
      <c r="M365" t="str">
        <f>_xlfn.XLOOKUP(Main[[#This Row],[Patient_ID]],Hospitalvisits[Patient_ID],Hospitalvisits[Medical_Condition])</f>
        <v>Hypertension</v>
      </c>
      <c r="N365" t="str">
        <f>_xlfn.XLOOKUP(Main[[#This Row],[Patient_ID]],Hospitalvisits[Patient_ID],Hospitalvisits[Department])</f>
        <v>Cardiology</v>
      </c>
      <c r="O365" s="8">
        <f>_xlfn.XLOOKUP(Main[[#This Row],[Patient_ID]],Financials[Patient_ID],Financials[Total_Bill_Amount])</f>
        <v>33265</v>
      </c>
      <c r="P365">
        <f>_xlfn.XLOOKUP(Main[[#This Row],[Patient_ID]],Financials[Patient_ID],Financials[Insurance_Coverage])</f>
        <v>22022.79194631497</v>
      </c>
      <c r="Q365">
        <f>Main[[#This Row],[Total  Bill Amount]]-Main[[#This Row],[Insurance Coverage]]</f>
        <v>11242.20805368503</v>
      </c>
      <c r="R365">
        <f>_xlfn.XLOOKUP(Main[[#This Row],[Patient_ID]],Hospitalvisits[Patient_ID],Hospitalvisits[Readmission Status])</f>
        <v>1</v>
      </c>
      <c r="S365" t="str">
        <f>_xlfn.XLOOKUP(Main[[#This Row],[Patient_ID]],Hospitalvisits[Patient_ID],Hospitalvisits[Hospital_Bed])</f>
        <v>Semi-Private Room</v>
      </c>
    </row>
    <row r="366" spans="1:19">
      <c r="A366">
        <v>403</v>
      </c>
      <c r="B366" t="s">
        <v>416</v>
      </c>
      <c r="C366">
        <v>47</v>
      </c>
      <c r="D366" t="str" cm="1">
        <f t="array" ref="D366">_xlfn.IFS(Main[[#This Row],[Age]]&lt;=23,"[0-23]",Main[[#This Row],[Age]]&lt;=45,"[24-45]",Main[[#This Row],[Age]]&lt;=68,"[46-68]",Main[[#This Row],[Age]]&gt;68,"[68+]")</f>
        <v>[46-68]</v>
      </c>
      <c r="E366" t="s">
        <v>9</v>
      </c>
      <c r="F366" t="s">
        <v>18</v>
      </c>
      <c r="G366" s="6">
        <v>36.551101699718167</v>
      </c>
      <c r="H366">
        <v>1</v>
      </c>
      <c r="I366">
        <v>5</v>
      </c>
      <c r="J366" s="3">
        <f>_xlfn.XLOOKUP(Main[[#This Row],[Patient_ID]],Hospitalvisits[Patient_ID],Hospitalvisits[Admission_Date])</f>
        <v>44757</v>
      </c>
      <c r="K366" s="3">
        <f>_xlfn.XLOOKUP(Main[[#This Row],[Patient_ID]],Hospitalvisits[Patient_ID],Hospitalvisits[Discharge_Date])</f>
        <v>44766</v>
      </c>
      <c r="L366">
        <f>Main[[#This Row],[Discharge Date]]-Main[[#This Row],[Admission Date]]</f>
        <v>9</v>
      </c>
      <c r="M366" t="str">
        <f>_xlfn.XLOOKUP(Main[[#This Row],[Patient_ID]],Hospitalvisits[Patient_ID],Hospitalvisits[Medical_Condition])</f>
        <v>Tumor</v>
      </c>
      <c r="N366" t="str">
        <f>_xlfn.XLOOKUP(Main[[#This Row],[Patient_ID]],Hospitalvisits[Patient_ID],Hospitalvisits[Department])</f>
        <v>Oncology</v>
      </c>
      <c r="O366" s="8">
        <f>_xlfn.XLOOKUP(Main[[#This Row],[Patient_ID]],Financials[Patient_ID],Financials[Total_Bill_Amount])</f>
        <v>13978</v>
      </c>
      <c r="P366">
        <f>_xlfn.XLOOKUP(Main[[#This Row],[Patient_ID]],Financials[Patient_ID],Financials[Insurance_Coverage])</f>
        <v>8689.9505747305011</v>
      </c>
      <c r="Q366">
        <f>Main[[#This Row],[Total  Bill Amount]]-Main[[#This Row],[Insurance Coverage]]</f>
        <v>5288.0494252694989</v>
      </c>
      <c r="R366">
        <f>_xlfn.XLOOKUP(Main[[#This Row],[Patient_ID]],Hospitalvisits[Patient_ID],Hospitalvisits[Readmission Status])</f>
        <v>1</v>
      </c>
      <c r="S366" t="str">
        <f>_xlfn.XLOOKUP(Main[[#This Row],[Patient_ID]],Hospitalvisits[Patient_ID],Hospitalvisits[Hospital_Bed])</f>
        <v>Private Room</v>
      </c>
    </row>
    <row r="367" spans="1:19">
      <c r="A367">
        <v>404</v>
      </c>
      <c r="B367" t="s">
        <v>417</v>
      </c>
      <c r="C367">
        <v>53</v>
      </c>
      <c r="D367" t="str" cm="1">
        <f t="array" ref="D367">_xlfn.IFS(Main[[#This Row],[Age]]&lt;=23,"[0-23]",Main[[#This Row],[Age]]&lt;=45,"[24-45]",Main[[#This Row],[Age]]&lt;=68,"[46-68]",Main[[#This Row],[Age]]&gt;68,"[68+]")</f>
        <v>[46-68]</v>
      </c>
      <c r="E367" t="s">
        <v>9</v>
      </c>
      <c r="F367" t="s">
        <v>13</v>
      </c>
      <c r="G367" s="6">
        <v>18.598264649446499</v>
      </c>
      <c r="H367">
        <v>0</v>
      </c>
      <c r="I367">
        <v>4</v>
      </c>
      <c r="J367" s="3">
        <f>_xlfn.XLOOKUP(Main[[#This Row],[Patient_ID]],Hospitalvisits[Patient_ID],Hospitalvisits[Admission_Date])</f>
        <v>44833</v>
      </c>
      <c r="K367" s="3">
        <f>_xlfn.XLOOKUP(Main[[#This Row],[Patient_ID]],Hospitalvisits[Patient_ID],Hospitalvisits[Discharge_Date])</f>
        <v>44852</v>
      </c>
      <c r="L367">
        <f>Main[[#This Row],[Discharge Date]]-Main[[#This Row],[Admission Date]]</f>
        <v>19</v>
      </c>
      <c r="M367" t="str">
        <f>_xlfn.XLOOKUP(Main[[#This Row],[Patient_ID]],Hospitalvisits[Patient_ID],Hospitalvisits[Medical_Condition])</f>
        <v>Tumor</v>
      </c>
      <c r="N367" t="str">
        <f>_xlfn.XLOOKUP(Main[[#This Row],[Patient_ID]],Hospitalvisits[Patient_ID],Hospitalvisits[Department])</f>
        <v>Oncology</v>
      </c>
      <c r="O367" s="8">
        <f>_xlfn.XLOOKUP(Main[[#This Row],[Patient_ID]],Financials[Patient_ID],Financials[Total_Bill_Amount])</f>
        <v>5374</v>
      </c>
      <c r="P367">
        <f>_xlfn.XLOOKUP(Main[[#This Row],[Patient_ID]],Financials[Patient_ID],Financials[Insurance_Coverage])</f>
        <v>3630.0469690881941</v>
      </c>
      <c r="Q367">
        <f>Main[[#This Row],[Total  Bill Amount]]-Main[[#This Row],[Insurance Coverage]]</f>
        <v>1743.9530309118059</v>
      </c>
      <c r="R367">
        <f>_xlfn.XLOOKUP(Main[[#This Row],[Patient_ID]],Hospitalvisits[Patient_ID],Hospitalvisits[Readmission Status])</f>
        <v>0</v>
      </c>
      <c r="S367" t="str">
        <f>_xlfn.XLOOKUP(Main[[#This Row],[Patient_ID]],Hospitalvisits[Patient_ID],Hospitalvisits[Hospital_Bed])</f>
        <v>Semi-Private Room</v>
      </c>
    </row>
    <row r="368" spans="1:19">
      <c r="A368">
        <v>405</v>
      </c>
      <c r="B368" t="s">
        <v>418</v>
      </c>
      <c r="C368">
        <v>66</v>
      </c>
      <c r="D368" t="str" cm="1">
        <f t="array" ref="D368">_xlfn.IFS(Main[[#This Row],[Age]]&lt;=23,"[0-23]",Main[[#This Row],[Age]]&lt;=45,"[24-45]",Main[[#This Row],[Age]]&lt;=68,"[46-68]",Main[[#This Row],[Age]]&gt;68,"[68+]")</f>
        <v>[46-68]</v>
      </c>
      <c r="E368" t="s">
        <v>12</v>
      </c>
      <c r="F368" t="s">
        <v>10</v>
      </c>
      <c r="G368" s="6">
        <v>27.321743439544608</v>
      </c>
      <c r="H368">
        <v>5</v>
      </c>
      <c r="I368">
        <v>1</v>
      </c>
      <c r="J368" s="3">
        <f>_xlfn.XLOOKUP(Main[[#This Row],[Patient_ID]],Hospitalvisits[Patient_ID],Hospitalvisits[Admission_Date])</f>
        <v>45377</v>
      </c>
      <c r="K368" s="3">
        <f>_xlfn.XLOOKUP(Main[[#This Row],[Patient_ID]],Hospitalvisits[Patient_ID],Hospitalvisits[Discharge_Date])</f>
        <v>45379</v>
      </c>
      <c r="L368">
        <f>Main[[#This Row],[Discharge Date]]-Main[[#This Row],[Admission Date]]</f>
        <v>2</v>
      </c>
      <c r="M368" t="str">
        <f>_xlfn.XLOOKUP(Main[[#This Row],[Patient_ID]],Hospitalvisits[Patient_ID],Hospitalvisits[Medical_Condition])</f>
        <v>Severe Trauma</v>
      </c>
      <c r="N368" t="str">
        <f>_xlfn.XLOOKUP(Main[[#This Row],[Patient_ID]],Hospitalvisits[Patient_ID],Hospitalvisits[Department])</f>
        <v>Emergency</v>
      </c>
      <c r="O368" s="8">
        <f>_xlfn.XLOOKUP(Main[[#This Row],[Patient_ID]],Financials[Patient_ID],Financials[Total_Bill_Amount])</f>
        <v>15592</v>
      </c>
      <c r="P368">
        <f>_xlfn.XLOOKUP(Main[[#This Row],[Patient_ID]],Financials[Patient_ID],Financials[Insurance_Coverage])</f>
        <v>11512.069047668479</v>
      </c>
      <c r="Q368">
        <f>Main[[#This Row],[Total  Bill Amount]]-Main[[#This Row],[Insurance Coverage]]</f>
        <v>4079.9309523315205</v>
      </c>
      <c r="R368">
        <f>_xlfn.XLOOKUP(Main[[#This Row],[Patient_ID]],Hospitalvisits[Patient_ID],Hospitalvisits[Readmission Status])</f>
        <v>0</v>
      </c>
      <c r="S368" t="str">
        <f>_xlfn.XLOOKUP(Main[[#This Row],[Patient_ID]],Hospitalvisits[Patient_ID],Hospitalvisits[Hospital_Bed])</f>
        <v>General Ward</v>
      </c>
    </row>
    <row r="369" spans="1:19">
      <c r="A369">
        <v>406</v>
      </c>
      <c r="B369" t="s">
        <v>419</v>
      </c>
      <c r="C369">
        <v>87</v>
      </c>
      <c r="D369" t="str" cm="1">
        <f t="array" ref="D369">_xlfn.IFS(Main[[#This Row],[Age]]&lt;=23,"[0-23]",Main[[#This Row],[Age]]&lt;=45,"[24-45]",Main[[#This Row],[Age]]&lt;=68,"[46-68]",Main[[#This Row],[Age]]&gt;68,"[68+]")</f>
        <v>[68+]</v>
      </c>
      <c r="E369" t="s">
        <v>9</v>
      </c>
      <c r="F369" t="s">
        <v>10</v>
      </c>
      <c r="G369" s="6">
        <v>21.991894248191969</v>
      </c>
      <c r="H369">
        <v>0</v>
      </c>
      <c r="I369">
        <v>3</v>
      </c>
      <c r="J369" s="3">
        <f>_xlfn.XLOOKUP(Main[[#This Row],[Patient_ID]],Hospitalvisits[Patient_ID],Hospitalvisits[Admission_Date])</f>
        <v>45383</v>
      </c>
      <c r="K369" s="3">
        <f>_xlfn.XLOOKUP(Main[[#This Row],[Patient_ID]],Hospitalvisits[Patient_ID],Hospitalvisits[Discharge_Date])</f>
        <v>45394</v>
      </c>
      <c r="L369">
        <f>Main[[#This Row],[Discharge Date]]-Main[[#This Row],[Admission Date]]</f>
        <v>11</v>
      </c>
      <c r="M369" t="str">
        <f>_xlfn.XLOOKUP(Main[[#This Row],[Patient_ID]],Hospitalvisits[Patient_ID],Hospitalvisits[Medical_Condition])</f>
        <v>Stroke</v>
      </c>
      <c r="N369" t="str">
        <f>_xlfn.XLOOKUP(Main[[#This Row],[Patient_ID]],Hospitalvisits[Patient_ID],Hospitalvisits[Department])</f>
        <v>Neurology</v>
      </c>
      <c r="O369" s="8">
        <f>_xlfn.XLOOKUP(Main[[#This Row],[Patient_ID]],Financials[Patient_ID],Financials[Total_Bill_Amount])</f>
        <v>12381</v>
      </c>
      <c r="P369">
        <f>_xlfn.XLOOKUP(Main[[#This Row],[Patient_ID]],Financials[Patient_ID],Financials[Insurance_Coverage])</f>
        <v>7818.1660634856689</v>
      </c>
      <c r="Q369">
        <f>Main[[#This Row],[Total  Bill Amount]]-Main[[#This Row],[Insurance Coverage]]</f>
        <v>4562.8339365143311</v>
      </c>
      <c r="R369">
        <f>_xlfn.XLOOKUP(Main[[#This Row],[Patient_ID]],Hospitalvisits[Patient_ID],Hospitalvisits[Readmission Status])</f>
        <v>0</v>
      </c>
      <c r="S369" t="str">
        <f>_xlfn.XLOOKUP(Main[[#This Row],[Patient_ID]],Hospitalvisits[Patient_ID],Hospitalvisits[Hospital_Bed])</f>
        <v>General Ward</v>
      </c>
    </row>
    <row r="370" spans="1:19">
      <c r="A370">
        <v>407</v>
      </c>
      <c r="B370" t="s">
        <v>420</v>
      </c>
      <c r="C370">
        <v>2</v>
      </c>
      <c r="D370" t="str" cm="1">
        <f t="array" ref="D370">_xlfn.IFS(Main[[#This Row],[Age]]&lt;=23,"[0-23]",Main[[#This Row],[Age]]&lt;=45,"[24-45]",Main[[#This Row],[Age]]&lt;=68,"[46-68]",Main[[#This Row],[Age]]&gt;68,"[68+]")</f>
        <v>[0-23]</v>
      </c>
      <c r="E370" t="s">
        <v>9</v>
      </c>
      <c r="F370" t="s">
        <v>13</v>
      </c>
      <c r="G370" s="6">
        <v>34.460970102852592</v>
      </c>
      <c r="H370">
        <v>0</v>
      </c>
      <c r="I370">
        <v>5</v>
      </c>
      <c r="J370" s="3">
        <f>_xlfn.XLOOKUP(Main[[#This Row],[Patient_ID]],Hospitalvisits[Patient_ID],Hospitalvisits[Admission_Date])</f>
        <v>45360</v>
      </c>
      <c r="K370" s="3">
        <f>_xlfn.XLOOKUP(Main[[#This Row],[Patient_ID]],Hospitalvisits[Patient_ID],Hospitalvisits[Discharge_Date])</f>
        <v>45364</v>
      </c>
      <c r="L370">
        <f>Main[[#This Row],[Discharge Date]]-Main[[#This Row],[Admission Date]]</f>
        <v>4</v>
      </c>
      <c r="M370" t="str">
        <f>_xlfn.XLOOKUP(Main[[#This Row],[Patient_ID]],Hospitalvisits[Patient_ID],Hospitalvisits[Medical_Condition])</f>
        <v>Heart Attack (STEMI)</v>
      </c>
      <c r="N370" t="str">
        <f>_xlfn.XLOOKUP(Main[[#This Row],[Patient_ID]],Hospitalvisits[Patient_ID],Hospitalvisits[Department])</f>
        <v>Cardiology</v>
      </c>
      <c r="O370" s="8">
        <f>_xlfn.XLOOKUP(Main[[#This Row],[Patient_ID]],Financials[Patient_ID],Financials[Total_Bill_Amount])</f>
        <v>15967</v>
      </c>
      <c r="P370">
        <f>_xlfn.XLOOKUP(Main[[#This Row],[Patient_ID]],Financials[Patient_ID],Financials[Insurance_Coverage])</f>
        <v>12002.422102241209</v>
      </c>
      <c r="Q370">
        <f>Main[[#This Row],[Total  Bill Amount]]-Main[[#This Row],[Insurance Coverage]]</f>
        <v>3964.5778977587906</v>
      </c>
      <c r="R370">
        <f>_xlfn.XLOOKUP(Main[[#This Row],[Patient_ID]],Hospitalvisits[Patient_ID],Hospitalvisits[Readmission Status])</f>
        <v>0</v>
      </c>
      <c r="S370" t="str">
        <f>_xlfn.XLOOKUP(Main[[#This Row],[Patient_ID]],Hospitalvisits[Patient_ID],Hospitalvisits[Hospital_Bed])</f>
        <v>General Ward</v>
      </c>
    </row>
    <row r="371" spans="1:19">
      <c r="A371">
        <v>408</v>
      </c>
      <c r="B371" t="s">
        <v>421</v>
      </c>
      <c r="C371">
        <v>65</v>
      </c>
      <c r="D371" t="str" cm="1">
        <f t="array" ref="D371">_xlfn.IFS(Main[[#This Row],[Age]]&lt;=23,"[0-23]",Main[[#This Row],[Age]]&lt;=45,"[24-45]",Main[[#This Row],[Age]]&lt;=68,"[46-68]",Main[[#This Row],[Age]]&gt;68,"[68+]")</f>
        <v>[46-68]</v>
      </c>
      <c r="E371" t="s">
        <v>9</v>
      </c>
      <c r="F371" t="s">
        <v>13</v>
      </c>
      <c r="G371" s="6">
        <v>16.40636107682564</v>
      </c>
      <c r="H371">
        <v>2</v>
      </c>
      <c r="I371">
        <v>4</v>
      </c>
      <c r="J371" s="3">
        <f>_xlfn.XLOOKUP(Main[[#This Row],[Patient_ID]],Hospitalvisits[Patient_ID],Hospitalvisits[Admission_Date])</f>
        <v>44628</v>
      </c>
      <c r="K371" s="3">
        <f>_xlfn.XLOOKUP(Main[[#This Row],[Patient_ID]],Hospitalvisits[Patient_ID],Hospitalvisits[Discharge_Date])</f>
        <v>44632</v>
      </c>
      <c r="L371">
        <f>Main[[#This Row],[Discharge Date]]-Main[[#This Row],[Admission Date]]</f>
        <v>4</v>
      </c>
      <c r="M371" t="str">
        <f>_xlfn.XLOOKUP(Main[[#This Row],[Patient_ID]],Hospitalvisits[Patient_ID],Hospitalvisits[Medical_Condition])</f>
        <v>Hypertension</v>
      </c>
      <c r="N371" t="str">
        <f>_xlfn.XLOOKUP(Main[[#This Row],[Patient_ID]],Hospitalvisits[Patient_ID],Hospitalvisits[Department])</f>
        <v>Cardiology</v>
      </c>
      <c r="O371" s="8">
        <f>_xlfn.XLOOKUP(Main[[#This Row],[Patient_ID]],Financials[Patient_ID],Financials[Total_Bill_Amount])</f>
        <v>7654</v>
      </c>
      <c r="P371">
        <f>_xlfn.XLOOKUP(Main[[#This Row],[Patient_ID]],Financials[Patient_ID],Financials[Insurance_Coverage])</f>
        <v>4938.5402664159856</v>
      </c>
      <c r="Q371">
        <f>Main[[#This Row],[Total  Bill Amount]]-Main[[#This Row],[Insurance Coverage]]</f>
        <v>2715.4597335840144</v>
      </c>
      <c r="R371">
        <f>_xlfn.XLOOKUP(Main[[#This Row],[Patient_ID]],Hospitalvisits[Patient_ID],Hospitalvisits[Readmission Status])</f>
        <v>1</v>
      </c>
      <c r="S371" t="str">
        <f>_xlfn.XLOOKUP(Main[[#This Row],[Patient_ID]],Hospitalvisits[Patient_ID],Hospitalvisits[Hospital_Bed])</f>
        <v>ICU</v>
      </c>
    </row>
    <row r="372" spans="1:19">
      <c r="A372">
        <v>409</v>
      </c>
      <c r="B372" t="s">
        <v>422</v>
      </c>
      <c r="C372">
        <v>77</v>
      </c>
      <c r="D372" t="str" cm="1">
        <f t="array" ref="D372">_xlfn.IFS(Main[[#This Row],[Age]]&lt;=23,"[0-23]",Main[[#This Row],[Age]]&lt;=45,"[24-45]",Main[[#This Row],[Age]]&lt;=68,"[46-68]",Main[[#This Row],[Age]]&gt;68,"[68+]")</f>
        <v>[68+]</v>
      </c>
      <c r="E372" t="s">
        <v>12</v>
      </c>
      <c r="F372" t="s">
        <v>13</v>
      </c>
      <c r="G372" s="6">
        <v>34.06325384564083</v>
      </c>
      <c r="H372">
        <v>0</v>
      </c>
      <c r="I372">
        <v>1</v>
      </c>
      <c r="J372" s="3">
        <f>_xlfn.XLOOKUP(Main[[#This Row],[Patient_ID]],Hospitalvisits[Patient_ID],Hospitalvisits[Admission_Date])</f>
        <v>44611</v>
      </c>
      <c r="K372" s="3">
        <f>_xlfn.XLOOKUP(Main[[#This Row],[Patient_ID]],Hospitalvisits[Patient_ID],Hospitalvisits[Discharge_Date])</f>
        <v>44623</v>
      </c>
      <c r="L372">
        <f>Main[[#This Row],[Discharge Date]]-Main[[#This Row],[Admission Date]]</f>
        <v>12</v>
      </c>
      <c r="M372" t="str">
        <f>_xlfn.XLOOKUP(Main[[#This Row],[Patient_ID]],Hospitalvisits[Patient_ID],Hospitalvisits[Medical_Condition])</f>
        <v>Cancer</v>
      </c>
      <c r="N372" t="str">
        <f>_xlfn.XLOOKUP(Main[[#This Row],[Patient_ID]],Hospitalvisits[Patient_ID],Hospitalvisits[Department])</f>
        <v>Oncology</v>
      </c>
      <c r="O372" s="8">
        <f>_xlfn.XLOOKUP(Main[[#This Row],[Patient_ID]],Financials[Patient_ID],Financials[Total_Bill_Amount])</f>
        <v>10174</v>
      </c>
      <c r="P372">
        <f>_xlfn.XLOOKUP(Main[[#This Row],[Patient_ID]],Financials[Patient_ID],Financials[Insurance_Coverage])</f>
        <v>7114.062757746472</v>
      </c>
      <c r="Q372">
        <f>Main[[#This Row],[Total  Bill Amount]]-Main[[#This Row],[Insurance Coverage]]</f>
        <v>3059.937242253528</v>
      </c>
      <c r="R372">
        <f>_xlfn.XLOOKUP(Main[[#This Row],[Patient_ID]],Hospitalvisits[Patient_ID],Hospitalvisits[Readmission Status])</f>
        <v>0</v>
      </c>
      <c r="S372" t="str">
        <f>_xlfn.XLOOKUP(Main[[#This Row],[Patient_ID]],Hospitalvisits[Patient_ID],Hospitalvisits[Hospital_Bed])</f>
        <v>ICU</v>
      </c>
    </row>
    <row r="373" spans="1:19">
      <c r="A373">
        <v>410</v>
      </c>
      <c r="B373" t="s">
        <v>423</v>
      </c>
      <c r="C373">
        <v>25</v>
      </c>
      <c r="D373" t="str" cm="1">
        <f t="array" ref="D373">_xlfn.IFS(Main[[#This Row],[Age]]&lt;=23,"[0-23]",Main[[#This Row],[Age]]&lt;=45,"[24-45]",Main[[#This Row],[Age]]&lt;=68,"[46-68]",Main[[#This Row],[Age]]&gt;68,"[68+]")</f>
        <v>[24-45]</v>
      </c>
      <c r="E373" t="s">
        <v>9</v>
      </c>
      <c r="F373" t="s">
        <v>13</v>
      </c>
      <c r="G373" s="6">
        <v>33.103595505603153</v>
      </c>
      <c r="H373">
        <v>2</v>
      </c>
      <c r="I373">
        <v>1</v>
      </c>
      <c r="J373" s="3">
        <f>_xlfn.XLOOKUP(Main[[#This Row],[Patient_ID]],Hospitalvisits[Patient_ID],Hospitalvisits[Admission_Date])</f>
        <v>44878</v>
      </c>
      <c r="K373" s="3">
        <f>_xlfn.XLOOKUP(Main[[#This Row],[Patient_ID]],Hospitalvisits[Patient_ID],Hospitalvisits[Discharge_Date])</f>
        <v>44886</v>
      </c>
      <c r="L373">
        <f>Main[[#This Row],[Discharge Date]]-Main[[#This Row],[Admission Date]]</f>
        <v>8</v>
      </c>
      <c r="M373" t="str">
        <f>_xlfn.XLOOKUP(Main[[#This Row],[Patient_ID]],Hospitalvisits[Patient_ID],Hospitalvisits[Medical_Condition])</f>
        <v>Stroke</v>
      </c>
      <c r="N373" t="str">
        <f>_xlfn.XLOOKUP(Main[[#This Row],[Patient_ID]],Hospitalvisits[Patient_ID],Hospitalvisits[Department])</f>
        <v>Neurology</v>
      </c>
      <c r="O373" s="8">
        <f>_xlfn.XLOOKUP(Main[[#This Row],[Patient_ID]],Financials[Patient_ID],Financials[Total_Bill_Amount])</f>
        <v>34290</v>
      </c>
      <c r="P373">
        <f>_xlfn.XLOOKUP(Main[[#This Row],[Patient_ID]],Financials[Patient_ID],Financials[Insurance_Coverage])</f>
        <v>25260.95718093824</v>
      </c>
      <c r="Q373">
        <f>Main[[#This Row],[Total  Bill Amount]]-Main[[#This Row],[Insurance Coverage]]</f>
        <v>9029.0428190617604</v>
      </c>
      <c r="R373">
        <f>_xlfn.XLOOKUP(Main[[#This Row],[Patient_ID]],Hospitalvisits[Patient_ID],Hospitalvisits[Readmission Status])</f>
        <v>0</v>
      </c>
      <c r="S373" t="str">
        <f>_xlfn.XLOOKUP(Main[[#This Row],[Patient_ID]],Hospitalvisits[Patient_ID],Hospitalvisits[Hospital_Bed])</f>
        <v>Semi-Private Room</v>
      </c>
    </row>
    <row r="374" spans="1:19">
      <c r="A374">
        <v>411</v>
      </c>
      <c r="B374" t="s">
        <v>424</v>
      </c>
      <c r="C374">
        <v>18</v>
      </c>
      <c r="D374" t="str" cm="1">
        <f t="array" ref="D374">_xlfn.IFS(Main[[#This Row],[Age]]&lt;=23,"[0-23]",Main[[#This Row],[Age]]&lt;=45,"[24-45]",Main[[#This Row],[Age]]&lt;=68,"[46-68]",Main[[#This Row],[Age]]&gt;68,"[68+]")</f>
        <v>[0-23]</v>
      </c>
      <c r="E374" t="s">
        <v>9</v>
      </c>
      <c r="F374" t="s">
        <v>13</v>
      </c>
      <c r="G374" s="6">
        <v>35.232458086151922</v>
      </c>
      <c r="H374">
        <v>3</v>
      </c>
      <c r="I374">
        <v>4</v>
      </c>
      <c r="J374" s="3">
        <f>_xlfn.XLOOKUP(Main[[#This Row],[Patient_ID]],Hospitalvisits[Patient_ID],Hospitalvisits[Admission_Date])</f>
        <v>44744</v>
      </c>
      <c r="K374" s="3">
        <f>_xlfn.XLOOKUP(Main[[#This Row],[Patient_ID]],Hospitalvisits[Patient_ID],Hospitalvisits[Discharge_Date])</f>
        <v>44747</v>
      </c>
      <c r="L374">
        <f>Main[[#This Row],[Discharge Date]]-Main[[#This Row],[Admission Date]]</f>
        <v>3</v>
      </c>
      <c r="M374" t="str">
        <f>_xlfn.XLOOKUP(Main[[#This Row],[Patient_ID]],Hospitalvisits[Patient_ID],Hospitalvisits[Medical_Condition])</f>
        <v>Severe Trauma</v>
      </c>
      <c r="N374" t="str">
        <f>_xlfn.XLOOKUP(Main[[#This Row],[Patient_ID]],Hospitalvisits[Patient_ID],Hospitalvisits[Department])</f>
        <v>Emergency</v>
      </c>
      <c r="O374" s="8">
        <f>_xlfn.XLOOKUP(Main[[#This Row],[Patient_ID]],Financials[Patient_ID],Financials[Total_Bill_Amount])</f>
        <v>10187</v>
      </c>
      <c r="P374">
        <f>_xlfn.XLOOKUP(Main[[#This Row],[Patient_ID]],Financials[Patient_ID],Financials[Insurance_Coverage])</f>
        <v>6324.942346343234</v>
      </c>
      <c r="Q374">
        <f>Main[[#This Row],[Total  Bill Amount]]-Main[[#This Row],[Insurance Coverage]]</f>
        <v>3862.057653656766</v>
      </c>
      <c r="R374">
        <f>_xlfn.XLOOKUP(Main[[#This Row],[Patient_ID]],Hospitalvisits[Patient_ID],Hospitalvisits[Readmission Status])</f>
        <v>0</v>
      </c>
      <c r="S374" t="str">
        <f>_xlfn.XLOOKUP(Main[[#This Row],[Patient_ID]],Hospitalvisits[Patient_ID],Hospitalvisits[Hospital_Bed])</f>
        <v>Semi-Private Room</v>
      </c>
    </row>
    <row r="375" spans="1:19">
      <c r="A375">
        <v>412</v>
      </c>
      <c r="B375" t="s">
        <v>425</v>
      </c>
      <c r="C375">
        <v>63</v>
      </c>
      <c r="D375" t="str" cm="1">
        <f t="array" ref="D375">_xlfn.IFS(Main[[#This Row],[Age]]&lt;=23,"[0-23]",Main[[#This Row],[Age]]&lt;=45,"[24-45]",Main[[#This Row],[Age]]&lt;=68,"[46-68]",Main[[#This Row],[Age]]&gt;68,"[68+]")</f>
        <v>[46-68]</v>
      </c>
      <c r="E375" t="s">
        <v>9</v>
      </c>
      <c r="F375" t="s">
        <v>18</v>
      </c>
      <c r="G375" s="6">
        <v>35.894513251358781</v>
      </c>
      <c r="H375">
        <v>2</v>
      </c>
      <c r="I375">
        <v>4</v>
      </c>
      <c r="J375" s="3">
        <f>_xlfn.XLOOKUP(Main[[#This Row],[Patient_ID]],Hospitalvisits[Patient_ID],Hospitalvisits[Admission_Date])</f>
        <v>45109</v>
      </c>
      <c r="K375" s="3">
        <f>_xlfn.XLOOKUP(Main[[#This Row],[Patient_ID]],Hospitalvisits[Patient_ID],Hospitalvisits[Discharge_Date])</f>
        <v>45113</v>
      </c>
      <c r="L375">
        <f>Main[[#This Row],[Discharge Date]]-Main[[#This Row],[Admission Date]]</f>
        <v>4</v>
      </c>
      <c r="M375" t="str">
        <f>_xlfn.XLOOKUP(Main[[#This Row],[Patient_ID]],Hospitalvisits[Patient_ID],Hospitalvisits[Medical_Condition])</f>
        <v>Heart Disease</v>
      </c>
      <c r="N375" t="str">
        <f>_xlfn.XLOOKUP(Main[[#This Row],[Patient_ID]],Hospitalvisits[Patient_ID],Hospitalvisits[Department])</f>
        <v>Cardiology</v>
      </c>
      <c r="O375" s="8">
        <f>_xlfn.XLOOKUP(Main[[#This Row],[Patient_ID]],Financials[Patient_ID],Financials[Total_Bill_Amount])</f>
        <v>29570</v>
      </c>
      <c r="P375">
        <f>_xlfn.XLOOKUP(Main[[#This Row],[Patient_ID]],Financials[Patient_ID],Financials[Insurance_Coverage])</f>
        <v>20791.865174082432</v>
      </c>
      <c r="Q375">
        <f>Main[[#This Row],[Total  Bill Amount]]-Main[[#This Row],[Insurance Coverage]]</f>
        <v>8778.1348259175684</v>
      </c>
      <c r="R375">
        <f>_xlfn.XLOOKUP(Main[[#This Row],[Patient_ID]],Hospitalvisits[Patient_ID],Hospitalvisits[Readmission Status])</f>
        <v>0</v>
      </c>
      <c r="S375" t="str">
        <f>_xlfn.XLOOKUP(Main[[#This Row],[Patient_ID]],Hospitalvisits[Patient_ID],Hospitalvisits[Hospital_Bed])</f>
        <v>Private Room</v>
      </c>
    </row>
    <row r="376" spans="1:19">
      <c r="A376">
        <v>413</v>
      </c>
      <c r="B376" t="s">
        <v>426</v>
      </c>
      <c r="C376">
        <v>19</v>
      </c>
      <c r="D376" t="str" cm="1">
        <f t="array" ref="D376">_xlfn.IFS(Main[[#This Row],[Age]]&lt;=23,"[0-23]",Main[[#This Row],[Age]]&lt;=45,"[24-45]",Main[[#This Row],[Age]]&lt;=68,"[46-68]",Main[[#This Row],[Age]]&gt;68,"[68+]")</f>
        <v>[0-23]</v>
      </c>
      <c r="E376" t="s">
        <v>9</v>
      </c>
      <c r="F376" t="s">
        <v>16</v>
      </c>
      <c r="G376" s="6">
        <v>26.527838736678159</v>
      </c>
      <c r="H376">
        <v>4</v>
      </c>
      <c r="I376">
        <v>8</v>
      </c>
      <c r="J376" s="3">
        <f>_xlfn.XLOOKUP(Main[[#This Row],[Patient_ID]],Hospitalvisits[Patient_ID],Hospitalvisits[Admission_Date])</f>
        <v>44837</v>
      </c>
      <c r="K376" s="3">
        <f>_xlfn.XLOOKUP(Main[[#This Row],[Patient_ID]],Hospitalvisits[Patient_ID],Hospitalvisits[Discharge_Date])</f>
        <v>44842</v>
      </c>
      <c r="L376">
        <f>Main[[#This Row],[Discharge Date]]-Main[[#This Row],[Admission Date]]</f>
        <v>5</v>
      </c>
      <c r="M376" t="str">
        <f>_xlfn.XLOOKUP(Main[[#This Row],[Patient_ID]],Hospitalvisits[Patient_ID],Hospitalvisits[Medical_Condition])</f>
        <v>Internal Bleeding</v>
      </c>
      <c r="N376" t="str">
        <f>_xlfn.XLOOKUP(Main[[#This Row],[Patient_ID]],Hospitalvisits[Patient_ID],Hospitalvisits[Department])</f>
        <v>Emergency</v>
      </c>
      <c r="O376" s="8">
        <f>_xlfn.XLOOKUP(Main[[#This Row],[Patient_ID]],Financials[Patient_ID],Financials[Total_Bill_Amount])</f>
        <v>10379</v>
      </c>
      <c r="P376">
        <f>_xlfn.XLOOKUP(Main[[#This Row],[Patient_ID]],Financials[Patient_ID],Financials[Insurance_Coverage])</f>
        <v>7973.8178536566857</v>
      </c>
      <c r="Q376">
        <f>Main[[#This Row],[Total  Bill Amount]]-Main[[#This Row],[Insurance Coverage]]</f>
        <v>2405.1821463433143</v>
      </c>
      <c r="R376">
        <f>_xlfn.XLOOKUP(Main[[#This Row],[Patient_ID]],Hospitalvisits[Patient_ID],Hospitalvisits[Readmission Status])</f>
        <v>1</v>
      </c>
      <c r="S376" t="str">
        <f>_xlfn.XLOOKUP(Main[[#This Row],[Patient_ID]],Hospitalvisits[Patient_ID],Hospitalvisits[Hospital_Bed])</f>
        <v>General Ward</v>
      </c>
    </row>
    <row r="377" spans="1:19">
      <c r="A377">
        <v>414</v>
      </c>
      <c r="B377" t="s">
        <v>427</v>
      </c>
      <c r="C377">
        <v>63</v>
      </c>
      <c r="D377" t="str" cm="1">
        <f t="array" ref="D377">_xlfn.IFS(Main[[#This Row],[Age]]&lt;=23,"[0-23]",Main[[#This Row],[Age]]&lt;=45,"[24-45]",Main[[#This Row],[Age]]&lt;=68,"[46-68]",Main[[#This Row],[Age]]&gt;68,"[68+]")</f>
        <v>[46-68]</v>
      </c>
      <c r="E377" t="s">
        <v>12</v>
      </c>
      <c r="F377" t="s">
        <v>13</v>
      </c>
      <c r="G377" s="6">
        <v>29.40205176654203</v>
      </c>
      <c r="H377">
        <v>5</v>
      </c>
      <c r="I377">
        <v>6</v>
      </c>
      <c r="J377" s="3">
        <f>_xlfn.XLOOKUP(Main[[#This Row],[Patient_ID]],Hospitalvisits[Patient_ID],Hospitalvisits[Admission_Date])</f>
        <v>44852</v>
      </c>
      <c r="K377" s="3">
        <f>_xlfn.XLOOKUP(Main[[#This Row],[Patient_ID]],Hospitalvisits[Patient_ID],Hospitalvisits[Discharge_Date])</f>
        <v>44868</v>
      </c>
      <c r="L377">
        <f>Main[[#This Row],[Discharge Date]]-Main[[#This Row],[Admission Date]]</f>
        <v>16</v>
      </c>
      <c r="M377" t="str">
        <f>_xlfn.XLOOKUP(Main[[#This Row],[Patient_ID]],Hospitalvisits[Patient_ID],Hospitalvisits[Medical_Condition])</f>
        <v>Tumor</v>
      </c>
      <c r="N377" t="str">
        <f>_xlfn.XLOOKUP(Main[[#This Row],[Patient_ID]],Hospitalvisits[Patient_ID],Hospitalvisits[Department])</f>
        <v>Oncology</v>
      </c>
      <c r="O377" s="8">
        <f>_xlfn.XLOOKUP(Main[[#This Row],[Patient_ID]],Financials[Patient_ID],Financials[Total_Bill_Amount])</f>
        <v>49590</v>
      </c>
      <c r="P377">
        <f>_xlfn.XLOOKUP(Main[[#This Row],[Patient_ID]],Financials[Patient_ID],Financials[Insurance_Coverage])</f>
        <v>29791.980428524359</v>
      </c>
      <c r="Q377">
        <f>Main[[#This Row],[Total  Bill Amount]]-Main[[#This Row],[Insurance Coverage]]</f>
        <v>19798.019571475641</v>
      </c>
      <c r="R377">
        <f>_xlfn.XLOOKUP(Main[[#This Row],[Patient_ID]],Hospitalvisits[Patient_ID],Hospitalvisits[Readmission Status])</f>
        <v>0</v>
      </c>
      <c r="S377" t="str">
        <f>_xlfn.XLOOKUP(Main[[#This Row],[Patient_ID]],Hospitalvisits[Patient_ID],Hospitalvisits[Hospital_Bed])</f>
        <v>Semi-Private Room</v>
      </c>
    </row>
    <row r="378" spans="1:19">
      <c r="A378">
        <v>415</v>
      </c>
      <c r="B378" t="s">
        <v>428</v>
      </c>
      <c r="C378">
        <v>59</v>
      </c>
      <c r="D378" t="str" cm="1">
        <f t="array" ref="D378">_xlfn.IFS(Main[[#This Row],[Age]]&lt;=23,"[0-23]",Main[[#This Row],[Age]]&lt;=45,"[24-45]",Main[[#This Row],[Age]]&lt;=68,"[46-68]",Main[[#This Row],[Age]]&gt;68,"[68+]")</f>
        <v>[46-68]</v>
      </c>
      <c r="E378" t="s">
        <v>9</v>
      </c>
      <c r="F378" t="s">
        <v>18</v>
      </c>
      <c r="G378" s="6">
        <v>18.983928636395859</v>
      </c>
      <c r="H378">
        <v>0</v>
      </c>
      <c r="I378">
        <v>5</v>
      </c>
      <c r="J378" s="3">
        <f>_xlfn.XLOOKUP(Main[[#This Row],[Patient_ID]],Hospitalvisits[Patient_ID],Hospitalvisits[Admission_Date])</f>
        <v>44696</v>
      </c>
      <c r="K378" s="3">
        <f>_xlfn.XLOOKUP(Main[[#This Row],[Patient_ID]],Hospitalvisits[Patient_ID],Hospitalvisits[Discharge_Date])</f>
        <v>44699</v>
      </c>
      <c r="L378">
        <f>Main[[#This Row],[Discharge Date]]-Main[[#This Row],[Admission Date]]</f>
        <v>3</v>
      </c>
      <c r="M378" t="str">
        <f>_xlfn.XLOOKUP(Main[[#This Row],[Patient_ID]],Hospitalvisits[Patient_ID],Hospitalvisits[Medical_Condition])</f>
        <v>Hypertension</v>
      </c>
      <c r="N378" t="str">
        <f>_xlfn.XLOOKUP(Main[[#This Row],[Patient_ID]],Hospitalvisits[Patient_ID],Hospitalvisits[Department])</f>
        <v>Cardiology</v>
      </c>
      <c r="O378" s="8">
        <f>_xlfn.XLOOKUP(Main[[#This Row],[Patient_ID]],Financials[Patient_ID],Financials[Total_Bill_Amount])</f>
        <v>24863</v>
      </c>
      <c r="P378">
        <f>_xlfn.XLOOKUP(Main[[#This Row],[Patient_ID]],Financials[Patient_ID],Financials[Insurance_Coverage])</f>
        <v>12542.95249742433</v>
      </c>
      <c r="Q378">
        <f>Main[[#This Row],[Total  Bill Amount]]-Main[[#This Row],[Insurance Coverage]]</f>
        <v>12320.04750257567</v>
      </c>
      <c r="R378">
        <f>_xlfn.XLOOKUP(Main[[#This Row],[Patient_ID]],Hospitalvisits[Patient_ID],Hospitalvisits[Readmission Status])</f>
        <v>0</v>
      </c>
      <c r="S378" t="str">
        <f>_xlfn.XLOOKUP(Main[[#This Row],[Patient_ID]],Hospitalvisits[Patient_ID],Hospitalvisits[Hospital_Bed])</f>
        <v>General Ward</v>
      </c>
    </row>
    <row r="379" spans="1:19">
      <c r="A379">
        <v>417</v>
      </c>
      <c r="B379" t="s">
        <v>430</v>
      </c>
      <c r="C379">
        <v>35</v>
      </c>
      <c r="D379" t="str" cm="1">
        <f t="array" ref="D379">_xlfn.IFS(Main[[#This Row],[Age]]&lt;=23,"[0-23]",Main[[#This Row],[Age]]&lt;=45,"[24-45]",Main[[#This Row],[Age]]&lt;=68,"[46-68]",Main[[#This Row],[Age]]&gt;68,"[68+]")</f>
        <v>[24-45]</v>
      </c>
      <c r="E379" t="s">
        <v>9</v>
      </c>
      <c r="F379" t="s">
        <v>13</v>
      </c>
      <c r="G379" s="6">
        <v>18.21526302900546</v>
      </c>
      <c r="H379">
        <v>5</v>
      </c>
      <c r="I379">
        <v>10</v>
      </c>
      <c r="J379" s="3">
        <f>_xlfn.XLOOKUP(Main[[#This Row],[Patient_ID]],Hospitalvisits[Patient_ID],Hospitalvisits[Admission_Date])</f>
        <v>45542</v>
      </c>
      <c r="K379" s="3">
        <f>_xlfn.XLOOKUP(Main[[#This Row],[Patient_ID]],Hospitalvisits[Patient_ID],Hospitalvisits[Discharge_Date])</f>
        <v>45545</v>
      </c>
      <c r="L379">
        <f>Main[[#This Row],[Discharge Date]]-Main[[#This Row],[Admission Date]]</f>
        <v>3</v>
      </c>
      <c r="M379" t="str">
        <f>_xlfn.XLOOKUP(Main[[#This Row],[Patient_ID]],Hospitalvisits[Patient_ID],Hospitalvisits[Medical_Condition])</f>
        <v>Heart Attack (STEMI)</v>
      </c>
      <c r="N379" t="str">
        <f>_xlfn.XLOOKUP(Main[[#This Row],[Patient_ID]],Hospitalvisits[Patient_ID],Hospitalvisits[Department])</f>
        <v>Cardiology</v>
      </c>
      <c r="O379" s="8">
        <f>_xlfn.XLOOKUP(Main[[#This Row],[Patient_ID]],Financials[Patient_ID],Financials[Total_Bill_Amount])</f>
        <v>10735</v>
      </c>
      <c r="P379">
        <f>_xlfn.XLOOKUP(Main[[#This Row],[Patient_ID]],Financials[Patient_ID],Financials[Insurance_Coverage])</f>
        <v>7408.1249860522112</v>
      </c>
      <c r="Q379">
        <f>Main[[#This Row],[Total  Bill Amount]]-Main[[#This Row],[Insurance Coverage]]</f>
        <v>3326.8750139477888</v>
      </c>
      <c r="R379">
        <f>_xlfn.XLOOKUP(Main[[#This Row],[Patient_ID]],Hospitalvisits[Patient_ID],Hospitalvisits[Readmission Status])</f>
        <v>0</v>
      </c>
      <c r="S379" t="str">
        <f>_xlfn.XLOOKUP(Main[[#This Row],[Patient_ID]],Hospitalvisits[Patient_ID],Hospitalvisits[Hospital_Bed])</f>
        <v>Private Room</v>
      </c>
    </row>
    <row r="380" spans="1:19">
      <c r="A380">
        <v>418</v>
      </c>
      <c r="B380" t="s">
        <v>431</v>
      </c>
      <c r="C380">
        <v>29</v>
      </c>
      <c r="D380" t="str" cm="1">
        <f t="array" ref="D380">_xlfn.IFS(Main[[#This Row],[Age]]&lt;=23,"[0-23]",Main[[#This Row],[Age]]&lt;=45,"[24-45]",Main[[#This Row],[Age]]&lt;=68,"[46-68]",Main[[#This Row],[Age]]&gt;68,"[68+]")</f>
        <v>[24-45]</v>
      </c>
      <c r="E380" t="s">
        <v>9</v>
      </c>
      <c r="F380" t="s">
        <v>18</v>
      </c>
      <c r="G380" s="6">
        <v>21.54160795363148</v>
      </c>
      <c r="H380">
        <v>4</v>
      </c>
      <c r="I380">
        <v>7</v>
      </c>
      <c r="J380" s="3">
        <f>_xlfn.XLOOKUP(Main[[#This Row],[Patient_ID]],Hospitalvisits[Patient_ID],Hospitalvisits[Admission_Date])</f>
        <v>44573</v>
      </c>
      <c r="K380" s="3">
        <f>_xlfn.XLOOKUP(Main[[#This Row],[Patient_ID]],Hospitalvisits[Patient_ID],Hospitalvisits[Discharge_Date])</f>
        <v>44578</v>
      </c>
      <c r="L380">
        <f>Main[[#This Row],[Discharge Date]]-Main[[#This Row],[Admission Date]]</f>
        <v>5</v>
      </c>
      <c r="M380" t="str">
        <f>_xlfn.XLOOKUP(Main[[#This Row],[Patient_ID]],Hospitalvisits[Patient_ID],Hospitalvisits[Medical_Condition])</f>
        <v>Arthritis</v>
      </c>
      <c r="N380" t="str">
        <f>_xlfn.XLOOKUP(Main[[#This Row],[Patient_ID]],Hospitalvisits[Patient_ID],Hospitalvisits[Department])</f>
        <v>Orthopedics</v>
      </c>
      <c r="O380" s="8">
        <f>_xlfn.XLOOKUP(Main[[#This Row],[Patient_ID]],Financials[Patient_ID],Financials[Total_Bill_Amount])</f>
        <v>33302</v>
      </c>
      <c r="P380">
        <f>_xlfn.XLOOKUP(Main[[#This Row],[Patient_ID]],Financials[Patient_ID],Financials[Insurance_Coverage])</f>
        <v>19509.5803610113</v>
      </c>
      <c r="Q380">
        <f>Main[[#This Row],[Total  Bill Amount]]-Main[[#This Row],[Insurance Coverage]]</f>
        <v>13792.4196389887</v>
      </c>
      <c r="R380">
        <f>_xlfn.XLOOKUP(Main[[#This Row],[Patient_ID]],Hospitalvisits[Patient_ID],Hospitalvisits[Readmission Status])</f>
        <v>1</v>
      </c>
      <c r="S380" t="str">
        <f>_xlfn.XLOOKUP(Main[[#This Row],[Patient_ID]],Hospitalvisits[Patient_ID],Hospitalvisits[Hospital_Bed])</f>
        <v>General Ward</v>
      </c>
    </row>
    <row r="381" spans="1:19">
      <c r="A381">
        <v>419</v>
      </c>
      <c r="B381" t="s">
        <v>432</v>
      </c>
      <c r="C381">
        <v>60</v>
      </c>
      <c r="D381" t="str" cm="1">
        <f t="array" ref="D381">_xlfn.IFS(Main[[#This Row],[Age]]&lt;=23,"[0-23]",Main[[#This Row],[Age]]&lt;=45,"[24-45]",Main[[#This Row],[Age]]&lt;=68,"[46-68]",Main[[#This Row],[Age]]&gt;68,"[68+]")</f>
        <v>[46-68]</v>
      </c>
      <c r="E381" t="s">
        <v>12</v>
      </c>
      <c r="F381" t="s">
        <v>10</v>
      </c>
      <c r="G381" s="6">
        <v>19.610694742883961</v>
      </c>
      <c r="H381">
        <v>2</v>
      </c>
      <c r="I381">
        <v>3</v>
      </c>
      <c r="J381" s="3">
        <f>_xlfn.XLOOKUP(Main[[#This Row],[Patient_ID]],Hospitalvisits[Patient_ID],Hospitalvisits[Admission_Date])</f>
        <v>44981</v>
      </c>
      <c r="K381" s="3">
        <f>_xlfn.XLOOKUP(Main[[#This Row],[Patient_ID]],Hospitalvisits[Patient_ID],Hospitalvisits[Discharge_Date])</f>
        <v>44983</v>
      </c>
      <c r="L381">
        <f>Main[[#This Row],[Discharge Date]]-Main[[#This Row],[Admission Date]]</f>
        <v>2</v>
      </c>
      <c r="M381" t="str">
        <f>_xlfn.XLOOKUP(Main[[#This Row],[Patient_ID]],Hospitalvisits[Patient_ID],Hospitalvisits[Medical_Condition])</f>
        <v>Arthritis</v>
      </c>
      <c r="N381" t="str">
        <f>_xlfn.XLOOKUP(Main[[#This Row],[Patient_ID]],Hospitalvisits[Patient_ID],Hospitalvisits[Department])</f>
        <v>Orthopedics</v>
      </c>
      <c r="O381" s="8">
        <f>_xlfn.XLOOKUP(Main[[#This Row],[Patient_ID]],Financials[Patient_ID],Financials[Total_Bill_Amount])</f>
        <v>9029</v>
      </c>
      <c r="P381">
        <f>_xlfn.XLOOKUP(Main[[#This Row],[Patient_ID]],Financials[Patient_ID],Financials[Insurance_Coverage])</f>
        <v>7551.6263817739446</v>
      </c>
      <c r="Q381">
        <f>Main[[#This Row],[Total  Bill Amount]]-Main[[#This Row],[Insurance Coverage]]</f>
        <v>1477.3736182260554</v>
      </c>
      <c r="R381">
        <f>_xlfn.XLOOKUP(Main[[#This Row],[Patient_ID]],Hospitalvisits[Patient_ID],Hospitalvisits[Readmission Status])</f>
        <v>0</v>
      </c>
      <c r="S381" t="str">
        <f>_xlfn.XLOOKUP(Main[[#This Row],[Patient_ID]],Hospitalvisits[Patient_ID],Hospitalvisits[Hospital_Bed])</f>
        <v>General Ward</v>
      </c>
    </row>
    <row r="382" spans="1:19">
      <c r="A382">
        <v>420</v>
      </c>
      <c r="B382" t="s">
        <v>433</v>
      </c>
      <c r="C382">
        <v>75</v>
      </c>
      <c r="D382" t="str" cm="1">
        <f t="array" ref="D382">_xlfn.IFS(Main[[#This Row],[Age]]&lt;=23,"[0-23]",Main[[#This Row],[Age]]&lt;=45,"[24-45]",Main[[#This Row],[Age]]&lt;=68,"[46-68]",Main[[#This Row],[Age]]&gt;68,"[68+]")</f>
        <v>[68+]</v>
      </c>
      <c r="E382" t="s">
        <v>9</v>
      </c>
      <c r="F382" t="s">
        <v>13</v>
      </c>
      <c r="G382" s="6">
        <v>26.032118382889319</v>
      </c>
      <c r="H382">
        <v>3</v>
      </c>
      <c r="I382">
        <v>8</v>
      </c>
      <c r="J382" s="3">
        <f>_xlfn.XLOOKUP(Main[[#This Row],[Patient_ID]],Hospitalvisits[Patient_ID],Hospitalvisits[Admission_Date])</f>
        <v>45094</v>
      </c>
      <c r="K382" s="3">
        <f>_xlfn.XLOOKUP(Main[[#This Row],[Patient_ID]],Hospitalvisits[Patient_ID],Hospitalvisits[Discharge_Date])</f>
        <v>45099</v>
      </c>
      <c r="L382">
        <f>Main[[#This Row],[Discharge Date]]-Main[[#This Row],[Admission Date]]</f>
        <v>5</v>
      </c>
      <c r="M382" t="str">
        <f>_xlfn.XLOOKUP(Main[[#This Row],[Patient_ID]],Hospitalvisits[Patient_ID],Hospitalvisits[Medical_Condition])</f>
        <v>Fracture</v>
      </c>
      <c r="N382" t="str">
        <f>_xlfn.XLOOKUP(Main[[#This Row],[Patient_ID]],Hospitalvisits[Patient_ID],Hospitalvisits[Department])</f>
        <v>Orthopedics</v>
      </c>
      <c r="O382" s="8">
        <f>_xlfn.XLOOKUP(Main[[#This Row],[Patient_ID]],Financials[Patient_ID],Financials[Total_Bill_Amount])</f>
        <v>11788</v>
      </c>
      <c r="P382">
        <f>_xlfn.XLOOKUP(Main[[#This Row],[Patient_ID]],Financials[Patient_ID],Financials[Insurance_Coverage])</f>
        <v>9200.3463688260126</v>
      </c>
      <c r="Q382">
        <f>Main[[#This Row],[Total  Bill Amount]]-Main[[#This Row],[Insurance Coverage]]</f>
        <v>2587.6536311739874</v>
      </c>
      <c r="R382">
        <f>_xlfn.XLOOKUP(Main[[#This Row],[Patient_ID]],Hospitalvisits[Patient_ID],Hospitalvisits[Readmission Status])</f>
        <v>0</v>
      </c>
      <c r="S382" t="str">
        <f>_xlfn.XLOOKUP(Main[[#This Row],[Patient_ID]],Hospitalvisits[Patient_ID],Hospitalvisits[Hospital_Bed])</f>
        <v>General Ward</v>
      </c>
    </row>
    <row r="383" spans="1:19">
      <c r="A383">
        <v>421</v>
      </c>
      <c r="B383" t="s">
        <v>434</v>
      </c>
      <c r="C383">
        <v>53</v>
      </c>
      <c r="D383" t="str" cm="1">
        <f t="array" ref="D383">_xlfn.IFS(Main[[#This Row],[Age]]&lt;=23,"[0-23]",Main[[#This Row],[Age]]&lt;=45,"[24-45]",Main[[#This Row],[Age]]&lt;=68,"[46-68]",Main[[#This Row],[Age]]&gt;68,"[68+]")</f>
        <v>[46-68]</v>
      </c>
      <c r="E383" t="s">
        <v>12</v>
      </c>
      <c r="F383" t="s">
        <v>16</v>
      </c>
      <c r="G383" s="6">
        <v>21.41188622375428</v>
      </c>
      <c r="H383">
        <v>0</v>
      </c>
      <c r="I383">
        <v>9</v>
      </c>
      <c r="J383" s="3">
        <f>_xlfn.XLOOKUP(Main[[#This Row],[Patient_ID]],Hospitalvisits[Patient_ID],Hospitalvisits[Admission_Date])</f>
        <v>44604</v>
      </c>
      <c r="K383" s="3">
        <f>_xlfn.XLOOKUP(Main[[#This Row],[Patient_ID]],Hospitalvisits[Patient_ID],Hospitalvisits[Discharge_Date])</f>
        <v>44622</v>
      </c>
      <c r="L383">
        <f>Main[[#This Row],[Discharge Date]]-Main[[#This Row],[Admission Date]]</f>
        <v>18</v>
      </c>
      <c r="M383" t="str">
        <f>_xlfn.XLOOKUP(Main[[#This Row],[Patient_ID]],Hospitalvisits[Patient_ID],Hospitalvisits[Medical_Condition])</f>
        <v>Cancer</v>
      </c>
      <c r="N383" t="str">
        <f>_xlfn.XLOOKUP(Main[[#This Row],[Patient_ID]],Hospitalvisits[Patient_ID],Hospitalvisits[Department])</f>
        <v>Oncology</v>
      </c>
      <c r="O383" s="8">
        <f>_xlfn.XLOOKUP(Main[[#This Row],[Patient_ID]],Financials[Patient_ID],Financials[Total_Bill_Amount])</f>
        <v>3318</v>
      </c>
      <c r="P383">
        <f>_xlfn.XLOOKUP(Main[[#This Row],[Patient_ID]],Financials[Patient_ID],Financials[Insurance_Coverage])</f>
        <v>2356.0036765090772</v>
      </c>
      <c r="Q383">
        <f>Main[[#This Row],[Total  Bill Amount]]-Main[[#This Row],[Insurance Coverage]]</f>
        <v>961.9963234909228</v>
      </c>
      <c r="R383">
        <f>_xlfn.XLOOKUP(Main[[#This Row],[Patient_ID]],Hospitalvisits[Patient_ID],Hospitalvisits[Readmission Status])</f>
        <v>0</v>
      </c>
      <c r="S383" t="str">
        <f>_xlfn.XLOOKUP(Main[[#This Row],[Patient_ID]],Hospitalvisits[Patient_ID],Hospitalvisits[Hospital_Bed])</f>
        <v>General Ward</v>
      </c>
    </row>
    <row r="384" spans="1:19">
      <c r="A384">
        <v>423</v>
      </c>
      <c r="B384" t="s">
        <v>436</v>
      </c>
      <c r="C384">
        <v>47</v>
      </c>
      <c r="D384" t="str" cm="1">
        <f t="array" ref="D384">_xlfn.IFS(Main[[#This Row],[Age]]&lt;=23,"[0-23]",Main[[#This Row],[Age]]&lt;=45,"[24-45]",Main[[#This Row],[Age]]&lt;=68,"[46-68]",Main[[#This Row],[Age]]&gt;68,"[68+]")</f>
        <v>[46-68]</v>
      </c>
      <c r="E384" t="s">
        <v>9</v>
      </c>
      <c r="F384" t="s">
        <v>10</v>
      </c>
      <c r="G384" s="6">
        <v>33.659027329824333</v>
      </c>
      <c r="H384">
        <v>0</v>
      </c>
      <c r="I384">
        <v>2</v>
      </c>
      <c r="J384" s="3">
        <f>_xlfn.XLOOKUP(Main[[#This Row],[Patient_ID]],Hospitalvisits[Patient_ID],Hospitalvisits[Admission_Date])</f>
        <v>44992</v>
      </c>
      <c r="K384" s="3">
        <f>_xlfn.XLOOKUP(Main[[#This Row],[Patient_ID]],Hospitalvisits[Patient_ID],Hospitalvisits[Discharge_Date])</f>
        <v>44994</v>
      </c>
      <c r="L384">
        <f>Main[[#This Row],[Discharge Date]]-Main[[#This Row],[Admission Date]]</f>
        <v>2</v>
      </c>
      <c r="M384" t="str">
        <f>_xlfn.XLOOKUP(Main[[#This Row],[Patient_ID]],Hospitalvisits[Patient_ID],Hospitalvisits[Medical_Condition])</f>
        <v>Severe Trauma</v>
      </c>
      <c r="N384" t="str">
        <f>_xlfn.XLOOKUP(Main[[#This Row],[Patient_ID]],Hospitalvisits[Patient_ID],Hospitalvisits[Department])</f>
        <v>Emergency</v>
      </c>
      <c r="O384" s="8">
        <f>_xlfn.XLOOKUP(Main[[#This Row],[Patient_ID]],Financials[Patient_ID],Financials[Total_Bill_Amount])</f>
        <v>17182</v>
      </c>
      <c r="P384">
        <f>_xlfn.XLOOKUP(Main[[#This Row],[Patient_ID]],Financials[Patient_ID],Financials[Insurance_Coverage])</f>
        <v>11946.59849618226</v>
      </c>
      <c r="Q384">
        <f>Main[[#This Row],[Total  Bill Amount]]-Main[[#This Row],[Insurance Coverage]]</f>
        <v>5235.4015038177404</v>
      </c>
      <c r="R384">
        <f>_xlfn.XLOOKUP(Main[[#This Row],[Patient_ID]],Hospitalvisits[Patient_ID],Hospitalvisits[Readmission Status])</f>
        <v>0</v>
      </c>
      <c r="S384" t="str">
        <f>_xlfn.XLOOKUP(Main[[#This Row],[Patient_ID]],Hospitalvisits[Patient_ID],Hospitalvisits[Hospital_Bed])</f>
        <v>Private Room</v>
      </c>
    </row>
    <row r="385" spans="1:19">
      <c r="A385">
        <v>424</v>
      </c>
      <c r="B385" t="s">
        <v>437</v>
      </c>
      <c r="C385">
        <v>28</v>
      </c>
      <c r="D385" t="str" cm="1">
        <f t="array" ref="D385">_xlfn.IFS(Main[[#This Row],[Age]]&lt;=23,"[0-23]",Main[[#This Row],[Age]]&lt;=45,"[24-45]",Main[[#This Row],[Age]]&lt;=68,"[46-68]",Main[[#This Row],[Age]]&gt;68,"[68+]")</f>
        <v>[24-45]</v>
      </c>
      <c r="E385" t="s">
        <v>9</v>
      </c>
      <c r="F385" t="s">
        <v>16</v>
      </c>
      <c r="G385" s="6">
        <v>28.542910911841702</v>
      </c>
      <c r="H385">
        <v>1</v>
      </c>
      <c r="I385">
        <v>6</v>
      </c>
      <c r="J385" s="3">
        <f>_xlfn.XLOOKUP(Main[[#This Row],[Patient_ID]],Hospitalvisits[Patient_ID],Hospitalvisits[Admission_Date])</f>
        <v>44586</v>
      </c>
      <c r="K385" s="3">
        <f>_xlfn.XLOOKUP(Main[[#This Row],[Patient_ID]],Hospitalvisits[Patient_ID],Hospitalvisits[Discharge_Date])</f>
        <v>44593</v>
      </c>
      <c r="L385">
        <f>Main[[#This Row],[Discharge Date]]-Main[[#This Row],[Admission Date]]</f>
        <v>7</v>
      </c>
      <c r="M385" t="str">
        <f>_xlfn.XLOOKUP(Main[[#This Row],[Patient_ID]],Hospitalvisits[Patient_ID],Hospitalvisits[Medical_Condition])</f>
        <v>Tumor</v>
      </c>
      <c r="N385" t="str">
        <f>_xlfn.XLOOKUP(Main[[#This Row],[Patient_ID]],Hospitalvisits[Patient_ID],Hospitalvisits[Department])</f>
        <v>Oncology</v>
      </c>
      <c r="O385" s="8">
        <f>_xlfn.XLOOKUP(Main[[#This Row],[Patient_ID]],Financials[Patient_ID],Financials[Total_Bill_Amount])</f>
        <v>5096</v>
      </c>
      <c r="P385">
        <f>_xlfn.XLOOKUP(Main[[#This Row],[Patient_ID]],Financials[Patient_ID],Financials[Insurance_Coverage])</f>
        <v>3897.2770866898281</v>
      </c>
      <c r="Q385">
        <f>Main[[#This Row],[Total  Bill Amount]]-Main[[#This Row],[Insurance Coverage]]</f>
        <v>1198.7229133101719</v>
      </c>
      <c r="R385">
        <f>_xlfn.XLOOKUP(Main[[#This Row],[Patient_ID]],Hospitalvisits[Patient_ID],Hospitalvisits[Readmission Status])</f>
        <v>0</v>
      </c>
      <c r="S385" t="str">
        <f>_xlfn.XLOOKUP(Main[[#This Row],[Patient_ID]],Hospitalvisits[Patient_ID],Hospitalvisits[Hospital_Bed])</f>
        <v>Private Room</v>
      </c>
    </row>
    <row r="386" spans="1:19">
      <c r="A386">
        <v>426</v>
      </c>
      <c r="B386" t="s">
        <v>439</v>
      </c>
      <c r="C386">
        <v>80</v>
      </c>
      <c r="D386" t="str" cm="1">
        <f t="array" ref="D386">_xlfn.IFS(Main[[#This Row],[Age]]&lt;=23,"[0-23]",Main[[#This Row],[Age]]&lt;=45,"[24-45]",Main[[#This Row],[Age]]&lt;=68,"[46-68]",Main[[#This Row],[Age]]&gt;68,"[68+]")</f>
        <v>[68+]</v>
      </c>
      <c r="E386" t="s">
        <v>9</v>
      </c>
      <c r="F386" t="s">
        <v>13</v>
      </c>
      <c r="G386" s="6">
        <v>38.717530972313597</v>
      </c>
      <c r="H386">
        <v>3</v>
      </c>
      <c r="I386">
        <v>2</v>
      </c>
      <c r="J386" s="3">
        <f>_xlfn.XLOOKUP(Main[[#This Row],[Patient_ID]],Hospitalvisits[Patient_ID],Hospitalvisits[Admission_Date])</f>
        <v>45134</v>
      </c>
      <c r="K386" s="3">
        <f>_xlfn.XLOOKUP(Main[[#This Row],[Patient_ID]],Hospitalvisits[Patient_ID],Hospitalvisits[Discharge_Date])</f>
        <v>45136</v>
      </c>
      <c r="L386">
        <f>Main[[#This Row],[Discharge Date]]-Main[[#This Row],[Admission Date]]</f>
        <v>2</v>
      </c>
      <c r="M386" t="str">
        <f>_xlfn.XLOOKUP(Main[[#This Row],[Patient_ID]],Hospitalvisits[Patient_ID],Hospitalvisits[Medical_Condition])</f>
        <v>Severe Trauma</v>
      </c>
      <c r="N386" t="str">
        <f>_xlfn.XLOOKUP(Main[[#This Row],[Patient_ID]],Hospitalvisits[Patient_ID],Hospitalvisits[Department])</f>
        <v>Emergency</v>
      </c>
      <c r="O386" s="8">
        <f>_xlfn.XLOOKUP(Main[[#This Row],[Patient_ID]],Financials[Patient_ID],Financials[Total_Bill_Amount])</f>
        <v>10944</v>
      </c>
      <c r="P386">
        <f>_xlfn.XLOOKUP(Main[[#This Row],[Patient_ID]],Financials[Patient_ID],Financials[Insurance_Coverage])</f>
        <v>6525.9804750701469</v>
      </c>
      <c r="Q386">
        <f>Main[[#This Row],[Total  Bill Amount]]-Main[[#This Row],[Insurance Coverage]]</f>
        <v>4418.0195249298531</v>
      </c>
      <c r="R386">
        <f>_xlfn.XLOOKUP(Main[[#This Row],[Patient_ID]],Hospitalvisits[Patient_ID],Hospitalvisits[Readmission Status])</f>
        <v>0</v>
      </c>
      <c r="S386" t="str">
        <f>_xlfn.XLOOKUP(Main[[#This Row],[Patient_ID]],Hospitalvisits[Patient_ID],Hospitalvisits[Hospital_Bed])</f>
        <v>General Ward</v>
      </c>
    </row>
    <row r="387" spans="1:19">
      <c r="A387">
        <v>428</v>
      </c>
      <c r="B387" t="s">
        <v>441</v>
      </c>
      <c r="C387">
        <v>55</v>
      </c>
      <c r="D387" t="str" cm="1">
        <f t="array" ref="D387">_xlfn.IFS(Main[[#This Row],[Age]]&lt;=23,"[0-23]",Main[[#This Row],[Age]]&lt;=45,"[24-45]",Main[[#This Row],[Age]]&lt;=68,"[46-68]",Main[[#This Row],[Age]]&gt;68,"[68+]")</f>
        <v>[46-68]</v>
      </c>
      <c r="E387" t="s">
        <v>12</v>
      </c>
      <c r="F387" t="s">
        <v>13</v>
      </c>
      <c r="G387" s="6">
        <v>26.953945227029379</v>
      </c>
      <c r="H387">
        <v>0</v>
      </c>
      <c r="I387">
        <v>8</v>
      </c>
      <c r="J387" s="3">
        <f>_xlfn.XLOOKUP(Main[[#This Row],[Patient_ID]],Hospitalvisits[Patient_ID],Hospitalvisits[Admission_Date])</f>
        <v>45073</v>
      </c>
      <c r="K387" s="3">
        <f>_xlfn.XLOOKUP(Main[[#This Row],[Patient_ID]],Hospitalvisits[Patient_ID],Hospitalvisits[Discharge_Date])</f>
        <v>45079</v>
      </c>
      <c r="L387">
        <f>Main[[#This Row],[Discharge Date]]-Main[[#This Row],[Admission Date]]</f>
        <v>6</v>
      </c>
      <c r="M387" t="str">
        <f>_xlfn.XLOOKUP(Main[[#This Row],[Patient_ID]],Hospitalvisits[Patient_ID],Hospitalvisits[Medical_Condition])</f>
        <v>Hypertension</v>
      </c>
      <c r="N387" t="str">
        <f>_xlfn.XLOOKUP(Main[[#This Row],[Patient_ID]],Hospitalvisits[Patient_ID],Hospitalvisits[Department])</f>
        <v>Cardiology</v>
      </c>
      <c r="O387" s="8">
        <f>_xlfn.XLOOKUP(Main[[#This Row],[Patient_ID]],Financials[Patient_ID],Financials[Total_Bill_Amount])</f>
        <v>32317</v>
      </c>
      <c r="P387">
        <f>_xlfn.XLOOKUP(Main[[#This Row],[Patient_ID]],Financials[Patient_ID],Financials[Insurance_Coverage])</f>
        <v>20654.869874299049</v>
      </c>
      <c r="Q387">
        <f>Main[[#This Row],[Total  Bill Amount]]-Main[[#This Row],[Insurance Coverage]]</f>
        <v>11662.130125700951</v>
      </c>
      <c r="R387">
        <f>_xlfn.XLOOKUP(Main[[#This Row],[Patient_ID]],Hospitalvisits[Patient_ID],Hospitalvisits[Readmission Status])</f>
        <v>0</v>
      </c>
      <c r="S387" t="str">
        <f>_xlfn.XLOOKUP(Main[[#This Row],[Patient_ID]],Hospitalvisits[Patient_ID],Hospitalvisits[Hospital_Bed])</f>
        <v>General Ward</v>
      </c>
    </row>
    <row r="388" spans="1:19">
      <c r="A388">
        <v>430</v>
      </c>
      <c r="B388" t="s">
        <v>443</v>
      </c>
      <c r="C388">
        <v>33</v>
      </c>
      <c r="D388" t="str" cm="1">
        <f t="array" ref="D388">_xlfn.IFS(Main[[#This Row],[Age]]&lt;=23,"[0-23]",Main[[#This Row],[Age]]&lt;=45,"[24-45]",Main[[#This Row],[Age]]&lt;=68,"[46-68]",Main[[#This Row],[Age]]&gt;68,"[68+]")</f>
        <v>[24-45]</v>
      </c>
      <c r="E388" t="s">
        <v>12</v>
      </c>
      <c r="F388" t="s">
        <v>13</v>
      </c>
      <c r="G388" s="6">
        <v>23.517693857744259</v>
      </c>
      <c r="H388">
        <v>0</v>
      </c>
      <c r="I388">
        <v>2</v>
      </c>
      <c r="J388" s="3">
        <f>_xlfn.XLOOKUP(Main[[#This Row],[Patient_ID]],Hospitalvisits[Patient_ID],Hospitalvisits[Admission_Date])</f>
        <v>44639</v>
      </c>
      <c r="K388" s="3">
        <f>_xlfn.XLOOKUP(Main[[#This Row],[Patient_ID]],Hospitalvisits[Patient_ID],Hospitalvisits[Discharge_Date])</f>
        <v>44641</v>
      </c>
      <c r="L388">
        <f>Main[[#This Row],[Discharge Date]]-Main[[#This Row],[Admission Date]]</f>
        <v>2</v>
      </c>
      <c r="M388" t="str">
        <f>_xlfn.XLOOKUP(Main[[#This Row],[Patient_ID]],Hospitalvisits[Patient_ID],Hospitalvisits[Medical_Condition])</f>
        <v>Asthma</v>
      </c>
      <c r="N388" t="str">
        <f>_xlfn.XLOOKUP(Main[[#This Row],[Patient_ID]],Hospitalvisits[Patient_ID],Hospitalvisits[Department])</f>
        <v>Pediatrics</v>
      </c>
      <c r="O388" s="8">
        <f>_xlfn.XLOOKUP(Main[[#This Row],[Patient_ID]],Financials[Patient_ID],Financials[Total_Bill_Amount])</f>
        <v>8805</v>
      </c>
      <c r="P388">
        <f>_xlfn.XLOOKUP(Main[[#This Row],[Patient_ID]],Financials[Patient_ID],Financials[Insurance_Coverage])</f>
        <v>5597.5501769704097</v>
      </c>
      <c r="Q388">
        <f>Main[[#This Row],[Total  Bill Amount]]-Main[[#This Row],[Insurance Coverage]]</f>
        <v>3207.4498230295903</v>
      </c>
      <c r="R388">
        <f>_xlfn.XLOOKUP(Main[[#This Row],[Patient_ID]],Hospitalvisits[Patient_ID],Hospitalvisits[Readmission Status])</f>
        <v>0</v>
      </c>
      <c r="S388" t="str">
        <f>_xlfn.XLOOKUP(Main[[#This Row],[Patient_ID]],Hospitalvisits[Patient_ID],Hospitalvisits[Hospital_Bed])</f>
        <v>Semi-Private Room</v>
      </c>
    </row>
    <row r="389" spans="1:19">
      <c r="A389">
        <v>431</v>
      </c>
      <c r="B389" t="s">
        <v>444</v>
      </c>
      <c r="C389">
        <v>11</v>
      </c>
      <c r="D389" t="str" cm="1">
        <f t="array" ref="D389">_xlfn.IFS(Main[[#This Row],[Age]]&lt;=23,"[0-23]",Main[[#This Row],[Age]]&lt;=45,"[24-45]",Main[[#This Row],[Age]]&lt;=68,"[46-68]",Main[[#This Row],[Age]]&gt;68,"[68+]")</f>
        <v>[0-23]</v>
      </c>
      <c r="E389" t="s">
        <v>9</v>
      </c>
      <c r="F389" t="s">
        <v>10</v>
      </c>
      <c r="G389" s="6">
        <v>27.202225464273411</v>
      </c>
      <c r="H389">
        <v>2</v>
      </c>
      <c r="I389">
        <v>10</v>
      </c>
      <c r="J389" s="3">
        <f>_xlfn.XLOOKUP(Main[[#This Row],[Patient_ID]],Hospitalvisits[Patient_ID],Hospitalvisits[Admission_Date])</f>
        <v>45187</v>
      </c>
      <c r="K389" s="3">
        <f>_xlfn.XLOOKUP(Main[[#This Row],[Patient_ID]],Hospitalvisits[Patient_ID],Hospitalvisits[Discharge_Date])</f>
        <v>45191</v>
      </c>
      <c r="L389">
        <f>Main[[#This Row],[Discharge Date]]-Main[[#This Row],[Admission Date]]</f>
        <v>4</v>
      </c>
      <c r="M389" t="str">
        <f>_xlfn.XLOOKUP(Main[[#This Row],[Patient_ID]],Hospitalvisits[Patient_ID],Hospitalvisits[Medical_Condition])</f>
        <v>Internal Bleeding</v>
      </c>
      <c r="N389" t="str">
        <f>_xlfn.XLOOKUP(Main[[#This Row],[Patient_ID]],Hospitalvisits[Patient_ID],Hospitalvisits[Department])</f>
        <v>Emergency</v>
      </c>
      <c r="O389" s="8">
        <f>_xlfn.XLOOKUP(Main[[#This Row],[Patient_ID]],Financials[Patient_ID],Financials[Total_Bill_Amount])</f>
        <v>31467</v>
      </c>
      <c r="P389">
        <f>_xlfn.XLOOKUP(Main[[#This Row],[Patient_ID]],Financials[Patient_ID],Financials[Insurance_Coverage])</f>
        <v>17468.06749626973</v>
      </c>
      <c r="Q389">
        <f>Main[[#This Row],[Total  Bill Amount]]-Main[[#This Row],[Insurance Coverage]]</f>
        <v>13998.93250373027</v>
      </c>
      <c r="R389">
        <f>_xlfn.XLOOKUP(Main[[#This Row],[Patient_ID]],Hospitalvisits[Patient_ID],Hospitalvisits[Readmission Status])</f>
        <v>0</v>
      </c>
      <c r="S389" t="str">
        <f>_xlfn.XLOOKUP(Main[[#This Row],[Patient_ID]],Hospitalvisits[Patient_ID],Hospitalvisits[Hospital_Bed])</f>
        <v>Private Room</v>
      </c>
    </row>
    <row r="390" spans="1:19">
      <c r="A390">
        <v>432</v>
      </c>
      <c r="B390" t="s">
        <v>445</v>
      </c>
      <c r="C390">
        <v>84</v>
      </c>
      <c r="D390" t="str" cm="1">
        <f t="array" ref="D390">_xlfn.IFS(Main[[#This Row],[Age]]&lt;=23,"[0-23]",Main[[#This Row],[Age]]&lt;=45,"[24-45]",Main[[#This Row],[Age]]&lt;=68,"[46-68]",Main[[#This Row],[Age]]&gt;68,"[68+]")</f>
        <v>[68+]</v>
      </c>
      <c r="E390" t="s">
        <v>12</v>
      </c>
      <c r="F390" t="s">
        <v>16</v>
      </c>
      <c r="G390" s="6">
        <v>33.510029828779302</v>
      </c>
      <c r="H390">
        <v>0</v>
      </c>
      <c r="I390">
        <v>3</v>
      </c>
      <c r="J390" s="3">
        <f>_xlfn.XLOOKUP(Main[[#This Row],[Patient_ID]],Hospitalvisits[Patient_ID],Hospitalvisits[Admission_Date])</f>
        <v>44600</v>
      </c>
      <c r="K390" s="3">
        <f>_xlfn.XLOOKUP(Main[[#This Row],[Patient_ID]],Hospitalvisits[Patient_ID],Hospitalvisits[Discharge_Date])</f>
        <v>44610</v>
      </c>
      <c r="L390">
        <f>Main[[#This Row],[Discharge Date]]-Main[[#This Row],[Admission Date]]</f>
        <v>10</v>
      </c>
      <c r="M390" t="str">
        <f>_xlfn.XLOOKUP(Main[[#This Row],[Patient_ID]],Hospitalvisits[Patient_ID],Hospitalvisits[Medical_Condition])</f>
        <v>Severe Trauma</v>
      </c>
      <c r="N390" t="str">
        <f>_xlfn.XLOOKUP(Main[[#This Row],[Patient_ID]],Hospitalvisits[Patient_ID],Hospitalvisits[Department])</f>
        <v>Emergency</v>
      </c>
      <c r="O390" s="8">
        <f>_xlfn.XLOOKUP(Main[[#This Row],[Patient_ID]],Financials[Patient_ID],Financials[Total_Bill_Amount])</f>
        <v>8694</v>
      </c>
      <c r="P390">
        <f>_xlfn.XLOOKUP(Main[[#This Row],[Patient_ID]],Financials[Patient_ID],Financials[Insurance_Coverage])</f>
        <v>5144.7147527252682</v>
      </c>
      <c r="Q390">
        <f>Main[[#This Row],[Total  Bill Amount]]-Main[[#This Row],[Insurance Coverage]]</f>
        <v>3549.2852472747318</v>
      </c>
      <c r="R390">
        <f>_xlfn.XLOOKUP(Main[[#This Row],[Patient_ID]],Hospitalvisits[Patient_ID],Hospitalvisits[Readmission Status])</f>
        <v>0</v>
      </c>
      <c r="S390" t="str">
        <f>_xlfn.XLOOKUP(Main[[#This Row],[Patient_ID]],Hospitalvisits[Patient_ID],Hospitalvisits[Hospital_Bed])</f>
        <v>Semi-Private Room</v>
      </c>
    </row>
    <row r="391" spans="1:19">
      <c r="A391">
        <v>433</v>
      </c>
      <c r="B391" t="s">
        <v>446</v>
      </c>
      <c r="C391">
        <v>28</v>
      </c>
      <c r="D391" t="str" cm="1">
        <f t="array" ref="D391">_xlfn.IFS(Main[[#This Row],[Age]]&lt;=23,"[0-23]",Main[[#This Row],[Age]]&lt;=45,"[24-45]",Main[[#This Row],[Age]]&lt;=68,"[46-68]",Main[[#This Row],[Age]]&gt;68,"[68+]")</f>
        <v>[24-45]</v>
      </c>
      <c r="E391" t="s">
        <v>12</v>
      </c>
      <c r="F391" t="s">
        <v>10</v>
      </c>
      <c r="G391" s="6">
        <v>24.013881522286059</v>
      </c>
      <c r="H391">
        <v>2</v>
      </c>
      <c r="I391">
        <v>10</v>
      </c>
      <c r="J391" s="3">
        <f>_xlfn.XLOOKUP(Main[[#This Row],[Patient_ID]],Hospitalvisits[Patient_ID],Hospitalvisits[Admission_Date])</f>
        <v>44924</v>
      </c>
      <c r="K391" s="3">
        <f>_xlfn.XLOOKUP(Main[[#This Row],[Patient_ID]],Hospitalvisits[Patient_ID],Hospitalvisits[Discharge_Date])</f>
        <v>44930</v>
      </c>
      <c r="L391">
        <f>Main[[#This Row],[Discharge Date]]-Main[[#This Row],[Admission Date]]</f>
        <v>6</v>
      </c>
      <c r="M391" t="str">
        <f>_xlfn.XLOOKUP(Main[[#This Row],[Patient_ID]],Hospitalvisits[Patient_ID],Hospitalvisits[Medical_Condition])</f>
        <v>Cancer</v>
      </c>
      <c r="N391" t="str">
        <f>_xlfn.XLOOKUP(Main[[#This Row],[Patient_ID]],Hospitalvisits[Patient_ID],Hospitalvisits[Department])</f>
        <v>Oncology</v>
      </c>
      <c r="O391" s="8">
        <f>_xlfn.XLOOKUP(Main[[#This Row],[Patient_ID]],Financials[Patient_ID],Financials[Total_Bill_Amount])</f>
        <v>17328</v>
      </c>
      <c r="P391">
        <f>_xlfn.XLOOKUP(Main[[#This Row],[Patient_ID]],Financials[Patient_ID],Financials[Insurance_Coverage])</f>
        <v>10048.74046602331</v>
      </c>
      <c r="Q391">
        <f>Main[[#This Row],[Total  Bill Amount]]-Main[[#This Row],[Insurance Coverage]]</f>
        <v>7279.2595339766904</v>
      </c>
      <c r="R391">
        <f>_xlfn.XLOOKUP(Main[[#This Row],[Patient_ID]],Hospitalvisits[Patient_ID],Hospitalvisits[Readmission Status])</f>
        <v>0</v>
      </c>
      <c r="S391" t="str">
        <f>_xlfn.XLOOKUP(Main[[#This Row],[Patient_ID]],Hospitalvisits[Patient_ID],Hospitalvisits[Hospital_Bed])</f>
        <v>Semi-Private Room</v>
      </c>
    </row>
    <row r="392" spans="1:19">
      <c r="A392">
        <v>434</v>
      </c>
      <c r="B392" t="s">
        <v>447</v>
      </c>
      <c r="C392">
        <v>88</v>
      </c>
      <c r="D392" t="str" cm="1">
        <f t="array" ref="D392">_xlfn.IFS(Main[[#This Row],[Age]]&lt;=23,"[0-23]",Main[[#This Row],[Age]]&lt;=45,"[24-45]",Main[[#This Row],[Age]]&lt;=68,"[46-68]",Main[[#This Row],[Age]]&gt;68,"[68+]")</f>
        <v>[68+]</v>
      </c>
      <c r="E392" t="s">
        <v>9</v>
      </c>
      <c r="F392" t="s">
        <v>13</v>
      </c>
      <c r="G392" s="6">
        <v>32.39150892334326</v>
      </c>
      <c r="H392">
        <v>1</v>
      </c>
      <c r="I392">
        <v>4</v>
      </c>
      <c r="J392" s="3">
        <f>_xlfn.XLOOKUP(Main[[#This Row],[Patient_ID]],Hospitalvisits[Patient_ID],Hospitalvisits[Admission_Date])</f>
        <v>45021</v>
      </c>
      <c r="K392" s="3">
        <f>_xlfn.XLOOKUP(Main[[#This Row],[Patient_ID]],Hospitalvisits[Patient_ID],Hospitalvisits[Discharge_Date])</f>
        <v>45025</v>
      </c>
      <c r="L392">
        <f>Main[[#This Row],[Discharge Date]]-Main[[#This Row],[Admission Date]]</f>
        <v>4</v>
      </c>
      <c r="M392" t="str">
        <f>_xlfn.XLOOKUP(Main[[#This Row],[Patient_ID]],Hospitalvisits[Patient_ID],Hospitalvisits[Medical_Condition])</f>
        <v>Heart Disease</v>
      </c>
      <c r="N392" t="str">
        <f>_xlfn.XLOOKUP(Main[[#This Row],[Patient_ID]],Hospitalvisits[Patient_ID],Hospitalvisits[Department])</f>
        <v>Cardiology</v>
      </c>
      <c r="O392" s="8">
        <f>_xlfn.XLOOKUP(Main[[#This Row],[Patient_ID]],Financials[Patient_ID],Financials[Total_Bill_Amount])</f>
        <v>6459</v>
      </c>
      <c r="P392">
        <f>_xlfn.XLOOKUP(Main[[#This Row],[Patient_ID]],Financials[Patient_ID],Financials[Insurance_Coverage])</f>
        <v>4942.7444691452847</v>
      </c>
      <c r="Q392">
        <f>Main[[#This Row],[Total  Bill Amount]]-Main[[#This Row],[Insurance Coverage]]</f>
        <v>1516.2555308547153</v>
      </c>
      <c r="R392">
        <f>_xlfn.XLOOKUP(Main[[#This Row],[Patient_ID]],Hospitalvisits[Patient_ID],Hospitalvisits[Readmission Status])</f>
        <v>0</v>
      </c>
      <c r="S392" t="str">
        <f>_xlfn.XLOOKUP(Main[[#This Row],[Patient_ID]],Hospitalvisits[Patient_ID],Hospitalvisits[Hospital_Bed])</f>
        <v>Semi-Private Room</v>
      </c>
    </row>
    <row r="393" spans="1:19">
      <c r="A393">
        <v>435</v>
      </c>
      <c r="B393" t="s">
        <v>448</v>
      </c>
      <c r="C393">
        <v>68</v>
      </c>
      <c r="D393" t="str" cm="1">
        <f t="array" ref="D393">_xlfn.IFS(Main[[#This Row],[Age]]&lt;=23,"[0-23]",Main[[#This Row],[Age]]&lt;=45,"[24-45]",Main[[#This Row],[Age]]&lt;=68,"[46-68]",Main[[#This Row],[Age]]&gt;68,"[68+]")</f>
        <v>[46-68]</v>
      </c>
      <c r="E393" t="s">
        <v>12</v>
      </c>
      <c r="F393" t="s">
        <v>13</v>
      </c>
      <c r="G393" s="6">
        <v>24.93278790567603</v>
      </c>
      <c r="H393">
        <v>3</v>
      </c>
      <c r="I393">
        <v>2</v>
      </c>
      <c r="J393" s="3">
        <f>_xlfn.XLOOKUP(Main[[#This Row],[Patient_ID]],Hospitalvisits[Patient_ID],Hospitalvisits[Admission_Date])</f>
        <v>44733</v>
      </c>
      <c r="K393" s="3">
        <f>_xlfn.XLOOKUP(Main[[#This Row],[Patient_ID]],Hospitalvisits[Patient_ID],Hospitalvisits[Discharge_Date])</f>
        <v>44738</v>
      </c>
      <c r="L393">
        <f>Main[[#This Row],[Discharge Date]]-Main[[#This Row],[Admission Date]]</f>
        <v>5</v>
      </c>
      <c r="M393" t="str">
        <f>_xlfn.XLOOKUP(Main[[#This Row],[Patient_ID]],Hospitalvisits[Patient_ID],Hospitalvisits[Medical_Condition])</f>
        <v>Cancer</v>
      </c>
      <c r="N393" t="str">
        <f>_xlfn.XLOOKUP(Main[[#This Row],[Patient_ID]],Hospitalvisits[Patient_ID],Hospitalvisits[Department])</f>
        <v>Oncology</v>
      </c>
      <c r="O393" s="8">
        <f>_xlfn.XLOOKUP(Main[[#This Row],[Patient_ID]],Financials[Patient_ID],Financials[Total_Bill_Amount])</f>
        <v>25579</v>
      </c>
      <c r="P393">
        <f>_xlfn.XLOOKUP(Main[[#This Row],[Patient_ID]],Financials[Patient_ID],Financials[Insurance_Coverage])</f>
        <v>17137.65922728779</v>
      </c>
      <c r="Q393">
        <f>Main[[#This Row],[Total  Bill Amount]]-Main[[#This Row],[Insurance Coverage]]</f>
        <v>8441.3407727122103</v>
      </c>
      <c r="R393">
        <f>_xlfn.XLOOKUP(Main[[#This Row],[Patient_ID]],Hospitalvisits[Patient_ID],Hospitalvisits[Readmission Status])</f>
        <v>0</v>
      </c>
      <c r="S393" t="str">
        <f>_xlfn.XLOOKUP(Main[[#This Row],[Patient_ID]],Hospitalvisits[Patient_ID],Hospitalvisits[Hospital_Bed])</f>
        <v>General Ward</v>
      </c>
    </row>
    <row r="394" spans="1:19">
      <c r="A394">
        <v>438</v>
      </c>
      <c r="B394" t="s">
        <v>451</v>
      </c>
      <c r="C394">
        <v>13</v>
      </c>
      <c r="D394" t="str" cm="1">
        <f t="array" ref="D394">_xlfn.IFS(Main[[#This Row],[Age]]&lt;=23,"[0-23]",Main[[#This Row],[Age]]&lt;=45,"[24-45]",Main[[#This Row],[Age]]&lt;=68,"[46-68]",Main[[#This Row],[Age]]&gt;68,"[68+]")</f>
        <v>[0-23]</v>
      </c>
      <c r="E394" t="s">
        <v>12</v>
      </c>
      <c r="F394" t="s">
        <v>18</v>
      </c>
      <c r="G394" s="6">
        <v>34.005554321786597</v>
      </c>
      <c r="H394">
        <v>4</v>
      </c>
      <c r="I394">
        <v>1</v>
      </c>
      <c r="J394" s="3">
        <f>_xlfn.XLOOKUP(Main[[#This Row],[Patient_ID]],Hospitalvisits[Patient_ID],Hospitalvisits[Admission_Date])</f>
        <v>45181</v>
      </c>
      <c r="K394" s="3">
        <f>_xlfn.XLOOKUP(Main[[#This Row],[Patient_ID]],Hospitalvisits[Patient_ID],Hospitalvisits[Discharge_Date])</f>
        <v>45184</v>
      </c>
      <c r="L394">
        <f>Main[[#This Row],[Discharge Date]]-Main[[#This Row],[Admission Date]]</f>
        <v>3</v>
      </c>
      <c r="M394" t="str">
        <f>_xlfn.XLOOKUP(Main[[#This Row],[Patient_ID]],Hospitalvisits[Patient_ID],Hospitalvisits[Medical_Condition])</f>
        <v>Allergies</v>
      </c>
      <c r="N394" t="str">
        <f>_xlfn.XLOOKUP(Main[[#This Row],[Patient_ID]],Hospitalvisits[Patient_ID],Hospitalvisits[Department])</f>
        <v>Pediatrics</v>
      </c>
      <c r="O394" s="8">
        <f>_xlfn.XLOOKUP(Main[[#This Row],[Patient_ID]],Financials[Patient_ID],Financials[Total_Bill_Amount])</f>
        <v>13103</v>
      </c>
      <c r="P394">
        <f>_xlfn.XLOOKUP(Main[[#This Row],[Patient_ID]],Financials[Patient_ID],Financials[Insurance_Coverage])</f>
        <v>7358.6519603048264</v>
      </c>
      <c r="Q394">
        <f>Main[[#This Row],[Total  Bill Amount]]-Main[[#This Row],[Insurance Coverage]]</f>
        <v>5744.3480396951736</v>
      </c>
      <c r="R394">
        <f>_xlfn.XLOOKUP(Main[[#This Row],[Patient_ID]],Hospitalvisits[Patient_ID],Hospitalvisits[Readmission Status])</f>
        <v>0</v>
      </c>
      <c r="S394" t="str">
        <f>_xlfn.XLOOKUP(Main[[#This Row],[Patient_ID]],Hospitalvisits[Patient_ID],Hospitalvisits[Hospital_Bed])</f>
        <v>ICU</v>
      </c>
    </row>
    <row r="395" spans="1:19">
      <c r="A395">
        <v>439</v>
      </c>
      <c r="B395" t="s">
        <v>452</v>
      </c>
      <c r="C395">
        <v>85</v>
      </c>
      <c r="D395" t="str" cm="1">
        <f t="array" ref="D395">_xlfn.IFS(Main[[#This Row],[Age]]&lt;=23,"[0-23]",Main[[#This Row],[Age]]&lt;=45,"[24-45]",Main[[#This Row],[Age]]&lt;=68,"[46-68]",Main[[#This Row],[Age]]&gt;68,"[68+]")</f>
        <v>[68+]</v>
      </c>
      <c r="E395" t="s">
        <v>9</v>
      </c>
      <c r="F395" t="s">
        <v>13</v>
      </c>
      <c r="G395" s="6">
        <v>17.438835840754692</v>
      </c>
      <c r="H395">
        <v>5</v>
      </c>
      <c r="I395">
        <v>10</v>
      </c>
      <c r="J395" s="3">
        <f>_xlfn.XLOOKUP(Main[[#This Row],[Patient_ID]],Hospitalvisits[Patient_ID],Hospitalvisits[Admission_Date])</f>
        <v>45091</v>
      </c>
      <c r="K395" s="3">
        <f>_xlfn.XLOOKUP(Main[[#This Row],[Patient_ID]],Hospitalvisits[Patient_ID],Hospitalvisits[Discharge_Date])</f>
        <v>45096</v>
      </c>
      <c r="L395">
        <f>Main[[#This Row],[Discharge Date]]-Main[[#This Row],[Admission Date]]</f>
        <v>5</v>
      </c>
      <c r="M395" t="str">
        <f>_xlfn.XLOOKUP(Main[[#This Row],[Patient_ID]],Hospitalvisits[Patient_ID],Hospitalvisits[Medical_Condition])</f>
        <v>Severe Trauma</v>
      </c>
      <c r="N395" t="str">
        <f>_xlfn.XLOOKUP(Main[[#This Row],[Patient_ID]],Hospitalvisits[Patient_ID],Hospitalvisits[Department])</f>
        <v>Emergency</v>
      </c>
      <c r="O395" s="8">
        <f>_xlfn.XLOOKUP(Main[[#This Row],[Patient_ID]],Financials[Patient_ID],Financials[Total_Bill_Amount])</f>
        <v>5957</v>
      </c>
      <c r="P395">
        <f>_xlfn.XLOOKUP(Main[[#This Row],[Patient_ID]],Financials[Patient_ID],Financials[Insurance_Coverage])</f>
        <v>3799.4619744126339</v>
      </c>
      <c r="Q395">
        <f>Main[[#This Row],[Total  Bill Amount]]-Main[[#This Row],[Insurance Coverage]]</f>
        <v>2157.5380255873661</v>
      </c>
      <c r="R395">
        <f>_xlfn.XLOOKUP(Main[[#This Row],[Patient_ID]],Hospitalvisits[Patient_ID],Hospitalvisits[Readmission Status])</f>
        <v>0</v>
      </c>
      <c r="S395" t="str">
        <f>_xlfn.XLOOKUP(Main[[#This Row],[Patient_ID]],Hospitalvisits[Patient_ID],Hospitalvisits[Hospital_Bed])</f>
        <v>Semi-Private Room</v>
      </c>
    </row>
    <row r="396" spans="1:19">
      <c r="A396">
        <v>440</v>
      </c>
      <c r="B396" t="s">
        <v>453</v>
      </c>
      <c r="C396">
        <v>68</v>
      </c>
      <c r="D396" t="str" cm="1">
        <f t="array" ref="D396">_xlfn.IFS(Main[[#This Row],[Age]]&lt;=23,"[0-23]",Main[[#This Row],[Age]]&lt;=45,"[24-45]",Main[[#This Row],[Age]]&lt;=68,"[46-68]",Main[[#This Row],[Age]]&gt;68,"[68+]")</f>
        <v>[46-68]</v>
      </c>
      <c r="E396" t="s">
        <v>9</v>
      </c>
      <c r="F396" t="s">
        <v>13</v>
      </c>
      <c r="G396" s="6">
        <v>35.736565798000328</v>
      </c>
      <c r="H396">
        <v>4</v>
      </c>
      <c r="I396">
        <v>8</v>
      </c>
      <c r="J396" s="3">
        <f>_xlfn.XLOOKUP(Main[[#This Row],[Patient_ID]],Hospitalvisits[Patient_ID],Hospitalvisits[Admission_Date])</f>
        <v>44614</v>
      </c>
      <c r="K396" s="3">
        <f>_xlfn.XLOOKUP(Main[[#This Row],[Patient_ID]],Hospitalvisits[Patient_ID],Hospitalvisits[Discharge_Date])</f>
        <v>44621</v>
      </c>
      <c r="L396">
        <f>Main[[#This Row],[Discharge Date]]-Main[[#This Row],[Admission Date]]</f>
        <v>7</v>
      </c>
      <c r="M396" t="str">
        <f>_xlfn.XLOOKUP(Main[[#This Row],[Patient_ID]],Hospitalvisits[Patient_ID],Hospitalvisits[Medical_Condition])</f>
        <v>Stroke</v>
      </c>
      <c r="N396" t="str">
        <f>_xlfn.XLOOKUP(Main[[#This Row],[Patient_ID]],Hospitalvisits[Patient_ID],Hospitalvisits[Department])</f>
        <v>Neurology</v>
      </c>
      <c r="O396" s="8">
        <f>_xlfn.XLOOKUP(Main[[#This Row],[Patient_ID]],Financials[Patient_ID],Financials[Total_Bill_Amount])</f>
        <v>11904</v>
      </c>
      <c r="P396">
        <f>_xlfn.XLOOKUP(Main[[#This Row],[Patient_ID]],Financials[Patient_ID],Financials[Insurance_Coverage])</f>
        <v>6164.5083368566429</v>
      </c>
      <c r="Q396">
        <f>Main[[#This Row],[Total  Bill Amount]]-Main[[#This Row],[Insurance Coverage]]</f>
        <v>5739.4916631433571</v>
      </c>
      <c r="R396">
        <f>_xlfn.XLOOKUP(Main[[#This Row],[Patient_ID]],Hospitalvisits[Patient_ID],Hospitalvisits[Readmission Status])</f>
        <v>0</v>
      </c>
      <c r="S396" t="str">
        <f>_xlfn.XLOOKUP(Main[[#This Row],[Patient_ID]],Hospitalvisits[Patient_ID],Hospitalvisits[Hospital_Bed])</f>
        <v>Private Room</v>
      </c>
    </row>
    <row r="397" spans="1:19">
      <c r="A397">
        <v>441</v>
      </c>
      <c r="B397" t="s">
        <v>454</v>
      </c>
      <c r="C397">
        <v>45</v>
      </c>
      <c r="D397" t="str" cm="1">
        <f t="array" ref="D397">_xlfn.IFS(Main[[#This Row],[Age]]&lt;=23,"[0-23]",Main[[#This Row],[Age]]&lt;=45,"[24-45]",Main[[#This Row],[Age]]&lt;=68,"[46-68]",Main[[#This Row],[Age]]&gt;68,"[68+]")</f>
        <v>[24-45]</v>
      </c>
      <c r="E397" t="s">
        <v>12</v>
      </c>
      <c r="F397" t="s">
        <v>13</v>
      </c>
      <c r="G397" s="6">
        <v>18.107377879434321</v>
      </c>
      <c r="H397">
        <v>4</v>
      </c>
      <c r="I397">
        <v>5</v>
      </c>
      <c r="J397" s="3">
        <f>_xlfn.XLOOKUP(Main[[#This Row],[Patient_ID]],Hospitalvisits[Patient_ID],Hospitalvisits[Admission_Date])</f>
        <v>44800</v>
      </c>
      <c r="K397" s="3">
        <f>_xlfn.XLOOKUP(Main[[#This Row],[Patient_ID]],Hospitalvisits[Patient_ID],Hospitalvisits[Discharge_Date])</f>
        <v>44804</v>
      </c>
      <c r="L397">
        <f>Main[[#This Row],[Discharge Date]]-Main[[#This Row],[Admission Date]]</f>
        <v>4</v>
      </c>
      <c r="M397" t="str">
        <f>_xlfn.XLOOKUP(Main[[#This Row],[Patient_ID]],Hospitalvisits[Patient_ID],Hospitalvisits[Medical_Condition])</f>
        <v>Arthritis</v>
      </c>
      <c r="N397" t="str">
        <f>_xlfn.XLOOKUP(Main[[#This Row],[Patient_ID]],Hospitalvisits[Patient_ID],Hospitalvisits[Department])</f>
        <v>Orthopedics</v>
      </c>
      <c r="O397" s="8">
        <f>_xlfn.XLOOKUP(Main[[#This Row],[Patient_ID]],Financials[Patient_ID],Financials[Total_Bill_Amount])</f>
        <v>30143</v>
      </c>
      <c r="P397">
        <f>_xlfn.XLOOKUP(Main[[#This Row],[Patient_ID]],Financials[Patient_ID],Financials[Insurance_Coverage])</f>
        <v>25982.637688603529</v>
      </c>
      <c r="Q397">
        <f>Main[[#This Row],[Total  Bill Amount]]-Main[[#This Row],[Insurance Coverage]]</f>
        <v>4160.3623113964713</v>
      </c>
      <c r="R397">
        <f>_xlfn.XLOOKUP(Main[[#This Row],[Patient_ID]],Hospitalvisits[Patient_ID],Hospitalvisits[Readmission Status])</f>
        <v>0</v>
      </c>
      <c r="S397" t="str">
        <f>_xlfn.XLOOKUP(Main[[#This Row],[Patient_ID]],Hospitalvisits[Patient_ID],Hospitalvisits[Hospital_Bed])</f>
        <v>Private Room</v>
      </c>
    </row>
    <row r="398" spans="1:19">
      <c r="A398">
        <v>442</v>
      </c>
      <c r="B398" t="s">
        <v>455</v>
      </c>
      <c r="C398">
        <v>7</v>
      </c>
      <c r="D398" t="str" cm="1">
        <f t="array" ref="D398">_xlfn.IFS(Main[[#This Row],[Age]]&lt;=23,"[0-23]",Main[[#This Row],[Age]]&lt;=45,"[24-45]",Main[[#This Row],[Age]]&lt;=68,"[46-68]",Main[[#This Row],[Age]]&gt;68,"[68+]")</f>
        <v>[0-23]</v>
      </c>
      <c r="E398" t="s">
        <v>12</v>
      </c>
      <c r="F398" t="s">
        <v>10</v>
      </c>
      <c r="G398" s="6">
        <v>17.350647089110531</v>
      </c>
      <c r="H398">
        <v>2</v>
      </c>
      <c r="I398">
        <v>9</v>
      </c>
      <c r="J398" s="3">
        <f>_xlfn.XLOOKUP(Main[[#This Row],[Patient_ID]],Hospitalvisits[Patient_ID],Hospitalvisits[Admission_Date])</f>
        <v>44680</v>
      </c>
      <c r="K398" s="3">
        <f>_xlfn.XLOOKUP(Main[[#This Row],[Patient_ID]],Hospitalvisits[Patient_ID],Hospitalvisits[Discharge_Date])</f>
        <v>44690</v>
      </c>
      <c r="L398">
        <f>Main[[#This Row],[Discharge Date]]-Main[[#This Row],[Admission Date]]</f>
        <v>10</v>
      </c>
      <c r="M398" t="str">
        <f>_xlfn.XLOOKUP(Main[[#This Row],[Patient_ID]],Hospitalvisits[Patient_ID],Hospitalvisits[Medical_Condition])</f>
        <v>Internal Bleeding</v>
      </c>
      <c r="N398" t="str">
        <f>_xlfn.XLOOKUP(Main[[#This Row],[Patient_ID]],Hospitalvisits[Patient_ID],Hospitalvisits[Department])</f>
        <v>Emergency</v>
      </c>
      <c r="O398" s="8">
        <f>_xlfn.XLOOKUP(Main[[#This Row],[Patient_ID]],Financials[Patient_ID],Financials[Total_Bill_Amount])</f>
        <v>8556</v>
      </c>
      <c r="P398">
        <f>_xlfn.XLOOKUP(Main[[#This Row],[Patient_ID]],Financials[Patient_ID],Financials[Insurance_Coverage])</f>
        <v>7406.1480275681824</v>
      </c>
      <c r="Q398">
        <f>Main[[#This Row],[Total  Bill Amount]]-Main[[#This Row],[Insurance Coverage]]</f>
        <v>1149.8519724318176</v>
      </c>
      <c r="R398">
        <f>_xlfn.XLOOKUP(Main[[#This Row],[Patient_ID]],Hospitalvisits[Patient_ID],Hospitalvisits[Readmission Status])</f>
        <v>1</v>
      </c>
      <c r="S398" t="str">
        <f>_xlfn.XLOOKUP(Main[[#This Row],[Patient_ID]],Hospitalvisits[Patient_ID],Hospitalvisits[Hospital_Bed])</f>
        <v>ICU</v>
      </c>
    </row>
    <row r="399" spans="1:19">
      <c r="A399">
        <v>443</v>
      </c>
      <c r="B399" t="s">
        <v>456</v>
      </c>
      <c r="C399">
        <v>3</v>
      </c>
      <c r="D399" t="str" cm="1">
        <f t="array" ref="D399">_xlfn.IFS(Main[[#This Row],[Age]]&lt;=23,"[0-23]",Main[[#This Row],[Age]]&lt;=45,"[24-45]",Main[[#This Row],[Age]]&lt;=68,"[46-68]",Main[[#This Row],[Age]]&gt;68,"[68+]")</f>
        <v>[0-23]</v>
      </c>
      <c r="E399" t="s">
        <v>9</v>
      </c>
      <c r="F399" t="s">
        <v>10</v>
      </c>
      <c r="G399" s="6">
        <v>28.956804862816451</v>
      </c>
      <c r="H399">
        <v>0</v>
      </c>
      <c r="I399">
        <v>10</v>
      </c>
      <c r="J399" s="3">
        <f>_xlfn.XLOOKUP(Main[[#This Row],[Patient_ID]],Hospitalvisits[Patient_ID],Hospitalvisits[Admission_Date])</f>
        <v>44833</v>
      </c>
      <c r="K399" s="3">
        <f>_xlfn.XLOOKUP(Main[[#This Row],[Patient_ID]],Hospitalvisits[Patient_ID],Hospitalvisits[Discharge_Date])</f>
        <v>44840</v>
      </c>
      <c r="L399">
        <f>Main[[#This Row],[Discharge Date]]-Main[[#This Row],[Admission Date]]</f>
        <v>7</v>
      </c>
      <c r="M399" t="str">
        <f>_xlfn.XLOOKUP(Main[[#This Row],[Patient_ID]],Hospitalvisits[Patient_ID],Hospitalvisits[Medical_Condition])</f>
        <v>Tumor</v>
      </c>
      <c r="N399" t="str">
        <f>_xlfn.XLOOKUP(Main[[#This Row],[Patient_ID]],Hospitalvisits[Patient_ID],Hospitalvisits[Department])</f>
        <v>Oncology</v>
      </c>
      <c r="O399" s="8">
        <f>_xlfn.XLOOKUP(Main[[#This Row],[Patient_ID]],Financials[Patient_ID],Financials[Total_Bill_Amount])</f>
        <v>20514</v>
      </c>
      <c r="P399">
        <f>_xlfn.XLOOKUP(Main[[#This Row],[Patient_ID]],Financials[Patient_ID],Financials[Insurance_Coverage])</f>
        <v>16554.61147738796</v>
      </c>
      <c r="Q399">
        <f>Main[[#This Row],[Total  Bill Amount]]-Main[[#This Row],[Insurance Coverage]]</f>
        <v>3959.3885226120401</v>
      </c>
      <c r="R399">
        <f>_xlfn.XLOOKUP(Main[[#This Row],[Patient_ID]],Hospitalvisits[Patient_ID],Hospitalvisits[Readmission Status])</f>
        <v>0</v>
      </c>
      <c r="S399" t="str">
        <f>_xlfn.XLOOKUP(Main[[#This Row],[Patient_ID]],Hospitalvisits[Patient_ID],Hospitalvisits[Hospital_Bed])</f>
        <v>General Ward</v>
      </c>
    </row>
    <row r="400" spans="1:19">
      <c r="A400">
        <v>444</v>
      </c>
      <c r="B400" t="s">
        <v>457</v>
      </c>
      <c r="C400">
        <v>20</v>
      </c>
      <c r="D400" t="str" cm="1">
        <f t="array" ref="D400">_xlfn.IFS(Main[[#This Row],[Age]]&lt;=23,"[0-23]",Main[[#This Row],[Age]]&lt;=45,"[24-45]",Main[[#This Row],[Age]]&lt;=68,"[46-68]",Main[[#This Row],[Age]]&gt;68,"[68+]")</f>
        <v>[0-23]</v>
      </c>
      <c r="E400" t="s">
        <v>12</v>
      </c>
      <c r="F400" t="s">
        <v>16</v>
      </c>
      <c r="G400" s="6">
        <v>39.698488678352888</v>
      </c>
      <c r="H400">
        <v>0</v>
      </c>
      <c r="I400">
        <v>1</v>
      </c>
      <c r="J400" s="3">
        <f>_xlfn.XLOOKUP(Main[[#This Row],[Patient_ID]],Hospitalvisits[Patient_ID],Hospitalvisits[Admission_Date])</f>
        <v>44593</v>
      </c>
      <c r="K400" s="3">
        <f>_xlfn.XLOOKUP(Main[[#This Row],[Patient_ID]],Hospitalvisits[Patient_ID],Hospitalvisits[Discharge_Date])</f>
        <v>44601</v>
      </c>
      <c r="L400">
        <f>Main[[#This Row],[Discharge Date]]-Main[[#This Row],[Admission Date]]</f>
        <v>8</v>
      </c>
      <c r="M400" t="str">
        <f>_xlfn.XLOOKUP(Main[[#This Row],[Patient_ID]],Hospitalvisits[Patient_ID],Hospitalvisits[Medical_Condition])</f>
        <v>Severe Trauma</v>
      </c>
      <c r="N400" t="str">
        <f>_xlfn.XLOOKUP(Main[[#This Row],[Patient_ID]],Hospitalvisits[Patient_ID],Hospitalvisits[Department])</f>
        <v>Emergency</v>
      </c>
      <c r="O400" s="8">
        <f>_xlfn.XLOOKUP(Main[[#This Row],[Patient_ID]],Financials[Patient_ID],Financials[Total_Bill_Amount])</f>
        <v>17811</v>
      </c>
      <c r="P400">
        <f>_xlfn.XLOOKUP(Main[[#This Row],[Patient_ID]],Financials[Patient_ID],Financials[Insurance_Coverage])</f>
        <v>10232.373751184459</v>
      </c>
      <c r="Q400">
        <f>Main[[#This Row],[Total  Bill Amount]]-Main[[#This Row],[Insurance Coverage]]</f>
        <v>7578.6262488155407</v>
      </c>
      <c r="R400">
        <f>_xlfn.XLOOKUP(Main[[#This Row],[Patient_ID]],Hospitalvisits[Patient_ID],Hospitalvisits[Readmission Status])</f>
        <v>0</v>
      </c>
      <c r="S400" t="str">
        <f>_xlfn.XLOOKUP(Main[[#This Row],[Patient_ID]],Hospitalvisits[Patient_ID],Hospitalvisits[Hospital_Bed])</f>
        <v>Private Room</v>
      </c>
    </row>
    <row r="401" spans="1:19">
      <c r="A401">
        <v>445</v>
      </c>
      <c r="B401" t="s">
        <v>458</v>
      </c>
      <c r="C401">
        <v>57</v>
      </c>
      <c r="D401" t="str" cm="1">
        <f t="array" ref="D401">_xlfn.IFS(Main[[#This Row],[Age]]&lt;=23,"[0-23]",Main[[#This Row],[Age]]&lt;=45,"[24-45]",Main[[#This Row],[Age]]&lt;=68,"[46-68]",Main[[#This Row],[Age]]&gt;68,"[68+]")</f>
        <v>[46-68]</v>
      </c>
      <c r="E401" t="s">
        <v>9</v>
      </c>
      <c r="F401" t="s">
        <v>10</v>
      </c>
      <c r="G401" s="6">
        <v>15.48922796257026</v>
      </c>
      <c r="H401">
        <v>2</v>
      </c>
      <c r="I401">
        <v>7</v>
      </c>
      <c r="J401" s="3">
        <f>_xlfn.XLOOKUP(Main[[#This Row],[Patient_ID]],Hospitalvisits[Patient_ID],Hospitalvisits[Admission_Date])</f>
        <v>44716</v>
      </c>
      <c r="K401" s="3">
        <f>_xlfn.XLOOKUP(Main[[#This Row],[Patient_ID]],Hospitalvisits[Patient_ID],Hospitalvisits[Discharge_Date])</f>
        <v>44720</v>
      </c>
      <c r="L401">
        <f>Main[[#This Row],[Discharge Date]]-Main[[#This Row],[Admission Date]]</f>
        <v>4</v>
      </c>
      <c r="M401" t="str">
        <f>_xlfn.XLOOKUP(Main[[#This Row],[Patient_ID]],Hospitalvisits[Patient_ID],Hospitalvisits[Medical_Condition])</f>
        <v>Stroke</v>
      </c>
      <c r="N401" t="str">
        <f>_xlfn.XLOOKUP(Main[[#This Row],[Patient_ID]],Hospitalvisits[Patient_ID],Hospitalvisits[Department])</f>
        <v>Neurology</v>
      </c>
      <c r="O401" s="8">
        <f>_xlfn.XLOOKUP(Main[[#This Row],[Patient_ID]],Financials[Patient_ID],Financials[Total_Bill_Amount])</f>
        <v>45721</v>
      </c>
      <c r="P401">
        <f>_xlfn.XLOOKUP(Main[[#This Row],[Patient_ID]],Financials[Patient_ID],Financials[Insurance_Coverage])</f>
        <v>38294.117735456857</v>
      </c>
      <c r="Q401">
        <f>Main[[#This Row],[Total  Bill Amount]]-Main[[#This Row],[Insurance Coverage]]</f>
        <v>7426.8822645431428</v>
      </c>
      <c r="R401">
        <f>_xlfn.XLOOKUP(Main[[#This Row],[Patient_ID]],Hospitalvisits[Patient_ID],Hospitalvisits[Readmission Status])</f>
        <v>0</v>
      </c>
      <c r="S401" t="str">
        <f>_xlfn.XLOOKUP(Main[[#This Row],[Patient_ID]],Hospitalvisits[Patient_ID],Hospitalvisits[Hospital_Bed])</f>
        <v>Semi-Private Room</v>
      </c>
    </row>
    <row r="402" spans="1:19">
      <c r="A402">
        <v>446</v>
      </c>
      <c r="B402" t="s">
        <v>459</v>
      </c>
      <c r="C402">
        <v>69</v>
      </c>
      <c r="D402" t="str" cm="1">
        <f t="array" ref="D402">_xlfn.IFS(Main[[#This Row],[Age]]&lt;=23,"[0-23]",Main[[#This Row],[Age]]&lt;=45,"[24-45]",Main[[#This Row],[Age]]&lt;=68,"[46-68]",Main[[#This Row],[Age]]&gt;68,"[68+]")</f>
        <v>[68+]</v>
      </c>
      <c r="E402" t="s">
        <v>12</v>
      </c>
      <c r="F402" t="s">
        <v>13</v>
      </c>
      <c r="G402" s="6">
        <v>29.195162025404741</v>
      </c>
      <c r="H402">
        <v>3</v>
      </c>
      <c r="I402">
        <v>3</v>
      </c>
      <c r="J402" s="3">
        <f>_xlfn.XLOOKUP(Main[[#This Row],[Patient_ID]],Hospitalvisits[Patient_ID],Hospitalvisits[Admission_Date])</f>
        <v>44571</v>
      </c>
      <c r="K402" s="3">
        <f>_xlfn.XLOOKUP(Main[[#This Row],[Patient_ID]],Hospitalvisits[Patient_ID],Hospitalvisits[Discharge_Date])</f>
        <v>44578</v>
      </c>
      <c r="L402">
        <f>Main[[#This Row],[Discharge Date]]-Main[[#This Row],[Admission Date]]</f>
        <v>7</v>
      </c>
      <c r="M402" t="str">
        <f>_xlfn.XLOOKUP(Main[[#This Row],[Patient_ID]],Hospitalvisits[Patient_ID],Hospitalvisits[Medical_Condition])</f>
        <v>Severe Trauma</v>
      </c>
      <c r="N402" t="str">
        <f>_xlfn.XLOOKUP(Main[[#This Row],[Patient_ID]],Hospitalvisits[Patient_ID],Hospitalvisits[Department])</f>
        <v>Emergency</v>
      </c>
      <c r="O402" s="8">
        <f>_xlfn.XLOOKUP(Main[[#This Row],[Patient_ID]],Financials[Patient_ID],Financials[Total_Bill_Amount])</f>
        <v>5957</v>
      </c>
      <c r="P402">
        <f>_xlfn.XLOOKUP(Main[[#This Row],[Patient_ID]],Financials[Patient_ID],Financials[Insurance_Coverage])</f>
        <v>5010.8361648664604</v>
      </c>
      <c r="Q402">
        <f>Main[[#This Row],[Total  Bill Amount]]-Main[[#This Row],[Insurance Coverage]]</f>
        <v>946.16383513353958</v>
      </c>
      <c r="R402">
        <f>_xlfn.XLOOKUP(Main[[#This Row],[Patient_ID]],Hospitalvisits[Patient_ID],Hospitalvisits[Readmission Status])</f>
        <v>1</v>
      </c>
      <c r="S402" t="str">
        <f>_xlfn.XLOOKUP(Main[[#This Row],[Patient_ID]],Hospitalvisits[Patient_ID],Hospitalvisits[Hospital_Bed])</f>
        <v>General Ward</v>
      </c>
    </row>
    <row r="403" spans="1:19">
      <c r="A403">
        <v>447</v>
      </c>
      <c r="B403" t="s">
        <v>460</v>
      </c>
      <c r="C403">
        <v>25</v>
      </c>
      <c r="D403" t="str" cm="1">
        <f t="array" ref="D403">_xlfn.IFS(Main[[#This Row],[Age]]&lt;=23,"[0-23]",Main[[#This Row],[Age]]&lt;=45,"[24-45]",Main[[#This Row],[Age]]&lt;=68,"[46-68]",Main[[#This Row],[Age]]&gt;68,"[68+]")</f>
        <v>[24-45]</v>
      </c>
      <c r="E403" t="s">
        <v>12</v>
      </c>
      <c r="F403" t="s">
        <v>13</v>
      </c>
      <c r="G403" s="6">
        <v>27.952098542365949</v>
      </c>
      <c r="H403">
        <v>0</v>
      </c>
      <c r="I403">
        <v>7</v>
      </c>
      <c r="J403" s="3">
        <f>_xlfn.XLOOKUP(Main[[#This Row],[Patient_ID]],Hospitalvisits[Patient_ID],Hospitalvisits[Admission_Date])</f>
        <v>45268</v>
      </c>
      <c r="K403" s="3">
        <f>_xlfn.XLOOKUP(Main[[#This Row],[Patient_ID]],Hospitalvisits[Patient_ID],Hospitalvisits[Discharge_Date])</f>
        <v>45271</v>
      </c>
      <c r="L403">
        <f>Main[[#This Row],[Discharge Date]]-Main[[#This Row],[Admission Date]]</f>
        <v>3</v>
      </c>
      <c r="M403" t="str">
        <f>_xlfn.XLOOKUP(Main[[#This Row],[Patient_ID]],Hospitalvisits[Patient_ID],Hospitalvisits[Medical_Condition])</f>
        <v>Heart Disease</v>
      </c>
      <c r="N403" t="str">
        <f>_xlfn.XLOOKUP(Main[[#This Row],[Patient_ID]],Hospitalvisits[Patient_ID],Hospitalvisits[Department])</f>
        <v>Cardiology</v>
      </c>
      <c r="O403" s="8">
        <f>_xlfn.XLOOKUP(Main[[#This Row],[Patient_ID]],Financials[Patient_ID],Financials[Total_Bill_Amount])</f>
        <v>39397</v>
      </c>
      <c r="P403">
        <f>_xlfn.XLOOKUP(Main[[#This Row],[Patient_ID]],Financials[Patient_ID],Financials[Insurance_Coverage])</f>
        <v>30689.247057126398</v>
      </c>
      <c r="Q403">
        <f>Main[[#This Row],[Total  Bill Amount]]-Main[[#This Row],[Insurance Coverage]]</f>
        <v>8707.7529428736016</v>
      </c>
      <c r="R403">
        <f>_xlfn.XLOOKUP(Main[[#This Row],[Patient_ID]],Hospitalvisits[Patient_ID],Hospitalvisits[Readmission Status])</f>
        <v>0</v>
      </c>
      <c r="S403" t="str">
        <f>_xlfn.XLOOKUP(Main[[#This Row],[Patient_ID]],Hospitalvisits[Patient_ID],Hospitalvisits[Hospital_Bed])</f>
        <v>Private Room</v>
      </c>
    </row>
    <row r="404" spans="1:19">
      <c r="A404">
        <v>448</v>
      </c>
      <c r="B404" t="s">
        <v>461</v>
      </c>
      <c r="C404">
        <v>44</v>
      </c>
      <c r="D404" t="str" cm="1">
        <f t="array" ref="D404">_xlfn.IFS(Main[[#This Row],[Age]]&lt;=23,"[0-23]",Main[[#This Row],[Age]]&lt;=45,"[24-45]",Main[[#This Row],[Age]]&lt;=68,"[46-68]",Main[[#This Row],[Age]]&gt;68,"[68+]")</f>
        <v>[24-45]</v>
      </c>
      <c r="E404" t="s">
        <v>9</v>
      </c>
      <c r="F404" t="s">
        <v>18</v>
      </c>
      <c r="G404" s="6">
        <v>36.027103802984911</v>
      </c>
      <c r="H404">
        <v>3</v>
      </c>
      <c r="I404">
        <v>5</v>
      </c>
      <c r="J404" s="3">
        <f>_xlfn.XLOOKUP(Main[[#This Row],[Patient_ID]],Hospitalvisits[Patient_ID],Hospitalvisits[Admission_Date])</f>
        <v>44624</v>
      </c>
      <c r="K404" s="3">
        <f>_xlfn.XLOOKUP(Main[[#This Row],[Patient_ID]],Hospitalvisits[Patient_ID],Hospitalvisits[Discharge_Date])</f>
        <v>44628</v>
      </c>
      <c r="L404">
        <f>Main[[#This Row],[Discharge Date]]-Main[[#This Row],[Admission Date]]</f>
        <v>4</v>
      </c>
      <c r="M404" t="str">
        <f>_xlfn.XLOOKUP(Main[[#This Row],[Patient_ID]],Hospitalvisits[Patient_ID],Hospitalvisits[Medical_Condition])</f>
        <v>Heart Disease</v>
      </c>
      <c r="N404" t="str">
        <f>_xlfn.XLOOKUP(Main[[#This Row],[Patient_ID]],Hospitalvisits[Patient_ID],Hospitalvisits[Department])</f>
        <v>Cardiology</v>
      </c>
      <c r="O404" s="8">
        <f>_xlfn.XLOOKUP(Main[[#This Row],[Patient_ID]],Financials[Patient_ID],Financials[Total_Bill_Amount])</f>
        <v>13515</v>
      </c>
      <c r="P404">
        <f>_xlfn.XLOOKUP(Main[[#This Row],[Patient_ID]],Financials[Patient_ID],Financials[Insurance_Coverage])</f>
        <v>10992.68840131401</v>
      </c>
      <c r="Q404">
        <f>Main[[#This Row],[Total  Bill Amount]]-Main[[#This Row],[Insurance Coverage]]</f>
        <v>2522.3115986859902</v>
      </c>
      <c r="R404">
        <f>_xlfn.XLOOKUP(Main[[#This Row],[Patient_ID]],Hospitalvisits[Patient_ID],Hospitalvisits[Readmission Status])</f>
        <v>0</v>
      </c>
      <c r="S404" t="str">
        <f>_xlfn.XLOOKUP(Main[[#This Row],[Patient_ID]],Hospitalvisits[Patient_ID],Hospitalvisits[Hospital_Bed])</f>
        <v>Semi-Private Room</v>
      </c>
    </row>
    <row r="405" spans="1:19">
      <c r="A405">
        <v>449</v>
      </c>
      <c r="B405" t="s">
        <v>462</v>
      </c>
      <c r="C405">
        <v>6</v>
      </c>
      <c r="D405" t="str" cm="1">
        <f t="array" ref="D405">_xlfn.IFS(Main[[#This Row],[Age]]&lt;=23,"[0-23]",Main[[#This Row],[Age]]&lt;=45,"[24-45]",Main[[#This Row],[Age]]&lt;=68,"[46-68]",Main[[#This Row],[Age]]&gt;68,"[68+]")</f>
        <v>[0-23]</v>
      </c>
      <c r="E405" t="s">
        <v>9</v>
      </c>
      <c r="F405" t="s">
        <v>16</v>
      </c>
      <c r="G405" s="6">
        <v>19.468654980598419</v>
      </c>
      <c r="H405">
        <v>5</v>
      </c>
      <c r="I405">
        <v>9</v>
      </c>
      <c r="J405" s="3">
        <f>_xlfn.XLOOKUP(Main[[#This Row],[Patient_ID]],Hospitalvisits[Patient_ID],Hospitalvisits[Admission_Date])</f>
        <v>44660</v>
      </c>
      <c r="K405" s="3">
        <f>_xlfn.XLOOKUP(Main[[#This Row],[Patient_ID]],Hospitalvisits[Patient_ID],Hospitalvisits[Discharge_Date])</f>
        <v>44663</v>
      </c>
      <c r="L405">
        <f>Main[[#This Row],[Discharge Date]]-Main[[#This Row],[Admission Date]]</f>
        <v>3</v>
      </c>
      <c r="M405" t="str">
        <f>_xlfn.XLOOKUP(Main[[#This Row],[Patient_ID]],Hospitalvisits[Patient_ID],Hospitalvisits[Medical_Condition])</f>
        <v>Asthma</v>
      </c>
      <c r="N405" t="str">
        <f>_xlfn.XLOOKUP(Main[[#This Row],[Patient_ID]],Hospitalvisits[Patient_ID],Hospitalvisits[Department])</f>
        <v>Pediatrics</v>
      </c>
      <c r="O405" s="8">
        <f>_xlfn.XLOOKUP(Main[[#This Row],[Patient_ID]],Financials[Patient_ID],Financials[Total_Bill_Amount])</f>
        <v>20329</v>
      </c>
      <c r="P405">
        <f>_xlfn.XLOOKUP(Main[[#This Row],[Patient_ID]],Financials[Patient_ID],Financials[Insurance_Coverage])</f>
        <v>13355.55494280052</v>
      </c>
      <c r="Q405">
        <f>Main[[#This Row],[Total  Bill Amount]]-Main[[#This Row],[Insurance Coverage]]</f>
        <v>6973.4450571994803</v>
      </c>
      <c r="R405">
        <f>_xlfn.XLOOKUP(Main[[#This Row],[Patient_ID]],Hospitalvisits[Patient_ID],Hospitalvisits[Readmission Status])</f>
        <v>0</v>
      </c>
      <c r="S405" t="str">
        <f>_xlfn.XLOOKUP(Main[[#This Row],[Patient_ID]],Hospitalvisits[Patient_ID],Hospitalvisits[Hospital_Bed])</f>
        <v>General Ward</v>
      </c>
    </row>
    <row r="406" spans="1:19">
      <c r="A406">
        <v>450</v>
      </c>
      <c r="B406" t="s">
        <v>463</v>
      </c>
      <c r="C406">
        <v>64</v>
      </c>
      <c r="D406" t="str" cm="1">
        <f t="array" ref="D406">_xlfn.IFS(Main[[#This Row],[Age]]&lt;=23,"[0-23]",Main[[#This Row],[Age]]&lt;=45,"[24-45]",Main[[#This Row],[Age]]&lt;=68,"[46-68]",Main[[#This Row],[Age]]&gt;68,"[68+]")</f>
        <v>[46-68]</v>
      </c>
      <c r="E406" t="s">
        <v>12</v>
      </c>
      <c r="F406" t="s">
        <v>10</v>
      </c>
      <c r="G406" s="6">
        <v>37.182406689428319</v>
      </c>
      <c r="H406">
        <v>3</v>
      </c>
      <c r="I406">
        <v>4</v>
      </c>
      <c r="J406" s="3">
        <f>_xlfn.XLOOKUP(Main[[#This Row],[Patient_ID]],Hospitalvisits[Patient_ID],Hospitalvisits[Admission_Date])</f>
        <v>45057</v>
      </c>
      <c r="K406" s="3">
        <f>_xlfn.XLOOKUP(Main[[#This Row],[Patient_ID]],Hospitalvisits[Patient_ID],Hospitalvisits[Discharge_Date])</f>
        <v>45061</v>
      </c>
      <c r="L406">
        <f>Main[[#This Row],[Discharge Date]]-Main[[#This Row],[Admission Date]]</f>
        <v>4</v>
      </c>
      <c r="M406" t="str">
        <f>_xlfn.XLOOKUP(Main[[#This Row],[Patient_ID]],Hospitalvisits[Patient_ID],Hospitalvisits[Medical_Condition])</f>
        <v>Heart Disease</v>
      </c>
      <c r="N406" t="str">
        <f>_xlfn.XLOOKUP(Main[[#This Row],[Patient_ID]],Hospitalvisits[Patient_ID],Hospitalvisits[Department])</f>
        <v>Cardiology</v>
      </c>
      <c r="O406" s="8">
        <f>_xlfn.XLOOKUP(Main[[#This Row],[Patient_ID]],Financials[Patient_ID],Financials[Total_Bill_Amount])</f>
        <v>7761</v>
      </c>
      <c r="P406">
        <f>_xlfn.XLOOKUP(Main[[#This Row],[Patient_ID]],Financials[Patient_ID],Financials[Insurance_Coverage])</f>
        <v>6263.2211027671037</v>
      </c>
      <c r="Q406">
        <f>Main[[#This Row],[Total  Bill Amount]]-Main[[#This Row],[Insurance Coverage]]</f>
        <v>1497.7788972328963</v>
      </c>
      <c r="R406">
        <f>_xlfn.XLOOKUP(Main[[#This Row],[Patient_ID]],Hospitalvisits[Patient_ID],Hospitalvisits[Readmission Status])</f>
        <v>0</v>
      </c>
      <c r="S406" t="str">
        <f>_xlfn.XLOOKUP(Main[[#This Row],[Patient_ID]],Hospitalvisits[Patient_ID],Hospitalvisits[Hospital_Bed])</f>
        <v>Private Room</v>
      </c>
    </row>
    <row r="407" spans="1:19">
      <c r="A407">
        <v>451</v>
      </c>
      <c r="B407" t="s">
        <v>464</v>
      </c>
      <c r="C407">
        <v>85</v>
      </c>
      <c r="D407" t="str" cm="1">
        <f t="array" ref="D407">_xlfn.IFS(Main[[#This Row],[Age]]&lt;=23,"[0-23]",Main[[#This Row],[Age]]&lt;=45,"[24-45]",Main[[#This Row],[Age]]&lt;=68,"[46-68]",Main[[#This Row],[Age]]&gt;68,"[68+]")</f>
        <v>[68+]</v>
      </c>
      <c r="E407" t="s">
        <v>12</v>
      </c>
      <c r="F407" t="s">
        <v>16</v>
      </c>
      <c r="G407" s="6">
        <v>19.142227541546951</v>
      </c>
      <c r="H407">
        <v>0</v>
      </c>
      <c r="I407">
        <v>1</v>
      </c>
      <c r="J407" s="3">
        <f>_xlfn.XLOOKUP(Main[[#This Row],[Patient_ID]],Hospitalvisits[Patient_ID],Hospitalvisits[Admission_Date])</f>
        <v>44676</v>
      </c>
      <c r="K407" s="3">
        <f>_xlfn.XLOOKUP(Main[[#This Row],[Patient_ID]],Hospitalvisits[Patient_ID],Hospitalvisits[Discharge_Date])</f>
        <v>44679</v>
      </c>
      <c r="L407">
        <f>Main[[#This Row],[Discharge Date]]-Main[[#This Row],[Admission Date]]</f>
        <v>3</v>
      </c>
      <c r="M407" t="str">
        <f>_xlfn.XLOOKUP(Main[[#This Row],[Patient_ID]],Hospitalvisits[Patient_ID],Hospitalvisits[Medical_Condition])</f>
        <v>Allergies</v>
      </c>
      <c r="N407" t="str">
        <f>_xlfn.XLOOKUP(Main[[#This Row],[Patient_ID]],Hospitalvisits[Patient_ID],Hospitalvisits[Department])</f>
        <v>Pediatrics</v>
      </c>
      <c r="O407" s="8">
        <f>_xlfn.XLOOKUP(Main[[#This Row],[Patient_ID]],Financials[Patient_ID],Financials[Total_Bill_Amount])</f>
        <v>47121</v>
      </c>
      <c r="P407">
        <f>_xlfn.XLOOKUP(Main[[#This Row],[Patient_ID]],Financials[Patient_ID],Financials[Insurance_Coverage])</f>
        <v>27851.491177632401</v>
      </c>
      <c r="Q407">
        <f>Main[[#This Row],[Total  Bill Amount]]-Main[[#This Row],[Insurance Coverage]]</f>
        <v>19269.508822367599</v>
      </c>
      <c r="R407">
        <f>_xlfn.XLOOKUP(Main[[#This Row],[Patient_ID]],Hospitalvisits[Patient_ID],Hospitalvisits[Readmission Status])</f>
        <v>1</v>
      </c>
      <c r="S407" t="str">
        <f>_xlfn.XLOOKUP(Main[[#This Row],[Patient_ID]],Hospitalvisits[Patient_ID],Hospitalvisits[Hospital_Bed])</f>
        <v>ICU</v>
      </c>
    </row>
    <row r="408" spans="1:19">
      <c r="A408">
        <v>452</v>
      </c>
      <c r="B408" t="s">
        <v>465</v>
      </c>
      <c r="C408">
        <v>68</v>
      </c>
      <c r="D408" t="str" cm="1">
        <f t="array" ref="D408">_xlfn.IFS(Main[[#This Row],[Age]]&lt;=23,"[0-23]",Main[[#This Row],[Age]]&lt;=45,"[24-45]",Main[[#This Row],[Age]]&lt;=68,"[46-68]",Main[[#This Row],[Age]]&gt;68,"[68+]")</f>
        <v>[46-68]</v>
      </c>
      <c r="E408" t="s">
        <v>12</v>
      </c>
      <c r="F408" t="s">
        <v>13</v>
      </c>
      <c r="G408" s="6">
        <v>30.743098486928591</v>
      </c>
      <c r="H408">
        <v>2</v>
      </c>
      <c r="I408">
        <v>1</v>
      </c>
      <c r="J408" s="3">
        <f>_xlfn.XLOOKUP(Main[[#This Row],[Patient_ID]],Hospitalvisits[Patient_ID],Hospitalvisits[Admission_Date])</f>
        <v>44634</v>
      </c>
      <c r="K408" s="3">
        <f>_xlfn.XLOOKUP(Main[[#This Row],[Patient_ID]],Hospitalvisits[Patient_ID],Hospitalvisits[Discharge_Date])</f>
        <v>44644</v>
      </c>
      <c r="L408">
        <f>Main[[#This Row],[Discharge Date]]-Main[[#This Row],[Admission Date]]</f>
        <v>10</v>
      </c>
      <c r="M408" t="str">
        <f>_xlfn.XLOOKUP(Main[[#This Row],[Patient_ID]],Hospitalvisits[Patient_ID],Hospitalvisits[Medical_Condition])</f>
        <v>Stroke</v>
      </c>
      <c r="N408" t="str">
        <f>_xlfn.XLOOKUP(Main[[#This Row],[Patient_ID]],Hospitalvisits[Patient_ID],Hospitalvisits[Department])</f>
        <v>Neurology</v>
      </c>
      <c r="O408" s="8">
        <f>_xlfn.XLOOKUP(Main[[#This Row],[Patient_ID]],Financials[Patient_ID],Financials[Total_Bill_Amount])</f>
        <v>16408</v>
      </c>
      <c r="P408">
        <f>_xlfn.XLOOKUP(Main[[#This Row],[Patient_ID]],Financials[Patient_ID],Financials[Insurance_Coverage])</f>
        <v>13918.612652492349</v>
      </c>
      <c r="Q408">
        <f>Main[[#This Row],[Total  Bill Amount]]-Main[[#This Row],[Insurance Coverage]]</f>
        <v>2489.3873475076507</v>
      </c>
      <c r="R408">
        <f>_xlfn.XLOOKUP(Main[[#This Row],[Patient_ID]],Hospitalvisits[Patient_ID],Hospitalvisits[Readmission Status])</f>
        <v>0</v>
      </c>
      <c r="S408" t="str">
        <f>_xlfn.XLOOKUP(Main[[#This Row],[Patient_ID]],Hospitalvisits[Patient_ID],Hospitalvisits[Hospital_Bed])</f>
        <v>ICU</v>
      </c>
    </row>
    <row r="409" spans="1:19">
      <c r="A409">
        <v>453</v>
      </c>
      <c r="B409" t="s">
        <v>466</v>
      </c>
      <c r="C409">
        <v>51</v>
      </c>
      <c r="D409" t="str" cm="1">
        <f t="array" ref="D409">_xlfn.IFS(Main[[#This Row],[Age]]&lt;=23,"[0-23]",Main[[#This Row],[Age]]&lt;=45,"[24-45]",Main[[#This Row],[Age]]&lt;=68,"[46-68]",Main[[#This Row],[Age]]&gt;68,"[68+]")</f>
        <v>[46-68]</v>
      </c>
      <c r="E409" t="s">
        <v>9</v>
      </c>
      <c r="F409" t="s">
        <v>16</v>
      </c>
      <c r="G409" s="6">
        <v>31.976056839422721</v>
      </c>
      <c r="H409">
        <v>1</v>
      </c>
      <c r="I409">
        <v>3</v>
      </c>
      <c r="J409" s="3">
        <f>_xlfn.XLOOKUP(Main[[#This Row],[Patient_ID]],Hospitalvisits[Patient_ID],Hospitalvisits[Admission_Date])</f>
        <v>45466</v>
      </c>
      <c r="K409" s="3">
        <f>_xlfn.XLOOKUP(Main[[#This Row],[Patient_ID]],Hospitalvisits[Patient_ID],Hospitalvisits[Discharge_Date])</f>
        <v>45469</v>
      </c>
      <c r="L409">
        <f>Main[[#This Row],[Discharge Date]]-Main[[#This Row],[Admission Date]]</f>
        <v>3</v>
      </c>
      <c r="M409" t="str">
        <f>_xlfn.XLOOKUP(Main[[#This Row],[Patient_ID]],Hospitalvisits[Patient_ID],Hospitalvisits[Medical_Condition])</f>
        <v>Internal Bleeding</v>
      </c>
      <c r="N409" t="str">
        <f>_xlfn.XLOOKUP(Main[[#This Row],[Patient_ID]],Hospitalvisits[Patient_ID],Hospitalvisits[Department])</f>
        <v>Emergency</v>
      </c>
      <c r="O409" s="8">
        <f>_xlfn.XLOOKUP(Main[[#This Row],[Patient_ID]],Financials[Patient_ID],Financials[Total_Bill_Amount])</f>
        <v>26085</v>
      </c>
      <c r="P409">
        <f>_xlfn.XLOOKUP(Main[[#This Row],[Patient_ID]],Financials[Patient_ID],Financials[Insurance_Coverage])</f>
        <v>21183.140741077259</v>
      </c>
      <c r="Q409">
        <f>Main[[#This Row],[Total  Bill Amount]]-Main[[#This Row],[Insurance Coverage]]</f>
        <v>4901.859258922741</v>
      </c>
      <c r="R409">
        <f>_xlfn.XLOOKUP(Main[[#This Row],[Patient_ID]],Hospitalvisits[Patient_ID],Hospitalvisits[Readmission Status])</f>
        <v>0</v>
      </c>
      <c r="S409" t="str">
        <f>_xlfn.XLOOKUP(Main[[#This Row],[Patient_ID]],Hospitalvisits[Patient_ID],Hospitalvisits[Hospital_Bed])</f>
        <v>ICU</v>
      </c>
    </row>
    <row r="410" spans="1:19">
      <c r="A410">
        <v>454</v>
      </c>
      <c r="B410" t="s">
        <v>467</v>
      </c>
      <c r="C410">
        <v>85</v>
      </c>
      <c r="D410" t="str" cm="1">
        <f t="array" ref="D410">_xlfn.IFS(Main[[#This Row],[Age]]&lt;=23,"[0-23]",Main[[#This Row],[Age]]&lt;=45,"[24-45]",Main[[#This Row],[Age]]&lt;=68,"[46-68]",Main[[#This Row],[Age]]&gt;68,"[68+]")</f>
        <v>[68+]</v>
      </c>
      <c r="E410" t="s">
        <v>9</v>
      </c>
      <c r="F410" t="s">
        <v>18</v>
      </c>
      <c r="G410" s="6">
        <v>27.60603029907919</v>
      </c>
      <c r="H410">
        <v>3</v>
      </c>
      <c r="I410">
        <v>9</v>
      </c>
      <c r="J410" s="3">
        <f>_xlfn.XLOOKUP(Main[[#This Row],[Patient_ID]],Hospitalvisits[Patient_ID],Hospitalvisits[Admission_Date])</f>
        <v>44816</v>
      </c>
      <c r="K410" s="3">
        <f>_xlfn.XLOOKUP(Main[[#This Row],[Patient_ID]],Hospitalvisits[Patient_ID],Hospitalvisits[Discharge_Date])</f>
        <v>44817</v>
      </c>
      <c r="L410">
        <f>Main[[#This Row],[Discharge Date]]-Main[[#This Row],[Admission Date]]</f>
        <v>1</v>
      </c>
      <c r="M410" t="str">
        <f>_xlfn.XLOOKUP(Main[[#This Row],[Patient_ID]],Hospitalvisits[Patient_ID],Hospitalvisits[Medical_Condition])</f>
        <v>Asthma</v>
      </c>
      <c r="N410" t="str">
        <f>_xlfn.XLOOKUP(Main[[#This Row],[Patient_ID]],Hospitalvisits[Patient_ID],Hospitalvisits[Department])</f>
        <v>Pediatrics</v>
      </c>
      <c r="O410" s="8">
        <f>_xlfn.XLOOKUP(Main[[#This Row],[Patient_ID]],Financials[Patient_ID],Financials[Total_Bill_Amount])</f>
        <v>23768</v>
      </c>
      <c r="P410">
        <f>_xlfn.XLOOKUP(Main[[#This Row],[Patient_ID]],Financials[Patient_ID],Financials[Insurance_Coverage])</f>
        <v>13026.236444528729</v>
      </c>
      <c r="Q410">
        <f>Main[[#This Row],[Total  Bill Amount]]-Main[[#This Row],[Insurance Coverage]]</f>
        <v>10741.763555471271</v>
      </c>
      <c r="R410">
        <f>_xlfn.XLOOKUP(Main[[#This Row],[Patient_ID]],Hospitalvisits[Patient_ID],Hospitalvisits[Readmission Status])</f>
        <v>0</v>
      </c>
      <c r="S410" t="str">
        <f>_xlfn.XLOOKUP(Main[[#This Row],[Patient_ID]],Hospitalvisits[Patient_ID],Hospitalvisits[Hospital_Bed])</f>
        <v>General Ward</v>
      </c>
    </row>
    <row r="411" spans="1:19">
      <c r="A411">
        <v>455</v>
      </c>
      <c r="B411" t="s">
        <v>468</v>
      </c>
      <c r="C411">
        <v>63</v>
      </c>
      <c r="D411" t="str" cm="1">
        <f t="array" ref="D411">_xlfn.IFS(Main[[#This Row],[Age]]&lt;=23,"[0-23]",Main[[#This Row],[Age]]&lt;=45,"[24-45]",Main[[#This Row],[Age]]&lt;=68,"[46-68]",Main[[#This Row],[Age]]&gt;68,"[68+]")</f>
        <v>[46-68]</v>
      </c>
      <c r="E411" t="s">
        <v>12</v>
      </c>
      <c r="F411" t="s">
        <v>16</v>
      </c>
      <c r="G411" s="6">
        <v>37.069306423788497</v>
      </c>
      <c r="H411">
        <v>0</v>
      </c>
      <c r="I411">
        <v>2</v>
      </c>
      <c r="J411" s="3">
        <f>_xlfn.XLOOKUP(Main[[#This Row],[Patient_ID]],Hospitalvisits[Patient_ID],Hospitalvisits[Admission_Date])</f>
        <v>44887</v>
      </c>
      <c r="K411" s="3">
        <f>_xlfn.XLOOKUP(Main[[#This Row],[Patient_ID]],Hospitalvisits[Patient_ID],Hospitalvisits[Discharge_Date])</f>
        <v>44889</v>
      </c>
      <c r="L411">
        <f>Main[[#This Row],[Discharge Date]]-Main[[#This Row],[Admission Date]]</f>
        <v>2</v>
      </c>
      <c r="M411" t="str">
        <f>_xlfn.XLOOKUP(Main[[#This Row],[Patient_ID]],Hospitalvisits[Patient_ID],Hospitalvisits[Medical_Condition])</f>
        <v>Allergies</v>
      </c>
      <c r="N411" t="str">
        <f>_xlfn.XLOOKUP(Main[[#This Row],[Patient_ID]],Hospitalvisits[Patient_ID],Hospitalvisits[Department])</f>
        <v>Pediatrics</v>
      </c>
      <c r="O411" s="8">
        <f>_xlfn.XLOOKUP(Main[[#This Row],[Patient_ID]],Financials[Patient_ID],Financials[Total_Bill_Amount])</f>
        <v>18230</v>
      </c>
      <c r="P411">
        <f>_xlfn.XLOOKUP(Main[[#This Row],[Patient_ID]],Financials[Patient_ID],Financials[Insurance_Coverage])</f>
        <v>12337.544478182301</v>
      </c>
      <c r="Q411">
        <f>Main[[#This Row],[Total  Bill Amount]]-Main[[#This Row],[Insurance Coverage]]</f>
        <v>5892.4555218176993</v>
      </c>
      <c r="R411">
        <f>_xlfn.XLOOKUP(Main[[#This Row],[Patient_ID]],Hospitalvisits[Patient_ID],Hospitalvisits[Readmission Status])</f>
        <v>0</v>
      </c>
      <c r="S411" t="str">
        <f>_xlfn.XLOOKUP(Main[[#This Row],[Patient_ID]],Hospitalvisits[Patient_ID],Hospitalvisits[Hospital_Bed])</f>
        <v>Semi-Private Room</v>
      </c>
    </row>
    <row r="412" spans="1:19">
      <c r="A412">
        <v>456</v>
      </c>
      <c r="B412" t="s">
        <v>469</v>
      </c>
      <c r="C412">
        <v>77</v>
      </c>
      <c r="D412" t="str" cm="1">
        <f t="array" ref="D412">_xlfn.IFS(Main[[#This Row],[Age]]&lt;=23,"[0-23]",Main[[#This Row],[Age]]&lt;=45,"[24-45]",Main[[#This Row],[Age]]&lt;=68,"[46-68]",Main[[#This Row],[Age]]&gt;68,"[68+]")</f>
        <v>[68+]</v>
      </c>
      <c r="E412" t="s">
        <v>12</v>
      </c>
      <c r="F412" t="s">
        <v>18</v>
      </c>
      <c r="G412" s="6">
        <v>21.822198895785181</v>
      </c>
      <c r="H412">
        <v>5</v>
      </c>
      <c r="I412">
        <v>8</v>
      </c>
      <c r="J412" s="3">
        <f>_xlfn.XLOOKUP(Main[[#This Row],[Patient_ID]],Hospitalvisits[Patient_ID],Hospitalvisits[Admission_Date])</f>
        <v>44891</v>
      </c>
      <c r="K412" s="3">
        <f>_xlfn.XLOOKUP(Main[[#This Row],[Patient_ID]],Hospitalvisits[Patient_ID],Hospitalvisits[Discharge_Date])</f>
        <v>44900</v>
      </c>
      <c r="L412">
        <f>Main[[#This Row],[Discharge Date]]-Main[[#This Row],[Admission Date]]</f>
        <v>9</v>
      </c>
      <c r="M412" t="str">
        <f>_xlfn.XLOOKUP(Main[[#This Row],[Patient_ID]],Hospitalvisits[Patient_ID],Hospitalvisits[Medical_Condition])</f>
        <v>Stroke</v>
      </c>
      <c r="N412" t="str">
        <f>_xlfn.XLOOKUP(Main[[#This Row],[Patient_ID]],Hospitalvisits[Patient_ID],Hospitalvisits[Department])</f>
        <v>Neurology</v>
      </c>
      <c r="O412" s="8">
        <f>_xlfn.XLOOKUP(Main[[#This Row],[Patient_ID]],Financials[Patient_ID],Financials[Total_Bill_Amount])</f>
        <v>34043</v>
      </c>
      <c r="P412">
        <f>_xlfn.XLOOKUP(Main[[#This Row],[Patient_ID]],Financials[Patient_ID],Financials[Insurance_Coverage])</f>
        <v>26387.991350490731</v>
      </c>
      <c r="Q412">
        <f>Main[[#This Row],[Total  Bill Amount]]-Main[[#This Row],[Insurance Coverage]]</f>
        <v>7655.0086495092692</v>
      </c>
      <c r="R412">
        <f>_xlfn.XLOOKUP(Main[[#This Row],[Patient_ID]],Hospitalvisits[Patient_ID],Hospitalvisits[Readmission Status])</f>
        <v>0</v>
      </c>
      <c r="S412" t="str">
        <f>_xlfn.XLOOKUP(Main[[#This Row],[Patient_ID]],Hospitalvisits[Patient_ID],Hospitalvisits[Hospital_Bed])</f>
        <v>Private Room</v>
      </c>
    </row>
    <row r="413" spans="1:19">
      <c r="A413">
        <v>457</v>
      </c>
      <c r="B413" t="s">
        <v>470</v>
      </c>
      <c r="C413">
        <v>62</v>
      </c>
      <c r="D413" t="str" cm="1">
        <f t="array" ref="D413">_xlfn.IFS(Main[[#This Row],[Age]]&lt;=23,"[0-23]",Main[[#This Row],[Age]]&lt;=45,"[24-45]",Main[[#This Row],[Age]]&lt;=68,"[46-68]",Main[[#This Row],[Age]]&gt;68,"[68+]")</f>
        <v>[46-68]</v>
      </c>
      <c r="E413" t="s">
        <v>9</v>
      </c>
      <c r="F413" t="s">
        <v>13</v>
      </c>
      <c r="G413" s="6">
        <v>38.234452338520747</v>
      </c>
      <c r="H413">
        <v>3</v>
      </c>
      <c r="I413">
        <v>2</v>
      </c>
      <c r="J413" s="3">
        <f>_xlfn.XLOOKUP(Main[[#This Row],[Patient_ID]],Hospitalvisits[Patient_ID],Hospitalvisits[Admission_Date])</f>
        <v>44795</v>
      </c>
      <c r="K413" s="3">
        <f>_xlfn.XLOOKUP(Main[[#This Row],[Patient_ID]],Hospitalvisits[Patient_ID],Hospitalvisits[Discharge_Date])</f>
        <v>44807</v>
      </c>
      <c r="L413">
        <f>Main[[#This Row],[Discharge Date]]-Main[[#This Row],[Admission Date]]</f>
        <v>12</v>
      </c>
      <c r="M413" t="str">
        <f>_xlfn.XLOOKUP(Main[[#This Row],[Patient_ID]],Hospitalvisits[Patient_ID],Hospitalvisits[Medical_Condition])</f>
        <v>Seizures</v>
      </c>
      <c r="N413" t="str">
        <f>_xlfn.XLOOKUP(Main[[#This Row],[Patient_ID]],Hospitalvisits[Patient_ID],Hospitalvisits[Department])</f>
        <v>Neurology</v>
      </c>
      <c r="O413" s="8">
        <f>_xlfn.XLOOKUP(Main[[#This Row],[Patient_ID]],Financials[Patient_ID],Financials[Total_Bill_Amount])</f>
        <v>18155</v>
      </c>
      <c r="P413">
        <f>_xlfn.XLOOKUP(Main[[#This Row],[Patient_ID]],Financials[Patient_ID],Financials[Insurance_Coverage])</f>
        <v>10159.235605959961</v>
      </c>
      <c r="Q413">
        <f>Main[[#This Row],[Total  Bill Amount]]-Main[[#This Row],[Insurance Coverage]]</f>
        <v>7995.7643940400394</v>
      </c>
      <c r="R413">
        <f>_xlfn.XLOOKUP(Main[[#This Row],[Patient_ID]],Hospitalvisits[Patient_ID],Hospitalvisits[Readmission Status])</f>
        <v>0</v>
      </c>
      <c r="S413" t="str">
        <f>_xlfn.XLOOKUP(Main[[#This Row],[Patient_ID]],Hospitalvisits[Patient_ID],Hospitalvisits[Hospital_Bed])</f>
        <v>ICU</v>
      </c>
    </row>
    <row r="414" spans="1:19">
      <c r="A414">
        <v>458</v>
      </c>
      <c r="B414" t="s">
        <v>471</v>
      </c>
      <c r="C414">
        <v>11</v>
      </c>
      <c r="D414" t="str" cm="1">
        <f t="array" ref="D414">_xlfn.IFS(Main[[#This Row],[Age]]&lt;=23,"[0-23]",Main[[#This Row],[Age]]&lt;=45,"[24-45]",Main[[#This Row],[Age]]&lt;=68,"[46-68]",Main[[#This Row],[Age]]&gt;68,"[68+]")</f>
        <v>[0-23]</v>
      </c>
      <c r="E414" t="s">
        <v>9</v>
      </c>
      <c r="F414" t="s">
        <v>16</v>
      </c>
      <c r="G414" s="6">
        <v>27.472084628113318</v>
      </c>
      <c r="H414">
        <v>0</v>
      </c>
      <c r="I414">
        <v>9</v>
      </c>
      <c r="J414" s="3">
        <f>_xlfn.XLOOKUP(Main[[#This Row],[Patient_ID]],Hospitalvisits[Patient_ID],Hospitalvisits[Admission_Date])</f>
        <v>44735</v>
      </c>
      <c r="K414" s="3">
        <f>_xlfn.XLOOKUP(Main[[#This Row],[Patient_ID]],Hospitalvisits[Patient_ID],Hospitalvisits[Discharge_Date])</f>
        <v>44739</v>
      </c>
      <c r="L414">
        <f>Main[[#This Row],[Discharge Date]]-Main[[#This Row],[Admission Date]]</f>
        <v>4</v>
      </c>
      <c r="M414" t="str">
        <f>_xlfn.XLOOKUP(Main[[#This Row],[Patient_ID]],Hospitalvisits[Patient_ID],Hospitalvisits[Medical_Condition])</f>
        <v>Arthritis</v>
      </c>
      <c r="N414" t="str">
        <f>_xlfn.XLOOKUP(Main[[#This Row],[Patient_ID]],Hospitalvisits[Patient_ID],Hospitalvisits[Department])</f>
        <v>Orthopedics</v>
      </c>
      <c r="O414" s="8">
        <f>_xlfn.XLOOKUP(Main[[#This Row],[Patient_ID]],Financials[Patient_ID],Financials[Total_Bill_Amount])</f>
        <v>23857</v>
      </c>
      <c r="P414">
        <f>_xlfn.XLOOKUP(Main[[#This Row],[Patient_ID]],Financials[Patient_ID],Financials[Insurance_Coverage])</f>
        <v>17785.13909205528</v>
      </c>
      <c r="Q414">
        <f>Main[[#This Row],[Total  Bill Amount]]-Main[[#This Row],[Insurance Coverage]]</f>
        <v>6071.8609079447197</v>
      </c>
      <c r="R414">
        <f>_xlfn.XLOOKUP(Main[[#This Row],[Patient_ID]],Hospitalvisits[Patient_ID],Hospitalvisits[Readmission Status])</f>
        <v>0</v>
      </c>
      <c r="S414" t="str">
        <f>_xlfn.XLOOKUP(Main[[#This Row],[Patient_ID]],Hospitalvisits[Patient_ID],Hospitalvisits[Hospital_Bed])</f>
        <v>Private Room</v>
      </c>
    </row>
    <row r="415" spans="1:19">
      <c r="A415">
        <v>459</v>
      </c>
      <c r="B415" t="s">
        <v>472</v>
      </c>
      <c r="C415">
        <v>35</v>
      </c>
      <c r="D415" t="str" cm="1">
        <f t="array" ref="D415">_xlfn.IFS(Main[[#This Row],[Age]]&lt;=23,"[0-23]",Main[[#This Row],[Age]]&lt;=45,"[24-45]",Main[[#This Row],[Age]]&lt;=68,"[46-68]",Main[[#This Row],[Age]]&gt;68,"[68+]")</f>
        <v>[24-45]</v>
      </c>
      <c r="E415" t="s">
        <v>12</v>
      </c>
      <c r="F415" t="s">
        <v>18</v>
      </c>
      <c r="G415" s="6">
        <v>23.424203466955689</v>
      </c>
      <c r="H415">
        <v>0</v>
      </c>
      <c r="I415">
        <v>6</v>
      </c>
      <c r="J415" s="3">
        <f>_xlfn.XLOOKUP(Main[[#This Row],[Patient_ID]],Hospitalvisits[Patient_ID],Hospitalvisits[Admission_Date])</f>
        <v>44643</v>
      </c>
      <c r="K415" s="3">
        <f>_xlfn.XLOOKUP(Main[[#This Row],[Patient_ID]],Hospitalvisits[Patient_ID],Hospitalvisits[Discharge_Date])</f>
        <v>44649</v>
      </c>
      <c r="L415">
        <f>Main[[#This Row],[Discharge Date]]-Main[[#This Row],[Admission Date]]</f>
        <v>6</v>
      </c>
      <c r="M415" t="str">
        <f>_xlfn.XLOOKUP(Main[[#This Row],[Patient_ID]],Hospitalvisits[Patient_ID],Hospitalvisits[Medical_Condition])</f>
        <v>Cancer</v>
      </c>
      <c r="N415" t="str">
        <f>_xlfn.XLOOKUP(Main[[#This Row],[Patient_ID]],Hospitalvisits[Patient_ID],Hospitalvisits[Department])</f>
        <v>Oncology</v>
      </c>
      <c r="O415" s="8">
        <f>_xlfn.XLOOKUP(Main[[#This Row],[Patient_ID]],Financials[Patient_ID],Financials[Total_Bill_Amount])</f>
        <v>8309</v>
      </c>
      <c r="P415">
        <f>_xlfn.XLOOKUP(Main[[#This Row],[Patient_ID]],Financials[Patient_ID],Financials[Insurance_Coverage])</f>
        <v>4685.0895964174933</v>
      </c>
      <c r="Q415">
        <f>Main[[#This Row],[Total  Bill Amount]]-Main[[#This Row],[Insurance Coverage]]</f>
        <v>3623.9104035825067</v>
      </c>
      <c r="R415">
        <f>_xlfn.XLOOKUP(Main[[#This Row],[Patient_ID]],Hospitalvisits[Patient_ID],Hospitalvisits[Readmission Status])</f>
        <v>0</v>
      </c>
      <c r="S415" t="str">
        <f>_xlfn.XLOOKUP(Main[[#This Row],[Patient_ID]],Hospitalvisits[Patient_ID],Hospitalvisits[Hospital_Bed])</f>
        <v>General Ward</v>
      </c>
    </row>
    <row r="416" spans="1:19">
      <c r="A416">
        <v>460</v>
      </c>
      <c r="B416" t="s">
        <v>473</v>
      </c>
      <c r="C416">
        <v>63</v>
      </c>
      <c r="D416" t="str" cm="1">
        <f t="array" ref="D416">_xlfn.IFS(Main[[#This Row],[Age]]&lt;=23,"[0-23]",Main[[#This Row],[Age]]&lt;=45,"[24-45]",Main[[#This Row],[Age]]&lt;=68,"[46-68]",Main[[#This Row],[Age]]&gt;68,"[68+]")</f>
        <v>[46-68]</v>
      </c>
      <c r="E416" t="s">
        <v>12</v>
      </c>
      <c r="F416" t="s">
        <v>18</v>
      </c>
      <c r="G416" s="6">
        <v>39.479575063842873</v>
      </c>
      <c r="H416">
        <v>4</v>
      </c>
      <c r="I416">
        <v>4</v>
      </c>
      <c r="J416" s="3">
        <f>_xlfn.XLOOKUP(Main[[#This Row],[Patient_ID]],Hospitalvisits[Patient_ID],Hospitalvisits[Admission_Date])</f>
        <v>44849</v>
      </c>
      <c r="K416" s="3">
        <f>_xlfn.XLOOKUP(Main[[#This Row],[Patient_ID]],Hospitalvisits[Patient_ID],Hospitalvisits[Discharge_Date])</f>
        <v>44859</v>
      </c>
      <c r="L416">
        <f>Main[[#This Row],[Discharge Date]]-Main[[#This Row],[Admission Date]]</f>
        <v>10</v>
      </c>
      <c r="M416" t="str">
        <f>_xlfn.XLOOKUP(Main[[#This Row],[Patient_ID]],Hospitalvisits[Patient_ID],Hospitalvisits[Medical_Condition])</f>
        <v>Seizures</v>
      </c>
      <c r="N416" t="str">
        <f>_xlfn.XLOOKUP(Main[[#This Row],[Patient_ID]],Hospitalvisits[Patient_ID],Hospitalvisits[Department])</f>
        <v>Neurology</v>
      </c>
      <c r="O416" s="8">
        <f>_xlfn.XLOOKUP(Main[[#This Row],[Patient_ID]],Financials[Patient_ID],Financials[Total_Bill_Amount])</f>
        <v>6116</v>
      </c>
      <c r="P416">
        <f>_xlfn.XLOOKUP(Main[[#This Row],[Patient_ID]],Financials[Patient_ID],Financials[Insurance_Coverage])</f>
        <v>4822.3751884004942</v>
      </c>
      <c r="Q416">
        <f>Main[[#This Row],[Total  Bill Amount]]-Main[[#This Row],[Insurance Coverage]]</f>
        <v>1293.6248115995058</v>
      </c>
      <c r="R416">
        <f>_xlfn.XLOOKUP(Main[[#This Row],[Patient_ID]],Hospitalvisits[Patient_ID],Hospitalvisits[Readmission Status])</f>
        <v>0</v>
      </c>
      <c r="S416" t="str">
        <f>_xlfn.XLOOKUP(Main[[#This Row],[Patient_ID]],Hospitalvisits[Patient_ID],Hospitalvisits[Hospital_Bed])</f>
        <v>ICU</v>
      </c>
    </row>
    <row r="417" spans="1:19">
      <c r="A417">
        <v>461</v>
      </c>
      <c r="B417" t="s">
        <v>474</v>
      </c>
      <c r="C417">
        <v>55</v>
      </c>
      <c r="D417" t="str" cm="1">
        <f t="array" ref="D417">_xlfn.IFS(Main[[#This Row],[Age]]&lt;=23,"[0-23]",Main[[#This Row],[Age]]&lt;=45,"[24-45]",Main[[#This Row],[Age]]&lt;=68,"[46-68]",Main[[#This Row],[Age]]&gt;68,"[68+]")</f>
        <v>[46-68]</v>
      </c>
      <c r="E417" t="s">
        <v>12</v>
      </c>
      <c r="F417" t="s">
        <v>18</v>
      </c>
      <c r="G417" s="6">
        <v>38.438923844068768</v>
      </c>
      <c r="H417">
        <v>3</v>
      </c>
      <c r="I417">
        <v>7</v>
      </c>
      <c r="J417" s="3">
        <f>_xlfn.XLOOKUP(Main[[#This Row],[Patient_ID]],Hospitalvisits[Patient_ID],Hospitalvisits[Admission_Date])</f>
        <v>45004</v>
      </c>
      <c r="K417" s="3">
        <f>_xlfn.XLOOKUP(Main[[#This Row],[Patient_ID]],Hospitalvisits[Patient_ID],Hospitalvisits[Discharge_Date])</f>
        <v>45007</v>
      </c>
      <c r="L417">
        <f>Main[[#This Row],[Discharge Date]]-Main[[#This Row],[Admission Date]]</f>
        <v>3</v>
      </c>
      <c r="M417" t="str">
        <f>_xlfn.XLOOKUP(Main[[#This Row],[Patient_ID]],Hospitalvisits[Patient_ID],Hospitalvisits[Medical_Condition])</f>
        <v>Severe Trauma</v>
      </c>
      <c r="N417" t="str">
        <f>_xlfn.XLOOKUP(Main[[#This Row],[Patient_ID]],Hospitalvisits[Patient_ID],Hospitalvisits[Department])</f>
        <v>Emergency</v>
      </c>
      <c r="O417" s="8">
        <f>_xlfn.XLOOKUP(Main[[#This Row],[Patient_ID]],Financials[Patient_ID],Financials[Total_Bill_Amount])</f>
        <v>11092</v>
      </c>
      <c r="P417">
        <f>_xlfn.XLOOKUP(Main[[#This Row],[Patient_ID]],Financials[Patient_ID],Financials[Insurance_Coverage])</f>
        <v>9980.5260330711317</v>
      </c>
      <c r="Q417">
        <f>Main[[#This Row],[Total  Bill Amount]]-Main[[#This Row],[Insurance Coverage]]</f>
        <v>1111.4739669288683</v>
      </c>
      <c r="R417">
        <f>_xlfn.XLOOKUP(Main[[#This Row],[Patient_ID]],Hospitalvisits[Patient_ID],Hospitalvisits[Readmission Status])</f>
        <v>1</v>
      </c>
      <c r="S417" t="str">
        <f>_xlfn.XLOOKUP(Main[[#This Row],[Patient_ID]],Hospitalvisits[Patient_ID],Hospitalvisits[Hospital_Bed])</f>
        <v>Private Room</v>
      </c>
    </row>
    <row r="418" spans="1:19">
      <c r="A418">
        <v>462</v>
      </c>
      <c r="B418" t="s">
        <v>475</v>
      </c>
      <c r="C418">
        <v>20</v>
      </c>
      <c r="D418" t="str" cm="1">
        <f t="array" ref="D418">_xlfn.IFS(Main[[#This Row],[Age]]&lt;=23,"[0-23]",Main[[#This Row],[Age]]&lt;=45,"[24-45]",Main[[#This Row],[Age]]&lt;=68,"[46-68]",Main[[#This Row],[Age]]&gt;68,"[68+]")</f>
        <v>[0-23]</v>
      </c>
      <c r="E418" t="s">
        <v>12</v>
      </c>
      <c r="F418" t="s">
        <v>13</v>
      </c>
      <c r="G418" s="6">
        <v>28.862141984868089</v>
      </c>
      <c r="H418">
        <v>2</v>
      </c>
      <c r="I418">
        <v>3</v>
      </c>
      <c r="J418" s="3">
        <f>_xlfn.XLOOKUP(Main[[#This Row],[Patient_ID]],Hospitalvisits[Patient_ID],Hospitalvisits[Admission_Date])</f>
        <v>44606</v>
      </c>
      <c r="K418" s="3">
        <f>_xlfn.XLOOKUP(Main[[#This Row],[Patient_ID]],Hospitalvisits[Patient_ID],Hospitalvisits[Discharge_Date])</f>
        <v>44610</v>
      </c>
      <c r="L418">
        <f>Main[[#This Row],[Discharge Date]]-Main[[#This Row],[Admission Date]]</f>
        <v>4</v>
      </c>
      <c r="M418" t="str">
        <f>_xlfn.XLOOKUP(Main[[#This Row],[Patient_ID]],Hospitalvisits[Patient_ID],Hospitalvisits[Medical_Condition])</f>
        <v>Fracture</v>
      </c>
      <c r="N418" t="str">
        <f>_xlfn.XLOOKUP(Main[[#This Row],[Patient_ID]],Hospitalvisits[Patient_ID],Hospitalvisits[Department])</f>
        <v>Orthopedics</v>
      </c>
      <c r="O418" s="8">
        <f>_xlfn.XLOOKUP(Main[[#This Row],[Patient_ID]],Financials[Patient_ID],Financials[Total_Bill_Amount])</f>
        <v>6107</v>
      </c>
      <c r="P418">
        <f>_xlfn.XLOOKUP(Main[[#This Row],[Patient_ID]],Financials[Patient_ID],Financials[Insurance_Coverage])</f>
        <v>5310.7709160476297</v>
      </c>
      <c r="Q418">
        <f>Main[[#This Row],[Total  Bill Amount]]-Main[[#This Row],[Insurance Coverage]]</f>
        <v>796.22908395237027</v>
      </c>
      <c r="R418">
        <f>_xlfn.XLOOKUP(Main[[#This Row],[Patient_ID]],Hospitalvisits[Patient_ID],Hospitalvisits[Readmission Status])</f>
        <v>0</v>
      </c>
      <c r="S418" t="str">
        <f>_xlfn.XLOOKUP(Main[[#This Row],[Patient_ID]],Hospitalvisits[Patient_ID],Hospitalvisits[Hospital_Bed])</f>
        <v>ICU</v>
      </c>
    </row>
    <row r="419" spans="1:19">
      <c r="A419">
        <v>463</v>
      </c>
      <c r="B419" t="s">
        <v>476</v>
      </c>
      <c r="C419">
        <v>87</v>
      </c>
      <c r="D419" t="str" cm="1">
        <f t="array" ref="D419">_xlfn.IFS(Main[[#This Row],[Age]]&lt;=23,"[0-23]",Main[[#This Row],[Age]]&lt;=45,"[24-45]",Main[[#This Row],[Age]]&lt;=68,"[46-68]",Main[[#This Row],[Age]]&gt;68,"[68+]")</f>
        <v>[68+]</v>
      </c>
      <c r="E419" t="s">
        <v>12</v>
      </c>
      <c r="F419" t="s">
        <v>16</v>
      </c>
      <c r="G419" s="6">
        <v>24.95122944932082</v>
      </c>
      <c r="H419">
        <v>0</v>
      </c>
      <c r="I419">
        <v>4</v>
      </c>
      <c r="J419" s="3">
        <f>_xlfn.XLOOKUP(Main[[#This Row],[Patient_ID]],Hospitalvisits[Patient_ID],Hospitalvisits[Admission_Date])</f>
        <v>44588</v>
      </c>
      <c r="K419" s="3">
        <f>_xlfn.XLOOKUP(Main[[#This Row],[Patient_ID]],Hospitalvisits[Patient_ID],Hospitalvisits[Discharge_Date])</f>
        <v>44596</v>
      </c>
      <c r="L419">
        <f>Main[[#This Row],[Discharge Date]]-Main[[#This Row],[Admission Date]]</f>
        <v>8</v>
      </c>
      <c r="M419" t="str">
        <f>_xlfn.XLOOKUP(Main[[#This Row],[Patient_ID]],Hospitalvisits[Patient_ID],Hospitalvisits[Medical_Condition])</f>
        <v>Seizures</v>
      </c>
      <c r="N419" t="str">
        <f>_xlfn.XLOOKUP(Main[[#This Row],[Patient_ID]],Hospitalvisits[Patient_ID],Hospitalvisits[Department])</f>
        <v>Neurology</v>
      </c>
      <c r="O419" s="8">
        <f>_xlfn.XLOOKUP(Main[[#This Row],[Patient_ID]],Financials[Patient_ID],Financials[Total_Bill_Amount])</f>
        <v>36116</v>
      </c>
      <c r="P419">
        <f>_xlfn.XLOOKUP(Main[[#This Row],[Patient_ID]],Financials[Patient_ID],Financials[Insurance_Coverage])</f>
        <v>21407.774700771399</v>
      </c>
      <c r="Q419">
        <f>Main[[#This Row],[Total  Bill Amount]]-Main[[#This Row],[Insurance Coverage]]</f>
        <v>14708.225299228601</v>
      </c>
      <c r="R419">
        <f>_xlfn.XLOOKUP(Main[[#This Row],[Patient_ID]],Hospitalvisits[Patient_ID],Hospitalvisits[Readmission Status])</f>
        <v>0</v>
      </c>
      <c r="S419" t="str">
        <f>_xlfn.XLOOKUP(Main[[#This Row],[Patient_ID]],Hospitalvisits[Patient_ID],Hospitalvisits[Hospital_Bed])</f>
        <v>Semi-Private Room</v>
      </c>
    </row>
    <row r="420" spans="1:19">
      <c r="A420">
        <v>464</v>
      </c>
      <c r="B420" t="s">
        <v>477</v>
      </c>
      <c r="C420">
        <v>63</v>
      </c>
      <c r="D420" t="str" cm="1">
        <f t="array" ref="D420">_xlfn.IFS(Main[[#This Row],[Age]]&lt;=23,"[0-23]",Main[[#This Row],[Age]]&lt;=45,"[24-45]",Main[[#This Row],[Age]]&lt;=68,"[46-68]",Main[[#This Row],[Age]]&gt;68,"[68+]")</f>
        <v>[46-68]</v>
      </c>
      <c r="E420" t="s">
        <v>9</v>
      </c>
      <c r="F420" t="s">
        <v>16</v>
      </c>
      <c r="G420" s="6">
        <v>16.640772488269238</v>
      </c>
      <c r="H420">
        <v>2</v>
      </c>
      <c r="I420">
        <v>3</v>
      </c>
      <c r="J420" s="3">
        <f>_xlfn.XLOOKUP(Main[[#This Row],[Patient_ID]],Hospitalvisits[Patient_ID],Hospitalvisits[Admission_Date])</f>
        <v>44785</v>
      </c>
      <c r="K420" s="3">
        <f>_xlfn.XLOOKUP(Main[[#This Row],[Patient_ID]],Hospitalvisits[Patient_ID],Hospitalvisits[Discharge_Date])</f>
        <v>44787</v>
      </c>
      <c r="L420">
        <f>Main[[#This Row],[Discharge Date]]-Main[[#This Row],[Admission Date]]</f>
        <v>2</v>
      </c>
      <c r="M420" t="str">
        <f>_xlfn.XLOOKUP(Main[[#This Row],[Patient_ID]],Hospitalvisits[Patient_ID],Hospitalvisits[Medical_Condition])</f>
        <v>Allergies</v>
      </c>
      <c r="N420" t="str">
        <f>_xlfn.XLOOKUP(Main[[#This Row],[Patient_ID]],Hospitalvisits[Patient_ID],Hospitalvisits[Department])</f>
        <v>Pediatrics</v>
      </c>
      <c r="O420" s="8">
        <f>_xlfn.XLOOKUP(Main[[#This Row],[Patient_ID]],Financials[Patient_ID],Financials[Total_Bill_Amount])</f>
        <v>16474</v>
      </c>
      <c r="P420">
        <f>_xlfn.XLOOKUP(Main[[#This Row],[Patient_ID]],Financials[Patient_ID],Financials[Insurance_Coverage])</f>
        <v>12679.564498352969</v>
      </c>
      <c r="Q420">
        <f>Main[[#This Row],[Total  Bill Amount]]-Main[[#This Row],[Insurance Coverage]]</f>
        <v>3794.4355016470308</v>
      </c>
      <c r="R420">
        <f>_xlfn.XLOOKUP(Main[[#This Row],[Patient_ID]],Hospitalvisits[Patient_ID],Hospitalvisits[Readmission Status])</f>
        <v>1</v>
      </c>
      <c r="S420" t="str">
        <f>_xlfn.XLOOKUP(Main[[#This Row],[Patient_ID]],Hospitalvisits[Patient_ID],Hospitalvisits[Hospital_Bed])</f>
        <v>General Ward</v>
      </c>
    </row>
    <row r="421" spans="1:19">
      <c r="A421">
        <v>465</v>
      </c>
      <c r="B421" t="s">
        <v>478</v>
      </c>
      <c r="C421">
        <v>50</v>
      </c>
      <c r="D421" t="str" cm="1">
        <f t="array" ref="D421">_xlfn.IFS(Main[[#This Row],[Age]]&lt;=23,"[0-23]",Main[[#This Row],[Age]]&lt;=45,"[24-45]",Main[[#This Row],[Age]]&lt;=68,"[46-68]",Main[[#This Row],[Age]]&gt;68,"[68+]")</f>
        <v>[46-68]</v>
      </c>
      <c r="E421" t="s">
        <v>12</v>
      </c>
      <c r="F421" t="s">
        <v>10</v>
      </c>
      <c r="G421" s="6">
        <v>16.580573721147289</v>
      </c>
      <c r="H421">
        <v>1</v>
      </c>
      <c r="I421">
        <v>3</v>
      </c>
      <c r="J421" s="3">
        <f>_xlfn.XLOOKUP(Main[[#This Row],[Patient_ID]],Hospitalvisits[Patient_ID],Hospitalvisits[Admission_Date])</f>
        <v>45544</v>
      </c>
      <c r="K421" s="3">
        <f>_xlfn.XLOOKUP(Main[[#This Row],[Patient_ID]],Hospitalvisits[Patient_ID],Hospitalvisits[Discharge_Date])</f>
        <v>45550</v>
      </c>
      <c r="L421">
        <f>Main[[#This Row],[Discharge Date]]-Main[[#This Row],[Admission Date]]</f>
        <v>6</v>
      </c>
      <c r="M421" t="str">
        <f>_xlfn.XLOOKUP(Main[[#This Row],[Patient_ID]],Hospitalvisits[Patient_ID],Hospitalvisits[Medical_Condition])</f>
        <v>Severe Trauma</v>
      </c>
      <c r="N421" t="str">
        <f>_xlfn.XLOOKUP(Main[[#This Row],[Patient_ID]],Hospitalvisits[Patient_ID],Hospitalvisits[Department])</f>
        <v>Emergency</v>
      </c>
      <c r="O421" s="8">
        <f>_xlfn.XLOOKUP(Main[[#This Row],[Patient_ID]],Financials[Patient_ID],Financials[Total_Bill_Amount])</f>
        <v>16822</v>
      </c>
      <c r="P421">
        <f>_xlfn.XLOOKUP(Main[[#This Row],[Patient_ID]],Financials[Patient_ID],Financials[Insurance_Coverage])</f>
        <v>11110.55530976841</v>
      </c>
      <c r="Q421">
        <f>Main[[#This Row],[Total  Bill Amount]]-Main[[#This Row],[Insurance Coverage]]</f>
        <v>5711.4446902315904</v>
      </c>
      <c r="R421">
        <f>_xlfn.XLOOKUP(Main[[#This Row],[Patient_ID]],Hospitalvisits[Patient_ID],Hospitalvisits[Readmission Status])</f>
        <v>0</v>
      </c>
      <c r="S421" t="str">
        <f>_xlfn.XLOOKUP(Main[[#This Row],[Patient_ID]],Hospitalvisits[Patient_ID],Hospitalvisits[Hospital_Bed])</f>
        <v>ICU</v>
      </c>
    </row>
    <row r="422" spans="1:19">
      <c r="A422">
        <v>466</v>
      </c>
      <c r="B422" t="s">
        <v>479</v>
      </c>
      <c r="C422">
        <v>58</v>
      </c>
      <c r="D422" t="str" cm="1">
        <f t="array" ref="D422">_xlfn.IFS(Main[[#This Row],[Age]]&lt;=23,"[0-23]",Main[[#This Row],[Age]]&lt;=45,"[24-45]",Main[[#This Row],[Age]]&lt;=68,"[46-68]",Main[[#This Row],[Age]]&gt;68,"[68+]")</f>
        <v>[46-68]</v>
      </c>
      <c r="E422" t="s">
        <v>12</v>
      </c>
      <c r="F422" t="s">
        <v>18</v>
      </c>
      <c r="G422" s="6">
        <v>15.015906174812249</v>
      </c>
      <c r="H422">
        <v>0</v>
      </c>
      <c r="I422">
        <v>7</v>
      </c>
      <c r="J422" s="3">
        <f>_xlfn.XLOOKUP(Main[[#This Row],[Patient_ID]],Hospitalvisits[Patient_ID],Hospitalvisits[Admission_Date])</f>
        <v>44594</v>
      </c>
      <c r="K422" s="3">
        <f>_xlfn.XLOOKUP(Main[[#This Row],[Patient_ID]],Hospitalvisits[Patient_ID],Hospitalvisits[Discharge_Date])</f>
        <v>44601</v>
      </c>
      <c r="L422">
        <f>Main[[#This Row],[Discharge Date]]-Main[[#This Row],[Admission Date]]</f>
        <v>7</v>
      </c>
      <c r="M422" t="str">
        <f>_xlfn.XLOOKUP(Main[[#This Row],[Patient_ID]],Hospitalvisits[Patient_ID],Hospitalvisits[Medical_Condition])</f>
        <v>Severe Trauma</v>
      </c>
      <c r="N422" t="str">
        <f>_xlfn.XLOOKUP(Main[[#This Row],[Patient_ID]],Hospitalvisits[Patient_ID],Hospitalvisits[Department])</f>
        <v>Emergency</v>
      </c>
      <c r="O422" s="8">
        <f>_xlfn.XLOOKUP(Main[[#This Row],[Patient_ID]],Financials[Patient_ID],Financials[Total_Bill_Amount])</f>
        <v>4812</v>
      </c>
      <c r="P422">
        <f>_xlfn.XLOOKUP(Main[[#This Row],[Patient_ID]],Financials[Patient_ID],Financials[Insurance_Coverage])</f>
        <v>2556.126377275481</v>
      </c>
      <c r="Q422">
        <f>Main[[#This Row],[Total  Bill Amount]]-Main[[#This Row],[Insurance Coverage]]</f>
        <v>2255.873622724519</v>
      </c>
      <c r="R422">
        <f>_xlfn.XLOOKUP(Main[[#This Row],[Patient_ID]],Hospitalvisits[Patient_ID],Hospitalvisits[Readmission Status])</f>
        <v>0</v>
      </c>
      <c r="S422" t="str">
        <f>_xlfn.XLOOKUP(Main[[#This Row],[Patient_ID]],Hospitalvisits[Patient_ID],Hospitalvisits[Hospital_Bed])</f>
        <v>ICU</v>
      </c>
    </row>
    <row r="423" spans="1:19">
      <c r="A423">
        <v>467</v>
      </c>
      <c r="B423" t="s">
        <v>480</v>
      </c>
      <c r="C423">
        <v>43</v>
      </c>
      <c r="D423" t="str" cm="1">
        <f t="array" ref="D423">_xlfn.IFS(Main[[#This Row],[Age]]&lt;=23,"[0-23]",Main[[#This Row],[Age]]&lt;=45,"[24-45]",Main[[#This Row],[Age]]&lt;=68,"[46-68]",Main[[#This Row],[Age]]&gt;68,"[68+]")</f>
        <v>[24-45]</v>
      </c>
      <c r="E423" t="s">
        <v>9</v>
      </c>
      <c r="F423" t="s">
        <v>18</v>
      </c>
      <c r="G423" s="6">
        <v>36.174397694794528</v>
      </c>
      <c r="H423">
        <v>2</v>
      </c>
      <c r="I423">
        <v>3</v>
      </c>
      <c r="J423" s="3">
        <f>_xlfn.XLOOKUP(Main[[#This Row],[Patient_ID]],Hospitalvisits[Patient_ID],Hospitalvisits[Admission_Date])</f>
        <v>45337</v>
      </c>
      <c r="K423" s="3">
        <f>_xlfn.XLOOKUP(Main[[#This Row],[Patient_ID]],Hospitalvisits[Patient_ID],Hospitalvisits[Discharge_Date])</f>
        <v>45350</v>
      </c>
      <c r="L423">
        <f>Main[[#This Row],[Discharge Date]]-Main[[#This Row],[Admission Date]]</f>
        <v>13</v>
      </c>
      <c r="M423" t="str">
        <f>_xlfn.XLOOKUP(Main[[#This Row],[Patient_ID]],Hospitalvisits[Patient_ID],Hospitalvisits[Medical_Condition])</f>
        <v>Tumor</v>
      </c>
      <c r="N423" t="str">
        <f>_xlfn.XLOOKUP(Main[[#This Row],[Patient_ID]],Hospitalvisits[Patient_ID],Hospitalvisits[Department])</f>
        <v>Oncology</v>
      </c>
      <c r="O423" s="8">
        <f>_xlfn.XLOOKUP(Main[[#This Row],[Patient_ID]],Financials[Patient_ID],Financials[Total_Bill_Amount])</f>
        <v>6870</v>
      </c>
      <c r="P423">
        <f>_xlfn.XLOOKUP(Main[[#This Row],[Patient_ID]],Financials[Patient_ID],Financials[Insurance_Coverage])</f>
        <v>5732.7280892721319</v>
      </c>
      <c r="Q423">
        <f>Main[[#This Row],[Total  Bill Amount]]-Main[[#This Row],[Insurance Coverage]]</f>
        <v>1137.2719107278681</v>
      </c>
      <c r="R423">
        <f>_xlfn.XLOOKUP(Main[[#This Row],[Patient_ID]],Hospitalvisits[Patient_ID],Hospitalvisits[Readmission Status])</f>
        <v>1</v>
      </c>
      <c r="S423" t="str">
        <f>_xlfn.XLOOKUP(Main[[#This Row],[Patient_ID]],Hospitalvisits[Patient_ID],Hospitalvisits[Hospital_Bed])</f>
        <v>ICU</v>
      </c>
    </row>
    <row r="424" spans="1:19">
      <c r="A424">
        <v>468</v>
      </c>
      <c r="B424" t="s">
        <v>481</v>
      </c>
      <c r="C424">
        <v>8</v>
      </c>
      <c r="D424" t="str" cm="1">
        <f t="array" ref="D424">_xlfn.IFS(Main[[#This Row],[Age]]&lt;=23,"[0-23]",Main[[#This Row],[Age]]&lt;=45,"[24-45]",Main[[#This Row],[Age]]&lt;=68,"[46-68]",Main[[#This Row],[Age]]&gt;68,"[68+]")</f>
        <v>[0-23]</v>
      </c>
      <c r="E424" t="s">
        <v>12</v>
      </c>
      <c r="F424" t="s">
        <v>16</v>
      </c>
      <c r="G424" s="6">
        <v>25.504872954946151</v>
      </c>
      <c r="H424">
        <v>0</v>
      </c>
      <c r="I424">
        <v>3</v>
      </c>
      <c r="J424" s="3">
        <f>_xlfn.XLOOKUP(Main[[#This Row],[Patient_ID]],Hospitalvisits[Patient_ID],Hospitalvisits[Admission_Date])</f>
        <v>44670</v>
      </c>
      <c r="K424" s="3">
        <f>_xlfn.XLOOKUP(Main[[#This Row],[Patient_ID]],Hospitalvisits[Patient_ID],Hospitalvisits[Discharge_Date])</f>
        <v>44674</v>
      </c>
      <c r="L424">
        <f>Main[[#This Row],[Discharge Date]]-Main[[#This Row],[Admission Date]]</f>
        <v>4</v>
      </c>
      <c r="M424" t="str">
        <f>_xlfn.XLOOKUP(Main[[#This Row],[Patient_ID]],Hospitalvisits[Patient_ID],Hospitalvisits[Medical_Condition])</f>
        <v>Arthritis</v>
      </c>
      <c r="N424" t="str">
        <f>_xlfn.XLOOKUP(Main[[#This Row],[Patient_ID]],Hospitalvisits[Patient_ID],Hospitalvisits[Department])</f>
        <v>Orthopedics</v>
      </c>
      <c r="O424" s="8">
        <f>_xlfn.XLOOKUP(Main[[#This Row],[Patient_ID]],Financials[Patient_ID],Financials[Total_Bill_Amount])</f>
        <v>49531</v>
      </c>
      <c r="P424">
        <f>_xlfn.XLOOKUP(Main[[#This Row],[Patient_ID]],Financials[Patient_ID],Financials[Insurance_Coverage])</f>
        <v>35374.970403205298</v>
      </c>
      <c r="Q424">
        <f>Main[[#This Row],[Total  Bill Amount]]-Main[[#This Row],[Insurance Coverage]]</f>
        <v>14156.029596794702</v>
      </c>
      <c r="R424">
        <f>_xlfn.XLOOKUP(Main[[#This Row],[Patient_ID]],Hospitalvisits[Patient_ID],Hospitalvisits[Readmission Status])</f>
        <v>0</v>
      </c>
      <c r="S424" t="str">
        <f>_xlfn.XLOOKUP(Main[[#This Row],[Patient_ID]],Hospitalvisits[Patient_ID],Hospitalvisits[Hospital_Bed])</f>
        <v>General Ward</v>
      </c>
    </row>
    <row r="425" spans="1:19">
      <c r="A425">
        <v>469</v>
      </c>
      <c r="B425" t="s">
        <v>482</v>
      </c>
      <c r="C425">
        <v>28</v>
      </c>
      <c r="D425" t="str" cm="1">
        <f t="array" ref="D425">_xlfn.IFS(Main[[#This Row],[Age]]&lt;=23,"[0-23]",Main[[#This Row],[Age]]&lt;=45,"[24-45]",Main[[#This Row],[Age]]&lt;=68,"[46-68]",Main[[#This Row],[Age]]&gt;68,"[68+]")</f>
        <v>[24-45]</v>
      </c>
      <c r="E425" t="s">
        <v>12</v>
      </c>
      <c r="F425" t="s">
        <v>16</v>
      </c>
      <c r="G425" s="6">
        <v>36.10346382166135</v>
      </c>
      <c r="H425">
        <v>5</v>
      </c>
      <c r="I425">
        <v>6</v>
      </c>
      <c r="J425" s="3">
        <f>_xlfn.XLOOKUP(Main[[#This Row],[Patient_ID]],Hospitalvisits[Patient_ID],Hospitalvisits[Admission_Date])</f>
        <v>45176</v>
      </c>
      <c r="K425" s="3">
        <f>_xlfn.XLOOKUP(Main[[#This Row],[Patient_ID]],Hospitalvisits[Patient_ID],Hospitalvisits[Discharge_Date])</f>
        <v>45180</v>
      </c>
      <c r="L425">
        <f>Main[[#This Row],[Discharge Date]]-Main[[#This Row],[Admission Date]]</f>
        <v>4</v>
      </c>
      <c r="M425" t="str">
        <f>_xlfn.XLOOKUP(Main[[#This Row],[Patient_ID]],Hospitalvisits[Patient_ID],Hospitalvisits[Medical_Condition])</f>
        <v>Hypertension</v>
      </c>
      <c r="N425" t="str">
        <f>_xlfn.XLOOKUP(Main[[#This Row],[Patient_ID]],Hospitalvisits[Patient_ID],Hospitalvisits[Department])</f>
        <v>Cardiology</v>
      </c>
      <c r="O425" s="8">
        <f>_xlfn.XLOOKUP(Main[[#This Row],[Patient_ID]],Financials[Patient_ID],Financials[Total_Bill_Amount])</f>
        <v>16117</v>
      </c>
      <c r="P425">
        <f>_xlfn.XLOOKUP(Main[[#This Row],[Patient_ID]],Financials[Patient_ID],Financials[Insurance_Coverage])</f>
        <v>14308.6857890517</v>
      </c>
      <c r="Q425">
        <f>Main[[#This Row],[Total  Bill Amount]]-Main[[#This Row],[Insurance Coverage]]</f>
        <v>1808.3142109482997</v>
      </c>
      <c r="R425">
        <f>_xlfn.XLOOKUP(Main[[#This Row],[Patient_ID]],Hospitalvisits[Patient_ID],Hospitalvisits[Readmission Status])</f>
        <v>0</v>
      </c>
      <c r="S425" t="str">
        <f>_xlfn.XLOOKUP(Main[[#This Row],[Patient_ID]],Hospitalvisits[Patient_ID],Hospitalvisits[Hospital_Bed])</f>
        <v>Semi-Private Room</v>
      </c>
    </row>
    <row r="426" spans="1:19">
      <c r="A426">
        <v>470</v>
      </c>
      <c r="B426" t="s">
        <v>483</v>
      </c>
      <c r="C426">
        <v>20</v>
      </c>
      <c r="D426" t="str" cm="1">
        <f t="array" ref="D426">_xlfn.IFS(Main[[#This Row],[Age]]&lt;=23,"[0-23]",Main[[#This Row],[Age]]&lt;=45,"[24-45]",Main[[#This Row],[Age]]&lt;=68,"[46-68]",Main[[#This Row],[Age]]&gt;68,"[68+]")</f>
        <v>[0-23]</v>
      </c>
      <c r="E426" t="s">
        <v>9</v>
      </c>
      <c r="F426" t="s">
        <v>10</v>
      </c>
      <c r="G426" s="6">
        <v>18.042945305696659</v>
      </c>
      <c r="H426">
        <v>5</v>
      </c>
      <c r="I426">
        <v>2</v>
      </c>
      <c r="J426" s="3">
        <f>_xlfn.XLOOKUP(Main[[#This Row],[Patient_ID]],Hospitalvisits[Patient_ID],Hospitalvisits[Admission_Date])</f>
        <v>44686</v>
      </c>
      <c r="K426" s="3">
        <f>_xlfn.XLOOKUP(Main[[#This Row],[Patient_ID]],Hospitalvisits[Patient_ID],Hospitalvisits[Discharge_Date])</f>
        <v>44696</v>
      </c>
      <c r="L426">
        <f>Main[[#This Row],[Discharge Date]]-Main[[#This Row],[Admission Date]]</f>
        <v>10</v>
      </c>
      <c r="M426" t="str">
        <f>_xlfn.XLOOKUP(Main[[#This Row],[Patient_ID]],Hospitalvisits[Patient_ID],Hospitalvisits[Medical_Condition])</f>
        <v>Tumor</v>
      </c>
      <c r="N426" t="str">
        <f>_xlfn.XLOOKUP(Main[[#This Row],[Patient_ID]],Hospitalvisits[Patient_ID],Hospitalvisits[Department])</f>
        <v>Oncology</v>
      </c>
      <c r="O426" s="8">
        <f>_xlfn.XLOOKUP(Main[[#This Row],[Patient_ID]],Financials[Patient_ID],Financials[Total_Bill_Amount])</f>
        <v>12300</v>
      </c>
      <c r="P426">
        <f>_xlfn.XLOOKUP(Main[[#This Row],[Patient_ID]],Financials[Patient_ID],Financials[Insurance_Coverage])</f>
        <v>10293.602754539321</v>
      </c>
      <c r="Q426">
        <f>Main[[#This Row],[Total  Bill Amount]]-Main[[#This Row],[Insurance Coverage]]</f>
        <v>2006.3972454606792</v>
      </c>
      <c r="R426">
        <f>_xlfn.XLOOKUP(Main[[#This Row],[Patient_ID]],Hospitalvisits[Patient_ID],Hospitalvisits[Readmission Status])</f>
        <v>0</v>
      </c>
      <c r="S426" t="str">
        <f>_xlfn.XLOOKUP(Main[[#This Row],[Patient_ID]],Hospitalvisits[Patient_ID],Hospitalvisits[Hospital_Bed])</f>
        <v>Private Room</v>
      </c>
    </row>
    <row r="427" spans="1:19">
      <c r="A427">
        <v>471</v>
      </c>
      <c r="B427" t="s">
        <v>484</v>
      </c>
      <c r="C427">
        <v>77</v>
      </c>
      <c r="D427" t="str" cm="1">
        <f t="array" ref="D427">_xlfn.IFS(Main[[#This Row],[Age]]&lt;=23,"[0-23]",Main[[#This Row],[Age]]&lt;=45,"[24-45]",Main[[#This Row],[Age]]&lt;=68,"[46-68]",Main[[#This Row],[Age]]&gt;68,"[68+]")</f>
        <v>[68+]</v>
      </c>
      <c r="E427" t="s">
        <v>12</v>
      </c>
      <c r="F427" t="s">
        <v>13</v>
      </c>
      <c r="G427" s="6">
        <v>24.343785931788439</v>
      </c>
      <c r="H427">
        <v>0</v>
      </c>
      <c r="I427">
        <v>9</v>
      </c>
      <c r="J427" s="3">
        <f>_xlfn.XLOOKUP(Main[[#This Row],[Patient_ID]],Hospitalvisits[Patient_ID],Hospitalvisits[Admission_Date])</f>
        <v>44672</v>
      </c>
      <c r="K427" s="3">
        <f>_xlfn.XLOOKUP(Main[[#This Row],[Patient_ID]],Hospitalvisits[Patient_ID],Hospitalvisits[Discharge_Date])</f>
        <v>44674</v>
      </c>
      <c r="L427">
        <f>Main[[#This Row],[Discharge Date]]-Main[[#This Row],[Admission Date]]</f>
        <v>2</v>
      </c>
      <c r="M427" t="str">
        <f>_xlfn.XLOOKUP(Main[[#This Row],[Patient_ID]],Hospitalvisits[Patient_ID],Hospitalvisits[Medical_Condition])</f>
        <v>Arthritis</v>
      </c>
      <c r="N427" t="str">
        <f>_xlfn.XLOOKUP(Main[[#This Row],[Patient_ID]],Hospitalvisits[Patient_ID],Hospitalvisits[Department])</f>
        <v>Orthopedics</v>
      </c>
      <c r="O427" s="8">
        <f>_xlfn.XLOOKUP(Main[[#This Row],[Patient_ID]],Financials[Patient_ID],Financials[Total_Bill_Amount])</f>
        <v>42420</v>
      </c>
      <c r="P427">
        <f>_xlfn.XLOOKUP(Main[[#This Row],[Patient_ID]],Financials[Patient_ID],Financials[Insurance_Coverage])</f>
        <v>35976.93678591487</v>
      </c>
      <c r="Q427">
        <f>Main[[#This Row],[Total  Bill Amount]]-Main[[#This Row],[Insurance Coverage]]</f>
        <v>6443.0632140851303</v>
      </c>
      <c r="R427">
        <f>_xlfn.XLOOKUP(Main[[#This Row],[Patient_ID]],Hospitalvisits[Patient_ID],Hospitalvisits[Readmission Status])</f>
        <v>0</v>
      </c>
      <c r="S427" t="str">
        <f>_xlfn.XLOOKUP(Main[[#This Row],[Patient_ID]],Hospitalvisits[Patient_ID],Hospitalvisits[Hospital_Bed])</f>
        <v>Semi-Private Room</v>
      </c>
    </row>
    <row r="428" spans="1:19">
      <c r="A428">
        <v>473</v>
      </c>
      <c r="B428" t="s">
        <v>486</v>
      </c>
      <c r="C428">
        <v>88</v>
      </c>
      <c r="D428" t="str" cm="1">
        <f t="array" ref="D428">_xlfn.IFS(Main[[#This Row],[Age]]&lt;=23,"[0-23]",Main[[#This Row],[Age]]&lt;=45,"[24-45]",Main[[#This Row],[Age]]&lt;=68,"[46-68]",Main[[#This Row],[Age]]&gt;68,"[68+]")</f>
        <v>[68+]</v>
      </c>
      <c r="E428" t="s">
        <v>9</v>
      </c>
      <c r="F428" t="s">
        <v>10</v>
      </c>
      <c r="G428" s="6">
        <v>21.21021050200541</v>
      </c>
      <c r="H428">
        <v>5</v>
      </c>
      <c r="I428">
        <v>6</v>
      </c>
      <c r="J428" s="3">
        <f>_xlfn.XLOOKUP(Main[[#This Row],[Patient_ID]],Hospitalvisits[Patient_ID],Hospitalvisits[Admission_Date])</f>
        <v>45038</v>
      </c>
      <c r="K428" s="3">
        <f>_xlfn.XLOOKUP(Main[[#This Row],[Patient_ID]],Hospitalvisits[Patient_ID],Hospitalvisits[Discharge_Date])</f>
        <v>45042</v>
      </c>
      <c r="L428">
        <f>Main[[#This Row],[Discharge Date]]-Main[[#This Row],[Admission Date]]</f>
        <v>4</v>
      </c>
      <c r="M428" t="str">
        <f>_xlfn.XLOOKUP(Main[[#This Row],[Patient_ID]],Hospitalvisits[Patient_ID],Hospitalvisits[Medical_Condition])</f>
        <v>Fracture</v>
      </c>
      <c r="N428" t="str">
        <f>_xlfn.XLOOKUP(Main[[#This Row],[Patient_ID]],Hospitalvisits[Patient_ID],Hospitalvisits[Department])</f>
        <v>Orthopedics</v>
      </c>
      <c r="O428" s="8">
        <f>_xlfn.XLOOKUP(Main[[#This Row],[Patient_ID]],Financials[Patient_ID],Financials[Total_Bill_Amount])</f>
        <v>9964</v>
      </c>
      <c r="P428">
        <f>_xlfn.XLOOKUP(Main[[#This Row],[Patient_ID]],Financials[Patient_ID],Financials[Insurance_Coverage])</f>
        <v>8942.3926839639917</v>
      </c>
      <c r="Q428">
        <f>Main[[#This Row],[Total  Bill Amount]]-Main[[#This Row],[Insurance Coverage]]</f>
        <v>1021.6073160360083</v>
      </c>
      <c r="R428">
        <f>_xlfn.XLOOKUP(Main[[#This Row],[Patient_ID]],Hospitalvisits[Patient_ID],Hospitalvisits[Readmission Status])</f>
        <v>0</v>
      </c>
      <c r="S428" t="str">
        <f>_xlfn.XLOOKUP(Main[[#This Row],[Patient_ID]],Hospitalvisits[Patient_ID],Hospitalvisits[Hospital_Bed])</f>
        <v>Semi-Private Room</v>
      </c>
    </row>
    <row r="429" spans="1:19">
      <c r="A429">
        <v>474</v>
      </c>
      <c r="B429" t="s">
        <v>487</v>
      </c>
      <c r="C429">
        <v>40</v>
      </c>
      <c r="D429" t="str" cm="1">
        <f t="array" ref="D429">_xlfn.IFS(Main[[#This Row],[Age]]&lt;=23,"[0-23]",Main[[#This Row],[Age]]&lt;=45,"[24-45]",Main[[#This Row],[Age]]&lt;=68,"[46-68]",Main[[#This Row],[Age]]&gt;68,"[68+]")</f>
        <v>[24-45]</v>
      </c>
      <c r="E429" t="s">
        <v>9</v>
      </c>
      <c r="F429" t="s">
        <v>13</v>
      </c>
      <c r="G429" s="6">
        <v>30.808420173276769</v>
      </c>
      <c r="H429">
        <v>3</v>
      </c>
      <c r="I429">
        <v>9</v>
      </c>
      <c r="J429" s="3">
        <f>_xlfn.XLOOKUP(Main[[#This Row],[Patient_ID]],Hospitalvisits[Patient_ID],Hospitalvisits[Admission_Date])</f>
        <v>44821</v>
      </c>
      <c r="K429" s="3">
        <f>_xlfn.XLOOKUP(Main[[#This Row],[Patient_ID]],Hospitalvisits[Patient_ID],Hospitalvisits[Discharge_Date])</f>
        <v>44828</v>
      </c>
      <c r="L429">
        <f>Main[[#This Row],[Discharge Date]]-Main[[#This Row],[Admission Date]]</f>
        <v>7</v>
      </c>
      <c r="M429" t="str">
        <f>_xlfn.XLOOKUP(Main[[#This Row],[Patient_ID]],Hospitalvisits[Patient_ID],Hospitalvisits[Medical_Condition])</f>
        <v>Severe Trauma</v>
      </c>
      <c r="N429" t="str">
        <f>_xlfn.XLOOKUP(Main[[#This Row],[Patient_ID]],Hospitalvisits[Patient_ID],Hospitalvisits[Department])</f>
        <v>Emergency</v>
      </c>
      <c r="O429" s="8">
        <f>_xlfn.XLOOKUP(Main[[#This Row],[Patient_ID]],Financials[Patient_ID],Financials[Total_Bill_Amount])</f>
        <v>32398</v>
      </c>
      <c r="P429">
        <f>_xlfn.XLOOKUP(Main[[#This Row],[Patient_ID]],Financials[Patient_ID],Financials[Insurance_Coverage])</f>
        <v>29088.791640560361</v>
      </c>
      <c r="Q429">
        <f>Main[[#This Row],[Total  Bill Amount]]-Main[[#This Row],[Insurance Coverage]]</f>
        <v>3309.208359439639</v>
      </c>
      <c r="R429">
        <f>_xlfn.XLOOKUP(Main[[#This Row],[Patient_ID]],Hospitalvisits[Patient_ID],Hospitalvisits[Readmission Status])</f>
        <v>0</v>
      </c>
      <c r="S429" t="str">
        <f>_xlfn.XLOOKUP(Main[[#This Row],[Patient_ID]],Hospitalvisits[Patient_ID],Hospitalvisits[Hospital_Bed])</f>
        <v>Private Room</v>
      </c>
    </row>
    <row r="430" spans="1:19">
      <c r="A430">
        <v>475</v>
      </c>
      <c r="B430" t="s">
        <v>488</v>
      </c>
      <c r="C430">
        <v>42</v>
      </c>
      <c r="D430" t="str" cm="1">
        <f t="array" ref="D430">_xlfn.IFS(Main[[#This Row],[Age]]&lt;=23,"[0-23]",Main[[#This Row],[Age]]&lt;=45,"[24-45]",Main[[#This Row],[Age]]&lt;=68,"[46-68]",Main[[#This Row],[Age]]&gt;68,"[68+]")</f>
        <v>[24-45]</v>
      </c>
      <c r="E430" t="s">
        <v>12</v>
      </c>
      <c r="F430" t="s">
        <v>13</v>
      </c>
      <c r="G430" s="6">
        <v>31.75204465103036</v>
      </c>
      <c r="H430">
        <v>1</v>
      </c>
      <c r="I430">
        <v>2</v>
      </c>
      <c r="J430" s="3">
        <f>_xlfn.XLOOKUP(Main[[#This Row],[Patient_ID]],Hospitalvisits[Patient_ID],Hospitalvisits[Admission_Date])</f>
        <v>44711</v>
      </c>
      <c r="K430" s="3">
        <f>_xlfn.XLOOKUP(Main[[#This Row],[Patient_ID]],Hospitalvisits[Patient_ID],Hospitalvisits[Discharge_Date])</f>
        <v>44715</v>
      </c>
      <c r="L430">
        <f>Main[[#This Row],[Discharge Date]]-Main[[#This Row],[Admission Date]]</f>
        <v>4</v>
      </c>
      <c r="M430" t="str">
        <f>_xlfn.XLOOKUP(Main[[#This Row],[Patient_ID]],Hospitalvisits[Patient_ID],Hospitalvisits[Medical_Condition])</f>
        <v>Fracture</v>
      </c>
      <c r="N430" t="str">
        <f>_xlfn.XLOOKUP(Main[[#This Row],[Patient_ID]],Hospitalvisits[Patient_ID],Hospitalvisits[Department])</f>
        <v>Orthopedics</v>
      </c>
      <c r="O430" s="8">
        <f>_xlfn.XLOOKUP(Main[[#This Row],[Patient_ID]],Financials[Patient_ID],Financials[Total_Bill_Amount])</f>
        <v>11272</v>
      </c>
      <c r="P430">
        <f>_xlfn.XLOOKUP(Main[[#This Row],[Patient_ID]],Financials[Patient_ID],Financials[Insurance_Coverage])</f>
        <v>7301.563207184633</v>
      </c>
      <c r="Q430">
        <f>Main[[#This Row],[Total  Bill Amount]]-Main[[#This Row],[Insurance Coverage]]</f>
        <v>3970.436792815367</v>
      </c>
      <c r="R430">
        <f>_xlfn.XLOOKUP(Main[[#This Row],[Patient_ID]],Hospitalvisits[Patient_ID],Hospitalvisits[Readmission Status])</f>
        <v>0</v>
      </c>
      <c r="S430" t="str">
        <f>_xlfn.XLOOKUP(Main[[#This Row],[Patient_ID]],Hospitalvisits[Patient_ID],Hospitalvisits[Hospital_Bed])</f>
        <v>Private Room</v>
      </c>
    </row>
    <row r="431" spans="1:19">
      <c r="A431">
        <v>476</v>
      </c>
      <c r="B431" t="s">
        <v>489</v>
      </c>
      <c r="C431">
        <v>71</v>
      </c>
      <c r="D431" t="str" cm="1">
        <f t="array" ref="D431">_xlfn.IFS(Main[[#This Row],[Age]]&lt;=23,"[0-23]",Main[[#This Row],[Age]]&lt;=45,"[24-45]",Main[[#This Row],[Age]]&lt;=68,"[46-68]",Main[[#This Row],[Age]]&gt;68,"[68+]")</f>
        <v>[68+]</v>
      </c>
      <c r="E431" t="s">
        <v>9</v>
      </c>
      <c r="F431" t="s">
        <v>10</v>
      </c>
      <c r="G431" s="6">
        <v>39.842106569406347</v>
      </c>
      <c r="H431">
        <v>0</v>
      </c>
      <c r="I431">
        <v>10</v>
      </c>
      <c r="J431" s="3">
        <f>_xlfn.XLOOKUP(Main[[#This Row],[Patient_ID]],Hospitalvisits[Patient_ID],Hospitalvisits[Admission_Date])</f>
        <v>44883</v>
      </c>
      <c r="K431" s="3">
        <f>_xlfn.XLOOKUP(Main[[#This Row],[Patient_ID]],Hospitalvisits[Patient_ID],Hospitalvisits[Discharge_Date])</f>
        <v>44903</v>
      </c>
      <c r="L431">
        <f>Main[[#This Row],[Discharge Date]]-Main[[#This Row],[Admission Date]]</f>
        <v>20</v>
      </c>
      <c r="M431" t="str">
        <f>_xlfn.XLOOKUP(Main[[#This Row],[Patient_ID]],Hospitalvisits[Patient_ID],Hospitalvisits[Medical_Condition])</f>
        <v>Tumor</v>
      </c>
      <c r="N431" t="str">
        <f>_xlfn.XLOOKUP(Main[[#This Row],[Patient_ID]],Hospitalvisits[Patient_ID],Hospitalvisits[Department])</f>
        <v>Oncology</v>
      </c>
      <c r="O431" s="8">
        <f>_xlfn.XLOOKUP(Main[[#This Row],[Patient_ID]],Financials[Patient_ID],Financials[Total_Bill_Amount])</f>
        <v>9460</v>
      </c>
      <c r="P431">
        <f>_xlfn.XLOOKUP(Main[[#This Row],[Patient_ID]],Financials[Patient_ID],Financials[Insurance_Coverage])</f>
        <v>7655.8958855302099</v>
      </c>
      <c r="Q431">
        <f>Main[[#This Row],[Total  Bill Amount]]-Main[[#This Row],[Insurance Coverage]]</f>
        <v>1804.1041144697901</v>
      </c>
      <c r="R431">
        <f>_xlfn.XLOOKUP(Main[[#This Row],[Patient_ID]],Hospitalvisits[Patient_ID],Hospitalvisits[Readmission Status])</f>
        <v>0</v>
      </c>
      <c r="S431" t="str">
        <f>_xlfn.XLOOKUP(Main[[#This Row],[Patient_ID]],Hospitalvisits[Patient_ID],Hospitalvisits[Hospital_Bed])</f>
        <v>ICU</v>
      </c>
    </row>
    <row r="432" spans="1:19">
      <c r="A432">
        <v>477</v>
      </c>
      <c r="B432" t="s">
        <v>490</v>
      </c>
      <c r="C432">
        <v>58</v>
      </c>
      <c r="D432" t="str" cm="1">
        <f t="array" ref="D432">_xlfn.IFS(Main[[#This Row],[Age]]&lt;=23,"[0-23]",Main[[#This Row],[Age]]&lt;=45,"[24-45]",Main[[#This Row],[Age]]&lt;=68,"[46-68]",Main[[#This Row],[Age]]&gt;68,"[68+]")</f>
        <v>[46-68]</v>
      </c>
      <c r="E432" t="s">
        <v>12</v>
      </c>
      <c r="F432" t="s">
        <v>10</v>
      </c>
      <c r="G432" s="6">
        <v>32.566204143628532</v>
      </c>
      <c r="H432">
        <v>2</v>
      </c>
      <c r="I432">
        <v>8</v>
      </c>
      <c r="J432" s="3">
        <f>_xlfn.XLOOKUP(Main[[#This Row],[Patient_ID]],Hospitalvisits[Patient_ID],Hospitalvisits[Admission_Date])</f>
        <v>44853</v>
      </c>
      <c r="K432" s="3">
        <f>_xlfn.XLOOKUP(Main[[#This Row],[Patient_ID]],Hospitalvisits[Patient_ID],Hospitalvisits[Discharge_Date])</f>
        <v>44863</v>
      </c>
      <c r="L432">
        <f>Main[[#This Row],[Discharge Date]]-Main[[#This Row],[Admission Date]]</f>
        <v>10</v>
      </c>
      <c r="M432" t="str">
        <f>_xlfn.XLOOKUP(Main[[#This Row],[Patient_ID]],Hospitalvisits[Patient_ID],Hospitalvisits[Medical_Condition])</f>
        <v>Cancer</v>
      </c>
      <c r="N432" t="str">
        <f>_xlfn.XLOOKUP(Main[[#This Row],[Patient_ID]],Hospitalvisits[Patient_ID],Hospitalvisits[Department])</f>
        <v>Oncology</v>
      </c>
      <c r="O432" s="8">
        <f>_xlfn.XLOOKUP(Main[[#This Row],[Patient_ID]],Financials[Patient_ID],Financials[Total_Bill_Amount])</f>
        <v>13781</v>
      </c>
      <c r="P432">
        <f>_xlfn.XLOOKUP(Main[[#This Row],[Patient_ID]],Financials[Patient_ID],Financials[Insurance_Coverage])</f>
        <v>12233.964968449131</v>
      </c>
      <c r="Q432">
        <f>Main[[#This Row],[Total  Bill Amount]]-Main[[#This Row],[Insurance Coverage]]</f>
        <v>1547.0350315508695</v>
      </c>
      <c r="R432">
        <f>_xlfn.XLOOKUP(Main[[#This Row],[Patient_ID]],Hospitalvisits[Patient_ID],Hospitalvisits[Readmission Status])</f>
        <v>0</v>
      </c>
      <c r="S432" t="str">
        <f>_xlfn.XLOOKUP(Main[[#This Row],[Patient_ID]],Hospitalvisits[Patient_ID],Hospitalvisits[Hospital_Bed])</f>
        <v>Semi-Private Room</v>
      </c>
    </row>
    <row r="433" spans="1:19">
      <c r="A433">
        <v>478</v>
      </c>
      <c r="B433" t="s">
        <v>491</v>
      </c>
      <c r="C433">
        <v>90</v>
      </c>
      <c r="D433" t="str" cm="1">
        <f t="array" ref="D433">_xlfn.IFS(Main[[#This Row],[Age]]&lt;=23,"[0-23]",Main[[#This Row],[Age]]&lt;=45,"[24-45]",Main[[#This Row],[Age]]&lt;=68,"[46-68]",Main[[#This Row],[Age]]&gt;68,"[68+]")</f>
        <v>[68+]</v>
      </c>
      <c r="E433" t="s">
        <v>9</v>
      </c>
      <c r="F433" t="s">
        <v>18</v>
      </c>
      <c r="G433" s="6">
        <v>38.345627223283543</v>
      </c>
      <c r="H433">
        <v>4</v>
      </c>
      <c r="I433">
        <v>9</v>
      </c>
      <c r="J433" s="3">
        <f>_xlfn.XLOOKUP(Main[[#This Row],[Patient_ID]],Hospitalvisits[Patient_ID],Hospitalvisits[Admission_Date])</f>
        <v>44694</v>
      </c>
      <c r="K433" s="3">
        <f>_xlfn.XLOOKUP(Main[[#This Row],[Patient_ID]],Hospitalvisits[Patient_ID],Hospitalvisits[Discharge_Date])</f>
        <v>44700</v>
      </c>
      <c r="L433">
        <f>Main[[#This Row],[Discharge Date]]-Main[[#This Row],[Admission Date]]</f>
        <v>6</v>
      </c>
      <c r="M433" t="str">
        <f>_xlfn.XLOOKUP(Main[[#This Row],[Patient_ID]],Hospitalvisits[Patient_ID],Hospitalvisits[Medical_Condition])</f>
        <v>Tumor</v>
      </c>
      <c r="N433" t="str">
        <f>_xlfn.XLOOKUP(Main[[#This Row],[Patient_ID]],Hospitalvisits[Patient_ID],Hospitalvisits[Department])</f>
        <v>Oncology</v>
      </c>
      <c r="O433" s="8">
        <f>_xlfn.XLOOKUP(Main[[#This Row],[Patient_ID]],Financials[Patient_ID],Financials[Total_Bill_Amount])</f>
        <v>3287</v>
      </c>
      <c r="P433">
        <f>_xlfn.XLOOKUP(Main[[#This Row],[Patient_ID]],Financials[Patient_ID],Financials[Insurance_Coverage])</f>
        <v>2284.702728992077</v>
      </c>
      <c r="Q433">
        <f>Main[[#This Row],[Total  Bill Amount]]-Main[[#This Row],[Insurance Coverage]]</f>
        <v>1002.297271007923</v>
      </c>
      <c r="R433">
        <f>_xlfn.XLOOKUP(Main[[#This Row],[Patient_ID]],Hospitalvisits[Patient_ID],Hospitalvisits[Readmission Status])</f>
        <v>0</v>
      </c>
      <c r="S433" t="str">
        <f>_xlfn.XLOOKUP(Main[[#This Row],[Patient_ID]],Hospitalvisits[Patient_ID],Hospitalvisits[Hospital_Bed])</f>
        <v>Private Room</v>
      </c>
    </row>
    <row r="434" spans="1:19">
      <c r="A434">
        <v>479</v>
      </c>
      <c r="B434" t="s">
        <v>492</v>
      </c>
      <c r="C434">
        <v>71</v>
      </c>
      <c r="D434" t="str" cm="1">
        <f t="array" ref="D434">_xlfn.IFS(Main[[#This Row],[Age]]&lt;=23,"[0-23]",Main[[#This Row],[Age]]&lt;=45,"[24-45]",Main[[#This Row],[Age]]&lt;=68,"[46-68]",Main[[#This Row],[Age]]&gt;68,"[68+]")</f>
        <v>[68+]</v>
      </c>
      <c r="E434" t="s">
        <v>9</v>
      </c>
      <c r="F434" t="s">
        <v>13</v>
      </c>
      <c r="G434" s="6">
        <v>33.029232373058598</v>
      </c>
      <c r="H434">
        <v>2</v>
      </c>
      <c r="I434">
        <v>8</v>
      </c>
      <c r="J434" s="3">
        <f>_xlfn.XLOOKUP(Main[[#This Row],[Patient_ID]],Hospitalvisits[Patient_ID],Hospitalvisits[Admission_Date])</f>
        <v>44628</v>
      </c>
      <c r="K434" s="3">
        <f>_xlfn.XLOOKUP(Main[[#This Row],[Patient_ID]],Hospitalvisits[Patient_ID],Hospitalvisits[Discharge_Date])</f>
        <v>44631</v>
      </c>
      <c r="L434">
        <f>Main[[#This Row],[Discharge Date]]-Main[[#This Row],[Admission Date]]</f>
        <v>3</v>
      </c>
      <c r="M434" t="str">
        <f>_xlfn.XLOOKUP(Main[[#This Row],[Patient_ID]],Hospitalvisits[Patient_ID],Hospitalvisits[Medical_Condition])</f>
        <v>Hypertension</v>
      </c>
      <c r="N434" t="str">
        <f>_xlfn.XLOOKUP(Main[[#This Row],[Patient_ID]],Hospitalvisits[Patient_ID],Hospitalvisits[Department])</f>
        <v>Cardiology</v>
      </c>
      <c r="O434" s="8">
        <f>_xlfn.XLOOKUP(Main[[#This Row],[Patient_ID]],Financials[Patient_ID],Financials[Total_Bill_Amount])</f>
        <v>23567</v>
      </c>
      <c r="P434">
        <f>_xlfn.XLOOKUP(Main[[#This Row],[Patient_ID]],Financials[Patient_ID],Financials[Insurance_Coverage])</f>
        <v>15430.044115438281</v>
      </c>
      <c r="Q434">
        <f>Main[[#This Row],[Total  Bill Amount]]-Main[[#This Row],[Insurance Coverage]]</f>
        <v>8136.9558845617194</v>
      </c>
      <c r="R434">
        <f>_xlfn.XLOOKUP(Main[[#This Row],[Patient_ID]],Hospitalvisits[Patient_ID],Hospitalvisits[Readmission Status])</f>
        <v>1</v>
      </c>
      <c r="S434" t="str">
        <f>_xlfn.XLOOKUP(Main[[#This Row],[Patient_ID]],Hospitalvisits[Patient_ID],Hospitalvisits[Hospital_Bed])</f>
        <v>ICU</v>
      </c>
    </row>
    <row r="435" spans="1:19">
      <c r="A435">
        <v>480</v>
      </c>
      <c r="B435" t="s">
        <v>493</v>
      </c>
      <c r="C435">
        <v>61</v>
      </c>
      <c r="D435" t="str" cm="1">
        <f t="array" ref="D435">_xlfn.IFS(Main[[#This Row],[Age]]&lt;=23,"[0-23]",Main[[#This Row],[Age]]&lt;=45,"[24-45]",Main[[#This Row],[Age]]&lt;=68,"[46-68]",Main[[#This Row],[Age]]&gt;68,"[68+]")</f>
        <v>[46-68]</v>
      </c>
      <c r="E435" t="s">
        <v>9</v>
      </c>
      <c r="F435" t="s">
        <v>16</v>
      </c>
      <c r="G435" s="6">
        <v>22.080845525137821</v>
      </c>
      <c r="H435">
        <v>4</v>
      </c>
      <c r="I435">
        <v>1</v>
      </c>
      <c r="J435" s="3">
        <f>_xlfn.XLOOKUP(Main[[#This Row],[Patient_ID]],Hospitalvisits[Patient_ID],Hospitalvisits[Admission_Date])</f>
        <v>44567</v>
      </c>
      <c r="K435" s="3">
        <f>_xlfn.XLOOKUP(Main[[#This Row],[Patient_ID]],Hospitalvisits[Patient_ID],Hospitalvisits[Discharge_Date])</f>
        <v>44576</v>
      </c>
      <c r="L435">
        <f>Main[[#This Row],[Discharge Date]]-Main[[#This Row],[Admission Date]]</f>
        <v>9</v>
      </c>
      <c r="M435" t="str">
        <f>_xlfn.XLOOKUP(Main[[#This Row],[Patient_ID]],Hospitalvisits[Patient_ID],Hospitalvisits[Medical_Condition])</f>
        <v>Internal Bleeding</v>
      </c>
      <c r="N435" t="str">
        <f>_xlfn.XLOOKUP(Main[[#This Row],[Patient_ID]],Hospitalvisits[Patient_ID],Hospitalvisits[Department])</f>
        <v>Emergency</v>
      </c>
      <c r="O435" s="8">
        <f>_xlfn.XLOOKUP(Main[[#This Row],[Patient_ID]],Financials[Patient_ID],Financials[Total_Bill_Amount])</f>
        <v>10832</v>
      </c>
      <c r="P435">
        <f>_xlfn.XLOOKUP(Main[[#This Row],[Patient_ID]],Financials[Patient_ID],Financials[Insurance_Coverage])</f>
        <v>9604.8465029452454</v>
      </c>
      <c r="Q435">
        <f>Main[[#This Row],[Total  Bill Amount]]-Main[[#This Row],[Insurance Coverage]]</f>
        <v>1227.1534970547546</v>
      </c>
      <c r="R435">
        <f>_xlfn.XLOOKUP(Main[[#This Row],[Patient_ID]],Hospitalvisits[Patient_ID],Hospitalvisits[Readmission Status])</f>
        <v>0</v>
      </c>
      <c r="S435" t="str">
        <f>_xlfn.XLOOKUP(Main[[#This Row],[Patient_ID]],Hospitalvisits[Patient_ID],Hospitalvisits[Hospital_Bed])</f>
        <v>ICU</v>
      </c>
    </row>
    <row r="436" spans="1:19">
      <c r="A436">
        <v>481</v>
      </c>
      <c r="B436" t="s">
        <v>494</v>
      </c>
      <c r="C436">
        <v>56</v>
      </c>
      <c r="D436" t="str" cm="1">
        <f t="array" ref="D436">_xlfn.IFS(Main[[#This Row],[Age]]&lt;=23,"[0-23]",Main[[#This Row],[Age]]&lt;=45,"[24-45]",Main[[#This Row],[Age]]&lt;=68,"[46-68]",Main[[#This Row],[Age]]&gt;68,"[68+]")</f>
        <v>[46-68]</v>
      </c>
      <c r="E436" t="s">
        <v>9</v>
      </c>
      <c r="F436" t="s">
        <v>18</v>
      </c>
      <c r="G436" s="6">
        <v>26.94548558543045</v>
      </c>
      <c r="H436">
        <v>5</v>
      </c>
      <c r="I436">
        <v>7</v>
      </c>
      <c r="J436" s="3">
        <f>_xlfn.XLOOKUP(Main[[#This Row],[Patient_ID]],Hospitalvisits[Patient_ID],Hospitalvisits[Admission_Date])</f>
        <v>45089</v>
      </c>
      <c r="K436" s="3">
        <f>_xlfn.XLOOKUP(Main[[#This Row],[Patient_ID]],Hospitalvisits[Patient_ID],Hospitalvisits[Discharge_Date])</f>
        <v>45090</v>
      </c>
      <c r="L436">
        <f>Main[[#This Row],[Discharge Date]]-Main[[#This Row],[Admission Date]]</f>
        <v>1</v>
      </c>
      <c r="M436" t="str">
        <f>_xlfn.XLOOKUP(Main[[#This Row],[Patient_ID]],Hospitalvisits[Patient_ID],Hospitalvisits[Medical_Condition])</f>
        <v>Severe Trauma</v>
      </c>
      <c r="N436" t="str">
        <f>_xlfn.XLOOKUP(Main[[#This Row],[Patient_ID]],Hospitalvisits[Patient_ID],Hospitalvisits[Department])</f>
        <v>Emergency</v>
      </c>
      <c r="O436" s="8">
        <f>_xlfn.XLOOKUP(Main[[#This Row],[Patient_ID]],Financials[Patient_ID],Financials[Total_Bill_Amount])</f>
        <v>9935</v>
      </c>
      <c r="P436">
        <f>_xlfn.XLOOKUP(Main[[#This Row],[Patient_ID]],Financials[Patient_ID],Financials[Insurance_Coverage])</f>
        <v>6066.1788271293663</v>
      </c>
      <c r="Q436">
        <f>Main[[#This Row],[Total  Bill Amount]]-Main[[#This Row],[Insurance Coverage]]</f>
        <v>3868.8211728706337</v>
      </c>
      <c r="R436">
        <f>_xlfn.XLOOKUP(Main[[#This Row],[Patient_ID]],Hospitalvisits[Patient_ID],Hospitalvisits[Readmission Status])</f>
        <v>0</v>
      </c>
      <c r="S436" t="str">
        <f>_xlfn.XLOOKUP(Main[[#This Row],[Patient_ID]],Hospitalvisits[Patient_ID],Hospitalvisits[Hospital_Bed])</f>
        <v>Private Room</v>
      </c>
    </row>
    <row r="437" spans="1:19">
      <c r="A437">
        <v>482</v>
      </c>
      <c r="B437" t="s">
        <v>495</v>
      </c>
      <c r="C437">
        <v>61</v>
      </c>
      <c r="D437" t="str" cm="1">
        <f t="array" ref="D437">_xlfn.IFS(Main[[#This Row],[Age]]&lt;=23,"[0-23]",Main[[#This Row],[Age]]&lt;=45,"[24-45]",Main[[#This Row],[Age]]&lt;=68,"[46-68]",Main[[#This Row],[Age]]&gt;68,"[68+]")</f>
        <v>[46-68]</v>
      </c>
      <c r="E437" t="s">
        <v>9</v>
      </c>
      <c r="F437" t="s">
        <v>10</v>
      </c>
      <c r="G437" s="6">
        <v>34.91402280076457</v>
      </c>
      <c r="H437">
        <v>4</v>
      </c>
      <c r="I437">
        <v>10</v>
      </c>
      <c r="J437" s="3">
        <f>_xlfn.XLOOKUP(Main[[#This Row],[Patient_ID]],Hospitalvisits[Patient_ID],Hospitalvisits[Admission_Date])</f>
        <v>44966</v>
      </c>
      <c r="K437" s="3">
        <f>_xlfn.XLOOKUP(Main[[#This Row],[Patient_ID]],Hospitalvisits[Patient_ID],Hospitalvisits[Discharge_Date])</f>
        <v>44983</v>
      </c>
      <c r="L437">
        <f>Main[[#This Row],[Discharge Date]]-Main[[#This Row],[Admission Date]]</f>
        <v>17</v>
      </c>
      <c r="M437" t="str">
        <f>_xlfn.XLOOKUP(Main[[#This Row],[Patient_ID]],Hospitalvisits[Patient_ID],Hospitalvisits[Medical_Condition])</f>
        <v>Tumor</v>
      </c>
      <c r="N437" t="str">
        <f>_xlfn.XLOOKUP(Main[[#This Row],[Patient_ID]],Hospitalvisits[Patient_ID],Hospitalvisits[Department])</f>
        <v>Oncology</v>
      </c>
      <c r="O437" s="8">
        <f>_xlfn.XLOOKUP(Main[[#This Row],[Patient_ID]],Financials[Patient_ID],Financials[Total_Bill_Amount])</f>
        <v>10420</v>
      </c>
      <c r="P437">
        <f>_xlfn.XLOOKUP(Main[[#This Row],[Patient_ID]],Financials[Patient_ID],Financials[Insurance_Coverage])</f>
        <v>5428.3256190596439</v>
      </c>
      <c r="Q437">
        <f>Main[[#This Row],[Total  Bill Amount]]-Main[[#This Row],[Insurance Coverage]]</f>
        <v>4991.6743809403561</v>
      </c>
      <c r="R437">
        <f>_xlfn.XLOOKUP(Main[[#This Row],[Patient_ID]],Hospitalvisits[Patient_ID],Hospitalvisits[Readmission Status])</f>
        <v>0</v>
      </c>
      <c r="S437" t="str">
        <f>_xlfn.XLOOKUP(Main[[#This Row],[Patient_ID]],Hospitalvisits[Patient_ID],Hospitalvisits[Hospital_Bed])</f>
        <v>ICU</v>
      </c>
    </row>
    <row r="438" spans="1:19">
      <c r="A438">
        <v>484</v>
      </c>
      <c r="B438" t="s">
        <v>497</v>
      </c>
      <c r="C438">
        <v>23</v>
      </c>
      <c r="D438" t="str" cm="1">
        <f t="array" ref="D438">_xlfn.IFS(Main[[#This Row],[Age]]&lt;=23,"[0-23]",Main[[#This Row],[Age]]&lt;=45,"[24-45]",Main[[#This Row],[Age]]&lt;=68,"[46-68]",Main[[#This Row],[Age]]&gt;68,"[68+]")</f>
        <v>[0-23]</v>
      </c>
      <c r="E438" t="s">
        <v>9</v>
      </c>
      <c r="F438" t="s">
        <v>18</v>
      </c>
      <c r="G438" s="6">
        <v>29.873681931706969</v>
      </c>
      <c r="H438">
        <v>0</v>
      </c>
      <c r="I438">
        <v>1</v>
      </c>
      <c r="J438" s="3">
        <f>_xlfn.XLOOKUP(Main[[#This Row],[Patient_ID]],Hospitalvisits[Patient_ID],Hospitalvisits[Admission_Date])</f>
        <v>44903</v>
      </c>
      <c r="K438" s="3">
        <f>_xlfn.XLOOKUP(Main[[#This Row],[Patient_ID]],Hospitalvisits[Patient_ID],Hospitalvisits[Discharge_Date])</f>
        <v>44908</v>
      </c>
      <c r="L438">
        <f>Main[[#This Row],[Discharge Date]]-Main[[#This Row],[Admission Date]]</f>
        <v>5</v>
      </c>
      <c r="M438" t="str">
        <f>_xlfn.XLOOKUP(Main[[#This Row],[Patient_ID]],Hospitalvisits[Patient_ID],Hospitalvisits[Medical_Condition])</f>
        <v>Arthritis</v>
      </c>
      <c r="N438" t="str">
        <f>_xlfn.XLOOKUP(Main[[#This Row],[Patient_ID]],Hospitalvisits[Patient_ID],Hospitalvisits[Department])</f>
        <v>Orthopedics</v>
      </c>
      <c r="O438" s="8">
        <f>_xlfn.XLOOKUP(Main[[#This Row],[Patient_ID]],Financials[Patient_ID],Financials[Total_Bill_Amount])</f>
        <v>39238</v>
      </c>
      <c r="P438">
        <f>_xlfn.XLOOKUP(Main[[#This Row],[Patient_ID]],Financials[Patient_ID],Financials[Insurance_Coverage])</f>
        <v>20069.260385386609</v>
      </c>
      <c r="Q438">
        <f>Main[[#This Row],[Total  Bill Amount]]-Main[[#This Row],[Insurance Coverage]]</f>
        <v>19168.739614613391</v>
      </c>
      <c r="R438">
        <f>_xlfn.XLOOKUP(Main[[#This Row],[Patient_ID]],Hospitalvisits[Patient_ID],Hospitalvisits[Readmission Status])</f>
        <v>0</v>
      </c>
      <c r="S438" t="str">
        <f>_xlfn.XLOOKUP(Main[[#This Row],[Patient_ID]],Hospitalvisits[Patient_ID],Hospitalvisits[Hospital_Bed])</f>
        <v>Semi-Private Room</v>
      </c>
    </row>
    <row r="439" spans="1:19">
      <c r="A439">
        <v>485</v>
      </c>
      <c r="B439" t="s">
        <v>498</v>
      </c>
      <c r="C439">
        <v>66</v>
      </c>
      <c r="D439" t="str" cm="1">
        <f t="array" ref="D439">_xlfn.IFS(Main[[#This Row],[Age]]&lt;=23,"[0-23]",Main[[#This Row],[Age]]&lt;=45,"[24-45]",Main[[#This Row],[Age]]&lt;=68,"[46-68]",Main[[#This Row],[Age]]&gt;68,"[68+]")</f>
        <v>[46-68]</v>
      </c>
      <c r="E439" t="s">
        <v>12</v>
      </c>
      <c r="F439" t="s">
        <v>16</v>
      </c>
      <c r="G439" s="6">
        <v>37.957779638110267</v>
      </c>
      <c r="H439">
        <v>2</v>
      </c>
      <c r="I439">
        <v>5</v>
      </c>
      <c r="J439" s="3">
        <f>_xlfn.XLOOKUP(Main[[#This Row],[Patient_ID]],Hospitalvisits[Patient_ID],Hospitalvisits[Admission_Date])</f>
        <v>44670</v>
      </c>
      <c r="K439" s="3">
        <f>_xlfn.XLOOKUP(Main[[#This Row],[Patient_ID]],Hospitalvisits[Patient_ID],Hospitalvisits[Discharge_Date])</f>
        <v>44672</v>
      </c>
      <c r="L439">
        <f>Main[[#This Row],[Discharge Date]]-Main[[#This Row],[Admission Date]]</f>
        <v>2</v>
      </c>
      <c r="M439" t="str">
        <f>_xlfn.XLOOKUP(Main[[#This Row],[Patient_ID]],Hospitalvisits[Patient_ID],Hospitalvisits[Medical_Condition])</f>
        <v>Asthma</v>
      </c>
      <c r="N439" t="str">
        <f>_xlfn.XLOOKUP(Main[[#This Row],[Patient_ID]],Hospitalvisits[Patient_ID],Hospitalvisits[Department])</f>
        <v>Pediatrics</v>
      </c>
      <c r="O439" s="8">
        <f>_xlfn.XLOOKUP(Main[[#This Row],[Patient_ID]],Financials[Patient_ID],Financials[Total_Bill_Amount])</f>
        <v>34451</v>
      </c>
      <c r="P439">
        <f>_xlfn.XLOOKUP(Main[[#This Row],[Patient_ID]],Financials[Patient_ID],Financials[Insurance_Coverage])</f>
        <v>19959.646163727681</v>
      </c>
      <c r="Q439">
        <f>Main[[#This Row],[Total  Bill Amount]]-Main[[#This Row],[Insurance Coverage]]</f>
        <v>14491.353836272319</v>
      </c>
      <c r="R439">
        <f>_xlfn.XLOOKUP(Main[[#This Row],[Patient_ID]],Hospitalvisits[Patient_ID],Hospitalvisits[Readmission Status])</f>
        <v>0</v>
      </c>
      <c r="S439" t="str">
        <f>_xlfn.XLOOKUP(Main[[#This Row],[Patient_ID]],Hospitalvisits[Patient_ID],Hospitalvisits[Hospital_Bed])</f>
        <v>Private Room</v>
      </c>
    </row>
    <row r="440" spans="1:19">
      <c r="A440">
        <v>486</v>
      </c>
      <c r="B440" t="s">
        <v>499</v>
      </c>
      <c r="C440">
        <v>11</v>
      </c>
      <c r="D440" t="str" cm="1">
        <f t="array" ref="D440">_xlfn.IFS(Main[[#This Row],[Age]]&lt;=23,"[0-23]",Main[[#This Row],[Age]]&lt;=45,"[24-45]",Main[[#This Row],[Age]]&lt;=68,"[46-68]",Main[[#This Row],[Age]]&gt;68,"[68+]")</f>
        <v>[0-23]</v>
      </c>
      <c r="E440" t="s">
        <v>9</v>
      </c>
      <c r="F440" t="s">
        <v>13</v>
      </c>
      <c r="G440" s="6">
        <v>21.755245977765458</v>
      </c>
      <c r="H440">
        <v>0</v>
      </c>
      <c r="I440">
        <v>6</v>
      </c>
      <c r="J440" s="3">
        <f>_xlfn.XLOOKUP(Main[[#This Row],[Patient_ID]],Hospitalvisits[Patient_ID],Hospitalvisits[Admission_Date])</f>
        <v>45115</v>
      </c>
      <c r="K440" s="3">
        <f>_xlfn.XLOOKUP(Main[[#This Row],[Patient_ID]],Hospitalvisits[Patient_ID],Hospitalvisits[Discharge_Date])</f>
        <v>45118</v>
      </c>
      <c r="L440">
        <f>Main[[#This Row],[Discharge Date]]-Main[[#This Row],[Admission Date]]</f>
        <v>3</v>
      </c>
      <c r="M440" t="str">
        <f>_xlfn.XLOOKUP(Main[[#This Row],[Patient_ID]],Hospitalvisits[Patient_ID],Hospitalvisits[Medical_Condition])</f>
        <v>Heart Disease</v>
      </c>
      <c r="N440" t="str">
        <f>_xlfn.XLOOKUP(Main[[#This Row],[Patient_ID]],Hospitalvisits[Patient_ID],Hospitalvisits[Department])</f>
        <v>Cardiology</v>
      </c>
      <c r="O440" s="8">
        <f>_xlfn.XLOOKUP(Main[[#This Row],[Patient_ID]],Financials[Patient_ID],Financials[Total_Bill_Amount])</f>
        <v>22254</v>
      </c>
      <c r="P440">
        <f>_xlfn.XLOOKUP(Main[[#This Row],[Patient_ID]],Financials[Patient_ID],Financials[Insurance_Coverage])</f>
        <v>12262.816727329729</v>
      </c>
      <c r="Q440">
        <f>Main[[#This Row],[Total  Bill Amount]]-Main[[#This Row],[Insurance Coverage]]</f>
        <v>9991.1832726702705</v>
      </c>
      <c r="R440">
        <f>_xlfn.XLOOKUP(Main[[#This Row],[Patient_ID]],Hospitalvisits[Patient_ID],Hospitalvisits[Readmission Status])</f>
        <v>0</v>
      </c>
      <c r="S440" t="str">
        <f>_xlfn.XLOOKUP(Main[[#This Row],[Patient_ID]],Hospitalvisits[Patient_ID],Hospitalvisits[Hospital_Bed])</f>
        <v>Private Room</v>
      </c>
    </row>
    <row r="441" spans="1:19">
      <c r="A441">
        <v>487</v>
      </c>
      <c r="B441" t="s">
        <v>500</v>
      </c>
      <c r="C441">
        <v>15</v>
      </c>
      <c r="D441" t="str" cm="1">
        <f t="array" ref="D441">_xlfn.IFS(Main[[#This Row],[Age]]&lt;=23,"[0-23]",Main[[#This Row],[Age]]&lt;=45,"[24-45]",Main[[#This Row],[Age]]&lt;=68,"[46-68]",Main[[#This Row],[Age]]&gt;68,"[68+]")</f>
        <v>[0-23]</v>
      </c>
      <c r="E441" t="s">
        <v>9</v>
      </c>
      <c r="F441" t="s">
        <v>18</v>
      </c>
      <c r="G441" s="6">
        <v>15.681224577221551</v>
      </c>
      <c r="H441">
        <v>3</v>
      </c>
      <c r="I441">
        <v>5</v>
      </c>
      <c r="J441" s="3">
        <f>_xlfn.XLOOKUP(Main[[#This Row],[Patient_ID]],Hospitalvisits[Patient_ID],Hospitalvisits[Admission_Date])</f>
        <v>44856</v>
      </c>
      <c r="K441" s="3">
        <f>_xlfn.XLOOKUP(Main[[#This Row],[Patient_ID]],Hospitalvisits[Patient_ID],Hospitalvisits[Discharge_Date])</f>
        <v>44860</v>
      </c>
      <c r="L441">
        <f>Main[[#This Row],[Discharge Date]]-Main[[#This Row],[Admission Date]]</f>
        <v>4</v>
      </c>
      <c r="M441" t="str">
        <f>_xlfn.XLOOKUP(Main[[#This Row],[Patient_ID]],Hospitalvisits[Patient_ID],Hospitalvisits[Medical_Condition])</f>
        <v>Fracture</v>
      </c>
      <c r="N441" t="str">
        <f>_xlfn.XLOOKUP(Main[[#This Row],[Patient_ID]],Hospitalvisits[Patient_ID],Hospitalvisits[Department])</f>
        <v>Orthopedics</v>
      </c>
      <c r="O441" s="8">
        <f>_xlfn.XLOOKUP(Main[[#This Row],[Patient_ID]],Financials[Patient_ID],Financials[Total_Bill_Amount])</f>
        <v>8382</v>
      </c>
      <c r="P441">
        <f>_xlfn.XLOOKUP(Main[[#This Row],[Patient_ID]],Financials[Patient_ID],Financials[Insurance_Coverage])</f>
        <v>5164.2199468530043</v>
      </c>
      <c r="Q441">
        <f>Main[[#This Row],[Total  Bill Amount]]-Main[[#This Row],[Insurance Coverage]]</f>
        <v>3217.7800531469957</v>
      </c>
      <c r="R441">
        <f>_xlfn.XLOOKUP(Main[[#This Row],[Patient_ID]],Hospitalvisits[Patient_ID],Hospitalvisits[Readmission Status])</f>
        <v>0</v>
      </c>
      <c r="S441" t="str">
        <f>_xlfn.XLOOKUP(Main[[#This Row],[Patient_ID]],Hospitalvisits[Patient_ID],Hospitalvisits[Hospital_Bed])</f>
        <v>General Ward</v>
      </c>
    </row>
    <row r="442" spans="1:19">
      <c r="A442">
        <v>488</v>
      </c>
      <c r="B442" t="s">
        <v>501</v>
      </c>
      <c r="C442">
        <v>35</v>
      </c>
      <c r="D442" t="str" cm="1">
        <f t="array" ref="D442">_xlfn.IFS(Main[[#This Row],[Age]]&lt;=23,"[0-23]",Main[[#This Row],[Age]]&lt;=45,"[24-45]",Main[[#This Row],[Age]]&lt;=68,"[46-68]",Main[[#This Row],[Age]]&gt;68,"[68+]")</f>
        <v>[24-45]</v>
      </c>
      <c r="E442" t="s">
        <v>12</v>
      </c>
      <c r="F442" t="s">
        <v>18</v>
      </c>
      <c r="G442" s="6">
        <v>29.61902529770229</v>
      </c>
      <c r="H442">
        <v>4</v>
      </c>
      <c r="I442">
        <v>2</v>
      </c>
      <c r="J442" s="3">
        <f>_xlfn.XLOOKUP(Main[[#This Row],[Patient_ID]],Hospitalvisits[Patient_ID],Hospitalvisits[Admission_Date])</f>
        <v>45232</v>
      </c>
      <c r="K442" s="3">
        <f>_xlfn.XLOOKUP(Main[[#This Row],[Patient_ID]],Hospitalvisits[Patient_ID],Hospitalvisits[Discharge_Date])</f>
        <v>45239</v>
      </c>
      <c r="L442">
        <f>Main[[#This Row],[Discharge Date]]-Main[[#This Row],[Admission Date]]</f>
        <v>7</v>
      </c>
      <c r="M442" t="str">
        <f>_xlfn.XLOOKUP(Main[[#This Row],[Patient_ID]],Hospitalvisits[Patient_ID],Hospitalvisits[Medical_Condition])</f>
        <v>Heart Attack (STEMI)</v>
      </c>
      <c r="N442" t="str">
        <f>_xlfn.XLOOKUP(Main[[#This Row],[Patient_ID]],Hospitalvisits[Patient_ID],Hospitalvisits[Department])</f>
        <v>Cardiology</v>
      </c>
      <c r="O442" s="8">
        <f>_xlfn.XLOOKUP(Main[[#This Row],[Patient_ID]],Financials[Patient_ID],Financials[Total_Bill_Amount])</f>
        <v>18351</v>
      </c>
      <c r="P442">
        <f>_xlfn.XLOOKUP(Main[[#This Row],[Patient_ID]],Financials[Patient_ID],Financials[Insurance_Coverage])</f>
        <v>9756.8558198985884</v>
      </c>
      <c r="Q442">
        <f>Main[[#This Row],[Total  Bill Amount]]-Main[[#This Row],[Insurance Coverage]]</f>
        <v>8594.1441801014116</v>
      </c>
      <c r="R442">
        <f>_xlfn.XLOOKUP(Main[[#This Row],[Patient_ID]],Hospitalvisits[Patient_ID],Hospitalvisits[Readmission Status])</f>
        <v>0</v>
      </c>
      <c r="S442" t="str">
        <f>_xlfn.XLOOKUP(Main[[#This Row],[Patient_ID]],Hospitalvisits[Patient_ID],Hospitalvisits[Hospital_Bed])</f>
        <v>Private Room</v>
      </c>
    </row>
    <row r="443" spans="1:19">
      <c r="A443">
        <v>489</v>
      </c>
      <c r="B443" t="s">
        <v>502</v>
      </c>
      <c r="C443">
        <v>37</v>
      </c>
      <c r="D443" t="str" cm="1">
        <f t="array" ref="D443">_xlfn.IFS(Main[[#This Row],[Age]]&lt;=23,"[0-23]",Main[[#This Row],[Age]]&lt;=45,"[24-45]",Main[[#This Row],[Age]]&lt;=68,"[46-68]",Main[[#This Row],[Age]]&gt;68,"[68+]")</f>
        <v>[24-45]</v>
      </c>
      <c r="E443" t="s">
        <v>12</v>
      </c>
      <c r="F443" t="s">
        <v>16</v>
      </c>
      <c r="G443" s="6">
        <v>17.093844458123989</v>
      </c>
      <c r="H443">
        <v>4</v>
      </c>
      <c r="I443">
        <v>8</v>
      </c>
      <c r="J443" s="3">
        <f>_xlfn.XLOOKUP(Main[[#This Row],[Patient_ID]],Hospitalvisits[Patient_ID],Hospitalvisits[Admission_Date])</f>
        <v>44687</v>
      </c>
      <c r="K443" s="3">
        <f>_xlfn.XLOOKUP(Main[[#This Row],[Patient_ID]],Hospitalvisits[Patient_ID],Hospitalvisits[Discharge_Date])</f>
        <v>44691</v>
      </c>
      <c r="L443">
        <f>Main[[#This Row],[Discharge Date]]-Main[[#This Row],[Admission Date]]</f>
        <v>4</v>
      </c>
      <c r="M443" t="str">
        <f>_xlfn.XLOOKUP(Main[[#This Row],[Patient_ID]],Hospitalvisits[Patient_ID],Hospitalvisits[Medical_Condition])</f>
        <v>Heart Disease</v>
      </c>
      <c r="N443" t="str">
        <f>_xlfn.XLOOKUP(Main[[#This Row],[Patient_ID]],Hospitalvisits[Patient_ID],Hospitalvisits[Department])</f>
        <v>Cardiology</v>
      </c>
      <c r="O443" s="8">
        <f>_xlfn.XLOOKUP(Main[[#This Row],[Patient_ID]],Financials[Patient_ID],Financials[Total_Bill_Amount])</f>
        <v>3093</v>
      </c>
      <c r="P443">
        <f>_xlfn.XLOOKUP(Main[[#This Row],[Patient_ID]],Financials[Patient_ID],Financials[Insurance_Coverage])</f>
        <v>1846.7193923307821</v>
      </c>
      <c r="Q443">
        <f>Main[[#This Row],[Total  Bill Amount]]-Main[[#This Row],[Insurance Coverage]]</f>
        <v>1246.2806076692179</v>
      </c>
      <c r="R443">
        <f>_xlfn.XLOOKUP(Main[[#This Row],[Patient_ID]],Hospitalvisits[Patient_ID],Hospitalvisits[Readmission Status])</f>
        <v>1</v>
      </c>
      <c r="S443" t="str">
        <f>_xlfn.XLOOKUP(Main[[#This Row],[Patient_ID]],Hospitalvisits[Patient_ID],Hospitalvisits[Hospital_Bed])</f>
        <v>Private Room</v>
      </c>
    </row>
    <row r="444" spans="1:19">
      <c r="A444">
        <v>490</v>
      </c>
      <c r="B444" t="s">
        <v>503</v>
      </c>
      <c r="C444">
        <v>84</v>
      </c>
      <c r="D444" t="str" cm="1">
        <f t="array" ref="D444">_xlfn.IFS(Main[[#This Row],[Age]]&lt;=23,"[0-23]",Main[[#This Row],[Age]]&lt;=45,"[24-45]",Main[[#This Row],[Age]]&lt;=68,"[46-68]",Main[[#This Row],[Age]]&gt;68,"[68+]")</f>
        <v>[68+]</v>
      </c>
      <c r="E444" t="s">
        <v>12</v>
      </c>
      <c r="F444" t="s">
        <v>13</v>
      </c>
      <c r="G444" s="6">
        <v>21.826696180156642</v>
      </c>
      <c r="H444">
        <v>5</v>
      </c>
      <c r="I444">
        <v>9</v>
      </c>
      <c r="J444" s="3">
        <f>_xlfn.XLOOKUP(Main[[#This Row],[Patient_ID]],Hospitalvisits[Patient_ID],Hospitalvisits[Admission_Date])</f>
        <v>45250</v>
      </c>
      <c r="K444" s="3">
        <f>_xlfn.XLOOKUP(Main[[#This Row],[Patient_ID]],Hospitalvisits[Patient_ID],Hospitalvisits[Discharge_Date])</f>
        <v>45262</v>
      </c>
      <c r="L444">
        <f>Main[[#This Row],[Discharge Date]]-Main[[#This Row],[Admission Date]]</f>
        <v>12</v>
      </c>
      <c r="M444" t="str">
        <f>_xlfn.XLOOKUP(Main[[#This Row],[Patient_ID]],Hospitalvisits[Patient_ID],Hospitalvisits[Medical_Condition])</f>
        <v>Stroke</v>
      </c>
      <c r="N444" t="str">
        <f>_xlfn.XLOOKUP(Main[[#This Row],[Patient_ID]],Hospitalvisits[Patient_ID],Hospitalvisits[Department])</f>
        <v>Neurology</v>
      </c>
      <c r="O444" s="8">
        <f>_xlfn.XLOOKUP(Main[[#This Row],[Patient_ID]],Financials[Patient_ID],Financials[Total_Bill_Amount])</f>
        <v>16242</v>
      </c>
      <c r="P444">
        <f>_xlfn.XLOOKUP(Main[[#This Row],[Patient_ID]],Financials[Patient_ID],Financials[Insurance_Coverage])</f>
        <v>8642.6426771754996</v>
      </c>
      <c r="Q444">
        <f>Main[[#This Row],[Total  Bill Amount]]-Main[[#This Row],[Insurance Coverage]]</f>
        <v>7599.3573228245004</v>
      </c>
      <c r="R444">
        <f>_xlfn.XLOOKUP(Main[[#This Row],[Patient_ID]],Hospitalvisits[Patient_ID],Hospitalvisits[Readmission Status])</f>
        <v>0</v>
      </c>
      <c r="S444" t="str">
        <f>_xlfn.XLOOKUP(Main[[#This Row],[Patient_ID]],Hospitalvisits[Patient_ID],Hospitalvisits[Hospital_Bed])</f>
        <v>Semi-Private Room</v>
      </c>
    </row>
    <row r="445" spans="1:19">
      <c r="A445">
        <v>492</v>
      </c>
      <c r="B445" t="s">
        <v>505</v>
      </c>
      <c r="C445">
        <v>35</v>
      </c>
      <c r="D445" t="str" cm="1">
        <f t="array" ref="D445">_xlfn.IFS(Main[[#This Row],[Age]]&lt;=23,"[0-23]",Main[[#This Row],[Age]]&lt;=45,"[24-45]",Main[[#This Row],[Age]]&lt;=68,"[46-68]",Main[[#This Row],[Age]]&gt;68,"[68+]")</f>
        <v>[24-45]</v>
      </c>
      <c r="E445" t="s">
        <v>9</v>
      </c>
      <c r="F445" t="s">
        <v>18</v>
      </c>
      <c r="G445" s="6">
        <v>35.390543989682357</v>
      </c>
      <c r="H445">
        <v>3</v>
      </c>
      <c r="I445">
        <v>4</v>
      </c>
      <c r="J445" s="3">
        <f>_xlfn.XLOOKUP(Main[[#This Row],[Patient_ID]],Hospitalvisits[Patient_ID],Hospitalvisits[Admission_Date])</f>
        <v>45171</v>
      </c>
      <c r="K445" s="3">
        <f>_xlfn.XLOOKUP(Main[[#This Row],[Patient_ID]],Hospitalvisits[Patient_ID],Hospitalvisits[Discharge_Date])</f>
        <v>45178</v>
      </c>
      <c r="L445">
        <f>Main[[#This Row],[Discharge Date]]-Main[[#This Row],[Admission Date]]</f>
        <v>7</v>
      </c>
      <c r="M445" t="str">
        <f>_xlfn.XLOOKUP(Main[[#This Row],[Patient_ID]],Hospitalvisits[Patient_ID],Hospitalvisits[Medical_Condition])</f>
        <v>Heart Attack (STEMI)</v>
      </c>
      <c r="N445" t="str">
        <f>_xlfn.XLOOKUP(Main[[#This Row],[Patient_ID]],Hospitalvisits[Patient_ID],Hospitalvisits[Department])</f>
        <v>Cardiology</v>
      </c>
      <c r="O445" s="8">
        <f>_xlfn.XLOOKUP(Main[[#This Row],[Patient_ID]],Financials[Patient_ID],Financials[Total_Bill_Amount])</f>
        <v>15739</v>
      </c>
      <c r="P445">
        <f>_xlfn.XLOOKUP(Main[[#This Row],[Patient_ID]],Financials[Patient_ID],Financials[Insurance_Coverage])</f>
        <v>10400.476341988209</v>
      </c>
      <c r="Q445">
        <f>Main[[#This Row],[Total  Bill Amount]]-Main[[#This Row],[Insurance Coverage]]</f>
        <v>5338.5236580117908</v>
      </c>
      <c r="R445">
        <f>_xlfn.XLOOKUP(Main[[#This Row],[Patient_ID]],Hospitalvisits[Patient_ID],Hospitalvisits[Readmission Status])</f>
        <v>0</v>
      </c>
      <c r="S445" t="str">
        <f>_xlfn.XLOOKUP(Main[[#This Row],[Patient_ID]],Hospitalvisits[Patient_ID],Hospitalvisits[Hospital_Bed])</f>
        <v>Private Room</v>
      </c>
    </row>
    <row r="446" spans="1:19">
      <c r="A446">
        <v>493</v>
      </c>
      <c r="B446" t="s">
        <v>506</v>
      </c>
      <c r="C446">
        <v>78</v>
      </c>
      <c r="D446" t="str" cm="1">
        <f t="array" ref="D446">_xlfn.IFS(Main[[#This Row],[Age]]&lt;=23,"[0-23]",Main[[#This Row],[Age]]&lt;=45,"[24-45]",Main[[#This Row],[Age]]&lt;=68,"[46-68]",Main[[#This Row],[Age]]&gt;68,"[68+]")</f>
        <v>[68+]</v>
      </c>
      <c r="E446" t="s">
        <v>9</v>
      </c>
      <c r="F446" t="s">
        <v>18</v>
      </c>
      <c r="G446" s="6">
        <v>39.157542664041117</v>
      </c>
      <c r="H446">
        <v>2</v>
      </c>
      <c r="I446">
        <v>4</v>
      </c>
      <c r="J446" s="3">
        <f>_xlfn.XLOOKUP(Main[[#This Row],[Patient_ID]],Hospitalvisits[Patient_ID],Hospitalvisits[Admission_Date])</f>
        <v>44681</v>
      </c>
      <c r="K446" s="3">
        <f>_xlfn.XLOOKUP(Main[[#This Row],[Patient_ID]],Hospitalvisits[Patient_ID],Hospitalvisits[Discharge_Date])</f>
        <v>44686</v>
      </c>
      <c r="L446">
        <f>Main[[#This Row],[Discharge Date]]-Main[[#This Row],[Admission Date]]</f>
        <v>5</v>
      </c>
      <c r="M446" t="str">
        <f>_xlfn.XLOOKUP(Main[[#This Row],[Patient_ID]],Hospitalvisits[Patient_ID],Hospitalvisits[Medical_Condition])</f>
        <v>Fracture</v>
      </c>
      <c r="N446" t="str">
        <f>_xlfn.XLOOKUP(Main[[#This Row],[Patient_ID]],Hospitalvisits[Patient_ID],Hospitalvisits[Department])</f>
        <v>Orthopedics</v>
      </c>
      <c r="O446" s="8">
        <f>_xlfn.XLOOKUP(Main[[#This Row],[Patient_ID]],Financials[Patient_ID],Financials[Total_Bill_Amount])</f>
        <v>14199</v>
      </c>
      <c r="P446">
        <f>_xlfn.XLOOKUP(Main[[#This Row],[Patient_ID]],Financials[Patient_ID],Financials[Insurance_Coverage])</f>
        <v>7407.2574837848761</v>
      </c>
      <c r="Q446">
        <f>Main[[#This Row],[Total  Bill Amount]]-Main[[#This Row],[Insurance Coverage]]</f>
        <v>6791.7425162151239</v>
      </c>
      <c r="R446">
        <f>_xlfn.XLOOKUP(Main[[#This Row],[Patient_ID]],Hospitalvisits[Patient_ID],Hospitalvisits[Readmission Status])</f>
        <v>1</v>
      </c>
      <c r="S446" t="str">
        <f>_xlfn.XLOOKUP(Main[[#This Row],[Patient_ID]],Hospitalvisits[Patient_ID],Hospitalvisits[Hospital_Bed])</f>
        <v>ICU</v>
      </c>
    </row>
    <row r="447" spans="1:19">
      <c r="A447">
        <v>494</v>
      </c>
      <c r="B447" t="s">
        <v>507</v>
      </c>
      <c r="C447">
        <v>5</v>
      </c>
      <c r="D447" t="str" cm="1">
        <f t="array" ref="D447">_xlfn.IFS(Main[[#This Row],[Age]]&lt;=23,"[0-23]",Main[[#This Row],[Age]]&lt;=45,"[24-45]",Main[[#This Row],[Age]]&lt;=68,"[46-68]",Main[[#This Row],[Age]]&gt;68,"[68+]")</f>
        <v>[0-23]</v>
      </c>
      <c r="E447" t="s">
        <v>12</v>
      </c>
      <c r="F447" t="s">
        <v>13</v>
      </c>
      <c r="G447" s="6">
        <v>26.499672982047191</v>
      </c>
      <c r="H447">
        <v>0</v>
      </c>
      <c r="I447">
        <v>5</v>
      </c>
      <c r="J447" s="3">
        <f>_xlfn.XLOOKUP(Main[[#This Row],[Patient_ID]],Hospitalvisits[Patient_ID],Hospitalvisits[Admission_Date])</f>
        <v>45422</v>
      </c>
      <c r="K447" s="3">
        <f>_xlfn.XLOOKUP(Main[[#This Row],[Patient_ID]],Hospitalvisits[Patient_ID],Hospitalvisits[Discharge_Date])</f>
        <v>45428</v>
      </c>
      <c r="L447">
        <f>Main[[#This Row],[Discharge Date]]-Main[[#This Row],[Admission Date]]</f>
        <v>6</v>
      </c>
      <c r="M447" t="str">
        <f>_xlfn.XLOOKUP(Main[[#This Row],[Patient_ID]],Hospitalvisits[Patient_ID],Hospitalvisits[Medical_Condition])</f>
        <v>Severe Trauma</v>
      </c>
      <c r="N447" t="str">
        <f>_xlfn.XLOOKUP(Main[[#This Row],[Patient_ID]],Hospitalvisits[Patient_ID],Hospitalvisits[Department])</f>
        <v>Emergency</v>
      </c>
      <c r="O447" s="8">
        <f>_xlfn.XLOOKUP(Main[[#This Row],[Patient_ID]],Financials[Patient_ID],Financials[Total_Bill_Amount])</f>
        <v>15628</v>
      </c>
      <c r="P447">
        <f>_xlfn.XLOOKUP(Main[[#This Row],[Patient_ID]],Financials[Patient_ID],Financials[Insurance_Coverage])</f>
        <v>11054.833698871351</v>
      </c>
      <c r="Q447">
        <f>Main[[#This Row],[Total  Bill Amount]]-Main[[#This Row],[Insurance Coverage]]</f>
        <v>4573.1663011286491</v>
      </c>
      <c r="R447">
        <f>_xlfn.XLOOKUP(Main[[#This Row],[Patient_ID]],Hospitalvisits[Patient_ID],Hospitalvisits[Readmission Status])</f>
        <v>0</v>
      </c>
      <c r="S447" t="str">
        <f>_xlfn.XLOOKUP(Main[[#This Row],[Patient_ID]],Hospitalvisits[Patient_ID],Hospitalvisits[Hospital_Bed])</f>
        <v>General Ward</v>
      </c>
    </row>
    <row r="448" spans="1:19">
      <c r="A448">
        <v>495</v>
      </c>
      <c r="B448" t="s">
        <v>508</v>
      </c>
      <c r="C448">
        <v>7</v>
      </c>
      <c r="D448" t="str" cm="1">
        <f t="array" ref="D448">_xlfn.IFS(Main[[#This Row],[Age]]&lt;=23,"[0-23]",Main[[#This Row],[Age]]&lt;=45,"[24-45]",Main[[#This Row],[Age]]&lt;=68,"[46-68]",Main[[#This Row],[Age]]&gt;68,"[68+]")</f>
        <v>[0-23]</v>
      </c>
      <c r="E448" t="s">
        <v>12</v>
      </c>
      <c r="F448" t="s">
        <v>13</v>
      </c>
      <c r="G448" s="6">
        <v>35.104851887484259</v>
      </c>
      <c r="H448">
        <v>1</v>
      </c>
      <c r="I448">
        <v>9</v>
      </c>
      <c r="J448" s="3">
        <f>_xlfn.XLOOKUP(Main[[#This Row],[Patient_ID]],Hospitalvisits[Patient_ID],Hospitalvisits[Admission_Date])</f>
        <v>44653</v>
      </c>
      <c r="K448" s="3">
        <f>_xlfn.XLOOKUP(Main[[#This Row],[Patient_ID]],Hospitalvisits[Patient_ID],Hospitalvisits[Discharge_Date])</f>
        <v>44660</v>
      </c>
      <c r="L448">
        <f>Main[[#This Row],[Discharge Date]]-Main[[#This Row],[Admission Date]]</f>
        <v>7</v>
      </c>
      <c r="M448" t="str">
        <f>_xlfn.XLOOKUP(Main[[#This Row],[Patient_ID]],Hospitalvisits[Patient_ID],Hospitalvisits[Medical_Condition])</f>
        <v>Heart Disease</v>
      </c>
      <c r="N448" t="str">
        <f>_xlfn.XLOOKUP(Main[[#This Row],[Patient_ID]],Hospitalvisits[Patient_ID],Hospitalvisits[Department])</f>
        <v>Cardiology</v>
      </c>
      <c r="O448" s="8">
        <f>_xlfn.XLOOKUP(Main[[#This Row],[Patient_ID]],Financials[Patient_ID],Financials[Total_Bill_Amount])</f>
        <v>6758</v>
      </c>
      <c r="P448">
        <f>_xlfn.XLOOKUP(Main[[#This Row],[Patient_ID]],Financials[Patient_ID],Financials[Insurance_Coverage])</f>
        <v>5402.1600183672199</v>
      </c>
      <c r="Q448">
        <f>Main[[#This Row],[Total  Bill Amount]]-Main[[#This Row],[Insurance Coverage]]</f>
        <v>1355.8399816327801</v>
      </c>
      <c r="R448">
        <f>_xlfn.XLOOKUP(Main[[#This Row],[Patient_ID]],Hospitalvisits[Patient_ID],Hospitalvisits[Readmission Status])</f>
        <v>0</v>
      </c>
      <c r="S448" t="str">
        <f>_xlfn.XLOOKUP(Main[[#This Row],[Patient_ID]],Hospitalvisits[Patient_ID],Hospitalvisits[Hospital_Bed])</f>
        <v>Semi-Private Room</v>
      </c>
    </row>
    <row r="449" spans="1:19">
      <c r="A449">
        <v>496</v>
      </c>
      <c r="B449" t="s">
        <v>509</v>
      </c>
      <c r="C449">
        <v>22</v>
      </c>
      <c r="D449" t="str" cm="1">
        <f t="array" ref="D449">_xlfn.IFS(Main[[#This Row],[Age]]&lt;=23,"[0-23]",Main[[#This Row],[Age]]&lt;=45,"[24-45]",Main[[#This Row],[Age]]&lt;=68,"[46-68]",Main[[#This Row],[Age]]&gt;68,"[68+]")</f>
        <v>[0-23]</v>
      </c>
      <c r="E449" t="s">
        <v>9</v>
      </c>
      <c r="F449" t="s">
        <v>18</v>
      </c>
      <c r="G449" s="6">
        <v>39.528386910551561</v>
      </c>
      <c r="H449">
        <v>0</v>
      </c>
      <c r="I449">
        <v>10</v>
      </c>
      <c r="J449" s="3">
        <f>_xlfn.XLOOKUP(Main[[#This Row],[Patient_ID]],Hospitalvisits[Patient_ID],Hospitalvisits[Admission_Date])</f>
        <v>44970</v>
      </c>
      <c r="K449" s="3">
        <f>_xlfn.XLOOKUP(Main[[#This Row],[Patient_ID]],Hospitalvisits[Patient_ID],Hospitalvisits[Discharge_Date])</f>
        <v>44974</v>
      </c>
      <c r="L449">
        <f>Main[[#This Row],[Discharge Date]]-Main[[#This Row],[Admission Date]]</f>
        <v>4</v>
      </c>
      <c r="M449" t="str">
        <f>_xlfn.XLOOKUP(Main[[#This Row],[Patient_ID]],Hospitalvisits[Patient_ID],Hospitalvisits[Medical_Condition])</f>
        <v>Severe Trauma</v>
      </c>
      <c r="N449" t="str">
        <f>_xlfn.XLOOKUP(Main[[#This Row],[Patient_ID]],Hospitalvisits[Patient_ID],Hospitalvisits[Department])</f>
        <v>Emergency</v>
      </c>
      <c r="O449" s="8">
        <f>_xlfn.XLOOKUP(Main[[#This Row],[Patient_ID]],Financials[Patient_ID],Financials[Total_Bill_Amount])</f>
        <v>15220</v>
      </c>
      <c r="P449">
        <f>_xlfn.XLOOKUP(Main[[#This Row],[Patient_ID]],Financials[Patient_ID],Financials[Insurance_Coverage])</f>
        <v>8162.3187824477609</v>
      </c>
      <c r="Q449">
        <f>Main[[#This Row],[Total  Bill Amount]]-Main[[#This Row],[Insurance Coverage]]</f>
        <v>7057.6812175522391</v>
      </c>
      <c r="R449">
        <f>_xlfn.XLOOKUP(Main[[#This Row],[Patient_ID]],Hospitalvisits[Patient_ID],Hospitalvisits[Readmission Status])</f>
        <v>0</v>
      </c>
      <c r="S449" t="str">
        <f>_xlfn.XLOOKUP(Main[[#This Row],[Patient_ID]],Hospitalvisits[Patient_ID],Hospitalvisits[Hospital_Bed])</f>
        <v>Semi-Private Room</v>
      </c>
    </row>
    <row r="450" spans="1:19">
      <c r="A450">
        <v>497</v>
      </c>
      <c r="B450" t="s">
        <v>510</v>
      </c>
      <c r="C450">
        <v>64</v>
      </c>
      <c r="D450" t="str" cm="1">
        <f t="array" ref="D450">_xlfn.IFS(Main[[#This Row],[Age]]&lt;=23,"[0-23]",Main[[#This Row],[Age]]&lt;=45,"[24-45]",Main[[#This Row],[Age]]&lt;=68,"[46-68]",Main[[#This Row],[Age]]&gt;68,"[68+]")</f>
        <v>[46-68]</v>
      </c>
      <c r="E450" t="s">
        <v>9</v>
      </c>
      <c r="F450" t="s">
        <v>18</v>
      </c>
      <c r="G450" s="6">
        <v>33.605614736720867</v>
      </c>
      <c r="H450">
        <v>3</v>
      </c>
      <c r="I450">
        <v>5</v>
      </c>
      <c r="J450" s="3">
        <f>_xlfn.XLOOKUP(Main[[#This Row],[Patient_ID]],Hospitalvisits[Patient_ID],Hospitalvisits[Admission_Date])</f>
        <v>44676</v>
      </c>
      <c r="K450" s="3">
        <f>_xlfn.XLOOKUP(Main[[#This Row],[Patient_ID]],Hospitalvisits[Patient_ID],Hospitalvisits[Discharge_Date])</f>
        <v>44680</v>
      </c>
      <c r="L450">
        <f>Main[[#This Row],[Discharge Date]]-Main[[#This Row],[Admission Date]]</f>
        <v>4</v>
      </c>
      <c r="M450" t="str">
        <f>_xlfn.XLOOKUP(Main[[#This Row],[Patient_ID]],Hospitalvisits[Patient_ID],Hospitalvisits[Medical_Condition])</f>
        <v>Fracture</v>
      </c>
      <c r="N450" t="str">
        <f>_xlfn.XLOOKUP(Main[[#This Row],[Patient_ID]],Hospitalvisits[Patient_ID],Hospitalvisits[Department])</f>
        <v>Orthopedics</v>
      </c>
      <c r="O450" s="8">
        <f>_xlfn.XLOOKUP(Main[[#This Row],[Patient_ID]],Financials[Patient_ID],Financials[Total_Bill_Amount])</f>
        <v>8780</v>
      </c>
      <c r="P450">
        <f>_xlfn.XLOOKUP(Main[[#This Row],[Patient_ID]],Financials[Patient_ID],Financials[Insurance_Coverage])</f>
        <v>4620.3284547103121</v>
      </c>
      <c r="Q450">
        <f>Main[[#This Row],[Total  Bill Amount]]-Main[[#This Row],[Insurance Coverage]]</f>
        <v>4159.6715452896879</v>
      </c>
      <c r="R450">
        <f>_xlfn.XLOOKUP(Main[[#This Row],[Patient_ID]],Hospitalvisits[Patient_ID],Hospitalvisits[Readmission Status])</f>
        <v>0</v>
      </c>
      <c r="S450" t="str">
        <f>_xlfn.XLOOKUP(Main[[#This Row],[Patient_ID]],Hospitalvisits[Patient_ID],Hospitalvisits[Hospital_Bed])</f>
        <v>ICU</v>
      </c>
    </row>
    <row r="451" spans="1:19">
      <c r="A451">
        <v>498</v>
      </c>
      <c r="B451" t="s">
        <v>511</v>
      </c>
      <c r="C451">
        <v>67</v>
      </c>
      <c r="D451" t="str" cm="1">
        <f t="array" ref="D451">_xlfn.IFS(Main[[#This Row],[Age]]&lt;=23,"[0-23]",Main[[#This Row],[Age]]&lt;=45,"[24-45]",Main[[#This Row],[Age]]&lt;=68,"[46-68]",Main[[#This Row],[Age]]&gt;68,"[68+]")</f>
        <v>[46-68]</v>
      </c>
      <c r="E451" t="s">
        <v>9</v>
      </c>
      <c r="F451" t="s">
        <v>13</v>
      </c>
      <c r="G451" s="6">
        <v>35.44213282376171</v>
      </c>
      <c r="H451">
        <v>5</v>
      </c>
      <c r="I451">
        <v>6</v>
      </c>
      <c r="J451" s="3">
        <f>_xlfn.XLOOKUP(Main[[#This Row],[Patient_ID]],Hospitalvisits[Patient_ID],Hospitalvisits[Admission_Date])</f>
        <v>44616</v>
      </c>
      <c r="K451" s="3">
        <f>_xlfn.XLOOKUP(Main[[#This Row],[Patient_ID]],Hospitalvisits[Patient_ID],Hospitalvisits[Discharge_Date])</f>
        <v>44618</v>
      </c>
      <c r="L451">
        <f>Main[[#This Row],[Discharge Date]]-Main[[#This Row],[Admission Date]]</f>
        <v>2</v>
      </c>
      <c r="M451" t="str">
        <f>_xlfn.XLOOKUP(Main[[#This Row],[Patient_ID]],Hospitalvisits[Patient_ID],Hospitalvisits[Medical_Condition])</f>
        <v>Fracture</v>
      </c>
      <c r="N451" t="str">
        <f>_xlfn.XLOOKUP(Main[[#This Row],[Patient_ID]],Hospitalvisits[Patient_ID],Hospitalvisits[Department])</f>
        <v>Orthopedics</v>
      </c>
      <c r="O451" s="8">
        <f>_xlfn.XLOOKUP(Main[[#This Row],[Patient_ID]],Financials[Patient_ID],Financials[Total_Bill_Amount])</f>
        <v>12776</v>
      </c>
      <c r="P451">
        <f>_xlfn.XLOOKUP(Main[[#This Row],[Patient_ID]],Financials[Patient_ID],Financials[Insurance_Coverage])</f>
        <v>8652.5725260200561</v>
      </c>
      <c r="Q451">
        <f>Main[[#This Row],[Total  Bill Amount]]-Main[[#This Row],[Insurance Coverage]]</f>
        <v>4123.4274739799439</v>
      </c>
      <c r="R451">
        <f>_xlfn.XLOOKUP(Main[[#This Row],[Patient_ID]],Hospitalvisits[Patient_ID],Hospitalvisits[Readmission Status])</f>
        <v>0</v>
      </c>
      <c r="S451" t="str">
        <f>_xlfn.XLOOKUP(Main[[#This Row],[Patient_ID]],Hospitalvisits[Patient_ID],Hospitalvisits[Hospital_Bed])</f>
        <v>General Ward</v>
      </c>
    </row>
    <row r="452" spans="1:19">
      <c r="A452">
        <v>499</v>
      </c>
      <c r="B452" t="s">
        <v>512</v>
      </c>
      <c r="C452">
        <v>62</v>
      </c>
      <c r="D452" t="str" cm="1">
        <f t="array" ref="D452">_xlfn.IFS(Main[[#This Row],[Age]]&lt;=23,"[0-23]",Main[[#This Row],[Age]]&lt;=45,"[24-45]",Main[[#This Row],[Age]]&lt;=68,"[46-68]",Main[[#This Row],[Age]]&gt;68,"[68+]")</f>
        <v>[46-68]</v>
      </c>
      <c r="E452" t="s">
        <v>9</v>
      </c>
      <c r="F452" t="s">
        <v>18</v>
      </c>
      <c r="G452" s="6">
        <v>34.664743983211288</v>
      </c>
      <c r="H452">
        <v>0</v>
      </c>
      <c r="I452">
        <v>1</v>
      </c>
      <c r="J452" s="3">
        <f>_xlfn.XLOOKUP(Main[[#This Row],[Patient_ID]],Hospitalvisits[Patient_ID],Hospitalvisits[Admission_Date])</f>
        <v>45301</v>
      </c>
      <c r="K452" s="3">
        <f>_xlfn.XLOOKUP(Main[[#This Row],[Patient_ID]],Hospitalvisits[Patient_ID],Hospitalvisits[Discharge_Date])</f>
        <v>45309</v>
      </c>
      <c r="L452">
        <f>Main[[#This Row],[Discharge Date]]-Main[[#This Row],[Admission Date]]</f>
        <v>8</v>
      </c>
      <c r="M452" t="str">
        <f>_xlfn.XLOOKUP(Main[[#This Row],[Patient_ID]],Hospitalvisits[Patient_ID],Hospitalvisits[Medical_Condition])</f>
        <v>Stroke</v>
      </c>
      <c r="N452" t="str">
        <f>_xlfn.XLOOKUP(Main[[#This Row],[Patient_ID]],Hospitalvisits[Patient_ID],Hospitalvisits[Department])</f>
        <v>Neurology</v>
      </c>
      <c r="O452" s="8">
        <f>_xlfn.XLOOKUP(Main[[#This Row],[Patient_ID]],Financials[Patient_ID],Financials[Total_Bill_Amount])</f>
        <v>8140</v>
      </c>
      <c r="P452">
        <f>_xlfn.XLOOKUP(Main[[#This Row],[Patient_ID]],Financials[Patient_ID],Financials[Insurance_Coverage])</f>
        <v>6731.2245341742873</v>
      </c>
      <c r="Q452">
        <f>Main[[#This Row],[Total  Bill Amount]]-Main[[#This Row],[Insurance Coverage]]</f>
        <v>1408.7754658257127</v>
      </c>
      <c r="R452">
        <f>_xlfn.XLOOKUP(Main[[#This Row],[Patient_ID]],Hospitalvisits[Patient_ID],Hospitalvisits[Readmission Status])</f>
        <v>0</v>
      </c>
      <c r="S452" t="str">
        <f>_xlfn.XLOOKUP(Main[[#This Row],[Patient_ID]],Hospitalvisits[Patient_ID],Hospitalvisits[Hospital_Bed])</f>
        <v>Semi-Private Room</v>
      </c>
    </row>
    <row r="453" spans="1:19">
      <c r="A453">
        <v>500</v>
      </c>
      <c r="B453" t="s">
        <v>513</v>
      </c>
      <c r="C453">
        <v>24</v>
      </c>
      <c r="D453" t="str" cm="1">
        <f t="array" ref="D453">_xlfn.IFS(Main[[#This Row],[Age]]&lt;=23,"[0-23]",Main[[#This Row],[Age]]&lt;=45,"[24-45]",Main[[#This Row],[Age]]&lt;=68,"[46-68]",Main[[#This Row],[Age]]&gt;68,"[68+]")</f>
        <v>[24-45]</v>
      </c>
      <c r="E453" t="s">
        <v>9</v>
      </c>
      <c r="F453" t="s">
        <v>16</v>
      </c>
      <c r="G453" s="6">
        <v>22.995355372695009</v>
      </c>
      <c r="H453">
        <v>2</v>
      </c>
      <c r="I453">
        <v>3</v>
      </c>
      <c r="J453" s="3">
        <f>_xlfn.XLOOKUP(Main[[#This Row],[Patient_ID]],Hospitalvisits[Patient_ID],Hospitalvisits[Admission_Date])</f>
        <v>44608</v>
      </c>
      <c r="K453" s="3">
        <f>_xlfn.XLOOKUP(Main[[#This Row],[Patient_ID]],Hospitalvisits[Patient_ID],Hospitalvisits[Discharge_Date])</f>
        <v>44627</v>
      </c>
      <c r="L453">
        <f>Main[[#This Row],[Discharge Date]]-Main[[#This Row],[Admission Date]]</f>
        <v>19</v>
      </c>
      <c r="M453" t="str">
        <f>_xlfn.XLOOKUP(Main[[#This Row],[Patient_ID]],Hospitalvisits[Patient_ID],Hospitalvisits[Medical_Condition])</f>
        <v>Tumor</v>
      </c>
      <c r="N453" t="str">
        <f>_xlfn.XLOOKUP(Main[[#This Row],[Patient_ID]],Hospitalvisits[Patient_ID],Hospitalvisits[Department])</f>
        <v>Oncology</v>
      </c>
      <c r="O453" s="8">
        <f>_xlfn.XLOOKUP(Main[[#This Row],[Patient_ID]],Financials[Patient_ID],Financials[Total_Bill_Amount])</f>
        <v>3474</v>
      </c>
      <c r="P453">
        <f>_xlfn.XLOOKUP(Main[[#This Row],[Patient_ID]],Financials[Patient_ID],Financials[Insurance_Coverage])</f>
        <v>1970.8699483092901</v>
      </c>
      <c r="Q453">
        <f>Main[[#This Row],[Total  Bill Amount]]-Main[[#This Row],[Insurance Coverage]]</f>
        <v>1503.1300516907099</v>
      </c>
      <c r="R453">
        <f>_xlfn.XLOOKUP(Main[[#This Row],[Patient_ID]],Hospitalvisits[Patient_ID],Hospitalvisits[Readmission Status])</f>
        <v>0</v>
      </c>
      <c r="S453" t="str">
        <f>_xlfn.XLOOKUP(Main[[#This Row],[Patient_ID]],Hospitalvisits[Patient_ID],Hospitalvisits[Hospital_Bed])</f>
        <v>ICU</v>
      </c>
    </row>
    <row r="454" spans="1:19">
      <c r="A454">
        <v>501</v>
      </c>
      <c r="B454" t="s">
        <v>514</v>
      </c>
      <c r="C454">
        <v>50</v>
      </c>
      <c r="D454" t="str" cm="1">
        <f t="array" ref="D454">_xlfn.IFS(Main[[#This Row],[Age]]&lt;=23,"[0-23]",Main[[#This Row],[Age]]&lt;=45,"[24-45]",Main[[#This Row],[Age]]&lt;=68,"[46-68]",Main[[#This Row],[Age]]&gt;68,"[68+]")</f>
        <v>[46-68]</v>
      </c>
      <c r="E454" t="s">
        <v>9</v>
      </c>
      <c r="F454" t="s">
        <v>16</v>
      </c>
      <c r="G454" s="6">
        <v>26.95708229840929</v>
      </c>
      <c r="H454">
        <v>5</v>
      </c>
      <c r="I454">
        <v>4</v>
      </c>
      <c r="J454" s="3">
        <f>_xlfn.XLOOKUP(Main[[#This Row],[Patient_ID]],Hospitalvisits[Patient_ID],Hospitalvisits[Admission_Date])</f>
        <v>44802</v>
      </c>
      <c r="K454" s="3">
        <f>_xlfn.XLOOKUP(Main[[#This Row],[Patient_ID]],Hospitalvisits[Patient_ID],Hospitalvisits[Discharge_Date])</f>
        <v>44804</v>
      </c>
      <c r="L454">
        <f>Main[[#This Row],[Discharge Date]]-Main[[#This Row],[Admission Date]]</f>
        <v>2</v>
      </c>
      <c r="M454" t="str">
        <f>_xlfn.XLOOKUP(Main[[#This Row],[Patient_ID]],Hospitalvisits[Patient_ID],Hospitalvisits[Medical_Condition])</f>
        <v>Fracture</v>
      </c>
      <c r="N454" t="str">
        <f>_xlfn.XLOOKUP(Main[[#This Row],[Patient_ID]],Hospitalvisits[Patient_ID],Hospitalvisits[Department])</f>
        <v>Orthopedics</v>
      </c>
      <c r="O454" s="8">
        <f>_xlfn.XLOOKUP(Main[[#This Row],[Patient_ID]],Financials[Patient_ID],Financials[Total_Bill_Amount])</f>
        <v>34377</v>
      </c>
      <c r="P454">
        <f>_xlfn.XLOOKUP(Main[[#This Row],[Patient_ID]],Financials[Patient_ID],Financials[Insurance_Coverage])</f>
        <v>29121.233092820908</v>
      </c>
      <c r="Q454">
        <f>Main[[#This Row],[Total  Bill Amount]]-Main[[#This Row],[Insurance Coverage]]</f>
        <v>5255.7669071790915</v>
      </c>
      <c r="R454">
        <f>_xlfn.XLOOKUP(Main[[#This Row],[Patient_ID]],Hospitalvisits[Patient_ID],Hospitalvisits[Readmission Status])</f>
        <v>0</v>
      </c>
      <c r="S454" t="str">
        <f>_xlfn.XLOOKUP(Main[[#This Row],[Patient_ID]],Hospitalvisits[Patient_ID],Hospitalvisits[Hospital_Bed])</f>
        <v>Private Room</v>
      </c>
    </row>
    <row r="455" spans="1:19">
      <c r="A455">
        <v>502</v>
      </c>
      <c r="B455" t="s">
        <v>515</v>
      </c>
      <c r="C455">
        <v>87</v>
      </c>
      <c r="D455" t="str" cm="1">
        <f t="array" ref="D455">_xlfn.IFS(Main[[#This Row],[Age]]&lt;=23,"[0-23]",Main[[#This Row],[Age]]&lt;=45,"[24-45]",Main[[#This Row],[Age]]&lt;=68,"[46-68]",Main[[#This Row],[Age]]&gt;68,"[68+]")</f>
        <v>[68+]</v>
      </c>
      <c r="E455" t="s">
        <v>12</v>
      </c>
      <c r="F455" t="s">
        <v>10</v>
      </c>
      <c r="G455" s="6">
        <v>33.302665791861983</v>
      </c>
      <c r="H455">
        <v>2</v>
      </c>
      <c r="I455">
        <v>4</v>
      </c>
      <c r="J455" s="3">
        <f>_xlfn.XLOOKUP(Main[[#This Row],[Patient_ID]],Hospitalvisits[Patient_ID],Hospitalvisits[Admission_Date])</f>
        <v>44656</v>
      </c>
      <c r="K455" s="3">
        <f>_xlfn.XLOOKUP(Main[[#This Row],[Patient_ID]],Hospitalvisits[Patient_ID],Hospitalvisits[Discharge_Date])</f>
        <v>44662</v>
      </c>
      <c r="L455">
        <f>Main[[#This Row],[Discharge Date]]-Main[[#This Row],[Admission Date]]</f>
        <v>6</v>
      </c>
      <c r="M455" t="str">
        <f>_xlfn.XLOOKUP(Main[[#This Row],[Patient_ID]],Hospitalvisits[Patient_ID],Hospitalvisits[Medical_Condition])</f>
        <v>Heart Attack (STEMI)</v>
      </c>
      <c r="N455" t="str">
        <f>_xlfn.XLOOKUP(Main[[#This Row],[Patient_ID]],Hospitalvisits[Patient_ID],Hospitalvisits[Department])</f>
        <v>Cardiology</v>
      </c>
      <c r="O455" s="8">
        <f>_xlfn.XLOOKUP(Main[[#This Row],[Patient_ID]],Financials[Patient_ID],Financials[Total_Bill_Amount])</f>
        <v>3880</v>
      </c>
      <c r="P455">
        <f>_xlfn.XLOOKUP(Main[[#This Row],[Patient_ID]],Financials[Patient_ID],Financials[Insurance_Coverage])</f>
        <v>3480.375438036669</v>
      </c>
      <c r="Q455">
        <f>Main[[#This Row],[Total  Bill Amount]]-Main[[#This Row],[Insurance Coverage]]</f>
        <v>399.62456196333096</v>
      </c>
      <c r="R455">
        <f>_xlfn.XLOOKUP(Main[[#This Row],[Patient_ID]],Hospitalvisits[Patient_ID],Hospitalvisits[Readmission Status])</f>
        <v>0</v>
      </c>
      <c r="S455" t="str">
        <f>_xlfn.XLOOKUP(Main[[#This Row],[Patient_ID]],Hospitalvisits[Patient_ID],Hospitalvisits[Hospital_Bed])</f>
        <v>ICU</v>
      </c>
    </row>
    <row r="456" spans="1:19">
      <c r="A456">
        <v>503</v>
      </c>
      <c r="B456" t="s">
        <v>516</v>
      </c>
      <c r="C456">
        <v>18</v>
      </c>
      <c r="D456" t="str" cm="1">
        <f t="array" ref="D456">_xlfn.IFS(Main[[#This Row],[Age]]&lt;=23,"[0-23]",Main[[#This Row],[Age]]&lt;=45,"[24-45]",Main[[#This Row],[Age]]&lt;=68,"[46-68]",Main[[#This Row],[Age]]&gt;68,"[68+]")</f>
        <v>[0-23]</v>
      </c>
      <c r="E456" t="s">
        <v>9</v>
      </c>
      <c r="F456" t="s">
        <v>13</v>
      </c>
      <c r="G456" s="6">
        <v>20.191739288707559</v>
      </c>
      <c r="H456">
        <v>5</v>
      </c>
      <c r="I456">
        <v>9</v>
      </c>
      <c r="J456" s="3">
        <f>_xlfn.XLOOKUP(Main[[#This Row],[Patient_ID]],Hospitalvisits[Patient_ID],Hospitalvisits[Admission_Date])</f>
        <v>45454</v>
      </c>
      <c r="K456" s="3">
        <f>_xlfn.XLOOKUP(Main[[#This Row],[Patient_ID]],Hospitalvisits[Patient_ID],Hospitalvisits[Discharge_Date])</f>
        <v>45455</v>
      </c>
      <c r="L456">
        <f>Main[[#This Row],[Discharge Date]]-Main[[#This Row],[Admission Date]]</f>
        <v>1</v>
      </c>
      <c r="M456" t="str">
        <f>_xlfn.XLOOKUP(Main[[#This Row],[Patient_ID]],Hospitalvisits[Patient_ID],Hospitalvisits[Medical_Condition])</f>
        <v>Asthma</v>
      </c>
      <c r="N456" t="str">
        <f>_xlfn.XLOOKUP(Main[[#This Row],[Patient_ID]],Hospitalvisits[Patient_ID],Hospitalvisits[Department])</f>
        <v>Pediatrics</v>
      </c>
      <c r="O456" s="8">
        <f>_xlfn.XLOOKUP(Main[[#This Row],[Patient_ID]],Financials[Patient_ID],Financials[Total_Bill_Amount])</f>
        <v>22866</v>
      </c>
      <c r="P456">
        <f>_xlfn.XLOOKUP(Main[[#This Row],[Patient_ID]],Financials[Patient_ID],Financials[Insurance_Coverage])</f>
        <v>15849.034739321591</v>
      </c>
      <c r="Q456">
        <f>Main[[#This Row],[Total  Bill Amount]]-Main[[#This Row],[Insurance Coverage]]</f>
        <v>7016.9652606784093</v>
      </c>
      <c r="R456">
        <f>_xlfn.XLOOKUP(Main[[#This Row],[Patient_ID]],Hospitalvisits[Patient_ID],Hospitalvisits[Readmission Status])</f>
        <v>0</v>
      </c>
      <c r="S456" t="str">
        <f>_xlfn.XLOOKUP(Main[[#This Row],[Patient_ID]],Hospitalvisits[Patient_ID],Hospitalvisits[Hospital_Bed])</f>
        <v>ICU</v>
      </c>
    </row>
    <row r="457" spans="1:19">
      <c r="A457">
        <v>504</v>
      </c>
      <c r="B457" t="s">
        <v>517</v>
      </c>
      <c r="C457">
        <v>30</v>
      </c>
      <c r="D457" t="str" cm="1">
        <f t="array" ref="D457">_xlfn.IFS(Main[[#This Row],[Age]]&lt;=23,"[0-23]",Main[[#This Row],[Age]]&lt;=45,"[24-45]",Main[[#This Row],[Age]]&lt;=68,"[46-68]",Main[[#This Row],[Age]]&gt;68,"[68+]")</f>
        <v>[24-45]</v>
      </c>
      <c r="E457" t="s">
        <v>12</v>
      </c>
      <c r="F457" t="s">
        <v>18</v>
      </c>
      <c r="G457" s="6">
        <v>17.56352963587495</v>
      </c>
      <c r="H457">
        <v>2</v>
      </c>
      <c r="I457">
        <v>4</v>
      </c>
      <c r="J457" s="3">
        <f>_xlfn.XLOOKUP(Main[[#This Row],[Patient_ID]],Hospitalvisits[Patient_ID],Hospitalvisits[Admission_Date])</f>
        <v>44606</v>
      </c>
      <c r="K457" s="3">
        <f>_xlfn.XLOOKUP(Main[[#This Row],[Patient_ID]],Hospitalvisits[Patient_ID],Hospitalvisits[Discharge_Date])</f>
        <v>44608</v>
      </c>
      <c r="L457">
        <f>Main[[#This Row],[Discharge Date]]-Main[[#This Row],[Admission Date]]</f>
        <v>2</v>
      </c>
      <c r="M457" t="str">
        <f>_xlfn.XLOOKUP(Main[[#This Row],[Patient_ID]],Hospitalvisits[Patient_ID],Hospitalvisits[Medical_Condition])</f>
        <v>Arthritis</v>
      </c>
      <c r="N457" t="str">
        <f>_xlfn.XLOOKUP(Main[[#This Row],[Patient_ID]],Hospitalvisits[Patient_ID],Hospitalvisits[Department])</f>
        <v>Orthopedics</v>
      </c>
      <c r="O457" s="8">
        <f>_xlfn.XLOOKUP(Main[[#This Row],[Patient_ID]],Financials[Patient_ID],Financials[Total_Bill_Amount])</f>
        <v>14873</v>
      </c>
      <c r="P457">
        <f>_xlfn.XLOOKUP(Main[[#This Row],[Patient_ID]],Financials[Patient_ID],Financials[Insurance_Coverage])</f>
        <v>12192.518989136441</v>
      </c>
      <c r="Q457">
        <f>Main[[#This Row],[Total  Bill Amount]]-Main[[#This Row],[Insurance Coverage]]</f>
        <v>2680.4810108635593</v>
      </c>
      <c r="R457">
        <f>_xlfn.XLOOKUP(Main[[#This Row],[Patient_ID]],Hospitalvisits[Patient_ID],Hospitalvisits[Readmission Status])</f>
        <v>0</v>
      </c>
      <c r="S457" t="str">
        <f>_xlfn.XLOOKUP(Main[[#This Row],[Patient_ID]],Hospitalvisits[Patient_ID],Hospitalvisits[Hospital_Bed])</f>
        <v>ICU</v>
      </c>
    </row>
    <row r="458" spans="1:19">
      <c r="A458">
        <v>505</v>
      </c>
      <c r="B458" t="s">
        <v>518</v>
      </c>
      <c r="C458">
        <v>47</v>
      </c>
      <c r="D458" t="str" cm="1">
        <f t="array" ref="D458">_xlfn.IFS(Main[[#This Row],[Age]]&lt;=23,"[0-23]",Main[[#This Row],[Age]]&lt;=45,"[24-45]",Main[[#This Row],[Age]]&lt;=68,"[46-68]",Main[[#This Row],[Age]]&gt;68,"[68+]")</f>
        <v>[46-68]</v>
      </c>
      <c r="E458" t="s">
        <v>12</v>
      </c>
      <c r="F458" t="s">
        <v>13</v>
      </c>
      <c r="G458" s="6">
        <v>30.144482140220251</v>
      </c>
      <c r="H458">
        <v>3</v>
      </c>
      <c r="I458">
        <v>3</v>
      </c>
      <c r="J458" s="3">
        <f>_xlfn.XLOOKUP(Main[[#This Row],[Patient_ID]],Hospitalvisits[Patient_ID],Hospitalvisits[Admission_Date])</f>
        <v>44581</v>
      </c>
      <c r="K458" s="3">
        <f>_xlfn.XLOOKUP(Main[[#This Row],[Patient_ID]],Hospitalvisits[Patient_ID],Hospitalvisits[Discharge_Date])</f>
        <v>44584</v>
      </c>
      <c r="L458">
        <f>Main[[#This Row],[Discharge Date]]-Main[[#This Row],[Admission Date]]</f>
        <v>3</v>
      </c>
      <c r="M458" t="str">
        <f>_xlfn.XLOOKUP(Main[[#This Row],[Patient_ID]],Hospitalvisits[Patient_ID],Hospitalvisits[Medical_Condition])</f>
        <v>Hypertension</v>
      </c>
      <c r="N458" t="str">
        <f>_xlfn.XLOOKUP(Main[[#This Row],[Patient_ID]],Hospitalvisits[Patient_ID],Hospitalvisits[Department])</f>
        <v>Cardiology</v>
      </c>
      <c r="O458" s="8">
        <f>_xlfn.XLOOKUP(Main[[#This Row],[Patient_ID]],Financials[Patient_ID],Financials[Total_Bill_Amount])</f>
        <v>13220</v>
      </c>
      <c r="P458">
        <f>_xlfn.XLOOKUP(Main[[#This Row],[Patient_ID]],Financials[Patient_ID],Financials[Insurance_Coverage])</f>
        <v>9763.7857134281148</v>
      </c>
      <c r="Q458">
        <f>Main[[#This Row],[Total  Bill Amount]]-Main[[#This Row],[Insurance Coverage]]</f>
        <v>3456.2142865718852</v>
      </c>
      <c r="R458">
        <f>_xlfn.XLOOKUP(Main[[#This Row],[Patient_ID]],Hospitalvisits[Patient_ID],Hospitalvisits[Readmission Status])</f>
        <v>0</v>
      </c>
      <c r="S458" t="str">
        <f>_xlfn.XLOOKUP(Main[[#This Row],[Patient_ID]],Hospitalvisits[Patient_ID],Hospitalvisits[Hospital_Bed])</f>
        <v>ICU</v>
      </c>
    </row>
    <row r="459" spans="1:19">
      <c r="A459">
        <v>506</v>
      </c>
      <c r="B459" t="s">
        <v>519</v>
      </c>
      <c r="C459">
        <v>43</v>
      </c>
      <c r="D459" t="str" cm="1">
        <f t="array" ref="D459">_xlfn.IFS(Main[[#This Row],[Age]]&lt;=23,"[0-23]",Main[[#This Row],[Age]]&lt;=45,"[24-45]",Main[[#This Row],[Age]]&lt;=68,"[46-68]",Main[[#This Row],[Age]]&gt;68,"[68+]")</f>
        <v>[24-45]</v>
      </c>
      <c r="E459" t="s">
        <v>12</v>
      </c>
      <c r="F459" t="s">
        <v>18</v>
      </c>
      <c r="G459" s="6">
        <v>31.288246907996381</v>
      </c>
      <c r="H459">
        <v>4</v>
      </c>
      <c r="I459">
        <v>10</v>
      </c>
      <c r="J459" s="3">
        <f>_xlfn.XLOOKUP(Main[[#This Row],[Patient_ID]],Hospitalvisits[Patient_ID],Hospitalvisits[Admission_Date])</f>
        <v>44739</v>
      </c>
      <c r="K459" s="3">
        <f>_xlfn.XLOOKUP(Main[[#This Row],[Patient_ID]],Hospitalvisits[Patient_ID],Hospitalvisits[Discharge_Date])</f>
        <v>44743</v>
      </c>
      <c r="L459">
        <f>Main[[#This Row],[Discharge Date]]-Main[[#This Row],[Admission Date]]</f>
        <v>4</v>
      </c>
      <c r="M459" t="str">
        <f>_xlfn.XLOOKUP(Main[[#This Row],[Patient_ID]],Hospitalvisits[Patient_ID],Hospitalvisits[Medical_Condition])</f>
        <v>Fracture</v>
      </c>
      <c r="N459" t="str">
        <f>_xlfn.XLOOKUP(Main[[#This Row],[Patient_ID]],Hospitalvisits[Patient_ID],Hospitalvisits[Department])</f>
        <v>Orthopedics</v>
      </c>
      <c r="O459" s="8">
        <f>_xlfn.XLOOKUP(Main[[#This Row],[Patient_ID]],Financials[Patient_ID],Financials[Total_Bill_Amount])</f>
        <v>19973</v>
      </c>
      <c r="P459">
        <f>_xlfn.XLOOKUP(Main[[#This Row],[Patient_ID]],Financials[Patient_ID],Financials[Insurance_Coverage])</f>
        <v>16231.66045362757</v>
      </c>
      <c r="Q459">
        <f>Main[[#This Row],[Total  Bill Amount]]-Main[[#This Row],[Insurance Coverage]]</f>
        <v>3741.33954637243</v>
      </c>
      <c r="R459">
        <f>_xlfn.XLOOKUP(Main[[#This Row],[Patient_ID]],Hospitalvisits[Patient_ID],Hospitalvisits[Readmission Status])</f>
        <v>0</v>
      </c>
      <c r="S459" t="str">
        <f>_xlfn.XLOOKUP(Main[[#This Row],[Patient_ID]],Hospitalvisits[Patient_ID],Hospitalvisits[Hospital_Bed])</f>
        <v>General Ward</v>
      </c>
    </row>
    <row r="460" spans="1:19">
      <c r="A460">
        <v>507</v>
      </c>
      <c r="B460" t="s">
        <v>520</v>
      </c>
      <c r="C460">
        <v>26</v>
      </c>
      <c r="D460" t="str" cm="1">
        <f t="array" ref="D460">_xlfn.IFS(Main[[#This Row],[Age]]&lt;=23,"[0-23]",Main[[#This Row],[Age]]&lt;=45,"[24-45]",Main[[#This Row],[Age]]&lt;=68,"[46-68]",Main[[#This Row],[Age]]&gt;68,"[68+]")</f>
        <v>[24-45]</v>
      </c>
      <c r="E460" t="s">
        <v>12</v>
      </c>
      <c r="F460" t="s">
        <v>18</v>
      </c>
      <c r="G460" s="6">
        <v>15.852247268333841</v>
      </c>
      <c r="H460">
        <v>0</v>
      </c>
      <c r="I460">
        <v>9</v>
      </c>
      <c r="J460" s="3">
        <f>_xlfn.XLOOKUP(Main[[#This Row],[Patient_ID]],Hospitalvisits[Patient_ID],Hospitalvisits[Admission_Date])</f>
        <v>44711</v>
      </c>
      <c r="K460" s="3">
        <f>_xlfn.XLOOKUP(Main[[#This Row],[Patient_ID]],Hospitalvisits[Patient_ID],Hospitalvisits[Discharge_Date])</f>
        <v>44713</v>
      </c>
      <c r="L460">
        <f>Main[[#This Row],[Discharge Date]]-Main[[#This Row],[Admission Date]]</f>
        <v>2</v>
      </c>
      <c r="M460" t="str">
        <f>_xlfn.XLOOKUP(Main[[#This Row],[Patient_ID]],Hospitalvisits[Patient_ID],Hospitalvisits[Medical_Condition])</f>
        <v>Arthritis</v>
      </c>
      <c r="N460" t="str">
        <f>_xlfn.XLOOKUP(Main[[#This Row],[Patient_ID]],Hospitalvisits[Patient_ID],Hospitalvisits[Department])</f>
        <v>Orthopedics</v>
      </c>
      <c r="O460" s="8">
        <f>_xlfn.XLOOKUP(Main[[#This Row],[Patient_ID]],Financials[Patient_ID],Financials[Total_Bill_Amount])</f>
        <v>20039</v>
      </c>
      <c r="P460">
        <f>_xlfn.XLOOKUP(Main[[#This Row],[Patient_ID]],Financials[Patient_ID],Financials[Insurance_Coverage])</f>
        <v>11445.765784773481</v>
      </c>
      <c r="Q460">
        <f>Main[[#This Row],[Total  Bill Amount]]-Main[[#This Row],[Insurance Coverage]]</f>
        <v>8593.2342152265192</v>
      </c>
      <c r="R460">
        <f>_xlfn.XLOOKUP(Main[[#This Row],[Patient_ID]],Hospitalvisits[Patient_ID],Hospitalvisits[Readmission Status])</f>
        <v>0</v>
      </c>
      <c r="S460" t="str">
        <f>_xlfn.XLOOKUP(Main[[#This Row],[Patient_ID]],Hospitalvisits[Patient_ID],Hospitalvisits[Hospital_Bed])</f>
        <v>ICU</v>
      </c>
    </row>
    <row r="461" spans="1:19">
      <c r="A461">
        <v>508</v>
      </c>
      <c r="B461" t="s">
        <v>521</v>
      </c>
      <c r="C461">
        <v>68</v>
      </c>
      <c r="D461" t="str" cm="1">
        <f t="array" ref="D461">_xlfn.IFS(Main[[#This Row],[Age]]&lt;=23,"[0-23]",Main[[#This Row],[Age]]&lt;=45,"[24-45]",Main[[#This Row],[Age]]&lt;=68,"[46-68]",Main[[#This Row],[Age]]&gt;68,"[68+]")</f>
        <v>[46-68]</v>
      </c>
      <c r="E461" t="s">
        <v>12</v>
      </c>
      <c r="F461" t="s">
        <v>16</v>
      </c>
      <c r="G461" s="6">
        <v>39.719140460307642</v>
      </c>
      <c r="H461">
        <v>4</v>
      </c>
      <c r="I461">
        <v>2</v>
      </c>
      <c r="J461" s="3">
        <f>_xlfn.XLOOKUP(Main[[#This Row],[Patient_ID]],Hospitalvisits[Patient_ID],Hospitalvisits[Admission_Date])</f>
        <v>45583</v>
      </c>
      <c r="K461" s="3">
        <f>_xlfn.XLOOKUP(Main[[#This Row],[Patient_ID]],Hospitalvisits[Patient_ID],Hospitalvisits[Discharge_Date])</f>
        <v>45585</v>
      </c>
      <c r="L461">
        <f>Main[[#This Row],[Discharge Date]]-Main[[#This Row],[Admission Date]]</f>
        <v>2</v>
      </c>
      <c r="M461" t="str">
        <f>_xlfn.XLOOKUP(Main[[#This Row],[Patient_ID]],Hospitalvisits[Patient_ID],Hospitalvisits[Medical_Condition])</f>
        <v>Allergies</v>
      </c>
      <c r="N461" t="str">
        <f>_xlfn.XLOOKUP(Main[[#This Row],[Patient_ID]],Hospitalvisits[Patient_ID],Hospitalvisits[Department])</f>
        <v>Pediatrics</v>
      </c>
      <c r="O461" s="8">
        <f>_xlfn.XLOOKUP(Main[[#This Row],[Patient_ID]],Financials[Patient_ID],Financials[Total_Bill_Amount])</f>
        <v>47739</v>
      </c>
      <c r="P461">
        <f>_xlfn.XLOOKUP(Main[[#This Row],[Patient_ID]],Financials[Patient_ID],Financials[Insurance_Coverage])</f>
        <v>28141.72293550699</v>
      </c>
      <c r="Q461">
        <f>Main[[#This Row],[Total  Bill Amount]]-Main[[#This Row],[Insurance Coverage]]</f>
        <v>19597.27706449301</v>
      </c>
      <c r="R461">
        <f>_xlfn.XLOOKUP(Main[[#This Row],[Patient_ID]],Hospitalvisits[Patient_ID],Hospitalvisits[Readmission Status])</f>
        <v>0</v>
      </c>
      <c r="S461" t="str">
        <f>_xlfn.XLOOKUP(Main[[#This Row],[Patient_ID]],Hospitalvisits[Patient_ID],Hospitalvisits[Hospital_Bed])</f>
        <v>Semi-Private Room</v>
      </c>
    </row>
    <row r="462" spans="1:19">
      <c r="A462">
        <v>509</v>
      </c>
      <c r="B462" t="s">
        <v>522</v>
      </c>
      <c r="C462">
        <v>80</v>
      </c>
      <c r="D462" t="str" cm="1">
        <f t="array" ref="D462">_xlfn.IFS(Main[[#This Row],[Age]]&lt;=23,"[0-23]",Main[[#This Row],[Age]]&lt;=45,"[24-45]",Main[[#This Row],[Age]]&lt;=68,"[46-68]",Main[[#This Row],[Age]]&gt;68,"[68+]")</f>
        <v>[68+]</v>
      </c>
      <c r="E462" t="s">
        <v>12</v>
      </c>
      <c r="F462" t="s">
        <v>16</v>
      </c>
      <c r="G462" s="6">
        <v>34.051101857549973</v>
      </c>
      <c r="H462">
        <v>2</v>
      </c>
      <c r="I462">
        <v>4</v>
      </c>
      <c r="J462" s="3">
        <f>_xlfn.XLOOKUP(Main[[#This Row],[Patient_ID]],Hospitalvisits[Patient_ID],Hospitalvisits[Admission_Date])</f>
        <v>44756</v>
      </c>
      <c r="K462" s="3">
        <f>_xlfn.XLOOKUP(Main[[#This Row],[Patient_ID]],Hospitalvisits[Patient_ID],Hospitalvisits[Discharge_Date])</f>
        <v>44762</v>
      </c>
      <c r="L462">
        <f>Main[[#This Row],[Discharge Date]]-Main[[#This Row],[Admission Date]]</f>
        <v>6</v>
      </c>
      <c r="M462" t="str">
        <f>_xlfn.XLOOKUP(Main[[#This Row],[Patient_ID]],Hospitalvisits[Patient_ID],Hospitalvisits[Medical_Condition])</f>
        <v>Heart Attack (STEMI)</v>
      </c>
      <c r="N462" t="str">
        <f>_xlfn.XLOOKUP(Main[[#This Row],[Patient_ID]],Hospitalvisits[Patient_ID],Hospitalvisits[Department])</f>
        <v>Cardiology</v>
      </c>
      <c r="O462" s="8">
        <f>_xlfn.XLOOKUP(Main[[#This Row],[Patient_ID]],Financials[Patient_ID],Financials[Total_Bill_Amount])</f>
        <v>12523</v>
      </c>
      <c r="P462">
        <f>_xlfn.XLOOKUP(Main[[#This Row],[Patient_ID]],Financials[Patient_ID],Financials[Insurance_Coverage])</f>
        <v>6286.8228754103884</v>
      </c>
      <c r="Q462">
        <f>Main[[#This Row],[Total  Bill Amount]]-Main[[#This Row],[Insurance Coverage]]</f>
        <v>6236.1771245896116</v>
      </c>
      <c r="R462">
        <f>_xlfn.XLOOKUP(Main[[#This Row],[Patient_ID]],Hospitalvisits[Patient_ID],Hospitalvisits[Readmission Status])</f>
        <v>0</v>
      </c>
      <c r="S462" t="str">
        <f>_xlfn.XLOOKUP(Main[[#This Row],[Patient_ID]],Hospitalvisits[Patient_ID],Hospitalvisits[Hospital_Bed])</f>
        <v>General Ward</v>
      </c>
    </row>
    <row r="463" spans="1:19">
      <c r="A463">
        <v>510</v>
      </c>
      <c r="B463" t="s">
        <v>523</v>
      </c>
      <c r="C463">
        <v>39</v>
      </c>
      <c r="D463" t="str" cm="1">
        <f t="array" ref="D463">_xlfn.IFS(Main[[#This Row],[Age]]&lt;=23,"[0-23]",Main[[#This Row],[Age]]&lt;=45,"[24-45]",Main[[#This Row],[Age]]&lt;=68,"[46-68]",Main[[#This Row],[Age]]&gt;68,"[68+]")</f>
        <v>[24-45]</v>
      </c>
      <c r="E463" t="s">
        <v>9</v>
      </c>
      <c r="F463" t="s">
        <v>10</v>
      </c>
      <c r="G463" s="6">
        <v>32.212433551893042</v>
      </c>
      <c r="H463">
        <v>1</v>
      </c>
      <c r="I463">
        <v>7</v>
      </c>
      <c r="J463" s="3">
        <f>_xlfn.XLOOKUP(Main[[#This Row],[Patient_ID]],Hospitalvisits[Patient_ID],Hospitalvisits[Admission_Date])</f>
        <v>44589</v>
      </c>
      <c r="K463" s="3">
        <f>_xlfn.XLOOKUP(Main[[#This Row],[Patient_ID]],Hospitalvisits[Patient_ID],Hospitalvisits[Discharge_Date])</f>
        <v>44607</v>
      </c>
      <c r="L463">
        <f>Main[[#This Row],[Discharge Date]]-Main[[#This Row],[Admission Date]]</f>
        <v>18</v>
      </c>
      <c r="M463" t="str">
        <f>_xlfn.XLOOKUP(Main[[#This Row],[Patient_ID]],Hospitalvisits[Patient_ID],Hospitalvisits[Medical_Condition])</f>
        <v>Cancer</v>
      </c>
      <c r="N463" t="str">
        <f>_xlfn.XLOOKUP(Main[[#This Row],[Patient_ID]],Hospitalvisits[Patient_ID],Hospitalvisits[Department])</f>
        <v>Oncology</v>
      </c>
      <c r="O463" s="8">
        <f>_xlfn.XLOOKUP(Main[[#This Row],[Patient_ID]],Financials[Patient_ID],Financials[Total_Bill_Amount])</f>
        <v>25836</v>
      </c>
      <c r="P463">
        <f>_xlfn.XLOOKUP(Main[[#This Row],[Patient_ID]],Financials[Patient_ID],Financials[Insurance_Coverage])</f>
        <v>23039.050654165621</v>
      </c>
      <c r="Q463">
        <f>Main[[#This Row],[Total  Bill Amount]]-Main[[#This Row],[Insurance Coverage]]</f>
        <v>2796.9493458343786</v>
      </c>
      <c r="R463">
        <f>_xlfn.XLOOKUP(Main[[#This Row],[Patient_ID]],Hospitalvisits[Patient_ID],Hospitalvisits[Readmission Status])</f>
        <v>0</v>
      </c>
      <c r="S463" t="str">
        <f>_xlfn.XLOOKUP(Main[[#This Row],[Patient_ID]],Hospitalvisits[Patient_ID],Hospitalvisits[Hospital_Bed])</f>
        <v>Semi-Private Room</v>
      </c>
    </row>
    <row r="464" spans="1:19">
      <c r="A464">
        <v>511</v>
      </c>
      <c r="B464" t="s">
        <v>524</v>
      </c>
      <c r="C464">
        <v>90</v>
      </c>
      <c r="D464" t="str" cm="1">
        <f t="array" ref="D464">_xlfn.IFS(Main[[#This Row],[Age]]&lt;=23,"[0-23]",Main[[#This Row],[Age]]&lt;=45,"[24-45]",Main[[#This Row],[Age]]&lt;=68,"[46-68]",Main[[#This Row],[Age]]&gt;68,"[68+]")</f>
        <v>[68+]</v>
      </c>
      <c r="E464" t="s">
        <v>12</v>
      </c>
      <c r="F464" t="s">
        <v>18</v>
      </c>
      <c r="G464" s="6">
        <v>33.749121404844487</v>
      </c>
      <c r="H464">
        <v>5</v>
      </c>
      <c r="I464">
        <v>9</v>
      </c>
      <c r="J464" s="3">
        <f>_xlfn.XLOOKUP(Main[[#This Row],[Patient_ID]],Hospitalvisits[Patient_ID],Hospitalvisits[Admission_Date])</f>
        <v>44862</v>
      </c>
      <c r="K464" s="3">
        <f>_xlfn.XLOOKUP(Main[[#This Row],[Patient_ID]],Hospitalvisits[Patient_ID],Hospitalvisits[Discharge_Date])</f>
        <v>44872</v>
      </c>
      <c r="L464">
        <f>Main[[#This Row],[Discharge Date]]-Main[[#This Row],[Admission Date]]</f>
        <v>10</v>
      </c>
      <c r="M464" t="str">
        <f>_xlfn.XLOOKUP(Main[[#This Row],[Patient_ID]],Hospitalvisits[Patient_ID],Hospitalvisits[Medical_Condition])</f>
        <v>Tumor</v>
      </c>
      <c r="N464" t="str">
        <f>_xlfn.XLOOKUP(Main[[#This Row],[Patient_ID]],Hospitalvisits[Patient_ID],Hospitalvisits[Department])</f>
        <v>Oncology</v>
      </c>
      <c r="O464" s="8">
        <f>_xlfn.XLOOKUP(Main[[#This Row],[Patient_ID]],Financials[Patient_ID],Financials[Total_Bill_Amount])</f>
        <v>20223</v>
      </c>
      <c r="P464">
        <f>_xlfn.XLOOKUP(Main[[#This Row],[Patient_ID]],Financials[Patient_ID],Financials[Insurance_Coverage])</f>
        <v>15256.495567501441</v>
      </c>
      <c r="Q464">
        <f>Main[[#This Row],[Total  Bill Amount]]-Main[[#This Row],[Insurance Coverage]]</f>
        <v>4966.5044324985593</v>
      </c>
      <c r="R464">
        <f>_xlfn.XLOOKUP(Main[[#This Row],[Patient_ID]],Hospitalvisits[Patient_ID],Hospitalvisits[Readmission Status])</f>
        <v>0</v>
      </c>
      <c r="S464" t="str">
        <f>_xlfn.XLOOKUP(Main[[#This Row],[Patient_ID]],Hospitalvisits[Patient_ID],Hospitalvisits[Hospital_Bed])</f>
        <v>General Ward</v>
      </c>
    </row>
    <row r="465" spans="1:19">
      <c r="A465">
        <v>514</v>
      </c>
      <c r="B465" t="s">
        <v>527</v>
      </c>
      <c r="C465">
        <v>1</v>
      </c>
      <c r="D465" t="str" cm="1">
        <f t="array" ref="D465">_xlfn.IFS(Main[[#This Row],[Age]]&lt;=23,"[0-23]",Main[[#This Row],[Age]]&lt;=45,"[24-45]",Main[[#This Row],[Age]]&lt;=68,"[46-68]",Main[[#This Row],[Age]]&gt;68,"[68+]")</f>
        <v>[0-23]</v>
      </c>
      <c r="E465" t="s">
        <v>12</v>
      </c>
      <c r="F465" t="s">
        <v>16</v>
      </c>
      <c r="G465" s="6">
        <v>33.347952844678971</v>
      </c>
      <c r="H465">
        <v>3</v>
      </c>
      <c r="I465">
        <v>7</v>
      </c>
      <c r="J465" s="3">
        <f>_xlfn.XLOOKUP(Main[[#This Row],[Patient_ID]],Hospitalvisits[Patient_ID],Hospitalvisits[Admission_Date])</f>
        <v>44829</v>
      </c>
      <c r="K465" s="3">
        <f>_xlfn.XLOOKUP(Main[[#This Row],[Patient_ID]],Hospitalvisits[Patient_ID],Hospitalvisits[Discharge_Date])</f>
        <v>44833</v>
      </c>
      <c r="L465">
        <f>Main[[#This Row],[Discharge Date]]-Main[[#This Row],[Admission Date]]</f>
        <v>4</v>
      </c>
      <c r="M465" t="str">
        <f>_xlfn.XLOOKUP(Main[[#This Row],[Patient_ID]],Hospitalvisits[Patient_ID],Hospitalvisits[Medical_Condition])</f>
        <v>Internal Bleeding</v>
      </c>
      <c r="N465" t="str">
        <f>_xlfn.XLOOKUP(Main[[#This Row],[Patient_ID]],Hospitalvisits[Patient_ID],Hospitalvisits[Department])</f>
        <v>Emergency</v>
      </c>
      <c r="O465" s="8">
        <f>_xlfn.XLOOKUP(Main[[#This Row],[Patient_ID]],Financials[Patient_ID],Financials[Total_Bill_Amount])</f>
        <v>3580</v>
      </c>
      <c r="P465">
        <f>_xlfn.XLOOKUP(Main[[#This Row],[Patient_ID]],Financials[Patient_ID],Financials[Insurance_Coverage])</f>
        <v>2543.2701424106422</v>
      </c>
      <c r="Q465">
        <f>Main[[#This Row],[Total  Bill Amount]]-Main[[#This Row],[Insurance Coverage]]</f>
        <v>1036.7298575893578</v>
      </c>
      <c r="R465">
        <f>_xlfn.XLOOKUP(Main[[#This Row],[Patient_ID]],Hospitalvisits[Patient_ID],Hospitalvisits[Readmission Status])</f>
        <v>0</v>
      </c>
      <c r="S465" t="str">
        <f>_xlfn.XLOOKUP(Main[[#This Row],[Patient_ID]],Hospitalvisits[Patient_ID],Hospitalvisits[Hospital_Bed])</f>
        <v>Semi-Private Room</v>
      </c>
    </row>
    <row r="466" spans="1:19">
      <c r="A466">
        <v>515</v>
      </c>
      <c r="B466" t="s">
        <v>528</v>
      </c>
      <c r="C466">
        <v>41</v>
      </c>
      <c r="D466" t="str" cm="1">
        <f t="array" ref="D466">_xlfn.IFS(Main[[#This Row],[Age]]&lt;=23,"[0-23]",Main[[#This Row],[Age]]&lt;=45,"[24-45]",Main[[#This Row],[Age]]&lt;=68,"[46-68]",Main[[#This Row],[Age]]&gt;68,"[68+]")</f>
        <v>[24-45]</v>
      </c>
      <c r="E466" t="s">
        <v>12</v>
      </c>
      <c r="F466" t="s">
        <v>13</v>
      </c>
      <c r="G466" s="6">
        <v>33.430578682722143</v>
      </c>
      <c r="H466">
        <v>0</v>
      </c>
      <c r="I466">
        <v>4</v>
      </c>
      <c r="J466" s="3">
        <f>_xlfn.XLOOKUP(Main[[#This Row],[Patient_ID]],Hospitalvisits[Patient_ID],Hospitalvisits[Admission_Date])</f>
        <v>44690</v>
      </c>
      <c r="K466" s="3">
        <f>_xlfn.XLOOKUP(Main[[#This Row],[Patient_ID]],Hospitalvisits[Patient_ID],Hospitalvisits[Discharge_Date])</f>
        <v>44694</v>
      </c>
      <c r="L466">
        <f>Main[[#This Row],[Discharge Date]]-Main[[#This Row],[Admission Date]]</f>
        <v>4</v>
      </c>
      <c r="M466" t="str">
        <f>_xlfn.XLOOKUP(Main[[#This Row],[Patient_ID]],Hospitalvisits[Patient_ID],Hospitalvisits[Medical_Condition])</f>
        <v>Arthritis</v>
      </c>
      <c r="N466" t="str">
        <f>_xlfn.XLOOKUP(Main[[#This Row],[Patient_ID]],Hospitalvisits[Patient_ID],Hospitalvisits[Department])</f>
        <v>Orthopedics</v>
      </c>
      <c r="O466" s="8">
        <f>_xlfn.XLOOKUP(Main[[#This Row],[Patient_ID]],Financials[Patient_ID],Financials[Total_Bill_Amount])</f>
        <v>16408</v>
      </c>
      <c r="P466">
        <f>_xlfn.XLOOKUP(Main[[#This Row],[Patient_ID]],Financials[Patient_ID],Financials[Insurance_Coverage])</f>
        <v>8993.4634437130844</v>
      </c>
      <c r="Q466">
        <f>Main[[#This Row],[Total  Bill Amount]]-Main[[#This Row],[Insurance Coverage]]</f>
        <v>7414.5365562869156</v>
      </c>
      <c r="R466">
        <f>_xlfn.XLOOKUP(Main[[#This Row],[Patient_ID]],Hospitalvisits[Patient_ID],Hospitalvisits[Readmission Status])</f>
        <v>0</v>
      </c>
      <c r="S466" t="str">
        <f>_xlfn.XLOOKUP(Main[[#This Row],[Patient_ID]],Hospitalvisits[Patient_ID],Hospitalvisits[Hospital_Bed])</f>
        <v>ICU</v>
      </c>
    </row>
    <row r="467" spans="1:19">
      <c r="A467">
        <v>516</v>
      </c>
      <c r="B467" t="s">
        <v>529</v>
      </c>
      <c r="C467">
        <v>2</v>
      </c>
      <c r="D467" t="str" cm="1">
        <f t="array" ref="D467">_xlfn.IFS(Main[[#This Row],[Age]]&lt;=23,"[0-23]",Main[[#This Row],[Age]]&lt;=45,"[24-45]",Main[[#This Row],[Age]]&lt;=68,"[46-68]",Main[[#This Row],[Age]]&gt;68,"[68+]")</f>
        <v>[0-23]</v>
      </c>
      <c r="E467" t="s">
        <v>12</v>
      </c>
      <c r="F467" t="s">
        <v>16</v>
      </c>
      <c r="G467" s="6">
        <v>32.450694681625933</v>
      </c>
      <c r="H467">
        <v>4</v>
      </c>
      <c r="I467">
        <v>4</v>
      </c>
      <c r="J467" s="3">
        <f>_xlfn.XLOOKUP(Main[[#This Row],[Patient_ID]],Hospitalvisits[Patient_ID],Hospitalvisits[Admission_Date])</f>
        <v>45081</v>
      </c>
      <c r="K467" s="3">
        <f>_xlfn.XLOOKUP(Main[[#This Row],[Patient_ID]],Hospitalvisits[Patient_ID],Hospitalvisits[Discharge_Date])</f>
        <v>45089</v>
      </c>
      <c r="L467">
        <f>Main[[#This Row],[Discharge Date]]-Main[[#This Row],[Admission Date]]</f>
        <v>8</v>
      </c>
      <c r="M467" t="str">
        <f>_xlfn.XLOOKUP(Main[[#This Row],[Patient_ID]],Hospitalvisits[Patient_ID],Hospitalvisits[Medical_Condition])</f>
        <v>Severe Trauma</v>
      </c>
      <c r="N467" t="str">
        <f>_xlfn.XLOOKUP(Main[[#This Row],[Patient_ID]],Hospitalvisits[Patient_ID],Hospitalvisits[Department])</f>
        <v>Emergency</v>
      </c>
      <c r="O467" s="8">
        <f>_xlfn.XLOOKUP(Main[[#This Row],[Patient_ID]],Financials[Patient_ID],Financials[Total_Bill_Amount])</f>
        <v>3940</v>
      </c>
      <c r="P467">
        <f>_xlfn.XLOOKUP(Main[[#This Row],[Patient_ID]],Financials[Patient_ID],Financials[Insurance_Coverage])</f>
        <v>3261.0870032502298</v>
      </c>
      <c r="Q467">
        <f>Main[[#This Row],[Total  Bill Amount]]-Main[[#This Row],[Insurance Coverage]]</f>
        <v>678.91299674977017</v>
      </c>
      <c r="R467">
        <f>_xlfn.XLOOKUP(Main[[#This Row],[Patient_ID]],Hospitalvisits[Patient_ID],Hospitalvisits[Readmission Status])</f>
        <v>0</v>
      </c>
      <c r="S467" t="str">
        <f>_xlfn.XLOOKUP(Main[[#This Row],[Patient_ID]],Hospitalvisits[Patient_ID],Hospitalvisits[Hospital_Bed])</f>
        <v>ICU</v>
      </c>
    </row>
    <row r="468" spans="1:19">
      <c r="A468">
        <v>517</v>
      </c>
      <c r="B468" t="s">
        <v>530</v>
      </c>
      <c r="C468">
        <v>38</v>
      </c>
      <c r="D468" t="str" cm="1">
        <f t="array" ref="D468">_xlfn.IFS(Main[[#This Row],[Age]]&lt;=23,"[0-23]",Main[[#This Row],[Age]]&lt;=45,"[24-45]",Main[[#This Row],[Age]]&lt;=68,"[46-68]",Main[[#This Row],[Age]]&gt;68,"[68+]")</f>
        <v>[24-45]</v>
      </c>
      <c r="E468" t="s">
        <v>12</v>
      </c>
      <c r="F468" t="s">
        <v>16</v>
      </c>
      <c r="G468" s="6">
        <v>27.964298120989</v>
      </c>
      <c r="H468">
        <v>0</v>
      </c>
      <c r="I468">
        <v>3</v>
      </c>
      <c r="J468" s="3">
        <f>_xlfn.XLOOKUP(Main[[#This Row],[Patient_ID]],Hospitalvisits[Patient_ID],Hospitalvisits[Admission_Date])</f>
        <v>44626</v>
      </c>
      <c r="K468" s="3">
        <f>_xlfn.XLOOKUP(Main[[#This Row],[Patient_ID]],Hospitalvisits[Patient_ID],Hospitalvisits[Discharge_Date])</f>
        <v>44631</v>
      </c>
      <c r="L468">
        <f>Main[[#This Row],[Discharge Date]]-Main[[#This Row],[Admission Date]]</f>
        <v>5</v>
      </c>
      <c r="M468" t="str">
        <f>_xlfn.XLOOKUP(Main[[#This Row],[Patient_ID]],Hospitalvisits[Patient_ID],Hospitalvisits[Medical_Condition])</f>
        <v>Fracture</v>
      </c>
      <c r="N468" t="str">
        <f>_xlfn.XLOOKUP(Main[[#This Row],[Patient_ID]],Hospitalvisits[Patient_ID],Hospitalvisits[Department])</f>
        <v>Orthopedics</v>
      </c>
      <c r="O468" s="8">
        <f>_xlfn.XLOOKUP(Main[[#This Row],[Patient_ID]],Financials[Patient_ID],Financials[Total_Bill_Amount])</f>
        <v>42105</v>
      </c>
      <c r="P468">
        <f>_xlfn.XLOOKUP(Main[[#This Row],[Patient_ID]],Financials[Patient_ID],Financials[Insurance_Coverage])</f>
        <v>25553.503768995281</v>
      </c>
      <c r="Q468">
        <f>Main[[#This Row],[Total  Bill Amount]]-Main[[#This Row],[Insurance Coverage]]</f>
        <v>16551.496231004719</v>
      </c>
      <c r="R468">
        <f>_xlfn.XLOOKUP(Main[[#This Row],[Patient_ID]],Hospitalvisits[Patient_ID],Hospitalvisits[Readmission Status])</f>
        <v>0</v>
      </c>
      <c r="S468" t="str">
        <f>_xlfn.XLOOKUP(Main[[#This Row],[Patient_ID]],Hospitalvisits[Patient_ID],Hospitalvisits[Hospital_Bed])</f>
        <v>ICU</v>
      </c>
    </row>
    <row r="469" spans="1:19">
      <c r="A469">
        <v>520</v>
      </c>
      <c r="B469" t="s">
        <v>533</v>
      </c>
      <c r="C469">
        <v>51</v>
      </c>
      <c r="D469" t="str" cm="1">
        <f t="array" ref="D469">_xlfn.IFS(Main[[#This Row],[Age]]&lt;=23,"[0-23]",Main[[#This Row],[Age]]&lt;=45,"[24-45]",Main[[#This Row],[Age]]&lt;=68,"[46-68]",Main[[#This Row],[Age]]&gt;68,"[68+]")</f>
        <v>[46-68]</v>
      </c>
      <c r="E469" t="s">
        <v>12</v>
      </c>
      <c r="F469" t="s">
        <v>16</v>
      </c>
      <c r="G469" s="6">
        <v>30.251250743363329</v>
      </c>
      <c r="H469">
        <v>0</v>
      </c>
      <c r="I469">
        <v>3</v>
      </c>
      <c r="J469" s="3">
        <f>_xlfn.XLOOKUP(Main[[#This Row],[Patient_ID]],Hospitalvisits[Patient_ID],Hospitalvisits[Admission_Date])</f>
        <v>45653</v>
      </c>
      <c r="K469" s="3">
        <f>_xlfn.XLOOKUP(Main[[#This Row],[Patient_ID]],Hospitalvisits[Patient_ID],Hospitalvisits[Discharge_Date])</f>
        <v>45661</v>
      </c>
      <c r="L469">
        <f>Main[[#This Row],[Discharge Date]]-Main[[#This Row],[Admission Date]]</f>
        <v>8</v>
      </c>
      <c r="M469" t="str">
        <f>_xlfn.XLOOKUP(Main[[#This Row],[Patient_ID]],Hospitalvisits[Patient_ID],Hospitalvisits[Medical_Condition])</f>
        <v>Stroke</v>
      </c>
      <c r="N469" t="str">
        <f>_xlfn.XLOOKUP(Main[[#This Row],[Patient_ID]],Hospitalvisits[Patient_ID],Hospitalvisits[Department])</f>
        <v>Neurology</v>
      </c>
      <c r="O469" s="8">
        <f>_xlfn.XLOOKUP(Main[[#This Row],[Patient_ID]],Financials[Patient_ID],Financials[Total_Bill_Amount])</f>
        <v>18390</v>
      </c>
      <c r="P469">
        <f>_xlfn.XLOOKUP(Main[[#This Row],[Patient_ID]],Financials[Patient_ID],Financials[Insurance_Coverage])</f>
        <v>14867.00983050944</v>
      </c>
      <c r="Q469">
        <f>Main[[#This Row],[Total  Bill Amount]]-Main[[#This Row],[Insurance Coverage]]</f>
        <v>3522.9901694905602</v>
      </c>
      <c r="R469">
        <f>_xlfn.XLOOKUP(Main[[#This Row],[Patient_ID]],Hospitalvisits[Patient_ID],Hospitalvisits[Readmission Status])</f>
        <v>0</v>
      </c>
      <c r="S469" t="str">
        <f>_xlfn.XLOOKUP(Main[[#This Row],[Patient_ID]],Hospitalvisits[Patient_ID],Hospitalvisits[Hospital_Bed])</f>
        <v>ICU</v>
      </c>
    </row>
    <row r="470" spans="1:19">
      <c r="A470">
        <v>521</v>
      </c>
      <c r="B470" t="s">
        <v>534</v>
      </c>
      <c r="C470">
        <v>77</v>
      </c>
      <c r="D470" t="str" cm="1">
        <f t="array" ref="D470">_xlfn.IFS(Main[[#This Row],[Age]]&lt;=23,"[0-23]",Main[[#This Row],[Age]]&lt;=45,"[24-45]",Main[[#This Row],[Age]]&lt;=68,"[46-68]",Main[[#This Row],[Age]]&gt;68,"[68+]")</f>
        <v>[68+]</v>
      </c>
      <c r="E470" t="s">
        <v>12</v>
      </c>
      <c r="F470" t="s">
        <v>16</v>
      </c>
      <c r="G470" s="6">
        <v>31.02685282869248</v>
      </c>
      <c r="H470">
        <v>0</v>
      </c>
      <c r="I470">
        <v>5</v>
      </c>
      <c r="J470" s="3">
        <f>_xlfn.XLOOKUP(Main[[#This Row],[Patient_ID]],Hospitalvisits[Patient_ID],Hospitalvisits[Admission_Date])</f>
        <v>45042</v>
      </c>
      <c r="K470" s="3">
        <f>_xlfn.XLOOKUP(Main[[#This Row],[Patient_ID]],Hospitalvisits[Patient_ID],Hospitalvisits[Discharge_Date])</f>
        <v>45051</v>
      </c>
      <c r="L470">
        <f>Main[[#This Row],[Discharge Date]]-Main[[#This Row],[Admission Date]]</f>
        <v>9</v>
      </c>
      <c r="M470" t="str">
        <f>_xlfn.XLOOKUP(Main[[#This Row],[Patient_ID]],Hospitalvisits[Patient_ID],Hospitalvisits[Medical_Condition])</f>
        <v>Seizures</v>
      </c>
      <c r="N470" t="str">
        <f>_xlfn.XLOOKUP(Main[[#This Row],[Patient_ID]],Hospitalvisits[Patient_ID],Hospitalvisits[Department])</f>
        <v>Neurology</v>
      </c>
      <c r="O470" s="8">
        <f>_xlfn.XLOOKUP(Main[[#This Row],[Patient_ID]],Financials[Patient_ID],Financials[Total_Bill_Amount])</f>
        <v>7565</v>
      </c>
      <c r="P470">
        <f>_xlfn.XLOOKUP(Main[[#This Row],[Patient_ID]],Financials[Patient_ID],Financials[Insurance_Coverage])</f>
        <v>4262.3829131114553</v>
      </c>
      <c r="Q470">
        <f>Main[[#This Row],[Total  Bill Amount]]-Main[[#This Row],[Insurance Coverage]]</f>
        <v>3302.6170868885447</v>
      </c>
      <c r="R470">
        <f>_xlfn.XLOOKUP(Main[[#This Row],[Patient_ID]],Hospitalvisits[Patient_ID],Hospitalvisits[Readmission Status])</f>
        <v>1</v>
      </c>
      <c r="S470" t="str">
        <f>_xlfn.XLOOKUP(Main[[#This Row],[Patient_ID]],Hospitalvisits[Patient_ID],Hospitalvisits[Hospital_Bed])</f>
        <v>ICU</v>
      </c>
    </row>
    <row r="471" spans="1:19">
      <c r="A471">
        <v>522</v>
      </c>
      <c r="B471" t="s">
        <v>535</v>
      </c>
      <c r="C471">
        <v>46</v>
      </c>
      <c r="D471" t="str" cm="1">
        <f t="array" ref="D471">_xlfn.IFS(Main[[#This Row],[Age]]&lt;=23,"[0-23]",Main[[#This Row],[Age]]&lt;=45,"[24-45]",Main[[#This Row],[Age]]&lt;=68,"[46-68]",Main[[#This Row],[Age]]&gt;68,"[68+]")</f>
        <v>[46-68]</v>
      </c>
      <c r="E471" t="s">
        <v>9</v>
      </c>
      <c r="F471" t="s">
        <v>18</v>
      </c>
      <c r="G471" s="6">
        <v>16.33684040317975</v>
      </c>
      <c r="H471">
        <v>4</v>
      </c>
      <c r="I471">
        <v>7</v>
      </c>
      <c r="J471" s="3">
        <f>_xlfn.XLOOKUP(Main[[#This Row],[Patient_ID]],Hospitalvisits[Patient_ID],Hospitalvisits[Admission_Date])</f>
        <v>45167</v>
      </c>
      <c r="K471" s="3">
        <f>_xlfn.XLOOKUP(Main[[#This Row],[Patient_ID]],Hospitalvisits[Patient_ID],Hospitalvisits[Discharge_Date])</f>
        <v>45171</v>
      </c>
      <c r="L471">
        <f>Main[[#This Row],[Discharge Date]]-Main[[#This Row],[Admission Date]]</f>
        <v>4</v>
      </c>
      <c r="M471" t="str">
        <f>_xlfn.XLOOKUP(Main[[#This Row],[Patient_ID]],Hospitalvisits[Patient_ID],Hospitalvisits[Medical_Condition])</f>
        <v>Stroke</v>
      </c>
      <c r="N471" t="str">
        <f>_xlfn.XLOOKUP(Main[[#This Row],[Patient_ID]],Hospitalvisits[Patient_ID],Hospitalvisits[Department])</f>
        <v>Neurology</v>
      </c>
      <c r="O471" s="8">
        <f>_xlfn.XLOOKUP(Main[[#This Row],[Patient_ID]],Financials[Patient_ID],Financials[Total_Bill_Amount])</f>
        <v>24952</v>
      </c>
      <c r="P471">
        <f>_xlfn.XLOOKUP(Main[[#This Row],[Patient_ID]],Financials[Patient_ID],Financials[Insurance_Coverage])</f>
        <v>21470.4928302318</v>
      </c>
      <c r="Q471">
        <f>Main[[#This Row],[Total  Bill Amount]]-Main[[#This Row],[Insurance Coverage]]</f>
        <v>3481.5071697681997</v>
      </c>
      <c r="R471">
        <f>_xlfn.XLOOKUP(Main[[#This Row],[Patient_ID]],Hospitalvisits[Patient_ID],Hospitalvisits[Readmission Status])</f>
        <v>0</v>
      </c>
      <c r="S471" t="str">
        <f>_xlfn.XLOOKUP(Main[[#This Row],[Patient_ID]],Hospitalvisits[Patient_ID],Hospitalvisits[Hospital_Bed])</f>
        <v>Semi-Private Room</v>
      </c>
    </row>
    <row r="472" spans="1:19">
      <c r="A472">
        <v>523</v>
      </c>
      <c r="B472" t="s">
        <v>536</v>
      </c>
      <c r="C472">
        <v>76</v>
      </c>
      <c r="D472" t="str" cm="1">
        <f t="array" ref="D472">_xlfn.IFS(Main[[#This Row],[Age]]&lt;=23,"[0-23]",Main[[#This Row],[Age]]&lt;=45,"[24-45]",Main[[#This Row],[Age]]&lt;=68,"[46-68]",Main[[#This Row],[Age]]&gt;68,"[68+]")</f>
        <v>[68+]</v>
      </c>
      <c r="E472" t="s">
        <v>9</v>
      </c>
      <c r="F472" t="s">
        <v>18</v>
      </c>
      <c r="G472" s="6">
        <v>25.251011407965638</v>
      </c>
      <c r="H472">
        <v>4</v>
      </c>
      <c r="I472">
        <v>8</v>
      </c>
      <c r="J472" s="3">
        <f>_xlfn.XLOOKUP(Main[[#This Row],[Patient_ID]],Hospitalvisits[Patient_ID],Hospitalvisits[Admission_Date])</f>
        <v>44804</v>
      </c>
      <c r="K472" s="3">
        <f>_xlfn.XLOOKUP(Main[[#This Row],[Patient_ID]],Hospitalvisits[Patient_ID],Hospitalvisits[Discharge_Date])</f>
        <v>44805</v>
      </c>
      <c r="L472">
        <f>Main[[#This Row],[Discharge Date]]-Main[[#This Row],[Admission Date]]</f>
        <v>1</v>
      </c>
      <c r="M472" t="str">
        <f>_xlfn.XLOOKUP(Main[[#This Row],[Patient_ID]],Hospitalvisits[Patient_ID],Hospitalvisits[Medical_Condition])</f>
        <v>Allergies</v>
      </c>
      <c r="N472" t="str">
        <f>_xlfn.XLOOKUP(Main[[#This Row],[Patient_ID]],Hospitalvisits[Patient_ID],Hospitalvisits[Department])</f>
        <v>Pediatrics</v>
      </c>
      <c r="O472" s="8">
        <f>_xlfn.XLOOKUP(Main[[#This Row],[Patient_ID]],Financials[Patient_ID],Financials[Total_Bill_Amount])</f>
        <v>9364</v>
      </c>
      <c r="P472">
        <f>_xlfn.XLOOKUP(Main[[#This Row],[Patient_ID]],Financials[Patient_ID],Financials[Insurance_Coverage])</f>
        <v>7994.1025085903038</v>
      </c>
      <c r="Q472">
        <f>Main[[#This Row],[Total  Bill Amount]]-Main[[#This Row],[Insurance Coverage]]</f>
        <v>1369.8974914096962</v>
      </c>
      <c r="R472">
        <f>_xlfn.XLOOKUP(Main[[#This Row],[Patient_ID]],Hospitalvisits[Patient_ID],Hospitalvisits[Readmission Status])</f>
        <v>0</v>
      </c>
      <c r="S472" t="str">
        <f>_xlfn.XLOOKUP(Main[[#This Row],[Patient_ID]],Hospitalvisits[Patient_ID],Hospitalvisits[Hospital_Bed])</f>
        <v>General Ward</v>
      </c>
    </row>
    <row r="473" spans="1:19">
      <c r="A473">
        <v>524</v>
      </c>
      <c r="B473" t="s">
        <v>537</v>
      </c>
      <c r="C473">
        <v>41</v>
      </c>
      <c r="D473" t="str" cm="1">
        <f t="array" ref="D473">_xlfn.IFS(Main[[#This Row],[Age]]&lt;=23,"[0-23]",Main[[#This Row],[Age]]&lt;=45,"[24-45]",Main[[#This Row],[Age]]&lt;=68,"[46-68]",Main[[#This Row],[Age]]&gt;68,"[68+]")</f>
        <v>[24-45]</v>
      </c>
      <c r="E473" t="s">
        <v>12</v>
      </c>
      <c r="F473" t="s">
        <v>18</v>
      </c>
      <c r="G473" s="6">
        <v>26.6676969135893</v>
      </c>
      <c r="H473">
        <v>4</v>
      </c>
      <c r="I473">
        <v>4</v>
      </c>
      <c r="J473" s="3">
        <f>_xlfn.XLOOKUP(Main[[#This Row],[Patient_ID]],Hospitalvisits[Patient_ID],Hospitalvisits[Admission_Date])</f>
        <v>44709</v>
      </c>
      <c r="K473" s="3">
        <f>_xlfn.XLOOKUP(Main[[#This Row],[Patient_ID]],Hospitalvisits[Patient_ID],Hospitalvisits[Discharge_Date])</f>
        <v>44715</v>
      </c>
      <c r="L473">
        <f>Main[[#This Row],[Discharge Date]]-Main[[#This Row],[Admission Date]]</f>
        <v>6</v>
      </c>
      <c r="M473" t="str">
        <f>_xlfn.XLOOKUP(Main[[#This Row],[Patient_ID]],Hospitalvisits[Patient_ID],Hospitalvisits[Medical_Condition])</f>
        <v>Hypertension</v>
      </c>
      <c r="N473" t="str">
        <f>_xlfn.XLOOKUP(Main[[#This Row],[Patient_ID]],Hospitalvisits[Patient_ID],Hospitalvisits[Department])</f>
        <v>Cardiology</v>
      </c>
      <c r="O473" s="8">
        <f>_xlfn.XLOOKUP(Main[[#This Row],[Patient_ID]],Financials[Patient_ID],Financials[Total_Bill_Amount])</f>
        <v>27267</v>
      </c>
      <c r="P473">
        <f>_xlfn.XLOOKUP(Main[[#This Row],[Patient_ID]],Financials[Patient_ID],Financials[Insurance_Coverage])</f>
        <v>20288.899607849929</v>
      </c>
      <c r="Q473">
        <f>Main[[#This Row],[Total  Bill Amount]]-Main[[#This Row],[Insurance Coverage]]</f>
        <v>6978.1003921500705</v>
      </c>
      <c r="R473">
        <f>_xlfn.XLOOKUP(Main[[#This Row],[Patient_ID]],Hospitalvisits[Patient_ID],Hospitalvisits[Readmission Status])</f>
        <v>0</v>
      </c>
      <c r="S473" t="str">
        <f>_xlfn.XLOOKUP(Main[[#This Row],[Patient_ID]],Hospitalvisits[Patient_ID],Hospitalvisits[Hospital_Bed])</f>
        <v>General Ward</v>
      </c>
    </row>
    <row r="474" spans="1:19">
      <c r="A474">
        <v>525</v>
      </c>
      <c r="B474" t="s">
        <v>538</v>
      </c>
      <c r="C474">
        <v>14</v>
      </c>
      <c r="D474" t="str" cm="1">
        <f t="array" ref="D474">_xlfn.IFS(Main[[#This Row],[Age]]&lt;=23,"[0-23]",Main[[#This Row],[Age]]&lt;=45,"[24-45]",Main[[#This Row],[Age]]&lt;=68,"[46-68]",Main[[#This Row],[Age]]&gt;68,"[68+]")</f>
        <v>[0-23]</v>
      </c>
      <c r="E474" t="s">
        <v>12</v>
      </c>
      <c r="F474" t="s">
        <v>13</v>
      </c>
      <c r="G474" s="6">
        <v>29.915614585898791</v>
      </c>
      <c r="H474">
        <v>0</v>
      </c>
      <c r="I474">
        <v>5</v>
      </c>
      <c r="J474" s="3">
        <f>_xlfn.XLOOKUP(Main[[#This Row],[Patient_ID]],Hospitalvisits[Patient_ID],Hospitalvisits[Admission_Date])</f>
        <v>44722</v>
      </c>
      <c r="K474" s="3">
        <f>_xlfn.XLOOKUP(Main[[#This Row],[Patient_ID]],Hospitalvisits[Patient_ID],Hospitalvisits[Discharge_Date])</f>
        <v>44726</v>
      </c>
      <c r="L474">
        <f>Main[[#This Row],[Discharge Date]]-Main[[#This Row],[Admission Date]]</f>
        <v>4</v>
      </c>
      <c r="M474" t="str">
        <f>_xlfn.XLOOKUP(Main[[#This Row],[Patient_ID]],Hospitalvisits[Patient_ID],Hospitalvisits[Medical_Condition])</f>
        <v>Hypertension</v>
      </c>
      <c r="N474" t="str">
        <f>_xlfn.XLOOKUP(Main[[#This Row],[Patient_ID]],Hospitalvisits[Patient_ID],Hospitalvisits[Department])</f>
        <v>Cardiology</v>
      </c>
      <c r="O474" s="8">
        <f>_xlfn.XLOOKUP(Main[[#This Row],[Patient_ID]],Financials[Patient_ID],Financials[Total_Bill_Amount])</f>
        <v>16500</v>
      </c>
      <c r="P474">
        <f>_xlfn.XLOOKUP(Main[[#This Row],[Patient_ID]],Financials[Patient_ID],Financials[Insurance_Coverage])</f>
        <v>9050.1444875822926</v>
      </c>
      <c r="Q474">
        <f>Main[[#This Row],[Total  Bill Amount]]-Main[[#This Row],[Insurance Coverage]]</f>
        <v>7449.8555124177074</v>
      </c>
      <c r="R474">
        <f>_xlfn.XLOOKUP(Main[[#This Row],[Patient_ID]],Hospitalvisits[Patient_ID],Hospitalvisits[Readmission Status])</f>
        <v>0</v>
      </c>
      <c r="S474" t="str">
        <f>_xlfn.XLOOKUP(Main[[#This Row],[Patient_ID]],Hospitalvisits[Patient_ID],Hospitalvisits[Hospital_Bed])</f>
        <v>Semi-Private Room</v>
      </c>
    </row>
    <row r="475" spans="1:19">
      <c r="A475">
        <v>526</v>
      </c>
      <c r="B475" t="s">
        <v>539</v>
      </c>
      <c r="C475">
        <v>7</v>
      </c>
      <c r="D475" t="str" cm="1">
        <f t="array" ref="D475">_xlfn.IFS(Main[[#This Row],[Age]]&lt;=23,"[0-23]",Main[[#This Row],[Age]]&lt;=45,"[24-45]",Main[[#This Row],[Age]]&lt;=68,"[46-68]",Main[[#This Row],[Age]]&gt;68,"[68+]")</f>
        <v>[0-23]</v>
      </c>
      <c r="E475" t="s">
        <v>9</v>
      </c>
      <c r="F475" t="s">
        <v>18</v>
      </c>
      <c r="G475" s="6">
        <v>34.978352165758842</v>
      </c>
      <c r="H475">
        <v>0</v>
      </c>
      <c r="I475">
        <v>3</v>
      </c>
      <c r="J475" s="3">
        <f>_xlfn.XLOOKUP(Main[[#This Row],[Patient_ID]],Hospitalvisits[Patient_ID],Hospitalvisits[Admission_Date])</f>
        <v>44810</v>
      </c>
      <c r="K475" s="3">
        <f>_xlfn.XLOOKUP(Main[[#This Row],[Patient_ID]],Hospitalvisits[Patient_ID],Hospitalvisits[Discharge_Date])</f>
        <v>44812</v>
      </c>
      <c r="L475">
        <f>Main[[#This Row],[Discharge Date]]-Main[[#This Row],[Admission Date]]</f>
        <v>2</v>
      </c>
      <c r="M475" t="str">
        <f>_xlfn.XLOOKUP(Main[[#This Row],[Patient_ID]],Hospitalvisits[Patient_ID],Hospitalvisits[Medical_Condition])</f>
        <v>Severe Trauma</v>
      </c>
      <c r="N475" t="str">
        <f>_xlfn.XLOOKUP(Main[[#This Row],[Patient_ID]],Hospitalvisits[Patient_ID],Hospitalvisits[Department])</f>
        <v>Emergency</v>
      </c>
      <c r="O475" s="8">
        <f>_xlfn.XLOOKUP(Main[[#This Row],[Patient_ID]],Financials[Patient_ID],Financials[Total_Bill_Amount])</f>
        <v>28966</v>
      </c>
      <c r="P475">
        <f>_xlfn.XLOOKUP(Main[[#This Row],[Patient_ID]],Financials[Patient_ID],Financials[Insurance_Coverage])</f>
        <v>18578.14672417799</v>
      </c>
      <c r="Q475">
        <f>Main[[#This Row],[Total  Bill Amount]]-Main[[#This Row],[Insurance Coverage]]</f>
        <v>10387.85327582201</v>
      </c>
      <c r="R475">
        <f>_xlfn.XLOOKUP(Main[[#This Row],[Patient_ID]],Hospitalvisits[Patient_ID],Hospitalvisits[Readmission Status])</f>
        <v>0</v>
      </c>
      <c r="S475" t="str">
        <f>_xlfn.XLOOKUP(Main[[#This Row],[Patient_ID]],Hospitalvisits[Patient_ID],Hospitalvisits[Hospital_Bed])</f>
        <v>ICU</v>
      </c>
    </row>
    <row r="476" spans="1:19">
      <c r="A476">
        <v>527</v>
      </c>
      <c r="B476" t="s">
        <v>540</v>
      </c>
      <c r="C476">
        <v>44</v>
      </c>
      <c r="D476" t="str" cm="1">
        <f t="array" ref="D476">_xlfn.IFS(Main[[#This Row],[Age]]&lt;=23,"[0-23]",Main[[#This Row],[Age]]&lt;=45,"[24-45]",Main[[#This Row],[Age]]&lt;=68,"[46-68]",Main[[#This Row],[Age]]&gt;68,"[68+]")</f>
        <v>[24-45]</v>
      </c>
      <c r="E476" t="s">
        <v>12</v>
      </c>
      <c r="F476" t="s">
        <v>13</v>
      </c>
      <c r="G476" s="6">
        <v>21.79239735895883</v>
      </c>
      <c r="H476">
        <v>5</v>
      </c>
      <c r="I476">
        <v>10</v>
      </c>
      <c r="J476" s="3">
        <f>_xlfn.XLOOKUP(Main[[#This Row],[Patient_ID]],Hospitalvisits[Patient_ID],Hospitalvisits[Admission_Date])</f>
        <v>44586</v>
      </c>
      <c r="K476" s="3">
        <f>_xlfn.XLOOKUP(Main[[#This Row],[Patient_ID]],Hospitalvisits[Patient_ID],Hospitalvisits[Discharge_Date])</f>
        <v>44594</v>
      </c>
      <c r="L476">
        <f>Main[[#This Row],[Discharge Date]]-Main[[#This Row],[Admission Date]]</f>
        <v>8</v>
      </c>
      <c r="M476" t="str">
        <f>_xlfn.XLOOKUP(Main[[#This Row],[Patient_ID]],Hospitalvisits[Patient_ID],Hospitalvisits[Medical_Condition])</f>
        <v>Seizures</v>
      </c>
      <c r="N476" t="str">
        <f>_xlfn.XLOOKUP(Main[[#This Row],[Patient_ID]],Hospitalvisits[Patient_ID],Hospitalvisits[Department])</f>
        <v>Neurology</v>
      </c>
      <c r="O476" s="8">
        <f>_xlfn.XLOOKUP(Main[[#This Row],[Patient_ID]],Financials[Patient_ID],Financials[Total_Bill_Amount])</f>
        <v>14212</v>
      </c>
      <c r="P476">
        <f>_xlfn.XLOOKUP(Main[[#This Row],[Patient_ID]],Financials[Patient_ID],Financials[Insurance_Coverage])</f>
        <v>7963.5319814808736</v>
      </c>
      <c r="Q476">
        <f>Main[[#This Row],[Total  Bill Amount]]-Main[[#This Row],[Insurance Coverage]]</f>
        <v>6248.4680185191264</v>
      </c>
      <c r="R476">
        <f>_xlfn.XLOOKUP(Main[[#This Row],[Patient_ID]],Hospitalvisits[Patient_ID],Hospitalvisits[Readmission Status])</f>
        <v>0</v>
      </c>
      <c r="S476" t="str">
        <f>_xlfn.XLOOKUP(Main[[#This Row],[Patient_ID]],Hospitalvisits[Patient_ID],Hospitalvisits[Hospital_Bed])</f>
        <v>Private Room</v>
      </c>
    </row>
    <row r="477" spans="1:19">
      <c r="A477">
        <v>528</v>
      </c>
      <c r="B477" t="s">
        <v>541</v>
      </c>
      <c r="C477">
        <v>23</v>
      </c>
      <c r="D477" t="str" cm="1">
        <f t="array" ref="D477">_xlfn.IFS(Main[[#This Row],[Age]]&lt;=23,"[0-23]",Main[[#This Row],[Age]]&lt;=45,"[24-45]",Main[[#This Row],[Age]]&lt;=68,"[46-68]",Main[[#This Row],[Age]]&gt;68,"[68+]")</f>
        <v>[0-23]</v>
      </c>
      <c r="E477" t="s">
        <v>12</v>
      </c>
      <c r="F477" t="s">
        <v>18</v>
      </c>
      <c r="G477" s="6">
        <v>17.615916353826659</v>
      </c>
      <c r="H477">
        <v>3</v>
      </c>
      <c r="I477">
        <v>2</v>
      </c>
      <c r="J477" s="3">
        <f>_xlfn.XLOOKUP(Main[[#This Row],[Patient_ID]],Hospitalvisits[Patient_ID],Hospitalvisits[Admission_Date])</f>
        <v>44790</v>
      </c>
      <c r="K477" s="3">
        <f>_xlfn.XLOOKUP(Main[[#This Row],[Patient_ID]],Hospitalvisits[Patient_ID],Hospitalvisits[Discharge_Date])</f>
        <v>44806</v>
      </c>
      <c r="L477">
        <f>Main[[#This Row],[Discharge Date]]-Main[[#This Row],[Admission Date]]</f>
        <v>16</v>
      </c>
      <c r="M477" t="str">
        <f>_xlfn.XLOOKUP(Main[[#This Row],[Patient_ID]],Hospitalvisits[Patient_ID],Hospitalvisits[Medical_Condition])</f>
        <v>Tumor</v>
      </c>
      <c r="N477" t="str">
        <f>_xlfn.XLOOKUP(Main[[#This Row],[Patient_ID]],Hospitalvisits[Patient_ID],Hospitalvisits[Department])</f>
        <v>Oncology</v>
      </c>
      <c r="O477" s="8">
        <f>_xlfn.XLOOKUP(Main[[#This Row],[Patient_ID]],Financials[Patient_ID],Financials[Total_Bill_Amount])</f>
        <v>9015</v>
      </c>
      <c r="P477">
        <f>_xlfn.XLOOKUP(Main[[#This Row],[Patient_ID]],Financials[Patient_ID],Financials[Insurance_Coverage])</f>
        <v>4616.9061582642234</v>
      </c>
      <c r="Q477">
        <f>Main[[#This Row],[Total  Bill Amount]]-Main[[#This Row],[Insurance Coverage]]</f>
        <v>4398.0938417357766</v>
      </c>
      <c r="R477">
        <f>_xlfn.XLOOKUP(Main[[#This Row],[Patient_ID]],Hospitalvisits[Patient_ID],Hospitalvisits[Readmission Status])</f>
        <v>0</v>
      </c>
      <c r="S477" t="str">
        <f>_xlfn.XLOOKUP(Main[[#This Row],[Patient_ID]],Hospitalvisits[Patient_ID],Hospitalvisits[Hospital_Bed])</f>
        <v>Semi-Private Room</v>
      </c>
    </row>
    <row r="478" spans="1:19">
      <c r="A478">
        <v>530</v>
      </c>
      <c r="B478" t="s">
        <v>543</v>
      </c>
      <c r="C478">
        <v>33</v>
      </c>
      <c r="D478" t="str" cm="1">
        <f t="array" ref="D478">_xlfn.IFS(Main[[#This Row],[Age]]&lt;=23,"[0-23]",Main[[#This Row],[Age]]&lt;=45,"[24-45]",Main[[#This Row],[Age]]&lt;=68,"[46-68]",Main[[#This Row],[Age]]&gt;68,"[68+]")</f>
        <v>[24-45]</v>
      </c>
      <c r="E478" t="s">
        <v>12</v>
      </c>
      <c r="F478" t="s">
        <v>13</v>
      </c>
      <c r="G478" s="6">
        <v>30.228029168108868</v>
      </c>
      <c r="H478">
        <v>4</v>
      </c>
      <c r="I478">
        <v>3</v>
      </c>
      <c r="J478" s="3">
        <f>_xlfn.XLOOKUP(Main[[#This Row],[Patient_ID]],Hospitalvisits[Patient_ID],Hospitalvisits[Admission_Date])</f>
        <v>44678</v>
      </c>
      <c r="K478" s="3">
        <f>_xlfn.XLOOKUP(Main[[#This Row],[Patient_ID]],Hospitalvisits[Patient_ID],Hospitalvisits[Discharge_Date])</f>
        <v>44687</v>
      </c>
      <c r="L478">
        <f>Main[[#This Row],[Discharge Date]]-Main[[#This Row],[Admission Date]]</f>
        <v>9</v>
      </c>
      <c r="M478" t="str">
        <f>_xlfn.XLOOKUP(Main[[#This Row],[Patient_ID]],Hospitalvisits[Patient_ID],Hospitalvisits[Medical_Condition])</f>
        <v>Stroke</v>
      </c>
      <c r="N478" t="str">
        <f>_xlfn.XLOOKUP(Main[[#This Row],[Patient_ID]],Hospitalvisits[Patient_ID],Hospitalvisits[Department])</f>
        <v>Neurology</v>
      </c>
      <c r="O478" s="8">
        <f>_xlfn.XLOOKUP(Main[[#This Row],[Patient_ID]],Financials[Patient_ID],Financials[Total_Bill_Amount])</f>
        <v>5498</v>
      </c>
      <c r="P478">
        <f>_xlfn.XLOOKUP(Main[[#This Row],[Patient_ID]],Financials[Patient_ID],Financials[Insurance_Coverage])</f>
        <v>4383.060560120497</v>
      </c>
      <c r="Q478">
        <f>Main[[#This Row],[Total  Bill Amount]]-Main[[#This Row],[Insurance Coverage]]</f>
        <v>1114.939439879503</v>
      </c>
      <c r="R478">
        <f>_xlfn.XLOOKUP(Main[[#This Row],[Patient_ID]],Hospitalvisits[Patient_ID],Hospitalvisits[Readmission Status])</f>
        <v>0</v>
      </c>
      <c r="S478" t="str">
        <f>_xlfn.XLOOKUP(Main[[#This Row],[Patient_ID]],Hospitalvisits[Patient_ID],Hospitalvisits[Hospital_Bed])</f>
        <v>Semi-Private Room</v>
      </c>
    </row>
    <row r="479" spans="1:19">
      <c r="A479">
        <v>531</v>
      </c>
      <c r="B479" t="s">
        <v>544</v>
      </c>
      <c r="C479">
        <v>35</v>
      </c>
      <c r="D479" t="str" cm="1">
        <f t="array" ref="D479">_xlfn.IFS(Main[[#This Row],[Age]]&lt;=23,"[0-23]",Main[[#This Row],[Age]]&lt;=45,"[24-45]",Main[[#This Row],[Age]]&lt;=68,"[46-68]",Main[[#This Row],[Age]]&gt;68,"[68+]")</f>
        <v>[24-45]</v>
      </c>
      <c r="E479" t="s">
        <v>12</v>
      </c>
      <c r="F479" t="s">
        <v>10</v>
      </c>
      <c r="G479" s="6">
        <v>37.328097197031347</v>
      </c>
      <c r="H479">
        <v>1</v>
      </c>
      <c r="I479">
        <v>2</v>
      </c>
      <c r="J479" s="3">
        <f>_xlfn.XLOOKUP(Main[[#This Row],[Patient_ID]],Hospitalvisits[Patient_ID],Hospitalvisits[Admission_Date])</f>
        <v>44637</v>
      </c>
      <c r="K479" s="3">
        <f>_xlfn.XLOOKUP(Main[[#This Row],[Patient_ID]],Hospitalvisits[Patient_ID],Hospitalvisits[Discharge_Date])</f>
        <v>44643</v>
      </c>
      <c r="L479">
        <f>Main[[#This Row],[Discharge Date]]-Main[[#This Row],[Admission Date]]</f>
        <v>6</v>
      </c>
      <c r="M479" t="str">
        <f>_xlfn.XLOOKUP(Main[[#This Row],[Patient_ID]],Hospitalvisits[Patient_ID],Hospitalvisits[Medical_Condition])</f>
        <v>Severe Trauma</v>
      </c>
      <c r="N479" t="str">
        <f>_xlfn.XLOOKUP(Main[[#This Row],[Patient_ID]],Hospitalvisits[Patient_ID],Hospitalvisits[Department])</f>
        <v>Emergency</v>
      </c>
      <c r="O479" s="8">
        <f>_xlfn.XLOOKUP(Main[[#This Row],[Patient_ID]],Financials[Patient_ID],Financials[Total_Bill_Amount])</f>
        <v>20435</v>
      </c>
      <c r="P479">
        <f>_xlfn.XLOOKUP(Main[[#This Row],[Patient_ID]],Financials[Patient_ID],Financials[Insurance_Coverage])</f>
        <v>12191.30355775088</v>
      </c>
      <c r="Q479">
        <f>Main[[#This Row],[Total  Bill Amount]]-Main[[#This Row],[Insurance Coverage]]</f>
        <v>8243.6964422491201</v>
      </c>
      <c r="R479">
        <f>_xlfn.XLOOKUP(Main[[#This Row],[Patient_ID]],Hospitalvisits[Patient_ID],Hospitalvisits[Readmission Status])</f>
        <v>0</v>
      </c>
      <c r="S479" t="str">
        <f>_xlfn.XLOOKUP(Main[[#This Row],[Patient_ID]],Hospitalvisits[Patient_ID],Hospitalvisits[Hospital_Bed])</f>
        <v>ICU</v>
      </c>
    </row>
    <row r="480" spans="1:19">
      <c r="A480">
        <v>533</v>
      </c>
      <c r="B480" t="s">
        <v>546</v>
      </c>
      <c r="C480">
        <v>4</v>
      </c>
      <c r="D480" t="str" cm="1">
        <f t="array" ref="D480">_xlfn.IFS(Main[[#This Row],[Age]]&lt;=23,"[0-23]",Main[[#This Row],[Age]]&lt;=45,"[24-45]",Main[[#This Row],[Age]]&lt;=68,"[46-68]",Main[[#This Row],[Age]]&gt;68,"[68+]")</f>
        <v>[0-23]</v>
      </c>
      <c r="E480" t="s">
        <v>9</v>
      </c>
      <c r="F480" t="s">
        <v>13</v>
      </c>
      <c r="G480" s="6">
        <v>20.78251026418193</v>
      </c>
      <c r="H480">
        <v>1</v>
      </c>
      <c r="I480">
        <v>9</v>
      </c>
      <c r="J480" s="3">
        <f>_xlfn.XLOOKUP(Main[[#This Row],[Patient_ID]],Hospitalvisits[Patient_ID],Hospitalvisits[Admission_Date])</f>
        <v>44785</v>
      </c>
      <c r="K480" s="3">
        <f>_xlfn.XLOOKUP(Main[[#This Row],[Patient_ID]],Hospitalvisits[Patient_ID],Hospitalvisits[Discharge_Date])</f>
        <v>44787</v>
      </c>
      <c r="L480">
        <f>Main[[#This Row],[Discharge Date]]-Main[[#This Row],[Admission Date]]</f>
        <v>2</v>
      </c>
      <c r="M480" t="str">
        <f>_xlfn.XLOOKUP(Main[[#This Row],[Patient_ID]],Hospitalvisits[Patient_ID],Hospitalvisits[Medical_Condition])</f>
        <v>Asthma</v>
      </c>
      <c r="N480" t="str">
        <f>_xlfn.XLOOKUP(Main[[#This Row],[Patient_ID]],Hospitalvisits[Patient_ID],Hospitalvisits[Department])</f>
        <v>Pediatrics</v>
      </c>
      <c r="O480" s="8">
        <f>_xlfn.XLOOKUP(Main[[#This Row],[Patient_ID]],Financials[Patient_ID],Financials[Total_Bill_Amount])</f>
        <v>8207</v>
      </c>
      <c r="P480">
        <f>_xlfn.XLOOKUP(Main[[#This Row],[Patient_ID]],Financials[Patient_ID],Financials[Insurance_Coverage])</f>
        <v>6542.9200905164153</v>
      </c>
      <c r="Q480">
        <f>Main[[#This Row],[Total  Bill Amount]]-Main[[#This Row],[Insurance Coverage]]</f>
        <v>1664.0799094835847</v>
      </c>
      <c r="R480">
        <f>_xlfn.XLOOKUP(Main[[#This Row],[Patient_ID]],Hospitalvisits[Patient_ID],Hospitalvisits[Readmission Status])</f>
        <v>0</v>
      </c>
      <c r="S480" t="str">
        <f>_xlfn.XLOOKUP(Main[[#This Row],[Patient_ID]],Hospitalvisits[Patient_ID],Hospitalvisits[Hospital_Bed])</f>
        <v>Semi-Private Room</v>
      </c>
    </row>
    <row r="481" spans="1:19">
      <c r="A481">
        <v>534</v>
      </c>
      <c r="B481" t="s">
        <v>547</v>
      </c>
      <c r="C481">
        <v>34</v>
      </c>
      <c r="D481" t="str" cm="1">
        <f t="array" ref="D481">_xlfn.IFS(Main[[#This Row],[Age]]&lt;=23,"[0-23]",Main[[#This Row],[Age]]&lt;=45,"[24-45]",Main[[#This Row],[Age]]&lt;=68,"[46-68]",Main[[#This Row],[Age]]&gt;68,"[68+]")</f>
        <v>[24-45]</v>
      </c>
      <c r="E481" t="s">
        <v>9</v>
      </c>
      <c r="F481" t="s">
        <v>13</v>
      </c>
      <c r="G481" s="6">
        <v>29.150419670955081</v>
      </c>
      <c r="H481">
        <v>5</v>
      </c>
      <c r="I481">
        <v>3</v>
      </c>
      <c r="J481" s="3">
        <f>_xlfn.XLOOKUP(Main[[#This Row],[Patient_ID]],Hospitalvisits[Patient_ID],Hospitalvisits[Admission_Date])</f>
        <v>44749</v>
      </c>
      <c r="K481" s="3">
        <f>_xlfn.XLOOKUP(Main[[#This Row],[Patient_ID]],Hospitalvisits[Patient_ID],Hospitalvisits[Discharge_Date])</f>
        <v>44757</v>
      </c>
      <c r="L481">
        <f>Main[[#This Row],[Discharge Date]]-Main[[#This Row],[Admission Date]]</f>
        <v>8</v>
      </c>
      <c r="M481" t="str">
        <f>_xlfn.XLOOKUP(Main[[#This Row],[Patient_ID]],Hospitalvisits[Patient_ID],Hospitalvisits[Medical_Condition])</f>
        <v>Cancer</v>
      </c>
      <c r="N481" t="str">
        <f>_xlfn.XLOOKUP(Main[[#This Row],[Patient_ID]],Hospitalvisits[Patient_ID],Hospitalvisits[Department])</f>
        <v>Oncology</v>
      </c>
      <c r="O481" s="8">
        <f>_xlfn.XLOOKUP(Main[[#This Row],[Patient_ID]],Financials[Patient_ID],Financials[Total_Bill_Amount])</f>
        <v>12879</v>
      </c>
      <c r="P481">
        <f>_xlfn.XLOOKUP(Main[[#This Row],[Patient_ID]],Financials[Patient_ID],Financials[Insurance_Coverage])</f>
        <v>10238.14141359293</v>
      </c>
      <c r="Q481">
        <f>Main[[#This Row],[Total  Bill Amount]]-Main[[#This Row],[Insurance Coverage]]</f>
        <v>2640.8585864070701</v>
      </c>
      <c r="R481">
        <f>_xlfn.XLOOKUP(Main[[#This Row],[Patient_ID]],Hospitalvisits[Patient_ID],Hospitalvisits[Readmission Status])</f>
        <v>0</v>
      </c>
      <c r="S481" t="str">
        <f>_xlfn.XLOOKUP(Main[[#This Row],[Patient_ID]],Hospitalvisits[Patient_ID],Hospitalvisits[Hospital_Bed])</f>
        <v>ICU</v>
      </c>
    </row>
    <row r="482" spans="1:19">
      <c r="A482">
        <v>535</v>
      </c>
      <c r="B482" t="s">
        <v>548</v>
      </c>
      <c r="C482">
        <v>42</v>
      </c>
      <c r="D482" t="str" cm="1">
        <f t="array" ref="D482">_xlfn.IFS(Main[[#This Row],[Age]]&lt;=23,"[0-23]",Main[[#This Row],[Age]]&lt;=45,"[24-45]",Main[[#This Row],[Age]]&lt;=68,"[46-68]",Main[[#This Row],[Age]]&gt;68,"[68+]")</f>
        <v>[24-45]</v>
      </c>
      <c r="E482" t="s">
        <v>12</v>
      </c>
      <c r="F482" t="s">
        <v>10</v>
      </c>
      <c r="G482" s="6">
        <v>36.794414594825412</v>
      </c>
      <c r="H482">
        <v>1</v>
      </c>
      <c r="I482">
        <v>4</v>
      </c>
      <c r="J482" s="3">
        <f>_xlfn.XLOOKUP(Main[[#This Row],[Patient_ID]],Hospitalvisits[Patient_ID],Hospitalvisits[Admission_Date])</f>
        <v>44728</v>
      </c>
      <c r="K482" s="3">
        <f>_xlfn.XLOOKUP(Main[[#This Row],[Patient_ID]],Hospitalvisits[Patient_ID],Hospitalvisits[Discharge_Date])</f>
        <v>44739</v>
      </c>
      <c r="L482">
        <f>Main[[#This Row],[Discharge Date]]-Main[[#This Row],[Admission Date]]</f>
        <v>11</v>
      </c>
      <c r="M482" t="str">
        <f>_xlfn.XLOOKUP(Main[[#This Row],[Patient_ID]],Hospitalvisits[Patient_ID],Hospitalvisits[Medical_Condition])</f>
        <v>Seizures</v>
      </c>
      <c r="N482" t="str">
        <f>_xlfn.XLOOKUP(Main[[#This Row],[Patient_ID]],Hospitalvisits[Patient_ID],Hospitalvisits[Department])</f>
        <v>Neurology</v>
      </c>
      <c r="O482" s="8">
        <f>_xlfn.XLOOKUP(Main[[#This Row],[Patient_ID]],Financials[Patient_ID],Financials[Total_Bill_Amount])</f>
        <v>27656</v>
      </c>
      <c r="P482">
        <f>_xlfn.XLOOKUP(Main[[#This Row],[Patient_ID]],Financials[Patient_ID],Financials[Insurance_Coverage])</f>
        <v>18466.610276327599</v>
      </c>
      <c r="Q482">
        <f>Main[[#This Row],[Total  Bill Amount]]-Main[[#This Row],[Insurance Coverage]]</f>
        <v>9189.3897236724006</v>
      </c>
      <c r="R482">
        <f>_xlfn.XLOOKUP(Main[[#This Row],[Patient_ID]],Hospitalvisits[Patient_ID],Hospitalvisits[Readmission Status])</f>
        <v>0</v>
      </c>
      <c r="S482" t="str">
        <f>_xlfn.XLOOKUP(Main[[#This Row],[Patient_ID]],Hospitalvisits[Patient_ID],Hospitalvisits[Hospital_Bed])</f>
        <v>ICU</v>
      </c>
    </row>
    <row r="483" spans="1:19">
      <c r="A483">
        <v>537</v>
      </c>
      <c r="B483" t="s">
        <v>550</v>
      </c>
      <c r="C483">
        <v>47</v>
      </c>
      <c r="D483" t="str" cm="1">
        <f t="array" ref="D483">_xlfn.IFS(Main[[#This Row],[Age]]&lt;=23,"[0-23]",Main[[#This Row],[Age]]&lt;=45,"[24-45]",Main[[#This Row],[Age]]&lt;=68,"[46-68]",Main[[#This Row],[Age]]&gt;68,"[68+]")</f>
        <v>[46-68]</v>
      </c>
      <c r="E483" t="s">
        <v>9</v>
      </c>
      <c r="F483" t="s">
        <v>16</v>
      </c>
      <c r="G483" s="6">
        <v>21.907642571194501</v>
      </c>
      <c r="H483">
        <v>4</v>
      </c>
      <c r="I483">
        <v>7</v>
      </c>
      <c r="J483" s="3">
        <f>_xlfn.XLOOKUP(Main[[#This Row],[Patient_ID]],Hospitalvisits[Patient_ID],Hospitalvisits[Admission_Date])</f>
        <v>44756</v>
      </c>
      <c r="K483" s="3">
        <f>_xlfn.XLOOKUP(Main[[#This Row],[Patient_ID]],Hospitalvisits[Patient_ID],Hospitalvisits[Discharge_Date])</f>
        <v>44764</v>
      </c>
      <c r="L483">
        <f>Main[[#This Row],[Discharge Date]]-Main[[#This Row],[Admission Date]]</f>
        <v>8</v>
      </c>
      <c r="M483" t="str">
        <f>_xlfn.XLOOKUP(Main[[#This Row],[Patient_ID]],Hospitalvisits[Patient_ID],Hospitalvisits[Medical_Condition])</f>
        <v>Internal Bleeding</v>
      </c>
      <c r="N483" t="str">
        <f>_xlfn.XLOOKUP(Main[[#This Row],[Patient_ID]],Hospitalvisits[Patient_ID],Hospitalvisits[Department])</f>
        <v>Emergency</v>
      </c>
      <c r="O483" s="8">
        <f>_xlfn.XLOOKUP(Main[[#This Row],[Patient_ID]],Financials[Patient_ID],Financials[Total_Bill_Amount])</f>
        <v>14596</v>
      </c>
      <c r="P483">
        <f>_xlfn.XLOOKUP(Main[[#This Row],[Patient_ID]],Financials[Patient_ID],Financials[Insurance_Coverage])</f>
        <v>7532.8084580318146</v>
      </c>
      <c r="Q483">
        <f>Main[[#This Row],[Total  Bill Amount]]-Main[[#This Row],[Insurance Coverage]]</f>
        <v>7063.1915419681854</v>
      </c>
      <c r="R483">
        <f>_xlfn.XLOOKUP(Main[[#This Row],[Patient_ID]],Hospitalvisits[Patient_ID],Hospitalvisits[Readmission Status])</f>
        <v>0</v>
      </c>
      <c r="S483" t="str">
        <f>_xlfn.XLOOKUP(Main[[#This Row],[Patient_ID]],Hospitalvisits[Patient_ID],Hospitalvisits[Hospital_Bed])</f>
        <v>Semi-Private Room</v>
      </c>
    </row>
    <row r="484" spans="1:19">
      <c r="A484">
        <v>539</v>
      </c>
      <c r="B484" t="s">
        <v>552</v>
      </c>
      <c r="C484">
        <v>54</v>
      </c>
      <c r="D484" t="str" cm="1">
        <f t="array" ref="D484">_xlfn.IFS(Main[[#This Row],[Age]]&lt;=23,"[0-23]",Main[[#This Row],[Age]]&lt;=45,"[24-45]",Main[[#This Row],[Age]]&lt;=68,"[46-68]",Main[[#This Row],[Age]]&gt;68,"[68+]")</f>
        <v>[46-68]</v>
      </c>
      <c r="E484" t="s">
        <v>12</v>
      </c>
      <c r="F484" t="s">
        <v>13</v>
      </c>
      <c r="G484" s="6">
        <v>28.525167906112081</v>
      </c>
      <c r="H484">
        <v>4</v>
      </c>
      <c r="I484">
        <v>6</v>
      </c>
      <c r="J484" s="3">
        <f>_xlfn.XLOOKUP(Main[[#This Row],[Patient_ID]],Hospitalvisits[Patient_ID],Hospitalvisits[Admission_Date])</f>
        <v>44658</v>
      </c>
      <c r="K484" s="3">
        <f>_xlfn.XLOOKUP(Main[[#This Row],[Patient_ID]],Hospitalvisits[Patient_ID],Hospitalvisits[Discharge_Date])</f>
        <v>44665</v>
      </c>
      <c r="L484">
        <f>Main[[#This Row],[Discharge Date]]-Main[[#This Row],[Admission Date]]</f>
        <v>7</v>
      </c>
      <c r="M484" t="str">
        <f>_xlfn.XLOOKUP(Main[[#This Row],[Patient_ID]],Hospitalvisits[Patient_ID],Hospitalvisits[Medical_Condition])</f>
        <v>Internal Bleeding</v>
      </c>
      <c r="N484" t="str">
        <f>_xlfn.XLOOKUP(Main[[#This Row],[Patient_ID]],Hospitalvisits[Patient_ID],Hospitalvisits[Department])</f>
        <v>Emergency</v>
      </c>
      <c r="O484" s="8">
        <f>_xlfn.XLOOKUP(Main[[#This Row],[Patient_ID]],Financials[Patient_ID],Financials[Total_Bill_Amount])</f>
        <v>19271</v>
      </c>
      <c r="P484">
        <f>_xlfn.XLOOKUP(Main[[#This Row],[Patient_ID]],Financials[Patient_ID],Financials[Insurance_Coverage])</f>
        <v>10114.68392965254</v>
      </c>
      <c r="Q484">
        <f>Main[[#This Row],[Total  Bill Amount]]-Main[[#This Row],[Insurance Coverage]]</f>
        <v>9156.3160703474605</v>
      </c>
      <c r="R484">
        <f>_xlfn.XLOOKUP(Main[[#This Row],[Patient_ID]],Hospitalvisits[Patient_ID],Hospitalvisits[Readmission Status])</f>
        <v>0</v>
      </c>
      <c r="S484" t="str">
        <f>_xlfn.XLOOKUP(Main[[#This Row],[Patient_ID]],Hospitalvisits[Patient_ID],Hospitalvisits[Hospital_Bed])</f>
        <v>ICU</v>
      </c>
    </row>
    <row r="485" spans="1:19">
      <c r="A485">
        <v>540</v>
      </c>
      <c r="B485" t="s">
        <v>553</v>
      </c>
      <c r="C485">
        <v>60</v>
      </c>
      <c r="D485" t="str" cm="1">
        <f t="array" ref="D485">_xlfn.IFS(Main[[#This Row],[Age]]&lt;=23,"[0-23]",Main[[#This Row],[Age]]&lt;=45,"[24-45]",Main[[#This Row],[Age]]&lt;=68,"[46-68]",Main[[#This Row],[Age]]&gt;68,"[68+]")</f>
        <v>[46-68]</v>
      </c>
      <c r="E485" t="s">
        <v>9</v>
      </c>
      <c r="F485" t="s">
        <v>13</v>
      </c>
      <c r="G485" s="6">
        <v>32.60238304113242</v>
      </c>
      <c r="H485">
        <v>1</v>
      </c>
      <c r="I485">
        <v>2</v>
      </c>
      <c r="J485" s="3">
        <f>_xlfn.XLOOKUP(Main[[#This Row],[Patient_ID]],Hospitalvisits[Patient_ID],Hospitalvisits[Admission_Date])</f>
        <v>44946</v>
      </c>
      <c r="K485" s="3">
        <f>_xlfn.XLOOKUP(Main[[#This Row],[Patient_ID]],Hospitalvisits[Patient_ID],Hospitalvisits[Discharge_Date])</f>
        <v>44953</v>
      </c>
      <c r="L485">
        <f>Main[[#This Row],[Discharge Date]]-Main[[#This Row],[Admission Date]]</f>
        <v>7</v>
      </c>
      <c r="M485" t="str">
        <f>_xlfn.XLOOKUP(Main[[#This Row],[Patient_ID]],Hospitalvisits[Patient_ID],Hospitalvisits[Medical_Condition])</f>
        <v>Heart Disease</v>
      </c>
      <c r="N485" t="str">
        <f>_xlfn.XLOOKUP(Main[[#This Row],[Patient_ID]],Hospitalvisits[Patient_ID],Hospitalvisits[Department])</f>
        <v>Cardiology</v>
      </c>
      <c r="O485" s="8">
        <f>_xlfn.XLOOKUP(Main[[#This Row],[Patient_ID]],Financials[Patient_ID],Financials[Total_Bill_Amount])</f>
        <v>28181</v>
      </c>
      <c r="P485">
        <f>_xlfn.XLOOKUP(Main[[#This Row],[Patient_ID]],Financials[Patient_ID],Financials[Insurance_Coverage])</f>
        <v>18583.309981399729</v>
      </c>
      <c r="Q485">
        <f>Main[[#This Row],[Total  Bill Amount]]-Main[[#This Row],[Insurance Coverage]]</f>
        <v>9597.6900186002713</v>
      </c>
      <c r="R485">
        <f>_xlfn.XLOOKUP(Main[[#This Row],[Patient_ID]],Hospitalvisits[Patient_ID],Hospitalvisits[Readmission Status])</f>
        <v>0</v>
      </c>
      <c r="S485" t="str">
        <f>_xlfn.XLOOKUP(Main[[#This Row],[Patient_ID]],Hospitalvisits[Patient_ID],Hospitalvisits[Hospital_Bed])</f>
        <v>General Ward</v>
      </c>
    </row>
    <row r="486" spans="1:19">
      <c r="A486">
        <v>541</v>
      </c>
      <c r="B486" t="s">
        <v>554</v>
      </c>
      <c r="C486">
        <v>15</v>
      </c>
      <c r="D486" t="str" cm="1">
        <f t="array" ref="D486">_xlfn.IFS(Main[[#This Row],[Age]]&lt;=23,"[0-23]",Main[[#This Row],[Age]]&lt;=45,"[24-45]",Main[[#This Row],[Age]]&lt;=68,"[46-68]",Main[[#This Row],[Age]]&gt;68,"[68+]")</f>
        <v>[0-23]</v>
      </c>
      <c r="E486" t="s">
        <v>12</v>
      </c>
      <c r="F486" t="s">
        <v>10</v>
      </c>
      <c r="G486" s="6">
        <v>37.893852839627222</v>
      </c>
      <c r="H486">
        <v>2</v>
      </c>
      <c r="I486">
        <v>5</v>
      </c>
      <c r="J486" s="3">
        <f>_xlfn.XLOOKUP(Main[[#This Row],[Patient_ID]],Hospitalvisits[Patient_ID],Hospitalvisits[Admission_Date])</f>
        <v>44575</v>
      </c>
      <c r="K486" s="3">
        <f>_xlfn.XLOOKUP(Main[[#This Row],[Patient_ID]],Hospitalvisits[Patient_ID],Hospitalvisits[Discharge_Date])</f>
        <v>44580</v>
      </c>
      <c r="L486">
        <f>Main[[#This Row],[Discharge Date]]-Main[[#This Row],[Admission Date]]</f>
        <v>5</v>
      </c>
      <c r="M486" t="str">
        <f>_xlfn.XLOOKUP(Main[[#This Row],[Patient_ID]],Hospitalvisits[Patient_ID],Hospitalvisits[Medical_Condition])</f>
        <v>Heart Disease</v>
      </c>
      <c r="N486" t="str">
        <f>_xlfn.XLOOKUP(Main[[#This Row],[Patient_ID]],Hospitalvisits[Patient_ID],Hospitalvisits[Department])</f>
        <v>Cardiology</v>
      </c>
      <c r="O486" s="8">
        <f>_xlfn.XLOOKUP(Main[[#This Row],[Patient_ID]],Financials[Patient_ID],Financials[Total_Bill_Amount])</f>
        <v>28942</v>
      </c>
      <c r="P486">
        <f>_xlfn.XLOOKUP(Main[[#This Row],[Patient_ID]],Financials[Patient_ID],Financials[Insurance_Coverage])</f>
        <v>24643.376699585551</v>
      </c>
      <c r="Q486">
        <f>Main[[#This Row],[Total  Bill Amount]]-Main[[#This Row],[Insurance Coverage]]</f>
        <v>4298.6233004144487</v>
      </c>
      <c r="R486">
        <f>_xlfn.XLOOKUP(Main[[#This Row],[Patient_ID]],Hospitalvisits[Patient_ID],Hospitalvisits[Readmission Status])</f>
        <v>1</v>
      </c>
      <c r="S486" t="str">
        <f>_xlfn.XLOOKUP(Main[[#This Row],[Patient_ID]],Hospitalvisits[Patient_ID],Hospitalvisits[Hospital_Bed])</f>
        <v>Private Room</v>
      </c>
    </row>
    <row r="487" spans="1:19">
      <c r="A487">
        <v>542</v>
      </c>
      <c r="B487" t="s">
        <v>555</v>
      </c>
      <c r="C487">
        <v>53</v>
      </c>
      <c r="D487" t="str" cm="1">
        <f t="array" ref="D487">_xlfn.IFS(Main[[#This Row],[Age]]&lt;=23,"[0-23]",Main[[#This Row],[Age]]&lt;=45,"[24-45]",Main[[#This Row],[Age]]&lt;=68,"[46-68]",Main[[#This Row],[Age]]&gt;68,"[68+]")</f>
        <v>[46-68]</v>
      </c>
      <c r="E487" t="s">
        <v>9</v>
      </c>
      <c r="F487" t="s">
        <v>10</v>
      </c>
      <c r="G487" s="6">
        <v>28.08905150981543</v>
      </c>
      <c r="H487">
        <v>0</v>
      </c>
      <c r="I487">
        <v>8</v>
      </c>
      <c r="J487" s="3">
        <f>_xlfn.XLOOKUP(Main[[#This Row],[Patient_ID]],Hospitalvisits[Patient_ID],Hospitalvisits[Admission_Date])</f>
        <v>44902</v>
      </c>
      <c r="K487" s="3">
        <f>_xlfn.XLOOKUP(Main[[#This Row],[Patient_ID]],Hospitalvisits[Patient_ID],Hospitalvisits[Discharge_Date])</f>
        <v>44907</v>
      </c>
      <c r="L487">
        <f>Main[[#This Row],[Discharge Date]]-Main[[#This Row],[Admission Date]]</f>
        <v>5</v>
      </c>
      <c r="M487" t="str">
        <f>_xlfn.XLOOKUP(Main[[#This Row],[Patient_ID]],Hospitalvisits[Patient_ID],Hospitalvisits[Medical_Condition])</f>
        <v>Fracture</v>
      </c>
      <c r="N487" t="str">
        <f>_xlfn.XLOOKUP(Main[[#This Row],[Patient_ID]],Hospitalvisits[Patient_ID],Hospitalvisits[Department])</f>
        <v>Orthopedics</v>
      </c>
      <c r="O487" s="8">
        <f>_xlfn.XLOOKUP(Main[[#This Row],[Patient_ID]],Financials[Patient_ID],Financials[Total_Bill_Amount])</f>
        <v>6549</v>
      </c>
      <c r="P487">
        <f>_xlfn.XLOOKUP(Main[[#This Row],[Patient_ID]],Financials[Patient_ID],Financials[Insurance_Coverage])</f>
        <v>4159.9039185334514</v>
      </c>
      <c r="Q487">
        <f>Main[[#This Row],[Total  Bill Amount]]-Main[[#This Row],[Insurance Coverage]]</f>
        <v>2389.0960814665486</v>
      </c>
      <c r="R487">
        <f>_xlfn.XLOOKUP(Main[[#This Row],[Patient_ID]],Hospitalvisits[Patient_ID],Hospitalvisits[Readmission Status])</f>
        <v>0</v>
      </c>
      <c r="S487" t="str">
        <f>_xlfn.XLOOKUP(Main[[#This Row],[Patient_ID]],Hospitalvisits[Patient_ID],Hospitalvisits[Hospital_Bed])</f>
        <v>Private Room</v>
      </c>
    </row>
    <row r="488" spans="1:19">
      <c r="A488">
        <v>543</v>
      </c>
      <c r="B488" t="s">
        <v>556</v>
      </c>
      <c r="C488">
        <v>26</v>
      </c>
      <c r="D488" t="str" cm="1">
        <f t="array" ref="D488">_xlfn.IFS(Main[[#This Row],[Age]]&lt;=23,"[0-23]",Main[[#This Row],[Age]]&lt;=45,"[24-45]",Main[[#This Row],[Age]]&lt;=68,"[46-68]",Main[[#This Row],[Age]]&gt;68,"[68+]")</f>
        <v>[24-45]</v>
      </c>
      <c r="E488" t="s">
        <v>12</v>
      </c>
      <c r="F488" t="s">
        <v>18</v>
      </c>
      <c r="G488" s="6">
        <v>24.949326141281031</v>
      </c>
      <c r="H488">
        <v>5</v>
      </c>
      <c r="I488">
        <v>6</v>
      </c>
      <c r="J488" s="3">
        <f>_xlfn.XLOOKUP(Main[[#This Row],[Patient_ID]],Hospitalvisits[Patient_ID],Hospitalvisits[Admission_Date])</f>
        <v>45270</v>
      </c>
      <c r="K488" s="3">
        <f>_xlfn.XLOOKUP(Main[[#This Row],[Patient_ID]],Hospitalvisits[Patient_ID],Hospitalvisits[Discharge_Date])</f>
        <v>45278</v>
      </c>
      <c r="L488">
        <f>Main[[#This Row],[Discharge Date]]-Main[[#This Row],[Admission Date]]</f>
        <v>8</v>
      </c>
      <c r="M488" t="str">
        <f>_xlfn.XLOOKUP(Main[[#This Row],[Patient_ID]],Hospitalvisits[Patient_ID],Hospitalvisits[Medical_Condition])</f>
        <v>Stroke</v>
      </c>
      <c r="N488" t="str">
        <f>_xlfn.XLOOKUP(Main[[#This Row],[Patient_ID]],Hospitalvisits[Patient_ID],Hospitalvisits[Department])</f>
        <v>Neurology</v>
      </c>
      <c r="O488" s="8">
        <f>_xlfn.XLOOKUP(Main[[#This Row],[Patient_ID]],Financials[Patient_ID],Financials[Total_Bill_Amount])</f>
        <v>17331</v>
      </c>
      <c r="P488">
        <f>_xlfn.XLOOKUP(Main[[#This Row],[Patient_ID]],Financials[Patient_ID],Financials[Insurance_Coverage])</f>
        <v>13003.464691089381</v>
      </c>
      <c r="Q488">
        <f>Main[[#This Row],[Total  Bill Amount]]-Main[[#This Row],[Insurance Coverage]]</f>
        <v>4327.5353089106193</v>
      </c>
      <c r="R488">
        <f>_xlfn.XLOOKUP(Main[[#This Row],[Patient_ID]],Hospitalvisits[Patient_ID],Hospitalvisits[Readmission Status])</f>
        <v>0</v>
      </c>
      <c r="S488" t="str">
        <f>_xlfn.XLOOKUP(Main[[#This Row],[Patient_ID]],Hospitalvisits[Patient_ID],Hospitalvisits[Hospital_Bed])</f>
        <v>Private Room</v>
      </c>
    </row>
    <row r="489" spans="1:19">
      <c r="A489">
        <v>544</v>
      </c>
      <c r="B489" t="s">
        <v>557</v>
      </c>
      <c r="C489">
        <v>32</v>
      </c>
      <c r="D489" t="str" cm="1">
        <f t="array" ref="D489">_xlfn.IFS(Main[[#This Row],[Age]]&lt;=23,"[0-23]",Main[[#This Row],[Age]]&lt;=45,"[24-45]",Main[[#This Row],[Age]]&lt;=68,"[46-68]",Main[[#This Row],[Age]]&gt;68,"[68+]")</f>
        <v>[24-45]</v>
      </c>
      <c r="E489" t="s">
        <v>9</v>
      </c>
      <c r="F489" t="s">
        <v>10</v>
      </c>
      <c r="G489" s="6">
        <v>39.865890259170527</v>
      </c>
      <c r="H489">
        <v>0</v>
      </c>
      <c r="I489">
        <v>8</v>
      </c>
      <c r="J489" s="3">
        <f>_xlfn.XLOOKUP(Main[[#This Row],[Patient_ID]],Hospitalvisits[Patient_ID],Hospitalvisits[Admission_Date])</f>
        <v>44874</v>
      </c>
      <c r="K489" s="3">
        <f>_xlfn.XLOOKUP(Main[[#This Row],[Patient_ID]],Hospitalvisits[Patient_ID],Hospitalvisits[Discharge_Date])</f>
        <v>44880</v>
      </c>
      <c r="L489">
        <f>Main[[#This Row],[Discharge Date]]-Main[[#This Row],[Admission Date]]</f>
        <v>6</v>
      </c>
      <c r="M489" t="str">
        <f>_xlfn.XLOOKUP(Main[[#This Row],[Patient_ID]],Hospitalvisits[Patient_ID],Hospitalvisits[Medical_Condition])</f>
        <v>Seizures</v>
      </c>
      <c r="N489" t="str">
        <f>_xlfn.XLOOKUP(Main[[#This Row],[Patient_ID]],Hospitalvisits[Patient_ID],Hospitalvisits[Department])</f>
        <v>Neurology</v>
      </c>
      <c r="O489" s="8">
        <f>_xlfn.XLOOKUP(Main[[#This Row],[Patient_ID]],Financials[Patient_ID],Financials[Total_Bill_Amount])</f>
        <v>5291</v>
      </c>
      <c r="P489">
        <f>_xlfn.XLOOKUP(Main[[#This Row],[Patient_ID]],Financials[Patient_ID],Financials[Insurance_Coverage])</f>
        <v>4654.0601989144589</v>
      </c>
      <c r="Q489">
        <f>Main[[#This Row],[Total  Bill Amount]]-Main[[#This Row],[Insurance Coverage]]</f>
        <v>636.93980108554115</v>
      </c>
      <c r="R489">
        <f>_xlfn.XLOOKUP(Main[[#This Row],[Patient_ID]],Hospitalvisits[Patient_ID],Hospitalvisits[Readmission Status])</f>
        <v>0</v>
      </c>
      <c r="S489" t="str">
        <f>_xlfn.XLOOKUP(Main[[#This Row],[Patient_ID]],Hospitalvisits[Patient_ID],Hospitalvisits[Hospital_Bed])</f>
        <v>General Ward</v>
      </c>
    </row>
    <row r="490" spans="1:19">
      <c r="A490">
        <v>545</v>
      </c>
      <c r="B490" t="s">
        <v>558</v>
      </c>
      <c r="C490">
        <v>12</v>
      </c>
      <c r="D490" t="str" cm="1">
        <f t="array" ref="D490">_xlfn.IFS(Main[[#This Row],[Age]]&lt;=23,"[0-23]",Main[[#This Row],[Age]]&lt;=45,"[24-45]",Main[[#This Row],[Age]]&lt;=68,"[46-68]",Main[[#This Row],[Age]]&gt;68,"[68+]")</f>
        <v>[0-23]</v>
      </c>
      <c r="E490" t="s">
        <v>9</v>
      </c>
      <c r="F490" t="s">
        <v>10</v>
      </c>
      <c r="G490" s="6">
        <v>35.102529455966057</v>
      </c>
      <c r="H490">
        <v>4</v>
      </c>
      <c r="I490">
        <v>6</v>
      </c>
      <c r="J490" s="3">
        <f>_xlfn.XLOOKUP(Main[[#This Row],[Patient_ID]],Hospitalvisits[Patient_ID],Hospitalvisits[Admission_Date])</f>
        <v>44788</v>
      </c>
      <c r="K490" s="3">
        <f>_xlfn.XLOOKUP(Main[[#This Row],[Patient_ID]],Hospitalvisits[Patient_ID],Hospitalvisits[Discharge_Date])</f>
        <v>44798</v>
      </c>
      <c r="L490">
        <f>Main[[#This Row],[Discharge Date]]-Main[[#This Row],[Admission Date]]</f>
        <v>10</v>
      </c>
      <c r="M490" t="str">
        <f>_xlfn.XLOOKUP(Main[[#This Row],[Patient_ID]],Hospitalvisits[Patient_ID],Hospitalvisits[Medical_Condition])</f>
        <v>Severe Trauma</v>
      </c>
      <c r="N490" t="str">
        <f>_xlfn.XLOOKUP(Main[[#This Row],[Patient_ID]],Hospitalvisits[Patient_ID],Hospitalvisits[Department])</f>
        <v>Emergency</v>
      </c>
      <c r="O490" s="8">
        <f>_xlfn.XLOOKUP(Main[[#This Row],[Patient_ID]],Financials[Patient_ID],Financials[Total_Bill_Amount])</f>
        <v>32410</v>
      </c>
      <c r="P490">
        <f>_xlfn.XLOOKUP(Main[[#This Row],[Patient_ID]],Financials[Patient_ID],Financials[Insurance_Coverage])</f>
        <v>16232.31684342997</v>
      </c>
      <c r="Q490">
        <f>Main[[#This Row],[Total  Bill Amount]]-Main[[#This Row],[Insurance Coverage]]</f>
        <v>16177.68315657003</v>
      </c>
      <c r="R490">
        <f>_xlfn.XLOOKUP(Main[[#This Row],[Patient_ID]],Hospitalvisits[Patient_ID],Hospitalvisits[Readmission Status])</f>
        <v>0</v>
      </c>
      <c r="S490" t="str">
        <f>_xlfn.XLOOKUP(Main[[#This Row],[Patient_ID]],Hospitalvisits[Patient_ID],Hospitalvisits[Hospital_Bed])</f>
        <v>General Ward</v>
      </c>
    </row>
    <row r="491" spans="1:19">
      <c r="A491">
        <v>546</v>
      </c>
      <c r="B491" t="s">
        <v>559</v>
      </c>
      <c r="C491">
        <v>22</v>
      </c>
      <c r="D491" t="str" cm="1">
        <f t="array" ref="D491">_xlfn.IFS(Main[[#This Row],[Age]]&lt;=23,"[0-23]",Main[[#This Row],[Age]]&lt;=45,"[24-45]",Main[[#This Row],[Age]]&lt;=68,"[46-68]",Main[[#This Row],[Age]]&gt;68,"[68+]")</f>
        <v>[0-23]</v>
      </c>
      <c r="E491" t="s">
        <v>12</v>
      </c>
      <c r="F491" t="s">
        <v>16</v>
      </c>
      <c r="G491" s="6">
        <v>21.912215396210328</v>
      </c>
      <c r="H491">
        <v>5</v>
      </c>
      <c r="I491">
        <v>5</v>
      </c>
      <c r="J491" s="3">
        <f>_xlfn.XLOOKUP(Main[[#This Row],[Patient_ID]],Hospitalvisits[Patient_ID],Hospitalvisits[Admission_Date])</f>
        <v>44849</v>
      </c>
      <c r="K491" s="3">
        <f>_xlfn.XLOOKUP(Main[[#This Row],[Patient_ID]],Hospitalvisits[Patient_ID],Hospitalvisits[Discharge_Date])</f>
        <v>44861</v>
      </c>
      <c r="L491">
        <f>Main[[#This Row],[Discharge Date]]-Main[[#This Row],[Admission Date]]</f>
        <v>12</v>
      </c>
      <c r="M491" t="str">
        <f>_xlfn.XLOOKUP(Main[[#This Row],[Patient_ID]],Hospitalvisits[Patient_ID],Hospitalvisits[Medical_Condition])</f>
        <v>Seizures</v>
      </c>
      <c r="N491" t="str">
        <f>_xlfn.XLOOKUP(Main[[#This Row],[Patient_ID]],Hospitalvisits[Patient_ID],Hospitalvisits[Department])</f>
        <v>Neurology</v>
      </c>
      <c r="O491" s="8">
        <f>_xlfn.XLOOKUP(Main[[#This Row],[Patient_ID]],Financials[Patient_ID],Financials[Total_Bill_Amount])</f>
        <v>27627</v>
      </c>
      <c r="P491">
        <f>_xlfn.XLOOKUP(Main[[#This Row],[Patient_ID]],Financials[Patient_ID],Financials[Insurance_Coverage])</f>
        <v>24213.01107061989</v>
      </c>
      <c r="Q491">
        <f>Main[[#This Row],[Total  Bill Amount]]-Main[[#This Row],[Insurance Coverage]]</f>
        <v>3413.9889293801098</v>
      </c>
      <c r="R491">
        <f>_xlfn.XLOOKUP(Main[[#This Row],[Patient_ID]],Hospitalvisits[Patient_ID],Hospitalvisits[Readmission Status])</f>
        <v>0</v>
      </c>
      <c r="S491" t="str">
        <f>_xlfn.XLOOKUP(Main[[#This Row],[Patient_ID]],Hospitalvisits[Patient_ID],Hospitalvisits[Hospital_Bed])</f>
        <v>Semi-Private Room</v>
      </c>
    </row>
    <row r="492" spans="1:19">
      <c r="A492">
        <v>547</v>
      </c>
      <c r="B492" t="s">
        <v>560</v>
      </c>
      <c r="C492">
        <v>37</v>
      </c>
      <c r="D492" t="str" cm="1">
        <f t="array" ref="D492">_xlfn.IFS(Main[[#This Row],[Age]]&lt;=23,"[0-23]",Main[[#This Row],[Age]]&lt;=45,"[24-45]",Main[[#This Row],[Age]]&lt;=68,"[46-68]",Main[[#This Row],[Age]]&gt;68,"[68+]")</f>
        <v>[24-45]</v>
      </c>
      <c r="E492" t="s">
        <v>12</v>
      </c>
      <c r="F492" t="s">
        <v>16</v>
      </c>
      <c r="G492" s="6">
        <v>20.011133938777789</v>
      </c>
      <c r="H492">
        <v>2</v>
      </c>
      <c r="I492">
        <v>7</v>
      </c>
      <c r="J492" s="3">
        <f>_xlfn.XLOOKUP(Main[[#This Row],[Patient_ID]],Hospitalvisits[Patient_ID],Hospitalvisits[Admission_Date])</f>
        <v>45031</v>
      </c>
      <c r="K492" s="3">
        <f>_xlfn.XLOOKUP(Main[[#This Row],[Patient_ID]],Hospitalvisits[Patient_ID],Hospitalvisits[Discharge_Date])</f>
        <v>45037</v>
      </c>
      <c r="L492">
        <f>Main[[#This Row],[Discharge Date]]-Main[[#This Row],[Admission Date]]</f>
        <v>6</v>
      </c>
      <c r="M492" t="str">
        <f>_xlfn.XLOOKUP(Main[[#This Row],[Patient_ID]],Hospitalvisits[Patient_ID],Hospitalvisits[Medical_Condition])</f>
        <v>Internal Bleeding</v>
      </c>
      <c r="N492" t="str">
        <f>_xlfn.XLOOKUP(Main[[#This Row],[Patient_ID]],Hospitalvisits[Patient_ID],Hospitalvisits[Department])</f>
        <v>Emergency</v>
      </c>
      <c r="O492" s="8">
        <f>_xlfn.XLOOKUP(Main[[#This Row],[Patient_ID]],Financials[Patient_ID],Financials[Total_Bill_Amount])</f>
        <v>19724</v>
      </c>
      <c r="P492">
        <f>_xlfn.XLOOKUP(Main[[#This Row],[Patient_ID]],Financials[Patient_ID],Financials[Insurance_Coverage])</f>
        <v>10804.35880540586</v>
      </c>
      <c r="Q492">
        <f>Main[[#This Row],[Total  Bill Amount]]-Main[[#This Row],[Insurance Coverage]]</f>
        <v>8919.64119459414</v>
      </c>
      <c r="R492">
        <f>_xlfn.XLOOKUP(Main[[#This Row],[Patient_ID]],Hospitalvisits[Patient_ID],Hospitalvisits[Readmission Status])</f>
        <v>0</v>
      </c>
      <c r="S492" t="str">
        <f>_xlfn.XLOOKUP(Main[[#This Row],[Patient_ID]],Hospitalvisits[Patient_ID],Hospitalvisits[Hospital_Bed])</f>
        <v>Private Room</v>
      </c>
    </row>
    <row r="493" spans="1:19">
      <c r="A493">
        <v>548</v>
      </c>
      <c r="B493" t="s">
        <v>561</v>
      </c>
      <c r="C493">
        <v>50</v>
      </c>
      <c r="D493" t="str" cm="1">
        <f t="array" ref="D493">_xlfn.IFS(Main[[#This Row],[Age]]&lt;=23,"[0-23]",Main[[#This Row],[Age]]&lt;=45,"[24-45]",Main[[#This Row],[Age]]&lt;=68,"[46-68]",Main[[#This Row],[Age]]&gt;68,"[68+]")</f>
        <v>[46-68]</v>
      </c>
      <c r="E493" t="s">
        <v>9</v>
      </c>
      <c r="F493" t="s">
        <v>13</v>
      </c>
      <c r="G493" s="6">
        <v>15.607330186851881</v>
      </c>
      <c r="H493">
        <v>4</v>
      </c>
      <c r="I493">
        <v>10</v>
      </c>
      <c r="J493" s="3">
        <f>_xlfn.XLOOKUP(Main[[#This Row],[Patient_ID]],Hospitalvisits[Patient_ID],Hospitalvisits[Admission_Date])</f>
        <v>45486</v>
      </c>
      <c r="K493" s="3">
        <f>_xlfn.XLOOKUP(Main[[#This Row],[Patient_ID]],Hospitalvisits[Patient_ID],Hospitalvisits[Discharge_Date])</f>
        <v>45489</v>
      </c>
      <c r="L493">
        <f>Main[[#This Row],[Discharge Date]]-Main[[#This Row],[Admission Date]]</f>
        <v>3</v>
      </c>
      <c r="M493" t="str">
        <f>_xlfn.XLOOKUP(Main[[#This Row],[Patient_ID]],Hospitalvisits[Patient_ID],Hospitalvisits[Medical_Condition])</f>
        <v>Heart Attack (STEMI)</v>
      </c>
      <c r="N493" t="str">
        <f>_xlfn.XLOOKUP(Main[[#This Row],[Patient_ID]],Hospitalvisits[Patient_ID],Hospitalvisits[Department])</f>
        <v>Cardiology</v>
      </c>
      <c r="O493" s="8">
        <f>_xlfn.XLOOKUP(Main[[#This Row],[Patient_ID]],Financials[Patient_ID],Financials[Total_Bill_Amount])</f>
        <v>45750</v>
      </c>
      <c r="P493">
        <f>_xlfn.XLOOKUP(Main[[#This Row],[Patient_ID]],Financials[Patient_ID],Financials[Insurance_Coverage])</f>
        <v>37409.167608476608</v>
      </c>
      <c r="Q493">
        <f>Main[[#This Row],[Total  Bill Amount]]-Main[[#This Row],[Insurance Coverage]]</f>
        <v>8340.8323915233923</v>
      </c>
      <c r="R493">
        <f>_xlfn.XLOOKUP(Main[[#This Row],[Patient_ID]],Hospitalvisits[Patient_ID],Hospitalvisits[Readmission Status])</f>
        <v>0</v>
      </c>
      <c r="S493" t="str">
        <f>_xlfn.XLOOKUP(Main[[#This Row],[Patient_ID]],Hospitalvisits[Patient_ID],Hospitalvisits[Hospital_Bed])</f>
        <v>General Ward</v>
      </c>
    </row>
    <row r="494" spans="1:19">
      <c r="A494">
        <v>549</v>
      </c>
      <c r="B494" t="s">
        <v>562</v>
      </c>
      <c r="C494">
        <v>8</v>
      </c>
      <c r="D494" t="str" cm="1">
        <f t="array" ref="D494">_xlfn.IFS(Main[[#This Row],[Age]]&lt;=23,"[0-23]",Main[[#This Row],[Age]]&lt;=45,"[24-45]",Main[[#This Row],[Age]]&lt;=68,"[46-68]",Main[[#This Row],[Age]]&gt;68,"[68+]")</f>
        <v>[0-23]</v>
      </c>
      <c r="E494" t="s">
        <v>9</v>
      </c>
      <c r="F494" t="s">
        <v>16</v>
      </c>
      <c r="G494" s="6">
        <v>17.208402467040749</v>
      </c>
      <c r="H494">
        <v>2</v>
      </c>
      <c r="I494">
        <v>8</v>
      </c>
      <c r="J494" s="3">
        <f>_xlfn.XLOOKUP(Main[[#This Row],[Patient_ID]],Hospitalvisits[Patient_ID],Hospitalvisits[Admission_Date])</f>
        <v>44679</v>
      </c>
      <c r="K494" s="3">
        <f>_xlfn.XLOOKUP(Main[[#This Row],[Patient_ID]],Hospitalvisits[Patient_ID],Hospitalvisits[Discharge_Date])</f>
        <v>44684</v>
      </c>
      <c r="L494">
        <f>Main[[#This Row],[Discharge Date]]-Main[[#This Row],[Admission Date]]</f>
        <v>5</v>
      </c>
      <c r="M494" t="str">
        <f>_xlfn.XLOOKUP(Main[[#This Row],[Patient_ID]],Hospitalvisits[Patient_ID],Hospitalvisits[Medical_Condition])</f>
        <v>Fracture</v>
      </c>
      <c r="N494" t="str">
        <f>_xlfn.XLOOKUP(Main[[#This Row],[Patient_ID]],Hospitalvisits[Patient_ID],Hospitalvisits[Department])</f>
        <v>Orthopedics</v>
      </c>
      <c r="O494" s="8">
        <f>_xlfn.XLOOKUP(Main[[#This Row],[Patient_ID]],Financials[Patient_ID],Financials[Total_Bill_Amount])</f>
        <v>25524</v>
      </c>
      <c r="P494">
        <f>_xlfn.XLOOKUP(Main[[#This Row],[Patient_ID]],Financials[Patient_ID],Financials[Insurance_Coverage])</f>
        <v>20598.475848408169</v>
      </c>
      <c r="Q494">
        <f>Main[[#This Row],[Total  Bill Amount]]-Main[[#This Row],[Insurance Coverage]]</f>
        <v>4925.5241515918315</v>
      </c>
      <c r="R494">
        <f>_xlfn.XLOOKUP(Main[[#This Row],[Patient_ID]],Hospitalvisits[Patient_ID],Hospitalvisits[Readmission Status])</f>
        <v>0</v>
      </c>
      <c r="S494" t="str">
        <f>_xlfn.XLOOKUP(Main[[#This Row],[Patient_ID]],Hospitalvisits[Patient_ID],Hospitalvisits[Hospital_Bed])</f>
        <v>Private Room</v>
      </c>
    </row>
    <row r="495" spans="1:19">
      <c r="A495">
        <v>550</v>
      </c>
      <c r="B495" t="s">
        <v>563</v>
      </c>
      <c r="C495">
        <v>45</v>
      </c>
      <c r="D495" t="str" cm="1">
        <f t="array" ref="D495">_xlfn.IFS(Main[[#This Row],[Age]]&lt;=23,"[0-23]",Main[[#This Row],[Age]]&lt;=45,"[24-45]",Main[[#This Row],[Age]]&lt;=68,"[46-68]",Main[[#This Row],[Age]]&gt;68,"[68+]")</f>
        <v>[24-45]</v>
      </c>
      <c r="E495" t="s">
        <v>9</v>
      </c>
      <c r="F495" t="s">
        <v>13</v>
      </c>
      <c r="G495" s="6">
        <v>38.749214587864643</v>
      </c>
      <c r="H495">
        <v>1</v>
      </c>
      <c r="I495">
        <v>4</v>
      </c>
      <c r="J495" s="3">
        <f>_xlfn.XLOOKUP(Main[[#This Row],[Patient_ID]],Hospitalvisits[Patient_ID],Hospitalvisits[Admission_Date])</f>
        <v>44765</v>
      </c>
      <c r="K495" s="3">
        <f>_xlfn.XLOOKUP(Main[[#This Row],[Patient_ID]],Hospitalvisits[Patient_ID],Hospitalvisits[Discharge_Date])</f>
        <v>44767</v>
      </c>
      <c r="L495">
        <f>Main[[#This Row],[Discharge Date]]-Main[[#This Row],[Admission Date]]</f>
        <v>2</v>
      </c>
      <c r="M495" t="str">
        <f>_xlfn.XLOOKUP(Main[[#This Row],[Patient_ID]],Hospitalvisits[Patient_ID],Hospitalvisits[Medical_Condition])</f>
        <v>Allergies</v>
      </c>
      <c r="N495" t="str">
        <f>_xlfn.XLOOKUP(Main[[#This Row],[Patient_ID]],Hospitalvisits[Patient_ID],Hospitalvisits[Department])</f>
        <v>Pediatrics</v>
      </c>
      <c r="O495" s="8">
        <f>_xlfn.XLOOKUP(Main[[#This Row],[Patient_ID]],Financials[Patient_ID],Financials[Total_Bill_Amount])</f>
        <v>25266</v>
      </c>
      <c r="P495">
        <f>_xlfn.XLOOKUP(Main[[#This Row],[Patient_ID]],Financials[Patient_ID],Financials[Insurance_Coverage])</f>
        <v>18637.875575255839</v>
      </c>
      <c r="Q495">
        <f>Main[[#This Row],[Total  Bill Amount]]-Main[[#This Row],[Insurance Coverage]]</f>
        <v>6628.1244247441609</v>
      </c>
      <c r="R495">
        <f>_xlfn.XLOOKUP(Main[[#This Row],[Patient_ID]],Hospitalvisits[Patient_ID],Hospitalvisits[Readmission Status])</f>
        <v>0</v>
      </c>
      <c r="S495" t="str">
        <f>_xlfn.XLOOKUP(Main[[#This Row],[Patient_ID]],Hospitalvisits[Patient_ID],Hospitalvisits[Hospital_Bed])</f>
        <v>General Ward</v>
      </c>
    </row>
    <row r="496" spans="1:19">
      <c r="A496">
        <v>551</v>
      </c>
      <c r="B496" t="s">
        <v>564</v>
      </c>
      <c r="C496">
        <v>50</v>
      </c>
      <c r="D496" t="str" cm="1">
        <f t="array" ref="D496">_xlfn.IFS(Main[[#This Row],[Age]]&lt;=23,"[0-23]",Main[[#This Row],[Age]]&lt;=45,"[24-45]",Main[[#This Row],[Age]]&lt;=68,"[46-68]",Main[[#This Row],[Age]]&gt;68,"[68+]")</f>
        <v>[46-68]</v>
      </c>
      <c r="E496" t="s">
        <v>12</v>
      </c>
      <c r="F496" t="s">
        <v>13</v>
      </c>
      <c r="G496" s="6">
        <v>15.843761504077779</v>
      </c>
      <c r="H496">
        <v>2</v>
      </c>
      <c r="I496">
        <v>4</v>
      </c>
      <c r="J496" s="3">
        <f>_xlfn.XLOOKUP(Main[[#This Row],[Patient_ID]],Hospitalvisits[Patient_ID],Hospitalvisits[Admission_Date])</f>
        <v>45308</v>
      </c>
      <c r="K496" s="3">
        <f>_xlfn.XLOOKUP(Main[[#This Row],[Patient_ID]],Hospitalvisits[Patient_ID],Hospitalvisits[Discharge_Date])</f>
        <v>45314</v>
      </c>
      <c r="L496">
        <f>Main[[#This Row],[Discharge Date]]-Main[[#This Row],[Admission Date]]</f>
        <v>6</v>
      </c>
      <c r="M496" t="str">
        <f>_xlfn.XLOOKUP(Main[[#This Row],[Patient_ID]],Hospitalvisits[Patient_ID],Hospitalvisits[Medical_Condition])</f>
        <v>Heart Disease</v>
      </c>
      <c r="N496" t="str">
        <f>_xlfn.XLOOKUP(Main[[#This Row],[Patient_ID]],Hospitalvisits[Patient_ID],Hospitalvisits[Department])</f>
        <v>Cardiology</v>
      </c>
      <c r="O496" s="8">
        <f>_xlfn.XLOOKUP(Main[[#This Row],[Patient_ID]],Financials[Patient_ID],Financials[Total_Bill_Amount])</f>
        <v>15271</v>
      </c>
      <c r="P496">
        <f>_xlfn.XLOOKUP(Main[[#This Row],[Patient_ID]],Financials[Patient_ID],Financials[Insurance_Coverage])</f>
        <v>8671.5559779541381</v>
      </c>
      <c r="Q496">
        <f>Main[[#This Row],[Total  Bill Amount]]-Main[[#This Row],[Insurance Coverage]]</f>
        <v>6599.4440220458619</v>
      </c>
      <c r="R496">
        <f>_xlfn.XLOOKUP(Main[[#This Row],[Patient_ID]],Hospitalvisits[Patient_ID],Hospitalvisits[Readmission Status])</f>
        <v>1</v>
      </c>
      <c r="S496" t="str">
        <f>_xlfn.XLOOKUP(Main[[#This Row],[Patient_ID]],Hospitalvisits[Patient_ID],Hospitalvisits[Hospital_Bed])</f>
        <v>Semi-Private Room</v>
      </c>
    </row>
    <row r="497" spans="1:19">
      <c r="A497">
        <v>553</v>
      </c>
      <c r="B497" t="s">
        <v>566</v>
      </c>
      <c r="C497">
        <v>50</v>
      </c>
      <c r="D497" t="str" cm="1">
        <f t="array" ref="D497">_xlfn.IFS(Main[[#This Row],[Age]]&lt;=23,"[0-23]",Main[[#This Row],[Age]]&lt;=45,"[24-45]",Main[[#This Row],[Age]]&lt;=68,"[46-68]",Main[[#This Row],[Age]]&gt;68,"[68+]")</f>
        <v>[46-68]</v>
      </c>
      <c r="E497" t="s">
        <v>9</v>
      </c>
      <c r="F497" t="s">
        <v>13</v>
      </c>
      <c r="G497" s="6">
        <v>39.78491122003868</v>
      </c>
      <c r="H497">
        <v>0</v>
      </c>
      <c r="I497">
        <v>1</v>
      </c>
      <c r="J497" s="3">
        <f>_xlfn.XLOOKUP(Main[[#This Row],[Patient_ID]],Hospitalvisits[Patient_ID],Hospitalvisits[Admission_Date])</f>
        <v>45426</v>
      </c>
      <c r="K497" s="3">
        <f>_xlfn.XLOOKUP(Main[[#This Row],[Patient_ID]],Hospitalvisits[Patient_ID],Hospitalvisits[Discharge_Date])</f>
        <v>45432</v>
      </c>
      <c r="L497">
        <f>Main[[#This Row],[Discharge Date]]-Main[[#This Row],[Admission Date]]</f>
        <v>6</v>
      </c>
      <c r="M497" t="str">
        <f>_xlfn.XLOOKUP(Main[[#This Row],[Patient_ID]],Hospitalvisits[Patient_ID],Hospitalvisits[Medical_Condition])</f>
        <v>Severe Trauma</v>
      </c>
      <c r="N497" t="str">
        <f>_xlfn.XLOOKUP(Main[[#This Row],[Patient_ID]],Hospitalvisits[Patient_ID],Hospitalvisits[Department])</f>
        <v>Emergency</v>
      </c>
      <c r="O497" s="8">
        <f>_xlfn.XLOOKUP(Main[[#This Row],[Patient_ID]],Financials[Patient_ID],Financials[Total_Bill_Amount])</f>
        <v>22422</v>
      </c>
      <c r="P497">
        <f>_xlfn.XLOOKUP(Main[[#This Row],[Patient_ID]],Financials[Patient_ID],Financials[Insurance_Coverage])</f>
        <v>13108.1378467624</v>
      </c>
      <c r="Q497">
        <f>Main[[#This Row],[Total  Bill Amount]]-Main[[#This Row],[Insurance Coverage]]</f>
        <v>9313.8621532376001</v>
      </c>
      <c r="R497">
        <f>_xlfn.XLOOKUP(Main[[#This Row],[Patient_ID]],Hospitalvisits[Patient_ID],Hospitalvisits[Readmission Status])</f>
        <v>0</v>
      </c>
      <c r="S497" t="str">
        <f>_xlfn.XLOOKUP(Main[[#This Row],[Patient_ID]],Hospitalvisits[Patient_ID],Hospitalvisits[Hospital_Bed])</f>
        <v>Semi-Private Room</v>
      </c>
    </row>
    <row r="498" spans="1:19">
      <c r="A498">
        <v>554</v>
      </c>
      <c r="B498" t="s">
        <v>567</v>
      </c>
      <c r="C498">
        <v>44</v>
      </c>
      <c r="D498" t="str" cm="1">
        <f t="array" ref="D498">_xlfn.IFS(Main[[#This Row],[Age]]&lt;=23,"[0-23]",Main[[#This Row],[Age]]&lt;=45,"[24-45]",Main[[#This Row],[Age]]&lt;=68,"[46-68]",Main[[#This Row],[Age]]&gt;68,"[68+]")</f>
        <v>[24-45]</v>
      </c>
      <c r="E498" t="s">
        <v>12</v>
      </c>
      <c r="F498" t="s">
        <v>13</v>
      </c>
      <c r="G498" s="6">
        <v>15.134077940069689</v>
      </c>
      <c r="H498">
        <v>5</v>
      </c>
      <c r="I498">
        <v>3</v>
      </c>
      <c r="J498" s="3">
        <f>_xlfn.XLOOKUP(Main[[#This Row],[Patient_ID]],Hospitalvisits[Patient_ID],Hospitalvisits[Admission_Date])</f>
        <v>44591</v>
      </c>
      <c r="K498" s="3">
        <f>_xlfn.XLOOKUP(Main[[#This Row],[Patient_ID]],Hospitalvisits[Patient_ID],Hospitalvisits[Discharge_Date])</f>
        <v>44598</v>
      </c>
      <c r="L498">
        <f>Main[[#This Row],[Discharge Date]]-Main[[#This Row],[Admission Date]]</f>
        <v>7</v>
      </c>
      <c r="M498" t="str">
        <f>_xlfn.XLOOKUP(Main[[#This Row],[Patient_ID]],Hospitalvisits[Patient_ID],Hospitalvisits[Medical_Condition])</f>
        <v>Hypertension</v>
      </c>
      <c r="N498" t="str">
        <f>_xlfn.XLOOKUP(Main[[#This Row],[Patient_ID]],Hospitalvisits[Patient_ID],Hospitalvisits[Department])</f>
        <v>Cardiology</v>
      </c>
      <c r="O498" s="8">
        <f>_xlfn.XLOOKUP(Main[[#This Row],[Patient_ID]],Financials[Patient_ID],Financials[Total_Bill_Amount])</f>
        <v>21146</v>
      </c>
      <c r="P498">
        <f>_xlfn.XLOOKUP(Main[[#This Row],[Patient_ID]],Financials[Patient_ID],Financials[Insurance_Coverage])</f>
        <v>12666.37274838082</v>
      </c>
      <c r="Q498">
        <f>Main[[#This Row],[Total  Bill Amount]]-Main[[#This Row],[Insurance Coverage]]</f>
        <v>8479.6272516191802</v>
      </c>
      <c r="R498">
        <f>_xlfn.XLOOKUP(Main[[#This Row],[Patient_ID]],Hospitalvisits[Patient_ID],Hospitalvisits[Readmission Status])</f>
        <v>0</v>
      </c>
      <c r="S498" t="str">
        <f>_xlfn.XLOOKUP(Main[[#This Row],[Patient_ID]],Hospitalvisits[Patient_ID],Hospitalvisits[Hospital_Bed])</f>
        <v>Semi-Private Room</v>
      </c>
    </row>
    <row r="499" spans="1:19">
      <c r="A499">
        <v>555</v>
      </c>
      <c r="B499" t="s">
        <v>568</v>
      </c>
      <c r="C499">
        <v>58</v>
      </c>
      <c r="D499" t="str" cm="1">
        <f t="array" ref="D499">_xlfn.IFS(Main[[#This Row],[Age]]&lt;=23,"[0-23]",Main[[#This Row],[Age]]&lt;=45,"[24-45]",Main[[#This Row],[Age]]&lt;=68,"[46-68]",Main[[#This Row],[Age]]&gt;68,"[68+]")</f>
        <v>[46-68]</v>
      </c>
      <c r="E499" t="s">
        <v>12</v>
      </c>
      <c r="F499" t="s">
        <v>13</v>
      </c>
      <c r="G499" s="6">
        <v>16.250693069560711</v>
      </c>
      <c r="H499">
        <v>1</v>
      </c>
      <c r="I499">
        <v>1</v>
      </c>
      <c r="J499" s="3">
        <f>_xlfn.XLOOKUP(Main[[#This Row],[Patient_ID]],Hospitalvisits[Patient_ID],Hospitalvisits[Admission_Date])</f>
        <v>44900</v>
      </c>
      <c r="K499" s="3">
        <f>_xlfn.XLOOKUP(Main[[#This Row],[Patient_ID]],Hospitalvisits[Patient_ID],Hospitalvisits[Discharge_Date])</f>
        <v>44904</v>
      </c>
      <c r="L499">
        <f>Main[[#This Row],[Discharge Date]]-Main[[#This Row],[Admission Date]]</f>
        <v>4</v>
      </c>
      <c r="M499" t="str">
        <f>_xlfn.XLOOKUP(Main[[#This Row],[Patient_ID]],Hospitalvisits[Patient_ID],Hospitalvisits[Medical_Condition])</f>
        <v>Hypertension</v>
      </c>
      <c r="N499" t="str">
        <f>_xlfn.XLOOKUP(Main[[#This Row],[Patient_ID]],Hospitalvisits[Patient_ID],Hospitalvisits[Department])</f>
        <v>Cardiology</v>
      </c>
      <c r="O499" s="8">
        <f>_xlfn.XLOOKUP(Main[[#This Row],[Patient_ID]],Financials[Patient_ID],Financials[Total_Bill_Amount])</f>
        <v>11053</v>
      </c>
      <c r="P499">
        <f>_xlfn.XLOOKUP(Main[[#This Row],[Patient_ID]],Financials[Patient_ID],Financials[Insurance_Coverage])</f>
        <v>7928.3675019611028</v>
      </c>
      <c r="Q499">
        <f>Main[[#This Row],[Total  Bill Amount]]-Main[[#This Row],[Insurance Coverage]]</f>
        <v>3124.6324980388972</v>
      </c>
      <c r="R499">
        <f>_xlfn.XLOOKUP(Main[[#This Row],[Patient_ID]],Hospitalvisits[Patient_ID],Hospitalvisits[Readmission Status])</f>
        <v>0</v>
      </c>
      <c r="S499" t="str">
        <f>_xlfn.XLOOKUP(Main[[#This Row],[Patient_ID]],Hospitalvisits[Patient_ID],Hospitalvisits[Hospital_Bed])</f>
        <v>General Ward</v>
      </c>
    </row>
    <row r="500" spans="1:19">
      <c r="A500">
        <v>556</v>
      </c>
      <c r="B500" t="s">
        <v>569</v>
      </c>
      <c r="C500">
        <v>75</v>
      </c>
      <c r="D500" t="str" cm="1">
        <f t="array" ref="D500">_xlfn.IFS(Main[[#This Row],[Age]]&lt;=23,"[0-23]",Main[[#This Row],[Age]]&lt;=45,"[24-45]",Main[[#This Row],[Age]]&lt;=68,"[46-68]",Main[[#This Row],[Age]]&gt;68,"[68+]")</f>
        <v>[68+]</v>
      </c>
      <c r="E500" t="s">
        <v>12</v>
      </c>
      <c r="F500" t="s">
        <v>10</v>
      </c>
      <c r="G500" s="6">
        <v>26.944339293027991</v>
      </c>
      <c r="H500">
        <v>0</v>
      </c>
      <c r="I500">
        <v>4</v>
      </c>
      <c r="J500" s="3">
        <f>_xlfn.XLOOKUP(Main[[#This Row],[Patient_ID]],Hospitalvisits[Patient_ID],Hospitalvisits[Admission_Date])</f>
        <v>44618</v>
      </c>
      <c r="K500" s="3">
        <f>_xlfn.XLOOKUP(Main[[#This Row],[Patient_ID]],Hospitalvisits[Patient_ID],Hospitalvisits[Discharge_Date])</f>
        <v>44621</v>
      </c>
      <c r="L500">
        <f>Main[[#This Row],[Discharge Date]]-Main[[#This Row],[Admission Date]]</f>
        <v>3</v>
      </c>
      <c r="M500" t="str">
        <f>_xlfn.XLOOKUP(Main[[#This Row],[Patient_ID]],Hospitalvisits[Patient_ID],Hospitalvisits[Medical_Condition])</f>
        <v>Allergies</v>
      </c>
      <c r="N500" t="str">
        <f>_xlfn.XLOOKUP(Main[[#This Row],[Patient_ID]],Hospitalvisits[Patient_ID],Hospitalvisits[Department])</f>
        <v>Pediatrics</v>
      </c>
      <c r="O500" s="8">
        <f>_xlfn.XLOOKUP(Main[[#This Row],[Patient_ID]],Financials[Patient_ID],Financials[Total_Bill_Amount])</f>
        <v>8106</v>
      </c>
      <c r="P500">
        <f>_xlfn.XLOOKUP(Main[[#This Row],[Patient_ID]],Financials[Patient_ID],Financials[Insurance_Coverage])</f>
        <v>6376.4223253514328</v>
      </c>
      <c r="Q500">
        <f>Main[[#This Row],[Total  Bill Amount]]-Main[[#This Row],[Insurance Coverage]]</f>
        <v>1729.5776746485672</v>
      </c>
      <c r="R500">
        <f>_xlfn.XLOOKUP(Main[[#This Row],[Patient_ID]],Hospitalvisits[Patient_ID],Hospitalvisits[Readmission Status])</f>
        <v>0</v>
      </c>
      <c r="S500" t="str">
        <f>_xlfn.XLOOKUP(Main[[#This Row],[Patient_ID]],Hospitalvisits[Patient_ID],Hospitalvisits[Hospital_Bed])</f>
        <v>Private Room</v>
      </c>
    </row>
    <row r="501" spans="1:19">
      <c r="A501">
        <v>557</v>
      </c>
      <c r="B501" t="s">
        <v>570</v>
      </c>
      <c r="C501">
        <v>36</v>
      </c>
      <c r="D501" t="str" cm="1">
        <f t="array" ref="D501">_xlfn.IFS(Main[[#This Row],[Age]]&lt;=23,"[0-23]",Main[[#This Row],[Age]]&lt;=45,"[24-45]",Main[[#This Row],[Age]]&lt;=68,"[46-68]",Main[[#This Row],[Age]]&gt;68,"[68+]")</f>
        <v>[24-45]</v>
      </c>
      <c r="E501" t="s">
        <v>9</v>
      </c>
      <c r="F501" t="s">
        <v>10</v>
      </c>
      <c r="G501" s="6">
        <v>19.861733972229981</v>
      </c>
      <c r="H501">
        <v>3</v>
      </c>
      <c r="I501">
        <v>4</v>
      </c>
      <c r="J501" s="3">
        <f>_xlfn.XLOOKUP(Main[[#This Row],[Patient_ID]],Hospitalvisits[Patient_ID],Hospitalvisits[Admission_Date])</f>
        <v>44584</v>
      </c>
      <c r="K501" s="3">
        <f>_xlfn.XLOOKUP(Main[[#This Row],[Patient_ID]],Hospitalvisits[Patient_ID],Hospitalvisits[Discharge_Date])</f>
        <v>44596</v>
      </c>
      <c r="L501">
        <f>Main[[#This Row],[Discharge Date]]-Main[[#This Row],[Admission Date]]</f>
        <v>12</v>
      </c>
      <c r="M501" t="str">
        <f>_xlfn.XLOOKUP(Main[[#This Row],[Patient_ID]],Hospitalvisits[Patient_ID],Hospitalvisits[Medical_Condition])</f>
        <v>Stroke</v>
      </c>
      <c r="N501" t="str">
        <f>_xlfn.XLOOKUP(Main[[#This Row],[Patient_ID]],Hospitalvisits[Patient_ID],Hospitalvisits[Department])</f>
        <v>Neurology</v>
      </c>
      <c r="O501" s="8">
        <f>_xlfn.XLOOKUP(Main[[#This Row],[Patient_ID]],Financials[Patient_ID],Financials[Total_Bill_Amount])</f>
        <v>19324</v>
      </c>
      <c r="P501">
        <f>_xlfn.XLOOKUP(Main[[#This Row],[Patient_ID]],Financials[Patient_ID],Financials[Insurance_Coverage])</f>
        <v>11174.59432711208</v>
      </c>
      <c r="Q501">
        <f>Main[[#This Row],[Total  Bill Amount]]-Main[[#This Row],[Insurance Coverage]]</f>
        <v>8149.4056728879204</v>
      </c>
      <c r="R501">
        <f>_xlfn.XLOOKUP(Main[[#This Row],[Patient_ID]],Hospitalvisits[Patient_ID],Hospitalvisits[Readmission Status])</f>
        <v>0</v>
      </c>
      <c r="S501" t="str">
        <f>_xlfn.XLOOKUP(Main[[#This Row],[Patient_ID]],Hospitalvisits[Patient_ID],Hospitalvisits[Hospital_Bed])</f>
        <v>ICU</v>
      </c>
    </row>
    <row r="502" spans="1:19">
      <c r="A502">
        <v>558</v>
      </c>
      <c r="B502" t="s">
        <v>571</v>
      </c>
      <c r="C502">
        <v>58</v>
      </c>
      <c r="D502" t="str" cm="1">
        <f t="array" ref="D502">_xlfn.IFS(Main[[#This Row],[Age]]&lt;=23,"[0-23]",Main[[#This Row],[Age]]&lt;=45,"[24-45]",Main[[#This Row],[Age]]&lt;=68,"[46-68]",Main[[#This Row],[Age]]&gt;68,"[68+]")</f>
        <v>[46-68]</v>
      </c>
      <c r="E502" t="s">
        <v>9</v>
      </c>
      <c r="F502" t="s">
        <v>16</v>
      </c>
      <c r="G502" s="6">
        <v>23.365511554807568</v>
      </c>
      <c r="H502">
        <v>0</v>
      </c>
      <c r="I502">
        <v>10</v>
      </c>
      <c r="J502" s="3">
        <f>_xlfn.XLOOKUP(Main[[#This Row],[Patient_ID]],Hospitalvisits[Patient_ID],Hospitalvisits[Admission_Date])</f>
        <v>44683</v>
      </c>
      <c r="K502" s="3">
        <f>_xlfn.XLOOKUP(Main[[#This Row],[Patient_ID]],Hospitalvisits[Patient_ID],Hospitalvisits[Discharge_Date])</f>
        <v>44695</v>
      </c>
      <c r="L502">
        <f>Main[[#This Row],[Discharge Date]]-Main[[#This Row],[Admission Date]]</f>
        <v>12</v>
      </c>
      <c r="M502" t="str">
        <f>_xlfn.XLOOKUP(Main[[#This Row],[Patient_ID]],Hospitalvisits[Patient_ID],Hospitalvisits[Medical_Condition])</f>
        <v>Cancer</v>
      </c>
      <c r="N502" t="str">
        <f>_xlfn.XLOOKUP(Main[[#This Row],[Patient_ID]],Hospitalvisits[Patient_ID],Hospitalvisits[Department])</f>
        <v>Oncology</v>
      </c>
      <c r="O502" s="8">
        <f>_xlfn.XLOOKUP(Main[[#This Row],[Patient_ID]],Financials[Patient_ID],Financials[Total_Bill_Amount])</f>
        <v>19924</v>
      </c>
      <c r="P502">
        <f>_xlfn.XLOOKUP(Main[[#This Row],[Patient_ID]],Financials[Patient_ID],Financials[Insurance_Coverage])</f>
        <v>17823.867152187981</v>
      </c>
      <c r="Q502">
        <f>Main[[#This Row],[Total  Bill Amount]]-Main[[#This Row],[Insurance Coverage]]</f>
        <v>2100.1328478120195</v>
      </c>
      <c r="R502">
        <f>_xlfn.XLOOKUP(Main[[#This Row],[Patient_ID]],Hospitalvisits[Patient_ID],Hospitalvisits[Readmission Status])</f>
        <v>0</v>
      </c>
      <c r="S502" t="str">
        <f>_xlfn.XLOOKUP(Main[[#This Row],[Patient_ID]],Hospitalvisits[Patient_ID],Hospitalvisits[Hospital_Bed])</f>
        <v>Semi-Private Room</v>
      </c>
    </row>
    <row r="503" spans="1:19">
      <c r="A503">
        <v>559</v>
      </c>
      <c r="B503" t="s">
        <v>572</v>
      </c>
      <c r="C503">
        <v>61</v>
      </c>
      <c r="D503" t="str" cm="1">
        <f t="array" ref="D503">_xlfn.IFS(Main[[#This Row],[Age]]&lt;=23,"[0-23]",Main[[#This Row],[Age]]&lt;=45,"[24-45]",Main[[#This Row],[Age]]&lt;=68,"[46-68]",Main[[#This Row],[Age]]&gt;68,"[68+]")</f>
        <v>[46-68]</v>
      </c>
      <c r="E503" t="s">
        <v>9</v>
      </c>
      <c r="F503" t="s">
        <v>18</v>
      </c>
      <c r="G503" s="6">
        <v>25.965520180623749</v>
      </c>
      <c r="H503">
        <v>2</v>
      </c>
      <c r="I503">
        <v>9</v>
      </c>
      <c r="J503" s="3">
        <f>_xlfn.XLOOKUP(Main[[#This Row],[Patient_ID]],Hospitalvisits[Patient_ID],Hospitalvisits[Admission_Date])</f>
        <v>44577</v>
      </c>
      <c r="K503" s="3">
        <f>_xlfn.XLOOKUP(Main[[#This Row],[Patient_ID]],Hospitalvisits[Patient_ID],Hospitalvisits[Discharge_Date])</f>
        <v>44579</v>
      </c>
      <c r="L503">
        <f>Main[[#This Row],[Discharge Date]]-Main[[#This Row],[Admission Date]]</f>
        <v>2</v>
      </c>
      <c r="M503" t="str">
        <f>_xlfn.XLOOKUP(Main[[#This Row],[Patient_ID]],Hospitalvisits[Patient_ID],Hospitalvisits[Medical_Condition])</f>
        <v>Internal Bleeding</v>
      </c>
      <c r="N503" t="str">
        <f>_xlfn.XLOOKUP(Main[[#This Row],[Patient_ID]],Hospitalvisits[Patient_ID],Hospitalvisits[Department])</f>
        <v>Emergency</v>
      </c>
      <c r="O503" s="8">
        <f>_xlfn.XLOOKUP(Main[[#This Row],[Patient_ID]],Financials[Patient_ID],Financials[Total_Bill_Amount])</f>
        <v>14438</v>
      </c>
      <c r="P503">
        <f>_xlfn.XLOOKUP(Main[[#This Row],[Patient_ID]],Financials[Patient_ID],Financials[Insurance_Coverage])</f>
        <v>8514.2806697454489</v>
      </c>
      <c r="Q503">
        <f>Main[[#This Row],[Total  Bill Amount]]-Main[[#This Row],[Insurance Coverage]]</f>
        <v>5923.7193302545511</v>
      </c>
      <c r="R503">
        <f>_xlfn.XLOOKUP(Main[[#This Row],[Patient_ID]],Hospitalvisits[Patient_ID],Hospitalvisits[Readmission Status])</f>
        <v>0</v>
      </c>
      <c r="S503" t="str">
        <f>_xlfn.XLOOKUP(Main[[#This Row],[Patient_ID]],Hospitalvisits[Patient_ID],Hospitalvisits[Hospital_Bed])</f>
        <v>ICU</v>
      </c>
    </row>
    <row r="504" spans="1:19">
      <c r="A504">
        <v>561</v>
      </c>
      <c r="B504" t="s">
        <v>574</v>
      </c>
      <c r="C504">
        <v>67</v>
      </c>
      <c r="D504" t="str" cm="1">
        <f t="array" ref="D504">_xlfn.IFS(Main[[#This Row],[Age]]&lt;=23,"[0-23]",Main[[#This Row],[Age]]&lt;=45,"[24-45]",Main[[#This Row],[Age]]&lt;=68,"[46-68]",Main[[#This Row],[Age]]&gt;68,"[68+]")</f>
        <v>[46-68]</v>
      </c>
      <c r="E504" t="s">
        <v>12</v>
      </c>
      <c r="F504" t="s">
        <v>13</v>
      </c>
      <c r="G504" s="6">
        <v>18.404186900929279</v>
      </c>
      <c r="H504">
        <v>4</v>
      </c>
      <c r="I504">
        <v>10</v>
      </c>
      <c r="J504" s="3">
        <f>_xlfn.XLOOKUP(Main[[#This Row],[Patient_ID]],Hospitalvisits[Patient_ID],Hospitalvisits[Admission_Date])</f>
        <v>44719</v>
      </c>
      <c r="K504" s="3">
        <f>_xlfn.XLOOKUP(Main[[#This Row],[Patient_ID]],Hospitalvisits[Patient_ID],Hospitalvisits[Discharge_Date])</f>
        <v>44720</v>
      </c>
      <c r="L504">
        <f>Main[[#This Row],[Discharge Date]]-Main[[#This Row],[Admission Date]]</f>
        <v>1</v>
      </c>
      <c r="M504" t="str">
        <f>_xlfn.XLOOKUP(Main[[#This Row],[Patient_ID]],Hospitalvisits[Patient_ID],Hospitalvisits[Medical_Condition])</f>
        <v>Allergies</v>
      </c>
      <c r="N504" t="str">
        <f>_xlfn.XLOOKUP(Main[[#This Row],[Patient_ID]],Hospitalvisits[Patient_ID],Hospitalvisits[Department])</f>
        <v>Pediatrics</v>
      </c>
      <c r="O504" s="8">
        <f>_xlfn.XLOOKUP(Main[[#This Row],[Patient_ID]],Financials[Patient_ID],Financials[Total_Bill_Amount])</f>
        <v>14126</v>
      </c>
      <c r="P504">
        <f>_xlfn.XLOOKUP(Main[[#This Row],[Patient_ID]],Financials[Patient_ID],Financials[Insurance_Coverage])</f>
        <v>9060.8520582752662</v>
      </c>
      <c r="Q504">
        <f>Main[[#This Row],[Total  Bill Amount]]-Main[[#This Row],[Insurance Coverage]]</f>
        <v>5065.1479417247338</v>
      </c>
      <c r="R504">
        <f>_xlfn.XLOOKUP(Main[[#This Row],[Patient_ID]],Hospitalvisits[Patient_ID],Hospitalvisits[Readmission Status])</f>
        <v>0</v>
      </c>
      <c r="S504" t="str">
        <f>_xlfn.XLOOKUP(Main[[#This Row],[Patient_ID]],Hospitalvisits[Patient_ID],Hospitalvisits[Hospital_Bed])</f>
        <v>ICU</v>
      </c>
    </row>
    <row r="505" spans="1:19">
      <c r="A505">
        <v>562</v>
      </c>
      <c r="B505" t="s">
        <v>575</v>
      </c>
      <c r="C505">
        <v>33</v>
      </c>
      <c r="D505" t="str" cm="1">
        <f t="array" ref="D505">_xlfn.IFS(Main[[#This Row],[Age]]&lt;=23,"[0-23]",Main[[#This Row],[Age]]&lt;=45,"[24-45]",Main[[#This Row],[Age]]&lt;=68,"[46-68]",Main[[#This Row],[Age]]&gt;68,"[68+]")</f>
        <v>[24-45]</v>
      </c>
      <c r="E505" t="s">
        <v>12</v>
      </c>
      <c r="F505" t="s">
        <v>10</v>
      </c>
      <c r="G505" s="6">
        <v>17.46000442264614</v>
      </c>
      <c r="H505">
        <v>0</v>
      </c>
      <c r="I505">
        <v>6</v>
      </c>
      <c r="J505" s="3">
        <f>_xlfn.XLOOKUP(Main[[#This Row],[Patient_ID]],Hospitalvisits[Patient_ID],Hospitalvisits[Admission_Date])</f>
        <v>44697</v>
      </c>
      <c r="K505" s="3">
        <f>_xlfn.XLOOKUP(Main[[#This Row],[Patient_ID]],Hospitalvisits[Patient_ID],Hospitalvisits[Discharge_Date])</f>
        <v>44701</v>
      </c>
      <c r="L505">
        <f>Main[[#This Row],[Discharge Date]]-Main[[#This Row],[Admission Date]]</f>
        <v>4</v>
      </c>
      <c r="M505" t="str">
        <f>_xlfn.XLOOKUP(Main[[#This Row],[Patient_ID]],Hospitalvisits[Patient_ID],Hospitalvisits[Medical_Condition])</f>
        <v>Fracture</v>
      </c>
      <c r="N505" t="str">
        <f>_xlfn.XLOOKUP(Main[[#This Row],[Patient_ID]],Hospitalvisits[Patient_ID],Hospitalvisits[Department])</f>
        <v>Orthopedics</v>
      </c>
      <c r="O505" s="8">
        <f>_xlfn.XLOOKUP(Main[[#This Row],[Patient_ID]],Financials[Patient_ID],Financials[Total_Bill_Amount])</f>
        <v>35773</v>
      </c>
      <c r="P505">
        <f>_xlfn.XLOOKUP(Main[[#This Row],[Patient_ID]],Financials[Patient_ID],Financials[Insurance_Coverage])</f>
        <v>29705.078577925651</v>
      </c>
      <c r="Q505">
        <f>Main[[#This Row],[Total  Bill Amount]]-Main[[#This Row],[Insurance Coverage]]</f>
        <v>6067.9214220743488</v>
      </c>
      <c r="R505">
        <f>_xlfn.XLOOKUP(Main[[#This Row],[Patient_ID]],Hospitalvisits[Patient_ID],Hospitalvisits[Readmission Status])</f>
        <v>0</v>
      </c>
      <c r="S505" t="str">
        <f>_xlfn.XLOOKUP(Main[[#This Row],[Patient_ID]],Hospitalvisits[Patient_ID],Hospitalvisits[Hospital_Bed])</f>
        <v>Semi-Private Room</v>
      </c>
    </row>
    <row r="506" spans="1:19">
      <c r="A506">
        <v>563</v>
      </c>
      <c r="B506" t="s">
        <v>576</v>
      </c>
      <c r="C506">
        <v>17</v>
      </c>
      <c r="D506" t="str" cm="1">
        <f t="array" ref="D506">_xlfn.IFS(Main[[#This Row],[Age]]&lt;=23,"[0-23]",Main[[#This Row],[Age]]&lt;=45,"[24-45]",Main[[#This Row],[Age]]&lt;=68,"[46-68]",Main[[#This Row],[Age]]&gt;68,"[68+]")</f>
        <v>[0-23]</v>
      </c>
      <c r="E506" t="s">
        <v>9</v>
      </c>
      <c r="F506" t="s">
        <v>10</v>
      </c>
      <c r="G506" s="6">
        <v>34.835076640566243</v>
      </c>
      <c r="H506">
        <v>5</v>
      </c>
      <c r="I506">
        <v>2</v>
      </c>
      <c r="J506" s="3">
        <f>_xlfn.XLOOKUP(Main[[#This Row],[Patient_ID]],Hospitalvisits[Patient_ID],Hospitalvisits[Admission_Date])</f>
        <v>44906</v>
      </c>
      <c r="K506" s="3">
        <f>_xlfn.XLOOKUP(Main[[#This Row],[Patient_ID]],Hospitalvisits[Patient_ID],Hospitalvisits[Discharge_Date])</f>
        <v>44907</v>
      </c>
      <c r="L506">
        <f>Main[[#This Row],[Discharge Date]]-Main[[#This Row],[Admission Date]]</f>
        <v>1</v>
      </c>
      <c r="M506" t="str">
        <f>_xlfn.XLOOKUP(Main[[#This Row],[Patient_ID]],Hospitalvisits[Patient_ID],Hospitalvisits[Medical_Condition])</f>
        <v>Allergies</v>
      </c>
      <c r="N506" t="str">
        <f>_xlfn.XLOOKUP(Main[[#This Row],[Patient_ID]],Hospitalvisits[Patient_ID],Hospitalvisits[Department])</f>
        <v>Pediatrics</v>
      </c>
      <c r="O506" s="8">
        <f>_xlfn.XLOOKUP(Main[[#This Row],[Patient_ID]],Financials[Patient_ID],Financials[Total_Bill_Amount])</f>
        <v>33972</v>
      </c>
      <c r="P506">
        <f>_xlfn.XLOOKUP(Main[[#This Row],[Patient_ID]],Financials[Patient_ID],Financials[Insurance_Coverage])</f>
        <v>18139.657954494749</v>
      </c>
      <c r="Q506">
        <f>Main[[#This Row],[Total  Bill Amount]]-Main[[#This Row],[Insurance Coverage]]</f>
        <v>15832.342045505251</v>
      </c>
      <c r="R506">
        <f>_xlfn.XLOOKUP(Main[[#This Row],[Patient_ID]],Hospitalvisits[Patient_ID],Hospitalvisits[Readmission Status])</f>
        <v>0</v>
      </c>
      <c r="S506" t="str">
        <f>_xlfn.XLOOKUP(Main[[#This Row],[Patient_ID]],Hospitalvisits[Patient_ID],Hospitalvisits[Hospital_Bed])</f>
        <v>ICU</v>
      </c>
    </row>
    <row r="507" spans="1:19">
      <c r="A507">
        <v>564</v>
      </c>
      <c r="B507" t="s">
        <v>577</v>
      </c>
      <c r="C507">
        <v>36</v>
      </c>
      <c r="D507" t="str" cm="1">
        <f t="array" ref="D507">_xlfn.IFS(Main[[#This Row],[Age]]&lt;=23,"[0-23]",Main[[#This Row],[Age]]&lt;=45,"[24-45]",Main[[#This Row],[Age]]&lt;=68,"[46-68]",Main[[#This Row],[Age]]&gt;68,"[68+]")</f>
        <v>[24-45]</v>
      </c>
      <c r="E507" t="s">
        <v>9</v>
      </c>
      <c r="F507" t="s">
        <v>16</v>
      </c>
      <c r="G507" s="6">
        <v>25.21178303301129</v>
      </c>
      <c r="H507">
        <v>0</v>
      </c>
      <c r="I507">
        <v>5</v>
      </c>
      <c r="J507" s="3">
        <f>_xlfn.XLOOKUP(Main[[#This Row],[Patient_ID]],Hospitalvisits[Patient_ID],Hospitalvisits[Admission_Date])</f>
        <v>44713</v>
      </c>
      <c r="K507" s="3">
        <f>_xlfn.XLOOKUP(Main[[#This Row],[Patient_ID]],Hospitalvisits[Patient_ID],Hospitalvisits[Discharge_Date])</f>
        <v>44722</v>
      </c>
      <c r="L507">
        <f>Main[[#This Row],[Discharge Date]]-Main[[#This Row],[Admission Date]]</f>
        <v>9</v>
      </c>
      <c r="M507" t="str">
        <f>_xlfn.XLOOKUP(Main[[#This Row],[Patient_ID]],Hospitalvisits[Patient_ID],Hospitalvisits[Medical_Condition])</f>
        <v>Severe Trauma</v>
      </c>
      <c r="N507" t="str">
        <f>_xlfn.XLOOKUP(Main[[#This Row],[Patient_ID]],Hospitalvisits[Patient_ID],Hospitalvisits[Department])</f>
        <v>Emergency</v>
      </c>
      <c r="O507" s="8">
        <f>_xlfn.XLOOKUP(Main[[#This Row],[Patient_ID]],Financials[Patient_ID],Financials[Total_Bill_Amount])</f>
        <v>12517</v>
      </c>
      <c r="P507">
        <f>_xlfn.XLOOKUP(Main[[#This Row],[Patient_ID]],Financials[Patient_ID],Financials[Insurance_Coverage])</f>
        <v>9550.3735670612314</v>
      </c>
      <c r="Q507">
        <f>Main[[#This Row],[Total  Bill Amount]]-Main[[#This Row],[Insurance Coverage]]</f>
        <v>2966.6264329387686</v>
      </c>
      <c r="R507">
        <f>_xlfn.XLOOKUP(Main[[#This Row],[Patient_ID]],Hospitalvisits[Patient_ID],Hospitalvisits[Readmission Status])</f>
        <v>0</v>
      </c>
      <c r="S507" t="str">
        <f>_xlfn.XLOOKUP(Main[[#This Row],[Patient_ID]],Hospitalvisits[Patient_ID],Hospitalvisits[Hospital_Bed])</f>
        <v>Private Room</v>
      </c>
    </row>
    <row r="508" spans="1:19">
      <c r="A508">
        <v>565</v>
      </c>
      <c r="B508" t="s">
        <v>578</v>
      </c>
      <c r="C508">
        <v>13</v>
      </c>
      <c r="D508" t="str" cm="1">
        <f t="array" ref="D508">_xlfn.IFS(Main[[#This Row],[Age]]&lt;=23,"[0-23]",Main[[#This Row],[Age]]&lt;=45,"[24-45]",Main[[#This Row],[Age]]&lt;=68,"[46-68]",Main[[#This Row],[Age]]&gt;68,"[68+]")</f>
        <v>[0-23]</v>
      </c>
      <c r="E508" t="s">
        <v>9</v>
      </c>
      <c r="F508" t="s">
        <v>10</v>
      </c>
      <c r="G508" s="6">
        <v>23.716397651559479</v>
      </c>
      <c r="H508">
        <v>3</v>
      </c>
      <c r="I508">
        <v>7</v>
      </c>
      <c r="J508" s="3">
        <f>_xlfn.XLOOKUP(Main[[#This Row],[Patient_ID]],Hospitalvisits[Patient_ID],Hospitalvisits[Admission_Date])</f>
        <v>45077</v>
      </c>
      <c r="K508" s="3">
        <f>_xlfn.XLOOKUP(Main[[#This Row],[Patient_ID]],Hospitalvisits[Patient_ID],Hospitalvisits[Discharge_Date])</f>
        <v>45079</v>
      </c>
      <c r="L508">
        <f>Main[[#This Row],[Discharge Date]]-Main[[#This Row],[Admission Date]]</f>
        <v>2</v>
      </c>
      <c r="M508" t="str">
        <f>_xlfn.XLOOKUP(Main[[#This Row],[Patient_ID]],Hospitalvisits[Patient_ID],Hospitalvisits[Medical_Condition])</f>
        <v>Arthritis</v>
      </c>
      <c r="N508" t="str">
        <f>_xlfn.XLOOKUP(Main[[#This Row],[Patient_ID]],Hospitalvisits[Patient_ID],Hospitalvisits[Department])</f>
        <v>Orthopedics</v>
      </c>
      <c r="O508" s="8">
        <f>_xlfn.XLOOKUP(Main[[#This Row],[Patient_ID]],Financials[Patient_ID],Financials[Total_Bill_Amount])</f>
        <v>8541</v>
      </c>
      <c r="P508">
        <f>_xlfn.XLOOKUP(Main[[#This Row],[Patient_ID]],Financials[Patient_ID],Financials[Insurance_Coverage])</f>
        <v>7280.2925191149507</v>
      </c>
      <c r="Q508">
        <f>Main[[#This Row],[Total  Bill Amount]]-Main[[#This Row],[Insurance Coverage]]</f>
        <v>1260.7074808850493</v>
      </c>
      <c r="R508">
        <f>_xlfn.XLOOKUP(Main[[#This Row],[Patient_ID]],Hospitalvisits[Patient_ID],Hospitalvisits[Readmission Status])</f>
        <v>1</v>
      </c>
      <c r="S508" t="str">
        <f>_xlfn.XLOOKUP(Main[[#This Row],[Patient_ID]],Hospitalvisits[Patient_ID],Hospitalvisits[Hospital_Bed])</f>
        <v>Semi-Private Room</v>
      </c>
    </row>
    <row r="509" spans="1:19">
      <c r="A509">
        <v>567</v>
      </c>
      <c r="B509" t="s">
        <v>580</v>
      </c>
      <c r="C509">
        <v>55</v>
      </c>
      <c r="D509" t="str" cm="1">
        <f t="array" ref="D509">_xlfn.IFS(Main[[#This Row],[Age]]&lt;=23,"[0-23]",Main[[#This Row],[Age]]&lt;=45,"[24-45]",Main[[#This Row],[Age]]&lt;=68,"[46-68]",Main[[#This Row],[Age]]&gt;68,"[68+]")</f>
        <v>[46-68]</v>
      </c>
      <c r="E509" t="s">
        <v>12</v>
      </c>
      <c r="F509" t="s">
        <v>10</v>
      </c>
      <c r="G509" s="6">
        <v>20.236424804595789</v>
      </c>
      <c r="H509">
        <v>0</v>
      </c>
      <c r="I509">
        <v>6</v>
      </c>
      <c r="J509" s="3">
        <f>_xlfn.XLOOKUP(Main[[#This Row],[Patient_ID]],Hospitalvisits[Patient_ID],Hospitalvisits[Admission_Date])</f>
        <v>44743</v>
      </c>
      <c r="K509" s="3">
        <f>_xlfn.XLOOKUP(Main[[#This Row],[Patient_ID]],Hospitalvisits[Patient_ID],Hospitalvisits[Discharge_Date])</f>
        <v>44746</v>
      </c>
      <c r="L509">
        <f>Main[[#This Row],[Discharge Date]]-Main[[#This Row],[Admission Date]]</f>
        <v>3</v>
      </c>
      <c r="M509" t="str">
        <f>_xlfn.XLOOKUP(Main[[#This Row],[Patient_ID]],Hospitalvisits[Patient_ID],Hospitalvisits[Medical_Condition])</f>
        <v>Severe Trauma</v>
      </c>
      <c r="N509" t="str">
        <f>_xlfn.XLOOKUP(Main[[#This Row],[Patient_ID]],Hospitalvisits[Patient_ID],Hospitalvisits[Department])</f>
        <v>Emergency</v>
      </c>
      <c r="O509" s="8">
        <f>_xlfn.XLOOKUP(Main[[#This Row],[Patient_ID]],Financials[Patient_ID],Financials[Total_Bill_Amount])</f>
        <v>37160</v>
      </c>
      <c r="P509">
        <f>_xlfn.XLOOKUP(Main[[#This Row],[Patient_ID]],Financials[Patient_ID],Financials[Insurance_Coverage])</f>
        <v>20195.452353105189</v>
      </c>
      <c r="Q509">
        <f>Main[[#This Row],[Total  Bill Amount]]-Main[[#This Row],[Insurance Coverage]]</f>
        <v>16964.547646894811</v>
      </c>
      <c r="R509">
        <f>_xlfn.XLOOKUP(Main[[#This Row],[Patient_ID]],Hospitalvisits[Patient_ID],Hospitalvisits[Readmission Status])</f>
        <v>0</v>
      </c>
      <c r="S509" t="str">
        <f>_xlfn.XLOOKUP(Main[[#This Row],[Patient_ID]],Hospitalvisits[Patient_ID],Hospitalvisits[Hospital_Bed])</f>
        <v>Private Room</v>
      </c>
    </row>
    <row r="510" spans="1:19">
      <c r="A510">
        <v>568</v>
      </c>
      <c r="B510" t="s">
        <v>581</v>
      </c>
      <c r="C510">
        <v>80</v>
      </c>
      <c r="D510" t="str" cm="1">
        <f t="array" ref="D510">_xlfn.IFS(Main[[#This Row],[Age]]&lt;=23,"[0-23]",Main[[#This Row],[Age]]&lt;=45,"[24-45]",Main[[#This Row],[Age]]&lt;=68,"[46-68]",Main[[#This Row],[Age]]&gt;68,"[68+]")</f>
        <v>[68+]</v>
      </c>
      <c r="E510" t="s">
        <v>12</v>
      </c>
      <c r="F510" t="s">
        <v>10</v>
      </c>
      <c r="G510" s="6">
        <v>34.516163171737652</v>
      </c>
      <c r="H510">
        <v>5</v>
      </c>
      <c r="I510">
        <v>1</v>
      </c>
      <c r="J510" s="3">
        <f>_xlfn.XLOOKUP(Main[[#This Row],[Patient_ID]],Hospitalvisits[Patient_ID],Hospitalvisits[Admission_Date])</f>
        <v>44890</v>
      </c>
      <c r="K510" s="3">
        <f>_xlfn.XLOOKUP(Main[[#This Row],[Patient_ID]],Hospitalvisits[Patient_ID],Hospitalvisits[Discharge_Date])</f>
        <v>44895</v>
      </c>
      <c r="L510">
        <f>Main[[#This Row],[Discharge Date]]-Main[[#This Row],[Admission Date]]</f>
        <v>5</v>
      </c>
      <c r="M510" t="str">
        <f>_xlfn.XLOOKUP(Main[[#This Row],[Patient_ID]],Hospitalvisits[Patient_ID],Hospitalvisits[Medical_Condition])</f>
        <v>Stroke</v>
      </c>
      <c r="N510" t="str">
        <f>_xlfn.XLOOKUP(Main[[#This Row],[Patient_ID]],Hospitalvisits[Patient_ID],Hospitalvisits[Department])</f>
        <v>Neurology</v>
      </c>
      <c r="O510" s="8">
        <f>_xlfn.XLOOKUP(Main[[#This Row],[Patient_ID]],Financials[Patient_ID],Financials[Total_Bill_Amount])</f>
        <v>18555</v>
      </c>
      <c r="P510">
        <f>_xlfn.XLOOKUP(Main[[#This Row],[Patient_ID]],Financials[Patient_ID],Financials[Insurance_Coverage])</f>
        <v>9654.9838532243102</v>
      </c>
      <c r="Q510">
        <f>Main[[#This Row],[Total  Bill Amount]]-Main[[#This Row],[Insurance Coverage]]</f>
        <v>8900.0161467756898</v>
      </c>
      <c r="R510">
        <f>_xlfn.XLOOKUP(Main[[#This Row],[Patient_ID]],Hospitalvisits[Patient_ID],Hospitalvisits[Readmission Status])</f>
        <v>0</v>
      </c>
      <c r="S510" t="str">
        <f>_xlfn.XLOOKUP(Main[[#This Row],[Patient_ID]],Hospitalvisits[Patient_ID],Hospitalvisits[Hospital_Bed])</f>
        <v>Semi-Private Room</v>
      </c>
    </row>
    <row r="511" spans="1:19">
      <c r="A511">
        <v>569</v>
      </c>
      <c r="B511" t="s">
        <v>582</v>
      </c>
      <c r="C511">
        <v>3</v>
      </c>
      <c r="D511" t="str" cm="1">
        <f t="array" ref="D511">_xlfn.IFS(Main[[#This Row],[Age]]&lt;=23,"[0-23]",Main[[#This Row],[Age]]&lt;=45,"[24-45]",Main[[#This Row],[Age]]&lt;=68,"[46-68]",Main[[#This Row],[Age]]&gt;68,"[68+]")</f>
        <v>[0-23]</v>
      </c>
      <c r="E511" t="s">
        <v>9</v>
      </c>
      <c r="F511" t="s">
        <v>10</v>
      </c>
      <c r="G511" s="6">
        <v>31.32250955681393</v>
      </c>
      <c r="H511">
        <v>5</v>
      </c>
      <c r="I511">
        <v>9</v>
      </c>
      <c r="J511" s="3">
        <f>_xlfn.XLOOKUP(Main[[#This Row],[Patient_ID]],Hospitalvisits[Patient_ID],Hospitalvisits[Admission_Date])</f>
        <v>44708</v>
      </c>
      <c r="K511" s="3">
        <f>_xlfn.XLOOKUP(Main[[#This Row],[Patient_ID]],Hospitalvisits[Patient_ID],Hospitalvisits[Discharge_Date])</f>
        <v>44709</v>
      </c>
      <c r="L511">
        <f>Main[[#This Row],[Discharge Date]]-Main[[#This Row],[Admission Date]]</f>
        <v>1</v>
      </c>
      <c r="M511" t="str">
        <f>_xlfn.XLOOKUP(Main[[#This Row],[Patient_ID]],Hospitalvisits[Patient_ID],Hospitalvisits[Medical_Condition])</f>
        <v>Allergies</v>
      </c>
      <c r="N511" t="str">
        <f>_xlfn.XLOOKUP(Main[[#This Row],[Patient_ID]],Hospitalvisits[Patient_ID],Hospitalvisits[Department])</f>
        <v>Pediatrics</v>
      </c>
      <c r="O511" s="8">
        <f>_xlfn.XLOOKUP(Main[[#This Row],[Patient_ID]],Financials[Patient_ID],Financials[Total_Bill_Amount])</f>
        <v>19332</v>
      </c>
      <c r="P511">
        <f>_xlfn.XLOOKUP(Main[[#This Row],[Patient_ID]],Financials[Patient_ID],Financials[Insurance_Coverage])</f>
        <v>12126.13950436391</v>
      </c>
      <c r="Q511">
        <f>Main[[#This Row],[Total  Bill Amount]]-Main[[#This Row],[Insurance Coverage]]</f>
        <v>7205.8604956360905</v>
      </c>
      <c r="R511">
        <f>_xlfn.XLOOKUP(Main[[#This Row],[Patient_ID]],Hospitalvisits[Patient_ID],Hospitalvisits[Readmission Status])</f>
        <v>0</v>
      </c>
      <c r="S511" t="str">
        <f>_xlfn.XLOOKUP(Main[[#This Row],[Patient_ID]],Hospitalvisits[Patient_ID],Hospitalvisits[Hospital_Bed])</f>
        <v>General Ward</v>
      </c>
    </row>
    <row r="512" spans="1:19">
      <c r="A512">
        <v>570</v>
      </c>
      <c r="B512" t="s">
        <v>583</v>
      </c>
      <c r="C512">
        <v>78</v>
      </c>
      <c r="D512" t="str" cm="1">
        <f t="array" ref="D512">_xlfn.IFS(Main[[#This Row],[Age]]&lt;=23,"[0-23]",Main[[#This Row],[Age]]&lt;=45,"[24-45]",Main[[#This Row],[Age]]&lt;=68,"[46-68]",Main[[#This Row],[Age]]&gt;68,"[68+]")</f>
        <v>[68+]</v>
      </c>
      <c r="E512" t="s">
        <v>9</v>
      </c>
      <c r="F512" t="s">
        <v>10</v>
      </c>
      <c r="G512" s="6">
        <v>20.985856771939929</v>
      </c>
      <c r="H512">
        <v>4</v>
      </c>
      <c r="I512">
        <v>10</v>
      </c>
      <c r="J512" s="3">
        <f>_xlfn.XLOOKUP(Main[[#This Row],[Patient_ID]],Hospitalvisits[Patient_ID],Hospitalvisits[Admission_Date])</f>
        <v>44847</v>
      </c>
      <c r="K512" s="3">
        <f>_xlfn.XLOOKUP(Main[[#This Row],[Patient_ID]],Hospitalvisits[Patient_ID],Hospitalvisits[Discharge_Date])</f>
        <v>44856</v>
      </c>
      <c r="L512">
        <f>Main[[#This Row],[Discharge Date]]-Main[[#This Row],[Admission Date]]</f>
        <v>9</v>
      </c>
      <c r="M512" t="str">
        <f>_xlfn.XLOOKUP(Main[[#This Row],[Patient_ID]],Hospitalvisits[Patient_ID],Hospitalvisits[Medical_Condition])</f>
        <v>Stroke</v>
      </c>
      <c r="N512" t="str">
        <f>_xlfn.XLOOKUP(Main[[#This Row],[Patient_ID]],Hospitalvisits[Patient_ID],Hospitalvisits[Department])</f>
        <v>Neurology</v>
      </c>
      <c r="O512" s="8">
        <f>_xlfn.XLOOKUP(Main[[#This Row],[Patient_ID]],Financials[Patient_ID],Financials[Total_Bill_Amount])</f>
        <v>9382</v>
      </c>
      <c r="P512">
        <f>_xlfn.XLOOKUP(Main[[#This Row],[Patient_ID]],Financials[Patient_ID],Financials[Insurance_Coverage])</f>
        <v>6895.3721943543678</v>
      </c>
      <c r="Q512">
        <f>Main[[#This Row],[Total  Bill Amount]]-Main[[#This Row],[Insurance Coverage]]</f>
        <v>2486.6278056456322</v>
      </c>
      <c r="R512">
        <f>_xlfn.XLOOKUP(Main[[#This Row],[Patient_ID]],Hospitalvisits[Patient_ID],Hospitalvisits[Readmission Status])</f>
        <v>0</v>
      </c>
      <c r="S512" t="str">
        <f>_xlfn.XLOOKUP(Main[[#This Row],[Patient_ID]],Hospitalvisits[Patient_ID],Hospitalvisits[Hospital_Bed])</f>
        <v>General Ward</v>
      </c>
    </row>
    <row r="513" spans="1:19">
      <c r="A513">
        <v>571</v>
      </c>
      <c r="B513" t="s">
        <v>584</v>
      </c>
      <c r="C513">
        <v>63</v>
      </c>
      <c r="D513" t="str" cm="1">
        <f t="array" ref="D513">_xlfn.IFS(Main[[#This Row],[Age]]&lt;=23,"[0-23]",Main[[#This Row],[Age]]&lt;=45,"[24-45]",Main[[#This Row],[Age]]&lt;=68,"[46-68]",Main[[#This Row],[Age]]&gt;68,"[68+]")</f>
        <v>[46-68]</v>
      </c>
      <c r="E513" t="s">
        <v>12</v>
      </c>
      <c r="F513" t="s">
        <v>10</v>
      </c>
      <c r="G513" s="6">
        <v>28.255398751780891</v>
      </c>
      <c r="H513">
        <v>5</v>
      </c>
      <c r="I513">
        <v>1</v>
      </c>
      <c r="J513" s="3">
        <f>_xlfn.XLOOKUP(Main[[#This Row],[Patient_ID]],Hospitalvisits[Patient_ID],Hospitalvisits[Admission_Date])</f>
        <v>44870</v>
      </c>
      <c r="K513" s="3">
        <f>_xlfn.XLOOKUP(Main[[#This Row],[Patient_ID]],Hospitalvisits[Patient_ID],Hospitalvisits[Discharge_Date])</f>
        <v>44880</v>
      </c>
      <c r="L513">
        <f>Main[[#This Row],[Discharge Date]]-Main[[#This Row],[Admission Date]]</f>
        <v>10</v>
      </c>
      <c r="M513" t="str">
        <f>_xlfn.XLOOKUP(Main[[#This Row],[Patient_ID]],Hospitalvisits[Patient_ID],Hospitalvisits[Medical_Condition])</f>
        <v>Internal Bleeding</v>
      </c>
      <c r="N513" t="str">
        <f>_xlfn.XLOOKUP(Main[[#This Row],[Patient_ID]],Hospitalvisits[Patient_ID],Hospitalvisits[Department])</f>
        <v>Emergency</v>
      </c>
      <c r="O513" s="8">
        <f>_xlfn.XLOOKUP(Main[[#This Row],[Patient_ID]],Financials[Patient_ID],Financials[Total_Bill_Amount])</f>
        <v>12243</v>
      </c>
      <c r="P513">
        <f>_xlfn.XLOOKUP(Main[[#This Row],[Patient_ID]],Financials[Patient_ID],Financials[Insurance_Coverage])</f>
        <v>8043.0383954278304</v>
      </c>
      <c r="Q513">
        <f>Main[[#This Row],[Total  Bill Amount]]-Main[[#This Row],[Insurance Coverage]]</f>
        <v>4199.9616045721696</v>
      </c>
      <c r="R513">
        <f>_xlfn.XLOOKUP(Main[[#This Row],[Patient_ID]],Hospitalvisits[Patient_ID],Hospitalvisits[Readmission Status])</f>
        <v>0</v>
      </c>
      <c r="S513" t="str">
        <f>_xlfn.XLOOKUP(Main[[#This Row],[Patient_ID]],Hospitalvisits[Patient_ID],Hospitalvisits[Hospital_Bed])</f>
        <v>Private Room</v>
      </c>
    </row>
    <row r="514" spans="1:19">
      <c r="A514">
        <v>572</v>
      </c>
      <c r="B514" t="s">
        <v>585</v>
      </c>
      <c r="C514">
        <v>9</v>
      </c>
      <c r="D514" t="str" cm="1">
        <f t="array" ref="D514">_xlfn.IFS(Main[[#This Row],[Age]]&lt;=23,"[0-23]",Main[[#This Row],[Age]]&lt;=45,"[24-45]",Main[[#This Row],[Age]]&lt;=68,"[46-68]",Main[[#This Row],[Age]]&gt;68,"[68+]")</f>
        <v>[0-23]</v>
      </c>
      <c r="E514" t="s">
        <v>9</v>
      </c>
      <c r="F514" t="s">
        <v>10</v>
      </c>
      <c r="G514" s="6">
        <v>26.282122493126341</v>
      </c>
      <c r="H514">
        <v>2</v>
      </c>
      <c r="I514">
        <v>3</v>
      </c>
      <c r="J514" s="3">
        <f>_xlfn.XLOOKUP(Main[[#This Row],[Patient_ID]],Hospitalvisits[Patient_ID],Hospitalvisits[Admission_Date])</f>
        <v>44621</v>
      </c>
      <c r="K514" s="3">
        <f>_xlfn.XLOOKUP(Main[[#This Row],[Patient_ID]],Hospitalvisits[Patient_ID],Hospitalvisits[Discharge_Date])</f>
        <v>44626</v>
      </c>
      <c r="L514">
        <f>Main[[#This Row],[Discharge Date]]-Main[[#This Row],[Admission Date]]</f>
        <v>5</v>
      </c>
      <c r="M514" t="str">
        <f>_xlfn.XLOOKUP(Main[[#This Row],[Patient_ID]],Hospitalvisits[Patient_ID],Hospitalvisits[Medical_Condition])</f>
        <v>Fracture</v>
      </c>
      <c r="N514" t="str">
        <f>_xlfn.XLOOKUP(Main[[#This Row],[Patient_ID]],Hospitalvisits[Patient_ID],Hospitalvisits[Department])</f>
        <v>Orthopedics</v>
      </c>
      <c r="O514" s="8">
        <f>_xlfn.XLOOKUP(Main[[#This Row],[Patient_ID]],Financials[Patient_ID],Financials[Total_Bill_Amount])</f>
        <v>16218</v>
      </c>
      <c r="P514">
        <f>_xlfn.XLOOKUP(Main[[#This Row],[Patient_ID]],Financials[Patient_ID],Financials[Insurance_Coverage])</f>
        <v>11283.71874787756</v>
      </c>
      <c r="Q514">
        <f>Main[[#This Row],[Total  Bill Amount]]-Main[[#This Row],[Insurance Coverage]]</f>
        <v>4934.2812521224405</v>
      </c>
      <c r="R514">
        <f>_xlfn.XLOOKUP(Main[[#This Row],[Patient_ID]],Hospitalvisits[Patient_ID],Hospitalvisits[Readmission Status])</f>
        <v>0</v>
      </c>
      <c r="S514" t="str">
        <f>_xlfn.XLOOKUP(Main[[#This Row],[Patient_ID]],Hospitalvisits[Patient_ID],Hospitalvisits[Hospital_Bed])</f>
        <v>Semi-Private Room</v>
      </c>
    </row>
    <row r="515" spans="1:19">
      <c r="A515">
        <v>573</v>
      </c>
      <c r="B515" t="s">
        <v>586</v>
      </c>
      <c r="C515">
        <v>30</v>
      </c>
      <c r="D515" t="str" cm="1">
        <f t="array" ref="D515">_xlfn.IFS(Main[[#This Row],[Age]]&lt;=23,"[0-23]",Main[[#This Row],[Age]]&lt;=45,"[24-45]",Main[[#This Row],[Age]]&lt;=68,"[46-68]",Main[[#This Row],[Age]]&gt;68,"[68+]")</f>
        <v>[24-45]</v>
      </c>
      <c r="E515" t="s">
        <v>9</v>
      </c>
      <c r="F515" t="s">
        <v>10</v>
      </c>
      <c r="G515" s="6">
        <v>32.922989184250881</v>
      </c>
      <c r="H515">
        <v>0</v>
      </c>
      <c r="I515">
        <v>3</v>
      </c>
      <c r="J515" s="3">
        <f>_xlfn.XLOOKUP(Main[[#This Row],[Patient_ID]],Hospitalvisits[Patient_ID],Hospitalvisits[Admission_Date])</f>
        <v>44801</v>
      </c>
      <c r="K515" s="3">
        <f>_xlfn.XLOOKUP(Main[[#This Row],[Patient_ID]],Hospitalvisits[Patient_ID],Hospitalvisits[Discharge_Date])</f>
        <v>44803</v>
      </c>
      <c r="L515">
        <f>Main[[#This Row],[Discharge Date]]-Main[[#This Row],[Admission Date]]</f>
        <v>2</v>
      </c>
      <c r="M515" t="str">
        <f>_xlfn.XLOOKUP(Main[[#This Row],[Patient_ID]],Hospitalvisits[Patient_ID],Hospitalvisits[Medical_Condition])</f>
        <v>Asthma</v>
      </c>
      <c r="N515" t="str">
        <f>_xlfn.XLOOKUP(Main[[#This Row],[Patient_ID]],Hospitalvisits[Patient_ID],Hospitalvisits[Department])</f>
        <v>Pediatrics</v>
      </c>
      <c r="O515" s="8">
        <f>_xlfn.XLOOKUP(Main[[#This Row],[Patient_ID]],Financials[Patient_ID],Financials[Total_Bill_Amount])</f>
        <v>10782</v>
      </c>
      <c r="P515">
        <f>_xlfn.XLOOKUP(Main[[#This Row],[Patient_ID]],Financials[Patient_ID],Financials[Insurance_Coverage])</f>
        <v>5433.7888385463493</v>
      </c>
      <c r="Q515">
        <f>Main[[#This Row],[Total  Bill Amount]]-Main[[#This Row],[Insurance Coverage]]</f>
        <v>5348.2111614536507</v>
      </c>
      <c r="R515">
        <f>_xlfn.XLOOKUP(Main[[#This Row],[Patient_ID]],Hospitalvisits[Patient_ID],Hospitalvisits[Readmission Status])</f>
        <v>0</v>
      </c>
      <c r="S515" t="str">
        <f>_xlfn.XLOOKUP(Main[[#This Row],[Patient_ID]],Hospitalvisits[Patient_ID],Hospitalvisits[Hospital_Bed])</f>
        <v>Semi-Private Room</v>
      </c>
    </row>
    <row r="516" spans="1:19">
      <c r="A516">
        <v>574</v>
      </c>
      <c r="B516" t="s">
        <v>587</v>
      </c>
      <c r="C516">
        <v>75</v>
      </c>
      <c r="D516" t="str" cm="1">
        <f t="array" ref="D516">_xlfn.IFS(Main[[#This Row],[Age]]&lt;=23,"[0-23]",Main[[#This Row],[Age]]&lt;=45,"[24-45]",Main[[#This Row],[Age]]&lt;=68,"[46-68]",Main[[#This Row],[Age]]&gt;68,"[68+]")</f>
        <v>[68+]</v>
      </c>
      <c r="E516" t="s">
        <v>9</v>
      </c>
      <c r="F516" t="s">
        <v>10</v>
      </c>
      <c r="G516" s="6">
        <v>22.604162273914501</v>
      </c>
      <c r="H516">
        <v>4</v>
      </c>
      <c r="I516">
        <v>8</v>
      </c>
      <c r="J516" s="3">
        <f>_xlfn.XLOOKUP(Main[[#This Row],[Patient_ID]],Hospitalvisits[Patient_ID],Hospitalvisits[Admission_Date])</f>
        <v>44586</v>
      </c>
      <c r="K516" s="3">
        <f>_xlfn.XLOOKUP(Main[[#This Row],[Patient_ID]],Hospitalvisits[Patient_ID],Hospitalvisits[Discharge_Date])</f>
        <v>44593</v>
      </c>
      <c r="L516">
        <f>Main[[#This Row],[Discharge Date]]-Main[[#This Row],[Admission Date]]</f>
        <v>7</v>
      </c>
      <c r="M516" t="str">
        <f>_xlfn.XLOOKUP(Main[[#This Row],[Patient_ID]],Hospitalvisits[Patient_ID],Hospitalvisits[Medical_Condition])</f>
        <v>Heart Attack (STEMI)</v>
      </c>
      <c r="N516" t="str">
        <f>_xlfn.XLOOKUP(Main[[#This Row],[Patient_ID]],Hospitalvisits[Patient_ID],Hospitalvisits[Department])</f>
        <v>Cardiology</v>
      </c>
      <c r="O516" s="8">
        <f>_xlfn.XLOOKUP(Main[[#This Row],[Patient_ID]],Financials[Patient_ID],Financials[Total_Bill_Amount])</f>
        <v>8600</v>
      </c>
      <c r="P516">
        <f>_xlfn.XLOOKUP(Main[[#This Row],[Patient_ID]],Financials[Patient_ID],Financials[Insurance_Coverage])</f>
        <v>6074.3879559950929</v>
      </c>
      <c r="Q516">
        <f>Main[[#This Row],[Total  Bill Amount]]-Main[[#This Row],[Insurance Coverage]]</f>
        <v>2525.6120440049071</v>
      </c>
      <c r="R516">
        <f>_xlfn.XLOOKUP(Main[[#This Row],[Patient_ID]],Hospitalvisits[Patient_ID],Hospitalvisits[Readmission Status])</f>
        <v>0</v>
      </c>
      <c r="S516" t="str">
        <f>_xlfn.XLOOKUP(Main[[#This Row],[Patient_ID]],Hospitalvisits[Patient_ID],Hospitalvisits[Hospital_Bed])</f>
        <v>Private Room</v>
      </c>
    </row>
    <row r="517" spans="1:19">
      <c r="A517">
        <v>575</v>
      </c>
      <c r="B517" t="s">
        <v>588</v>
      </c>
      <c r="C517">
        <v>47</v>
      </c>
      <c r="D517" t="str" cm="1">
        <f t="array" ref="D517">_xlfn.IFS(Main[[#This Row],[Age]]&lt;=23,"[0-23]",Main[[#This Row],[Age]]&lt;=45,"[24-45]",Main[[#This Row],[Age]]&lt;=68,"[46-68]",Main[[#This Row],[Age]]&gt;68,"[68+]")</f>
        <v>[46-68]</v>
      </c>
      <c r="E517" t="s">
        <v>12</v>
      </c>
      <c r="F517" t="s">
        <v>13</v>
      </c>
      <c r="G517" s="6">
        <v>37.766803909101007</v>
      </c>
      <c r="H517">
        <v>5</v>
      </c>
      <c r="I517">
        <v>9</v>
      </c>
      <c r="J517" s="3">
        <f>_xlfn.XLOOKUP(Main[[#This Row],[Patient_ID]],Hospitalvisits[Patient_ID],Hospitalvisits[Admission_Date])</f>
        <v>44652</v>
      </c>
      <c r="K517" s="3">
        <f>_xlfn.XLOOKUP(Main[[#This Row],[Patient_ID]],Hospitalvisits[Patient_ID],Hospitalvisits[Discharge_Date])</f>
        <v>44653</v>
      </c>
      <c r="L517">
        <f>Main[[#This Row],[Discharge Date]]-Main[[#This Row],[Admission Date]]</f>
        <v>1</v>
      </c>
      <c r="M517" t="str">
        <f>_xlfn.XLOOKUP(Main[[#This Row],[Patient_ID]],Hospitalvisits[Patient_ID],Hospitalvisits[Medical_Condition])</f>
        <v>Asthma</v>
      </c>
      <c r="N517" t="str">
        <f>_xlfn.XLOOKUP(Main[[#This Row],[Patient_ID]],Hospitalvisits[Patient_ID],Hospitalvisits[Department])</f>
        <v>Pediatrics</v>
      </c>
      <c r="O517" s="8">
        <f>_xlfn.XLOOKUP(Main[[#This Row],[Patient_ID]],Financials[Patient_ID],Financials[Total_Bill_Amount])</f>
        <v>6741</v>
      </c>
      <c r="P517">
        <f>_xlfn.XLOOKUP(Main[[#This Row],[Patient_ID]],Financials[Patient_ID],Financials[Insurance_Coverage])</f>
        <v>3492.427640938934</v>
      </c>
      <c r="Q517">
        <f>Main[[#This Row],[Total  Bill Amount]]-Main[[#This Row],[Insurance Coverage]]</f>
        <v>3248.572359061066</v>
      </c>
      <c r="R517">
        <f>_xlfn.XLOOKUP(Main[[#This Row],[Patient_ID]],Hospitalvisits[Patient_ID],Hospitalvisits[Readmission Status])</f>
        <v>0</v>
      </c>
      <c r="S517" t="str">
        <f>_xlfn.XLOOKUP(Main[[#This Row],[Patient_ID]],Hospitalvisits[Patient_ID],Hospitalvisits[Hospital_Bed])</f>
        <v>ICU</v>
      </c>
    </row>
    <row r="518" spans="1:19">
      <c r="A518">
        <v>576</v>
      </c>
      <c r="B518" t="s">
        <v>589</v>
      </c>
      <c r="C518">
        <v>19</v>
      </c>
      <c r="D518" t="str" cm="1">
        <f t="array" ref="D518">_xlfn.IFS(Main[[#This Row],[Age]]&lt;=23,"[0-23]",Main[[#This Row],[Age]]&lt;=45,"[24-45]",Main[[#This Row],[Age]]&lt;=68,"[46-68]",Main[[#This Row],[Age]]&gt;68,"[68+]")</f>
        <v>[0-23]</v>
      </c>
      <c r="E518" t="s">
        <v>12</v>
      </c>
      <c r="F518" t="s">
        <v>10</v>
      </c>
      <c r="G518" s="6">
        <v>37.193687250071591</v>
      </c>
      <c r="H518">
        <v>4</v>
      </c>
      <c r="I518">
        <v>9</v>
      </c>
      <c r="J518" s="3">
        <f>_xlfn.XLOOKUP(Main[[#This Row],[Patient_ID]],Hospitalvisits[Patient_ID],Hospitalvisits[Admission_Date])</f>
        <v>45310</v>
      </c>
      <c r="K518" s="3">
        <f>_xlfn.XLOOKUP(Main[[#This Row],[Patient_ID]],Hospitalvisits[Patient_ID],Hospitalvisits[Discharge_Date])</f>
        <v>45313</v>
      </c>
      <c r="L518">
        <f>Main[[#This Row],[Discharge Date]]-Main[[#This Row],[Admission Date]]</f>
        <v>3</v>
      </c>
      <c r="M518" t="str">
        <f>_xlfn.XLOOKUP(Main[[#This Row],[Patient_ID]],Hospitalvisits[Patient_ID],Hospitalvisits[Medical_Condition])</f>
        <v>Asthma</v>
      </c>
      <c r="N518" t="str">
        <f>_xlfn.XLOOKUP(Main[[#This Row],[Patient_ID]],Hospitalvisits[Patient_ID],Hospitalvisits[Department])</f>
        <v>Pediatrics</v>
      </c>
      <c r="O518" s="8">
        <f>_xlfn.XLOOKUP(Main[[#This Row],[Patient_ID]],Financials[Patient_ID],Financials[Total_Bill_Amount])</f>
        <v>7263</v>
      </c>
      <c r="P518">
        <f>_xlfn.XLOOKUP(Main[[#This Row],[Patient_ID]],Financials[Patient_ID],Financials[Insurance_Coverage])</f>
        <v>5006.8020791377176</v>
      </c>
      <c r="Q518">
        <f>Main[[#This Row],[Total  Bill Amount]]-Main[[#This Row],[Insurance Coverage]]</f>
        <v>2256.1979208622824</v>
      </c>
      <c r="R518">
        <f>_xlfn.XLOOKUP(Main[[#This Row],[Patient_ID]],Hospitalvisits[Patient_ID],Hospitalvisits[Readmission Status])</f>
        <v>0</v>
      </c>
      <c r="S518" t="str">
        <f>_xlfn.XLOOKUP(Main[[#This Row],[Patient_ID]],Hospitalvisits[Patient_ID],Hospitalvisits[Hospital_Bed])</f>
        <v>ICU</v>
      </c>
    </row>
    <row r="519" spans="1:19">
      <c r="A519">
        <v>577</v>
      </c>
      <c r="B519" t="s">
        <v>590</v>
      </c>
      <c r="C519">
        <v>51</v>
      </c>
      <c r="D519" t="str" cm="1">
        <f t="array" ref="D519">_xlfn.IFS(Main[[#This Row],[Age]]&lt;=23,"[0-23]",Main[[#This Row],[Age]]&lt;=45,"[24-45]",Main[[#This Row],[Age]]&lt;=68,"[46-68]",Main[[#This Row],[Age]]&gt;68,"[68+]")</f>
        <v>[46-68]</v>
      </c>
      <c r="E519" t="s">
        <v>12</v>
      </c>
      <c r="F519" t="s">
        <v>16</v>
      </c>
      <c r="G519" s="6">
        <v>39.460184366511029</v>
      </c>
      <c r="H519">
        <v>0</v>
      </c>
      <c r="I519">
        <v>2</v>
      </c>
      <c r="J519" s="3">
        <f>_xlfn.XLOOKUP(Main[[#This Row],[Patient_ID]],Hospitalvisits[Patient_ID],Hospitalvisits[Admission_Date])</f>
        <v>44706</v>
      </c>
      <c r="K519" s="3">
        <f>_xlfn.XLOOKUP(Main[[#This Row],[Patient_ID]],Hospitalvisits[Patient_ID],Hospitalvisits[Discharge_Date])</f>
        <v>44711</v>
      </c>
      <c r="L519">
        <f>Main[[#This Row],[Discharge Date]]-Main[[#This Row],[Admission Date]]</f>
        <v>5</v>
      </c>
      <c r="M519" t="str">
        <f>_xlfn.XLOOKUP(Main[[#This Row],[Patient_ID]],Hospitalvisits[Patient_ID],Hospitalvisits[Medical_Condition])</f>
        <v>Internal Bleeding</v>
      </c>
      <c r="N519" t="str">
        <f>_xlfn.XLOOKUP(Main[[#This Row],[Patient_ID]],Hospitalvisits[Patient_ID],Hospitalvisits[Department])</f>
        <v>Emergency</v>
      </c>
      <c r="O519" s="8">
        <f>_xlfn.XLOOKUP(Main[[#This Row],[Patient_ID]],Financials[Patient_ID],Financials[Total_Bill_Amount])</f>
        <v>22741</v>
      </c>
      <c r="P519">
        <f>_xlfn.XLOOKUP(Main[[#This Row],[Patient_ID]],Financials[Patient_ID],Financials[Insurance_Coverage])</f>
        <v>16320.733346311779</v>
      </c>
      <c r="Q519">
        <f>Main[[#This Row],[Total  Bill Amount]]-Main[[#This Row],[Insurance Coverage]]</f>
        <v>6420.2666536882207</v>
      </c>
      <c r="R519">
        <f>_xlfn.XLOOKUP(Main[[#This Row],[Patient_ID]],Hospitalvisits[Patient_ID],Hospitalvisits[Readmission Status])</f>
        <v>0</v>
      </c>
      <c r="S519" t="str">
        <f>_xlfn.XLOOKUP(Main[[#This Row],[Patient_ID]],Hospitalvisits[Patient_ID],Hospitalvisits[Hospital_Bed])</f>
        <v>Private Room</v>
      </c>
    </row>
    <row r="520" spans="1:19">
      <c r="A520">
        <v>578</v>
      </c>
      <c r="B520" t="s">
        <v>591</v>
      </c>
      <c r="C520">
        <v>16</v>
      </c>
      <c r="D520" t="str" cm="1">
        <f t="array" ref="D520">_xlfn.IFS(Main[[#This Row],[Age]]&lt;=23,"[0-23]",Main[[#This Row],[Age]]&lt;=45,"[24-45]",Main[[#This Row],[Age]]&lt;=68,"[46-68]",Main[[#This Row],[Age]]&gt;68,"[68+]")</f>
        <v>[0-23]</v>
      </c>
      <c r="E520" t="s">
        <v>12</v>
      </c>
      <c r="F520" t="s">
        <v>18</v>
      </c>
      <c r="G520" s="6">
        <v>27.626477408538161</v>
      </c>
      <c r="H520">
        <v>0</v>
      </c>
      <c r="I520">
        <v>2</v>
      </c>
      <c r="J520" s="3">
        <f>_xlfn.XLOOKUP(Main[[#This Row],[Patient_ID]],Hospitalvisits[Patient_ID],Hospitalvisits[Admission_Date])</f>
        <v>45532</v>
      </c>
      <c r="K520" s="3">
        <f>_xlfn.XLOOKUP(Main[[#This Row],[Patient_ID]],Hospitalvisits[Patient_ID],Hospitalvisits[Discharge_Date])</f>
        <v>45538</v>
      </c>
      <c r="L520">
        <f>Main[[#This Row],[Discharge Date]]-Main[[#This Row],[Admission Date]]</f>
        <v>6</v>
      </c>
      <c r="M520" t="str">
        <f>_xlfn.XLOOKUP(Main[[#This Row],[Patient_ID]],Hospitalvisits[Patient_ID],Hospitalvisits[Medical_Condition])</f>
        <v>Hypertension</v>
      </c>
      <c r="N520" t="str">
        <f>_xlfn.XLOOKUP(Main[[#This Row],[Patient_ID]],Hospitalvisits[Patient_ID],Hospitalvisits[Department])</f>
        <v>Cardiology</v>
      </c>
      <c r="O520" s="8">
        <f>_xlfn.XLOOKUP(Main[[#This Row],[Patient_ID]],Financials[Patient_ID],Financials[Total_Bill_Amount])</f>
        <v>49634</v>
      </c>
      <c r="P520">
        <f>_xlfn.XLOOKUP(Main[[#This Row],[Patient_ID]],Financials[Patient_ID],Financials[Insurance_Coverage])</f>
        <v>30567.7110648626</v>
      </c>
      <c r="Q520">
        <f>Main[[#This Row],[Total  Bill Amount]]-Main[[#This Row],[Insurance Coverage]]</f>
        <v>19066.2889351374</v>
      </c>
      <c r="R520">
        <f>_xlfn.XLOOKUP(Main[[#This Row],[Patient_ID]],Hospitalvisits[Patient_ID],Hospitalvisits[Readmission Status])</f>
        <v>0</v>
      </c>
      <c r="S520" t="str">
        <f>_xlfn.XLOOKUP(Main[[#This Row],[Patient_ID]],Hospitalvisits[Patient_ID],Hospitalvisits[Hospital_Bed])</f>
        <v>ICU</v>
      </c>
    </row>
    <row r="521" spans="1:19">
      <c r="A521">
        <v>579</v>
      </c>
      <c r="B521" t="s">
        <v>592</v>
      </c>
      <c r="C521">
        <v>54</v>
      </c>
      <c r="D521" t="str" cm="1">
        <f t="array" ref="D521">_xlfn.IFS(Main[[#This Row],[Age]]&lt;=23,"[0-23]",Main[[#This Row],[Age]]&lt;=45,"[24-45]",Main[[#This Row],[Age]]&lt;=68,"[46-68]",Main[[#This Row],[Age]]&gt;68,"[68+]")</f>
        <v>[46-68]</v>
      </c>
      <c r="E521" t="s">
        <v>9</v>
      </c>
      <c r="F521" t="s">
        <v>16</v>
      </c>
      <c r="G521" s="6">
        <v>35.49517554860526</v>
      </c>
      <c r="H521">
        <v>1</v>
      </c>
      <c r="I521">
        <v>2</v>
      </c>
      <c r="J521" s="3">
        <f>_xlfn.XLOOKUP(Main[[#This Row],[Patient_ID]],Hospitalvisits[Patient_ID],Hospitalvisits[Admission_Date])</f>
        <v>44585</v>
      </c>
      <c r="K521" s="3">
        <f>_xlfn.XLOOKUP(Main[[#This Row],[Patient_ID]],Hospitalvisits[Patient_ID],Hospitalvisits[Discharge_Date])</f>
        <v>44587</v>
      </c>
      <c r="L521">
        <f>Main[[#This Row],[Discharge Date]]-Main[[#This Row],[Admission Date]]</f>
        <v>2</v>
      </c>
      <c r="M521" t="str">
        <f>_xlfn.XLOOKUP(Main[[#This Row],[Patient_ID]],Hospitalvisits[Patient_ID],Hospitalvisits[Medical_Condition])</f>
        <v>Allergies</v>
      </c>
      <c r="N521" t="str">
        <f>_xlfn.XLOOKUP(Main[[#This Row],[Patient_ID]],Hospitalvisits[Patient_ID],Hospitalvisits[Department])</f>
        <v>Pediatrics</v>
      </c>
      <c r="O521" s="8">
        <f>_xlfn.XLOOKUP(Main[[#This Row],[Patient_ID]],Financials[Patient_ID],Financials[Total_Bill_Amount])</f>
        <v>19760</v>
      </c>
      <c r="P521">
        <f>_xlfn.XLOOKUP(Main[[#This Row],[Patient_ID]],Financials[Patient_ID],Financials[Insurance_Coverage])</f>
        <v>11334.303031248921</v>
      </c>
      <c r="Q521">
        <f>Main[[#This Row],[Total  Bill Amount]]-Main[[#This Row],[Insurance Coverage]]</f>
        <v>8425.6969687510791</v>
      </c>
      <c r="R521">
        <f>_xlfn.XLOOKUP(Main[[#This Row],[Patient_ID]],Hospitalvisits[Patient_ID],Hospitalvisits[Readmission Status])</f>
        <v>0</v>
      </c>
      <c r="S521" t="str">
        <f>_xlfn.XLOOKUP(Main[[#This Row],[Patient_ID]],Hospitalvisits[Patient_ID],Hospitalvisits[Hospital_Bed])</f>
        <v>General Ward</v>
      </c>
    </row>
    <row r="522" spans="1:19">
      <c r="A522">
        <v>580</v>
      </c>
      <c r="B522" t="s">
        <v>593</v>
      </c>
      <c r="C522">
        <v>79</v>
      </c>
      <c r="D522" t="str" cm="1">
        <f t="array" ref="D522">_xlfn.IFS(Main[[#This Row],[Age]]&lt;=23,"[0-23]",Main[[#This Row],[Age]]&lt;=45,"[24-45]",Main[[#This Row],[Age]]&lt;=68,"[46-68]",Main[[#This Row],[Age]]&gt;68,"[68+]")</f>
        <v>[68+]</v>
      </c>
      <c r="E522" t="s">
        <v>12</v>
      </c>
      <c r="F522" t="s">
        <v>13</v>
      </c>
      <c r="G522" s="6">
        <v>22.01314389260752</v>
      </c>
      <c r="H522">
        <v>3</v>
      </c>
      <c r="I522">
        <v>5</v>
      </c>
      <c r="J522" s="3">
        <f>_xlfn.XLOOKUP(Main[[#This Row],[Patient_ID]],Hospitalvisits[Patient_ID],Hospitalvisits[Admission_Date])</f>
        <v>44888</v>
      </c>
      <c r="K522" s="3">
        <f>_xlfn.XLOOKUP(Main[[#This Row],[Patient_ID]],Hospitalvisits[Patient_ID],Hospitalvisits[Discharge_Date])</f>
        <v>44893</v>
      </c>
      <c r="L522">
        <f>Main[[#This Row],[Discharge Date]]-Main[[#This Row],[Admission Date]]</f>
        <v>5</v>
      </c>
      <c r="M522" t="str">
        <f>_xlfn.XLOOKUP(Main[[#This Row],[Patient_ID]],Hospitalvisits[Patient_ID],Hospitalvisits[Medical_Condition])</f>
        <v>Stroke</v>
      </c>
      <c r="N522" t="str">
        <f>_xlfn.XLOOKUP(Main[[#This Row],[Patient_ID]],Hospitalvisits[Patient_ID],Hospitalvisits[Department])</f>
        <v>Neurology</v>
      </c>
      <c r="O522" s="8">
        <f>_xlfn.XLOOKUP(Main[[#This Row],[Patient_ID]],Financials[Patient_ID],Financials[Total_Bill_Amount])</f>
        <v>18738</v>
      </c>
      <c r="P522">
        <f>_xlfn.XLOOKUP(Main[[#This Row],[Patient_ID]],Financials[Patient_ID],Financials[Insurance_Coverage])</f>
        <v>12116.671176439489</v>
      </c>
      <c r="Q522">
        <f>Main[[#This Row],[Total  Bill Amount]]-Main[[#This Row],[Insurance Coverage]]</f>
        <v>6621.3288235605105</v>
      </c>
      <c r="R522">
        <f>_xlfn.XLOOKUP(Main[[#This Row],[Patient_ID]],Hospitalvisits[Patient_ID],Hospitalvisits[Readmission Status])</f>
        <v>0</v>
      </c>
      <c r="S522" t="str">
        <f>_xlfn.XLOOKUP(Main[[#This Row],[Patient_ID]],Hospitalvisits[Patient_ID],Hospitalvisits[Hospital_Bed])</f>
        <v>General Ward</v>
      </c>
    </row>
    <row r="523" spans="1:19">
      <c r="A523">
        <v>581</v>
      </c>
      <c r="B523" t="s">
        <v>594</v>
      </c>
      <c r="C523">
        <v>9</v>
      </c>
      <c r="D523" t="str" cm="1">
        <f t="array" ref="D523">_xlfn.IFS(Main[[#This Row],[Age]]&lt;=23,"[0-23]",Main[[#This Row],[Age]]&lt;=45,"[24-45]",Main[[#This Row],[Age]]&lt;=68,"[46-68]",Main[[#This Row],[Age]]&gt;68,"[68+]")</f>
        <v>[0-23]</v>
      </c>
      <c r="E523" t="s">
        <v>9</v>
      </c>
      <c r="F523" t="s">
        <v>18</v>
      </c>
      <c r="G523" s="6">
        <v>17.826277976666809</v>
      </c>
      <c r="H523">
        <v>0</v>
      </c>
      <c r="I523">
        <v>5</v>
      </c>
      <c r="J523" s="3">
        <f>_xlfn.XLOOKUP(Main[[#This Row],[Patient_ID]],Hospitalvisits[Patient_ID],Hospitalvisits[Admission_Date])</f>
        <v>44764</v>
      </c>
      <c r="K523" s="3">
        <f>_xlfn.XLOOKUP(Main[[#This Row],[Patient_ID]],Hospitalvisits[Patient_ID],Hospitalvisits[Discharge_Date])</f>
        <v>44774</v>
      </c>
      <c r="L523">
        <f>Main[[#This Row],[Discharge Date]]-Main[[#This Row],[Admission Date]]</f>
        <v>10</v>
      </c>
      <c r="M523" t="str">
        <f>_xlfn.XLOOKUP(Main[[#This Row],[Patient_ID]],Hospitalvisits[Patient_ID],Hospitalvisits[Medical_Condition])</f>
        <v>Severe Trauma</v>
      </c>
      <c r="N523" t="str">
        <f>_xlfn.XLOOKUP(Main[[#This Row],[Patient_ID]],Hospitalvisits[Patient_ID],Hospitalvisits[Department])</f>
        <v>Emergency</v>
      </c>
      <c r="O523" s="8">
        <f>_xlfn.XLOOKUP(Main[[#This Row],[Patient_ID]],Financials[Patient_ID],Financials[Total_Bill_Amount])</f>
        <v>23942</v>
      </c>
      <c r="P523">
        <f>_xlfn.XLOOKUP(Main[[#This Row],[Patient_ID]],Financials[Patient_ID],Financials[Insurance_Coverage])</f>
        <v>12642.852017504491</v>
      </c>
      <c r="Q523">
        <f>Main[[#This Row],[Total  Bill Amount]]-Main[[#This Row],[Insurance Coverage]]</f>
        <v>11299.147982495509</v>
      </c>
      <c r="R523">
        <f>_xlfn.XLOOKUP(Main[[#This Row],[Patient_ID]],Hospitalvisits[Patient_ID],Hospitalvisits[Readmission Status])</f>
        <v>0</v>
      </c>
      <c r="S523" t="str">
        <f>_xlfn.XLOOKUP(Main[[#This Row],[Patient_ID]],Hospitalvisits[Patient_ID],Hospitalvisits[Hospital_Bed])</f>
        <v>ICU</v>
      </c>
    </row>
    <row r="524" spans="1:19">
      <c r="A524">
        <v>582</v>
      </c>
      <c r="B524" t="s">
        <v>595</v>
      </c>
      <c r="C524">
        <v>77</v>
      </c>
      <c r="D524" t="str" cm="1">
        <f t="array" ref="D524">_xlfn.IFS(Main[[#This Row],[Age]]&lt;=23,"[0-23]",Main[[#This Row],[Age]]&lt;=45,"[24-45]",Main[[#This Row],[Age]]&lt;=68,"[46-68]",Main[[#This Row],[Age]]&gt;68,"[68+]")</f>
        <v>[68+]</v>
      </c>
      <c r="E524" t="s">
        <v>9</v>
      </c>
      <c r="F524" t="s">
        <v>13</v>
      </c>
      <c r="G524" s="6">
        <v>34.771809473504582</v>
      </c>
      <c r="H524">
        <v>0</v>
      </c>
      <c r="I524">
        <v>7</v>
      </c>
      <c r="J524" s="3">
        <f>_xlfn.XLOOKUP(Main[[#This Row],[Patient_ID]],Hospitalvisits[Patient_ID],Hospitalvisits[Admission_Date])</f>
        <v>44924</v>
      </c>
      <c r="K524" s="3">
        <f>_xlfn.XLOOKUP(Main[[#This Row],[Patient_ID]],Hospitalvisits[Patient_ID],Hospitalvisits[Discharge_Date])</f>
        <v>44929</v>
      </c>
      <c r="L524">
        <f>Main[[#This Row],[Discharge Date]]-Main[[#This Row],[Admission Date]]</f>
        <v>5</v>
      </c>
      <c r="M524" t="str">
        <f>_xlfn.XLOOKUP(Main[[#This Row],[Patient_ID]],Hospitalvisits[Patient_ID],Hospitalvisits[Medical_Condition])</f>
        <v>Seizures</v>
      </c>
      <c r="N524" t="str">
        <f>_xlfn.XLOOKUP(Main[[#This Row],[Patient_ID]],Hospitalvisits[Patient_ID],Hospitalvisits[Department])</f>
        <v>Neurology</v>
      </c>
      <c r="O524" s="8">
        <f>_xlfn.XLOOKUP(Main[[#This Row],[Patient_ID]],Financials[Patient_ID],Financials[Total_Bill_Amount])</f>
        <v>29472</v>
      </c>
      <c r="P524">
        <f>_xlfn.XLOOKUP(Main[[#This Row],[Patient_ID]],Financials[Patient_ID],Financials[Insurance_Coverage])</f>
        <v>19839.756229437771</v>
      </c>
      <c r="Q524">
        <f>Main[[#This Row],[Total  Bill Amount]]-Main[[#This Row],[Insurance Coverage]]</f>
        <v>9632.2437705622287</v>
      </c>
      <c r="R524">
        <f>_xlfn.XLOOKUP(Main[[#This Row],[Patient_ID]],Hospitalvisits[Patient_ID],Hospitalvisits[Readmission Status])</f>
        <v>0</v>
      </c>
      <c r="S524" t="str">
        <f>_xlfn.XLOOKUP(Main[[#This Row],[Patient_ID]],Hospitalvisits[Patient_ID],Hospitalvisits[Hospital_Bed])</f>
        <v>Semi-Private Room</v>
      </c>
    </row>
    <row r="525" spans="1:19">
      <c r="A525">
        <v>583</v>
      </c>
      <c r="B525" t="s">
        <v>596</v>
      </c>
      <c r="C525">
        <v>39</v>
      </c>
      <c r="D525" t="str" cm="1">
        <f t="array" ref="D525">_xlfn.IFS(Main[[#This Row],[Age]]&lt;=23,"[0-23]",Main[[#This Row],[Age]]&lt;=45,"[24-45]",Main[[#This Row],[Age]]&lt;=68,"[46-68]",Main[[#This Row],[Age]]&gt;68,"[68+]")</f>
        <v>[24-45]</v>
      </c>
      <c r="E525" t="s">
        <v>9</v>
      </c>
      <c r="F525" t="s">
        <v>16</v>
      </c>
      <c r="G525" s="6">
        <v>38.840752393233771</v>
      </c>
      <c r="H525">
        <v>0</v>
      </c>
      <c r="I525">
        <v>3</v>
      </c>
      <c r="J525" s="3">
        <f>_xlfn.XLOOKUP(Main[[#This Row],[Patient_ID]],Hospitalvisits[Patient_ID],Hospitalvisits[Admission_Date])</f>
        <v>44603</v>
      </c>
      <c r="K525" s="3">
        <f>_xlfn.XLOOKUP(Main[[#This Row],[Patient_ID]],Hospitalvisits[Patient_ID],Hospitalvisits[Discharge_Date])</f>
        <v>44611</v>
      </c>
      <c r="L525">
        <f>Main[[#This Row],[Discharge Date]]-Main[[#This Row],[Admission Date]]</f>
        <v>8</v>
      </c>
      <c r="M525" t="str">
        <f>_xlfn.XLOOKUP(Main[[#This Row],[Patient_ID]],Hospitalvisits[Patient_ID],Hospitalvisits[Medical_Condition])</f>
        <v>Severe Trauma</v>
      </c>
      <c r="N525" t="str">
        <f>_xlfn.XLOOKUP(Main[[#This Row],[Patient_ID]],Hospitalvisits[Patient_ID],Hospitalvisits[Department])</f>
        <v>Emergency</v>
      </c>
      <c r="O525" s="8">
        <f>_xlfn.XLOOKUP(Main[[#This Row],[Patient_ID]],Financials[Patient_ID],Financials[Total_Bill_Amount])</f>
        <v>20911</v>
      </c>
      <c r="P525">
        <f>_xlfn.XLOOKUP(Main[[#This Row],[Patient_ID]],Financials[Patient_ID],Financials[Insurance_Coverage])</f>
        <v>17197.220736855579</v>
      </c>
      <c r="Q525">
        <f>Main[[#This Row],[Total  Bill Amount]]-Main[[#This Row],[Insurance Coverage]]</f>
        <v>3713.7792631444208</v>
      </c>
      <c r="R525">
        <f>_xlfn.XLOOKUP(Main[[#This Row],[Patient_ID]],Hospitalvisits[Patient_ID],Hospitalvisits[Readmission Status])</f>
        <v>0</v>
      </c>
      <c r="S525" t="str">
        <f>_xlfn.XLOOKUP(Main[[#This Row],[Patient_ID]],Hospitalvisits[Patient_ID],Hospitalvisits[Hospital_Bed])</f>
        <v>Semi-Private Room</v>
      </c>
    </row>
    <row r="526" spans="1:19">
      <c r="A526">
        <v>584</v>
      </c>
      <c r="B526" t="s">
        <v>597</v>
      </c>
      <c r="C526">
        <v>86</v>
      </c>
      <c r="D526" t="str" cm="1">
        <f t="array" ref="D526">_xlfn.IFS(Main[[#This Row],[Age]]&lt;=23,"[0-23]",Main[[#This Row],[Age]]&lt;=45,"[24-45]",Main[[#This Row],[Age]]&lt;=68,"[46-68]",Main[[#This Row],[Age]]&gt;68,"[68+]")</f>
        <v>[68+]</v>
      </c>
      <c r="E526" t="s">
        <v>12</v>
      </c>
      <c r="F526" t="s">
        <v>18</v>
      </c>
      <c r="G526" s="6">
        <v>21.233492506948259</v>
      </c>
      <c r="H526">
        <v>4</v>
      </c>
      <c r="I526">
        <v>1</v>
      </c>
      <c r="J526" s="3">
        <f>_xlfn.XLOOKUP(Main[[#This Row],[Patient_ID]],Hospitalvisits[Patient_ID],Hospitalvisits[Admission_Date])</f>
        <v>44838</v>
      </c>
      <c r="K526" s="3">
        <f>_xlfn.XLOOKUP(Main[[#This Row],[Patient_ID]],Hospitalvisits[Patient_ID],Hospitalvisits[Discharge_Date])</f>
        <v>44840</v>
      </c>
      <c r="L526">
        <f>Main[[#This Row],[Discharge Date]]-Main[[#This Row],[Admission Date]]</f>
        <v>2</v>
      </c>
      <c r="M526" t="str">
        <f>_xlfn.XLOOKUP(Main[[#This Row],[Patient_ID]],Hospitalvisits[Patient_ID],Hospitalvisits[Medical_Condition])</f>
        <v>Asthma</v>
      </c>
      <c r="N526" t="str">
        <f>_xlfn.XLOOKUP(Main[[#This Row],[Patient_ID]],Hospitalvisits[Patient_ID],Hospitalvisits[Department])</f>
        <v>Pediatrics</v>
      </c>
      <c r="O526" s="8">
        <f>_xlfn.XLOOKUP(Main[[#This Row],[Patient_ID]],Financials[Patient_ID],Financials[Total_Bill_Amount])</f>
        <v>15318</v>
      </c>
      <c r="P526">
        <f>_xlfn.XLOOKUP(Main[[#This Row],[Patient_ID]],Financials[Patient_ID],Financials[Insurance_Coverage])</f>
        <v>12570.361745774569</v>
      </c>
      <c r="Q526">
        <f>Main[[#This Row],[Total  Bill Amount]]-Main[[#This Row],[Insurance Coverage]]</f>
        <v>2747.6382542254305</v>
      </c>
      <c r="R526">
        <f>_xlfn.XLOOKUP(Main[[#This Row],[Patient_ID]],Hospitalvisits[Patient_ID],Hospitalvisits[Readmission Status])</f>
        <v>0</v>
      </c>
      <c r="S526" t="str">
        <f>_xlfn.XLOOKUP(Main[[#This Row],[Patient_ID]],Hospitalvisits[Patient_ID],Hospitalvisits[Hospital_Bed])</f>
        <v>General Ward</v>
      </c>
    </row>
    <row r="527" spans="1:19">
      <c r="A527">
        <v>586</v>
      </c>
      <c r="B527" t="s">
        <v>599</v>
      </c>
      <c r="C527">
        <v>18</v>
      </c>
      <c r="D527" t="str" cm="1">
        <f t="array" ref="D527">_xlfn.IFS(Main[[#This Row],[Age]]&lt;=23,"[0-23]",Main[[#This Row],[Age]]&lt;=45,"[24-45]",Main[[#This Row],[Age]]&lt;=68,"[46-68]",Main[[#This Row],[Age]]&gt;68,"[68+]")</f>
        <v>[0-23]</v>
      </c>
      <c r="E527" t="s">
        <v>9</v>
      </c>
      <c r="F527" t="s">
        <v>16</v>
      </c>
      <c r="G527" s="6">
        <v>22.218796636585338</v>
      </c>
      <c r="H527">
        <v>3</v>
      </c>
      <c r="I527">
        <v>4</v>
      </c>
      <c r="J527" s="3">
        <f>_xlfn.XLOOKUP(Main[[#This Row],[Patient_ID]],Hospitalvisits[Patient_ID],Hospitalvisits[Admission_Date])</f>
        <v>45435</v>
      </c>
      <c r="K527" s="3">
        <f>_xlfn.XLOOKUP(Main[[#This Row],[Patient_ID]],Hospitalvisits[Patient_ID],Hospitalvisits[Discharge_Date])</f>
        <v>45436</v>
      </c>
      <c r="L527">
        <f>Main[[#This Row],[Discharge Date]]-Main[[#This Row],[Admission Date]]</f>
        <v>1</v>
      </c>
      <c r="M527" t="str">
        <f>_xlfn.XLOOKUP(Main[[#This Row],[Patient_ID]],Hospitalvisits[Patient_ID],Hospitalvisits[Medical_Condition])</f>
        <v>Asthma</v>
      </c>
      <c r="N527" t="str">
        <f>_xlfn.XLOOKUP(Main[[#This Row],[Patient_ID]],Hospitalvisits[Patient_ID],Hospitalvisits[Department])</f>
        <v>Pediatrics</v>
      </c>
      <c r="O527" s="8">
        <f>_xlfn.XLOOKUP(Main[[#This Row],[Patient_ID]],Financials[Patient_ID],Financials[Total_Bill_Amount])</f>
        <v>3842</v>
      </c>
      <c r="P527">
        <f>_xlfn.XLOOKUP(Main[[#This Row],[Patient_ID]],Financials[Patient_ID],Financials[Insurance_Coverage])</f>
        <v>2531.8937222231129</v>
      </c>
      <c r="Q527">
        <f>Main[[#This Row],[Total  Bill Amount]]-Main[[#This Row],[Insurance Coverage]]</f>
        <v>1310.1062777768871</v>
      </c>
      <c r="R527">
        <f>_xlfn.XLOOKUP(Main[[#This Row],[Patient_ID]],Hospitalvisits[Patient_ID],Hospitalvisits[Readmission Status])</f>
        <v>1</v>
      </c>
      <c r="S527" t="str">
        <f>_xlfn.XLOOKUP(Main[[#This Row],[Patient_ID]],Hospitalvisits[Patient_ID],Hospitalvisits[Hospital_Bed])</f>
        <v>Semi-Private Room</v>
      </c>
    </row>
    <row r="528" spans="1:19">
      <c r="A528">
        <v>587</v>
      </c>
      <c r="B528" t="s">
        <v>600</v>
      </c>
      <c r="C528">
        <v>29</v>
      </c>
      <c r="D528" t="str" cm="1">
        <f t="array" ref="D528">_xlfn.IFS(Main[[#This Row],[Age]]&lt;=23,"[0-23]",Main[[#This Row],[Age]]&lt;=45,"[24-45]",Main[[#This Row],[Age]]&lt;=68,"[46-68]",Main[[#This Row],[Age]]&gt;68,"[68+]")</f>
        <v>[24-45]</v>
      </c>
      <c r="E528" t="s">
        <v>9</v>
      </c>
      <c r="F528" t="s">
        <v>16</v>
      </c>
      <c r="G528" s="6">
        <v>19.736352132020532</v>
      </c>
      <c r="H528">
        <v>2</v>
      </c>
      <c r="I528">
        <v>10</v>
      </c>
      <c r="J528" s="3">
        <f>_xlfn.XLOOKUP(Main[[#This Row],[Patient_ID]],Hospitalvisits[Patient_ID],Hospitalvisits[Admission_Date])</f>
        <v>45157</v>
      </c>
      <c r="K528" s="3">
        <f>_xlfn.XLOOKUP(Main[[#This Row],[Patient_ID]],Hospitalvisits[Patient_ID],Hospitalvisits[Discharge_Date])</f>
        <v>45162</v>
      </c>
      <c r="L528">
        <f>Main[[#This Row],[Discharge Date]]-Main[[#This Row],[Admission Date]]</f>
        <v>5</v>
      </c>
      <c r="M528" t="str">
        <f>_xlfn.XLOOKUP(Main[[#This Row],[Patient_ID]],Hospitalvisits[Patient_ID],Hospitalvisits[Medical_Condition])</f>
        <v>Hypertension</v>
      </c>
      <c r="N528" t="str">
        <f>_xlfn.XLOOKUP(Main[[#This Row],[Patient_ID]],Hospitalvisits[Patient_ID],Hospitalvisits[Department])</f>
        <v>Cardiology</v>
      </c>
      <c r="O528" s="8">
        <f>_xlfn.XLOOKUP(Main[[#This Row],[Patient_ID]],Financials[Patient_ID],Financials[Total_Bill_Amount])</f>
        <v>12001</v>
      </c>
      <c r="P528">
        <f>_xlfn.XLOOKUP(Main[[#This Row],[Patient_ID]],Financials[Patient_ID],Financials[Insurance_Coverage])</f>
        <v>6979.6564140931096</v>
      </c>
      <c r="Q528">
        <f>Main[[#This Row],[Total  Bill Amount]]-Main[[#This Row],[Insurance Coverage]]</f>
        <v>5021.3435859068904</v>
      </c>
      <c r="R528">
        <f>_xlfn.XLOOKUP(Main[[#This Row],[Patient_ID]],Hospitalvisits[Patient_ID],Hospitalvisits[Readmission Status])</f>
        <v>0</v>
      </c>
      <c r="S528" t="str">
        <f>_xlfn.XLOOKUP(Main[[#This Row],[Patient_ID]],Hospitalvisits[Patient_ID],Hospitalvisits[Hospital_Bed])</f>
        <v>ICU</v>
      </c>
    </row>
    <row r="529" spans="1:19">
      <c r="A529">
        <v>588</v>
      </c>
      <c r="B529" t="s">
        <v>601</v>
      </c>
      <c r="C529">
        <v>20</v>
      </c>
      <c r="D529" t="str" cm="1">
        <f t="array" ref="D529">_xlfn.IFS(Main[[#This Row],[Age]]&lt;=23,"[0-23]",Main[[#This Row],[Age]]&lt;=45,"[24-45]",Main[[#This Row],[Age]]&lt;=68,"[46-68]",Main[[#This Row],[Age]]&gt;68,"[68+]")</f>
        <v>[0-23]</v>
      </c>
      <c r="E529" t="s">
        <v>9</v>
      </c>
      <c r="F529" t="s">
        <v>16</v>
      </c>
      <c r="G529" s="6">
        <v>20.243489613756829</v>
      </c>
      <c r="H529">
        <v>5</v>
      </c>
      <c r="I529">
        <v>9</v>
      </c>
      <c r="J529" s="3">
        <f>_xlfn.XLOOKUP(Main[[#This Row],[Patient_ID]],Hospitalvisits[Patient_ID],Hospitalvisits[Admission_Date])</f>
        <v>44629</v>
      </c>
      <c r="K529" s="3">
        <f>_xlfn.XLOOKUP(Main[[#This Row],[Patient_ID]],Hospitalvisits[Patient_ID],Hospitalvisits[Discharge_Date])</f>
        <v>44640</v>
      </c>
      <c r="L529">
        <f>Main[[#This Row],[Discharge Date]]-Main[[#This Row],[Admission Date]]</f>
        <v>11</v>
      </c>
      <c r="M529" t="str">
        <f>_xlfn.XLOOKUP(Main[[#This Row],[Patient_ID]],Hospitalvisits[Patient_ID],Hospitalvisits[Medical_Condition])</f>
        <v>Stroke</v>
      </c>
      <c r="N529" t="str">
        <f>_xlfn.XLOOKUP(Main[[#This Row],[Patient_ID]],Hospitalvisits[Patient_ID],Hospitalvisits[Department])</f>
        <v>Neurology</v>
      </c>
      <c r="O529" s="8">
        <f>_xlfn.XLOOKUP(Main[[#This Row],[Patient_ID]],Financials[Patient_ID],Financials[Total_Bill_Amount])</f>
        <v>18161</v>
      </c>
      <c r="P529">
        <f>_xlfn.XLOOKUP(Main[[#This Row],[Patient_ID]],Financials[Patient_ID],Financials[Insurance_Coverage])</f>
        <v>9417.5089499087353</v>
      </c>
      <c r="Q529">
        <f>Main[[#This Row],[Total  Bill Amount]]-Main[[#This Row],[Insurance Coverage]]</f>
        <v>8743.4910500912647</v>
      </c>
      <c r="R529">
        <f>_xlfn.XLOOKUP(Main[[#This Row],[Patient_ID]],Hospitalvisits[Patient_ID],Hospitalvisits[Readmission Status])</f>
        <v>0</v>
      </c>
      <c r="S529" t="str">
        <f>_xlfn.XLOOKUP(Main[[#This Row],[Patient_ID]],Hospitalvisits[Patient_ID],Hospitalvisits[Hospital_Bed])</f>
        <v>ICU</v>
      </c>
    </row>
    <row r="530" spans="1:19">
      <c r="A530">
        <v>589</v>
      </c>
      <c r="B530" t="s">
        <v>602</v>
      </c>
      <c r="C530">
        <v>6</v>
      </c>
      <c r="D530" t="str" cm="1">
        <f t="array" ref="D530">_xlfn.IFS(Main[[#This Row],[Age]]&lt;=23,"[0-23]",Main[[#This Row],[Age]]&lt;=45,"[24-45]",Main[[#This Row],[Age]]&lt;=68,"[46-68]",Main[[#This Row],[Age]]&gt;68,"[68+]")</f>
        <v>[0-23]</v>
      </c>
      <c r="E530" t="s">
        <v>9</v>
      </c>
      <c r="F530" t="s">
        <v>16</v>
      </c>
      <c r="G530" s="6">
        <v>18.211903563346461</v>
      </c>
      <c r="H530">
        <v>4</v>
      </c>
      <c r="I530">
        <v>1</v>
      </c>
      <c r="J530" s="3">
        <f>_xlfn.XLOOKUP(Main[[#This Row],[Patient_ID]],Hospitalvisits[Patient_ID],Hospitalvisits[Admission_Date])</f>
        <v>44683</v>
      </c>
      <c r="K530" s="3">
        <f>_xlfn.XLOOKUP(Main[[#This Row],[Patient_ID]],Hospitalvisits[Patient_ID],Hospitalvisits[Discharge_Date])</f>
        <v>44700</v>
      </c>
      <c r="L530">
        <f>Main[[#This Row],[Discharge Date]]-Main[[#This Row],[Admission Date]]</f>
        <v>17</v>
      </c>
      <c r="M530" t="str">
        <f>_xlfn.XLOOKUP(Main[[#This Row],[Patient_ID]],Hospitalvisits[Patient_ID],Hospitalvisits[Medical_Condition])</f>
        <v>Cancer</v>
      </c>
      <c r="N530" t="str">
        <f>_xlfn.XLOOKUP(Main[[#This Row],[Patient_ID]],Hospitalvisits[Patient_ID],Hospitalvisits[Department])</f>
        <v>Oncology</v>
      </c>
      <c r="O530" s="8">
        <f>_xlfn.XLOOKUP(Main[[#This Row],[Patient_ID]],Financials[Patient_ID],Financials[Total_Bill_Amount])</f>
        <v>12615</v>
      </c>
      <c r="P530">
        <f>_xlfn.XLOOKUP(Main[[#This Row],[Patient_ID]],Financials[Patient_ID],Financials[Insurance_Coverage])</f>
        <v>10028.79453028697</v>
      </c>
      <c r="Q530">
        <f>Main[[#This Row],[Total  Bill Amount]]-Main[[#This Row],[Insurance Coverage]]</f>
        <v>2586.2054697130297</v>
      </c>
      <c r="R530">
        <f>_xlfn.XLOOKUP(Main[[#This Row],[Patient_ID]],Hospitalvisits[Patient_ID],Hospitalvisits[Readmission Status])</f>
        <v>1</v>
      </c>
      <c r="S530" t="str">
        <f>_xlfn.XLOOKUP(Main[[#This Row],[Patient_ID]],Hospitalvisits[Patient_ID],Hospitalvisits[Hospital_Bed])</f>
        <v>General Ward</v>
      </c>
    </row>
    <row r="531" spans="1:19">
      <c r="A531">
        <v>590</v>
      </c>
      <c r="B531" t="s">
        <v>603</v>
      </c>
      <c r="C531">
        <v>6</v>
      </c>
      <c r="D531" t="str" cm="1">
        <f t="array" ref="D531">_xlfn.IFS(Main[[#This Row],[Age]]&lt;=23,"[0-23]",Main[[#This Row],[Age]]&lt;=45,"[24-45]",Main[[#This Row],[Age]]&lt;=68,"[46-68]",Main[[#This Row],[Age]]&gt;68,"[68+]")</f>
        <v>[0-23]</v>
      </c>
      <c r="E531" t="s">
        <v>9</v>
      </c>
      <c r="F531" t="s">
        <v>10</v>
      </c>
      <c r="G531" s="6">
        <v>37.572565544678007</v>
      </c>
      <c r="H531">
        <v>3</v>
      </c>
      <c r="I531">
        <v>2</v>
      </c>
      <c r="J531" s="3">
        <f>_xlfn.XLOOKUP(Main[[#This Row],[Patient_ID]],Hospitalvisits[Patient_ID],Hospitalvisits[Admission_Date])</f>
        <v>44678</v>
      </c>
      <c r="K531" s="3">
        <f>_xlfn.XLOOKUP(Main[[#This Row],[Patient_ID]],Hospitalvisits[Patient_ID],Hospitalvisits[Discharge_Date])</f>
        <v>44685</v>
      </c>
      <c r="L531">
        <f>Main[[#This Row],[Discharge Date]]-Main[[#This Row],[Admission Date]]</f>
        <v>7</v>
      </c>
      <c r="M531" t="str">
        <f>_xlfn.XLOOKUP(Main[[#This Row],[Patient_ID]],Hospitalvisits[Patient_ID],Hospitalvisits[Medical_Condition])</f>
        <v>Cancer</v>
      </c>
      <c r="N531" t="str">
        <f>_xlfn.XLOOKUP(Main[[#This Row],[Patient_ID]],Hospitalvisits[Patient_ID],Hospitalvisits[Department])</f>
        <v>Oncology</v>
      </c>
      <c r="O531" s="8">
        <f>_xlfn.XLOOKUP(Main[[#This Row],[Patient_ID]],Financials[Patient_ID],Financials[Total_Bill_Amount])</f>
        <v>5132</v>
      </c>
      <c r="P531">
        <f>_xlfn.XLOOKUP(Main[[#This Row],[Patient_ID]],Financials[Patient_ID],Financials[Insurance_Coverage])</f>
        <v>2693.34893530914</v>
      </c>
      <c r="Q531">
        <f>Main[[#This Row],[Total  Bill Amount]]-Main[[#This Row],[Insurance Coverage]]</f>
        <v>2438.65106469086</v>
      </c>
      <c r="R531">
        <f>_xlfn.XLOOKUP(Main[[#This Row],[Patient_ID]],Hospitalvisits[Patient_ID],Hospitalvisits[Readmission Status])</f>
        <v>0</v>
      </c>
      <c r="S531" t="str">
        <f>_xlfn.XLOOKUP(Main[[#This Row],[Patient_ID]],Hospitalvisits[Patient_ID],Hospitalvisits[Hospital_Bed])</f>
        <v>Private Room</v>
      </c>
    </row>
    <row r="532" spans="1:19">
      <c r="A532">
        <v>591</v>
      </c>
      <c r="B532" t="s">
        <v>604</v>
      </c>
      <c r="C532">
        <v>23</v>
      </c>
      <c r="D532" t="str" cm="1">
        <f t="array" ref="D532">_xlfn.IFS(Main[[#This Row],[Age]]&lt;=23,"[0-23]",Main[[#This Row],[Age]]&lt;=45,"[24-45]",Main[[#This Row],[Age]]&lt;=68,"[46-68]",Main[[#This Row],[Age]]&gt;68,"[68+]")</f>
        <v>[0-23]</v>
      </c>
      <c r="E532" t="s">
        <v>9</v>
      </c>
      <c r="F532" t="s">
        <v>13</v>
      </c>
      <c r="G532" s="6">
        <v>18.604383032550011</v>
      </c>
      <c r="H532">
        <v>0</v>
      </c>
      <c r="I532">
        <v>1</v>
      </c>
      <c r="J532" s="3">
        <f>_xlfn.XLOOKUP(Main[[#This Row],[Patient_ID]],Hospitalvisits[Patient_ID],Hospitalvisits[Admission_Date])</f>
        <v>44871</v>
      </c>
      <c r="K532" s="3">
        <f>_xlfn.XLOOKUP(Main[[#This Row],[Patient_ID]],Hospitalvisits[Patient_ID],Hospitalvisits[Discharge_Date])</f>
        <v>44876</v>
      </c>
      <c r="L532">
        <f>Main[[#This Row],[Discharge Date]]-Main[[#This Row],[Admission Date]]</f>
        <v>5</v>
      </c>
      <c r="M532" t="str">
        <f>_xlfn.XLOOKUP(Main[[#This Row],[Patient_ID]],Hospitalvisits[Patient_ID],Hospitalvisits[Medical_Condition])</f>
        <v>Severe Trauma</v>
      </c>
      <c r="N532" t="str">
        <f>_xlfn.XLOOKUP(Main[[#This Row],[Patient_ID]],Hospitalvisits[Patient_ID],Hospitalvisits[Department])</f>
        <v>Emergency</v>
      </c>
      <c r="O532" s="8">
        <f>_xlfn.XLOOKUP(Main[[#This Row],[Patient_ID]],Financials[Patient_ID],Financials[Total_Bill_Amount])</f>
        <v>18434</v>
      </c>
      <c r="P532">
        <f>_xlfn.XLOOKUP(Main[[#This Row],[Patient_ID]],Financials[Patient_ID],Financials[Insurance_Coverage])</f>
        <v>11458.09139417981</v>
      </c>
      <c r="Q532">
        <f>Main[[#This Row],[Total  Bill Amount]]-Main[[#This Row],[Insurance Coverage]]</f>
        <v>6975.9086058201901</v>
      </c>
      <c r="R532">
        <f>_xlfn.XLOOKUP(Main[[#This Row],[Patient_ID]],Hospitalvisits[Patient_ID],Hospitalvisits[Readmission Status])</f>
        <v>0</v>
      </c>
      <c r="S532" t="str">
        <f>_xlfn.XLOOKUP(Main[[#This Row],[Patient_ID]],Hospitalvisits[Patient_ID],Hospitalvisits[Hospital_Bed])</f>
        <v>General Ward</v>
      </c>
    </row>
    <row r="533" spans="1:19">
      <c r="A533">
        <v>593</v>
      </c>
      <c r="B533" t="s">
        <v>606</v>
      </c>
      <c r="C533">
        <v>76</v>
      </c>
      <c r="D533" t="str" cm="1">
        <f t="array" ref="D533">_xlfn.IFS(Main[[#This Row],[Age]]&lt;=23,"[0-23]",Main[[#This Row],[Age]]&lt;=45,"[24-45]",Main[[#This Row],[Age]]&lt;=68,"[46-68]",Main[[#This Row],[Age]]&gt;68,"[68+]")</f>
        <v>[68+]</v>
      </c>
      <c r="E533" t="s">
        <v>9</v>
      </c>
      <c r="F533" t="s">
        <v>18</v>
      </c>
      <c r="G533" s="6">
        <v>21.921982782111979</v>
      </c>
      <c r="H533">
        <v>4</v>
      </c>
      <c r="I533">
        <v>7</v>
      </c>
      <c r="J533" s="3">
        <f>_xlfn.XLOOKUP(Main[[#This Row],[Patient_ID]],Hospitalvisits[Patient_ID],Hospitalvisits[Admission_Date])</f>
        <v>45048</v>
      </c>
      <c r="K533" s="3">
        <f>_xlfn.XLOOKUP(Main[[#This Row],[Patient_ID]],Hospitalvisits[Patient_ID],Hospitalvisits[Discharge_Date])</f>
        <v>45049</v>
      </c>
      <c r="L533">
        <f>Main[[#This Row],[Discharge Date]]-Main[[#This Row],[Admission Date]]</f>
        <v>1</v>
      </c>
      <c r="M533" t="str">
        <f>_xlfn.XLOOKUP(Main[[#This Row],[Patient_ID]],Hospitalvisits[Patient_ID],Hospitalvisits[Medical_Condition])</f>
        <v>Allergies</v>
      </c>
      <c r="N533" t="str">
        <f>_xlfn.XLOOKUP(Main[[#This Row],[Patient_ID]],Hospitalvisits[Patient_ID],Hospitalvisits[Department])</f>
        <v>Pediatrics</v>
      </c>
      <c r="O533" s="8">
        <f>_xlfn.XLOOKUP(Main[[#This Row],[Patient_ID]],Financials[Patient_ID],Financials[Total_Bill_Amount])</f>
        <v>10071</v>
      </c>
      <c r="P533">
        <f>_xlfn.XLOOKUP(Main[[#This Row],[Patient_ID]],Financials[Patient_ID],Financials[Insurance_Coverage])</f>
        <v>8067.2605248058426</v>
      </c>
      <c r="Q533">
        <f>Main[[#This Row],[Total  Bill Amount]]-Main[[#This Row],[Insurance Coverage]]</f>
        <v>2003.7394751941574</v>
      </c>
      <c r="R533">
        <f>_xlfn.XLOOKUP(Main[[#This Row],[Patient_ID]],Hospitalvisits[Patient_ID],Hospitalvisits[Readmission Status])</f>
        <v>0</v>
      </c>
      <c r="S533" t="str">
        <f>_xlfn.XLOOKUP(Main[[#This Row],[Patient_ID]],Hospitalvisits[Patient_ID],Hospitalvisits[Hospital_Bed])</f>
        <v>General Ward</v>
      </c>
    </row>
    <row r="534" spans="1:19">
      <c r="A534">
        <v>594</v>
      </c>
      <c r="B534" t="s">
        <v>607</v>
      </c>
      <c r="C534">
        <v>53</v>
      </c>
      <c r="D534" t="str" cm="1">
        <f t="array" ref="D534">_xlfn.IFS(Main[[#This Row],[Age]]&lt;=23,"[0-23]",Main[[#This Row],[Age]]&lt;=45,"[24-45]",Main[[#This Row],[Age]]&lt;=68,"[46-68]",Main[[#This Row],[Age]]&gt;68,"[68+]")</f>
        <v>[46-68]</v>
      </c>
      <c r="E534" t="s">
        <v>9</v>
      </c>
      <c r="F534" t="s">
        <v>18</v>
      </c>
      <c r="G534" s="6">
        <v>24.20208356218475</v>
      </c>
      <c r="H534">
        <v>1</v>
      </c>
      <c r="I534">
        <v>5</v>
      </c>
      <c r="J534" s="3">
        <f>_xlfn.XLOOKUP(Main[[#This Row],[Patient_ID]],Hospitalvisits[Patient_ID],Hospitalvisits[Admission_Date])</f>
        <v>44621</v>
      </c>
      <c r="K534" s="3">
        <f>_xlfn.XLOOKUP(Main[[#This Row],[Patient_ID]],Hospitalvisits[Patient_ID],Hospitalvisits[Discharge_Date])</f>
        <v>44623</v>
      </c>
      <c r="L534">
        <f>Main[[#This Row],[Discharge Date]]-Main[[#This Row],[Admission Date]]</f>
        <v>2</v>
      </c>
      <c r="M534" t="str">
        <f>_xlfn.XLOOKUP(Main[[#This Row],[Patient_ID]],Hospitalvisits[Patient_ID],Hospitalvisits[Medical_Condition])</f>
        <v>Fracture</v>
      </c>
      <c r="N534" t="str">
        <f>_xlfn.XLOOKUP(Main[[#This Row],[Patient_ID]],Hospitalvisits[Patient_ID],Hospitalvisits[Department])</f>
        <v>Orthopedics</v>
      </c>
      <c r="O534" s="8">
        <f>_xlfn.XLOOKUP(Main[[#This Row],[Patient_ID]],Financials[Patient_ID],Financials[Total_Bill_Amount])</f>
        <v>9676</v>
      </c>
      <c r="P534">
        <f>_xlfn.XLOOKUP(Main[[#This Row],[Patient_ID]],Financials[Patient_ID],Financials[Insurance_Coverage])</f>
        <v>7450.2015890652956</v>
      </c>
      <c r="Q534">
        <f>Main[[#This Row],[Total  Bill Amount]]-Main[[#This Row],[Insurance Coverage]]</f>
        <v>2225.7984109347044</v>
      </c>
      <c r="R534">
        <f>_xlfn.XLOOKUP(Main[[#This Row],[Patient_ID]],Hospitalvisits[Patient_ID],Hospitalvisits[Readmission Status])</f>
        <v>0</v>
      </c>
      <c r="S534" t="str">
        <f>_xlfn.XLOOKUP(Main[[#This Row],[Patient_ID]],Hospitalvisits[Patient_ID],Hospitalvisits[Hospital_Bed])</f>
        <v>ICU</v>
      </c>
    </row>
    <row r="535" spans="1:19">
      <c r="A535">
        <v>595</v>
      </c>
      <c r="B535" t="s">
        <v>608</v>
      </c>
      <c r="C535">
        <v>10</v>
      </c>
      <c r="D535" t="str" cm="1">
        <f t="array" ref="D535">_xlfn.IFS(Main[[#This Row],[Age]]&lt;=23,"[0-23]",Main[[#This Row],[Age]]&lt;=45,"[24-45]",Main[[#This Row],[Age]]&lt;=68,"[46-68]",Main[[#This Row],[Age]]&gt;68,"[68+]")</f>
        <v>[0-23]</v>
      </c>
      <c r="E535" t="s">
        <v>12</v>
      </c>
      <c r="F535" t="s">
        <v>10</v>
      </c>
      <c r="G535" s="6">
        <v>38.44082996007878</v>
      </c>
      <c r="H535">
        <v>5</v>
      </c>
      <c r="I535">
        <v>2</v>
      </c>
      <c r="J535" s="3">
        <f>_xlfn.XLOOKUP(Main[[#This Row],[Patient_ID]],Hospitalvisits[Patient_ID],Hospitalvisits[Admission_Date])</f>
        <v>44697</v>
      </c>
      <c r="K535" s="3">
        <f>_xlfn.XLOOKUP(Main[[#This Row],[Patient_ID]],Hospitalvisits[Patient_ID],Hospitalvisits[Discharge_Date])</f>
        <v>44699</v>
      </c>
      <c r="L535">
        <f>Main[[#This Row],[Discharge Date]]-Main[[#This Row],[Admission Date]]</f>
        <v>2</v>
      </c>
      <c r="M535" t="str">
        <f>_xlfn.XLOOKUP(Main[[#This Row],[Patient_ID]],Hospitalvisits[Patient_ID],Hospitalvisits[Medical_Condition])</f>
        <v>Asthma</v>
      </c>
      <c r="N535" t="str">
        <f>_xlfn.XLOOKUP(Main[[#This Row],[Patient_ID]],Hospitalvisits[Patient_ID],Hospitalvisits[Department])</f>
        <v>Pediatrics</v>
      </c>
      <c r="O535" s="8">
        <f>_xlfn.XLOOKUP(Main[[#This Row],[Patient_ID]],Financials[Patient_ID],Financials[Total_Bill_Amount])</f>
        <v>13737</v>
      </c>
      <c r="P535">
        <f>_xlfn.XLOOKUP(Main[[#This Row],[Patient_ID]],Financials[Patient_ID],Financials[Insurance_Coverage])</f>
        <v>8671.4096094297274</v>
      </c>
      <c r="Q535">
        <f>Main[[#This Row],[Total  Bill Amount]]-Main[[#This Row],[Insurance Coverage]]</f>
        <v>5065.5903905702726</v>
      </c>
      <c r="R535">
        <f>_xlfn.XLOOKUP(Main[[#This Row],[Patient_ID]],Hospitalvisits[Patient_ID],Hospitalvisits[Readmission Status])</f>
        <v>0</v>
      </c>
      <c r="S535" t="str">
        <f>_xlfn.XLOOKUP(Main[[#This Row],[Patient_ID]],Hospitalvisits[Patient_ID],Hospitalvisits[Hospital_Bed])</f>
        <v>Semi-Private Room</v>
      </c>
    </row>
    <row r="536" spans="1:19">
      <c r="A536">
        <v>596</v>
      </c>
      <c r="B536" t="s">
        <v>609</v>
      </c>
      <c r="C536">
        <v>37</v>
      </c>
      <c r="D536" t="str" cm="1">
        <f t="array" ref="D536">_xlfn.IFS(Main[[#This Row],[Age]]&lt;=23,"[0-23]",Main[[#This Row],[Age]]&lt;=45,"[24-45]",Main[[#This Row],[Age]]&lt;=68,"[46-68]",Main[[#This Row],[Age]]&gt;68,"[68+]")</f>
        <v>[24-45]</v>
      </c>
      <c r="E536" t="s">
        <v>12</v>
      </c>
      <c r="F536" t="s">
        <v>13</v>
      </c>
      <c r="G536" s="6">
        <v>39.010723723606773</v>
      </c>
      <c r="H536">
        <v>3</v>
      </c>
      <c r="I536">
        <v>7</v>
      </c>
      <c r="J536" s="3">
        <f>_xlfn.XLOOKUP(Main[[#This Row],[Patient_ID]],Hospitalvisits[Patient_ID],Hospitalvisits[Admission_Date])</f>
        <v>45291</v>
      </c>
      <c r="K536" s="3">
        <f>_xlfn.XLOOKUP(Main[[#This Row],[Patient_ID]],Hospitalvisits[Patient_ID],Hospitalvisits[Discharge_Date])</f>
        <v>45294</v>
      </c>
      <c r="L536">
        <f>Main[[#This Row],[Discharge Date]]-Main[[#This Row],[Admission Date]]</f>
        <v>3</v>
      </c>
      <c r="M536" t="str">
        <f>_xlfn.XLOOKUP(Main[[#This Row],[Patient_ID]],Hospitalvisits[Patient_ID],Hospitalvisits[Medical_Condition])</f>
        <v>Allergies</v>
      </c>
      <c r="N536" t="str">
        <f>_xlfn.XLOOKUP(Main[[#This Row],[Patient_ID]],Hospitalvisits[Patient_ID],Hospitalvisits[Department])</f>
        <v>Pediatrics</v>
      </c>
      <c r="O536" s="8">
        <f>_xlfn.XLOOKUP(Main[[#This Row],[Patient_ID]],Financials[Patient_ID],Financials[Total_Bill_Amount])</f>
        <v>8217</v>
      </c>
      <c r="P536">
        <f>_xlfn.XLOOKUP(Main[[#This Row],[Patient_ID]],Financials[Patient_ID],Financials[Insurance_Coverage])</f>
        <v>6712.9465257650909</v>
      </c>
      <c r="Q536">
        <f>Main[[#This Row],[Total  Bill Amount]]-Main[[#This Row],[Insurance Coverage]]</f>
        <v>1504.0534742349091</v>
      </c>
      <c r="R536">
        <f>_xlfn.XLOOKUP(Main[[#This Row],[Patient_ID]],Hospitalvisits[Patient_ID],Hospitalvisits[Readmission Status])</f>
        <v>1</v>
      </c>
      <c r="S536" t="str">
        <f>_xlfn.XLOOKUP(Main[[#This Row],[Patient_ID]],Hospitalvisits[Patient_ID],Hospitalvisits[Hospital_Bed])</f>
        <v>General Ward</v>
      </c>
    </row>
    <row r="537" spans="1:19">
      <c r="A537">
        <v>597</v>
      </c>
      <c r="B537" t="s">
        <v>610</v>
      </c>
      <c r="C537">
        <v>31</v>
      </c>
      <c r="D537" t="str" cm="1">
        <f t="array" ref="D537">_xlfn.IFS(Main[[#This Row],[Age]]&lt;=23,"[0-23]",Main[[#This Row],[Age]]&lt;=45,"[24-45]",Main[[#This Row],[Age]]&lt;=68,"[46-68]",Main[[#This Row],[Age]]&gt;68,"[68+]")</f>
        <v>[24-45]</v>
      </c>
      <c r="E537" t="s">
        <v>12</v>
      </c>
      <c r="F537" t="s">
        <v>16</v>
      </c>
      <c r="G537" s="6">
        <v>18.585605765906781</v>
      </c>
      <c r="H537">
        <v>5</v>
      </c>
      <c r="I537">
        <v>1</v>
      </c>
      <c r="J537" s="3">
        <f>_xlfn.XLOOKUP(Main[[#This Row],[Patient_ID]],Hospitalvisits[Patient_ID],Hospitalvisits[Admission_Date])</f>
        <v>44934</v>
      </c>
      <c r="K537" s="3">
        <f>_xlfn.XLOOKUP(Main[[#This Row],[Patient_ID]],Hospitalvisits[Patient_ID],Hospitalvisits[Discharge_Date])</f>
        <v>44937</v>
      </c>
      <c r="L537">
        <f>Main[[#This Row],[Discharge Date]]-Main[[#This Row],[Admission Date]]</f>
        <v>3</v>
      </c>
      <c r="M537" t="str">
        <f>_xlfn.XLOOKUP(Main[[#This Row],[Patient_ID]],Hospitalvisits[Patient_ID],Hospitalvisits[Medical_Condition])</f>
        <v>Allergies</v>
      </c>
      <c r="N537" t="str">
        <f>_xlfn.XLOOKUP(Main[[#This Row],[Patient_ID]],Hospitalvisits[Patient_ID],Hospitalvisits[Department])</f>
        <v>Pediatrics</v>
      </c>
      <c r="O537" s="8">
        <f>_xlfn.XLOOKUP(Main[[#This Row],[Patient_ID]],Financials[Patient_ID],Financials[Total_Bill_Amount])</f>
        <v>33426</v>
      </c>
      <c r="P537">
        <f>_xlfn.XLOOKUP(Main[[#This Row],[Patient_ID]],Financials[Patient_ID],Financials[Insurance_Coverage])</f>
        <v>17979.046034733699</v>
      </c>
      <c r="Q537">
        <f>Main[[#This Row],[Total  Bill Amount]]-Main[[#This Row],[Insurance Coverage]]</f>
        <v>15446.953965266301</v>
      </c>
      <c r="R537">
        <f>_xlfn.XLOOKUP(Main[[#This Row],[Patient_ID]],Hospitalvisits[Patient_ID],Hospitalvisits[Readmission Status])</f>
        <v>0</v>
      </c>
      <c r="S537" t="str">
        <f>_xlfn.XLOOKUP(Main[[#This Row],[Patient_ID]],Hospitalvisits[Patient_ID],Hospitalvisits[Hospital_Bed])</f>
        <v>General Ward</v>
      </c>
    </row>
    <row r="538" spans="1:19">
      <c r="A538">
        <v>598</v>
      </c>
      <c r="B538" t="s">
        <v>611</v>
      </c>
      <c r="C538">
        <v>57</v>
      </c>
      <c r="D538" t="str" cm="1">
        <f t="array" ref="D538">_xlfn.IFS(Main[[#This Row],[Age]]&lt;=23,"[0-23]",Main[[#This Row],[Age]]&lt;=45,"[24-45]",Main[[#This Row],[Age]]&lt;=68,"[46-68]",Main[[#This Row],[Age]]&gt;68,"[68+]")</f>
        <v>[46-68]</v>
      </c>
      <c r="E538" t="s">
        <v>9</v>
      </c>
      <c r="F538" t="s">
        <v>16</v>
      </c>
      <c r="G538" s="6">
        <v>26.174878710205931</v>
      </c>
      <c r="H538">
        <v>1</v>
      </c>
      <c r="I538">
        <v>5</v>
      </c>
      <c r="J538" s="3">
        <f>_xlfn.XLOOKUP(Main[[#This Row],[Patient_ID]],Hospitalvisits[Patient_ID],Hospitalvisits[Admission_Date])</f>
        <v>44689</v>
      </c>
      <c r="K538" s="3">
        <f>_xlfn.XLOOKUP(Main[[#This Row],[Patient_ID]],Hospitalvisits[Patient_ID],Hospitalvisits[Discharge_Date])</f>
        <v>44695</v>
      </c>
      <c r="L538">
        <f>Main[[#This Row],[Discharge Date]]-Main[[#This Row],[Admission Date]]</f>
        <v>6</v>
      </c>
      <c r="M538" t="str">
        <f>_xlfn.XLOOKUP(Main[[#This Row],[Patient_ID]],Hospitalvisits[Patient_ID],Hospitalvisits[Medical_Condition])</f>
        <v>Seizures</v>
      </c>
      <c r="N538" t="str">
        <f>_xlfn.XLOOKUP(Main[[#This Row],[Patient_ID]],Hospitalvisits[Patient_ID],Hospitalvisits[Department])</f>
        <v>Neurology</v>
      </c>
      <c r="O538" s="8">
        <f>_xlfn.XLOOKUP(Main[[#This Row],[Patient_ID]],Financials[Patient_ID],Financials[Total_Bill_Amount])</f>
        <v>29152</v>
      </c>
      <c r="P538">
        <f>_xlfn.XLOOKUP(Main[[#This Row],[Patient_ID]],Financials[Patient_ID],Financials[Insurance_Coverage])</f>
        <v>16046.16949960593</v>
      </c>
      <c r="Q538">
        <f>Main[[#This Row],[Total  Bill Amount]]-Main[[#This Row],[Insurance Coverage]]</f>
        <v>13105.83050039407</v>
      </c>
      <c r="R538">
        <f>_xlfn.XLOOKUP(Main[[#This Row],[Patient_ID]],Hospitalvisits[Patient_ID],Hospitalvisits[Readmission Status])</f>
        <v>0</v>
      </c>
      <c r="S538" t="str">
        <f>_xlfn.XLOOKUP(Main[[#This Row],[Patient_ID]],Hospitalvisits[Patient_ID],Hospitalvisits[Hospital_Bed])</f>
        <v>ICU</v>
      </c>
    </row>
    <row r="539" spans="1:19">
      <c r="A539">
        <v>599</v>
      </c>
      <c r="B539" t="s">
        <v>612</v>
      </c>
      <c r="C539">
        <v>41</v>
      </c>
      <c r="D539" t="str" cm="1">
        <f t="array" ref="D539">_xlfn.IFS(Main[[#This Row],[Age]]&lt;=23,"[0-23]",Main[[#This Row],[Age]]&lt;=45,"[24-45]",Main[[#This Row],[Age]]&lt;=68,"[46-68]",Main[[#This Row],[Age]]&gt;68,"[68+]")</f>
        <v>[24-45]</v>
      </c>
      <c r="E539" t="s">
        <v>12</v>
      </c>
      <c r="F539" t="s">
        <v>16</v>
      </c>
      <c r="G539" s="6">
        <v>31.920482188447199</v>
      </c>
      <c r="H539">
        <v>4</v>
      </c>
      <c r="I539">
        <v>7</v>
      </c>
      <c r="J539" s="3">
        <f>_xlfn.XLOOKUP(Main[[#This Row],[Patient_ID]],Hospitalvisits[Patient_ID],Hospitalvisits[Admission_Date])</f>
        <v>44934</v>
      </c>
      <c r="K539" s="3">
        <f>_xlfn.XLOOKUP(Main[[#This Row],[Patient_ID]],Hospitalvisits[Patient_ID],Hospitalvisits[Discharge_Date])</f>
        <v>44951</v>
      </c>
      <c r="L539">
        <f>Main[[#This Row],[Discharge Date]]-Main[[#This Row],[Admission Date]]</f>
        <v>17</v>
      </c>
      <c r="M539" t="str">
        <f>_xlfn.XLOOKUP(Main[[#This Row],[Patient_ID]],Hospitalvisits[Patient_ID],Hospitalvisits[Medical_Condition])</f>
        <v>Cancer</v>
      </c>
      <c r="N539" t="str">
        <f>_xlfn.XLOOKUP(Main[[#This Row],[Patient_ID]],Hospitalvisits[Patient_ID],Hospitalvisits[Department])</f>
        <v>Oncology</v>
      </c>
      <c r="O539" s="8">
        <f>_xlfn.XLOOKUP(Main[[#This Row],[Patient_ID]],Financials[Patient_ID],Financials[Total_Bill_Amount])</f>
        <v>13949</v>
      </c>
      <c r="P539">
        <f>_xlfn.XLOOKUP(Main[[#This Row],[Patient_ID]],Financials[Patient_ID],Financials[Insurance_Coverage])</f>
        <v>9520.2539836001433</v>
      </c>
      <c r="Q539">
        <f>Main[[#This Row],[Total  Bill Amount]]-Main[[#This Row],[Insurance Coverage]]</f>
        <v>4428.7460163998567</v>
      </c>
      <c r="R539">
        <f>_xlfn.XLOOKUP(Main[[#This Row],[Patient_ID]],Hospitalvisits[Patient_ID],Hospitalvisits[Readmission Status])</f>
        <v>0</v>
      </c>
      <c r="S539" t="str">
        <f>_xlfn.XLOOKUP(Main[[#This Row],[Patient_ID]],Hospitalvisits[Patient_ID],Hospitalvisits[Hospital_Bed])</f>
        <v>Semi-Private Room</v>
      </c>
    </row>
    <row r="540" spans="1:19">
      <c r="A540">
        <v>600</v>
      </c>
      <c r="B540" t="s">
        <v>613</v>
      </c>
      <c r="C540">
        <v>23</v>
      </c>
      <c r="D540" t="str" cm="1">
        <f t="array" ref="D540">_xlfn.IFS(Main[[#This Row],[Age]]&lt;=23,"[0-23]",Main[[#This Row],[Age]]&lt;=45,"[24-45]",Main[[#This Row],[Age]]&lt;=68,"[46-68]",Main[[#This Row],[Age]]&gt;68,"[68+]")</f>
        <v>[0-23]</v>
      </c>
      <c r="E540" t="s">
        <v>12</v>
      </c>
      <c r="F540" t="s">
        <v>13</v>
      </c>
      <c r="G540" s="6">
        <v>19.900255038817999</v>
      </c>
      <c r="H540">
        <v>4</v>
      </c>
      <c r="I540">
        <v>3</v>
      </c>
      <c r="J540" s="3">
        <f>_xlfn.XLOOKUP(Main[[#This Row],[Patient_ID]],Hospitalvisits[Patient_ID],Hospitalvisits[Admission_Date])</f>
        <v>45347</v>
      </c>
      <c r="K540" s="3">
        <f>_xlfn.XLOOKUP(Main[[#This Row],[Patient_ID]],Hospitalvisits[Patient_ID],Hospitalvisits[Discharge_Date])</f>
        <v>45354</v>
      </c>
      <c r="L540">
        <f>Main[[#This Row],[Discharge Date]]-Main[[#This Row],[Admission Date]]</f>
        <v>7</v>
      </c>
      <c r="M540" t="str">
        <f>_xlfn.XLOOKUP(Main[[#This Row],[Patient_ID]],Hospitalvisits[Patient_ID],Hospitalvisits[Medical_Condition])</f>
        <v>Heart Attack (STEMI)</v>
      </c>
      <c r="N540" t="str">
        <f>_xlfn.XLOOKUP(Main[[#This Row],[Patient_ID]],Hospitalvisits[Patient_ID],Hospitalvisits[Department])</f>
        <v>Cardiology</v>
      </c>
      <c r="O540" s="8">
        <f>_xlfn.XLOOKUP(Main[[#This Row],[Patient_ID]],Financials[Patient_ID],Financials[Total_Bill_Amount])</f>
        <v>23056</v>
      </c>
      <c r="P540">
        <f>_xlfn.XLOOKUP(Main[[#This Row],[Patient_ID]],Financials[Patient_ID],Financials[Insurance_Coverage])</f>
        <v>14637.235127449439</v>
      </c>
      <c r="Q540">
        <f>Main[[#This Row],[Total  Bill Amount]]-Main[[#This Row],[Insurance Coverage]]</f>
        <v>8418.7648725505605</v>
      </c>
      <c r="R540">
        <f>_xlfn.XLOOKUP(Main[[#This Row],[Patient_ID]],Hospitalvisits[Patient_ID],Hospitalvisits[Readmission Status])</f>
        <v>0</v>
      </c>
      <c r="S540" t="str">
        <f>_xlfn.XLOOKUP(Main[[#This Row],[Patient_ID]],Hospitalvisits[Patient_ID],Hospitalvisits[Hospital_Bed])</f>
        <v>ICU</v>
      </c>
    </row>
    <row r="541" spans="1:19">
      <c r="A541">
        <v>601</v>
      </c>
      <c r="B541" t="s">
        <v>614</v>
      </c>
      <c r="C541">
        <v>30</v>
      </c>
      <c r="D541" t="str" cm="1">
        <f t="array" ref="D541">_xlfn.IFS(Main[[#This Row],[Age]]&lt;=23,"[0-23]",Main[[#This Row],[Age]]&lt;=45,"[24-45]",Main[[#This Row],[Age]]&lt;=68,"[46-68]",Main[[#This Row],[Age]]&gt;68,"[68+]")</f>
        <v>[24-45]</v>
      </c>
      <c r="E541" t="s">
        <v>12</v>
      </c>
      <c r="F541" t="s">
        <v>18</v>
      </c>
      <c r="G541" s="6">
        <v>35.251983269900151</v>
      </c>
      <c r="H541">
        <v>2</v>
      </c>
      <c r="I541">
        <v>6</v>
      </c>
      <c r="J541" s="3">
        <f>_xlfn.XLOOKUP(Main[[#This Row],[Patient_ID]],Hospitalvisits[Patient_ID],Hospitalvisits[Admission_Date])</f>
        <v>44581</v>
      </c>
      <c r="K541" s="3">
        <f>_xlfn.XLOOKUP(Main[[#This Row],[Patient_ID]],Hospitalvisits[Patient_ID],Hospitalvisits[Discharge_Date])</f>
        <v>44584</v>
      </c>
      <c r="L541">
        <f>Main[[#This Row],[Discharge Date]]-Main[[#This Row],[Admission Date]]</f>
        <v>3</v>
      </c>
      <c r="M541" t="str">
        <f>_xlfn.XLOOKUP(Main[[#This Row],[Patient_ID]],Hospitalvisits[Patient_ID],Hospitalvisits[Medical_Condition])</f>
        <v>Allergies</v>
      </c>
      <c r="N541" t="str">
        <f>_xlfn.XLOOKUP(Main[[#This Row],[Patient_ID]],Hospitalvisits[Patient_ID],Hospitalvisits[Department])</f>
        <v>Pediatrics</v>
      </c>
      <c r="O541" s="8">
        <f>_xlfn.XLOOKUP(Main[[#This Row],[Patient_ID]],Financials[Patient_ID],Financials[Total_Bill_Amount])</f>
        <v>22255</v>
      </c>
      <c r="P541">
        <f>_xlfn.XLOOKUP(Main[[#This Row],[Patient_ID]],Financials[Patient_ID],Financials[Insurance_Coverage])</f>
        <v>15003.581365911879</v>
      </c>
      <c r="Q541">
        <f>Main[[#This Row],[Total  Bill Amount]]-Main[[#This Row],[Insurance Coverage]]</f>
        <v>7251.4186340881206</v>
      </c>
      <c r="R541">
        <f>_xlfn.XLOOKUP(Main[[#This Row],[Patient_ID]],Hospitalvisits[Patient_ID],Hospitalvisits[Readmission Status])</f>
        <v>0</v>
      </c>
      <c r="S541" t="str">
        <f>_xlfn.XLOOKUP(Main[[#This Row],[Patient_ID]],Hospitalvisits[Patient_ID],Hospitalvisits[Hospital_Bed])</f>
        <v>ICU</v>
      </c>
    </row>
    <row r="542" spans="1:19">
      <c r="A542">
        <v>602</v>
      </c>
      <c r="B542" t="s">
        <v>615</v>
      </c>
      <c r="C542">
        <v>65</v>
      </c>
      <c r="D542" t="str" cm="1">
        <f t="array" ref="D542">_xlfn.IFS(Main[[#This Row],[Age]]&lt;=23,"[0-23]",Main[[#This Row],[Age]]&lt;=45,"[24-45]",Main[[#This Row],[Age]]&lt;=68,"[46-68]",Main[[#This Row],[Age]]&gt;68,"[68+]")</f>
        <v>[46-68]</v>
      </c>
      <c r="E542" t="s">
        <v>12</v>
      </c>
      <c r="F542" t="s">
        <v>18</v>
      </c>
      <c r="G542" s="6">
        <v>33.537488580595507</v>
      </c>
      <c r="H542">
        <v>4</v>
      </c>
      <c r="I542">
        <v>7</v>
      </c>
      <c r="J542" s="3">
        <f>_xlfn.XLOOKUP(Main[[#This Row],[Patient_ID]],Hospitalvisits[Patient_ID],Hospitalvisits[Admission_Date])</f>
        <v>44949</v>
      </c>
      <c r="K542" s="3">
        <f>_xlfn.XLOOKUP(Main[[#This Row],[Patient_ID]],Hospitalvisits[Patient_ID],Hospitalvisits[Discharge_Date])</f>
        <v>44951</v>
      </c>
      <c r="L542">
        <f>Main[[#This Row],[Discharge Date]]-Main[[#This Row],[Admission Date]]</f>
        <v>2</v>
      </c>
      <c r="M542" t="str">
        <f>_xlfn.XLOOKUP(Main[[#This Row],[Patient_ID]],Hospitalvisits[Patient_ID],Hospitalvisits[Medical_Condition])</f>
        <v>Asthma</v>
      </c>
      <c r="N542" t="str">
        <f>_xlfn.XLOOKUP(Main[[#This Row],[Patient_ID]],Hospitalvisits[Patient_ID],Hospitalvisits[Department])</f>
        <v>Pediatrics</v>
      </c>
      <c r="O542" s="8">
        <f>_xlfn.XLOOKUP(Main[[#This Row],[Patient_ID]],Financials[Patient_ID],Financials[Total_Bill_Amount])</f>
        <v>6526</v>
      </c>
      <c r="P542">
        <f>_xlfn.XLOOKUP(Main[[#This Row],[Patient_ID]],Financials[Patient_ID],Financials[Insurance_Coverage])</f>
        <v>4902.381854134248</v>
      </c>
      <c r="Q542">
        <f>Main[[#This Row],[Total  Bill Amount]]-Main[[#This Row],[Insurance Coverage]]</f>
        <v>1623.618145865752</v>
      </c>
      <c r="R542">
        <f>_xlfn.XLOOKUP(Main[[#This Row],[Patient_ID]],Hospitalvisits[Patient_ID],Hospitalvisits[Readmission Status])</f>
        <v>0</v>
      </c>
      <c r="S542" t="str">
        <f>_xlfn.XLOOKUP(Main[[#This Row],[Patient_ID]],Hospitalvisits[Patient_ID],Hospitalvisits[Hospital_Bed])</f>
        <v>Semi-Private Room</v>
      </c>
    </row>
    <row r="543" spans="1:19">
      <c r="A543">
        <v>603</v>
      </c>
      <c r="B543" t="s">
        <v>616</v>
      </c>
      <c r="C543">
        <v>90</v>
      </c>
      <c r="D543" t="str" cm="1">
        <f t="array" ref="D543">_xlfn.IFS(Main[[#This Row],[Age]]&lt;=23,"[0-23]",Main[[#This Row],[Age]]&lt;=45,"[24-45]",Main[[#This Row],[Age]]&lt;=68,"[46-68]",Main[[#This Row],[Age]]&gt;68,"[68+]")</f>
        <v>[68+]</v>
      </c>
      <c r="E543" t="s">
        <v>9</v>
      </c>
      <c r="F543" t="s">
        <v>16</v>
      </c>
      <c r="G543" s="6">
        <v>25.15939813136648</v>
      </c>
      <c r="H543">
        <v>4</v>
      </c>
      <c r="I543">
        <v>3</v>
      </c>
      <c r="J543" s="3">
        <f>_xlfn.XLOOKUP(Main[[#This Row],[Patient_ID]],Hospitalvisits[Patient_ID],Hospitalvisits[Admission_Date])</f>
        <v>44934</v>
      </c>
      <c r="K543" s="3">
        <f>_xlfn.XLOOKUP(Main[[#This Row],[Patient_ID]],Hospitalvisits[Patient_ID],Hospitalvisits[Discharge_Date])</f>
        <v>44943</v>
      </c>
      <c r="L543">
        <f>Main[[#This Row],[Discharge Date]]-Main[[#This Row],[Admission Date]]</f>
        <v>9</v>
      </c>
      <c r="M543" t="str">
        <f>_xlfn.XLOOKUP(Main[[#This Row],[Patient_ID]],Hospitalvisits[Patient_ID],Hospitalvisits[Medical_Condition])</f>
        <v>Internal Bleeding</v>
      </c>
      <c r="N543" t="str">
        <f>_xlfn.XLOOKUP(Main[[#This Row],[Patient_ID]],Hospitalvisits[Patient_ID],Hospitalvisits[Department])</f>
        <v>Emergency</v>
      </c>
      <c r="O543" s="8">
        <f>_xlfn.XLOOKUP(Main[[#This Row],[Patient_ID]],Financials[Patient_ID],Financials[Total_Bill_Amount])</f>
        <v>18526</v>
      </c>
      <c r="P543">
        <f>_xlfn.XLOOKUP(Main[[#This Row],[Patient_ID]],Financials[Patient_ID],Financials[Insurance_Coverage])</f>
        <v>15501.816041583599</v>
      </c>
      <c r="Q543">
        <f>Main[[#This Row],[Total  Bill Amount]]-Main[[#This Row],[Insurance Coverage]]</f>
        <v>3024.1839584164009</v>
      </c>
      <c r="R543">
        <f>_xlfn.XLOOKUP(Main[[#This Row],[Patient_ID]],Hospitalvisits[Patient_ID],Hospitalvisits[Readmission Status])</f>
        <v>0</v>
      </c>
      <c r="S543" t="str">
        <f>_xlfn.XLOOKUP(Main[[#This Row],[Patient_ID]],Hospitalvisits[Patient_ID],Hospitalvisits[Hospital_Bed])</f>
        <v>ICU</v>
      </c>
    </row>
    <row r="544" spans="1:19">
      <c r="A544">
        <v>604</v>
      </c>
      <c r="B544" t="s">
        <v>617</v>
      </c>
      <c r="C544">
        <v>17</v>
      </c>
      <c r="D544" t="str" cm="1">
        <f t="array" ref="D544">_xlfn.IFS(Main[[#This Row],[Age]]&lt;=23,"[0-23]",Main[[#This Row],[Age]]&lt;=45,"[24-45]",Main[[#This Row],[Age]]&lt;=68,"[46-68]",Main[[#This Row],[Age]]&gt;68,"[68+]")</f>
        <v>[0-23]</v>
      </c>
      <c r="E544" t="s">
        <v>9</v>
      </c>
      <c r="F544" t="s">
        <v>16</v>
      </c>
      <c r="G544" s="6">
        <v>26.596897301134771</v>
      </c>
      <c r="H544">
        <v>1</v>
      </c>
      <c r="I544">
        <v>10</v>
      </c>
      <c r="J544" s="3">
        <f>_xlfn.XLOOKUP(Main[[#This Row],[Patient_ID]],Hospitalvisits[Patient_ID],Hospitalvisits[Admission_Date])</f>
        <v>45305</v>
      </c>
      <c r="K544" s="3">
        <f>_xlfn.XLOOKUP(Main[[#This Row],[Patient_ID]],Hospitalvisits[Patient_ID],Hospitalvisits[Discharge_Date])</f>
        <v>45309</v>
      </c>
      <c r="L544">
        <f>Main[[#This Row],[Discharge Date]]-Main[[#This Row],[Admission Date]]</f>
        <v>4</v>
      </c>
      <c r="M544" t="str">
        <f>_xlfn.XLOOKUP(Main[[#This Row],[Patient_ID]],Hospitalvisits[Patient_ID],Hospitalvisits[Medical_Condition])</f>
        <v>Fracture</v>
      </c>
      <c r="N544" t="str">
        <f>_xlfn.XLOOKUP(Main[[#This Row],[Patient_ID]],Hospitalvisits[Patient_ID],Hospitalvisits[Department])</f>
        <v>Orthopedics</v>
      </c>
      <c r="O544" s="8">
        <f>_xlfn.XLOOKUP(Main[[#This Row],[Patient_ID]],Financials[Patient_ID],Financials[Total_Bill_Amount])</f>
        <v>13151</v>
      </c>
      <c r="P544">
        <f>_xlfn.XLOOKUP(Main[[#This Row],[Patient_ID]],Financials[Patient_ID],Financials[Insurance_Coverage])</f>
        <v>6856.9368532409871</v>
      </c>
      <c r="Q544">
        <f>Main[[#This Row],[Total  Bill Amount]]-Main[[#This Row],[Insurance Coverage]]</f>
        <v>6294.0631467590129</v>
      </c>
      <c r="R544">
        <f>_xlfn.XLOOKUP(Main[[#This Row],[Patient_ID]],Hospitalvisits[Patient_ID],Hospitalvisits[Readmission Status])</f>
        <v>0</v>
      </c>
      <c r="S544" t="str">
        <f>_xlfn.XLOOKUP(Main[[#This Row],[Patient_ID]],Hospitalvisits[Patient_ID],Hospitalvisits[Hospital_Bed])</f>
        <v>Semi-Private Room</v>
      </c>
    </row>
    <row r="545" spans="1:19">
      <c r="A545">
        <v>605</v>
      </c>
      <c r="B545" t="s">
        <v>618</v>
      </c>
      <c r="C545">
        <v>56</v>
      </c>
      <c r="D545" t="str" cm="1">
        <f t="array" ref="D545">_xlfn.IFS(Main[[#This Row],[Age]]&lt;=23,"[0-23]",Main[[#This Row],[Age]]&lt;=45,"[24-45]",Main[[#This Row],[Age]]&lt;=68,"[46-68]",Main[[#This Row],[Age]]&gt;68,"[68+]")</f>
        <v>[46-68]</v>
      </c>
      <c r="E545" t="s">
        <v>9</v>
      </c>
      <c r="F545" t="s">
        <v>13</v>
      </c>
      <c r="G545" s="6">
        <v>23.537433037654349</v>
      </c>
      <c r="H545">
        <v>0</v>
      </c>
      <c r="I545">
        <v>1</v>
      </c>
      <c r="J545" s="3">
        <f>_xlfn.XLOOKUP(Main[[#This Row],[Patient_ID]],Hospitalvisits[Patient_ID],Hospitalvisits[Admission_Date])</f>
        <v>45216</v>
      </c>
      <c r="K545" s="3">
        <f>_xlfn.XLOOKUP(Main[[#This Row],[Patient_ID]],Hospitalvisits[Patient_ID],Hospitalvisits[Discharge_Date])</f>
        <v>45222</v>
      </c>
      <c r="L545">
        <f>Main[[#This Row],[Discharge Date]]-Main[[#This Row],[Admission Date]]</f>
        <v>6</v>
      </c>
      <c r="M545" t="str">
        <f>_xlfn.XLOOKUP(Main[[#This Row],[Patient_ID]],Hospitalvisits[Patient_ID],Hospitalvisits[Medical_Condition])</f>
        <v>Seizures</v>
      </c>
      <c r="N545" t="str">
        <f>_xlfn.XLOOKUP(Main[[#This Row],[Patient_ID]],Hospitalvisits[Patient_ID],Hospitalvisits[Department])</f>
        <v>Neurology</v>
      </c>
      <c r="O545" s="8">
        <f>_xlfn.XLOOKUP(Main[[#This Row],[Patient_ID]],Financials[Patient_ID],Financials[Total_Bill_Amount])</f>
        <v>3218</v>
      </c>
      <c r="P545">
        <f>_xlfn.XLOOKUP(Main[[#This Row],[Patient_ID]],Financials[Patient_ID],Financials[Insurance_Coverage])</f>
        <v>2648.1361358157228</v>
      </c>
      <c r="Q545">
        <f>Main[[#This Row],[Total  Bill Amount]]-Main[[#This Row],[Insurance Coverage]]</f>
        <v>569.86386418427719</v>
      </c>
      <c r="R545">
        <f>_xlfn.XLOOKUP(Main[[#This Row],[Patient_ID]],Hospitalvisits[Patient_ID],Hospitalvisits[Readmission Status])</f>
        <v>0</v>
      </c>
      <c r="S545" t="str">
        <f>_xlfn.XLOOKUP(Main[[#This Row],[Patient_ID]],Hospitalvisits[Patient_ID],Hospitalvisits[Hospital_Bed])</f>
        <v>General Ward</v>
      </c>
    </row>
    <row r="546" spans="1:19">
      <c r="A546">
        <v>607</v>
      </c>
      <c r="B546" t="s">
        <v>620</v>
      </c>
      <c r="C546">
        <v>49</v>
      </c>
      <c r="D546" t="str" cm="1">
        <f t="array" ref="D546">_xlfn.IFS(Main[[#This Row],[Age]]&lt;=23,"[0-23]",Main[[#This Row],[Age]]&lt;=45,"[24-45]",Main[[#This Row],[Age]]&lt;=68,"[46-68]",Main[[#This Row],[Age]]&gt;68,"[68+]")</f>
        <v>[46-68]</v>
      </c>
      <c r="E546" t="s">
        <v>9</v>
      </c>
      <c r="F546" t="s">
        <v>13</v>
      </c>
      <c r="G546" s="6">
        <v>32.591454436111498</v>
      </c>
      <c r="H546">
        <v>1</v>
      </c>
      <c r="I546">
        <v>1</v>
      </c>
      <c r="J546" s="3">
        <f>_xlfn.XLOOKUP(Main[[#This Row],[Patient_ID]],Hospitalvisits[Patient_ID],Hospitalvisits[Admission_Date])</f>
        <v>45482</v>
      </c>
      <c r="K546" s="3">
        <f>_xlfn.XLOOKUP(Main[[#This Row],[Patient_ID]],Hospitalvisits[Patient_ID],Hospitalvisits[Discharge_Date])</f>
        <v>45487</v>
      </c>
      <c r="L546">
        <f>Main[[#This Row],[Discharge Date]]-Main[[#This Row],[Admission Date]]</f>
        <v>5</v>
      </c>
      <c r="M546" t="str">
        <f>_xlfn.XLOOKUP(Main[[#This Row],[Patient_ID]],Hospitalvisits[Patient_ID],Hospitalvisits[Medical_Condition])</f>
        <v>Heart Disease</v>
      </c>
      <c r="N546" t="str">
        <f>_xlfn.XLOOKUP(Main[[#This Row],[Patient_ID]],Hospitalvisits[Patient_ID],Hospitalvisits[Department])</f>
        <v>Cardiology</v>
      </c>
      <c r="O546" s="8">
        <f>_xlfn.XLOOKUP(Main[[#This Row],[Patient_ID]],Financials[Patient_ID],Financials[Total_Bill_Amount])</f>
        <v>13487</v>
      </c>
      <c r="P546">
        <f>_xlfn.XLOOKUP(Main[[#This Row],[Patient_ID]],Financials[Patient_ID],Financials[Insurance_Coverage])</f>
        <v>7589.0696142396009</v>
      </c>
      <c r="Q546">
        <f>Main[[#This Row],[Total  Bill Amount]]-Main[[#This Row],[Insurance Coverage]]</f>
        <v>5897.9303857603991</v>
      </c>
      <c r="R546">
        <f>_xlfn.XLOOKUP(Main[[#This Row],[Patient_ID]],Hospitalvisits[Patient_ID],Hospitalvisits[Readmission Status])</f>
        <v>0</v>
      </c>
      <c r="S546" t="str">
        <f>_xlfn.XLOOKUP(Main[[#This Row],[Patient_ID]],Hospitalvisits[Patient_ID],Hospitalvisits[Hospital_Bed])</f>
        <v>Semi-Private Room</v>
      </c>
    </row>
    <row r="547" spans="1:19">
      <c r="A547">
        <v>608</v>
      </c>
      <c r="B547" t="s">
        <v>621</v>
      </c>
      <c r="C547">
        <v>36</v>
      </c>
      <c r="D547" t="str" cm="1">
        <f t="array" ref="D547">_xlfn.IFS(Main[[#This Row],[Age]]&lt;=23,"[0-23]",Main[[#This Row],[Age]]&lt;=45,"[24-45]",Main[[#This Row],[Age]]&lt;=68,"[46-68]",Main[[#This Row],[Age]]&gt;68,"[68+]")</f>
        <v>[24-45]</v>
      </c>
      <c r="E547" t="s">
        <v>12</v>
      </c>
      <c r="F547" t="s">
        <v>18</v>
      </c>
      <c r="G547" s="6">
        <v>20.93985121662886</v>
      </c>
      <c r="H547">
        <v>0</v>
      </c>
      <c r="I547">
        <v>6</v>
      </c>
      <c r="J547" s="3">
        <f>_xlfn.XLOOKUP(Main[[#This Row],[Patient_ID]],Hospitalvisits[Patient_ID],Hospitalvisits[Admission_Date])</f>
        <v>44846</v>
      </c>
      <c r="K547" s="3">
        <f>_xlfn.XLOOKUP(Main[[#This Row],[Patient_ID]],Hospitalvisits[Patient_ID],Hospitalvisits[Discharge_Date])</f>
        <v>44850</v>
      </c>
      <c r="L547">
        <f>Main[[#This Row],[Discharge Date]]-Main[[#This Row],[Admission Date]]</f>
        <v>4</v>
      </c>
      <c r="M547" t="str">
        <f>_xlfn.XLOOKUP(Main[[#This Row],[Patient_ID]],Hospitalvisits[Patient_ID],Hospitalvisits[Medical_Condition])</f>
        <v>Stroke</v>
      </c>
      <c r="N547" t="str">
        <f>_xlfn.XLOOKUP(Main[[#This Row],[Patient_ID]],Hospitalvisits[Patient_ID],Hospitalvisits[Department])</f>
        <v>Neurology</v>
      </c>
      <c r="O547" s="8">
        <f>_xlfn.XLOOKUP(Main[[#This Row],[Patient_ID]],Financials[Patient_ID],Financials[Total_Bill_Amount])</f>
        <v>8367</v>
      </c>
      <c r="P547">
        <f>_xlfn.XLOOKUP(Main[[#This Row],[Patient_ID]],Financials[Patient_ID],Financials[Insurance_Coverage])</f>
        <v>4770.520716961265</v>
      </c>
      <c r="Q547">
        <f>Main[[#This Row],[Total  Bill Amount]]-Main[[#This Row],[Insurance Coverage]]</f>
        <v>3596.479283038735</v>
      </c>
      <c r="R547">
        <f>_xlfn.XLOOKUP(Main[[#This Row],[Patient_ID]],Hospitalvisits[Patient_ID],Hospitalvisits[Readmission Status])</f>
        <v>0</v>
      </c>
      <c r="S547" t="str">
        <f>_xlfn.XLOOKUP(Main[[#This Row],[Patient_ID]],Hospitalvisits[Patient_ID],Hospitalvisits[Hospital_Bed])</f>
        <v>General Ward</v>
      </c>
    </row>
    <row r="548" spans="1:19">
      <c r="A548">
        <v>609</v>
      </c>
      <c r="B548" t="s">
        <v>622</v>
      </c>
      <c r="C548">
        <v>67</v>
      </c>
      <c r="D548" t="str" cm="1">
        <f t="array" ref="D548">_xlfn.IFS(Main[[#This Row],[Age]]&lt;=23,"[0-23]",Main[[#This Row],[Age]]&lt;=45,"[24-45]",Main[[#This Row],[Age]]&lt;=68,"[46-68]",Main[[#This Row],[Age]]&gt;68,"[68+]")</f>
        <v>[46-68]</v>
      </c>
      <c r="E548" t="s">
        <v>12</v>
      </c>
      <c r="F548" t="s">
        <v>18</v>
      </c>
      <c r="G548" s="6">
        <v>33.674179305797907</v>
      </c>
      <c r="H548">
        <v>0</v>
      </c>
      <c r="I548">
        <v>5</v>
      </c>
      <c r="J548" s="3">
        <f>_xlfn.XLOOKUP(Main[[#This Row],[Patient_ID]],Hospitalvisits[Patient_ID],Hospitalvisits[Admission_Date])</f>
        <v>44781</v>
      </c>
      <c r="K548" s="3">
        <f>_xlfn.XLOOKUP(Main[[#This Row],[Patient_ID]],Hospitalvisits[Patient_ID],Hospitalvisits[Discharge_Date])</f>
        <v>44787</v>
      </c>
      <c r="L548">
        <f>Main[[#This Row],[Discharge Date]]-Main[[#This Row],[Admission Date]]</f>
        <v>6</v>
      </c>
      <c r="M548" t="str">
        <f>_xlfn.XLOOKUP(Main[[#This Row],[Patient_ID]],Hospitalvisits[Patient_ID],Hospitalvisits[Medical_Condition])</f>
        <v>Severe Trauma</v>
      </c>
      <c r="N548" t="str">
        <f>_xlfn.XLOOKUP(Main[[#This Row],[Patient_ID]],Hospitalvisits[Patient_ID],Hospitalvisits[Department])</f>
        <v>Emergency</v>
      </c>
      <c r="O548" s="8">
        <f>_xlfn.XLOOKUP(Main[[#This Row],[Patient_ID]],Financials[Patient_ID],Financials[Total_Bill_Amount])</f>
        <v>17702</v>
      </c>
      <c r="P548">
        <f>_xlfn.XLOOKUP(Main[[#This Row],[Patient_ID]],Financials[Patient_ID],Financials[Insurance_Coverage])</f>
        <v>12872.45261624512</v>
      </c>
      <c r="Q548">
        <f>Main[[#This Row],[Total  Bill Amount]]-Main[[#This Row],[Insurance Coverage]]</f>
        <v>4829.5473837548798</v>
      </c>
      <c r="R548">
        <f>_xlfn.XLOOKUP(Main[[#This Row],[Patient_ID]],Hospitalvisits[Patient_ID],Hospitalvisits[Readmission Status])</f>
        <v>0</v>
      </c>
      <c r="S548" t="str">
        <f>_xlfn.XLOOKUP(Main[[#This Row],[Patient_ID]],Hospitalvisits[Patient_ID],Hospitalvisits[Hospital_Bed])</f>
        <v>General Ward</v>
      </c>
    </row>
    <row r="549" spans="1:19">
      <c r="A549">
        <v>610</v>
      </c>
      <c r="B549" t="s">
        <v>623</v>
      </c>
      <c r="C549">
        <v>44</v>
      </c>
      <c r="D549" t="str" cm="1">
        <f t="array" ref="D549">_xlfn.IFS(Main[[#This Row],[Age]]&lt;=23,"[0-23]",Main[[#This Row],[Age]]&lt;=45,"[24-45]",Main[[#This Row],[Age]]&lt;=68,"[46-68]",Main[[#This Row],[Age]]&gt;68,"[68+]")</f>
        <v>[24-45]</v>
      </c>
      <c r="E549" t="s">
        <v>9</v>
      </c>
      <c r="F549" t="s">
        <v>13</v>
      </c>
      <c r="G549" s="6">
        <v>37.363774508534213</v>
      </c>
      <c r="H549">
        <v>2</v>
      </c>
      <c r="I549">
        <v>9</v>
      </c>
      <c r="J549" s="3">
        <f>_xlfn.XLOOKUP(Main[[#This Row],[Patient_ID]],Hospitalvisits[Patient_ID],Hospitalvisits[Admission_Date])</f>
        <v>44571</v>
      </c>
      <c r="K549" s="3">
        <f>_xlfn.XLOOKUP(Main[[#This Row],[Patient_ID]],Hospitalvisits[Patient_ID],Hospitalvisits[Discharge_Date])</f>
        <v>44578</v>
      </c>
      <c r="L549">
        <f>Main[[#This Row],[Discharge Date]]-Main[[#This Row],[Admission Date]]</f>
        <v>7</v>
      </c>
      <c r="M549" t="str">
        <f>_xlfn.XLOOKUP(Main[[#This Row],[Patient_ID]],Hospitalvisits[Patient_ID],Hospitalvisits[Medical_Condition])</f>
        <v>Severe Trauma</v>
      </c>
      <c r="N549" t="str">
        <f>_xlfn.XLOOKUP(Main[[#This Row],[Patient_ID]],Hospitalvisits[Patient_ID],Hospitalvisits[Department])</f>
        <v>Emergency</v>
      </c>
      <c r="O549" s="8">
        <f>_xlfn.XLOOKUP(Main[[#This Row],[Patient_ID]],Financials[Patient_ID],Financials[Total_Bill_Amount])</f>
        <v>9094</v>
      </c>
      <c r="P549">
        <f>_xlfn.XLOOKUP(Main[[#This Row],[Patient_ID]],Financials[Patient_ID],Financials[Insurance_Coverage])</f>
        <v>5215.7016628824604</v>
      </c>
      <c r="Q549">
        <f>Main[[#This Row],[Total  Bill Amount]]-Main[[#This Row],[Insurance Coverage]]</f>
        <v>3878.2983371175396</v>
      </c>
      <c r="R549">
        <f>_xlfn.XLOOKUP(Main[[#This Row],[Patient_ID]],Hospitalvisits[Patient_ID],Hospitalvisits[Readmission Status])</f>
        <v>0</v>
      </c>
      <c r="S549" t="str">
        <f>_xlfn.XLOOKUP(Main[[#This Row],[Patient_ID]],Hospitalvisits[Patient_ID],Hospitalvisits[Hospital_Bed])</f>
        <v>ICU</v>
      </c>
    </row>
    <row r="550" spans="1:19">
      <c r="A550">
        <v>611</v>
      </c>
      <c r="B550" t="s">
        <v>624</v>
      </c>
      <c r="C550">
        <v>59</v>
      </c>
      <c r="D550" t="str" cm="1">
        <f t="array" ref="D550">_xlfn.IFS(Main[[#This Row],[Age]]&lt;=23,"[0-23]",Main[[#This Row],[Age]]&lt;=45,"[24-45]",Main[[#This Row],[Age]]&lt;=68,"[46-68]",Main[[#This Row],[Age]]&gt;68,"[68+]")</f>
        <v>[46-68]</v>
      </c>
      <c r="E550" t="s">
        <v>12</v>
      </c>
      <c r="F550" t="s">
        <v>16</v>
      </c>
      <c r="G550" s="6">
        <v>25.093677288958801</v>
      </c>
      <c r="H550">
        <v>4</v>
      </c>
      <c r="I550">
        <v>4</v>
      </c>
      <c r="J550" s="3">
        <f>_xlfn.XLOOKUP(Main[[#This Row],[Patient_ID]],Hospitalvisits[Patient_ID],Hospitalvisits[Admission_Date])</f>
        <v>45376</v>
      </c>
      <c r="K550" s="3">
        <f>_xlfn.XLOOKUP(Main[[#This Row],[Patient_ID]],Hospitalvisits[Patient_ID],Hospitalvisits[Discharge_Date])</f>
        <v>45378</v>
      </c>
      <c r="L550">
        <f>Main[[#This Row],[Discharge Date]]-Main[[#This Row],[Admission Date]]</f>
        <v>2</v>
      </c>
      <c r="M550" t="str">
        <f>_xlfn.XLOOKUP(Main[[#This Row],[Patient_ID]],Hospitalvisits[Patient_ID],Hospitalvisits[Medical_Condition])</f>
        <v>Fracture</v>
      </c>
      <c r="N550" t="str">
        <f>_xlfn.XLOOKUP(Main[[#This Row],[Patient_ID]],Hospitalvisits[Patient_ID],Hospitalvisits[Department])</f>
        <v>Orthopedics</v>
      </c>
      <c r="O550" s="8">
        <f>_xlfn.XLOOKUP(Main[[#This Row],[Patient_ID]],Financials[Patient_ID],Financials[Total_Bill_Amount])</f>
        <v>12113</v>
      </c>
      <c r="P550">
        <f>_xlfn.XLOOKUP(Main[[#This Row],[Patient_ID]],Financials[Patient_ID],Financials[Insurance_Coverage])</f>
        <v>6587.5668781894492</v>
      </c>
      <c r="Q550">
        <f>Main[[#This Row],[Total  Bill Amount]]-Main[[#This Row],[Insurance Coverage]]</f>
        <v>5525.4331218105508</v>
      </c>
      <c r="R550">
        <f>_xlfn.XLOOKUP(Main[[#This Row],[Patient_ID]],Hospitalvisits[Patient_ID],Hospitalvisits[Readmission Status])</f>
        <v>0</v>
      </c>
      <c r="S550" t="str">
        <f>_xlfn.XLOOKUP(Main[[#This Row],[Patient_ID]],Hospitalvisits[Patient_ID],Hospitalvisits[Hospital_Bed])</f>
        <v>Private Room</v>
      </c>
    </row>
    <row r="551" spans="1:19">
      <c r="A551">
        <v>613</v>
      </c>
      <c r="B551" t="s">
        <v>626</v>
      </c>
      <c r="C551">
        <v>46</v>
      </c>
      <c r="D551" t="str" cm="1">
        <f t="array" ref="D551">_xlfn.IFS(Main[[#This Row],[Age]]&lt;=23,"[0-23]",Main[[#This Row],[Age]]&lt;=45,"[24-45]",Main[[#This Row],[Age]]&lt;=68,"[46-68]",Main[[#This Row],[Age]]&gt;68,"[68+]")</f>
        <v>[46-68]</v>
      </c>
      <c r="E551" t="s">
        <v>12</v>
      </c>
      <c r="F551" t="s">
        <v>10</v>
      </c>
      <c r="G551" s="6">
        <v>17.86785351305895</v>
      </c>
      <c r="H551">
        <v>3</v>
      </c>
      <c r="I551">
        <v>9</v>
      </c>
      <c r="J551" s="3">
        <f>_xlfn.XLOOKUP(Main[[#This Row],[Patient_ID]],Hospitalvisits[Patient_ID],Hospitalvisits[Admission_Date])</f>
        <v>44853</v>
      </c>
      <c r="K551" s="3">
        <f>_xlfn.XLOOKUP(Main[[#This Row],[Patient_ID]],Hospitalvisits[Patient_ID],Hospitalvisits[Discharge_Date])</f>
        <v>44855</v>
      </c>
      <c r="L551">
        <f>Main[[#This Row],[Discharge Date]]-Main[[#This Row],[Admission Date]]</f>
        <v>2</v>
      </c>
      <c r="M551" t="str">
        <f>_xlfn.XLOOKUP(Main[[#This Row],[Patient_ID]],Hospitalvisits[Patient_ID],Hospitalvisits[Medical_Condition])</f>
        <v>Fracture</v>
      </c>
      <c r="N551" t="str">
        <f>_xlfn.XLOOKUP(Main[[#This Row],[Patient_ID]],Hospitalvisits[Patient_ID],Hospitalvisits[Department])</f>
        <v>Orthopedics</v>
      </c>
      <c r="O551" s="8">
        <f>_xlfn.XLOOKUP(Main[[#This Row],[Patient_ID]],Financials[Patient_ID],Financials[Total_Bill_Amount])</f>
        <v>27916</v>
      </c>
      <c r="P551">
        <f>_xlfn.XLOOKUP(Main[[#This Row],[Patient_ID]],Financials[Patient_ID],Financials[Insurance_Coverage])</f>
        <v>17182.671663673231</v>
      </c>
      <c r="Q551">
        <f>Main[[#This Row],[Total  Bill Amount]]-Main[[#This Row],[Insurance Coverage]]</f>
        <v>10733.328336326769</v>
      </c>
      <c r="R551">
        <f>_xlfn.XLOOKUP(Main[[#This Row],[Patient_ID]],Hospitalvisits[Patient_ID],Hospitalvisits[Readmission Status])</f>
        <v>1</v>
      </c>
      <c r="S551" t="str">
        <f>_xlfn.XLOOKUP(Main[[#This Row],[Patient_ID]],Hospitalvisits[Patient_ID],Hospitalvisits[Hospital_Bed])</f>
        <v>General Ward</v>
      </c>
    </row>
    <row r="552" spans="1:19">
      <c r="A552">
        <v>614</v>
      </c>
      <c r="B552" t="s">
        <v>627</v>
      </c>
      <c r="C552">
        <v>74</v>
      </c>
      <c r="D552" t="str" cm="1">
        <f t="array" ref="D552">_xlfn.IFS(Main[[#This Row],[Age]]&lt;=23,"[0-23]",Main[[#This Row],[Age]]&lt;=45,"[24-45]",Main[[#This Row],[Age]]&lt;=68,"[46-68]",Main[[#This Row],[Age]]&gt;68,"[68+]")</f>
        <v>[68+]</v>
      </c>
      <c r="E552" t="s">
        <v>12</v>
      </c>
      <c r="F552" t="s">
        <v>16</v>
      </c>
      <c r="G552" s="6">
        <v>29.369469084888561</v>
      </c>
      <c r="H552">
        <v>0</v>
      </c>
      <c r="I552">
        <v>1</v>
      </c>
      <c r="J552" s="3">
        <f>_xlfn.XLOOKUP(Main[[#This Row],[Patient_ID]],Hospitalvisits[Patient_ID],Hospitalvisits[Admission_Date])</f>
        <v>44718</v>
      </c>
      <c r="K552" s="3">
        <f>_xlfn.XLOOKUP(Main[[#This Row],[Patient_ID]],Hospitalvisits[Patient_ID],Hospitalvisits[Discharge_Date])</f>
        <v>44719</v>
      </c>
      <c r="L552">
        <f>Main[[#This Row],[Discharge Date]]-Main[[#This Row],[Admission Date]]</f>
        <v>1</v>
      </c>
      <c r="M552" t="str">
        <f>_xlfn.XLOOKUP(Main[[#This Row],[Patient_ID]],Hospitalvisits[Patient_ID],Hospitalvisits[Medical_Condition])</f>
        <v>Allergies</v>
      </c>
      <c r="N552" t="str">
        <f>_xlfn.XLOOKUP(Main[[#This Row],[Patient_ID]],Hospitalvisits[Patient_ID],Hospitalvisits[Department])</f>
        <v>Pediatrics</v>
      </c>
      <c r="O552" s="8">
        <f>_xlfn.XLOOKUP(Main[[#This Row],[Patient_ID]],Financials[Patient_ID],Financials[Total_Bill_Amount])</f>
        <v>18005</v>
      </c>
      <c r="P552">
        <f>_xlfn.XLOOKUP(Main[[#This Row],[Patient_ID]],Financials[Patient_ID],Financials[Insurance_Coverage])</f>
        <v>12801.11099636928</v>
      </c>
      <c r="Q552">
        <f>Main[[#This Row],[Total  Bill Amount]]-Main[[#This Row],[Insurance Coverage]]</f>
        <v>5203.8890036307203</v>
      </c>
      <c r="R552">
        <f>_xlfn.XLOOKUP(Main[[#This Row],[Patient_ID]],Hospitalvisits[Patient_ID],Hospitalvisits[Readmission Status])</f>
        <v>0</v>
      </c>
      <c r="S552" t="str">
        <f>_xlfn.XLOOKUP(Main[[#This Row],[Patient_ID]],Hospitalvisits[Patient_ID],Hospitalvisits[Hospital_Bed])</f>
        <v>General Ward</v>
      </c>
    </row>
    <row r="553" spans="1:19">
      <c r="A553">
        <v>615</v>
      </c>
      <c r="B553" t="s">
        <v>628</v>
      </c>
      <c r="C553">
        <v>71</v>
      </c>
      <c r="D553" t="str" cm="1">
        <f t="array" ref="D553">_xlfn.IFS(Main[[#This Row],[Age]]&lt;=23,"[0-23]",Main[[#This Row],[Age]]&lt;=45,"[24-45]",Main[[#This Row],[Age]]&lt;=68,"[46-68]",Main[[#This Row],[Age]]&gt;68,"[68+]")</f>
        <v>[68+]</v>
      </c>
      <c r="E553" t="s">
        <v>9</v>
      </c>
      <c r="F553" t="s">
        <v>16</v>
      </c>
      <c r="G553" s="6">
        <v>25.623872767357842</v>
      </c>
      <c r="H553">
        <v>2</v>
      </c>
      <c r="I553">
        <v>4</v>
      </c>
      <c r="J553" s="3">
        <f>_xlfn.XLOOKUP(Main[[#This Row],[Patient_ID]],Hospitalvisits[Patient_ID],Hospitalvisits[Admission_Date])</f>
        <v>44694</v>
      </c>
      <c r="K553" s="3">
        <f>_xlfn.XLOOKUP(Main[[#This Row],[Patient_ID]],Hospitalvisits[Patient_ID],Hospitalvisits[Discharge_Date])</f>
        <v>44706</v>
      </c>
      <c r="L553">
        <f>Main[[#This Row],[Discharge Date]]-Main[[#This Row],[Admission Date]]</f>
        <v>12</v>
      </c>
      <c r="M553" t="str">
        <f>_xlfn.XLOOKUP(Main[[#This Row],[Patient_ID]],Hospitalvisits[Patient_ID],Hospitalvisits[Medical_Condition])</f>
        <v>Stroke</v>
      </c>
      <c r="N553" t="str">
        <f>_xlfn.XLOOKUP(Main[[#This Row],[Patient_ID]],Hospitalvisits[Patient_ID],Hospitalvisits[Department])</f>
        <v>Neurology</v>
      </c>
      <c r="O553" s="8">
        <f>_xlfn.XLOOKUP(Main[[#This Row],[Patient_ID]],Financials[Patient_ID],Financials[Total_Bill_Amount])</f>
        <v>27392</v>
      </c>
      <c r="P553">
        <f>_xlfn.XLOOKUP(Main[[#This Row],[Patient_ID]],Financials[Patient_ID],Financials[Insurance_Coverage])</f>
        <v>20401.533431664178</v>
      </c>
      <c r="Q553">
        <f>Main[[#This Row],[Total  Bill Amount]]-Main[[#This Row],[Insurance Coverage]]</f>
        <v>6990.4665683358216</v>
      </c>
      <c r="R553">
        <f>_xlfn.XLOOKUP(Main[[#This Row],[Patient_ID]],Hospitalvisits[Patient_ID],Hospitalvisits[Readmission Status])</f>
        <v>0</v>
      </c>
      <c r="S553" t="str">
        <f>_xlfn.XLOOKUP(Main[[#This Row],[Patient_ID]],Hospitalvisits[Patient_ID],Hospitalvisits[Hospital_Bed])</f>
        <v>Semi-Private Room</v>
      </c>
    </row>
    <row r="554" spans="1:19">
      <c r="A554">
        <v>616</v>
      </c>
      <c r="B554" t="s">
        <v>629</v>
      </c>
      <c r="C554">
        <v>56</v>
      </c>
      <c r="D554" t="str" cm="1">
        <f t="array" ref="D554">_xlfn.IFS(Main[[#This Row],[Age]]&lt;=23,"[0-23]",Main[[#This Row],[Age]]&lt;=45,"[24-45]",Main[[#This Row],[Age]]&lt;=68,"[46-68]",Main[[#This Row],[Age]]&gt;68,"[68+]")</f>
        <v>[46-68]</v>
      </c>
      <c r="E554" t="s">
        <v>12</v>
      </c>
      <c r="F554" t="s">
        <v>16</v>
      </c>
      <c r="G554" s="6">
        <v>15.67437306847053</v>
      </c>
      <c r="H554">
        <v>0</v>
      </c>
      <c r="I554">
        <v>8</v>
      </c>
      <c r="J554" s="3">
        <f>_xlfn.XLOOKUP(Main[[#This Row],[Patient_ID]],Hospitalvisits[Patient_ID],Hospitalvisits[Admission_Date])</f>
        <v>45274</v>
      </c>
      <c r="K554" s="3">
        <f>_xlfn.XLOOKUP(Main[[#This Row],[Patient_ID]],Hospitalvisits[Patient_ID],Hospitalvisits[Discharge_Date])</f>
        <v>45277</v>
      </c>
      <c r="L554">
        <f>Main[[#This Row],[Discharge Date]]-Main[[#This Row],[Admission Date]]</f>
        <v>3</v>
      </c>
      <c r="M554" t="str">
        <f>_xlfn.XLOOKUP(Main[[#This Row],[Patient_ID]],Hospitalvisits[Patient_ID],Hospitalvisits[Medical_Condition])</f>
        <v>Arthritis</v>
      </c>
      <c r="N554" t="str">
        <f>_xlfn.XLOOKUP(Main[[#This Row],[Patient_ID]],Hospitalvisits[Patient_ID],Hospitalvisits[Department])</f>
        <v>Orthopedics</v>
      </c>
      <c r="O554" s="8">
        <f>_xlfn.XLOOKUP(Main[[#This Row],[Patient_ID]],Financials[Patient_ID],Financials[Total_Bill_Amount])</f>
        <v>11282</v>
      </c>
      <c r="P554">
        <f>_xlfn.XLOOKUP(Main[[#This Row],[Patient_ID]],Financials[Patient_ID],Financials[Insurance_Coverage])</f>
        <v>9473.2423977703638</v>
      </c>
      <c r="Q554">
        <f>Main[[#This Row],[Total  Bill Amount]]-Main[[#This Row],[Insurance Coverage]]</f>
        <v>1808.7576022296362</v>
      </c>
      <c r="R554">
        <f>_xlfn.XLOOKUP(Main[[#This Row],[Patient_ID]],Hospitalvisits[Patient_ID],Hospitalvisits[Readmission Status])</f>
        <v>0</v>
      </c>
      <c r="S554" t="str">
        <f>_xlfn.XLOOKUP(Main[[#This Row],[Patient_ID]],Hospitalvisits[Patient_ID],Hospitalvisits[Hospital_Bed])</f>
        <v>Private Room</v>
      </c>
    </row>
    <row r="555" spans="1:19">
      <c r="A555">
        <v>617</v>
      </c>
      <c r="B555" t="s">
        <v>630</v>
      </c>
      <c r="C555">
        <v>1</v>
      </c>
      <c r="D555" t="str" cm="1">
        <f t="array" ref="D555">_xlfn.IFS(Main[[#This Row],[Age]]&lt;=23,"[0-23]",Main[[#This Row],[Age]]&lt;=45,"[24-45]",Main[[#This Row],[Age]]&lt;=68,"[46-68]",Main[[#This Row],[Age]]&gt;68,"[68+]")</f>
        <v>[0-23]</v>
      </c>
      <c r="E555" t="s">
        <v>9</v>
      </c>
      <c r="F555" t="s">
        <v>13</v>
      </c>
      <c r="G555" s="6">
        <v>27.150885288548121</v>
      </c>
      <c r="H555">
        <v>0</v>
      </c>
      <c r="I555">
        <v>9</v>
      </c>
      <c r="J555" s="3">
        <f>_xlfn.XLOOKUP(Main[[#This Row],[Patient_ID]],Hospitalvisits[Patient_ID],Hospitalvisits[Admission_Date])</f>
        <v>44757</v>
      </c>
      <c r="K555" s="3">
        <f>_xlfn.XLOOKUP(Main[[#This Row],[Patient_ID]],Hospitalvisits[Patient_ID],Hospitalvisits[Discharge_Date])</f>
        <v>44764</v>
      </c>
      <c r="L555">
        <f>Main[[#This Row],[Discharge Date]]-Main[[#This Row],[Admission Date]]</f>
        <v>7</v>
      </c>
      <c r="M555" t="str">
        <f>_xlfn.XLOOKUP(Main[[#This Row],[Patient_ID]],Hospitalvisits[Patient_ID],Hospitalvisits[Medical_Condition])</f>
        <v>Heart Disease</v>
      </c>
      <c r="N555" t="str">
        <f>_xlfn.XLOOKUP(Main[[#This Row],[Patient_ID]],Hospitalvisits[Patient_ID],Hospitalvisits[Department])</f>
        <v>Cardiology</v>
      </c>
      <c r="O555" s="8">
        <f>_xlfn.XLOOKUP(Main[[#This Row],[Patient_ID]],Financials[Patient_ID],Financials[Total_Bill_Amount])</f>
        <v>7799</v>
      </c>
      <c r="P555">
        <f>_xlfn.XLOOKUP(Main[[#This Row],[Patient_ID]],Financials[Patient_ID],Financials[Insurance_Coverage])</f>
        <v>4675.2569746116551</v>
      </c>
      <c r="Q555">
        <f>Main[[#This Row],[Total  Bill Amount]]-Main[[#This Row],[Insurance Coverage]]</f>
        <v>3123.7430253883449</v>
      </c>
      <c r="R555">
        <f>_xlfn.XLOOKUP(Main[[#This Row],[Patient_ID]],Hospitalvisits[Patient_ID],Hospitalvisits[Readmission Status])</f>
        <v>0</v>
      </c>
      <c r="S555" t="str">
        <f>_xlfn.XLOOKUP(Main[[#This Row],[Patient_ID]],Hospitalvisits[Patient_ID],Hospitalvisits[Hospital_Bed])</f>
        <v>General Ward</v>
      </c>
    </row>
    <row r="556" spans="1:19">
      <c r="A556">
        <v>619</v>
      </c>
      <c r="B556" t="s">
        <v>632</v>
      </c>
      <c r="C556">
        <v>17</v>
      </c>
      <c r="D556" t="str" cm="1">
        <f t="array" ref="D556">_xlfn.IFS(Main[[#This Row],[Age]]&lt;=23,"[0-23]",Main[[#This Row],[Age]]&lt;=45,"[24-45]",Main[[#This Row],[Age]]&lt;=68,"[46-68]",Main[[#This Row],[Age]]&gt;68,"[68+]")</f>
        <v>[0-23]</v>
      </c>
      <c r="E556" t="s">
        <v>9</v>
      </c>
      <c r="F556" t="s">
        <v>13</v>
      </c>
      <c r="G556" s="6">
        <v>25.379358254793459</v>
      </c>
      <c r="H556">
        <v>2</v>
      </c>
      <c r="I556">
        <v>6</v>
      </c>
      <c r="J556" s="3">
        <f>_xlfn.XLOOKUP(Main[[#This Row],[Patient_ID]],Hospitalvisits[Patient_ID],Hospitalvisits[Admission_Date])</f>
        <v>44652</v>
      </c>
      <c r="K556" s="3">
        <f>_xlfn.XLOOKUP(Main[[#This Row],[Patient_ID]],Hospitalvisits[Patient_ID],Hospitalvisits[Discharge_Date])</f>
        <v>44653</v>
      </c>
      <c r="L556">
        <f>Main[[#This Row],[Discharge Date]]-Main[[#This Row],[Admission Date]]</f>
        <v>1</v>
      </c>
      <c r="M556" t="str">
        <f>_xlfn.XLOOKUP(Main[[#This Row],[Patient_ID]],Hospitalvisits[Patient_ID],Hospitalvisits[Medical_Condition])</f>
        <v>Allergies</v>
      </c>
      <c r="N556" t="str">
        <f>_xlfn.XLOOKUP(Main[[#This Row],[Patient_ID]],Hospitalvisits[Patient_ID],Hospitalvisits[Department])</f>
        <v>Pediatrics</v>
      </c>
      <c r="O556" s="8">
        <f>_xlfn.XLOOKUP(Main[[#This Row],[Patient_ID]],Financials[Patient_ID],Financials[Total_Bill_Amount])</f>
        <v>14019</v>
      </c>
      <c r="P556">
        <f>_xlfn.XLOOKUP(Main[[#This Row],[Patient_ID]],Financials[Patient_ID],Financials[Insurance_Coverage])</f>
        <v>8958.6097706880701</v>
      </c>
      <c r="Q556">
        <f>Main[[#This Row],[Total  Bill Amount]]-Main[[#This Row],[Insurance Coverage]]</f>
        <v>5060.3902293119299</v>
      </c>
      <c r="R556">
        <f>_xlfn.XLOOKUP(Main[[#This Row],[Patient_ID]],Hospitalvisits[Patient_ID],Hospitalvisits[Readmission Status])</f>
        <v>0</v>
      </c>
      <c r="S556" t="str">
        <f>_xlfn.XLOOKUP(Main[[#This Row],[Patient_ID]],Hospitalvisits[Patient_ID],Hospitalvisits[Hospital_Bed])</f>
        <v>Semi-Private Room</v>
      </c>
    </row>
    <row r="557" spans="1:19">
      <c r="A557">
        <v>620</v>
      </c>
      <c r="B557" t="s">
        <v>633</v>
      </c>
      <c r="C557">
        <v>51</v>
      </c>
      <c r="D557" t="str" cm="1">
        <f t="array" ref="D557">_xlfn.IFS(Main[[#This Row],[Age]]&lt;=23,"[0-23]",Main[[#This Row],[Age]]&lt;=45,"[24-45]",Main[[#This Row],[Age]]&lt;=68,"[46-68]",Main[[#This Row],[Age]]&gt;68,"[68+]")</f>
        <v>[46-68]</v>
      </c>
      <c r="E557" t="s">
        <v>9</v>
      </c>
      <c r="F557" t="s">
        <v>16</v>
      </c>
      <c r="G557" s="6">
        <v>31.31899731155637</v>
      </c>
      <c r="H557">
        <v>2</v>
      </c>
      <c r="I557">
        <v>5</v>
      </c>
      <c r="J557" s="3">
        <f>_xlfn.XLOOKUP(Main[[#This Row],[Patient_ID]],Hospitalvisits[Patient_ID],Hospitalvisits[Admission_Date])</f>
        <v>44593</v>
      </c>
      <c r="K557" s="3">
        <f>_xlfn.XLOOKUP(Main[[#This Row],[Patient_ID]],Hospitalvisits[Patient_ID],Hospitalvisits[Discharge_Date])</f>
        <v>44597</v>
      </c>
      <c r="L557">
        <f>Main[[#This Row],[Discharge Date]]-Main[[#This Row],[Admission Date]]</f>
        <v>4</v>
      </c>
      <c r="M557" t="str">
        <f>_xlfn.XLOOKUP(Main[[#This Row],[Patient_ID]],Hospitalvisits[Patient_ID],Hospitalvisits[Medical_Condition])</f>
        <v>Hypertension</v>
      </c>
      <c r="N557" t="str">
        <f>_xlfn.XLOOKUP(Main[[#This Row],[Patient_ID]],Hospitalvisits[Patient_ID],Hospitalvisits[Department])</f>
        <v>Cardiology</v>
      </c>
      <c r="O557" s="8">
        <f>_xlfn.XLOOKUP(Main[[#This Row],[Patient_ID]],Financials[Patient_ID],Financials[Total_Bill_Amount])</f>
        <v>19427</v>
      </c>
      <c r="P557">
        <f>_xlfn.XLOOKUP(Main[[#This Row],[Patient_ID]],Financials[Patient_ID],Financials[Insurance_Coverage])</f>
        <v>16904.832947703129</v>
      </c>
      <c r="Q557">
        <f>Main[[#This Row],[Total  Bill Amount]]-Main[[#This Row],[Insurance Coverage]]</f>
        <v>2522.1670522968707</v>
      </c>
      <c r="R557">
        <f>_xlfn.XLOOKUP(Main[[#This Row],[Patient_ID]],Hospitalvisits[Patient_ID],Hospitalvisits[Readmission Status])</f>
        <v>1</v>
      </c>
      <c r="S557" t="str">
        <f>_xlfn.XLOOKUP(Main[[#This Row],[Patient_ID]],Hospitalvisits[Patient_ID],Hospitalvisits[Hospital_Bed])</f>
        <v>Private Room</v>
      </c>
    </row>
    <row r="558" spans="1:19">
      <c r="A558">
        <v>621</v>
      </c>
      <c r="B558" t="s">
        <v>634</v>
      </c>
      <c r="C558">
        <v>83</v>
      </c>
      <c r="D558" t="str" cm="1">
        <f t="array" ref="D558">_xlfn.IFS(Main[[#This Row],[Age]]&lt;=23,"[0-23]",Main[[#This Row],[Age]]&lt;=45,"[24-45]",Main[[#This Row],[Age]]&lt;=68,"[46-68]",Main[[#This Row],[Age]]&gt;68,"[68+]")</f>
        <v>[68+]</v>
      </c>
      <c r="E558" t="s">
        <v>9</v>
      </c>
      <c r="F558" t="s">
        <v>13</v>
      </c>
      <c r="G558" s="6">
        <v>38.466554545897857</v>
      </c>
      <c r="H558">
        <v>0</v>
      </c>
      <c r="I558">
        <v>8</v>
      </c>
      <c r="J558" s="3">
        <f>_xlfn.XLOOKUP(Main[[#This Row],[Patient_ID]],Hospitalvisits[Patient_ID],Hospitalvisits[Admission_Date])</f>
        <v>45253</v>
      </c>
      <c r="K558" s="3">
        <f>_xlfn.XLOOKUP(Main[[#This Row],[Patient_ID]],Hospitalvisits[Patient_ID],Hospitalvisits[Discharge_Date])</f>
        <v>45254</v>
      </c>
      <c r="L558">
        <f>Main[[#This Row],[Discharge Date]]-Main[[#This Row],[Admission Date]]</f>
        <v>1</v>
      </c>
      <c r="M558" t="str">
        <f>_xlfn.XLOOKUP(Main[[#This Row],[Patient_ID]],Hospitalvisits[Patient_ID],Hospitalvisits[Medical_Condition])</f>
        <v>Severe Trauma</v>
      </c>
      <c r="N558" t="str">
        <f>_xlfn.XLOOKUP(Main[[#This Row],[Patient_ID]],Hospitalvisits[Patient_ID],Hospitalvisits[Department])</f>
        <v>Emergency</v>
      </c>
      <c r="O558" s="8">
        <f>_xlfn.XLOOKUP(Main[[#This Row],[Patient_ID]],Financials[Patient_ID],Financials[Total_Bill_Amount])</f>
        <v>17328</v>
      </c>
      <c r="P558">
        <f>_xlfn.XLOOKUP(Main[[#This Row],[Patient_ID]],Financials[Patient_ID],Financials[Insurance_Coverage])</f>
        <v>8805.7044623485126</v>
      </c>
      <c r="Q558">
        <f>Main[[#This Row],[Total  Bill Amount]]-Main[[#This Row],[Insurance Coverage]]</f>
        <v>8522.2955376514874</v>
      </c>
      <c r="R558">
        <f>_xlfn.XLOOKUP(Main[[#This Row],[Patient_ID]],Hospitalvisits[Patient_ID],Hospitalvisits[Readmission Status])</f>
        <v>0</v>
      </c>
      <c r="S558" t="str">
        <f>_xlfn.XLOOKUP(Main[[#This Row],[Patient_ID]],Hospitalvisits[Patient_ID],Hospitalvisits[Hospital_Bed])</f>
        <v>Private Room</v>
      </c>
    </row>
    <row r="559" spans="1:19">
      <c r="A559">
        <v>622</v>
      </c>
      <c r="B559" t="s">
        <v>635</v>
      </c>
      <c r="C559">
        <v>71</v>
      </c>
      <c r="D559" t="str" cm="1">
        <f t="array" ref="D559">_xlfn.IFS(Main[[#This Row],[Age]]&lt;=23,"[0-23]",Main[[#This Row],[Age]]&lt;=45,"[24-45]",Main[[#This Row],[Age]]&lt;=68,"[46-68]",Main[[#This Row],[Age]]&gt;68,"[68+]")</f>
        <v>[68+]</v>
      </c>
      <c r="E559" t="s">
        <v>12</v>
      </c>
      <c r="F559" t="s">
        <v>10</v>
      </c>
      <c r="G559" s="6">
        <v>15.39084244307211</v>
      </c>
      <c r="H559">
        <v>4</v>
      </c>
      <c r="I559">
        <v>10</v>
      </c>
      <c r="J559" s="3">
        <f>_xlfn.XLOOKUP(Main[[#This Row],[Patient_ID]],Hospitalvisits[Patient_ID],Hospitalvisits[Admission_Date])</f>
        <v>44686</v>
      </c>
      <c r="K559" s="3">
        <f>_xlfn.XLOOKUP(Main[[#This Row],[Patient_ID]],Hospitalvisits[Patient_ID],Hospitalvisits[Discharge_Date])</f>
        <v>44691</v>
      </c>
      <c r="L559">
        <f>Main[[#This Row],[Discharge Date]]-Main[[#This Row],[Admission Date]]</f>
        <v>5</v>
      </c>
      <c r="M559" t="str">
        <f>_xlfn.XLOOKUP(Main[[#This Row],[Patient_ID]],Hospitalvisits[Patient_ID],Hospitalvisits[Medical_Condition])</f>
        <v>Seizures</v>
      </c>
      <c r="N559" t="str">
        <f>_xlfn.XLOOKUP(Main[[#This Row],[Patient_ID]],Hospitalvisits[Patient_ID],Hospitalvisits[Department])</f>
        <v>Neurology</v>
      </c>
      <c r="O559" s="8">
        <f>_xlfn.XLOOKUP(Main[[#This Row],[Patient_ID]],Financials[Patient_ID],Financials[Total_Bill_Amount])</f>
        <v>14045</v>
      </c>
      <c r="P559">
        <f>_xlfn.XLOOKUP(Main[[#This Row],[Patient_ID]],Financials[Patient_ID],Financials[Insurance_Coverage])</f>
        <v>12386.76074167711</v>
      </c>
      <c r="Q559">
        <f>Main[[#This Row],[Total  Bill Amount]]-Main[[#This Row],[Insurance Coverage]]</f>
        <v>1658.2392583228902</v>
      </c>
      <c r="R559">
        <f>_xlfn.XLOOKUP(Main[[#This Row],[Patient_ID]],Hospitalvisits[Patient_ID],Hospitalvisits[Readmission Status])</f>
        <v>0</v>
      </c>
      <c r="S559" t="str">
        <f>_xlfn.XLOOKUP(Main[[#This Row],[Patient_ID]],Hospitalvisits[Patient_ID],Hospitalvisits[Hospital_Bed])</f>
        <v>Semi-Private Room</v>
      </c>
    </row>
    <row r="560" spans="1:19">
      <c r="A560">
        <v>623</v>
      </c>
      <c r="B560" t="s">
        <v>636</v>
      </c>
      <c r="C560">
        <v>20</v>
      </c>
      <c r="D560" t="str" cm="1">
        <f t="array" ref="D560">_xlfn.IFS(Main[[#This Row],[Age]]&lt;=23,"[0-23]",Main[[#This Row],[Age]]&lt;=45,"[24-45]",Main[[#This Row],[Age]]&lt;=68,"[46-68]",Main[[#This Row],[Age]]&gt;68,"[68+]")</f>
        <v>[0-23]</v>
      </c>
      <c r="E560" t="s">
        <v>12</v>
      </c>
      <c r="F560" t="s">
        <v>16</v>
      </c>
      <c r="G560" s="6">
        <v>36.724664357820657</v>
      </c>
      <c r="H560">
        <v>3</v>
      </c>
      <c r="I560">
        <v>10</v>
      </c>
      <c r="J560" s="3">
        <f>_xlfn.XLOOKUP(Main[[#This Row],[Patient_ID]],Hospitalvisits[Patient_ID],Hospitalvisits[Admission_Date])</f>
        <v>44803</v>
      </c>
      <c r="K560" s="3">
        <f>_xlfn.XLOOKUP(Main[[#This Row],[Patient_ID]],Hospitalvisits[Patient_ID],Hospitalvisits[Discharge_Date])</f>
        <v>44806</v>
      </c>
      <c r="L560">
        <f>Main[[#This Row],[Discharge Date]]-Main[[#This Row],[Admission Date]]</f>
        <v>3</v>
      </c>
      <c r="M560" t="str">
        <f>_xlfn.XLOOKUP(Main[[#This Row],[Patient_ID]],Hospitalvisits[Patient_ID],Hospitalvisits[Medical_Condition])</f>
        <v>Internal Bleeding</v>
      </c>
      <c r="N560" t="str">
        <f>_xlfn.XLOOKUP(Main[[#This Row],[Patient_ID]],Hospitalvisits[Patient_ID],Hospitalvisits[Department])</f>
        <v>Emergency</v>
      </c>
      <c r="O560" s="8">
        <f>_xlfn.XLOOKUP(Main[[#This Row],[Patient_ID]],Financials[Patient_ID],Financials[Total_Bill_Amount])</f>
        <v>11332</v>
      </c>
      <c r="P560">
        <f>_xlfn.XLOOKUP(Main[[#This Row],[Patient_ID]],Financials[Patient_ID],Financials[Insurance_Coverage])</f>
        <v>6031.9268050947812</v>
      </c>
      <c r="Q560">
        <f>Main[[#This Row],[Total  Bill Amount]]-Main[[#This Row],[Insurance Coverage]]</f>
        <v>5300.0731949052188</v>
      </c>
      <c r="R560">
        <f>_xlfn.XLOOKUP(Main[[#This Row],[Patient_ID]],Hospitalvisits[Patient_ID],Hospitalvisits[Readmission Status])</f>
        <v>0</v>
      </c>
      <c r="S560" t="str">
        <f>_xlfn.XLOOKUP(Main[[#This Row],[Patient_ID]],Hospitalvisits[Patient_ID],Hospitalvisits[Hospital_Bed])</f>
        <v>Private Room</v>
      </c>
    </row>
    <row r="561" spans="1:19">
      <c r="A561">
        <v>624</v>
      </c>
      <c r="B561" t="s">
        <v>637</v>
      </c>
      <c r="C561">
        <v>74</v>
      </c>
      <c r="D561" t="str" cm="1">
        <f t="array" ref="D561">_xlfn.IFS(Main[[#This Row],[Age]]&lt;=23,"[0-23]",Main[[#This Row],[Age]]&lt;=45,"[24-45]",Main[[#This Row],[Age]]&lt;=68,"[46-68]",Main[[#This Row],[Age]]&gt;68,"[68+]")</f>
        <v>[68+]</v>
      </c>
      <c r="E561" t="s">
        <v>12</v>
      </c>
      <c r="F561" t="s">
        <v>13</v>
      </c>
      <c r="G561" s="6">
        <v>32.064638020121663</v>
      </c>
      <c r="H561">
        <v>4</v>
      </c>
      <c r="I561">
        <v>1</v>
      </c>
      <c r="J561" s="3">
        <f>_xlfn.XLOOKUP(Main[[#This Row],[Patient_ID]],Hospitalvisits[Patient_ID],Hospitalvisits[Admission_Date])</f>
        <v>44929</v>
      </c>
      <c r="K561" s="3">
        <f>_xlfn.XLOOKUP(Main[[#This Row],[Patient_ID]],Hospitalvisits[Patient_ID],Hospitalvisits[Discharge_Date])</f>
        <v>44934</v>
      </c>
      <c r="L561">
        <f>Main[[#This Row],[Discharge Date]]-Main[[#This Row],[Admission Date]]</f>
        <v>5</v>
      </c>
      <c r="M561" t="str">
        <f>_xlfn.XLOOKUP(Main[[#This Row],[Patient_ID]],Hospitalvisits[Patient_ID],Hospitalvisits[Medical_Condition])</f>
        <v>Arthritis</v>
      </c>
      <c r="N561" t="str">
        <f>_xlfn.XLOOKUP(Main[[#This Row],[Patient_ID]],Hospitalvisits[Patient_ID],Hospitalvisits[Department])</f>
        <v>Orthopedics</v>
      </c>
      <c r="O561" s="8">
        <f>_xlfn.XLOOKUP(Main[[#This Row],[Patient_ID]],Financials[Patient_ID],Financials[Total_Bill_Amount])</f>
        <v>14479</v>
      </c>
      <c r="P561">
        <f>_xlfn.XLOOKUP(Main[[#This Row],[Patient_ID]],Financials[Patient_ID],Financials[Insurance_Coverage])</f>
        <v>10739.93111215998</v>
      </c>
      <c r="Q561">
        <f>Main[[#This Row],[Total  Bill Amount]]-Main[[#This Row],[Insurance Coverage]]</f>
        <v>3739.0688878400197</v>
      </c>
      <c r="R561">
        <f>_xlfn.XLOOKUP(Main[[#This Row],[Patient_ID]],Hospitalvisits[Patient_ID],Hospitalvisits[Readmission Status])</f>
        <v>0</v>
      </c>
      <c r="S561" t="str">
        <f>_xlfn.XLOOKUP(Main[[#This Row],[Patient_ID]],Hospitalvisits[Patient_ID],Hospitalvisits[Hospital_Bed])</f>
        <v>Private Room</v>
      </c>
    </row>
    <row r="562" spans="1:19">
      <c r="A562">
        <v>625</v>
      </c>
      <c r="B562" t="s">
        <v>638</v>
      </c>
      <c r="C562">
        <v>54</v>
      </c>
      <c r="D562" t="str" cm="1">
        <f t="array" ref="D562">_xlfn.IFS(Main[[#This Row],[Age]]&lt;=23,"[0-23]",Main[[#This Row],[Age]]&lt;=45,"[24-45]",Main[[#This Row],[Age]]&lt;=68,"[46-68]",Main[[#This Row],[Age]]&gt;68,"[68+]")</f>
        <v>[46-68]</v>
      </c>
      <c r="E562" t="s">
        <v>12</v>
      </c>
      <c r="F562" t="s">
        <v>10</v>
      </c>
      <c r="G562" s="6">
        <v>22.982537330551491</v>
      </c>
      <c r="H562">
        <v>1</v>
      </c>
      <c r="I562">
        <v>1</v>
      </c>
      <c r="J562" s="3">
        <f>_xlfn.XLOOKUP(Main[[#This Row],[Patient_ID]],Hospitalvisits[Patient_ID],Hospitalvisits[Admission_Date])</f>
        <v>44861</v>
      </c>
      <c r="K562" s="3">
        <f>_xlfn.XLOOKUP(Main[[#This Row],[Patient_ID]],Hospitalvisits[Patient_ID],Hospitalvisits[Discharge_Date])</f>
        <v>44881</v>
      </c>
      <c r="L562">
        <f>Main[[#This Row],[Discharge Date]]-Main[[#This Row],[Admission Date]]</f>
        <v>20</v>
      </c>
      <c r="M562" t="str">
        <f>_xlfn.XLOOKUP(Main[[#This Row],[Patient_ID]],Hospitalvisits[Patient_ID],Hospitalvisits[Medical_Condition])</f>
        <v>Cancer</v>
      </c>
      <c r="N562" t="str">
        <f>_xlfn.XLOOKUP(Main[[#This Row],[Patient_ID]],Hospitalvisits[Patient_ID],Hospitalvisits[Department])</f>
        <v>Oncology</v>
      </c>
      <c r="O562" s="8">
        <f>_xlfn.XLOOKUP(Main[[#This Row],[Patient_ID]],Financials[Patient_ID],Financials[Total_Bill_Amount])</f>
        <v>10037</v>
      </c>
      <c r="P562">
        <f>_xlfn.XLOOKUP(Main[[#This Row],[Patient_ID]],Financials[Patient_ID],Financials[Insurance_Coverage])</f>
        <v>6820.9941994151013</v>
      </c>
      <c r="Q562">
        <f>Main[[#This Row],[Total  Bill Amount]]-Main[[#This Row],[Insurance Coverage]]</f>
        <v>3216.0058005848987</v>
      </c>
      <c r="R562">
        <f>_xlfn.XLOOKUP(Main[[#This Row],[Patient_ID]],Hospitalvisits[Patient_ID],Hospitalvisits[Readmission Status])</f>
        <v>0</v>
      </c>
      <c r="S562" t="str">
        <f>_xlfn.XLOOKUP(Main[[#This Row],[Patient_ID]],Hospitalvisits[Patient_ID],Hospitalvisits[Hospital_Bed])</f>
        <v>General Ward</v>
      </c>
    </row>
    <row r="563" spans="1:19">
      <c r="A563">
        <v>626</v>
      </c>
      <c r="B563" t="s">
        <v>639</v>
      </c>
      <c r="C563">
        <v>40</v>
      </c>
      <c r="D563" t="str" cm="1">
        <f t="array" ref="D563">_xlfn.IFS(Main[[#This Row],[Age]]&lt;=23,"[0-23]",Main[[#This Row],[Age]]&lt;=45,"[24-45]",Main[[#This Row],[Age]]&lt;=68,"[46-68]",Main[[#This Row],[Age]]&gt;68,"[68+]")</f>
        <v>[24-45]</v>
      </c>
      <c r="E563" t="s">
        <v>9</v>
      </c>
      <c r="F563" t="s">
        <v>18</v>
      </c>
      <c r="G563" s="6">
        <v>16.009193541102022</v>
      </c>
      <c r="H563">
        <v>3</v>
      </c>
      <c r="I563">
        <v>2</v>
      </c>
      <c r="J563" s="3">
        <f>_xlfn.XLOOKUP(Main[[#This Row],[Patient_ID]],Hospitalvisits[Patient_ID],Hospitalvisits[Admission_Date])</f>
        <v>44589</v>
      </c>
      <c r="K563" s="3">
        <f>_xlfn.XLOOKUP(Main[[#This Row],[Patient_ID]],Hospitalvisits[Patient_ID],Hospitalvisits[Discharge_Date])</f>
        <v>44593</v>
      </c>
      <c r="L563">
        <f>Main[[#This Row],[Discharge Date]]-Main[[#This Row],[Admission Date]]</f>
        <v>4</v>
      </c>
      <c r="M563" t="str">
        <f>_xlfn.XLOOKUP(Main[[#This Row],[Patient_ID]],Hospitalvisits[Patient_ID],Hospitalvisits[Medical_Condition])</f>
        <v>Fracture</v>
      </c>
      <c r="N563" t="str">
        <f>_xlfn.XLOOKUP(Main[[#This Row],[Patient_ID]],Hospitalvisits[Patient_ID],Hospitalvisits[Department])</f>
        <v>Orthopedics</v>
      </c>
      <c r="O563" s="8">
        <f>_xlfn.XLOOKUP(Main[[#This Row],[Patient_ID]],Financials[Patient_ID],Financials[Total_Bill_Amount])</f>
        <v>14800</v>
      </c>
      <c r="P563">
        <f>_xlfn.XLOOKUP(Main[[#This Row],[Patient_ID]],Financials[Patient_ID],Financials[Insurance_Coverage])</f>
        <v>12728.09156857243</v>
      </c>
      <c r="Q563">
        <f>Main[[#This Row],[Total  Bill Amount]]-Main[[#This Row],[Insurance Coverage]]</f>
        <v>2071.9084314275697</v>
      </c>
      <c r="R563">
        <f>_xlfn.XLOOKUP(Main[[#This Row],[Patient_ID]],Hospitalvisits[Patient_ID],Hospitalvisits[Readmission Status])</f>
        <v>0</v>
      </c>
      <c r="S563" t="str">
        <f>_xlfn.XLOOKUP(Main[[#This Row],[Patient_ID]],Hospitalvisits[Patient_ID],Hospitalvisits[Hospital_Bed])</f>
        <v>Semi-Private Room</v>
      </c>
    </row>
    <row r="564" spans="1:19">
      <c r="A564">
        <v>627</v>
      </c>
      <c r="B564" t="s">
        <v>640</v>
      </c>
      <c r="C564">
        <v>87</v>
      </c>
      <c r="D564" t="str" cm="1">
        <f t="array" ref="D564">_xlfn.IFS(Main[[#This Row],[Age]]&lt;=23,"[0-23]",Main[[#This Row],[Age]]&lt;=45,"[24-45]",Main[[#This Row],[Age]]&lt;=68,"[46-68]",Main[[#This Row],[Age]]&gt;68,"[68+]")</f>
        <v>[68+]</v>
      </c>
      <c r="E564" t="s">
        <v>9</v>
      </c>
      <c r="F564" t="s">
        <v>16</v>
      </c>
      <c r="G564" s="6">
        <v>37.421656439783121</v>
      </c>
      <c r="H564">
        <v>5</v>
      </c>
      <c r="I564">
        <v>2</v>
      </c>
      <c r="J564" s="3">
        <f>_xlfn.XLOOKUP(Main[[#This Row],[Patient_ID]],Hospitalvisits[Patient_ID],Hospitalvisits[Admission_Date])</f>
        <v>45404</v>
      </c>
      <c r="K564" s="3">
        <f>_xlfn.XLOOKUP(Main[[#This Row],[Patient_ID]],Hospitalvisits[Patient_ID],Hospitalvisits[Discharge_Date])</f>
        <v>45411</v>
      </c>
      <c r="L564">
        <f>Main[[#This Row],[Discharge Date]]-Main[[#This Row],[Admission Date]]</f>
        <v>7</v>
      </c>
      <c r="M564" t="str">
        <f>_xlfn.XLOOKUP(Main[[#This Row],[Patient_ID]],Hospitalvisits[Patient_ID],Hospitalvisits[Medical_Condition])</f>
        <v>Internal Bleeding</v>
      </c>
      <c r="N564" t="str">
        <f>_xlfn.XLOOKUP(Main[[#This Row],[Patient_ID]],Hospitalvisits[Patient_ID],Hospitalvisits[Department])</f>
        <v>Emergency</v>
      </c>
      <c r="O564" s="8">
        <f>_xlfn.XLOOKUP(Main[[#This Row],[Patient_ID]],Financials[Patient_ID],Financials[Total_Bill_Amount])</f>
        <v>14582</v>
      </c>
      <c r="P564">
        <f>_xlfn.XLOOKUP(Main[[#This Row],[Patient_ID]],Financials[Patient_ID],Financials[Insurance_Coverage])</f>
        <v>11733.50486791894</v>
      </c>
      <c r="Q564">
        <f>Main[[#This Row],[Total  Bill Amount]]-Main[[#This Row],[Insurance Coverage]]</f>
        <v>2848.4951320810596</v>
      </c>
      <c r="R564">
        <f>_xlfn.XLOOKUP(Main[[#This Row],[Patient_ID]],Hospitalvisits[Patient_ID],Hospitalvisits[Readmission Status])</f>
        <v>0</v>
      </c>
      <c r="S564" t="str">
        <f>_xlfn.XLOOKUP(Main[[#This Row],[Patient_ID]],Hospitalvisits[Patient_ID],Hospitalvisits[Hospital_Bed])</f>
        <v>Private Room</v>
      </c>
    </row>
    <row r="565" spans="1:19">
      <c r="A565">
        <v>628</v>
      </c>
      <c r="B565" t="s">
        <v>641</v>
      </c>
      <c r="C565">
        <v>29</v>
      </c>
      <c r="D565" t="str" cm="1">
        <f t="array" ref="D565">_xlfn.IFS(Main[[#This Row],[Age]]&lt;=23,"[0-23]",Main[[#This Row],[Age]]&lt;=45,"[24-45]",Main[[#This Row],[Age]]&lt;=68,"[46-68]",Main[[#This Row],[Age]]&gt;68,"[68+]")</f>
        <v>[24-45]</v>
      </c>
      <c r="E565" t="s">
        <v>9</v>
      </c>
      <c r="F565" t="s">
        <v>18</v>
      </c>
      <c r="G565" s="6">
        <v>32.295365416784257</v>
      </c>
      <c r="H565">
        <v>0</v>
      </c>
      <c r="I565">
        <v>8</v>
      </c>
      <c r="J565" s="3">
        <f>_xlfn.XLOOKUP(Main[[#This Row],[Patient_ID]],Hospitalvisits[Patient_ID],Hospitalvisits[Admission_Date])</f>
        <v>45215</v>
      </c>
      <c r="K565" s="3">
        <f>_xlfn.XLOOKUP(Main[[#This Row],[Patient_ID]],Hospitalvisits[Patient_ID],Hospitalvisits[Discharge_Date])</f>
        <v>45229</v>
      </c>
      <c r="L565">
        <f>Main[[#This Row],[Discharge Date]]-Main[[#This Row],[Admission Date]]</f>
        <v>14</v>
      </c>
      <c r="M565" t="str">
        <f>_xlfn.XLOOKUP(Main[[#This Row],[Patient_ID]],Hospitalvisits[Patient_ID],Hospitalvisits[Medical_Condition])</f>
        <v>Cancer</v>
      </c>
      <c r="N565" t="str">
        <f>_xlfn.XLOOKUP(Main[[#This Row],[Patient_ID]],Hospitalvisits[Patient_ID],Hospitalvisits[Department])</f>
        <v>Oncology</v>
      </c>
      <c r="O565" s="8">
        <f>_xlfn.XLOOKUP(Main[[#This Row],[Patient_ID]],Financials[Patient_ID],Financials[Total_Bill_Amount])</f>
        <v>18246</v>
      </c>
      <c r="P565">
        <f>_xlfn.XLOOKUP(Main[[#This Row],[Patient_ID]],Financials[Patient_ID],Financials[Insurance_Coverage])</f>
        <v>11204.7888974541</v>
      </c>
      <c r="Q565">
        <f>Main[[#This Row],[Total  Bill Amount]]-Main[[#This Row],[Insurance Coverage]]</f>
        <v>7041.2111025458998</v>
      </c>
      <c r="R565">
        <f>_xlfn.XLOOKUP(Main[[#This Row],[Patient_ID]],Hospitalvisits[Patient_ID],Hospitalvisits[Readmission Status])</f>
        <v>0</v>
      </c>
      <c r="S565" t="str">
        <f>_xlfn.XLOOKUP(Main[[#This Row],[Patient_ID]],Hospitalvisits[Patient_ID],Hospitalvisits[Hospital_Bed])</f>
        <v>Semi-Private Room</v>
      </c>
    </row>
    <row r="566" spans="1:19">
      <c r="A566">
        <v>629</v>
      </c>
      <c r="B566" t="s">
        <v>642</v>
      </c>
      <c r="C566">
        <v>28</v>
      </c>
      <c r="D566" t="str" cm="1">
        <f t="array" ref="D566">_xlfn.IFS(Main[[#This Row],[Age]]&lt;=23,"[0-23]",Main[[#This Row],[Age]]&lt;=45,"[24-45]",Main[[#This Row],[Age]]&lt;=68,"[46-68]",Main[[#This Row],[Age]]&gt;68,"[68+]")</f>
        <v>[24-45]</v>
      </c>
      <c r="E566" t="s">
        <v>9</v>
      </c>
      <c r="F566" t="s">
        <v>18</v>
      </c>
      <c r="G566" s="6">
        <v>20.585731115208429</v>
      </c>
      <c r="H566">
        <v>4</v>
      </c>
      <c r="I566">
        <v>8</v>
      </c>
      <c r="J566" s="3">
        <f>_xlfn.XLOOKUP(Main[[#This Row],[Patient_ID]],Hospitalvisits[Patient_ID],Hospitalvisits[Admission_Date])</f>
        <v>44677</v>
      </c>
      <c r="K566" s="3">
        <f>_xlfn.XLOOKUP(Main[[#This Row],[Patient_ID]],Hospitalvisits[Patient_ID],Hospitalvisits[Discharge_Date])</f>
        <v>44678</v>
      </c>
      <c r="L566">
        <f>Main[[#This Row],[Discharge Date]]-Main[[#This Row],[Admission Date]]</f>
        <v>1</v>
      </c>
      <c r="M566" t="str">
        <f>_xlfn.XLOOKUP(Main[[#This Row],[Patient_ID]],Hospitalvisits[Patient_ID],Hospitalvisits[Medical_Condition])</f>
        <v>Allergies</v>
      </c>
      <c r="N566" t="str">
        <f>_xlfn.XLOOKUP(Main[[#This Row],[Patient_ID]],Hospitalvisits[Patient_ID],Hospitalvisits[Department])</f>
        <v>Pediatrics</v>
      </c>
      <c r="O566" s="8">
        <f>_xlfn.XLOOKUP(Main[[#This Row],[Patient_ID]],Financials[Patient_ID],Financials[Total_Bill_Amount])</f>
        <v>5169</v>
      </c>
      <c r="P566">
        <f>_xlfn.XLOOKUP(Main[[#This Row],[Patient_ID]],Financials[Patient_ID],Financials[Insurance_Coverage])</f>
        <v>3086.8502406524581</v>
      </c>
      <c r="Q566">
        <f>Main[[#This Row],[Total  Bill Amount]]-Main[[#This Row],[Insurance Coverage]]</f>
        <v>2082.1497593475419</v>
      </c>
      <c r="R566">
        <f>_xlfn.XLOOKUP(Main[[#This Row],[Patient_ID]],Hospitalvisits[Patient_ID],Hospitalvisits[Readmission Status])</f>
        <v>0</v>
      </c>
      <c r="S566" t="str">
        <f>_xlfn.XLOOKUP(Main[[#This Row],[Patient_ID]],Hospitalvisits[Patient_ID],Hospitalvisits[Hospital_Bed])</f>
        <v>General Ward</v>
      </c>
    </row>
    <row r="567" spans="1:19">
      <c r="A567">
        <v>630</v>
      </c>
      <c r="B567" t="s">
        <v>643</v>
      </c>
      <c r="C567">
        <v>34</v>
      </c>
      <c r="D567" t="str" cm="1">
        <f t="array" ref="D567">_xlfn.IFS(Main[[#This Row],[Age]]&lt;=23,"[0-23]",Main[[#This Row],[Age]]&lt;=45,"[24-45]",Main[[#This Row],[Age]]&lt;=68,"[46-68]",Main[[#This Row],[Age]]&gt;68,"[68+]")</f>
        <v>[24-45]</v>
      </c>
      <c r="E567" t="s">
        <v>9</v>
      </c>
      <c r="F567" t="s">
        <v>10</v>
      </c>
      <c r="G567" s="6">
        <v>17.5362811788732</v>
      </c>
      <c r="H567">
        <v>5</v>
      </c>
      <c r="I567">
        <v>5</v>
      </c>
      <c r="J567" s="3">
        <f>_xlfn.XLOOKUP(Main[[#This Row],[Patient_ID]],Hospitalvisits[Patient_ID],Hospitalvisits[Admission_Date])</f>
        <v>44721</v>
      </c>
      <c r="K567" s="3">
        <f>_xlfn.XLOOKUP(Main[[#This Row],[Patient_ID]],Hospitalvisits[Patient_ID],Hospitalvisits[Discharge_Date])</f>
        <v>44725</v>
      </c>
      <c r="L567">
        <f>Main[[#This Row],[Discharge Date]]-Main[[#This Row],[Admission Date]]</f>
        <v>4</v>
      </c>
      <c r="M567" t="str">
        <f>_xlfn.XLOOKUP(Main[[#This Row],[Patient_ID]],Hospitalvisits[Patient_ID],Hospitalvisits[Medical_Condition])</f>
        <v>Heart Disease</v>
      </c>
      <c r="N567" t="str">
        <f>_xlfn.XLOOKUP(Main[[#This Row],[Patient_ID]],Hospitalvisits[Patient_ID],Hospitalvisits[Department])</f>
        <v>Cardiology</v>
      </c>
      <c r="O567" s="8">
        <f>_xlfn.XLOOKUP(Main[[#This Row],[Patient_ID]],Financials[Patient_ID],Financials[Total_Bill_Amount])</f>
        <v>19068</v>
      </c>
      <c r="P567">
        <f>_xlfn.XLOOKUP(Main[[#This Row],[Patient_ID]],Financials[Patient_ID],Financials[Insurance_Coverage])</f>
        <v>9560.2006486416121</v>
      </c>
      <c r="Q567">
        <f>Main[[#This Row],[Total  Bill Amount]]-Main[[#This Row],[Insurance Coverage]]</f>
        <v>9507.7993513583879</v>
      </c>
      <c r="R567">
        <f>_xlfn.XLOOKUP(Main[[#This Row],[Patient_ID]],Hospitalvisits[Patient_ID],Hospitalvisits[Readmission Status])</f>
        <v>0</v>
      </c>
      <c r="S567" t="str">
        <f>_xlfn.XLOOKUP(Main[[#This Row],[Patient_ID]],Hospitalvisits[Patient_ID],Hospitalvisits[Hospital_Bed])</f>
        <v>Private Room</v>
      </c>
    </row>
    <row r="568" spans="1:19">
      <c r="A568">
        <v>631</v>
      </c>
      <c r="B568" t="s">
        <v>644</v>
      </c>
      <c r="C568">
        <v>11</v>
      </c>
      <c r="D568" t="str" cm="1">
        <f t="array" ref="D568">_xlfn.IFS(Main[[#This Row],[Age]]&lt;=23,"[0-23]",Main[[#This Row],[Age]]&lt;=45,"[24-45]",Main[[#This Row],[Age]]&lt;=68,"[46-68]",Main[[#This Row],[Age]]&gt;68,"[68+]")</f>
        <v>[0-23]</v>
      </c>
      <c r="E568" t="s">
        <v>9</v>
      </c>
      <c r="F568" t="s">
        <v>16</v>
      </c>
      <c r="G568" s="6">
        <v>27.330624226430722</v>
      </c>
      <c r="H568">
        <v>4</v>
      </c>
      <c r="I568">
        <v>2</v>
      </c>
      <c r="J568" s="3">
        <f>_xlfn.XLOOKUP(Main[[#This Row],[Patient_ID]],Hospitalvisits[Patient_ID],Hospitalvisits[Admission_Date])</f>
        <v>44575</v>
      </c>
      <c r="K568" s="3">
        <f>_xlfn.XLOOKUP(Main[[#This Row],[Patient_ID]],Hospitalvisits[Patient_ID],Hospitalvisits[Discharge_Date])</f>
        <v>44582</v>
      </c>
      <c r="L568">
        <f>Main[[#This Row],[Discharge Date]]-Main[[#This Row],[Admission Date]]</f>
        <v>7</v>
      </c>
      <c r="M568" t="str">
        <f>_xlfn.XLOOKUP(Main[[#This Row],[Patient_ID]],Hospitalvisits[Patient_ID],Hospitalvisits[Medical_Condition])</f>
        <v>Seizures</v>
      </c>
      <c r="N568" t="str">
        <f>_xlfn.XLOOKUP(Main[[#This Row],[Patient_ID]],Hospitalvisits[Patient_ID],Hospitalvisits[Department])</f>
        <v>Neurology</v>
      </c>
      <c r="O568" s="8">
        <f>_xlfn.XLOOKUP(Main[[#This Row],[Patient_ID]],Financials[Patient_ID],Financials[Total_Bill_Amount])</f>
        <v>18085</v>
      </c>
      <c r="P568">
        <f>_xlfn.XLOOKUP(Main[[#This Row],[Patient_ID]],Financials[Patient_ID],Financials[Insurance_Coverage])</f>
        <v>11341.621814528</v>
      </c>
      <c r="Q568">
        <f>Main[[#This Row],[Total  Bill Amount]]-Main[[#This Row],[Insurance Coverage]]</f>
        <v>6743.378185472</v>
      </c>
      <c r="R568">
        <f>_xlfn.XLOOKUP(Main[[#This Row],[Patient_ID]],Hospitalvisits[Patient_ID],Hospitalvisits[Readmission Status])</f>
        <v>0</v>
      </c>
      <c r="S568" t="str">
        <f>_xlfn.XLOOKUP(Main[[#This Row],[Patient_ID]],Hospitalvisits[Patient_ID],Hospitalvisits[Hospital_Bed])</f>
        <v>Private Room</v>
      </c>
    </row>
    <row r="569" spans="1:19">
      <c r="A569">
        <v>632</v>
      </c>
      <c r="B569" t="s">
        <v>645</v>
      </c>
      <c r="C569">
        <v>8</v>
      </c>
      <c r="D569" t="str" cm="1">
        <f t="array" ref="D569">_xlfn.IFS(Main[[#This Row],[Age]]&lt;=23,"[0-23]",Main[[#This Row],[Age]]&lt;=45,"[24-45]",Main[[#This Row],[Age]]&lt;=68,"[46-68]",Main[[#This Row],[Age]]&gt;68,"[68+]")</f>
        <v>[0-23]</v>
      </c>
      <c r="E569" t="s">
        <v>12</v>
      </c>
      <c r="F569" t="s">
        <v>13</v>
      </c>
      <c r="G569" s="6">
        <v>30.67231641624814</v>
      </c>
      <c r="H569">
        <v>1</v>
      </c>
      <c r="I569">
        <v>3</v>
      </c>
      <c r="J569" s="3">
        <f>_xlfn.XLOOKUP(Main[[#This Row],[Patient_ID]],Hospitalvisits[Patient_ID],Hospitalvisits[Admission_Date])</f>
        <v>44663</v>
      </c>
      <c r="K569" s="3">
        <f>_xlfn.XLOOKUP(Main[[#This Row],[Patient_ID]],Hospitalvisits[Patient_ID],Hospitalvisits[Discharge_Date])</f>
        <v>44673</v>
      </c>
      <c r="L569">
        <f>Main[[#This Row],[Discharge Date]]-Main[[#This Row],[Admission Date]]</f>
        <v>10</v>
      </c>
      <c r="M569" t="str">
        <f>_xlfn.XLOOKUP(Main[[#This Row],[Patient_ID]],Hospitalvisits[Patient_ID],Hospitalvisits[Medical_Condition])</f>
        <v>Stroke</v>
      </c>
      <c r="N569" t="str">
        <f>_xlfn.XLOOKUP(Main[[#This Row],[Patient_ID]],Hospitalvisits[Patient_ID],Hospitalvisits[Department])</f>
        <v>Neurology</v>
      </c>
      <c r="O569" s="8">
        <f>_xlfn.XLOOKUP(Main[[#This Row],[Patient_ID]],Financials[Patient_ID],Financials[Total_Bill_Amount])</f>
        <v>11790</v>
      </c>
      <c r="P569">
        <f>_xlfn.XLOOKUP(Main[[#This Row],[Patient_ID]],Financials[Patient_ID],Financials[Insurance_Coverage])</f>
        <v>7205.836017752802</v>
      </c>
      <c r="Q569">
        <f>Main[[#This Row],[Total  Bill Amount]]-Main[[#This Row],[Insurance Coverage]]</f>
        <v>4584.163982247198</v>
      </c>
      <c r="R569">
        <f>_xlfn.XLOOKUP(Main[[#This Row],[Patient_ID]],Hospitalvisits[Patient_ID],Hospitalvisits[Readmission Status])</f>
        <v>0</v>
      </c>
      <c r="S569" t="str">
        <f>_xlfn.XLOOKUP(Main[[#This Row],[Patient_ID]],Hospitalvisits[Patient_ID],Hospitalvisits[Hospital_Bed])</f>
        <v>ICU</v>
      </c>
    </row>
    <row r="570" spans="1:19">
      <c r="A570">
        <v>633</v>
      </c>
      <c r="B570" t="s">
        <v>646</v>
      </c>
      <c r="C570">
        <v>59</v>
      </c>
      <c r="D570" t="str" cm="1">
        <f t="array" ref="D570">_xlfn.IFS(Main[[#This Row],[Age]]&lt;=23,"[0-23]",Main[[#This Row],[Age]]&lt;=45,"[24-45]",Main[[#This Row],[Age]]&lt;=68,"[46-68]",Main[[#This Row],[Age]]&gt;68,"[68+]")</f>
        <v>[46-68]</v>
      </c>
      <c r="E570" t="s">
        <v>12</v>
      </c>
      <c r="F570" t="s">
        <v>10</v>
      </c>
      <c r="G570" s="6">
        <v>23.74716455643517</v>
      </c>
      <c r="H570">
        <v>4</v>
      </c>
      <c r="I570">
        <v>3</v>
      </c>
      <c r="J570" s="3">
        <f>_xlfn.XLOOKUP(Main[[#This Row],[Patient_ID]],Hospitalvisits[Patient_ID],Hospitalvisits[Admission_Date])</f>
        <v>45018</v>
      </c>
      <c r="K570" s="3">
        <f>_xlfn.XLOOKUP(Main[[#This Row],[Patient_ID]],Hospitalvisits[Patient_ID],Hospitalvisits[Discharge_Date])</f>
        <v>45025</v>
      </c>
      <c r="L570">
        <f>Main[[#This Row],[Discharge Date]]-Main[[#This Row],[Admission Date]]</f>
        <v>7</v>
      </c>
      <c r="M570" t="str">
        <f>_xlfn.XLOOKUP(Main[[#This Row],[Patient_ID]],Hospitalvisits[Patient_ID],Hospitalvisits[Medical_Condition])</f>
        <v>Heart Attack (STEMI)</v>
      </c>
      <c r="N570" t="str">
        <f>_xlfn.XLOOKUP(Main[[#This Row],[Patient_ID]],Hospitalvisits[Patient_ID],Hospitalvisits[Department])</f>
        <v>Cardiology</v>
      </c>
      <c r="O570" s="8">
        <f>_xlfn.XLOOKUP(Main[[#This Row],[Patient_ID]],Financials[Patient_ID],Financials[Total_Bill_Amount])</f>
        <v>16321</v>
      </c>
      <c r="P570">
        <f>_xlfn.XLOOKUP(Main[[#This Row],[Patient_ID]],Financials[Patient_ID],Financials[Insurance_Coverage])</f>
        <v>12570.96927332791</v>
      </c>
      <c r="Q570">
        <f>Main[[#This Row],[Total  Bill Amount]]-Main[[#This Row],[Insurance Coverage]]</f>
        <v>3750.0307266720902</v>
      </c>
      <c r="R570">
        <f>_xlfn.XLOOKUP(Main[[#This Row],[Patient_ID]],Hospitalvisits[Patient_ID],Hospitalvisits[Readmission Status])</f>
        <v>0</v>
      </c>
      <c r="S570" t="str">
        <f>_xlfn.XLOOKUP(Main[[#This Row],[Patient_ID]],Hospitalvisits[Patient_ID],Hospitalvisits[Hospital_Bed])</f>
        <v>ICU</v>
      </c>
    </row>
    <row r="571" spans="1:19">
      <c r="A571">
        <v>634</v>
      </c>
      <c r="B571" t="s">
        <v>647</v>
      </c>
      <c r="C571">
        <v>61</v>
      </c>
      <c r="D571" t="str" cm="1">
        <f t="array" ref="D571">_xlfn.IFS(Main[[#This Row],[Age]]&lt;=23,"[0-23]",Main[[#This Row],[Age]]&lt;=45,"[24-45]",Main[[#This Row],[Age]]&lt;=68,"[46-68]",Main[[#This Row],[Age]]&gt;68,"[68+]")</f>
        <v>[46-68]</v>
      </c>
      <c r="E571" t="s">
        <v>9</v>
      </c>
      <c r="F571" t="s">
        <v>18</v>
      </c>
      <c r="G571" s="6">
        <v>26.080683037445009</v>
      </c>
      <c r="H571">
        <v>5</v>
      </c>
      <c r="I571">
        <v>5</v>
      </c>
      <c r="J571" s="3">
        <f>_xlfn.XLOOKUP(Main[[#This Row],[Patient_ID]],Hospitalvisits[Patient_ID],Hospitalvisits[Admission_Date])</f>
        <v>44776</v>
      </c>
      <c r="K571" s="3">
        <f>_xlfn.XLOOKUP(Main[[#This Row],[Patient_ID]],Hospitalvisits[Patient_ID],Hospitalvisits[Discharge_Date])</f>
        <v>44779</v>
      </c>
      <c r="L571">
        <f>Main[[#This Row],[Discharge Date]]-Main[[#This Row],[Admission Date]]</f>
        <v>3</v>
      </c>
      <c r="M571" t="str">
        <f>_xlfn.XLOOKUP(Main[[#This Row],[Patient_ID]],Hospitalvisits[Patient_ID],Hospitalvisits[Medical_Condition])</f>
        <v>Asthma</v>
      </c>
      <c r="N571" t="str">
        <f>_xlfn.XLOOKUP(Main[[#This Row],[Patient_ID]],Hospitalvisits[Patient_ID],Hospitalvisits[Department])</f>
        <v>Pediatrics</v>
      </c>
      <c r="O571" s="8">
        <f>_xlfn.XLOOKUP(Main[[#This Row],[Patient_ID]],Financials[Patient_ID],Financials[Total_Bill_Amount])</f>
        <v>7732</v>
      </c>
      <c r="P571">
        <f>_xlfn.XLOOKUP(Main[[#This Row],[Patient_ID]],Financials[Patient_ID],Financials[Insurance_Coverage])</f>
        <v>4875.6599264187462</v>
      </c>
      <c r="Q571">
        <f>Main[[#This Row],[Total  Bill Amount]]-Main[[#This Row],[Insurance Coverage]]</f>
        <v>2856.3400735812538</v>
      </c>
      <c r="R571">
        <f>_xlfn.XLOOKUP(Main[[#This Row],[Patient_ID]],Hospitalvisits[Patient_ID],Hospitalvisits[Readmission Status])</f>
        <v>0</v>
      </c>
      <c r="S571" t="str">
        <f>_xlfn.XLOOKUP(Main[[#This Row],[Patient_ID]],Hospitalvisits[Patient_ID],Hospitalvisits[Hospital_Bed])</f>
        <v>Private Room</v>
      </c>
    </row>
    <row r="572" spans="1:19">
      <c r="A572">
        <v>635</v>
      </c>
      <c r="B572" t="s">
        <v>648</v>
      </c>
      <c r="C572">
        <v>72</v>
      </c>
      <c r="D572" t="str" cm="1">
        <f t="array" ref="D572">_xlfn.IFS(Main[[#This Row],[Age]]&lt;=23,"[0-23]",Main[[#This Row],[Age]]&lt;=45,"[24-45]",Main[[#This Row],[Age]]&lt;=68,"[46-68]",Main[[#This Row],[Age]]&gt;68,"[68+]")</f>
        <v>[68+]</v>
      </c>
      <c r="E572" t="s">
        <v>9</v>
      </c>
      <c r="F572" t="s">
        <v>10</v>
      </c>
      <c r="G572" s="6">
        <v>19.179030339694592</v>
      </c>
      <c r="H572">
        <v>3</v>
      </c>
      <c r="I572">
        <v>4</v>
      </c>
      <c r="J572" s="3">
        <f>_xlfn.XLOOKUP(Main[[#This Row],[Patient_ID]],Hospitalvisits[Patient_ID],Hospitalvisits[Admission_Date])</f>
        <v>44904</v>
      </c>
      <c r="K572" s="3">
        <f>_xlfn.XLOOKUP(Main[[#This Row],[Patient_ID]],Hospitalvisits[Patient_ID],Hospitalvisits[Discharge_Date])</f>
        <v>44910</v>
      </c>
      <c r="L572">
        <f>Main[[#This Row],[Discharge Date]]-Main[[#This Row],[Admission Date]]</f>
        <v>6</v>
      </c>
      <c r="M572" t="str">
        <f>_xlfn.XLOOKUP(Main[[#This Row],[Patient_ID]],Hospitalvisits[Patient_ID],Hospitalvisits[Medical_Condition])</f>
        <v>Heart Attack (STEMI)</v>
      </c>
      <c r="N572" t="str">
        <f>_xlfn.XLOOKUP(Main[[#This Row],[Patient_ID]],Hospitalvisits[Patient_ID],Hospitalvisits[Department])</f>
        <v>Cardiology</v>
      </c>
      <c r="O572" s="8">
        <f>_xlfn.XLOOKUP(Main[[#This Row],[Patient_ID]],Financials[Patient_ID],Financials[Total_Bill_Amount])</f>
        <v>19411</v>
      </c>
      <c r="P572">
        <f>_xlfn.XLOOKUP(Main[[#This Row],[Patient_ID]],Financials[Patient_ID],Financials[Insurance_Coverage])</f>
        <v>15389.71151085193</v>
      </c>
      <c r="Q572">
        <f>Main[[#This Row],[Total  Bill Amount]]-Main[[#This Row],[Insurance Coverage]]</f>
        <v>4021.2884891480699</v>
      </c>
      <c r="R572">
        <f>_xlfn.XLOOKUP(Main[[#This Row],[Patient_ID]],Hospitalvisits[Patient_ID],Hospitalvisits[Readmission Status])</f>
        <v>0</v>
      </c>
      <c r="S572" t="str">
        <f>_xlfn.XLOOKUP(Main[[#This Row],[Patient_ID]],Hospitalvisits[Patient_ID],Hospitalvisits[Hospital_Bed])</f>
        <v>ICU</v>
      </c>
    </row>
    <row r="573" spans="1:19">
      <c r="A573">
        <v>636</v>
      </c>
      <c r="B573" t="s">
        <v>649</v>
      </c>
      <c r="C573">
        <v>88</v>
      </c>
      <c r="D573" t="str" cm="1">
        <f t="array" ref="D573">_xlfn.IFS(Main[[#This Row],[Age]]&lt;=23,"[0-23]",Main[[#This Row],[Age]]&lt;=45,"[24-45]",Main[[#This Row],[Age]]&lt;=68,"[46-68]",Main[[#This Row],[Age]]&gt;68,"[68+]")</f>
        <v>[68+]</v>
      </c>
      <c r="E573" t="s">
        <v>9</v>
      </c>
      <c r="F573" t="s">
        <v>16</v>
      </c>
      <c r="G573" s="6">
        <v>29.55305914434695</v>
      </c>
      <c r="H573">
        <v>0</v>
      </c>
      <c r="I573">
        <v>3</v>
      </c>
      <c r="J573" s="3">
        <f>_xlfn.XLOOKUP(Main[[#This Row],[Patient_ID]],Hospitalvisits[Patient_ID],Hospitalvisits[Admission_Date])</f>
        <v>44792</v>
      </c>
      <c r="K573" s="3">
        <f>_xlfn.XLOOKUP(Main[[#This Row],[Patient_ID]],Hospitalvisits[Patient_ID],Hospitalvisits[Discharge_Date])</f>
        <v>44795</v>
      </c>
      <c r="L573">
        <f>Main[[#This Row],[Discharge Date]]-Main[[#This Row],[Admission Date]]</f>
        <v>3</v>
      </c>
      <c r="M573" t="str">
        <f>_xlfn.XLOOKUP(Main[[#This Row],[Patient_ID]],Hospitalvisits[Patient_ID],Hospitalvisits[Medical_Condition])</f>
        <v>Arthritis</v>
      </c>
      <c r="N573" t="str">
        <f>_xlfn.XLOOKUP(Main[[#This Row],[Patient_ID]],Hospitalvisits[Patient_ID],Hospitalvisits[Department])</f>
        <v>Orthopedics</v>
      </c>
      <c r="O573" s="8">
        <f>_xlfn.XLOOKUP(Main[[#This Row],[Patient_ID]],Financials[Patient_ID],Financials[Total_Bill_Amount])</f>
        <v>13696</v>
      </c>
      <c r="P573">
        <f>_xlfn.XLOOKUP(Main[[#This Row],[Patient_ID]],Financials[Patient_ID],Financials[Insurance_Coverage])</f>
        <v>12162.775580352079</v>
      </c>
      <c r="Q573">
        <f>Main[[#This Row],[Total  Bill Amount]]-Main[[#This Row],[Insurance Coverage]]</f>
        <v>1533.2244196479205</v>
      </c>
      <c r="R573">
        <f>_xlfn.XLOOKUP(Main[[#This Row],[Patient_ID]],Hospitalvisits[Patient_ID],Hospitalvisits[Readmission Status])</f>
        <v>0</v>
      </c>
      <c r="S573" t="str">
        <f>_xlfn.XLOOKUP(Main[[#This Row],[Patient_ID]],Hospitalvisits[Patient_ID],Hospitalvisits[Hospital_Bed])</f>
        <v>ICU</v>
      </c>
    </row>
    <row r="574" spans="1:19">
      <c r="A574">
        <v>637</v>
      </c>
      <c r="B574" t="s">
        <v>650</v>
      </c>
      <c r="C574">
        <v>70</v>
      </c>
      <c r="D574" t="str" cm="1">
        <f t="array" ref="D574">_xlfn.IFS(Main[[#This Row],[Age]]&lt;=23,"[0-23]",Main[[#This Row],[Age]]&lt;=45,"[24-45]",Main[[#This Row],[Age]]&lt;=68,"[46-68]",Main[[#This Row],[Age]]&gt;68,"[68+]")</f>
        <v>[68+]</v>
      </c>
      <c r="E574" t="s">
        <v>9</v>
      </c>
      <c r="F574" t="s">
        <v>16</v>
      </c>
      <c r="G574" s="6">
        <v>31.218196911413902</v>
      </c>
      <c r="H574">
        <v>4</v>
      </c>
      <c r="I574">
        <v>2</v>
      </c>
      <c r="J574" s="3">
        <f>_xlfn.XLOOKUP(Main[[#This Row],[Patient_ID]],Hospitalvisits[Patient_ID],Hospitalvisits[Admission_Date])</f>
        <v>45122</v>
      </c>
      <c r="K574" s="3">
        <f>_xlfn.XLOOKUP(Main[[#This Row],[Patient_ID]],Hospitalvisits[Patient_ID],Hospitalvisits[Discharge_Date])</f>
        <v>45125</v>
      </c>
      <c r="L574">
        <f>Main[[#This Row],[Discharge Date]]-Main[[#This Row],[Admission Date]]</f>
        <v>3</v>
      </c>
      <c r="M574" t="str">
        <f>_xlfn.XLOOKUP(Main[[#This Row],[Patient_ID]],Hospitalvisits[Patient_ID],Hospitalvisits[Medical_Condition])</f>
        <v>Fracture</v>
      </c>
      <c r="N574" t="str">
        <f>_xlfn.XLOOKUP(Main[[#This Row],[Patient_ID]],Hospitalvisits[Patient_ID],Hospitalvisits[Department])</f>
        <v>Orthopedics</v>
      </c>
      <c r="O574" s="8">
        <f>_xlfn.XLOOKUP(Main[[#This Row],[Patient_ID]],Financials[Patient_ID],Financials[Total_Bill_Amount])</f>
        <v>28313</v>
      </c>
      <c r="P574">
        <f>_xlfn.XLOOKUP(Main[[#This Row],[Patient_ID]],Financials[Patient_ID],Financials[Insurance_Coverage])</f>
        <v>14544.37151494588</v>
      </c>
      <c r="Q574">
        <f>Main[[#This Row],[Total  Bill Amount]]-Main[[#This Row],[Insurance Coverage]]</f>
        <v>13768.62848505412</v>
      </c>
      <c r="R574">
        <f>_xlfn.XLOOKUP(Main[[#This Row],[Patient_ID]],Hospitalvisits[Patient_ID],Hospitalvisits[Readmission Status])</f>
        <v>0</v>
      </c>
      <c r="S574" t="str">
        <f>_xlfn.XLOOKUP(Main[[#This Row],[Patient_ID]],Hospitalvisits[Patient_ID],Hospitalvisits[Hospital_Bed])</f>
        <v>ICU</v>
      </c>
    </row>
    <row r="575" spans="1:19">
      <c r="A575">
        <v>638</v>
      </c>
      <c r="B575" t="s">
        <v>651</v>
      </c>
      <c r="C575">
        <v>53</v>
      </c>
      <c r="D575" t="str" cm="1">
        <f t="array" ref="D575">_xlfn.IFS(Main[[#This Row],[Age]]&lt;=23,"[0-23]",Main[[#This Row],[Age]]&lt;=45,"[24-45]",Main[[#This Row],[Age]]&lt;=68,"[46-68]",Main[[#This Row],[Age]]&gt;68,"[68+]")</f>
        <v>[46-68]</v>
      </c>
      <c r="E575" t="s">
        <v>9</v>
      </c>
      <c r="F575" t="s">
        <v>10</v>
      </c>
      <c r="G575" s="6">
        <v>22.491538231183942</v>
      </c>
      <c r="H575">
        <v>3</v>
      </c>
      <c r="I575">
        <v>6</v>
      </c>
      <c r="J575" s="3">
        <f>_xlfn.XLOOKUP(Main[[#This Row],[Patient_ID]],Hospitalvisits[Patient_ID],Hospitalvisits[Admission_Date])</f>
        <v>44590</v>
      </c>
      <c r="K575" s="3">
        <f>_xlfn.XLOOKUP(Main[[#This Row],[Patient_ID]],Hospitalvisits[Patient_ID],Hospitalvisits[Discharge_Date])</f>
        <v>44608</v>
      </c>
      <c r="L575">
        <f>Main[[#This Row],[Discharge Date]]-Main[[#This Row],[Admission Date]]</f>
        <v>18</v>
      </c>
      <c r="M575" t="str">
        <f>_xlfn.XLOOKUP(Main[[#This Row],[Patient_ID]],Hospitalvisits[Patient_ID],Hospitalvisits[Medical_Condition])</f>
        <v>Cancer</v>
      </c>
      <c r="N575" t="str">
        <f>_xlfn.XLOOKUP(Main[[#This Row],[Patient_ID]],Hospitalvisits[Patient_ID],Hospitalvisits[Department])</f>
        <v>Oncology</v>
      </c>
      <c r="O575" s="8">
        <f>_xlfn.XLOOKUP(Main[[#This Row],[Patient_ID]],Financials[Patient_ID],Financials[Total_Bill_Amount])</f>
        <v>43290</v>
      </c>
      <c r="P575">
        <f>_xlfn.XLOOKUP(Main[[#This Row],[Patient_ID]],Financials[Patient_ID],Financials[Insurance_Coverage])</f>
        <v>25481.382611737929</v>
      </c>
      <c r="Q575">
        <f>Main[[#This Row],[Total  Bill Amount]]-Main[[#This Row],[Insurance Coverage]]</f>
        <v>17808.617388262071</v>
      </c>
      <c r="R575">
        <f>_xlfn.XLOOKUP(Main[[#This Row],[Patient_ID]],Hospitalvisits[Patient_ID],Hospitalvisits[Readmission Status])</f>
        <v>0</v>
      </c>
      <c r="S575" t="str">
        <f>_xlfn.XLOOKUP(Main[[#This Row],[Patient_ID]],Hospitalvisits[Patient_ID],Hospitalvisits[Hospital_Bed])</f>
        <v>General Ward</v>
      </c>
    </row>
    <row r="576" spans="1:19">
      <c r="A576">
        <v>639</v>
      </c>
      <c r="B576" t="s">
        <v>652</v>
      </c>
      <c r="C576">
        <v>8</v>
      </c>
      <c r="D576" t="str" cm="1">
        <f t="array" ref="D576">_xlfn.IFS(Main[[#This Row],[Age]]&lt;=23,"[0-23]",Main[[#This Row],[Age]]&lt;=45,"[24-45]",Main[[#This Row],[Age]]&lt;=68,"[46-68]",Main[[#This Row],[Age]]&gt;68,"[68+]")</f>
        <v>[0-23]</v>
      </c>
      <c r="E576" t="s">
        <v>9</v>
      </c>
      <c r="F576" t="s">
        <v>18</v>
      </c>
      <c r="G576" s="6">
        <v>39.973273181881098</v>
      </c>
      <c r="H576">
        <v>5</v>
      </c>
      <c r="I576">
        <v>9</v>
      </c>
      <c r="J576" s="3">
        <f>_xlfn.XLOOKUP(Main[[#This Row],[Patient_ID]],Hospitalvisits[Patient_ID],Hospitalvisits[Admission_Date])</f>
        <v>45020</v>
      </c>
      <c r="K576" s="3">
        <f>_xlfn.XLOOKUP(Main[[#This Row],[Patient_ID]],Hospitalvisits[Patient_ID],Hospitalvisits[Discharge_Date])</f>
        <v>45027</v>
      </c>
      <c r="L576">
        <f>Main[[#This Row],[Discharge Date]]-Main[[#This Row],[Admission Date]]</f>
        <v>7</v>
      </c>
      <c r="M576" t="str">
        <f>_xlfn.XLOOKUP(Main[[#This Row],[Patient_ID]],Hospitalvisits[Patient_ID],Hospitalvisits[Medical_Condition])</f>
        <v>Heart Attack (STEMI)</v>
      </c>
      <c r="N576" t="str">
        <f>_xlfn.XLOOKUP(Main[[#This Row],[Patient_ID]],Hospitalvisits[Patient_ID],Hospitalvisits[Department])</f>
        <v>Cardiology</v>
      </c>
      <c r="O576" s="8">
        <f>_xlfn.XLOOKUP(Main[[#This Row],[Patient_ID]],Financials[Patient_ID],Financials[Total_Bill_Amount])</f>
        <v>40878</v>
      </c>
      <c r="P576">
        <f>_xlfn.XLOOKUP(Main[[#This Row],[Patient_ID]],Financials[Patient_ID],Financials[Insurance_Coverage])</f>
        <v>34537.759022589351</v>
      </c>
      <c r="Q576">
        <f>Main[[#This Row],[Total  Bill Amount]]-Main[[#This Row],[Insurance Coverage]]</f>
        <v>6340.2409774106491</v>
      </c>
      <c r="R576">
        <f>_xlfn.XLOOKUP(Main[[#This Row],[Patient_ID]],Hospitalvisits[Patient_ID],Hospitalvisits[Readmission Status])</f>
        <v>0</v>
      </c>
      <c r="S576" t="str">
        <f>_xlfn.XLOOKUP(Main[[#This Row],[Patient_ID]],Hospitalvisits[Patient_ID],Hospitalvisits[Hospital_Bed])</f>
        <v>Semi-Private Room</v>
      </c>
    </row>
    <row r="577" spans="1:19">
      <c r="A577">
        <v>640</v>
      </c>
      <c r="B577" t="s">
        <v>653</v>
      </c>
      <c r="C577">
        <v>70</v>
      </c>
      <c r="D577" t="str" cm="1">
        <f t="array" ref="D577">_xlfn.IFS(Main[[#This Row],[Age]]&lt;=23,"[0-23]",Main[[#This Row],[Age]]&lt;=45,"[24-45]",Main[[#This Row],[Age]]&lt;=68,"[46-68]",Main[[#This Row],[Age]]&gt;68,"[68+]")</f>
        <v>[68+]</v>
      </c>
      <c r="E577" t="s">
        <v>12</v>
      </c>
      <c r="F577" t="s">
        <v>16</v>
      </c>
      <c r="G577" s="6">
        <v>22.767999577625549</v>
      </c>
      <c r="H577">
        <v>1</v>
      </c>
      <c r="I577">
        <v>1</v>
      </c>
      <c r="J577" s="3">
        <f>_xlfn.XLOOKUP(Main[[#This Row],[Patient_ID]],Hospitalvisits[Patient_ID],Hospitalvisits[Admission_Date])</f>
        <v>45324</v>
      </c>
      <c r="K577" s="3">
        <f>_xlfn.XLOOKUP(Main[[#This Row],[Patient_ID]],Hospitalvisits[Patient_ID],Hospitalvisits[Discharge_Date])</f>
        <v>45330</v>
      </c>
      <c r="L577">
        <f>Main[[#This Row],[Discharge Date]]-Main[[#This Row],[Admission Date]]</f>
        <v>6</v>
      </c>
      <c r="M577" t="str">
        <f>_xlfn.XLOOKUP(Main[[#This Row],[Patient_ID]],Hospitalvisits[Patient_ID],Hospitalvisits[Medical_Condition])</f>
        <v>Severe Trauma</v>
      </c>
      <c r="N577" t="str">
        <f>_xlfn.XLOOKUP(Main[[#This Row],[Patient_ID]],Hospitalvisits[Patient_ID],Hospitalvisits[Department])</f>
        <v>Emergency</v>
      </c>
      <c r="O577" s="8">
        <f>_xlfn.XLOOKUP(Main[[#This Row],[Patient_ID]],Financials[Patient_ID],Financials[Total_Bill_Amount])</f>
        <v>7326</v>
      </c>
      <c r="P577">
        <f>_xlfn.XLOOKUP(Main[[#This Row],[Patient_ID]],Financials[Patient_ID],Financials[Insurance_Coverage])</f>
        <v>4250.8268960508021</v>
      </c>
      <c r="Q577">
        <f>Main[[#This Row],[Total  Bill Amount]]-Main[[#This Row],[Insurance Coverage]]</f>
        <v>3075.1731039491979</v>
      </c>
      <c r="R577">
        <f>_xlfn.XLOOKUP(Main[[#This Row],[Patient_ID]],Hospitalvisits[Patient_ID],Hospitalvisits[Readmission Status])</f>
        <v>0</v>
      </c>
      <c r="S577" t="str">
        <f>_xlfn.XLOOKUP(Main[[#This Row],[Patient_ID]],Hospitalvisits[Patient_ID],Hospitalvisits[Hospital_Bed])</f>
        <v>ICU</v>
      </c>
    </row>
    <row r="578" spans="1:19">
      <c r="A578">
        <v>641</v>
      </c>
      <c r="B578" t="s">
        <v>654</v>
      </c>
      <c r="C578">
        <v>72</v>
      </c>
      <c r="D578" t="str" cm="1">
        <f t="array" ref="D578">_xlfn.IFS(Main[[#This Row],[Age]]&lt;=23,"[0-23]",Main[[#This Row],[Age]]&lt;=45,"[24-45]",Main[[#This Row],[Age]]&lt;=68,"[46-68]",Main[[#This Row],[Age]]&gt;68,"[68+]")</f>
        <v>[68+]</v>
      </c>
      <c r="E578" t="s">
        <v>12</v>
      </c>
      <c r="F578" t="s">
        <v>10</v>
      </c>
      <c r="G578" s="6">
        <v>37.23572752888451</v>
      </c>
      <c r="H578">
        <v>2</v>
      </c>
      <c r="I578">
        <v>7</v>
      </c>
      <c r="J578" s="3">
        <f>_xlfn.XLOOKUP(Main[[#This Row],[Patient_ID]],Hospitalvisits[Patient_ID],Hospitalvisits[Admission_Date])</f>
        <v>44609</v>
      </c>
      <c r="K578" s="3">
        <f>_xlfn.XLOOKUP(Main[[#This Row],[Patient_ID]],Hospitalvisits[Patient_ID],Hospitalvisits[Discharge_Date])</f>
        <v>44612</v>
      </c>
      <c r="L578">
        <f>Main[[#This Row],[Discharge Date]]-Main[[#This Row],[Admission Date]]</f>
        <v>3</v>
      </c>
      <c r="M578" t="str">
        <f>_xlfn.XLOOKUP(Main[[#This Row],[Patient_ID]],Hospitalvisits[Patient_ID],Hospitalvisits[Medical_Condition])</f>
        <v>Internal Bleeding</v>
      </c>
      <c r="N578" t="str">
        <f>_xlfn.XLOOKUP(Main[[#This Row],[Patient_ID]],Hospitalvisits[Patient_ID],Hospitalvisits[Department])</f>
        <v>Emergency</v>
      </c>
      <c r="O578" s="8">
        <f>_xlfn.XLOOKUP(Main[[#This Row],[Patient_ID]],Financials[Patient_ID],Financials[Total_Bill_Amount])</f>
        <v>13079</v>
      </c>
      <c r="P578">
        <f>_xlfn.XLOOKUP(Main[[#This Row],[Patient_ID]],Financials[Patient_ID],Financials[Insurance_Coverage])</f>
        <v>11740.91574142846</v>
      </c>
      <c r="Q578">
        <f>Main[[#This Row],[Total  Bill Amount]]-Main[[#This Row],[Insurance Coverage]]</f>
        <v>1338.08425857154</v>
      </c>
      <c r="R578">
        <f>_xlfn.XLOOKUP(Main[[#This Row],[Patient_ID]],Hospitalvisits[Patient_ID],Hospitalvisits[Readmission Status])</f>
        <v>0</v>
      </c>
      <c r="S578" t="str">
        <f>_xlfn.XLOOKUP(Main[[#This Row],[Patient_ID]],Hospitalvisits[Patient_ID],Hospitalvisits[Hospital_Bed])</f>
        <v>Private Room</v>
      </c>
    </row>
    <row r="579" spans="1:19">
      <c r="A579">
        <v>643</v>
      </c>
      <c r="B579" t="s">
        <v>656</v>
      </c>
      <c r="C579">
        <v>22</v>
      </c>
      <c r="D579" t="str" cm="1">
        <f t="array" ref="D579">_xlfn.IFS(Main[[#This Row],[Age]]&lt;=23,"[0-23]",Main[[#This Row],[Age]]&lt;=45,"[24-45]",Main[[#This Row],[Age]]&lt;=68,"[46-68]",Main[[#This Row],[Age]]&gt;68,"[68+]")</f>
        <v>[0-23]</v>
      </c>
      <c r="E579" t="s">
        <v>12</v>
      </c>
      <c r="F579" t="s">
        <v>10</v>
      </c>
      <c r="G579" s="6">
        <v>31.551038744872351</v>
      </c>
      <c r="H579">
        <v>3</v>
      </c>
      <c r="I579">
        <v>6</v>
      </c>
      <c r="J579" s="3">
        <f>_xlfn.XLOOKUP(Main[[#This Row],[Patient_ID]],Hospitalvisits[Patient_ID],Hospitalvisits[Admission_Date])</f>
        <v>44775</v>
      </c>
      <c r="K579" s="3">
        <f>_xlfn.XLOOKUP(Main[[#This Row],[Patient_ID]],Hospitalvisits[Patient_ID],Hospitalvisits[Discharge_Date])</f>
        <v>44777</v>
      </c>
      <c r="L579">
        <f>Main[[#This Row],[Discharge Date]]-Main[[#This Row],[Admission Date]]</f>
        <v>2</v>
      </c>
      <c r="M579" t="str">
        <f>_xlfn.XLOOKUP(Main[[#This Row],[Patient_ID]],Hospitalvisits[Patient_ID],Hospitalvisits[Medical_Condition])</f>
        <v>Arthritis</v>
      </c>
      <c r="N579" t="str">
        <f>_xlfn.XLOOKUP(Main[[#This Row],[Patient_ID]],Hospitalvisits[Patient_ID],Hospitalvisits[Department])</f>
        <v>Orthopedics</v>
      </c>
      <c r="O579" s="8">
        <f>_xlfn.XLOOKUP(Main[[#This Row],[Patient_ID]],Financials[Patient_ID],Financials[Total_Bill_Amount])</f>
        <v>27391</v>
      </c>
      <c r="P579">
        <f>_xlfn.XLOOKUP(Main[[#This Row],[Patient_ID]],Financials[Patient_ID],Financials[Insurance_Coverage])</f>
        <v>16856.583969191041</v>
      </c>
      <c r="Q579">
        <f>Main[[#This Row],[Total  Bill Amount]]-Main[[#This Row],[Insurance Coverage]]</f>
        <v>10534.416030808959</v>
      </c>
      <c r="R579">
        <f>_xlfn.XLOOKUP(Main[[#This Row],[Patient_ID]],Hospitalvisits[Patient_ID],Hospitalvisits[Readmission Status])</f>
        <v>0</v>
      </c>
      <c r="S579" t="str">
        <f>_xlfn.XLOOKUP(Main[[#This Row],[Patient_ID]],Hospitalvisits[Patient_ID],Hospitalvisits[Hospital_Bed])</f>
        <v>General Ward</v>
      </c>
    </row>
    <row r="580" spans="1:19">
      <c r="A580">
        <v>644</v>
      </c>
      <c r="B580" t="s">
        <v>657</v>
      </c>
      <c r="C580">
        <v>55</v>
      </c>
      <c r="D580" t="str" cm="1">
        <f t="array" ref="D580">_xlfn.IFS(Main[[#This Row],[Age]]&lt;=23,"[0-23]",Main[[#This Row],[Age]]&lt;=45,"[24-45]",Main[[#This Row],[Age]]&lt;=68,"[46-68]",Main[[#This Row],[Age]]&gt;68,"[68+]")</f>
        <v>[46-68]</v>
      </c>
      <c r="E580" t="s">
        <v>9</v>
      </c>
      <c r="F580" t="s">
        <v>10</v>
      </c>
      <c r="G580" s="6">
        <v>25.7413392786838</v>
      </c>
      <c r="H580">
        <v>2</v>
      </c>
      <c r="I580">
        <v>7</v>
      </c>
      <c r="J580" s="3">
        <f>_xlfn.XLOOKUP(Main[[#This Row],[Patient_ID]],Hospitalvisits[Patient_ID],Hospitalvisits[Admission_Date])</f>
        <v>44766</v>
      </c>
      <c r="K580" s="3">
        <f>_xlfn.XLOOKUP(Main[[#This Row],[Patient_ID]],Hospitalvisits[Patient_ID],Hospitalvisits[Discharge_Date])</f>
        <v>44768</v>
      </c>
      <c r="L580">
        <f>Main[[#This Row],[Discharge Date]]-Main[[#This Row],[Admission Date]]</f>
        <v>2</v>
      </c>
      <c r="M580" t="str">
        <f>_xlfn.XLOOKUP(Main[[#This Row],[Patient_ID]],Hospitalvisits[Patient_ID],Hospitalvisits[Medical_Condition])</f>
        <v>Allergies</v>
      </c>
      <c r="N580" t="str">
        <f>_xlfn.XLOOKUP(Main[[#This Row],[Patient_ID]],Hospitalvisits[Patient_ID],Hospitalvisits[Department])</f>
        <v>Pediatrics</v>
      </c>
      <c r="O580" s="8">
        <f>_xlfn.XLOOKUP(Main[[#This Row],[Patient_ID]],Financials[Patient_ID],Financials[Total_Bill_Amount])</f>
        <v>13736</v>
      </c>
      <c r="P580">
        <f>_xlfn.XLOOKUP(Main[[#This Row],[Patient_ID]],Financials[Patient_ID],Financials[Insurance_Coverage])</f>
        <v>10819.57738476697</v>
      </c>
      <c r="Q580">
        <f>Main[[#This Row],[Total  Bill Amount]]-Main[[#This Row],[Insurance Coverage]]</f>
        <v>2916.4226152330302</v>
      </c>
      <c r="R580">
        <f>_xlfn.XLOOKUP(Main[[#This Row],[Patient_ID]],Hospitalvisits[Patient_ID],Hospitalvisits[Readmission Status])</f>
        <v>0</v>
      </c>
      <c r="S580" t="str">
        <f>_xlfn.XLOOKUP(Main[[#This Row],[Patient_ID]],Hospitalvisits[Patient_ID],Hospitalvisits[Hospital_Bed])</f>
        <v>Semi-Private Room</v>
      </c>
    </row>
    <row r="581" spans="1:19">
      <c r="A581">
        <v>645</v>
      </c>
      <c r="B581" t="s">
        <v>658</v>
      </c>
      <c r="C581">
        <v>18</v>
      </c>
      <c r="D581" t="str" cm="1">
        <f t="array" ref="D581">_xlfn.IFS(Main[[#This Row],[Age]]&lt;=23,"[0-23]",Main[[#This Row],[Age]]&lt;=45,"[24-45]",Main[[#This Row],[Age]]&lt;=68,"[46-68]",Main[[#This Row],[Age]]&gt;68,"[68+]")</f>
        <v>[0-23]</v>
      </c>
      <c r="E581" t="s">
        <v>9</v>
      </c>
      <c r="F581" t="s">
        <v>13</v>
      </c>
      <c r="G581" s="6">
        <v>22.405069551274359</v>
      </c>
      <c r="H581">
        <v>4</v>
      </c>
      <c r="I581">
        <v>1</v>
      </c>
      <c r="J581" s="3">
        <f>_xlfn.XLOOKUP(Main[[#This Row],[Patient_ID]],Hospitalvisits[Patient_ID],Hospitalvisits[Admission_Date])</f>
        <v>44653</v>
      </c>
      <c r="K581" s="3">
        <f>_xlfn.XLOOKUP(Main[[#This Row],[Patient_ID]],Hospitalvisits[Patient_ID],Hospitalvisits[Discharge_Date])</f>
        <v>44662</v>
      </c>
      <c r="L581">
        <f>Main[[#This Row],[Discharge Date]]-Main[[#This Row],[Admission Date]]</f>
        <v>9</v>
      </c>
      <c r="M581" t="str">
        <f>_xlfn.XLOOKUP(Main[[#This Row],[Patient_ID]],Hospitalvisits[Patient_ID],Hospitalvisits[Medical_Condition])</f>
        <v>Internal Bleeding</v>
      </c>
      <c r="N581" t="str">
        <f>_xlfn.XLOOKUP(Main[[#This Row],[Patient_ID]],Hospitalvisits[Patient_ID],Hospitalvisits[Department])</f>
        <v>Emergency</v>
      </c>
      <c r="O581" s="8">
        <f>_xlfn.XLOOKUP(Main[[#This Row],[Patient_ID]],Financials[Patient_ID],Financials[Total_Bill_Amount])</f>
        <v>18913</v>
      </c>
      <c r="P581">
        <f>_xlfn.XLOOKUP(Main[[#This Row],[Patient_ID]],Financials[Patient_ID],Financials[Insurance_Coverage])</f>
        <v>13559.05038346137</v>
      </c>
      <c r="Q581">
        <f>Main[[#This Row],[Total  Bill Amount]]-Main[[#This Row],[Insurance Coverage]]</f>
        <v>5353.9496165386299</v>
      </c>
      <c r="R581">
        <f>_xlfn.XLOOKUP(Main[[#This Row],[Patient_ID]],Hospitalvisits[Patient_ID],Hospitalvisits[Readmission Status])</f>
        <v>0</v>
      </c>
      <c r="S581" t="str">
        <f>_xlfn.XLOOKUP(Main[[#This Row],[Patient_ID]],Hospitalvisits[Patient_ID],Hospitalvisits[Hospital_Bed])</f>
        <v>ICU</v>
      </c>
    </row>
    <row r="582" spans="1:19">
      <c r="A582">
        <v>646</v>
      </c>
      <c r="B582" t="s">
        <v>659</v>
      </c>
      <c r="C582">
        <v>27</v>
      </c>
      <c r="D582" t="str" cm="1">
        <f t="array" ref="D582">_xlfn.IFS(Main[[#This Row],[Age]]&lt;=23,"[0-23]",Main[[#This Row],[Age]]&lt;=45,"[24-45]",Main[[#This Row],[Age]]&lt;=68,"[46-68]",Main[[#This Row],[Age]]&gt;68,"[68+]")</f>
        <v>[24-45]</v>
      </c>
      <c r="E582" t="s">
        <v>12</v>
      </c>
      <c r="F582" t="s">
        <v>13</v>
      </c>
      <c r="G582" s="6">
        <v>24.840915890191791</v>
      </c>
      <c r="H582">
        <v>3</v>
      </c>
      <c r="I582">
        <v>10</v>
      </c>
      <c r="J582" s="3">
        <f>_xlfn.XLOOKUP(Main[[#This Row],[Patient_ID]],Hospitalvisits[Patient_ID],Hospitalvisits[Admission_Date])</f>
        <v>45136</v>
      </c>
      <c r="K582" s="3">
        <f>_xlfn.XLOOKUP(Main[[#This Row],[Patient_ID]],Hospitalvisits[Patient_ID],Hospitalvisits[Discharge_Date])</f>
        <v>45152</v>
      </c>
      <c r="L582">
        <f>Main[[#This Row],[Discharge Date]]-Main[[#This Row],[Admission Date]]</f>
        <v>16</v>
      </c>
      <c r="M582" t="str">
        <f>_xlfn.XLOOKUP(Main[[#This Row],[Patient_ID]],Hospitalvisits[Patient_ID],Hospitalvisits[Medical_Condition])</f>
        <v>Cancer</v>
      </c>
      <c r="N582" t="str">
        <f>_xlfn.XLOOKUP(Main[[#This Row],[Patient_ID]],Hospitalvisits[Patient_ID],Hospitalvisits[Department])</f>
        <v>Oncology</v>
      </c>
      <c r="O582" s="8">
        <f>_xlfn.XLOOKUP(Main[[#This Row],[Patient_ID]],Financials[Patient_ID],Financials[Total_Bill_Amount])</f>
        <v>24541</v>
      </c>
      <c r="P582">
        <f>_xlfn.XLOOKUP(Main[[#This Row],[Patient_ID]],Financials[Patient_ID],Financials[Insurance_Coverage])</f>
        <v>17111.937605571809</v>
      </c>
      <c r="Q582">
        <f>Main[[#This Row],[Total  Bill Amount]]-Main[[#This Row],[Insurance Coverage]]</f>
        <v>7429.0623944281906</v>
      </c>
      <c r="R582">
        <f>_xlfn.XLOOKUP(Main[[#This Row],[Patient_ID]],Hospitalvisits[Patient_ID],Hospitalvisits[Readmission Status])</f>
        <v>0</v>
      </c>
      <c r="S582" t="str">
        <f>_xlfn.XLOOKUP(Main[[#This Row],[Patient_ID]],Hospitalvisits[Patient_ID],Hospitalvisits[Hospital_Bed])</f>
        <v>ICU</v>
      </c>
    </row>
    <row r="583" spans="1:19">
      <c r="A583">
        <v>647</v>
      </c>
      <c r="B583" t="s">
        <v>660</v>
      </c>
      <c r="C583">
        <v>25</v>
      </c>
      <c r="D583" t="str" cm="1">
        <f t="array" ref="D583">_xlfn.IFS(Main[[#This Row],[Age]]&lt;=23,"[0-23]",Main[[#This Row],[Age]]&lt;=45,"[24-45]",Main[[#This Row],[Age]]&lt;=68,"[46-68]",Main[[#This Row],[Age]]&gt;68,"[68+]")</f>
        <v>[24-45]</v>
      </c>
      <c r="E583" t="s">
        <v>12</v>
      </c>
      <c r="F583" t="s">
        <v>13</v>
      </c>
      <c r="G583" s="6">
        <v>16.16018024575688</v>
      </c>
      <c r="H583">
        <v>4</v>
      </c>
      <c r="I583">
        <v>7</v>
      </c>
      <c r="J583" s="3">
        <f>_xlfn.XLOOKUP(Main[[#This Row],[Patient_ID]],Hospitalvisits[Patient_ID],Hospitalvisits[Admission_Date])</f>
        <v>44689</v>
      </c>
      <c r="K583" s="3">
        <f>_xlfn.XLOOKUP(Main[[#This Row],[Patient_ID]],Hospitalvisits[Patient_ID],Hospitalvisits[Discharge_Date])</f>
        <v>44695</v>
      </c>
      <c r="L583">
        <f>Main[[#This Row],[Discharge Date]]-Main[[#This Row],[Admission Date]]</f>
        <v>6</v>
      </c>
      <c r="M583" t="str">
        <f>_xlfn.XLOOKUP(Main[[#This Row],[Patient_ID]],Hospitalvisits[Patient_ID],Hospitalvisits[Medical_Condition])</f>
        <v>Internal Bleeding</v>
      </c>
      <c r="N583" t="str">
        <f>_xlfn.XLOOKUP(Main[[#This Row],[Patient_ID]],Hospitalvisits[Patient_ID],Hospitalvisits[Department])</f>
        <v>Emergency</v>
      </c>
      <c r="O583" s="8">
        <f>_xlfn.XLOOKUP(Main[[#This Row],[Patient_ID]],Financials[Patient_ID],Financials[Total_Bill_Amount])</f>
        <v>14616</v>
      </c>
      <c r="P583">
        <f>_xlfn.XLOOKUP(Main[[#This Row],[Patient_ID]],Financials[Patient_ID],Financials[Insurance_Coverage])</f>
        <v>12864.472384486389</v>
      </c>
      <c r="Q583">
        <f>Main[[#This Row],[Total  Bill Amount]]-Main[[#This Row],[Insurance Coverage]]</f>
        <v>1751.5276155136107</v>
      </c>
      <c r="R583">
        <f>_xlfn.XLOOKUP(Main[[#This Row],[Patient_ID]],Hospitalvisits[Patient_ID],Hospitalvisits[Readmission Status])</f>
        <v>0</v>
      </c>
      <c r="S583" t="str">
        <f>_xlfn.XLOOKUP(Main[[#This Row],[Patient_ID]],Hospitalvisits[Patient_ID],Hospitalvisits[Hospital_Bed])</f>
        <v>General Ward</v>
      </c>
    </row>
    <row r="584" spans="1:19">
      <c r="A584">
        <v>648</v>
      </c>
      <c r="B584" t="s">
        <v>661</v>
      </c>
      <c r="C584">
        <v>75</v>
      </c>
      <c r="D584" t="str" cm="1">
        <f t="array" ref="D584">_xlfn.IFS(Main[[#This Row],[Age]]&lt;=23,"[0-23]",Main[[#This Row],[Age]]&lt;=45,"[24-45]",Main[[#This Row],[Age]]&lt;=68,"[46-68]",Main[[#This Row],[Age]]&gt;68,"[68+]")</f>
        <v>[68+]</v>
      </c>
      <c r="E584" t="s">
        <v>9</v>
      </c>
      <c r="F584" t="s">
        <v>16</v>
      </c>
      <c r="G584" s="6">
        <v>30.208103021678159</v>
      </c>
      <c r="H584">
        <v>0</v>
      </c>
      <c r="I584">
        <v>8</v>
      </c>
      <c r="J584" s="3">
        <f>_xlfn.XLOOKUP(Main[[#This Row],[Patient_ID]],Hospitalvisits[Patient_ID],Hospitalvisits[Admission_Date])</f>
        <v>44695</v>
      </c>
      <c r="K584" s="3">
        <f>_xlfn.XLOOKUP(Main[[#This Row],[Patient_ID]],Hospitalvisits[Patient_ID],Hospitalvisits[Discharge_Date])</f>
        <v>44705</v>
      </c>
      <c r="L584">
        <f>Main[[#This Row],[Discharge Date]]-Main[[#This Row],[Admission Date]]</f>
        <v>10</v>
      </c>
      <c r="M584" t="str">
        <f>_xlfn.XLOOKUP(Main[[#This Row],[Patient_ID]],Hospitalvisits[Patient_ID],Hospitalvisits[Medical_Condition])</f>
        <v>Internal Bleeding</v>
      </c>
      <c r="N584" t="str">
        <f>_xlfn.XLOOKUP(Main[[#This Row],[Patient_ID]],Hospitalvisits[Patient_ID],Hospitalvisits[Department])</f>
        <v>Emergency</v>
      </c>
      <c r="O584" s="8">
        <f>_xlfn.XLOOKUP(Main[[#This Row],[Patient_ID]],Financials[Patient_ID],Financials[Total_Bill_Amount])</f>
        <v>25790</v>
      </c>
      <c r="P584">
        <f>_xlfn.XLOOKUP(Main[[#This Row],[Patient_ID]],Financials[Patient_ID],Financials[Insurance_Coverage])</f>
        <v>13691.514704184539</v>
      </c>
      <c r="Q584">
        <f>Main[[#This Row],[Total  Bill Amount]]-Main[[#This Row],[Insurance Coverage]]</f>
        <v>12098.485295815461</v>
      </c>
      <c r="R584">
        <f>_xlfn.XLOOKUP(Main[[#This Row],[Patient_ID]],Hospitalvisits[Patient_ID],Hospitalvisits[Readmission Status])</f>
        <v>0</v>
      </c>
      <c r="S584" t="str">
        <f>_xlfn.XLOOKUP(Main[[#This Row],[Patient_ID]],Hospitalvisits[Patient_ID],Hospitalvisits[Hospital_Bed])</f>
        <v>General Ward</v>
      </c>
    </row>
    <row r="585" spans="1:19">
      <c r="A585">
        <v>649</v>
      </c>
      <c r="B585" t="s">
        <v>662</v>
      </c>
      <c r="C585">
        <v>49</v>
      </c>
      <c r="D585" t="str" cm="1">
        <f t="array" ref="D585">_xlfn.IFS(Main[[#This Row],[Age]]&lt;=23,"[0-23]",Main[[#This Row],[Age]]&lt;=45,"[24-45]",Main[[#This Row],[Age]]&lt;=68,"[46-68]",Main[[#This Row],[Age]]&gt;68,"[68+]")</f>
        <v>[46-68]</v>
      </c>
      <c r="E585" t="s">
        <v>9</v>
      </c>
      <c r="F585" t="s">
        <v>10</v>
      </c>
      <c r="G585" s="6">
        <v>33.414914933640937</v>
      </c>
      <c r="H585">
        <v>0</v>
      </c>
      <c r="I585">
        <v>10</v>
      </c>
      <c r="J585" s="3">
        <f>_xlfn.XLOOKUP(Main[[#This Row],[Patient_ID]],Hospitalvisits[Patient_ID],Hospitalvisits[Admission_Date])</f>
        <v>44954</v>
      </c>
      <c r="K585" s="3">
        <f>_xlfn.XLOOKUP(Main[[#This Row],[Patient_ID]],Hospitalvisits[Patient_ID],Hospitalvisits[Discharge_Date])</f>
        <v>44956</v>
      </c>
      <c r="L585">
        <f>Main[[#This Row],[Discharge Date]]-Main[[#This Row],[Admission Date]]</f>
        <v>2</v>
      </c>
      <c r="M585" t="str">
        <f>_xlfn.XLOOKUP(Main[[#This Row],[Patient_ID]],Hospitalvisits[Patient_ID],Hospitalvisits[Medical_Condition])</f>
        <v>Allergies</v>
      </c>
      <c r="N585" t="str">
        <f>_xlfn.XLOOKUP(Main[[#This Row],[Patient_ID]],Hospitalvisits[Patient_ID],Hospitalvisits[Department])</f>
        <v>Pediatrics</v>
      </c>
      <c r="O585" s="8">
        <f>_xlfn.XLOOKUP(Main[[#This Row],[Patient_ID]],Financials[Patient_ID],Financials[Total_Bill_Amount])</f>
        <v>7156</v>
      </c>
      <c r="P585">
        <f>_xlfn.XLOOKUP(Main[[#This Row],[Patient_ID]],Financials[Patient_ID],Financials[Insurance_Coverage])</f>
        <v>6137.1432539050256</v>
      </c>
      <c r="Q585">
        <f>Main[[#This Row],[Total  Bill Amount]]-Main[[#This Row],[Insurance Coverage]]</f>
        <v>1018.8567460949744</v>
      </c>
      <c r="R585">
        <f>_xlfn.XLOOKUP(Main[[#This Row],[Patient_ID]],Hospitalvisits[Patient_ID],Hospitalvisits[Readmission Status])</f>
        <v>0</v>
      </c>
      <c r="S585" t="str">
        <f>_xlfn.XLOOKUP(Main[[#This Row],[Patient_ID]],Hospitalvisits[Patient_ID],Hospitalvisits[Hospital_Bed])</f>
        <v>ICU</v>
      </c>
    </row>
    <row r="586" spans="1:19">
      <c r="A586">
        <v>650</v>
      </c>
      <c r="B586" t="s">
        <v>663</v>
      </c>
      <c r="C586">
        <v>26</v>
      </c>
      <c r="D586" t="str" cm="1">
        <f t="array" ref="D586">_xlfn.IFS(Main[[#This Row],[Age]]&lt;=23,"[0-23]",Main[[#This Row],[Age]]&lt;=45,"[24-45]",Main[[#This Row],[Age]]&lt;=68,"[46-68]",Main[[#This Row],[Age]]&gt;68,"[68+]")</f>
        <v>[24-45]</v>
      </c>
      <c r="E586" t="s">
        <v>9</v>
      </c>
      <c r="F586" t="s">
        <v>13</v>
      </c>
      <c r="G586" s="6">
        <v>15.005375553350071</v>
      </c>
      <c r="H586">
        <v>5</v>
      </c>
      <c r="I586">
        <v>7</v>
      </c>
      <c r="J586" s="3">
        <f>_xlfn.XLOOKUP(Main[[#This Row],[Patient_ID]],Hospitalvisits[Patient_ID],Hospitalvisits[Admission_Date])</f>
        <v>44659</v>
      </c>
      <c r="K586" s="3">
        <f>_xlfn.XLOOKUP(Main[[#This Row],[Patient_ID]],Hospitalvisits[Patient_ID],Hospitalvisits[Discharge_Date])</f>
        <v>44663</v>
      </c>
      <c r="L586">
        <f>Main[[#This Row],[Discharge Date]]-Main[[#This Row],[Admission Date]]</f>
        <v>4</v>
      </c>
      <c r="M586" t="str">
        <f>_xlfn.XLOOKUP(Main[[#This Row],[Patient_ID]],Hospitalvisits[Patient_ID],Hospitalvisits[Medical_Condition])</f>
        <v>Seizures</v>
      </c>
      <c r="N586" t="str">
        <f>_xlfn.XLOOKUP(Main[[#This Row],[Patient_ID]],Hospitalvisits[Patient_ID],Hospitalvisits[Department])</f>
        <v>Neurology</v>
      </c>
      <c r="O586" s="8">
        <f>_xlfn.XLOOKUP(Main[[#This Row],[Patient_ID]],Financials[Patient_ID],Financials[Total_Bill_Amount])</f>
        <v>5366</v>
      </c>
      <c r="P586">
        <f>_xlfn.XLOOKUP(Main[[#This Row],[Patient_ID]],Financials[Patient_ID],Financials[Insurance_Coverage])</f>
        <v>3340.9428477865372</v>
      </c>
      <c r="Q586">
        <f>Main[[#This Row],[Total  Bill Amount]]-Main[[#This Row],[Insurance Coverage]]</f>
        <v>2025.0571522134628</v>
      </c>
      <c r="R586">
        <f>_xlfn.XLOOKUP(Main[[#This Row],[Patient_ID]],Hospitalvisits[Patient_ID],Hospitalvisits[Readmission Status])</f>
        <v>0</v>
      </c>
      <c r="S586" t="str">
        <f>_xlfn.XLOOKUP(Main[[#This Row],[Patient_ID]],Hospitalvisits[Patient_ID],Hospitalvisits[Hospital_Bed])</f>
        <v>Semi-Private Room</v>
      </c>
    </row>
    <row r="587" spans="1:19">
      <c r="A587">
        <v>651</v>
      </c>
      <c r="B587" t="s">
        <v>664</v>
      </c>
      <c r="C587">
        <v>5</v>
      </c>
      <c r="D587" t="str" cm="1">
        <f t="array" ref="D587">_xlfn.IFS(Main[[#This Row],[Age]]&lt;=23,"[0-23]",Main[[#This Row],[Age]]&lt;=45,"[24-45]",Main[[#This Row],[Age]]&lt;=68,"[46-68]",Main[[#This Row],[Age]]&gt;68,"[68+]")</f>
        <v>[0-23]</v>
      </c>
      <c r="E587" t="s">
        <v>9</v>
      </c>
      <c r="F587" t="s">
        <v>18</v>
      </c>
      <c r="G587" s="6">
        <v>30.124434097175101</v>
      </c>
      <c r="H587">
        <v>1</v>
      </c>
      <c r="I587">
        <v>9</v>
      </c>
      <c r="J587" s="3">
        <f>_xlfn.XLOOKUP(Main[[#This Row],[Patient_ID]],Hospitalvisits[Patient_ID],Hospitalvisits[Admission_Date])</f>
        <v>44814</v>
      </c>
      <c r="K587" s="3">
        <f>_xlfn.XLOOKUP(Main[[#This Row],[Patient_ID]],Hospitalvisits[Patient_ID],Hospitalvisits[Discharge_Date])</f>
        <v>44816</v>
      </c>
      <c r="L587">
        <f>Main[[#This Row],[Discharge Date]]-Main[[#This Row],[Admission Date]]</f>
        <v>2</v>
      </c>
      <c r="M587" t="str">
        <f>_xlfn.XLOOKUP(Main[[#This Row],[Patient_ID]],Hospitalvisits[Patient_ID],Hospitalvisits[Medical_Condition])</f>
        <v>Fracture</v>
      </c>
      <c r="N587" t="str">
        <f>_xlfn.XLOOKUP(Main[[#This Row],[Patient_ID]],Hospitalvisits[Patient_ID],Hospitalvisits[Department])</f>
        <v>Orthopedics</v>
      </c>
      <c r="O587" s="8">
        <f>_xlfn.XLOOKUP(Main[[#This Row],[Patient_ID]],Financials[Patient_ID],Financials[Total_Bill_Amount])</f>
        <v>27955</v>
      </c>
      <c r="P587">
        <f>_xlfn.XLOOKUP(Main[[#This Row],[Patient_ID]],Financials[Patient_ID],Financials[Insurance_Coverage])</f>
        <v>14377.578341749761</v>
      </c>
      <c r="Q587">
        <f>Main[[#This Row],[Total  Bill Amount]]-Main[[#This Row],[Insurance Coverage]]</f>
        <v>13577.421658250239</v>
      </c>
      <c r="R587">
        <f>_xlfn.XLOOKUP(Main[[#This Row],[Patient_ID]],Hospitalvisits[Patient_ID],Hospitalvisits[Readmission Status])</f>
        <v>0</v>
      </c>
      <c r="S587" t="str">
        <f>_xlfn.XLOOKUP(Main[[#This Row],[Patient_ID]],Hospitalvisits[Patient_ID],Hospitalvisits[Hospital_Bed])</f>
        <v>Private Room</v>
      </c>
    </row>
    <row r="588" spans="1:19">
      <c r="A588">
        <v>652</v>
      </c>
      <c r="B588" t="s">
        <v>665</v>
      </c>
      <c r="C588">
        <v>63</v>
      </c>
      <c r="D588" t="str" cm="1">
        <f t="array" ref="D588">_xlfn.IFS(Main[[#This Row],[Age]]&lt;=23,"[0-23]",Main[[#This Row],[Age]]&lt;=45,"[24-45]",Main[[#This Row],[Age]]&lt;=68,"[46-68]",Main[[#This Row],[Age]]&gt;68,"[68+]")</f>
        <v>[46-68]</v>
      </c>
      <c r="E588" t="s">
        <v>9</v>
      </c>
      <c r="F588" t="s">
        <v>10</v>
      </c>
      <c r="G588" s="6">
        <v>37.233177738737709</v>
      </c>
      <c r="H588">
        <v>3</v>
      </c>
      <c r="I588">
        <v>2</v>
      </c>
      <c r="J588" s="3">
        <f>_xlfn.XLOOKUP(Main[[#This Row],[Patient_ID]],Hospitalvisits[Patient_ID],Hospitalvisits[Admission_Date])</f>
        <v>44702</v>
      </c>
      <c r="K588" s="3">
        <f>_xlfn.XLOOKUP(Main[[#This Row],[Patient_ID]],Hospitalvisits[Patient_ID],Hospitalvisits[Discharge_Date])</f>
        <v>44704</v>
      </c>
      <c r="L588">
        <f>Main[[#This Row],[Discharge Date]]-Main[[#This Row],[Admission Date]]</f>
        <v>2</v>
      </c>
      <c r="M588" t="str">
        <f>_xlfn.XLOOKUP(Main[[#This Row],[Patient_ID]],Hospitalvisits[Patient_ID],Hospitalvisits[Medical_Condition])</f>
        <v>Fracture</v>
      </c>
      <c r="N588" t="str">
        <f>_xlfn.XLOOKUP(Main[[#This Row],[Patient_ID]],Hospitalvisits[Patient_ID],Hospitalvisits[Department])</f>
        <v>Orthopedics</v>
      </c>
      <c r="O588" s="8">
        <f>_xlfn.XLOOKUP(Main[[#This Row],[Patient_ID]],Financials[Patient_ID],Financials[Total_Bill_Amount])</f>
        <v>24970</v>
      </c>
      <c r="P588">
        <f>_xlfn.XLOOKUP(Main[[#This Row],[Patient_ID]],Financials[Patient_ID],Financials[Insurance_Coverage])</f>
        <v>18246.84126260566</v>
      </c>
      <c r="Q588">
        <f>Main[[#This Row],[Total  Bill Amount]]-Main[[#This Row],[Insurance Coverage]]</f>
        <v>6723.1587373943403</v>
      </c>
      <c r="R588">
        <f>_xlfn.XLOOKUP(Main[[#This Row],[Patient_ID]],Hospitalvisits[Patient_ID],Hospitalvisits[Readmission Status])</f>
        <v>0</v>
      </c>
      <c r="S588" t="str">
        <f>_xlfn.XLOOKUP(Main[[#This Row],[Patient_ID]],Hospitalvisits[Patient_ID],Hospitalvisits[Hospital_Bed])</f>
        <v>Semi-Private Room</v>
      </c>
    </row>
    <row r="589" spans="1:19">
      <c r="A589">
        <v>653</v>
      </c>
      <c r="B589" t="s">
        <v>666</v>
      </c>
      <c r="C589">
        <v>78</v>
      </c>
      <c r="D589" t="str" cm="1">
        <f t="array" ref="D589">_xlfn.IFS(Main[[#This Row],[Age]]&lt;=23,"[0-23]",Main[[#This Row],[Age]]&lt;=45,"[24-45]",Main[[#This Row],[Age]]&lt;=68,"[46-68]",Main[[#This Row],[Age]]&gt;68,"[68+]")</f>
        <v>[68+]</v>
      </c>
      <c r="E589" t="s">
        <v>9</v>
      </c>
      <c r="F589" t="s">
        <v>10</v>
      </c>
      <c r="G589" s="6">
        <v>35.716434354124829</v>
      </c>
      <c r="H589">
        <v>4</v>
      </c>
      <c r="I589">
        <v>3</v>
      </c>
      <c r="J589" s="3">
        <f>_xlfn.XLOOKUP(Main[[#This Row],[Patient_ID]],Hospitalvisits[Patient_ID],Hospitalvisits[Admission_Date])</f>
        <v>44886</v>
      </c>
      <c r="K589" s="3">
        <f>_xlfn.XLOOKUP(Main[[#This Row],[Patient_ID]],Hospitalvisits[Patient_ID],Hospitalvisits[Discharge_Date])</f>
        <v>44899</v>
      </c>
      <c r="L589">
        <f>Main[[#This Row],[Discharge Date]]-Main[[#This Row],[Admission Date]]</f>
        <v>13</v>
      </c>
      <c r="M589" t="str">
        <f>_xlfn.XLOOKUP(Main[[#This Row],[Patient_ID]],Hospitalvisits[Patient_ID],Hospitalvisits[Medical_Condition])</f>
        <v>Cancer</v>
      </c>
      <c r="N589" t="str">
        <f>_xlfn.XLOOKUP(Main[[#This Row],[Patient_ID]],Hospitalvisits[Patient_ID],Hospitalvisits[Department])</f>
        <v>Oncology</v>
      </c>
      <c r="O589" s="8">
        <f>_xlfn.XLOOKUP(Main[[#This Row],[Patient_ID]],Financials[Patient_ID],Financials[Total_Bill_Amount])</f>
        <v>39911</v>
      </c>
      <c r="P589">
        <f>_xlfn.XLOOKUP(Main[[#This Row],[Patient_ID]],Financials[Patient_ID],Financials[Insurance_Coverage])</f>
        <v>20021.479061675989</v>
      </c>
      <c r="Q589">
        <f>Main[[#This Row],[Total  Bill Amount]]-Main[[#This Row],[Insurance Coverage]]</f>
        <v>19889.520938324011</v>
      </c>
      <c r="R589">
        <f>_xlfn.XLOOKUP(Main[[#This Row],[Patient_ID]],Hospitalvisits[Patient_ID],Hospitalvisits[Readmission Status])</f>
        <v>0</v>
      </c>
      <c r="S589" t="str">
        <f>_xlfn.XLOOKUP(Main[[#This Row],[Patient_ID]],Hospitalvisits[Patient_ID],Hospitalvisits[Hospital_Bed])</f>
        <v>General Ward</v>
      </c>
    </row>
    <row r="590" spans="1:19">
      <c r="A590">
        <v>655</v>
      </c>
      <c r="B590" t="s">
        <v>668</v>
      </c>
      <c r="C590">
        <v>12</v>
      </c>
      <c r="D590" t="str" cm="1">
        <f t="array" ref="D590">_xlfn.IFS(Main[[#This Row],[Age]]&lt;=23,"[0-23]",Main[[#This Row],[Age]]&lt;=45,"[24-45]",Main[[#This Row],[Age]]&lt;=68,"[46-68]",Main[[#This Row],[Age]]&gt;68,"[68+]")</f>
        <v>[0-23]</v>
      </c>
      <c r="E590" t="s">
        <v>12</v>
      </c>
      <c r="F590" t="s">
        <v>18</v>
      </c>
      <c r="G590" s="6">
        <v>34.15682967832322</v>
      </c>
      <c r="H590">
        <v>1</v>
      </c>
      <c r="I590">
        <v>4</v>
      </c>
      <c r="J590" s="3">
        <f>_xlfn.XLOOKUP(Main[[#This Row],[Patient_ID]],Hospitalvisits[Patient_ID],Hospitalvisits[Admission_Date])</f>
        <v>45041</v>
      </c>
      <c r="K590" s="3">
        <f>_xlfn.XLOOKUP(Main[[#This Row],[Patient_ID]],Hospitalvisits[Patient_ID],Hospitalvisits[Discharge_Date])</f>
        <v>45047</v>
      </c>
      <c r="L590">
        <f>Main[[#This Row],[Discharge Date]]-Main[[#This Row],[Admission Date]]</f>
        <v>6</v>
      </c>
      <c r="M590" t="str">
        <f>_xlfn.XLOOKUP(Main[[#This Row],[Patient_ID]],Hospitalvisits[Patient_ID],Hospitalvisits[Medical_Condition])</f>
        <v>Heart Attack (STEMI)</v>
      </c>
      <c r="N590" t="str">
        <f>_xlfn.XLOOKUP(Main[[#This Row],[Patient_ID]],Hospitalvisits[Patient_ID],Hospitalvisits[Department])</f>
        <v>Cardiology</v>
      </c>
      <c r="O590" s="8">
        <f>_xlfn.XLOOKUP(Main[[#This Row],[Patient_ID]],Financials[Patient_ID],Financials[Total_Bill_Amount])</f>
        <v>11934</v>
      </c>
      <c r="P590">
        <f>_xlfn.XLOOKUP(Main[[#This Row],[Patient_ID]],Financials[Patient_ID],Financials[Insurance_Coverage])</f>
        <v>10577.96868855753</v>
      </c>
      <c r="Q590">
        <f>Main[[#This Row],[Total  Bill Amount]]-Main[[#This Row],[Insurance Coverage]]</f>
        <v>1356.0313114424698</v>
      </c>
      <c r="R590">
        <f>_xlfn.XLOOKUP(Main[[#This Row],[Patient_ID]],Hospitalvisits[Patient_ID],Hospitalvisits[Readmission Status])</f>
        <v>0</v>
      </c>
      <c r="S590" t="str">
        <f>_xlfn.XLOOKUP(Main[[#This Row],[Patient_ID]],Hospitalvisits[Patient_ID],Hospitalvisits[Hospital_Bed])</f>
        <v>ICU</v>
      </c>
    </row>
    <row r="591" spans="1:19">
      <c r="A591">
        <v>656</v>
      </c>
      <c r="B591" t="s">
        <v>669</v>
      </c>
      <c r="C591">
        <v>40</v>
      </c>
      <c r="D591" t="str" cm="1">
        <f t="array" ref="D591">_xlfn.IFS(Main[[#This Row],[Age]]&lt;=23,"[0-23]",Main[[#This Row],[Age]]&lt;=45,"[24-45]",Main[[#This Row],[Age]]&lt;=68,"[46-68]",Main[[#This Row],[Age]]&gt;68,"[68+]")</f>
        <v>[24-45]</v>
      </c>
      <c r="E591" t="s">
        <v>9</v>
      </c>
      <c r="F591" t="s">
        <v>10</v>
      </c>
      <c r="G591" s="6">
        <v>38.521337342154737</v>
      </c>
      <c r="H591">
        <v>2</v>
      </c>
      <c r="I591">
        <v>9</v>
      </c>
      <c r="J591" s="3">
        <f>_xlfn.XLOOKUP(Main[[#This Row],[Patient_ID]],Hospitalvisits[Patient_ID],Hospitalvisits[Admission_Date])</f>
        <v>44782</v>
      </c>
      <c r="K591" s="3">
        <f>_xlfn.XLOOKUP(Main[[#This Row],[Patient_ID]],Hospitalvisits[Patient_ID],Hospitalvisits[Discharge_Date])</f>
        <v>44788</v>
      </c>
      <c r="L591">
        <f>Main[[#This Row],[Discharge Date]]-Main[[#This Row],[Admission Date]]</f>
        <v>6</v>
      </c>
      <c r="M591" t="str">
        <f>_xlfn.XLOOKUP(Main[[#This Row],[Patient_ID]],Hospitalvisits[Patient_ID],Hospitalvisits[Medical_Condition])</f>
        <v>Heart Disease</v>
      </c>
      <c r="N591" t="str">
        <f>_xlfn.XLOOKUP(Main[[#This Row],[Patient_ID]],Hospitalvisits[Patient_ID],Hospitalvisits[Department])</f>
        <v>Cardiology</v>
      </c>
      <c r="O591" s="8">
        <f>_xlfn.XLOOKUP(Main[[#This Row],[Patient_ID]],Financials[Patient_ID],Financials[Total_Bill_Amount])</f>
        <v>9815</v>
      </c>
      <c r="P591">
        <f>_xlfn.XLOOKUP(Main[[#This Row],[Patient_ID]],Financials[Patient_ID],Financials[Insurance_Coverage])</f>
        <v>7497.0967785066341</v>
      </c>
      <c r="Q591">
        <f>Main[[#This Row],[Total  Bill Amount]]-Main[[#This Row],[Insurance Coverage]]</f>
        <v>2317.9032214933659</v>
      </c>
      <c r="R591">
        <f>_xlfn.XLOOKUP(Main[[#This Row],[Patient_ID]],Hospitalvisits[Patient_ID],Hospitalvisits[Readmission Status])</f>
        <v>1</v>
      </c>
      <c r="S591" t="str">
        <f>_xlfn.XLOOKUP(Main[[#This Row],[Patient_ID]],Hospitalvisits[Patient_ID],Hospitalvisits[Hospital_Bed])</f>
        <v>General Ward</v>
      </c>
    </row>
    <row r="592" spans="1:19">
      <c r="A592">
        <v>657</v>
      </c>
      <c r="B592" t="s">
        <v>670</v>
      </c>
      <c r="C592">
        <v>16</v>
      </c>
      <c r="D592" t="str" cm="1">
        <f t="array" ref="D592">_xlfn.IFS(Main[[#This Row],[Age]]&lt;=23,"[0-23]",Main[[#This Row],[Age]]&lt;=45,"[24-45]",Main[[#This Row],[Age]]&lt;=68,"[46-68]",Main[[#This Row],[Age]]&gt;68,"[68+]")</f>
        <v>[0-23]</v>
      </c>
      <c r="E592" t="s">
        <v>9</v>
      </c>
      <c r="F592" t="s">
        <v>13</v>
      </c>
      <c r="G592" s="6">
        <v>39.530147592726387</v>
      </c>
      <c r="H592">
        <v>2</v>
      </c>
      <c r="I592">
        <v>10</v>
      </c>
      <c r="J592" s="3">
        <f>_xlfn.XLOOKUP(Main[[#This Row],[Patient_ID]],Hospitalvisits[Patient_ID],Hospitalvisits[Admission_Date])</f>
        <v>44600</v>
      </c>
      <c r="K592" s="3">
        <f>_xlfn.XLOOKUP(Main[[#This Row],[Patient_ID]],Hospitalvisits[Patient_ID],Hospitalvisits[Discharge_Date])</f>
        <v>44609</v>
      </c>
      <c r="L592">
        <f>Main[[#This Row],[Discharge Date]]-Main[[#This Row],[Admission Date]]</f>
        <v>9</v>
      </c>
      <c r="M592" t="str">
        <f>_xlfn.XLOOKUP(Main[[#This Row],[Patient_ID]],Hospitalvisits[Patient_ID],Hospitalvisits[Medical_Condition])</f>
        <v>Stroke</v>
      </c>
      <c r="N592" t="str">
        <f>_xlfn.XLOOKUP(Main[[#This Row],[Patient_ID]],Hospitalvisits[Patient_ID],Hospitalvisits[Department])</f>
        <v>Neurology</v>
      </c>
      <c r="O592" s="8">
        <f>_xlfn.XLOOKUP(Main[[#This Row],[Patient_ID]],Financials[Patient_ID],Financials[Total_Bill_Amount])</f>
        <v>17034</v>
      </c>
      <c r="P592">
        <f>_xlfn.XLOOKUP(Main[[#This Row],[Patient_ID]],Financials[Patient_ID],Financials[Insurance_Coverage])</f>
        <v>9437.566704895944</v>
      </c>
      <c r="Q592">
        <f>Main[[#This Row],[Total  Bill Amount]]-Main[[#This Row],[Insurance Coverage]]</f>
        <v>7596.433295104056</v>
      </c>
      <c r="R592">
        <f>_xlfn.XLOOKUP(Main[[#This Row],[Patient_ID]],Hospitalvisits[Patient_ID],Hospitalvisits[Readmission Status])</f>
        <v>0</v>
      </c>
      <c r="S592" t="str">
        <f>_xlfn.XLOOKUP(Main[[#This Row],[Patient_ID]],Hospitalvisits[Patient_ID],Hospitalvisits[Hospital_Bed])</f>
        <v>Private Room</v>
      </c>
    </row>
    <row r="593" spans="1:19">
      <c r="A593">
        <v>658</v>
      </c>
      <c r="B593" t="s">
        <v>671</v>
      </c>
      <c r="C593">
        <v>23</v>
      </c>
      <c r="D593" t="str" cm="1">
        <f t="array" ref="D593">_xlfn.IFS(Main[[#This Row],[Age]]&lt;=23,"[0-23]",Main[[#This Row],[Age]]&lt;=45,"[24-45]",Main[[#This Row],[Age]]&lt;=68,"[46-68]",Main[[#This Row],[Age]]&gt;68,"[68+]")</f>
        <v>[0-23]</v>
      </c>
      <c r="E593" t="s">
        <v>9</v>
      </c>
      <c r="F593" t="s">
        <v>16</v>
      </c>
      <c r="G593" s="6">
        <v>18.297051330512879</v>
      </c>
      <c r="H593">
        <v>3</v>
      </c>
      <c r="I593">
        <v>1</v>
      </c>
      <c r="J593" s="3">
        <f>_xlfn.XLOOKUP(Main[[#This Row],[Patient_ID]],Hospitalvisits[Patient_ID],Hospitalvisits[Admission_Date])</f>
        <v>44601</v>
      </c>
      <c r="K593" s="3">
        <f>_xlfn.XLOOKUP(Main[[#This Row],[Patient_ID]],Hospitalvisits[Patient_ID],Hospitalvisits[Discharge_Date])</f>
        <v>44607</v>
      </c>
      <c r="L593">
        <f>Main[[#This Row],[Discharge Date]]-Main[[#This Row],[Admission Date]]</f>
        <v>6</v>
      </c>
      <c r="M593" t="str">
        <f>_xlfn.XLOOKUP(Main[[#This Row],[Patient_ID]],Hospitalvisits[Patient_ID],Hospitalvisits[Medical_Condition])</f>
        <v>Heart Disease</v>
      </c>
      <c r="N593" t="str">
        <f>_xlfn.XLOOKUP(Main[[#This Row],[Patient_ID]],Hospitalvisits[Patient_ID],Hospitalvisits[Department])</f>
        <v>Cardiology</v>
      </c>
      <c r="O593" s="8">
        <f>_xlfn.XLOOKUP(Main[[#This Row],[Patient_ID]],Financials[Patient_ID],Financials[Total_Bill_Amount])</f>
        <v>5501</v>
      </c>
      <c r="P593">
        <f>_xlfn.XLOOKUP(Main[[#This Row],[Patient_ID]],Financials[Patient_ID],Financials[Insurance_Coverage])</f>
        <v>4157.7622603593718</v>
      </c>
      <c r="Q593">
        <f>Main[[#This Row],[Total  Bill Amount]]-Main[[#This Row],[Insurance Coverage]]</f>
        <v>1343.2377396406282</v>
      </c>
      <c r="R593">
        <f>_xlfn.XLOOKUP(Main[[#This Row],[Patient_ID]],Hospitalvisits[Patient_ID],Hospitalvisits[Readmission Status])</f>
        <v>0</v>
      </c>
      <c r="S593" t="str">
        <f>_xlfn.XLOOKUP(Main[[#This Row],[Patient_ID]],Hospitalvisits[Patient_ID],Hospitalvisits[Hospital_Bed])</f>
        <v>Semi-Private Room</v>
      </c>
    </row>
    <row r="594" spans="1:19">
      <c r="A594">
        <v>659</v>
      </c>
      <c r="B594" t="s">
        <v>672</v>
      </c>
      <c r="C594">
        <v>27</v>
      </c>
      <c r="D594" t="str" cm="1">
        <f t="array" ref="D594">_xlfn.IFS(Main[[#This Row],[Age]]&lt;=23,"[0-23]",Main[[#This Row],[Age]]&lt;=45,"[24-45]",Main[[#This Row],[Age]]&lt;=68,"[46-68]",Main[[#This Row],[Age]]&gt;68,"[68+]")</f>
        <v>[24-45]</v>
      </c>
      <c r="E594" t="s">
        <v>9</v>
      </c>
      <c r="F594" t="s">
        <v>18</v>
      </c>
      <c r="G594" s="6">
        <v>26.972509652280859</v>
      </c>
      <c r="H594">
        <v>5</v>
      </c>
      <c r="I594">
        <v>5</v>
      </c>
      <c r="J594" s="3">
        <f>_xlfn.XLOOKUP(Main[[#This Row],[Patient_ID]],Hospitalvisits[Patient_ID],Hospitalvisits[Admission_Date])</f>
        <v>44898</v>
      </c>
      <c r="K594" s="3">
        <f>_xlfn.XLOOKUP(Main[[#This Row],[Patient_ID]],Hospitalvisits[Patient_ID],Hospitalvisits[Discharge_Date])</f>
        <v>44902</v>
      </c>
      <c r="L594">
        <f>Main[[#This Row],[Discharge Date]]-Main[[#This Row],[Admission Date]]</f>
        <v>4</v>
      </c>
      <c r="M594" t="str">
        <f>_xlfn.XLOOKUP(Main[[#This Row],[Patient_ID]],Hospitalvisits[Patient_ID],Hospitalvisits[Medical_Condition])</f>
        <v>Arthritis</v>
      </c>
      <c r="N594" t="str">
        <f>_xlfn.XLOOKUP(Main[[#This Row],[Patient_ID]],Hospitalvisits[Patient_ID],Hospitalvisits[Department])</f>
        <v>Orthopedics</v>
      </c>
      <c r="O594" s="8">
        <f>_xlfn.XLOOKUP(Main[[#This Row],[Patient_ID]],Financials[Patient_ID],Financials[Total_Bill_Amount])</f>
        <v>14712</v>
      </c>
      <c r="P594">
        <f>_xlfn.XLOOKUP(Main[[#This Row],[Patient_ID]],Financials[Patient_ID],Financials[Insurance_Coverage])</f>
        <v>10895.928416649889</v>
      </c>
      <c r="Q594">
        <f>Main[[#This Row],[Total  Bill Amount]]-Main[[#This Row],[Insurance Coverage]]</f>
        <v>3816.0715833501108</v>
      </c>
      <c r="R594">
        <f>_xlfn.XLOOKUP(Main[[#This Row],[Patient_ID]],Hospitalvisits[Patient_ID],Hospitalvisits[Readmission Status])</f>
        <v>0</v>
      </c>
      <c r="S594" t="str">
        <f>_xlfn.XLOOKUP(Main[[#This Row],[Patient_ID]],Hospitalvisits[Patient_ID],Hospitalvisits[Hospital_Bed])</f>
        <v>ICU</v>
      </c>
    </row>
    <row r="595" spans="1:19">
      <c r="A595">
        <v>660</v>
      </c>
      <c r="B595" t="s">
        <v>673</v>
      </c>
      <c r="C595">
        <v>31</v>
      </c>
      <c r="D595" t="str" cm="1">
        <f t="array" ref="D595">_xlfn.IFS(Main[[#This Row],[Age]]&lt;=23,"[0-23]",Main[[#This Row],[Age]]&lt;=45,"[24-45]",Main[[#This Row],[Age]]&lt;=68,"[46-68]",Main[[#This Row],[Age]]&gt;68,"[68+]")</f>
        <v>[24-45]</v>
      </c>
      <c r="E595" t="s">
        <v>9</v>
      </c>
      <c r="F595" t="s">
        <v>18</v>
      </c>
      <c r="G595" s="6">
        <v>17.1981702619759</v>
      </c>
      <c r="H595">
        <v>4</v>
      </c>
      <c r="I595">
        <v>9</v>
      </c>
      <c r="J595" s="3">
        <f>_xlfn.XLOOKUP(Main[[#This Row],[Patient_ID]],Hospitalvisits[Patient_ID],Hospitalvisits[Admission_Date])</f>
        <v>44913</v>
      </c>
      <c r="K595" s="3">
        <f>_xlfn.XLOOKUP(Main[[#This Row],[Patient_ID]],Hospitalvisits[Patient_ID],Hospitalvisits[Discharge_Date])</f>
        <v>44917</v>
      </c>
      <c r="L595">
        <f>Main[[#This Row],[Discharge Date]]-Main[[#This Row],[Admission Date]]</f>
        <v>4</v>
      </c>
      <c r="M595" t="str">
        <f>_xlfn.XLOOKUP(Main[[#This Row],[Patient_ID]],Hospitalvisits[Patient_ID],Hospitalvisits[Medical_Condition])</f>
        <v>Seizures</v>
      </c>
      <c r="N595" t="str">
        <f>_xlfn.XLOOKUP(Main[[#This Row],[Patient_ID]],Hospitalvisits[Patient_ID],Hospitalvisits[Department])</f>
        <v>Neurology</v>
      </c>
      <c r="O595" s="8">
        <f>_xlfn.XLOOKUP(Main[[#This Row],[Patient_ID]],Financials[Patient_ID],Financials[Total_Bill_Amount])</f>
        <v>42054</v>
      </c>
      <c r="P595">
        <f>_xlfn.XLOOKUP(Main[[#This Row],[Patient_ID]],Financials[Patient_ID],Financials[Insurance_Coverage])</f>
        <v>34214.39629753599</v>
      </c>
      <c r="Q595">
        <f>Main[[#This Row],[Total  Bill Amount]]-Main[[#This Row],[Insurance Coverage]]</f>
        <v>7839.60370246401</v>
      </c>
      <c r="R595">
        <f>_xlfn.XLOOKUP(Main[[#This Row],[Patient_ID]],Hospitalvisits[Patient_ID],Hospitalvisits[Readmission Status])</f>
        <v>0</v>
      </c>
      <c r="S595" t="str">
        <f>_xlfn.XLOOKUP(Main[[#This Row],[Patient_ID]],Hospitalvisits[Patient_ID],Hospitalvisits[Hospital_Bed])</f>
        <v>Semi-Private Room</v>
      </c>
    </row>
    <row r="596" spans="1:19">
      <c r="A596">
        <v>661</v>
      </c>
      <c r="B596" t="s">
        <v>674</v>
      </c>
      <c r="C596">
        <v>16</v>
      </c>
      <c r="D596" t="str" cm="1">
        <f t="array" ref="D596">_xlfn.IFS(Main[[#This Row],[Age]]&lt;=23,"[0-23]",Main[[#This Row],[Age]]&lt;=45,"[24-45]",Main[[#This Row],[Age]]&lt;=68,"[46-68]",Main[[#This Row],[Age]]&gt;68,"[68+]")</f>
        <v>[0-23]</v>
      </c>
      <c r="E596" t="s">
        <v>9</v>
      </c>
      <c r="F596" t="s">
        <v>10</v>
      </c>
      <c r="G596" s="6">
        <v>23.655466956209629</v>
      </c>
      <c r="H596">
        <v>2</v>
      </c>
      <c r="I596">
        <v>4</v>
      </c>
      <c r="J596" s="3">
        <f>_xlfn.XLOOKUP(Main[[#This Row],[Patient_ID]],Hospitalvisits[Patient_ID],Hospitalvisits[Admission_Date])</f>
        <v>45280</v>
      </c>
      <c r="K596" s="3">
        <f>_xlfn.XLOOKUP(Main[[#This Row],[Patient_ID]],Hospitalvisits[Patient_ID],Hospitalvisits[Discharge_Date])</f>
        <v>45283</v>
      </c>
      <c r="L596">
        <f>Main[[#This Row],[Discharge Date]]-Main[[#This Row],[Admission Date]]</f>
        <v>3</v>
      </c>
      <c r="M596" t="str">
        <f>_xlfn.XLOOKUP(Main[[#This Row],[Patient_ID]],Hospitalvisits[Patient_ID],Hospitalvisits[Medical_Condition])</f>
        <v>Fracture</v>
      </c>
      <c r="N596" t="str">
        <f>_xlfn.XLOOKUP(Main[[#This Row],[Patient_ID]],Hospitalvisits[Patient_ID],Hospitalvisits[Department])</f>
        <v>Orthopedics</v>
      </c>
      <c r="O596" s="8">
        <f>_xlfn.XLOOKUP(Main[[#This Row],[Patient_ID]],Financials[Patient_ID],Financials[Total_Bill_Amount])</f>
        <v>14427</v>
      </c>
      <c r="P596">
        <f>_xlfn.XLOOKUP(Main[[#This Row],[Patient_ID]],Financials[Patient_ID],Financials[Insurance_Coverage])</f>
        <v>8492.168302888369</v>
      </c>
      <c r="Q596">
        <f>Main[[#This Row],[Total  Bill Amount]]-Main[[#This Row],[Insurance Coverage]]</f>
        <v>5934.831697111631</v>
      </c>
      <c r="R596">
        <f>_xlfn.XLOOKUP(Main[[#This Row],[Patient_ID]],Hospitalvisits[Patient_ID],Hospitalvisits[Readmission Status])</f>
        <v>0</v>
      </c>
      <c r="S596" t="str">
        <f>_xlfn.XLOOKUP(Main[[#This Row],[Patient_ID]],Hospitalvisits[Patient_ID],Hospitalvisits[Hospital_Bed])</f>
        <v>ICU</v>
      </c>
    </row>
    <row r="597" spans="1:19">
      <c r="A597">
        <v>662</v>
      </c>
      <c r="B597" t="s">
        <v>675</v>
      </c>
      <c r="C597">
        <v>8</v>
      </c>
      <c r="D597" t="str" cm="1">
        <f t="array" ref="D597">_xlfn.IFS(Main[[#This Row],[Age]]&lt;=23,"[0-23]",Main[[#This Row],[Age]]&lt;=45,"[24-45]",Main[[#This Row],[Age]]&lt;=68,"[46-68]",Main[[#This Row],[Age]]&gt;68,"[68+]")</f>
        <v>[0-23]</v>
      </c>
      <c r="E597" t="s">
        <v>9</v>
      </c>
      <c r="F597" t="s">
        <v>18</v>
      </c>
      <c r="G597" s="6">
        <v>20.664336248351621</v>
      </c>
      <c r="H597">
        <v>0</v>
      </c>
      <c r="I597">
        <v>3</v>
      </c>
      <c r="J597" s="3">
        <f>_xlfn.XLOOKUP(Main[[#This Row],[Patient_ID]],Hospitalvisits[Patient_ID],Hospitalvisits[Admission_Date])</f>
        <v>44628</v>
      </c>
      <c r="K597" s="3">
        <f>_xlfn.XLOOKUP(Main[[#This Row],[Patient_ID]],Hospitalvisits[Patient_ID],Hospitalvisits[Discharge_Date])</f>
        <v>44633</v>
      </c>
      <c r="L597">
        <f>Main[[#This Row],[Discharge Date]]-Main[[#This Row],[Admission Date]]</f>
        <v>5</v>
      </c>
      <c r="M597" t="str">
        <f>_xlfn.XLOOKUP(Main[[#This Row],[Patient_ID]],Hospitalvisits[Patient_ID],Hospitalvisits[Medical_Condition])</f>
        <v>Hypertension</v>
      </c>
      <c r="N597" t="str">
        <f>_xlfn.XLOOKUP(Main[[#This Row],[Patient_ID]],Hospitalvisits[Patient_ID],Hospitalvisits[Department])</f>
        <v>Cardiology</v>
      </c>
      <c r="O597" s="8">
        <f>_xlfn.XLOOKUP(Main[[#This Row],[Patient_ID]],Financials[Patient_ID],Financials[Total_Bill_Amount])</f>
        <v>11981</v>
      </c>
      <c r="P597">
        <f>_xlfn.XLOOKUP(Main[[#This Row],[Patient_ID]],Financials[Patient_ID],Financials[Insurance_Coverage])</f>
        <v>10553.61381629851</v>
      </c>
      <c r="Q597">
        <f>Main[[#This Row],[Total  Bill Amount]]-Main[[#This Row],[Insurance Coverage]]</f>
        <v>1427.3861837014902</v>
      </c>
      <c r="R597">
        <f>_xlfn.XLOOKUP(Main[[#This Row],[Patient_ID]],Hospitalvisits[Patient_ID],Hospitalvisits[Readmission Status])</f>
        <v>0</v>
      </c>
      <c r="S597" t="str">
        <f>_xlfn.XLOOKUP(Main[[#This Row],[Patient_ID]],Hospitalvisits[Patient_ID],Hospitalvisits[Hospital_Bed])</f>
        <v>General Ward</v>
      </c>
    </row>
    <row r="598" spans="1:19">
      <c r="A598">
        <v>663</v>
      </c>
      <c r="B598" t="s">
        <v>676</v>
      </c>
      <c r="C598">
        <v>5</v>
      </c>
      <c r="D598" t="str" cm="1">
        <f t="array" ref="D598">_xlfn.IFS(Main[[#This Row],[Age]]&lt;=23,"[0-23]",Main[[#This Row],[Age]]&lt;=45,"[24-45]",Main[[#This Row],[Age]]&lt;=68,"[46-68]",Main[[#This Row],[Age]]&gt;68,"[68+]")</f>
        <v>[0-23]</v>
      </c>
      <c r="E598" t="s">
        <v>12</v>
      </c>
      <c r="F598" t="s">
        <v>13</v>
      </c>
      <c r="G598" s="6">
        <v>39.576387362827163</v>
      </c>
      <c r="H598">
        <v>3</v>
      </c>
      <c r="I598">
        <v>3</v>
      </c>
      <c r="J598" s="3">
        <f>_xlfn.XLOOKUP(Main[[#This Row],[Patient_ID]],Hospitalvisits[Patient_ID],Hospitalvisits[Admission_Date])</f>
        <v>44629</v>
      </c>
      <c r="K598" s="3">
        <f>_xlfn.XLOOKUP(Main[[#This Row],[Patient_ID]],Hospitalvisits[Patient_ID],Hospitalvisits[Discharge_Date])</f>
        <v>44645</v>
      </c>
      <c r="L598">
        <f>Main[[#This Row],[Discharge Date]]-Main[[#This Row],[Admission Date]]</f>
        <v>16</v>
      </c>
      <c r="M598" t="str">
        <f>_xlfn.XLOOKUP(Main[[#This Row],[Patient_ID]],Hospitalvisits[Patient_ID],Hospitalvisits[Medical_Condition])</f>
        <v>Tumor</v>
      </c>
      <c r="N598" t="str">
        <f>_xlfn.XLOOKUP(Main[[#This Row],[Patient_ID]],Hospitalvisits[Patient_ID],Hospitalvisits[Department])</f>
        <v>Oncology</v>
      </c>
      <c r="O598" s="8">
        <f>_xlfn.XLOOKUP(Main[[#This Row],[Patient_ID]],Financials[Patient_ID],Financials[Total_Bill_Amount])</f>
        <v>18405</v>
      </c>
      <c r="P598">
        <f>_xlfn.XLOOKUP(Main[[#This Row],[Patient_ID]],Financials[Patient_ID],Financials[Insurance_Coverage])</f>
        <v>15400.50784823956</v>
      </c>
      <c r="Q598">
        <f>Main[[#This Row],[Total  Bill Amount]]-Main[[#This Row],[Insurance Coverage]]</f>
        <v>3004.4921517604398</v>
      </c>
      <c r="R598">
        <f>_xlfn.XLOOKUP(Main[[#This Row],[Patient_ID]],Hospitalvisits[Patient_ID],Hospitalvisits[Readmission Status])</f>
        <v>0</v>
      </c>
      <c r="S598" t="str">
        <f>_xlfn.XLOOKUP(Main[[#This Row],[Patient_ID]],Hospitalvisits[Patient_ID],Hospitalvisits[Hospital_Bed])</f>
        <v>Semi-Private Room</v>
      </c>
    </row>
    <row r="599" spans="1:19">
      <c r="A599">
        <v>664</v>
      </c>
      <c r="B599" t="s">
        <v>677</v>
      </c>
      <c r="C599">
        <v>76</v>
      </c>
      <c r="D599" t="str" cm="1">
        <f t="array" ref="D599">_xlfn.IFS(Main[[#This Row],[Age]]&lt;=23,"[0-23]",Main[[#This Row],[Age]]&lt;=45,"[24-45]",Main[[#This Row],[Age]]&lt;=68,"[46-68]",Main[[#This Row],[Age]]&gt;68,"[68+]")</f>
        <v>[68+]</v>
      </c>
      <c r="E599" t="s">
        <v>12</v>
      </c>
      <c r="F599" t="s">
        <v>13</v>
      </c>
      <c r="G599" s="6">
        <v>26.086344811155652</v>
      </c>
      <c r="H599">
        <v>1</v>
      </c>
      <c r="I599">
        <v>10</v>
      </c>
      <c r="J599" s="3">
        <f>_xlfn.XLOOKUP(Main[[#This Row],[Patient_ID]],Hospitalvisits[Patient_ID],Hospitalvisits[Admission_Date])</f>
        <v>44650</v>
      </c>
      <c r="K599" s="3">
        <f>_xlfn.XLOOKUP(Main[[#This Row],[Patient_ID]],Hospitalvisits[Patient_ID],Hospitalvisits[Discharge_Date])</f>
        <v>44654</v>
      </c>
      <c r="L599">
        <f>Main[[#This Row],[Discharge Date]]-Main[[#This Row],[Admission Date]]</f>
        <v>4</v>
      </c>
      <c r="M599" t="str">
        <f>_xlfn.XLOOKUP(Main[[#This Row],[Patient_ID]],Hospitalvisits[Patient_ID],Hospitalvisits[Medical_Condition])</f>
        <v>Stroke</v>
      </c>
      <c r="N599" t="str">
        <f>_xlfn.XLOOKUP(Main[[#This Row],[Patient_ID]],Hospitalvisits[Patient_ID],Hospitalvisits[Department])</f>
        <v>Neurology</v>
      </c>
      <c r="O599" s="8">
        <f>_xlfn.XLOOKUP(Main[[#This Row],[Patient_ID]],Financials[Patient_ID],Financials[Total_Bill_Amount])</f>
        <v>24116</v>
      </c>
      <c r="P599">
        <f>_xlfn.XLOOKUP(Main[[#This Row],[Patient_ID]],Financials[Patient_ID],Financials[Insurance_Coverage])</f>
        <v>14067.09600609488</v>
      </c>
      <c r="Q599">
        <f>Main[[#This Row],[Total  Bill Amount]]-Main[[#This Row],[Insurance Coverage]]</f>
        <v>10048.90399390512</v>
      </c>
      <c r="R599">
        <f>_xlfn.XLOOKUP(Main[[#This Row],[Patient_ID]],Hospitalvisits[Patient_ID],Hospitalvisits[Readmission Status])</f>
        <v>0</v>
      </c>
      <c r="S599" t="str">
        <f>_xlfn.XLOOKUP(Main[[#This Row],[Patient_ID]],Hospitalvisits[Patient_ID],Hospitalvisits[Hospital_Bed])</f>
        <v>Semi-Private Room</v>
      </c>
    </row>
    <row r="600" spans="1:19">
      <c r="A600">
        <v>665</v>
      </c>
      <c r="B600" t="s">
        <v>678</v>
      </c>
      <c r="C600">
        <v>20</v>
      </c>
      <c r="D600" t="str" cm="1">
        <f t="array" ref="D600">_xlfn.IFS(Main[[#This Row],[Age]]&lt;=23,"[0-23]",Main[[#This Row],[Age]]&lt;=45,"[24-45]",Main[[#This Row],[Age]]&lt;=68,"[46-68]",Main[[#This Row],[Age]]&gt;68,"[68+]")</f>
        <v>[0-23]</v>
      </c>
      <c r="E600" t="s">
        <v>12</v>
      </c>
      <c r="F600" t="s">
        <v>13</v>
      </c>
      <c r="G600" s="6">
        <v>32.149620152090243</v>
      </c>
      <c r="H600">
        <v>0</v>
      </c>
      <c r="I600">
        <v>1</v>
      </c>
      <c r="J600" s="3">
        <f>_xlfn.XLOOKUP(Main[[#This Row],[Patient_ID]],Hospitalvisits[Patient_ID],Hospitalvisits[Admission_Date])</f>
        <v>44680</v>
      </c>
      <c r="K600" s="3">
        <f>_xlfn.XLOOKUP(Main[[#This Row],[Patient_ID]],Hospitalvisits[Patient_ID],Hospitalvisits[Discharge_Date])</f>
        <v>44684</v>
      </c>
      <c r="L600">
        <f>Main[[#This Row],[Discharge Date]]-Main[[#This Row],[Admission Date]]</f>
        <v>4</v>
      </c>
      <c r="M600" t="str">
        <f>_xlfn.XLOOKUP(Main[[#This Row],[Patient_ID]],Hospitalvisits[Patient_ID],Hospitalvisits[Medical_Condition])</f>
        <v>Arthritis</v>
      </c>
      <c r="N600" t="str">
        <f>_xlfn.XLOOKUP(Main[[#This Row],[Patient_ID]],Hospitalvisits[Patient_ID],Hospitalvisits[Department])</f>
        <v>Orthopedics</v>
      </c>
      <c r="O600" s="8">
        <f>_xlfn.XLOOKUP(Main[[#This Row],[Patient_ID]],Financials[Patient_ID],Financials[Total_Bill_Amount])</f>
        <v>24934</v>
      </c>
      <c r="P600">
        <f>_xlfn.XLOOKUP(Main[[#This Row],[Patient_ID]],Financials[Patient_ID],Financials[Insurance_Coverage])</f>
        <v>13282.963148801929</v>
      </c>
      <c r="Q600">
        <f>Main[[#This Row],[Total  Bill Amount]]-Main[[#This Row],[Insurance Coverage]]</f>
        <v>11651.036851198071</v>
      </c>
      <c r="R600">
        <f>_xlfn.XLOOKUP(Main[[#This Row],[Patient_ID]],Hospitalvisits[Patient_ID],Hospitalvisits[Readmission Status])</f>
        <v>1</v>
      </c>
      <c r="S600" t="str">
        <f>_xlfn.XLOOKUP(Main[[#This Row],[Patient_ID]],Hospitalvisits[Patient_ID],Hospitalvisits[Hospital_Bed])</f>
        <v>Semi-Private Room</v>
      </c>
    </row>
    <row r="601" spans="1:19">
      <c r="A601">
        <v>666</v>
      </c>
      <c r="B601" t="s">
        <v>679</v>
      </c>
      <c r="C601">
        <v>19</v>
      </c>
      <c r="D601" t="str" cm="1">
        <f t="array" ref="D601">_xlfn.IFS(Main[[#This Row],[Age]]&lt;=23,"[0-23]",Main[[#This Row],[Age]]&lt;=45,"[24-45]",Main[[#This Row],[Age]]&lt;=68,"[46-68]",Main[[#This Row],[Age]]&gt;68,"[68+]")</f>
        <v>[0-23]</v>
      </c>
      <c r="E601" t="s">
        <v>9</v>
      </c>
      <c r="F601" t="s">
        <v>13</v>
      </c>
      <c r="G601" s="6">
        <v>30.29036637876845</v>
      </c>
      <c r="H601">
        <v>4</v>
      </c>
      <c r="I601">
        <v>3</v>
      </c>
      <c r="J601" s="3">
        <f>_xlfn.XLOOKUP(Main[[#This Row],[Patient_ID]],Hospitalvisits[Patient_ID],Hospitalvisits[Admission_Date])</f>
        <v>45223</v>
      </c>
      <c r="K601" s="3">
        <f>_xlfn.XLOOKUP(Main[[#This Row],[Patient_ID]],Hospitalvisits[Patient_ID],Hospitalvisits[Discharge_Date])</f>
        <v>45227</v>
      </c>
      <c r="L601">
        <f>Main[[#This Row],[Discharge Date]]-Main[[#This Row],[Admission Date]]</f>
        <v>4</v>
      </c>
      <c r="M601" t="str">
        <f>_xlfn.XLOOKUP(Main[[#This Row],[Patient_ID]],Hospitalvisits[Patient_ID],Hospitalvisits[Medical_Condition])</f>
        <v>Seizures</v>
      </c>
      <c r="N601" t="str">
        <f>_xlfn.XLOOKUP(Main[[#This Row],[Patient_ID]],Hospitalvisits[Patient_ID],Hospitalvisits[Department])</f>
        <v>Neurology</v>
      </c>
      <c r="O601" s="8">
        <f>_xlfn.XLOOKUP(Main[[#This Row],[Patient_ID]],Financials[Patient_ID],Financials[Total_Bill_Amount])</f>
        <v>18194</v>
      </c>
      <c r="P601">
        <f>_xlfn.XLOOKUP(Main[[#This Row],[Patient_ID]],Financials[Patient_ID],Financials[Insurance_Coverage])</f>
        <v>9628.7444959479872</v>
      </c>
      <c r="Q601">
        <f>Main[[#This Row],[Total  Bill Amount]]-Main[[#This Row],[Insurance Coverage]]</f>
        <v>8565.2555040520128</v>
      </c>
      <c r="R601">
        <f>_xlfn.XLOOKUP(Main[[#This Row],[Patient_ID]],Hospitalvisits[Patient_ID],Hospitalvisits[Readmission Status])</f>
        <v>0</v>
      </c>
      <c r="S601" t="str">
        <f>_xlfn.XLOOKUP(Main[[#This Row],[Patient_ID]],Hospitalvisits[Patient_ID],Hospitalvisits[Hospital_Bed])</f>
        <v>Private Room</v>
      </c>
    </row>
    <row r="602" spans="1:19">
      <c r="A602">
        <v>667</v>
      </c>
      <c r="B602" t="s">
        <v>680</v>
      </c>
      <c r="C602">
        <v>42</v>
      </c>
      <c r="D602" t="str" cm="1">
        <f t="array" ref="D602">_xlfn.IFS(Main[[#This Row],[Age]]&lt;=23,"[0-23]",Main[[#This Row],[Age]]&lt;=45,"[24-45]",Main[[#This Row],[Age]]&lt;=68,"[46-68]",Main[[#This Row],[Age]]&gt;68,"[68+]")</f>
        <v>[24-45]</v>
      </c>
      <c r="E602" t="s">
        <v>9</v>
      </c>
      <c r="F602" t="s">
        <v>16</v>
      </c>
      <c r="G602" s="6">
        <v>17.025443016331099</v>
      </c>
      <c r="H602">
        <v>3</v>
      </c>
      <c r="I602">
        <v>1</v>
      </c>
      <c r="J602" s="3">
        <f>_xlfn.XLOOKUP(Main[[#This Row],[Patient_ID]],Hospitalvisits[Patient_ID],Hospitalvisits[Admission_Date])</f>
        <v>44707</v>
      </c>
      <c r="K602" s="3">
        <f>_xlfn.XLOOKUP(Main[[#This Row],[Patient_ID]],Hospitalvisits[Patient_ID],Hospitalvisits[Discharge_Date])</f>
        <v>44711</v>
      </c>
      <c r="L602">
        <f>Main[[#This Row],[Discharge Date]]-Main[[#This Row],[Admission Date]]</f>
        <v>4</v>
      </c>
      <c r="M602" t="str">
        <f>_xlfn.XLOOKUP(Main[[#This Row],[Patient_ID]],Hospitalvisits[Patient_ID],Hospitalvisits[Medical_Condition])</f>
        <v>Hypertension</v>
      </c>
      <c r="N602" t="str">
        <f>_xlfn.XLOOKUP(Main[[#This Row],[Patient_ID]],Hospitalvisits[Patient_ID],Hospitalvisits[Department])</f>
        <v>Cardiology</v>
      </c>
      <c r="O602" s="8">
        <f>_xlfn.XLOOKUP(Main[[#This Row],[Patient_ID]],Financials[Patient_ID],Financials[Total_Bill_Amount])</f>
        <v>25433</v>
      </c>
      <c r="P602">
        <f>_xlfn.XLOOKUP(Main[[#This Row],[Patient_ID]],Financials[Patient_ID],Financials[Insurance_Coverage])</f>
        <v>21599.07595223757</v>
      </c>
      <c r="Q602">
        <f>Main[[#This Row],[Total  Bill Amount]]-Main[[#This Row],[Insurance Coverage]]</f>
        <v>3833.9240477624298</v>
      </c>
      <c r="R602">
        <f>_xlfn.XLOOKUP(Main[[#This Row],[Patient_ID]],Hospitalvisits[Patient_ID],Hospitalvisits[Readmission Status])</f>
        <v>0</v>
      </c>
      <c r="S602" t="str">
        <f>_xlfn.XLOOKUP(Main[[#This Row],[Patient_ID]],Hospitalvisits[Patient_ID],Hospitalvisits[Hospital_Bed])</f>
        <v>General Ward</v>
      </c>
    </row>
    <row r="603" spans="1:19">
      <c r="A603">
        <v>668</v>
      </c>
      <c r="B603" t="s">
        <v>681</v>
      </c>
      <c r="C603">
        <v>86</v>
      </c>
      <c r="D603" t="str" cm="1">
        <f t="array" ref="D603">_xlfn.IFS(Main[[#This Row],[Age]]&lt;=23,"[0-23]",Main[[#This Row],[Age]]&lt;=45,"[24-45]",Main[[#This Row],[Age]]&lt;=68,"[46-68]",Main[[#This Row],[Age]]&gt;68,"[68+]")</f>
        <v>[68+]</v>
      </c>
      <c r="E603" t="s">
        <v>9</v>
      </c>
      <c r="F603" t="s">
        <v>10</v>
      </c>
      <c r="G603" s="6">
        <v>24.652891012523341</v>
      </c>
      <c r="H603">
        <v>2</v>
      </c>
      <c r="I603">
        <v>6</v>
      </c>
      <c r="J603" s="3">
        <f>_xlfn.XLOOKUP(Main[[#This Row],[Patient_ID]],Hospitalvisits[Patient_ID],Hospitalvisits[Admission_Date])</f>
        <v>44628</v>
      </c>
      <c r="K603" s="3">
        <f>_xlfn.XLOOKUP(Main[[#This Row],[Patient_ID]],Hospitalvisits[Patient_ID],Hospitalvisits[Discharge_Date])</f>
        <v>44629</v>
      </c>
      <c r="L603">
        <f>Main[[#This Row],[Discharge Date]]-Main[[#This Row],[Admission Date]]</f>
        <v>1</v>
      </c>
      <c r="M603" t="str">
        <f>_xlfn.XLOOKUP(Main[[#This Row],[Patient_ID]],Hospitalvisits[Patient_ID],Hospitalvisits[Medical_Condition])</f>
        <v>Allergies</v>
      </c>
      <c r="N603" t="str">
        <f>_xlfn.XLOOKUP(Main[[#This Row],[Patient_ID]],Hospitalvisits[Patient_ID],Hospitalvisits[Department])</f>
        <v>Pediatrics</v>
      </c>
      <c r="O603" s="8">
        <f>_xlfn.XLOOKUP(Main[[#This Row],[Patient_ID]],Financials[Patient_ID],Financials[Total_Bill_Amount])</f>
        <v>7624</v>
      </c>
      <c r="P603">
        <f>_xlfn.XLOOKUP(Main[[#This Row],[Patient_ID]],Financials[Patient_ID],Financials[Insurance_Coverage])</f>
        <v>6613.9294453802977</v>
      </c>
      <c r="Q603">
        <f>Main[[#This Row],[Total  Bill Amount]]-Main[[#This Row],[Insurance Coverage]]</f>
        <v>1010.0705546197023</v>
      </c>
      <c r="R603">
        <f>_xlfn.XLOOKUP(Main[[#This Row],[Patient_ID]],Hospitalvisits[Patient_ID],Hospitalvisits[Readmission Status])</f>
        <v>0</v>
      </c>
      <c r="S603" t="str">
        <f>_xlfn.XLOOKUP(Main[[#This Row],[Patient_ID]],Hospitalvisits[Patient_ID],Hospitalvisits[Hospital_Bed])</f>
        <v>General Ward</v>
      </c>
    </row>
    <row r="604" spans="1:19">
      <c r="A604">
        <v>669</v>
      </c>
      <c r="B604" t="s">
        <v>682</v>
      </c>
      <c r="C604">
        <v>3</v>
      </c>
      <c r="D604" t="str" cm="1">
        <f t="array" ref="D604">_xlfn.IFS(Main[[#This Row],[Age]]&lt;=23,"[0-23]",Main[[#This Row],[Age]]&lt;=45,"[24-45]",Main[[#This Row],[Age]]&lt;=68,"[46-68]",Main[[#This Row],[Age]]&gt;68,"[68+]")</f>
        <v>[0-23]</v>
      </c>
      <c r="E604" t="s">
        <v>9</v>
      </c>
      <c r="F604" t="s">
        <v>10</v>
      </c>
      <c r="G604" s="6">
        <v>39.670054522338297</v>
      </c>
      <c r="H604">
        <v>4</v>
      </c>
      <c r="I604">
        <v>7</v>
      </c>
      <c r="J604" s="3">
        <f>_xlfn.XLOOKUP(Main[[#This Row],[Patient_ID]],Hospitalvisits[Patient_ID],Hospitalvisits[Admission_Date])</f>
        <v>44989</v>
      </c>
      <c r="K604" s="3">
        <f>_xlfn.XLOOKUP(Main[[#This Row],[Patient_ID]],Hospitalvisits[Patient_ID],Hospitalvisits[Discharge_Date])</f>
        <v>44993</v>
      </c>
      <c r="L604">
        <f>Main[[#This Row],[Discharge Date]]-Main[[#This Row],[Admission Date]]</f>
        <v>4</v>
      </c>
      <c r="M604" t="str">
        <f>_xlfn.XLOOKUP(Main[[#This Row],[Patient_ID]],Hospitalvisits[Patient_ID],Hospitalvisits[Medical_Condition])</f>
        <v>Heart Disease</v>
      </c>
      <c r="N604" t="str">
        <f>_xlfn.XLOOKUP(Main[[#This Row],[Patient_ID]],Hospitalvisits[Patient_ID],Hospitalvisits[Department])</f>
        <v>Cardiology</v>
      </c>
      <c r="O604" s="8">
        <f>_xlfn.XLOOKUP(Main[[#This Row],[Patient_ID]],Financials[Patient_ID],Financials[Total_Bill_Amount])</f>
        <v>22467</v>
      </c>
      <c r="P604">
        <f>_xlfn.XLOOKUP(Main[[#This Row],[Patient_ID]],Financials[Patient_ID],Financials[Insurance_Coverage])</f>
        <v>13066.523620285931</v>
      </c>
      <c r="Q604">
        <f>Main[[#This Row],[Total  Bill Amount]]-Main[[#This Row],[Insurance Coverage]]</f>
        <v>9400.4763797140695</v>
      </c>
      <c r="R604">
        <f>_xlfn.XLOOKUP(Main[[#This Row],[Patient_ID]],Hospitalvisits[Patient_ID],Hospitalvisits[Readmission Status])</f>
        <v>0</v>
      </c>
      <c r="S604" t="str">
        <f>_xlfn.XLOOKUP(Main[[#This Row],[Patient_ID]],Hospitalvisits[Patient_ID],Hospitalvisits[Hospital_Bed])</f>
        <v>General Ward</v>
      </c>
    </row>
    <row r="605" spans="1:19">
      <c r="A605">
        <v>670</v>
      </c>
      <c r="B605" t="s">
        <v>683</v>
      </c>
      <c r="C605">
        <v>46</v>
      </c>
      <c r="D605" t="str" cm="1">
        <f t="array" ref="D605">_xlfn.IFS(Main[[#This Row],[Age]]&lt;=23,"[0-23]",Main[[#This Row],[Age]]&lt;=45,"[24-45]",Main[[#This Row],[Age]]&lt;=68,"[46-68]",Main[[#This Row],[Age]]&gt;68,"[68+]")</f>
        <v>[46-68]</v>
      </c>
      <c r="E605" t="s">
        <v>12</v>
      </c>
      <c r="F605" t="s">
        <v>16</v>
      </c>
      <c r="G605" s="6">
        <v>31.0863537576687</v>
      </c>
      <c r="H605">
        <v>1</v>
      </c>
      <c r="I605">
        <v>8</v>
      </c>
      <c r="J605" s="3">
        <f>_xlfn.XLOOKUP(Main[[#This Row],[Patient_ID]],Hospitalvisits[Patient_ID],Hospitalvisits[Admission_Date])</f>
        <v>44609</v>
      </c>
      <c r="K605" s="3">
        <f>_xlfn.XLOOKUP(Main[[#This Row],[Patient_ID]],Hospitalvisits[Patient_ID],Hospitalvisits[Discharge_Date])</f>
        <v>44614</v>
      </c>
      <c r="L605">
        <f>Main[[#This Row],[Discharge Date]]-Main[[#This Row],[Admission Date]]</f>
        <v>5</v>
      </c>
      <c r="M605" t="str">
        <f>_xlfn.XLOOKUP(Main[[#This Row],[Patient_ID]],Hospitalvisits[Patient_ID],Hospitalvisits[Medical_Condition])</f>
        <v>Hypertension</v>
      </c>
      <c r="N605" t="str">
        <f>_xlfn.XLOOKUP(Main[[#This Row],[Patient_ID]],Hospitalvisits[Patient_ID],Hospitalvisits[Department])</f>
        <v>Cardiology</v>
      </c>
      <c r="O605" s="8">
        <f>_xlfn.XLOOKUP(Main[[#This Row],[Patient_ID]],Financials[Patient_ID],Financials[Total_Bill_Amount])</f>
        <v>28779</v>
      </c>
      <c r="P605">
        <f>_xlfn.XLOOKUP(Main[[#This Row],[Patient_ID]],Financials[Patient_ID],Financials[Insurance_Coverage])</f>
        <v>17431.19451451155</v>
      </c>
      <c r="Q605">
        <f>Main[[#This Row],[Total  Bill Amount]]-Main[[#This Row],[Insurance Coverage]]</f>
        <v>11347.80548548845</v>
      </c>
      <c r="R605">
        <f>_xlfn.XLOOKUP(Main[[#This Row],[Patient_ID]],Hospitalvisits[Patient_ID],Hospitalvisits[Readmission Status])</f>
        <v>0</v>
      </c>
      <c r="S605" t="str">
        <f>_xlfn.XLOOKUP(Main[[#This Row],[Patient_ID]],Hospitalvisits[Patient_ID],Hospitalvisits[Hospital_Bed])</f>
        <v>Private Room</v>
      </c>
    </row>
    <row r="606" spans="1:19">
      <c r="A606">
        <v>671</v>
      </c>
      <c r="B606" t="s">
        <v>684</v>
      </c>
      <c r="C606">
        <v>69</v>
      </c>
      <c r="D606" t="str" cm="1">
        <f t="array" ref="D606">_xlfn.IFS(Main[[#This Row],[Age]]&lt;=23,"[0-23]",Main[[#This Row],[Age]]&lt;=45,"[24-45]",Main[[#This Row],[Age]]&lt;=68,"[46-68]",Main[[#This Row],[Age]]&gt;68,"[68+]")</f>
        <v>[68+]</v>
      </c>
      <c r="E606" t="s">
        <v>12</v>
      </c>
      <c r="F606" t="s">
        <v>16</v>
      </c>
      <c r="G606" s="6">
        <v>24.209482141825521</v>
      </c>
      <c r="H606">
        <v>3</v>
      </c>
      <c r="I606">
        <v>3</v>
      </c>
      <c r="J606" s="3">
        <f>_xlfn.XLOOKUP(Main[[#This Row],[Patient_ID]],Hospitalvisits[Patient_ID],Hospitalvisits[Admission_Date])</f>
        <v>44944</v>
      </c>
      <c r="K606" s="3">
        <f>_xlfn.XLOOKUP(Main[[#This Row],[Patient_ID]],Hospitalvisits[Patient_ID],Hospitalvisits[Discharge_Date])</f>
        <v>44950</v>
      </c>
      <c r="L606">
        <f>Main[[#This Row],[Discharge Date]]-Main[[#This Row],[Admission Date]]</f>
        <v>6</v>
      </c>
      <c r="M606" t="str">
        <f>_xlfn.XLOOKUP(Main[[#This Row],[Patient_ID]],Hospitalvisits[Patient_ID],Hospitalvisits[Medical_Condition])</f>
        <v>Stroke</v>
      </c>
      <c r="N606" t="str">
        <f>_xlfn.XLOOKUP(Main[[#This Row],[Patient_ID]],Hospitalvisits[Patient_ID],Hospitalvisits[Department])</f>
        <v>Neurology</v>
      </c>
      <c r="O606" s="8">
        <f>_xlfn.XLOOKUP(Main[[#This Row],[Patient_ID]],Financials[Patient_ID],Financials[Total_Bill_Amount])</f>
        <v>14449</v>
      </c>
      <c r="P606">
        <f>_xlfn.XLOOKUP(Main[[#This Row],[Patient_ID]],Financials[Patient_ID],Financials[Insurance_Coverage])</f>
        <v>9227.5710968786389</v>
      </c>
      <c r="Q606">
        <f>Main[[#This Row],[Total  Bill Amount]]-Main[[#This Row],[Insurance Coverage]]</f>
        <v>5221.4289031213611</v>
      </c>
      <c r="R606">
        <f>_xlfn.XLOOKUP(Main[[#This Row],[Patient_ID]],Hospitalvisits[Patient_ID],Hospitalvisits[Readmission Status])</f>
        <v>0</v>
      </c>
      <c r="S606" t="str">
        <f>_xlfn.XLOOKUP(Main[[#This Row],[Patient_ID]],Hospitalvisits[Patient_ID],Hospitalvisits[Hospital_Bed])</f>
        <v>ICU</v>
      </c>
    </row>
    <row r="607" spans="1:19">
      <c r="A607">
        <v>673</v>
      </c>
      <c r="B607" t="s">
        <v>686</v>
      </c>
      <c r="C607">
        <v>81</v>
      </c>
      <c r="D607" t="str" cm="1">
        <f t="array" ref="D607">_xlfn.IFS(Main[[#This Row],[Age]]&lt;=23,"[0-23]",Main[[#This Row],[Age]]&lt;=45,"[24-45]",Main[[#This Row],[Age]]&lt;=68,"[46-68]",Main[[#This Row],[Age]]&gt;68,"[68+]")</f>
        <v>[68+]</v>
      </c>
      <c r="E607" t="s">
        <v>12</v>
      </c>
      <c r="F607" t="s">
        <v>16</v>
      </c>
      <c r="G607" s="6">
        <v>30.355942654950631</v>
      </c>
      <c r="H607">
        <v>0</v>
      </c>
      <c r="I607">
        <v>8</v>
      </c>
      <c r="J607" s="3">
        <f>_xlfn.XLOOKUP(Main[[#This Row],[Patient_ID]],Hospitalvisits[Patient_ID],Hospitalvisits[Admission_Date])</f>
        <v>44846</v>
      </c>
      <c r="K607" s="3">
        <f>_xlfn.XLOOKUP(Main[[#This Row],[Patient_ID]],Hospitalvisits[Patient_ID],Hospitalvisits[Discharge_Date])</f>
        <v>44848</v>
      </c>
      <c r="L607">
        <f>Main[[#This Row],[Discharge Date]]-Main[[#This Row],[Admission Date]]</f>
        <v>2</v>
      </c>
      <c r="M607" t="str">
        <f>_xlfn.XLOOKUP(Main[[#This Row],[Patient_ID]],Hospitalvisits[Patient_ID],Hospitalvisits[Medical_Condition])</f>
        <v>Asthma</v>
      </c>
      <c r="N607" t="str">
        <f>_xlfn.XLOOKUP(Main[[#This Row],[Patient_ID]],Hospitalvisits[Patient_ID],Hospitalvisits[Department])</f>
        <v>Pediatrics</v>
      </c>
      <c r="O607" s="8">
        <f>_xlfn.XLOOKUP(Main[[#This Row],[Patient_ID]],Financials[Patient_ID],Financials[Total_Bill_Amount])</f>
        <v>19163</v>
      </c>
      <c r="P607">
        <f>_xlfn.XLOOKUP(Main[[#This Row],[Patient_ID]],Financials[Patient_ID],Financials[Insurance_Coverage])</f>
        <v>13078.415770362541</v>
      </c>
      <c r="Q607">
        <f>Main[[#This Row],[Total  Bill Amount]]-Main[[#This Row],[Insurance Coverage]]</f>
        <v>6084.5842296374594</v>
      </c>
      <c r="R607">
        <f>_xlfn.XLOOKUP(Main[[#This Row],[Patient_ID]],Hospitalvisits[Patient_ID],Hospitalvisits[Readmission Status])</f>
        <v>0</v>
      </c>
      <c r="S607" t="str">
        <f>_xlfn.XLOOKUP(Main[[#This Row],[Patient_ID]],Hospitalvisits[Patient_ID],Hospitalvisits[Hospital_Bed])</f>
        <v>ICU</v>
      </c>
    </row>
    <row r="608" spans="1:19">
      <c r="A608">
        <v>674</v>
      </c>
      <c r="B608" t="s">
        <v>687</v>
      </c>
      <c r="C608">
        <v>48</v>
      </c>
      <c r="D608" t="str" cm="1">
        <f t="array" ref="D608">_xlfn.IFS(Main[[#This Row],[Age]]&lt;=23,"[0-23]",Main[[#This Row],[Age]]&lt;=45,"[24-45]",Main[[#This Row],[Age]]&lt;=68,"[46-68]",Main[[#This Row],[Age]]&gt;68,"[68+]")</f>
        <v>[46-68]</v>
      </c>
      <c r="E608" t="s">
        <v>9</v>
      </c>
      <c r="F608" t="s">
        <v>16</v>
      </c>
      <c r="G608" s="6">
        <v>22.662161914761139</v>
      </c>
      <c r="H608">
        <v>2</v>
      </c>
      <c r="I608">
        <v>10</v>
      </c>
      <c r="J608" s="3">
        <f>_xlfn.XLOOKUP(Main[[#This Row],[Patient_ID]],Hospitalvisits[Patient_ID],Hospitalvisits[Admission_Date])</f>
        <v>44642</v>
      </c>
      <c r="K608" s="3">
        <f>_xlfn.XLOOKUP(Main[[#This Row],[Patient_ID]],Hospitalvisits[Patient_ID],Hospitalvisits[Discharge_Date])</f>
        <v>44649</v>
      </c>
      <c r="L608">
        <f>Main[[#This Row],[Discharge Date]]-Main[[#This Row],[Admission Date]]</f>
        <v>7</v>
      </c>
      <c r="M608" t="str">
        <f>_xlfn.XLOOKUP(Main[[#This Row],[Patient_ID]],Hospitalvisits[Patient_ID],Hospitalvisits[Medical_Condition])</f>
        <v>Stroke</v>
      </c>
      <c r="N608" t="str">
        <f>_xlfn.XLOOKUP(Main[[#This Row],[Patient_ID]],Hospitalvisits[Patient_ID],Hospitalvisits[Department])</f>
        <v>Neurology</v>
      </c>
      <c r="O608" s="8">
        <f>_xlfn.XLOOKUP(Main[[#This Row],[Patient_ID]],Financials[Patient_ID],Financials[Total_Bill_Amount])</f>
        <v>8795</v>
      </c>
      <c r="P608">
        <f>_xlfn.XLOOKUP(Main[[#This Row],[Patient_ID]],Financials[Patient_ID],Financials[Insurance_Coverage])</f>
        <v>6517.8118494777846</v>
      </c>
      <c r="Q608">
        <f>Main[[#This Row],[Total  Bill Amount]]-Main[[#This Row],[Insurance Coverage]]</f>
        <v>2277.1881505222154</v>
      </c>
      <c r="R608">
        <f>_xlfn.XLOOKUP(Main[[#This Row],[Patient_ID]],Hospitalvisits[Patient_ID],Hospitalvisits[Readmission Status])</f>
        <v>0</v>
      </c>
      <c r="S608" t="str">
        <f>_xlfn.XLOOKUP(Main[[#This Row],[Patient_ID]],Hospitalvisits[Patient_ID],Hospitalvisits[Hospital_Bed])</f>
        <v>Private Room</v>
      </c>
    </row>
    <row r="609" spans="1:19">
      <c r="A609">
        <v>675</v>
      </c>
      <c r="B609" t="s">
        <v>688</v>
      </c>
      <c r="C609">
        <v>19</v>
      </c>
      <c r="D609" t="str" cm="1">
        <f t="array" ref="D609">_xlfn.IFS(Main[[#This Row],[Age]]&lt;=23,"[0-23]",Main[[#This Row],[Age]]&lt;=45,"[24-45]",Main[[#This Row],[Age]]&lt;=68,"[46-68]",Main[[#This Row],[Age]]&gt;68,"[68+]")</f>
        <v>[0-23]</v>
      </c>
      <c r="E609" t="s">
        <v>12</v>
      </c>
      <c r="F609" t="s">
        <v>13</v>
      </c>
      <c r="G609" s="6">
        <v>26.104055107197709</v>
      </c>
      <c r="H609">
        <v>1</v>
      </c>
      <c r="I609">
        <v>3</v>
      </c>
      <c r="J609" s="3">
        <f>_xlfn.XLOOKUP(Main[[#This Row],[Patient_ID]],Hospitalvisits[Patient_ID],Hospitalvisits[Admission_Date])</f>
        <v>44650</v>
      </c>
      <c r="K609" s="3">
        <f>_xlfn.XLOOKUP(Main[[#This Row],[Patient_ID]],Hospitalvisits[Patient_ID],Hospitalvisits[Discharge_Date])</f>
        <v>44652</v>
      </c>
      <c r="L609">
        <f>Main[[#This Row],[Discharge Date]]-Main[[#This Row],[Admission Date]]</f>
        <v>2</v>
      </c>
      <c r="M609" t="str">
        <f>_xlfn.XLOOKUP(Main[[#This Row],[Patient_ID]],Hospitalvisits[Patient_ID],Hospitalvisits[Medical_Condition])</f>
        <v>Asthma</v>
      </c>
      <c r="N609" t="str">
        <f>_xlfn.XLOOKUP(Main[[#This Row],[Patient_ID]],Hospitalvisits[Patient_ID],Hospitalvisits[Department])</f>
        <v>Pediatrics</v>
      </c>
      <c r="O609" s="8">
        <f>_xlfn.XLOOKUP(Main[[#This Row],[Patient_ID]],Financials[Patient_ID],Financials[Total_Bill_Amount])</f>
        <v>14628</v>
      </c>
      <c r="P609">
        <f>_xlfn.XLOOKUP(Main[[#This Row],[Patient_ID]],Financials[Patient_ID],Financials[Insurance_Coverage])</f>
        <v>10416.444659330449</v>
      </c>
      <c r="Q609">
        <f>Main[[#This Row],[Total  Bill Amount]]-Main[[#This Row],[Insurance Coverage]]</f>
        <v>4211.5553406695508</v>
      </c>
      <c r="R609">
        <f>_xlfn.XLOOKUP(Main[[#This Row],[Patient_ID]],Hospitalvisits[Patient_ID],Hospitalvisits[Readmission Status])</f>
        <v>0</v>
      </c>
      <c r="S609" t="str">
        <f>_xlfn.XLOOKUP(Main[[#This Row],[Patient_ID]],Hospitalvisits[Patient_ID],Hospitalvisits[Hospital_Bed])</f>
        <v>Semi-Private Room</v>
      </c>
    </row>
    <row r="610" spans="1:19">
      <c r="A610">
        <v>676</v>
      </c>
      <c r="B610" t="s">
        <v>689</v>
      </c>
      <c r="C610">
        <v>4</v>
      </c>
      <c r="D610" t="str" cm="1">
        <f t="array" ref="D610">_xlfn.IFS(Main[[#This Row],[Age]]&lt;=23,"[0-23]",Main[[#This Row],[Age]]&lt;=45,"[24-45]",Main[[#This Row],[Age]]&lt;=68,"[46-68]",Main[[#This Row],[Age]]&gt;68,"[68+]")</f>
        <v>[0-23]</v>
      </c>
      <c r="E610" t="s">
        <v>12</v>
      </c>
      <c r="F610" t="s">
        <v>13</v>
      </c>
      <c r="G610" s="6">
        <v>29.42724776899313</v>
      </c>
      <c r="H610">
        <v>0</v>
      </c>
      <c r="I610">
        <v>4</v>
      </c>
      <c r="J610" s="3">
        <f>_xlfn.XLOOKUP(Main[[#This Row],[Patient_ID]],Hospitalvisits[Patient_ID],Hospitalvisits[Admission_Date])</f>
        <v>45202</v>
      </c>
      <c r="K610" s="3">
        <f>_xlfn.XLOOKUP(Main[[#This Row],[Patient_ID]],Hospitalvisits[Patient_ID],Hospitalvisits[Discharge_Date])</f>
        <v>45210</v>
      </c>
      <c r="L610">
        <f>Main[[#This Row],[Discharge Date]]-Main[[#This Row],[Admission Date]]</f>
        <v>8</v>
      </c>
      <c r="M610" t="str">
        <f>_xlfn.XLOOKUP(Main[[#This Row],[Patient_ID]],Hospitalvisits[Patient_ID],Hospitalvisits[Medical_Condition])</f>
        <v>Severe Trauma</v>
      </c>
      <c r="N610" t="str">
        <f>_xlfn.XLOOKUP(Main[[#This Row],[Patient_ID]],Hospitalvisits[Patient_ID],Hospitalvisits[Department])</f>
        <v>Emergency</v>
      </c>
      <c r="O610" s="8">
        <f>_xlfn.XLOOKUP(Main[[#This Row],[Patient_ID]],Financials[Patient_ID],Financials[Total_Bill_Amount])</f>
        <v>17202</v>
      </c>
      <c r="P610">
        <f>_xlfn.XLOOKUP(Main[[#This Row],[Patient_ID]],Financials[Patient_ID],Financials[Insurance_Coverage])</f>
        <v>13681.122629007739</v>
      </c>
      <c r="Q610">
        <f>Main[[#This Row],[Total  Bill Amount]]-Main[[#This Row],[Insurance Coverage]]</f>
        <v>3520.8773709922607</v>
      </c>
      <c r="R610">
        <f>_xlfn.XLOOKUP(Main[[#This Row],[Patient_ID]],Hospitalvisits[Patient_ID],Hospitalvisits[Readmission Status])</f>
        <v>0</v>
      </c>
      <c r="S610" t="str">
        <f>_xlfn.XLOOKUP(Main[[#This Row],[Patient_ID]],Hospitalvisits[Patient_ID],Hospitalvisits[Hospital_Bed])</f>
        <v>General Ward</v>
      </c>
    </row>
    <row r="611" spans="1:19">
      <c r="A611">
        <v>677</v>
      </c>
      <c r="B611" t="s">
        <v>690</v>
      </c>
      <c r="C611">
        <v>85</v>
      </c>
      <c r="D611" t="str" cm="1">
        <f t="array" ref="D611">_xlfn.IFS(Main[[#This Row],[Age]]&lt;=23,"[0-23]",Main[[#This Row],[Age]]&lt;=45,"[24-45]",Main[[#This Row],[Age]]&lt;=68,"[46-68]",Main[[#This Row],[Age]]&gt;68,"[68+]")</f>
        <v>[68+]</v>
      </c>
      <c r="E611" t="s">
        <v>9</v>
      </c>
      <c r="F611" t="s">
        <v>18</v>
      </c>
      <c r="G611" s="6">
        <v>38.19271314432217</v>
      </c>
      <c r="H611">
        <v>2</v>
      </c>
      <c r="I611">
        <v>4</v>
      </c>
      <c r="J611" s="3">
        <f>_xlfn.XLOOKUP(Main[[#This Row],[Patient_ID]],Hospitalvisits[Patient_ID],Hospitalvisits[Admission_Date])</f>
        <v>45520</v>
      </c>
      <c r="K611" s="3">
        <f>_xlfn.XLOOKUP(Main[[#This Row],[Patient_ID]],Hospitalvisits[Patient_ID],Hospitalvisits[Discharge_Date])</f>
        <v>45523</v>
      </c>
      <c r="L611">
        <f>Main[[#This Row],[Discharge Date]]-Main[[#This Row],[Admission Date]]</f>
        <v>3</v>
      </c>
      <c r="M611" t="str">
        <f>_xlfn.XLOOKUP(Main[[#This Row],[Patient_ID]],Hospitalvisits[Patient_ID],Hospitalvisits[Medical_Condition])</f>
        <v>Hypertension</v>
      </c>
      <c r="N611" t="str">
        <f>_xlfn.XLOOKUP(Main[[#This Row],[Patient_ID]],Hospitalvisits[Patient_ID],Hospitalvisits[Department])</f>
        <v>Cardiology</v>
      </c>
      <c r="O611" s="8">
        <f>_xlfn.XLOOKUP(Main[[#This Row],[Patient_ID]],Financials[Patient_ID],Financials[Total_Bill_Amount])</f>
        <v>16948</v>
      </c>
      <c r="P611">
        <f>_xlfn.XLOOKUP(Main[[#This Row],[Patient_ID]],Financials[Patient_ID],Financials[Insurance_Coverage])</f>
        <v>9472.6533741096882</v>
      </c>
      <c r="Q611">
        <f>Main[[#This Row],[Total  Bill Amount]]-Main[[#This Row],[Insurance Coverage]]</f>
        <v>7475.3466258903118</v>
      </c>
      <c r="R611">
        <f>_xlfn.XLOOKUP(Main[[#This Row],[Patient_ID]],Hospitalvisits[Patient_ID],Hospitalvisits[Readmission Status])</f>
        <v>0</v>
      </c>
      <c r="S611" t="str">
        <f>_xlfn.XLOOKUP(Main[[#This Row],[Patient_ID]],Hospitalvisits[Patient_ID],Hospitalvisits[Hospital_Bed])</f>
        <v>Private Room</v>
      </c>
    </row>
    <row r="612" spans="1:19">
      <c r="A612">
        <v>678</v>
      </c>
      <c r="B612" t="s">
        <v>691</v>
      </c>
      <c r="C612">
        <v>69</v>
      </c>
      <c r="D612" t="str" cm="1">
        <f t="array" ref="D612">_xlfn.IFS(Main[[#This Row],[Age]]&lt;=23,"[0-23]",Main[[#This Row],[Age]]&lt;=45,"[24-45]",Main[[#This Row],[Age]]&lt;=68,"[46-68]",Main[[#This Row],[Age]]&gt;68,"[68+]")</f>
        <v>[68+]</v>
      </c>
      <c r="E612" t="s">
        <v>9</v>
      </c>
      <c r="F612" t="s">
        <v>16</v>
      </c>
      <c r="G612" s="6">
        <v>22.096869809014411</v>
      </c>
      <c r="H612">
        <v>5</v>
      </c>
      <c r="I612">
        <v>4</v>
      </c>
      <c r="J612" s="3">
        <f>_xlfn.XLOOKUP(Main[[#This Row],[Patient_ID]],Hospitalvisits[Patient_ID],Hospitalvisits[Admission_Date])</f>
        <v>44641</v>
      </c>
      <c r="K612" s="3">
        <f>_xlfn.XLOOKUP(Main[[#This Row],[Patient_ID]],Hospitalvisits[Patient_ID],Hospitalvisits[Discharge_Date])</f>
        <v>44651</v>
      </c>
      <c r="L612">
        <f>Main[[#This Row],[Discharge Date]]-Main[[#This Row],[Admission Date]]</f>
        <v>10</v>
      </c>
      <c r="M612" t="str">
        <f>_xlfn.XLOOKUP(Main[[#This Row],[Patient_ID]],Hospitalvisits[Patient_ID],Hospitalvisits[Medical_Condition])</f>
        <v>Severe Trauma</v>
      </c>
      <c r="N612" t="str">
        <f>_xlfn.XLOOKUP(Main[[#This Row],[Patient_ID]],Hospitalvisits[Patient_ID],Hospitalvisits[Department])</f>
        <v>Emergency</v>
      </c>
      <c r="O612" s="8">
        <f>_xlfn.XLOOKUP(Main[[#This Row],[Patient_ID]],Financials[Patient_ID],Financials[Total_Bill_Amount])</f>
        <v>34045</v>
      </c>
      <c r="P612">
        <f>_xlfn.XLOOKUP(Main[[#This Row],[Patient_ID]],Financials[Patient_ID],Financials[Insurance_Coverage])</f>
        <v>23093.971791201631</v>
      </c>
      <c r="Q612">
        <f>Main[[#This Row],[Total  Bill Amount]]-Main[[#This Row],[Insurance Coverage]]</f>
        <v>10951.028208798369</v>
      </c>
      <c r="R612">
        <f>_xlfn.XLOOKUP(Main[[#This Row],[Patient_ID]],Hospitalvisits[Patient_ID],Hospitalvisits[Readmission Status])</f>
        <v>0</v>
      </c>
      <c r="S612" t="str">
        <f>_xlfn.XLOOKUP(Main[[#This Row],[Patient_ID]],Hospitalvisits[Patient_ID],Hospitalvisits[Hospital_Bed])</f>
        <v>ICU</v>
      </c>
    </row>
    <row r="613" spans="1:19">
      <c r="A613">
        <v>679</v>
      </c>
      <c r="B613" t="s">
        <v>692</v>
      </c>
      <c r="C613">
        <v>64</v>
      </c>
      <c r="D613" t="str" cm="1">
        <f t="array" ref="D613">_xlfn.IFS(Main[[#This Row],[Age]]&lt;=23,"[0-23]",Main[[#This Row],[Age]]&lt;=45,"[24-45]",Main[[#This Row],[Age]]&lt;=68,"[46-68]",Main[[#This Row],[Age]]&gt;68,"[68+]")</f>
        <v>[46-68]</v>
      </c>
      <c r="E613" t="s">
        <v>12</v>
      </c>
      <c r="F613" t="s">
        <v>18</v>
      </c>
      <c r="G613" s="6">
        <v>32.613120260330767</v>
      </c>
      <c r="H613">
        <v>1</v>
      </c>
      <c r="I613">
        <v>8</v>
      </c>
      <c r="J613" s="3">
        <f>_xlfn.XLOOKUP(Main[[#This Row],[Patient_ID]],Hospitalvisits[Patient_ID],Hospitalvisits[Admission_Date])</f>
        <v>45202</v>
      </c>
      <c r="K613" s="3">
        <f>_xlfn.XLOOKUP(Main[[#This Row],[Patient_ID]],Hospitalvisits[Patient_ID],Hospitalvisits[Discharge_Date])</f>
        <v>45208</v>
      </c>
      <c r="L613">
        <f>Main[[#This Row],[Discharge Date]]-Main[[#This Row],[Admission Date]]</f>
        <v>6</v>
      </c>
      <c r="M613" t="str">
        <f>_xlfn.XLOOKUP(Main[[#This Row],[Patient_ID]],Hospitalvisits[Patient_ID],Hospitalvisits[Medical_Condition])</f>
        <v>Seizures</v>
      </c>
      <c r="N613" t="str">
        <f>_xlfn.XLOOKUP(Main[[#This Row],[Patient_ID]],Hospitalvisits[Patient_ID],Hospitalvisits[Department])</f>
        <v>Neurology</v>
      </c>
      <c r="O613" s="8">
        <f>_xlfn.XLOOKUP(Main[[#This Row],[Patient_ID]],Financials[Patient_ID],Financials[Total_Bill_Amount])</f>
        <v>27245</v>
      </c>
      <c r="P613">
        <f>_xlfn.XLOOKUP(Main[[#This Row],[Patient_ID]],Financials[Patient_ID],Financials[Insurance_Coverage])</f>
        <v>22848.64840232733</v>
      </c>
      <c r="Q613">
        <f>Main[[#This Row],[Total  Bill Amount]]-Main[[#This Row],[Insurance Coverage]]</f>
        <v>4396.3515976726703</v>
      </c>
      <c r="R613">
        <f>_xlfn.XLOOKUP(Main[[#This Row],[Patient_ID]],Hospitalvisits[Patient_ID],Hospitalvisits[Readmission Status])</f>
        <v>0</v>
      </c>
      <c r="S613" t="str">
        <f>_xlfn.XLOOKUP(Main[[#This Row],[Patient_ID]],Hospitalvisits[Patient_ID],Hospitalvisits[Hospital_Bed])</f>
        <v>Semi-Private Room</v>
      </c>
    </row>
    <row r="614" spans="1:19">
      <c r="A614">
        <v>680</v>
      </c>
      <c r="B614" t="s">
        <v>693</v>
      </c>
      <c r="C614">
        <v>30</v>
      </c>
      <c r="D614" t="str" cm="1">
        <f t="array" ref="D614">_xlfn.IFS(Main[[#This Row],[Age]]&lt;=23,"[0-23]",Main[[#This Row],[Age]]&lt;=45,"[24-45]",Main[[#This Row],[Age]]&lt;=68,"[46-68]",Main[[#This Row],[Age]]&gt;68,"[68+]")</f>
        <v>[24-45]</v>
      </c>
      <c r="E614" t="s">
        <v>12</v>
      </c>
      <c r="F614" t="s">
        <v>18</v>
      </c>
      <c r="G614" s="6">
        <v>38.822583721721557</v>
      </c>
      <c r="H614">
        <v>3</v>
      </c>
      <c r="I614">
        <v>6</v>
      </c>
      <c r="J614" s="3">
        <f>_xlfn.XLOOKUP(Main[[#This Row],[Patient_ID]],Hospitalvisits[Patient_ID],Hospitalvisits[Admission_Date])</f>
        <v>44994</v>
      </c>
      <c r="K614" s="3">
        <f>_xlfn.XLOOKUP(Main[[#This Row],[Patient_ID]],Hospitalvisits[Patient_ID],Hospitalvisits[Discharge_Date])</f>
        <v>44999</v>
      </c>
      <c r="L614">
        <f>Main[[#This Row],[Discharge Date]]-Main[[#This Row],[Admission Date]]</f>
        <v>5</v>
      </c>
      <c r="M614" t="str">
        <f>_xlfn.XLOOKUP(Main[[#This Row],[Patient_ID]],Hospitalvisits[Patient_ID],Hospitalvisits[Medical_Condition])</f>
        <v>Fracture</v>
      </c>
      <c r="N614" t="str">
        <f>_xlfn.XLOOKUP(Main[[#This Row],[Patient_ID]],Hospitalvisits[Patient_ID],Hospitalvisits[Department])</f>
        <v>Orthopedics</v>
      </c>
      <c r="O614" s="8">
        <f>_xlfn.XLOOKUP(Main[[#This Row],[Patient_ID]],Financials[Patient_ID],Financials[Total_Bill_Amount])</f>
        <v>16359</v>
      </c>
      <c r="P614">
        <f>_xlfn.XLOOKUP(Main[[#This Row],[Patient_ID]],Financials[Patient_ID],Financials[Insurance_Coverage])</f>
        <v>10692.33047673679</v>
      </c>
      <c r="Q614">
        <f>Main[[#This Row],[Total  Bill Amount]]-Main[[#This Row],[Insurance Coverage]]</f>
        <v>5666.6695232632101</v>
      </c>
      <c r="R614">
        <f>_xlfn.XLOOKUP(Main[[#This Row],[Patient_ID]],Hospitalvisits[Patient_ID],Hospitalvisits[Readmission Status])</f>
        <v>0</v>
      </c>
      <c r="S614" t="str">
        <f>_xlfn.XLOOKUP(Main[[#This Row],[Patient_ID]],Hospitalvisits[Patient_ID],Hospitalvisits[Hospital_Bed])</f>
        <v>General Ward</v>
      </c>
    </row>
    <row r="615" spans="1:19">
      <c r="A615">
        <v>681</v>
      </c>
      <c r="B615" t="s">
        <v>694</v>
      </c>
      <c r="C615">
        <v>54</v>
      </c>
      <c r="D615" t="str" cm="1">
        <f t="array" ref="D615">_xlfn.IFS(Main[[#This Row],[Age]]&lt;=23,"[0-23]",Main[[#This Row],[Age]]&lt;=45,"[24-45]",Main[[#This Row],[Age]]&lt;=68,"[46-68]",Main[[#This Row],[Age]]&gt;68,"[68+]")</f>
        <v>[46-68]</v>
      </c>
      <c r="E615" t="s">
        <v>9</v>
      </c>
      <c r="F615" t="s">
        <v>13</v>
      </c>
      <c r="G615" s="6">
        <v>15.31775097800606</v>
      </c>
      <c r="H615">
        <v>2</v>
      </c>
      <c r="I615">
        <v>2</v>
      </c>
      <c r="J615" s="3">
        <f>_xlfn.XLOOKUP(Main[[#This Row],[Patient_ID]],Hospitalvisits[Patient_ID],Hospitalvisits[Admission_Date])</f>
        <v>45059</v>
      </c>
      <c r="K615" s="3">
        <f>_xlfn.XLOOKUP(Main[[#This Row],[Patient_ID]],Hospitalvisits[Patient_ID],Hospitalvisits[Discharge_Date])</f>
        <v>45063</v>
      </c>
      <c r="L615">
        <f>Main[[#This Row],[Discharge Date]]-Main[[#This Row],[Admission Date]]</f>
        <v>4</v>
      </c>
      <c r="M615" t="str">
        <f>_xlfn.XLOOKUP(Main[[#This Row],[Patient_ID]],Hospitalvisits[Patient_ID],Hospitalvisits[Medical_Condition])</f>
        <v>Severe Trauma</v>
      </c>
      <c r="N615" t="str">
        <f>_xlfn.XLOOKUP(Main[[#This Row],[Patient_ID]],Hospitalvisits[Patient_ID],Hospitalvisits[Department])</f>
        <v>Emergency</v>
      </c>
      <c r="O615" s="8">
        <f>_xlfn.XLOOKUP(Main[[#This Row],[Patient_ID]],Financials[Patient_ID],Financials[Total_Bill_Amount])</f>
        <v>28557</v>
      </c>
      <c r="P615">
        <f>_xlfn.XLOOKUP(Main[[#This Row],[Patient_ID]],Financials[Patient_ID],Financials[Insurance_Coverage])</f>
        <v>20436.591026110491</v>
      </c>
      <c r="Q615">
        <f>Main[[#This Row],[Total  Bill Amount]]-Main[[#This Row],[Insurance Coverage]]</f>
        <v>8120.4089738895091</v>
      </c>
      <c r="R615">
        <f>_xlfn.XLOOKUP(Main[[#This Row],[Patient_ID]],Hospitalvisits[Patient_ID],Hospitalvisits[Readmission Status])</f>
        <v>0</v>
      </c>
      <c r="S615" t="str">
        <f>_xlfn.XLOOKUP(Main[[#This Row],[Patient_ID]],Hospitalvisits[Patient_ID],Hospitalvisits[Hospital_Bed])</f>
        <v>General Ward</v>
      </c>
    </row>
    <row r="616" spans="1:19">
      <c r="A616">
        <v>682</v>
      </c>
      <c r="B616" t="s">
        <v>695</v>
      </c>
      <c r="C616">
        <v>17</v>
      </c>
      <c r="D616" t="str" cm="1">
        <f t="array" ref="D616">_xlfn.IFS(Main[[#This Row],[Age]]&lt;=23,"[0-23]",Main[[#This Row],[Age]]&lt;=45,"[24-45]",Main[[#This Row],[Age]]&lt;=68,"[46-68]",Main[[#This Row],[Age]]&gt;68,"[68+]")</f>
        <v>[0-23]</v>
      </c>
      <c r="E616" t="s">
        <v>9</v>
      </c>
      <c r="F616" t="s">
        <v>16</v>
      </c>
      <c r="G616" s="6">
        <v>20.387716675197399</v>
      </c>
      <c r="H616">
        <v>2</v>
      </c>
      <c r="I616">
        <v>10</v>
      </c>
      <c r="J616" s="3">
        <f>_xlfn.XLOOKUP(Main[[#This Row],[Patient_ID]],Hospitalvisits[Patient_ID],Hospitalvisits[Admission_Date])</f>
        <v>44898</v>
      </c>
      <c r="K616" s="3">
        <f>_xlfn.XLOOKUP(Main[[#This Row],[Patient_ID]],Hospitalvisits[Patient_ID],Hospitalvisits[Discharge_Date])</f>
        <v>44903</v>
      </c>
      <c r="L616">
        <f>Main[[#This Row],[Discharge Date]]-Main[[#This Row],[Admission Date]]</f>
        <v>5</v>
      </c>
      <c r="M616" t="str">
        <f>_xlfn.XLOOKUP(Main[[#This Row],[Patient_ID]],Hospitalvisits[Patient_ID],Hospitalvisits[Medical_Condition])</f>
        <v>Cancer</v>
      </c>
      <c r="N616" t="str">
        <f>_xlfn.XLOOKUP(Main[[#This Row],[Patient_ID]],Hospitalvisits[Patient_ID],Hospitalvisits[Department])</f>
        <v>Oncology</v>
      </c>
      <c r="O616" s="8">
        <f>_xlfn.XLOOKUP(Main[[#This Row],[Patient_ID]],Financials[Patient_ID],Financials[Total_Bill_Amount])</f>
        <v>16972</v>
      </c>
      <c r="P616">
        <f>_xlfn.XLOOKUP(Main[[#This Row],[Patient_ID]],Financials[Patient_ID],Financials[Insurance_Coverage])</f>
        <v>11234.952973508231</v>
      </c>
      <c r="Q616">
        <f>Main[[#This Row],[Total  Bill Amount]]-Main[[#This Row],[Insurance Coverage]]</f>
        <v>5737.0470264917694</v>
      </c>
      <c r="R616">
        <f>_xlfn.XLOOKUP(Main[[#This Row],[Patient_ID]],Hospitalvisits[Patient_ID],Hospitalvisits[Readmission Status])</f>
        <v>0</v>
      </c>
      <c r="S616" t="str">
        <f>_xlfn.XLOOKUP(Main[[#This Row],[Patient_ID]],Hospitalvisits[Patient_ID],Hospitalvisits[Hospital_Bed])</f>
        <v>General Ward</v>
      </c>
    </row>
    <row r="617" spans="1:19">
      <c r="A617">
        <v>684</v>
      </c>
      <c r="B617" t="s">
        <v>697</v>
      </c>
      <c r="C617">
        <v>21</v>
      </c>
      <c r="D617" t="str" cm="1">
        <f t="array" ref="D617">_xlfn.IFS(Main[[#This Row],[Age]]&lt;=23,"[0-23]",Main[[#This Row],[Age]]&lt;=45,"[24-45]",Main[[#This Row],[Age]]&lt;=68,"[46-68]",Main[[#This Row],[Age]]&gt;68,"[68+]")</f>
        <v>[0-23]</v>
      </c>
      <c r="E617" t="s">
        <v>9</v>
      </c>
      <c r="F617" t="s">
        <v>16</v>
      </c>
      <c r="G617" s="6">
        <v>27.80128924214792</v>
      </c>
      <c r="H617">
        <v>1</v>
      </c>
      <c r="I617">
        <v>10</v>
      </c>
      <c r="J617" s="3">
        <f>_xlfn.XLOOKUP(Main[[#This Row],[Patient_ID]],Hospitalvisits[Patient_ID],Hospitalvisits[Admission_Date])</f>
        <v>44669</v>
      </c>
      <c r="K617" s="3">
        <f>_xlfn.XLOOKUP(Main[[#This Row],[Patient_ID]],Hospitalvisits[Patient_ID],Hospitalvisits[Discharge_Date])</f>
        <v>44674</v>
      </c>
      <c r="L617">
        <f>Main[[#This Row],[Discharge Date]]-Main[[#This Row],[Admission Date]]</f>
        <v>5</v>
      </c>
      <c r="M617" t="str">
        <f>_xlfn.XLOOKUP(Main[[#This Row],[Patient_ID]],Hospitalvisits[Patient_ID],Hospitalvisits[Medical_Condition])</f>
        <v>Hypertension</v>
      </c>
      <c r="N617" t="str">
        <f>_xlfn.XLOOKUP(Main[[#This Row],[Patient_ID]],Hospitalvisits[Patient_ID],Hospitalvisits[Department])</f>
        <v>Cardiology</v>
      </c>
      <c r="O617" s="8">
        <f>_xlfn.XLOOKUP(Main[[#This Row],[Patient_ID]],Financials[Patient_ID],Financials[Total_Bill_Amount])</f>
        <v>14964</v>
      </c>
      <c r="P617">
        <f>_xlfn.XLOOKUP(Main[[#This Row],[Patient_ID]],Financials[Patient_ID],Financials[Insurance_Coverage])</f>
        <v>11268.084605219339</v>
      </c>
      <c r="Q617">
        <f>Main[[#This Row],[Total  Bill Amount]]-Main[[#This Row],[Insurance Coverage]]</f>
        <v>3695.9153947806608</v>
      </c>
      <c r="R617">
        <f>_xlfn.XLOOKUP(Main[[#This Row],[Patient_ID]],Hospitalvisits[Patient_ID],Hospitalvisits[Readmission Status])</f>
        <v>0</v>
      </c>
      <c r="S617" t="str">
        <f>_xlfn.XLOOKUP(Main[[#This Row],[Patient_ID]],Hospitalvisits[Patient_ID],Hospitalvisits[Hospital_Bed])</f>
        <v>ICU</v>
      </c>
    </row>
    <row r="618" spans="1:19">
      <c r="A618">
        <v>685</v>
      </c>
      <c r="B618" t="s">
        <v>698</v>
      </c>
      <c r="C618">
        <v>14</v>
      </c>
      <c r="D618" t="str" cm="1">
        <f t="array" ref="D618">_xlfn.IFS(Main[[#This Row],[Age]]&lt;=23,"[0-23]",Main[[#This Row],[Age]]&lt;=45,"[24-45]",Main[[#This Row],[Age]]&lt;=68,"[46-68]",Main[[#This Row],[Age]]&gt;68,"[68+]")</f>
        <v>[0-23]</v>
      </c>
      <c r="E618" t="s">
        <v>12</v>
      </c>
      <c r="F618" t="s">
        <v>13</v>
      </c>
      <c r="G618" s="6">
        <v>33.544058497521888</v>
      </c>
      <c r="H618">
        <v>4</v>
      </c>
      <c r="I618">
        <v>1</v>
      </c>
      <c r="J618" s="3">
        <f>_xlfn.XLOOKUP(Main[[#This Row],[Patient_ID]],Hospitalvisits[Patient_ID],Hospitalvisits[Admission_Date])</f>
        <v>44738</v>
      </c>
      <c r="K618" s="3">
        <f>_xlfn.XLOOKUP(Main[[#This Row],[Patient_ID]],Hospitalvisits[Patient_ID],Hospitalvisits[Discharge_Date])</f>
        <v>44740</v>
      </c>
      <c r="L618">
        <f>Main[[#This Row],[Discharge Date]]-Main[[#This Row],[Admission Date]]</f>
        <v>2</v>
      </c>
      <c r="M618" t="str">
        <f>_xlfn.XLOOKUP(Main[[#This Row],[Patient_ID]],Hospitalvisits[Patient_ID],Hospitalvisits[Medical_Condition])</f>
        <v>Internal Bleeding</v>
      </c>
      <c r="N618" t="str">
        <f>_xlfn.XLOOKUP(Main[[#This Row],[Patient_ID]],Hospitalvisits[Patient_ID],Hospitalvisits[Department])</f>
        <v>Emergency</v>
      </c>
      <c r="O618" s="8">
        <f>_xlfn.XLOOKUP(Main[[#This Row],[Patient_ID]],Financials[Patient_ID],Financials[Total_Bill_Amount])</f>
        <v>10443</v>
      </c>
      <c r="P618">
        <f>_xlfn.XLOOKUP(Main[[#This Row],[Patient_ID]],Financials[Patient_ID],Financials[Insurance_Coverage])</f>
        <v>6506.3793170309318</v>
      </c>
      <c r="Q618">
        <f>Main[[#This Row],[Total  Bill Amount]]-Main[[#This Row],[Insurance Coverage]]</f>
        <v>3936.6206829690682</v>
      </c>
      <c r="R618">
        <f>_xlfn.XLOOKUP(Main[[#This Row],[Patient_ID]],Hospitalvisits[Patient_ID],Hospitalvisits[Readmission Status])</f>
        <v>1</v>
      </c>
      <c r="S618" t="str">
        <f>_xlfn.XLOOKUP(Main[[#This Row],[Patient_ID]],Hospitalvisits[Patient_ID],Hospitalvisits[Hospital_Bed])</f>
        <v>Semi-Private Room</v>
      </c>
    </row>
    <row r="619" spans="1:19">
      <c r="A619">
        <v>686</v>
      </c>
      <c r="B619" t="s">
        <v>699</v>
      </c>
      <c r="C619">
        <v>89</v>
      </c>
      <c r="D619" t="str" cm="1">
        <f t="array" ref="D619">_xlfn.IFS(Main[[#This Row],[Age]]&lt;=23,"[0-23]",Main[[#This Row],[Age]]&lt;=45,"[24-45]",Main[[#This Row],[Age]]&lt;=68,"[46-68]",Main[[#This Row],[Age]]&gt;68,"[68+]")</f>
        <v>[68+]</v>
      </c>
      <c r="E619" t="s">
        <v>12</v>
      </c>
      <c r="F619" t="s">
        <v>16</v>
      </c>
      <c r="G619" s="6">
        <v>20.105415229695119</v>
      </c>
      <c r="H619">
        <v>2</v>
      </c>
      <c r="I619">
        <v>7</v>
      </c>
      <c r="J619" s="3">
        <f>_xlfn.XLOOKUP(Main[[#This Row],[Patient_ID]],Hospitalvisits[Patient_ID],Hospitalvisits[Admission_Date])</f>
        <v>44562</v>
      </c>
      <c r="K619" s="3">
        <f>_xlfn.XLOOKUP(Main[[#This Row],[Patient_ID]],Hospitalvisits[Patient_ID],Hospitalvisits[Discharge_Date])</f>
        <v>44564</v>
      </c>
      <c r="L619">
        <f>Main[[#This Row],[Discharge Date]]-Main[[#This Row],[Admission Date]]</f>
        <v>2</v>
      </c>
      <c r="M619" t="str">
        <f>_xlfn.XLOOKUP(Main[[#This Row],[Patient_ID]],Hospitalvisits[Patient_ID],Hospitalvisits[Medical_Condition])</f>
        <v>Arthritis</v>
      </c>
      <c r="N619" t="str">
        <f>_xlfn.XLOOKUP(Main[[#This Row],[Patient_ID]],Hospitalvisits[Patient_ID],Hospitalvisits[Department])</f>
        <v>Orthopedics</v>
      </c>
      <c r="O619" s="8">
        <f>_xlfn.XLOOKUP(Main[[#This Row],[Patient_ID]],Financials[Patient_ID],Financials[Total_Bill_Amount])</f>
        <v>29788</v>
      </c>
      <c r="P619">
        <f>_xlfn.XLOOKUP(Main[[#This Row],[Patient_ID]],Financials[Patient_ID],Financials[Insurance_Coverage])</f>
        <v>18699.194387171221</v>
      </c>
      <c r="Q619">
        <f>Main[[#This Row],[Total  Bill Amount]]-Main[[#This Row],[Insurance Coverage]]</f>
        <v>11088.805612828779</v>
      </c>
      <c r="R619">
        <f>_xlfn.XLOOKUP(Main[[#This Row],[Patient_ID]],Hospitalvisits[Patient_ID],Hospitalvisits[Readmission Status])</f>
        <v>0</v>
      </c>
      <c r="S619" t="str">
        <f>_xlfn.XLOOKUP(Main[[#This Row],[Patient_ID]],Hospitalvisits[Patient_ID],Hospitalvisits[Hospital_Bed])</f>
        <v>General Ward</v>
      </c>
    </row>
    <row r="620" spans="1:19">
      <c r="A620">
        <v>688</v>
      </c>
      <c r="B620" t="s">
        <v>701</v>
      </c>
      <c r="C620">
        <v>89</v>
      </c>
      <c r="D620" t="str" cm="1">
        <f t="array" ref="D620">_xlfn.IFS(Main[[#This Row],[Age]]&lt;=23,"[0-23]",Main[[#This Row],[Age]]&lt;=45,"[24-45]",Main[[#This Row],[Age]]&lt;=68,"[46-68]",Main[[#This Row],[Age]]&gt;68,"[68+]")</f>
        <v>[68+]</v>
      </c>
      <c r="E620" t="s">
        <v>12</v>
      </c>
      <c r="F620" t="s">
        <v>18</v>
      </c>
      <c r="G620" s="6">
        <v>16.791281440060551</v>
      </c>
      <c r="H620">
        <v>0</v>
      </c>
      <c r="I620">
        <v>2</v>
      </c>
      <c r="J620" s="3">
        <f>_xlfn.XLOOKUP(Main[[#This Row],[Patient_ID]],Hospitalvisits[Patient_ID],Hospitalvisits[Admission_Date])</f>
        <v>44622</v>
      </c>
      <c r="K620" s="3">
        <f>_xlfn.XLOOKUP(Main[[#This Row],[Patient_ID]],Hospitalvisits[Patient_ID],Hospitalvisits[Discharge_Date])</f>
        <v>44634</v>
      </c>
      <c r="L620">
        <f>Main[[#This Row],[Discharge Date]]-Main[[#This Row],[Admission Date]]</f>
        <v>12</v>
      </c>
      <c r="M620" t="str">
        <f>_xlfn.XLOOKUP(Main[[#This Row],[Patient_ID]],Hospitalvisits[Patient_ID],Hospitalvisits[Medical_Condition])</f>
        <v>Seizures</v>
      </c>
      <c r="N620" t="str">
        <f>_xlfn.XLOOKUP(Main[[#This Row],[Patient_ID]],Hospitalvisits[Patient_ID],Hospitalvisits[Department])</f>
        <v>Neurology</v>
      </c>
      <c r="O620" s="8">
        <f>_xlfn.XLOOKUP(Main[[#This Row],[Patient_ID]],Financials[Patient_ID],Financials[Total_Bill_Amount])</f>
        <v>26662</v>
      </c>
      <c r="P620">
        <f>_xlfn.XLOOKUP(Main[[#This Row],[Patient_ID]],Financials[Patient_ID],Financials[Insurance_Coverage])</f>
        <v>14308.412090754109</v>
      </c>
      <c r="Q620">
        <f>Main[[#This Row],[Total  Bill Amount]]-Main[[#This Row],[Insurance Coverage]]</f>
        <v>12353.587909245891</v>
      </c>
      <c r="R620">
        <f>_xlfn.XLOOKUP(Main[[#This Row],[Patient_ID]],Hospitalvisits[Patient_ID],Hospitalvisits[Readmission Status])</f>
        <v>0</v>
      </c>
      <c r="S620" t="str">
        <f>_xlfn.XLOOKUP(Main[[#This Row],[Patient_ID]],Hospitalvisits[Patient_ID],Hospitalvisits[Hospital_Bed])</f>
        <v>Semi-Private Room</v>
      </c>
    </row>
    <row r="621" spans="1:19">
      <c r="A621">
        <v>689</v>
      </c>
      <c r="B621" t="s">
        <v>702</v>
      </c>
      <c r="C621">
        <v>72</v>
      </c>
      <c r="D621" t="str" cm="1">
        <f t="array" ref="D621">_xlfn.IFS(Main[[#This Row],[Age]]&lt;=23,"[0-23]",Main[[#This Row],[Age]]&lt;=45,"[24-45]",Main[[#This Row],[Age]]&lt;=68,"[46-68]",Main[[#This Row],[Age]]&gt;68,"[68+]")</f>
        <v>[68+]</v>
      </c>
      <c r="E621" t="s">
        <v>9</v>
      </c>
      <c r="F621" t="s">
        <v>16</v>
      </c>
      <c r="G621" s="6">
        <v>23.20507420607429</v>
      </c>
      <c r="H621">
        <v>0</v>
      </c>
      <c r="I621">
        <v>8</v>
      </c>
      <c r="J621" s="3">
        <f>_xlfn.XLOOKUP(Main[[#This Row],[Patient_ID]],Hospitalvisits[Patient_ID],Hospitalvisits[Admission_Date])</f>
        <v>45017</v>
      </c>
      <c r="K621" s="3">
        <f>_xlfn.XLOOKUP(Main[[#This Row],[Patient_ID]],Hospitalvisits[Patient_ID],Hospitalvisits[Discharge_Date])</f>
        <v>45037</v>
      </c>
      <c r="L621">
        <f>Main[[#This Row],[Discharge Date]]-Main[[#This Row],[Admission Date]]</f>
        <v>20</v>
      </c>
      <c r="M621" t="str">
        <f>_xlfn.XLOOKUP(Main[[#This Row],[Patient_ID]],Hospitalvisits[Patient_ID],Hospitalvisits[Medical_Condition])</f>
        <v>Tumor</v>
      </c>
      <c r="N621" t="str">
        <f>_xlfn.XLOOKUP(Main[[#This Row],[Patient_ID]],Hospitalvisits[Patient_ID],Hospitalvisits[Department])</f>
        <v>Oncology</v>
      </c>
      <c r="O621" s="8">
        <f>_xlfn.XLOOKUP(Main[[#This Row],[Patient_ID]],Financials[Patient_ID],Financials[Total_Bill_Amount])</f>
        <v>5730</v>
      </c>
      <c r="P621">
        <f>_xlfn.XLOOKUP(Main[[#This Row],[Patient_ID]],Financials[Patient_ID],Financials[Insurance_Coverage])</f>
        <v>3763.8123645845831</v>
      </c>
      <c r="Q621">
        <f>Main[[#This Row],[Total  Bill Amount]]-Main[[#This Row],[Insurance Coverage]]</f>
        <v>1966.1876354154169</v>
      </c>
      <c r="R621">
        <f>_xlfn.XLOOKUP(Main[[#This Row],[Patient_ID]],Hospitalvisits[Patient_ID],Hospitalvisits[Readmission Status])</f>
        <v>0</v>
      </c>
      <c r="S621" t="str">
        <f>_xlfn.XLOOKUP(Main[[#This Row],[Patient_ID]],Hospitalvisits[Patient_ID],Hospitalvisits[Hospital_Bed])</f>
        <v>General Ward</v>
      </c>
    </row>
    <row r="622" spans="1:19">
      <c r="A622">
        <v>690</v>
      </c>
      <c r="B622" t="s">
        <v>703</v>
      </c>
      <c r="C622">
        <v>81</v>
      </c>
      <c r="D622" t="str" cm="1">
        <f t="array" ref="D622">_xlfn.IFS(Main[[#This Row],[Age]]&lt;=23,"[0-23]",Main[[#This Row],[Age]]&lt;=45,"[24-45]",Main[[#This Row],[Age]]&lt;=68,"[46-68]",Main[[#This Row],[Age]]&gt;68,"[68+]")</f>
        <v>[68+]</v>
      </c>
      <c r="E622" t="s">
        <v>12</v>
      </c>
      <c r="F622" t="s">
        <v>18</v>
      </c>
      <c r="G622" s="6">
        <v>38.61374815849166</v>
      </c>
      <c r="H622">
        <v>2</v>
      </c>
      <c r="I622">
        <v>3</v>
      </c>
      <c r="J622" s="3">
        <f>_xlfn.XLOOKUP(Main[[#This Row],[Patient_ID]],Hospitalvisits[Patient_ID],Hospitalvisits[Admission_Date])</f>
        <v>44669</v>
      </c>
      <c r="K622" s="3">
        <f>_xlfn.XLOOKUP(Main[[#This Row],[Patient_ID]],Hospitalvisits[Patient_ID],Hospitalvisits[Discharge_Date])</f>
        <v>44671</v>
      </c>
      <c r="L622">
        <f>Main[[#This Row],[Discharge Date]]-Main[[#This Row],[Admission Date]]</f>
        <v>2</v>
      </c>
      <c r="M622" t="str">
        <f>_xlfn.XLOOKUP(Main[[#This Row],[Patient_ID]],Hospitalvisits[Patient_ID],Hospitalvisits[Medical_Condition])</f>
        <v>Allergies</v>
      </c>
      <c r="N622" t="str">
        <f>_xlfn.XLOOKUP(Main[[#This Row],[Patient_ID]],Hospitalvisits[Patient_ID],Hospitalvisits[Department])</f>
        <v>Pediatrics</v>
      </c>
      <c r="O622" s="8">
        <f>_xlfn.XLOOKUP(Main[[#This Row],[Patient_ID]],Financials[Patient_ID],Financials[Total_Bill_Amount])</f>
        <v>3199</v>
      </c>
      <c r="P622">
        <f>_xlfn.XLOOKUP(Main[[#This Row],[Patient_ID]],Financials[Patient_ID],Financials[Insurance_Coverage])</f>
        <v>2443.0029226122028</v>
      </c>
      <c r="Q622">
        <f>Main[[#This Row],[Total  Bill Amount]]-Main[[#This Row],[Insurance Coverage]]</f>
        <v>755.99707738779716</v>
      </c>
      <c r="R622">
        <f>_xlfn.XLOOKUP(Main[[#This Row],[Patient_ID]],Hospitalvisits[Patient_ID],Hospitalvisits[Readmission Status])</f>
        <v>0</v>
      </c>
      <c r="S622" t="str">
        <f>_xlfn.XLOOKUP(Main[[#This Row],[Patient_ID]],Hospitalvisits[Patient_ID],Hospitalvisits[Hospital_Bed])</f>
        <v>General Ward</v>
      </c>
    </row>
    <row r="623" spans="1:19">
      <c r="A623">
        <v>691</v>
      </c>
      <c r="B623" t="s">
        <v>704</v>
      </c>
      <c r="C623">
        <v>57</v>
      </c>
      <c r="D623" t="str" cm="1">
        <f t="array" ref="D623">_xlfn.IFS(Main[[#This Row],[Age]]&lt;=23,"[0-23]",Main[[#This Row],[Age]]&lt;=45,"[24-45]",Main[[#This Row],[Age]]&lt;=68,"[46-68]",Main[[#This Row],[Age]]&gt;68,"[68+]")</f>
        <v>[46-68]</v>
      </c>
      <c r="E623" t="s">
        <v>12</v>
      </c>
      <c r="F623" t="s">
        <v>18</v>
      </c>
      <c r="G623" s="6">
        <v>22.971931937175011</v>
      </c>
      <c r="H623">
        <v>2</v>
      </c>
      <c r="I623">
        <v>6</v>
      </c>
      <c r="J623" s="3">
        <f>_xlfn.XLOOKUP(Main[[#This Row],[Patient_ID]],Hospitalvisits[Patient_ID],Hospitalvisits[Admission_Date])</f>
        <v>44619</v>
      </c>
      <c r="K623" s="3">
        <f>_xlfn.XLOOKUP(Main[[#This Row],[Patient_ID]],Hospitalvisits[Patient_ID],Hospitalvisits[Discharge_Date])</f>
        <v>44624</v>
      </c>
      <c r="L623">
        <f>Main[[#This Row],[Discharge Date]]-Main[[#This Row],[Admission Date]]</f>
        <v>5</v>
      </c>
      <c r="M623" t="str">
        <f>_xlfn.XLOOKUP(Main[[#This Row],[Patient_ID]],Hospitalvisits[Patient_ID],Hospitalvisits[Medical_Condition])</f>
        <v>Internal Bleeding</v>
      </c>
      <c r="N623" t="str">
        <f>_xlfn.XLOOKUP(Main[[#This Row],[Patient_ID]],Hospitalvisits[Patient_ID],Hospitalvisits[Department])</f>
        <v>Emergency</v>
      </c>
      <c r="O623" s="8">
        <f>_xlfn.XLOOKUP(Main[[#This Row],[Patient_ID]],Financials[Patient_ID],Financials[Total_Bill_Amount])</f>
        <v>9849</v>
      </c>
      <c r="P623">
        <f>_xlfn.XLOOKUP(Main[[#This Row],[Patient_ID]],Financials[Patient_ID],Financials[Insurance_Coverage])</f>
        <v>7258.0890040345994</v>
      </c>
      <c r="Q623">
        <f>Main[[#This Row],[Total  Bill Amount]]-Main[[#This Row],[Insurance Coverage]]</f>
        <v>2590.9109959654006</v>
      </c>
      <c r="R623">
        <f>_xlfn.XLOOKUP(Main[[#This Row],[Patient_ID]],Hospitalvisits[Patient_ID],Hospitalvisits[Readmission Status])</f>
        <v>0</v>
      </c>
      <c r="S623" t="str">
        <f>_xlfn.XLOOKUP(Main[[#This Row],[Patient_ID]],Hospitalvisits[Patient_ID],Hospitalvisits[Hospital_Bed])</f>
        <v>ICU</v>
      </c>
    </row>
    <row r="624" spans="1:19">
      <c r="A624">
        <v>692</v>
      </c>
      <c r="B624" t="s">
        <v>705</v>
      </c>
      <c r="C624">
        <v>68</v>
      </c>
      <c r="D624" t="str" cm="1">
        <f t="array" ref="D624">_xlfn.IFS(Main[[#This Row],[Age]]&lt;=23,"[0-23]",Main[[#This Row],[Age]]&lt;=45,"[24-45]",Main[[#This Row],[Age]]&lt;=68,"[46-68]",Main[[#This Row],[Age]]&gt;68,"[68+]")</f>
        <v>[46-68]</v>
      </c>
      <c r="E624" t="s">
        <v>9</v>
      </c>
      <c r="F624" t="s">
        <v>16</v>
      </c>
      <c r="G624" s="6">
        <v>30.04342113455645</v>
      </c>
      <c r="H624">
        <v>0</v>
      </c>
      <c r="I624">
        <v>6</v>
      </c>
      <c r="J624" s="3">
        <f>_xlfn.XLOOKUP(Main[[#This Row],[Patient_ID]],Hospitalvisits[Patient_ID],Hospitalvisits[Admission_Date])</f>
        <v>44867</v>
      </c>
      <c r="K624" s="3">
        <f>_xlfn.XLOOKUP(Main[[#This Row],[Patient_ID]],Hospitalvisits[Patient_ID],Hospitalvisits[Discharge_Date])</f>
        <v>44871</v>
      </c>
      <c r="L624">
        <f>Main[[#This Row],[Discharge Date]]-Main[[#This Row],[Admission Date]]</f>
        <v>4</v>
      </c>
      <c r="M624" t="str">
        <f>_xlfn.XLOOKUP(Main[[#This Row],[Patient_ID]],Hospitalvisits[Patient_ID],Hospitalvisits[Medical_Condition])</f>
        <v>Fracture</v>
      </c>
      <c r="N624" t="str">
        <f>_xlfn.XLOOKUP(Main[[#This Row],[Patient_ID]],Hospitalvisits[Patient_ID],Hospitalvisits[Department])</f>
        <v>Orthopedics</v>
      </c>
      <c r="O624" s="8">
        <f>_xlfn.XLOOKUP(Main[[#This Row],[Patient_ID]],Financials[Patient_ID],Financials[Total_Bill_Amount])</f>
        <v>12382</v>
      </c>
      <c r="P624">
        <f>_xlfn.XLOOKUP(Main[[#This Row],[Patient_ID]],Financials[Patient_ID],Financials[Insurance_Coverage])</f>
        <v>6575.55606311259</v>
      </c>
      <c r="Q624">
        <f>Main[[#This Row],[Total  Bill Amount]]-Main[[#This Row],[Insurance Coverage]]</f>
        <v>5806.44393688741</v>
      </c>
      <c r="R624">
        <f>_xlfn.XLOOKUP(Main[[#This Row],[Patient_ID]],Hospitalvisits[Patient_ID],Hospitalvisits[Readmission Status])</f>
        <v>0</v>
      </c>
      <c r="S624" t="str">
        <f>_xlfn.XLOOKUP(Main[[#This Row],[Patient_ID]],Hospitalvisits[Patient_ID],Hospitalvisits[Hospital_Bed])</f>
        <v>General Ward</v>
      </c>
    </row>
    <row r="625" spans="1:19">
      <c r="A625">
        <v>693</v>
      </c>
      <c r="B625" t="s">
        <v>706</v>
      </c>
      <c r="C625">
        <v>66</v>
      </c>
      <c r="D625" t="str" cm="1">
        <f t="array" ref="D625">_xlfn.IFS(Main[[#This Row],[Age]]&lt;=23,"[0-23]",Main[[#This Row],[Age]]&lt;=45,"[24-45]",Main[[#This Row],[Age]]&lt;=68,"[46-68]",Main[[#This Row],[Age]]&gt;68,"[68+]")</f>
        <v>[46-68]</v>
      </c>
      <c r="E625" t="s">
        <v>9</v>
      </c>
      <c r="F625" t="s">
        <v>13</v>
      </c>
      <c r="G625" s="6">
        <v>21.922387154823941</v>
      </c>
      <c r="H625">
        <v>0</v>
      </c>
      <c r="I625">
        <v>10</v>
      </c>
      <c r="J625" s="3">
        <f>_xlfn.XLOOKUP(Main[[#This Row],[Patient_ID]],Hospitalvisits[Patient_ID],Hospitalvisits[Admission_Date])</f>
        <v>44592</v>
      </c>
      <c r="K625" s="3">
        <f>_xlfn.XLOOKUP(Main[[#This Row],[Patient_ID]],Hospitalvisits[Patient_ID],Hospitalvisits[Discharge_Date])</f>
        <v>44593</v>
      </c>
      <c r="L625">
        <f>Main[[#This Row],[Discharge Date]]-Main[[#This Row],[Admission Date]]</f>
        <v>1</v>
      </c>
      <c r="M625" t="str">
        <f>_xlfn.XLOOKUP(Main[[#This Row],[Patient_ID]],Hospitalvisits[Patient_ID],Hospitalvisits[Medical_Condition])</f>
        <v>Asthma</v>
      </c>
      <c r="N625" t="str">
        <f>_xlfn.XLOOKUP(Main[[#This Row],[Patient_ID]],Hospitalvisits[Patient_ID],Hospitalvisits[Department])</f>
        <v>Pediatrics</v>
      </c>
      <c r="O625" s="8">
        <f>_xlfn.XLOOKUP(Main[[#This Row],[Patient_ID]],Financials[Patient_ID],Financials[Total_Bill_Amount])</f>
        <v>18640</v>
      </c>
      <c r="P625">
        <f>_xlfn.XLOOKUP(Main[[#This Row],[Patient_ID]],Financials[Patient_ID],Financials[Insurance_Coverage])</f>
        <v>9607.8153487070103</v>
      </c>
      <c r="Q625">
        <f>Main[[#This Row],[Total  Bill Amount]]-Main[[#This Row],[Insurance Coverage]]</f>
        <v>9032.1846512929897</v>
      </c>
      <c r="R625">
        <f>_xlfn.XLOOKUP(Main[[#This Row],[Patient_ID]],Hospitalvisits[Patient_ID],Hospitalvisits[Readmission Status])</f>
        <v>0</v>
      </c>
      <c r="S625" t="str">
        <f>_xlfn.XLOOKUP(Main[[#This Row],[Patient_ID]],Hospitalvisits[Patient_ID],Hospitalvisits[Hospital_Bed])</f>
        <v>Semi-Private Room</v>
      </c>
    </row>
    <row r="626" spans="1:19">
      <c r="A626">
        <v>694</v>
      </c>
      <c r="B626" t="s">
        <v>707</v>
      </c>
      <c r="C626">
        <v>10</v>
      </c>
      <c r="D626" t="str" cm="1">
        <f t="array" ref="D626">_xlfn.IFS(Main[[#This Row],[Age]]&lt;=23,"[0-23]",Main[[#This Row],[Age]]&lt;=45,"[24-45]",Main[[#This Row],[Age]]&lt;=68,"[46-68]",Main[[#This Row],[Age]]&gt;68,"[68+]")</f>
        <v>[0-23]</v>
      </c>
      <c r="E626" t="s">
        <v>12</v>
      </c>
      <c r="F626" t="s">
        <v>18</v>
      </c>
      <c r="G626" s="6">
        <v>23.127804746615471</v>
      </c>
      <c r="H626">
        <v>4</v>
      </c>
      <c r="I626">
        <v>10</v>
      </c>
      <c r="J626" s="3">
        <f>_xlfn.XLOOKUP(Main[[#This Row],[Patient_ID]],Hospitalvisits[Patient_ID],Hospitalvisits[Admission_Date])</f>
        <v>45046</v>
      </c>
      <c r="K626" s="3">
        <f>_xlfn.XLOOKUP(Main[[#This Row],[Patient_ID]],Hospitalvisits[Patient_ID],Hospitalvisits[Discharge_Date])</f>
        <v>45053</v>
      </c>
      <c r="L626">
        <f>Main[[#This Row],[Discharge Date]]-Main[[#This Row],[Admission Date]]</f>
        <v>7</v>
      </c>
      <c r="M626" t="str">
        <f>_xlfn.XLOOKUP(Main[[#This Row],[Patient_ID]],Hospitalvisits[Patient_ID],Hospitalvisits[Medical_Condition])</f>
        <v>Hypertension</v>
      </c>
      <c r="N626" t="str">
        <f>_xlfn.XLOOKUP(Main[[#This Row],[Patient_ID]],Hospitalvisits[Patient_ID],Hospitalvisits[Department])</f>
        <v>Cardiology</v>
      </c>
      <c r="O626" s="8">
        <f>_xlfn.XLOOKUP(Main[[#This Row],[Patient_ID]],Financials[Patient_ID],Financials[Total_Bill_Amount])</f>
        <v>17845</v>
      </c>
      <c r="P626">
        <f>_xlfn.XLOOKUP(Main[[#This Row],[Patient_ID]],Financials[Patient_ID],Financials[Insurance_Coverage])</f>
        <v>12671.21306637389</v>
      </c>
      <c r="Q626">
        <f>Main[[#This Row],[Total  Bill Amount]]-Main[[#This Row],[Insurance Coverage]]</f>
        <v>5173.7869336261101</v>
      </c>
      <c r="R626">
        <f>_xlfn.XLOOKUP(Main[[#This Row],[Patient_ID]],Hospitalvisits[Patient_ID],Hospitalvisits[Readmission Status])</f>
        <v>1</v>
      </c>
      <c r="S626" t="str">
        <f>_xlfn.XLOOKUP(Main[[#This Row],[Patient_ID]],Hospitalvisits[Patient_ID],Hospitalvisits[Hospital_Bed])</f>
        <v>Semi-Private Room</v>
      </c>
    </row>
    <row r="627" spans="1:19">
      <c r="A627">
        <v>695</v>
      </c>
      <c r="B627" t="s">
        <v>708</v>
      </c>
      <c r="C627">
        <v>75</v>
      </c>
      <c r="D627" t="str" cm="1">
        <f t="array" ref="D627">_xlfn.IFS(Main[[#This Row],[Age]]&lt;=23,"[0-23]",Main[[#This Row],[Age]]&lt;=45,"[24-45]",Main[[#This Row],[Age]]&lt;=68,"[46-68]",Main[[#This Row],[Age]]&gt;68,"[68+]")</f>
        <v>[68+]</v>
      </c>
      <c r="E627" t="s">
        <v>12</v>
      </c>
      <c r="F627" t="s">
        <v>18</v>
      </c>
      <c r="G627" s="6">
        <v>34.195814921734858</v>
      </c>
      <c r="H627">
        <v>5</v>
      </c>
      <c r="I627">
        <v>2</v>
      </c>
      <c r="J627" s="3">
        <f>_xlfn.XLOOKUP(Main[[#This Row],[Patient_ID]],Hospitalvisits[Patient_ID],Hospitalvisits[Admission_Date])</f>
        <v>45388</v>
      </c>
      <c r="K627" s="3">
        <f>_xlfn.XLOOKUP(Main[[#This Row],[Patient_ID]],Hospitalvisits[Patient_ID],Hospitalvisits[Discharge_Date])</f>
        <v>45397</v>
      </c>
      <c r="L627">
        <f>Main[[#This Row],[Discharge Date]]-Main[[#This Row],[Admission Date]]</f>
        <v>9</v>
      </c>
      <c r="M627" t="str">
        <f>_xlfn.XLOOKUP(Main[[#This Row],[Patient_ID]],Hospitalvisits[Patient_ID],Hospitalvisits[Medical_Condition])</f>
        <v>Tumor</v>
      </c>
      <c r="N627" t="str">
        <f>_xlfn.XLOOKUP(Main[[#This Row],[Patient_ID]],Hospitalvisits[Patient_ID],Hospitalvisits[Department])</f>
        <v>Oncology</v>
      </c>
      <c r="O627" s="8">
        <f>_xlfn.XLOOKUP(Main[[#This Row],[Patient_ID]],Financials[Patient_ID],Financials[Total_Bill_Amount])</f>
        <v>6096</v>
      </c>
      <c r="P627">
        <f>_xlfn.XLOOKUP(Main[[#This Row],[Patient_ID]],Financials[Patient_ID],Financials[Insurance_Coverage])</f>
        <v>4425.5731495364598</v>
      </c>
      <c r="Q627">
        <f>Main[[#This Row],[Total  Bill Amount]]-Main[[#This Row],[Insurance Coverage]]</f>
        <v>1670.4268504635402</v>
      </c>
      <c r="R627">
        <f>_xlfn.XLOOKUP(Main[[#This Row],[Patient_ID]],Hospitalvisits[Patient_ID],Hospitalvisits[Readmission Status])</f>
        <v>0</v>
      </c>
      <c r="S627" t="str">
        <f>_xlfn.XLOOKUP(Main[[#This Row],[Patient_ID]],Hospitalvisits[Patient_ID],Hospitalvisits[Hospital_Bed])</f>
        <v>Private Room</v>
      </c>
    </row>
    <row r="628" spans="1:19">
      <c r="A628">
        <v>696</v>
      </c>
      <c r="B628" t="s">
        <v>709</v>
      </c>
      <c r="C628">
        <v>15</v>
      </c>
      <c r="D628" t="str" cm="1">
        <f t="array" ref="D628">_xlfn.IFS(Main[[#This Row],[Age]]&lt;=23,"[0-23]",Main[[#This Row],[Age]]&lt;=45,"[24-45]",Main[[#This Row],[Age]]&lt;=68,"[46-68]",Main[[#This Row],[Age]]&gt;68,"[68+]")</f>
        <v>[0-23]</v>
      </c>
      <c r="E628" t="s">
        <v>9</v>
      </c>
      <c r="F628" t="s">
        <v>10</v>
      </c>
      <c r="G628" s="6">
        <v>34.128451345584551</v>
      </c>
      <c r="H628">
        <v>3</v>
      </c>
      <c r="I628">
        <v>7</v>
      </c>
      <c r="J628" s="3">
        <f>_xlfn.XLOOKUP(Main[[#This Row],[Patient_ID]],Hospitalvisits[Patient_ID],Hospitalvisits[Admission_Date])</f>
        <v>44734</v>
      </c>
      <c r="K628" s="3">
        <f>_xlfn.XLOOKUP(Main[[#This Row],[Patient_ID]],Hospitalvisits[Patient_ID],Hospitalvisits[Discharge_Date])</f>
        <v>44741</v>
      </c>
      <c r="L628">
        <f>Main[[#This Row],[Discharge Date]]-Main[[#This Row],[Admission Date]]</f>
        <v>7</v>
      </c>
      <c r="M628" t="str">
        <f>_xlfn.XLOOKUP(Main[[#This Row],[Patient_ID]],Hospitalvisits[Patient_ID],Hospitalvisits[Medical_Condition])</f>
        <v>Cancer</v>
      </c>
      <c r="N628" t="str">
        <f>_xlfn.XLOOKUP(Main[[#This Row],[Patient_ID]],Hospitalvisits[Patient_ID],Hospitalvisits[Department])</f>
        <v>Oncology</v>
      </c>
      <c r="O628" s="8">
        <f>_xlfn.XLOOKUP(Main[[#This Row],[Patient_ID]],Financials[Patient_ID],Financials[Total_Bill_Amount])</f>
        <v>10955</v>
      </c>
      <c r="P628">
        <f>_xlfn.XLOOKUP(Main[[#This Row],[Patient_ID]],Financials[Patient_ID],Financials[Insurance_Coverage])</f>
        <v>7228.1114526142683</v>
      </c>
      <c r="Q628">
        <f>Main[[#This Row],[Total  Bill Amount]]-Main[[#This Row],[Insurance Coverage]]</f>
        <v>3726.8885473857317</v>
      </c>
      <c r="R628">
        <f>_xlfn.XLOOKUP(Main[[#This Row],[Patient_ID]],Hospitalvisits[Patient_ID],Hospitalvisits[Readmission Status])</f>
        <v>0</v>
      </c>
      <c r="S628" t="str">
        <f>_xlfn.XLOOKUP(Main[[#This Row],[Patient_ID]],Hospitalvisits[Patient_ID],Hospitalvisits[Hospital_Bed])</f>
        <v>General Ward</v>
      </c>
    </row>
    <row r="629" spans="1:19">
      <c r="A629">
        <v>697</v>
      </c>
      <c r="B629" t="s">
        <v>710</v>
      </c>
      <c r="C629">
        <v>3</v>
      </c>
      <c r="D629" t="str" cm="1">
        <f t="array" ref="D629">_xlfn.IFS(Main[[#This Row],[Age]]&lt;=23,"[0-23]",Main[[#This Row],[Age]]&lt;=45,"[24-45]",Main[[#This Row],[Age]]&lt;=68,"[46-68]",Main[[#This Row],[Age]]&gt;68,"[68+]")</f>
        <v>[0-23]</v>
      </c>
      <c r="E629" t="s">
        <v>9</v>
      </c>
      <c r="F629" t="s">
        <v>18</v>
      </c>
      <c r="G629" s="6">
        <v>17.647733331369359</v>
      </c>
      <c r="H629">
        <v>0</v>
      </c>
      <c r="I629">
        <v>10</v>
      </c>
      <c r="J629" s="3">
        <f>_xlfn.XLOOKUP(Main[[#This Row],[Patient_ID]],Hospitalvisits[Patient_ID],Hospitalvisits[Admission_Date])</f>
        <v>44573</v>
      </c>
      <c r="K629" s="3">
        <f>_xlfn.XLOOKUP(Main[[#This Row],[Patient_ID]],Hospitalvisits[Patient_ID],Hospitalvisits[Discharge_Date])</f>
        <v>44580</v>
      </c>
      <c r="L629">
        <f>Main[[#This Row],[Discharge Date]]-Main[[#This Row],[Admission Date]]</f>
        <v>7</v>
      </c>
      <c r="M629" t="str">
        <f>_xlfn.XLOOKUP(Main[[#This Row],[Patient_ID]],Hospitalvisits[Patient_ID],Hospitalvisits[Medical_Condition])</f>
        <v>Cancer</v>
      </c>
      <c r="N629" t="str">
        <f>_xlfn.XLOOKUP(Main[[#This Row],[Patient_ID]],Hospitalvisits[Patient_ID],Hospitalvisits[Department])</f>
        <v>Oncology</v>
      </c>
      <c r="O629" s="8">
        <f>_xlfn.XLOOKUP(Main[[#This Row],[Patient_ID]],Financials[Patient_ID],Financials[Total_Bill_Amount])</f>
        <v>16498</v>
      </c>
      <c r="P629">
        <f>_xlfn.XLOOKUP(Main[[#This Row],[Patient_ID]],Financials[Patient_ID],Financials[Insurance_Coverage])</f>
        <v>10570.13266471657</v>
      </c>
      <c r="Q629">
        <f>Main[[#This Row],[Total  Bill Amount]]-Main[[#This Row],[Insurance Coverage]]</f>
        <v>5927.8673352834303</v>
      </c>
      <c r="R629">
        <f>_xlfn.XLOOKUP(Main[[#This Row],[Patient_ID]],Hospitalvisits[Patient_ID],Hospitalvisits[Readmission Status])</f>
        <v>0</v>
      </c>
      <c r="S629" t="str">
        <f>_xlfn.XLOOKUP(Main[[#This Row],[Patient_ID]],Hospitalvisits[Patient_ID],Hospitalvisits[Hospital_Bed])</f>
        <v>General Ward</v>
      </c>
    </row>
    <row r="630" spans="1:19">
      <c r="A630">
        <v>698</v>
      </c>
      <c r="B630" t="s">
        <v>711</v>
      </c>
      <c r="C630">
        <v>31</v>
      </c>
      <c r="D630" t="str" cm="1">
        <f t="array" ref="D630">_xlfn.IFS(Main[[#This Row],[Age]]&lt;=23,"[0-23]",Main[[#This Row],[Age]]&lt;=45,"[24-45]",Main[[#This Row],[Age]]&lt;=68,"[46-68]",Main[[#This Row],[Age]]&gt;68,"[68+]")</f>
        <v>[24-45]</v>
      </c>
      <c r="E630" t="s">
        <v>9</v>
      </c>
      <c r="F630" t="s">
        <v>13</v>
      </c>
      <c r="G630" s="6">
        <v>22.664632824263961</v>
      </c>
      <c r="H630">
        <v>4</v>
      </c>
      <c r="I630">
        <v>2</v>
      </c>
      <c r="J630" s="3">
        <f>_xlfn.XLOOKUP(Main[[#This Row],[Patient_ID]],Hospitalvisits[Patient_ID],Hospitalvisits[Admission_Date])</f>
        <v>44866</v>
      </c>
      <c r="K630" s="3">
        <f>_xlfn.XLOOKUP(Main[[#This Row],[Patient_ID]],Hospitalvisits[Patient_ID],Hospitalvisits[Discharge_Date])</f>
        <v>44874</v>
      </c>
      <c r="L630">
        <f>Main[[#This Row],[Discharge Date]]-Main[[#This Row],[Admission Date]]</f>
        <v>8</v>
      </c>
      <c r="M630" t="str">
        <f>_xlfn.XLOOKUP(Main[[#This Row],[Patient_ID]],Hospitalvisits[Patient_ID],Hospitalvisits[Medical_Condition])</f>
        <v>Stroke</v>
      </c>
      <c r="N630" t="str">
        <f>_xlfn.XLOOKUP(Main[[#This Row],[Patient_ID]],Hospitalvisits[Patient_ID],Hospitalvisits[Department])</f>
        <v>Neurology</v>
      </c>
      <c r="O630" s="8">
        <f>_xlfn.XLOOKUP(Main[[#This Row],[Patient_ID]],Financials[Patient_ID],Financials[Total_Bill_Amount])</f>
        <v>18096</v>
      </c>
      <c r="P630">
        <f>_xlfn.XLOOKUP(Main[[#This Row],[Patient_ID]],Financials[Patient_ID],Financials[Insurance_Coverage])</f>
        <v>13891.10271535647</v>
      </c>
      <c r="Q630">
        <f>Main[[#This Row],[Total  Bill Amount]]-Main[[#This Row],[Insurance Coverage]]</f>
        <v>4204.8972846435299</v>
      </c>
      <c r="R630">
        <f>_xlfn.XLOOKUP(Main[[#This Row],[Patient_ID]],Hospitalvisits[Patient_ID],Hospitalvisits[Readmission Status])</f>
        <v>0</v>
      </c>
      <c r="S630" t="str">
        <f>_xlfn.XLOOKUP(Main[[#This Row],[Patient_ID]],Hospitalvisits[Patient_ID],Hospitalvisits[Hospital_Bed])</f>
        <v>Private Room</v>
      </c>
    </row>
    <row r="631" spans="1:19">
      <c r="A631">
        <v>699</v>
      </c>
      <c r="B631" t="s">
        <v>712</v>
      </c>
      <c r="C631">
        <v>31</v>
      </c>
      <c r="D631" t="str" cm="1">
        <f t="array" ref="D631">_xlfn.IFS(Main[[#This Row],[Age]]&lt;=23,"[0-23]",Main[[#This Row],[Age]]&lt;=45,"[24-45]",Main[[#This Row],[Age]]&lt;=68,"[46-68]",Main[[#This Row],[Age]]&gt;68,"[68+]")</f>
        <v>[24-45]</v>
      </c>
      <c r="E631" t="s">
        <v>9</v>
      </c>
      <c r="F631" t="s">
        <v>13</v>
      </c>
      <c r="G631" s="6">
        <v>29.615584611298051</v>
      </c>
      <c r="H631">
        <v>1</v>
      </c>
      <c r="I631">
        <v>1</v>
      </c>
      <c r="J631" s="3">
        <f>_xlfn.XLOOKUP(Main[[#This Row],[Patient_ID]],Hospitalvisits[Patient_ID],Hospitalvisits[Admission_Date])</f>
        <v>44707</v>
      </c>
      <c r="K631" s="3">
        <f>_xlfn.XLOOKUP(Main[[#This Row],[Patient_ID]],Hospitalvisits[Patient_ID],Hospitalvisits[Discharge_Date])</f>
        <v>44708</v>
      </c>
      <c r="L631">
        <f>Main[[#This Row],[Discharge Date]]-Main[[#This Row],[Admission Date]]</f>
        <v>1</v>
      </c>
      <c r="M631" t="str">
        <f>_xlfn.XLOOKUP(Main[[#This Row],[Patient_ID]],Hospitalvisits[Patient_ID],Hospitalvisits[Medical_Condition])</f>
        <v>Asthma</v>
      </c>
      <c r="N631" t="str">
        <f>_xlfn.XLOOKUP(Main[[#This Row],[Patient_ID]],Hospitalvisits[Patient_ID],Hospitalvisits[Department])</f>
        <v>Pediatrics</v>
      </c>
      <c r="O631" s="8">
        <f>_xlfn.XLOOKUP(Main[[#This Row],[Patient_ID]],Financials[Patient_ID],Financials[Total_Bill_Amount])</f>
        <v>32818</v>
      </c>
      <c r="P631">
        <f>_xlfn.XLOOKUP(Main[[#This Row],[Patient_ID]],Financials[Patient_ID],Financials[Insurance_Coverage])</f>
        <v>16832.088497118159</v>
      </c>
      <c r="Q631">
        <f>Main[[#This Row],[Total  Bill Amount]]-Main[[#This Row],[Insurance Coverage]]</f>
        <v>15985.911502881841</v>
      </c>
      <c r="R631">
        <f>_xlfn.XLOOKUP(Main[[#This Row],[Patient_ID]],Hospitalvisits[Patient_ID],Hospitalvisits[Readmission Status])</f>
        <v>0</v>
      </c>
      <c r="S631" t="str">
        <f>_xlfn.XLOOKUP(Main[[#This Row],[Patient_ID]],Hospitalvisits[Patient_ID],Hospitalvisits[Hospital_Bed])</f>
        <v>General Ward</v>
      </c>
    </row>
    <row r="632" spans="1:19">
      <c r="A632">
        <v>700</v>
      </c>
      <c r="B632" t="s">
        <v>713</v>
      </c>
      <c r="C632">
        <v>71</v>
      </c>
      <c r="D632" t="str" cm="1">
        <f t="array" ref="D632">_xlfn.IFS(Main[[#This Row],[Age]]&lt;=23,"[0-23]",Main[[#This Row],[Age]]&lt;=45,"[24-45]",Main[[#This Row],[Age]]&lt;=68,"[46-68]",Main[[#This Row],[Age]]&gt;68,"[68+]")</f>
        <v>[68+]</v>
      </c>
      <c r="E632" t="s">
        <v>9</v>
      </c>
      <c r="F632" t="s">
        <v>18</v>
      </c>
      <c r="G632" s="6">
        <v>34.100267162264068</v>
      </c>
      <c r="H632">
        <v>1</v>
      </c>
      <c r="I632">
        <v>8</v>
      </c>
      <c r="J632" s="3">
        <f>_xlfn.XLOOKUP(Main[[#This Row],[Patient_ID]],Hospitalvisits[Patient_ID],Hospitalvisits[Admission_Date])</f>
        <v>44633</v>
      </c>
      <c r="K632" s="3">
        <f>_xlfn.XLOOKUP(Main[[#This Row],[Patient_ID]],Hospitalvisits[Patient_ID],Hospitalvisits[Discharge_Date])</f>
        <v>44637</v>
      </c>
      <c r="L632">
        <f>Main[[#This Row],[Discharge Date]]-Main[[#This Row],[Admission Date]]</f>
        <v>4</v>
      </c>
      <c r="M632" t="str">
        <f>_xlfn.XLOOKUP(Main[[#This Row],[Patient_ID]],Hospitalvisits[Patient_ID],Hospitalvisits[Medical_Condition])</f>
        <v>Arthritis</v>
      </c>
      <c r="N632" t="str">
        <f>_xlfn.XLOOKUP(Main[[#This Row],[Patient_ID]],Hospitalvisits[Patient_ID],Hospitalvisits[Department])</f>
        <v>Orthopedics</v>
      </c>
      <c r="O632" s="8">
        <f>_xlfn.XLOOKUP(Main[[#This Row],[Patient_ID]],Financials[Patient_ID],Financials[Total_Bill_Amount])</f>
        <v>17131</v>
      </c>
      <c r="P632">
        <f>_xlfn.XLOOKUP(Main[[#This Row],[Patient_ID]],Financials[Patient_ID],Financials[Insurance_Coverage])</f>
        <v>11314.339596991569</v>
      </c>
      <c r="Q632">
        <f>Main[[#This Row],[Total  Bill Amount]]-Main[[#This Row],[Insurance Coverage]]</f>
        <v>5816.6604030084309</v>
      </c>
      <c r="R632">
        <f>_xlfn.XLOOKUP(Main[[#This Row],[Patient_ID]],Hospitalvisits[Patient_ID],Hospitalvisits[Readmission Status])</f>
        <v>0</v>
      </c>
      <c r="S632" t="str">
        <f>_xlfn.XLOOKUP(Main[[#This Row],[Patient_ID]],Hospitalvisits[Patient_ID],Hospitalvisits[Hospital_Bed])</f>
        <v>Semi-Private Room</v>
      </c>
    </row>
    <row r="633" spans="1:19">
      <c r="A633">
        <v>701</v>
      </c>
      <c r="B633" t="s">
        <v>714</v>
      </c>
      <c r="C633">
        <v>39</v>
      </c>
      <c r="D633" t="str" cm="1">
        <f t="array" ref="D633">_xlfn.IFS(Main[[#This Row],[Age]]&lt;=23,"[0-23]",Main[[#This Row],[Age]]&lt;=45,"[24-45]",Main[[#This Row],[Age]]&lt;=68,"[46-68]",Main[[#This Row],[Age]]&gt;68,"[68+]")</f>
        <v>[24-45]</v>
      </c>
      <c r="E633" t="s">
        <v>12</v>
      </c>
      <c r="F633" t="s">
        <v>18</v>
      </c>
      <c r="G633" s="6">
        <v>37.943071752456177</v>
      </c>
      <c r="H633">
        <v>3</v>
      </c>
      <c r="I633">
        <v>7</v>
      </c>
      <c r="J633" s="3">
        <f>_xlfn.XLOOKUP(Main[[#This Row],[Patient_ID]],Hospitalvisits[Patient_ID],Hospitalvisits[Admission_Date])</f>
        <v>45304</v>
      </c>
      <c r="K633" s="3">
        <f>_xlfn.XLOOKUP(Main[[#This Row],[Patient_ID]],Hospitalvisits[Patient_ID],Hospitalvisits[Discharge_Date])</f>
        <v>45309</v>
      </c>
      <c r="L633">
        <f>Main[[#This Row],[Discharge Date]]-Main[[#This Row],[Admission Date]]</f>
        <v>5</v>
      </c>
      <c r="M633" t="str">
        <f>_xlfn.XLOOKUP(Main[[#This Row],[Patient_ID]],Hospitalvisits[Patient_ID],Hospitalvisits[Medical_Condition])</f>
        <v>Severe Trauma</v>
      </c>
      <c r="N633" t="str">
        <f>_xlfn.XLOOKUP(Main[[#This Row],[Patient_ID]],Hospitalvisits[Patient_ID],Hospitalvisits[Department])</f>
        <v>Emergency</v>
      </c>
      <c r="O633" s="8">
        <f>_xlfn.XLOOKUP(Main[[#This Row],[Patient_ID]],Financials[Patient_ID],Financials[Total_Bill_Amount])</f>
        <v>22006</v>
      </c>
      <c r="P633">
        <f>_xlfn.XLOOKUP(Main[[#This Row],[Patient_ID]],Financials[Patient_ID],Financials[Insurance_Coverage])</f>
        <v>11725.970111584809</v>
      </c>
      <c r="Q633">
        <f>Main[[#This Row],[Total  Bill Amount]]-Main[[#This Row],[Insurance Coverage]]</f>
        <v>10280.029888415191</v>
      </c>
      <c r="R633">
        <f>_xlfn.XLOOKUP(Main[[#This Row],[Patient_ID]],Hospitalvisits[Patient_ID],Hospitalvisits[Readmission Status])</f>
        <v>0</v>
      </c>
      <c r="S633" t="str">
        <f>_xlfn.XLOOKUP(Main[[#This Row],[Patient_ID]],Hospitalvisits[Patient_ID],Hospitalvisits[Hospital_Bed])</f>
        <v>General Ward</v>
      </c>
    </row>
    <row r="634" spans="1:19">
      <c r="A634">
        <v>702</v>
      </c>
      <c r="B634" t="s">
        <v>715</v>
      </c>
      <c r="C634">
        <v>29</v>
      </c>
      <c r="D634" t="str" cm="1">
        <f t="array" ref="D634">_xlfn.IFS(Main[[#This Row],[Age]]&lt;=23,"[0-23]",Main[[#This Row],[Age]]&lt;=45,"[24-45]",Main[[#This Row],[Age]]&lt;=68,"[46-68]",Main[[#This Row],[Age]]&gt;68,"[68+]")</f>
        <v>[24-45]</v>
      </c>
      <c r="E634" t="s">
        <v>12</v>
      </c>
      <c r="F634" t="s">
        <v>13</v>
      </c>
      <c r="G634" s="6">
        <v>22.552482653809669</v>
      </c>
      <c r="H634">
        <v>3</v>
      </c>
      <c r="I634">
        <v>2</v>
      </c>
      <c r="J634" s="3">
        <f>_xlfn.XLOOKUP(Main[[#This Row],[Patient_ID]],Hospitalvisits[Patient_ID],Hospitalvisits[Admission_Date])</f>
        <v>44595</v>
      </c>
      <c r="K634" s="3">
        <f>_xlfn.XLOOKUP(Main[[#This Row],[Patient_ID]],Hospitalvisits[Patient_ID],Hospitalvisits[Discharge_Date])</f>
        <v>44600</v>
      </c>
      <c r="L634">
        <f>Main[[#This Row],[Discharge Date]]-Main[[#This Row],[Admission Date]]</f>
        <v>5</v>
      </c>
      <c r="M634" t="str">
        <f>_xlfn.XLOOKUP(Main[[#This Row],[Patient_ID]],Hospitalvisits[Patient_ID],Hospitalvisits[Medical_Condition])</f>
        <v>Fracture</v>
      </c>
      <c r="N634" t="str">
        <f>_xlfn.XLOOKUP(Main[[#This Row],[Patient_ID]],Hospitalvisits[Patient_ID],Hospitalvisits[Department])</f>
        <v>Orthopedics</v>
      </c>
      <c r="O634" s="8">
        <f>_xlfn.XLOOKUP(Main[[#This Row],[Patient_ID]],Financials[Patient_ID],Financials[Total_Bill_Amount])</f>
        <v>18279</v>
      </c>
      <c r="P634">
        <f>_xlfn.XLOOKUP(Main[[#This Row],[Patient_ID]],Financials[Patient_ID],Financials[Insurance_Coverage])</f>
        <v>9648.1135241106385</v>
      </c>
      <c r="Q634">
        <f>Main[[#This Row],[Total  Bill Amount]]-Main[[#This Row],[Insurance Coverage]]</f>
        <v>8630.8864758893615</v>
      </c>
      <c r="R634">
        <f>_xlfn.XLOOKUP(Main[[#This Row],[Patient_ID]],Hospitalvisits[Patient_ID],Hospitalvisits[Readmission Status])</f>
        <v>0</v>
      </c>
      <c r="S634" t="str">
        <f>_xlfn.XLOOKUP(Main[[#This Row],[Patient_ID]],Hospitalvisits[Patient_ID],Hospitalvisits[Hospital_Bed])</f>
        <v>Semi-Private Room</v>
      </c>
    </row>
    <row r="635" spans="1:19">
      <c r="A635">
        <v>703</v>
      </c>
      <c r="B635" t="s">
        <v>716</v>
      </c>
      <c r="C635">
        <v>90</v>
      </c>
      <c r="D635" t="str" cm="1">
        <f t="array" ref="D635">_xlfn.IFS(Main[[#This Row],[Age]]&lt;=23,"[0-23]",Main[[#This Row],[Age]]&lt;=45,"[24-45]",Main[[#This Row],[Age]]&lt;=68,"[46-68]",Main[[#This Row],[Age]]&gt;68,"[68+]")</f>
        <v>[68+]</v>
      </c>
      <c r="E635" t="s">
        <v>12</v>
      </c>
      <c r="F635" t="s">
        <v>13</v>
      </c>
      <c r="G635" s="6">
        <v>31.728971530769449</v>
      </c>
      <c r="H635">
        <v>5</v>
      </c>
      <c r="I635">
        <v>9</v>
      </c>
      <c r="J635" s="3">
        <f>_xlfn.XLOOKUP(Main[[#This Row],[Patient_ID]],Hospitalvisits[Patient_ID],Hospitalvisits[Admission_Date])</f>
        <v>45291</v>
      </c>
      <c r="K635" s="3">
        <f>_xlfn.XLOOKUP(Main[[#This Row],[Patient_ID]],Hospitalvisits[Patient_ID],Hospitalvisits[Discharge_Date])</f>
        <v>45297</v>
      </c>
      <c r="L635">
        <f>Main[[#This Row],[Discharge Date]]-Main[[#This Row],[Admission Date]]</f>
        <v>6</v>
      </c>
      <c r="M635" t="str">
        <f>_xlfn.XLOOKUP(Main[[#This Row],[Patient_ID]],Hospitalvisits[Patient_ID],Hospitalvisits[Medical_Condition])</f>
        <v>Hypertension</v>
      </c>
      <c r="N635" t="str">
        <f>_xlfn.XLOOKUP(Main[[#This Row],[Patient_ID]],Hospitalvisits[Patient_ID],Hospitalvisits[Department])</f>
        <v>Cardiology</v>
      </c>
      <c r="O635" s="8">
        <f>_xlfn.XLOOKUP(Main[[#This Row],[Patient_ID]],Financials[Patient_ID],Financials[Total_Bill_Amount])</f>
        <v>17684</v>
      </c>
      <c r="P635">
        <f>_xlfn.XLOOKUP(Main[[#This Row],[Patient_ID]],Financials[Patient_ID],Financials[Insurance_Coverage])</f>
        <v>10496.723373181951</v>
      </c>
      <c r="Q635">
        <f>Main[[#This Row],[Total  Bill Amount]]-Main[[#This Row],[Insurance Coverage]]</f>
        <v>7187.2766268180494</v>
      </c>
      <c r="R635">
        <f>_xlfn.XLOOKUP(Main[[#This Row],[Patient_ID]],Hospitalvisits[Patient_ID],Hospitalvisits[Readmission Status])</f>
        <v>0</v>
      </c>
      <c r="S635" t="str">
        <f>_xlfn.XLOOKUP(Main[[#This Row],[Patient_ID]],Hospitalvisits[Patient_ID],Hospitalvisits[Hospital_Bed])</f>
        <v>ICU</v>
      </c>
    </row>
    <row r="636" spans="1:19">
      <c r="A636">
        <v>704</v>
      </c>
      <c r="B636" t="s">
        <v>717</v>
      </c>
      <c r="C636">
        <v>3</v>
      </c>
      <c r="D636" t="str" cm="1">
        <f t="array" ref="D636">_xlfn.IFS(Main[[#This Row],[Age]]&lt;=23,"[0-23]",Main[[#This Row],[Age]]&lt;=45,"[24-45]",Main[[#This Row],[Age]]&lt;=68,"[46-68]",Main[[#This Row],[Age]]&gt;68,"[68+]")</f>
        <v>[0-23]</v>
      </c>
      <c r="E636" t="s">
        <v>12</v>
      </c>
      <c r="F636" t="s">
        <v>13</v>
      </c>
      <c r="G636" s="6">
        <v>28.322470868282519</v>
      </c>
      <c r="H636">
        <v>1</v>
      </c>
      <c r="I636">
        <v>6</v>
      </c>
      <c r="J636" s="3">
        <f>_xlfn.XLOOKUP(Main[[#This Row],[Patient_ID]],Hospitalvisits[Patient_ID],Hospitalvisits[Admission_Date])</f>
        <v>44655</v>
      </c>
      <c r="K636" s="3">
        <f>_xlfn.XLOOKUP(Main[[#This Row],[Patient_ID]],Hospitalvisits[Patient_ID],Hospitalvisits[Discharge_Date])</f>
        <v>44659</v>
      </c>
      <c r="L636">
        <f>Main[[#This Row],[Discharge Date]]-Main[[#This Row],[Admission Date]]</f>
        <v>4</v>
      </c>
      <c r="M636" t="str">
        <f>_xlfn.XLOOKUP(Main[[#This Row],[Patient_ID]],Hospitalvisits[Patient_ID],Hospitalvisits[Medical_Condition])</f>
        <v>Arthritis</v>
      </c>
      <c r="N636" t="str">
        <f>_xlfn.XLOOKUP(Main[[#This Row],[Patient_ID]],Hospitalvisits[Patient_ID],Hospitalvisits[Department])</f>
        <v>Orthopedics</v>
      </c>
      <c r="O636" s="8">
        <f>_xlfn.XLOOKUP(Main[[#This Row],[Patient_ID]],Financials[Patient_ID],Financials[Total_Bill_Amount])</f>
        <v>7664</v>
      </c>
      <c r="P636">
        <f>_xlfn.XLOOKUP(Main[[#This Row],[Patient_ID]],Financials[Patient_ID],Financials[Insurance_Coverage])</f>
        <v>5847.3611420721718</v>
      </c>
      <c r="Q636">
        <f>Main[[#This Row],[Total  Bill Amount]]-Main[[#This Row],[Insurance Coverage]]</f>
        <v>1816.6388579278282</v>
      </c>
      <c r="R636">
        <f>_xlfn.XLOOKUP(Main[[#This Row],[Patient_ID]],Hospitalvisits[Patient_ID],Hospitalvisits[Readmission Status])</f>
        <v>0</v>
      </c>
      <c r="S636" t="str">
        <f>_xlfn.XLOOKUP(Main[[#This Row],[Patient_ID]],Hospitalvisits[Patient_ID],Hospitalvisits[Hospital_Bed])</f>
        <v>Private Room</v>
      </c>
    </row>
    <row r="637" spans="1:19">
      <c r="A637">
        <v>705</v>
      </c>
      <c r="B637" t="s">
        <v>718</v>
      </c>
      <c r="C637">
        <v>54</v>
      </c>
      <c r="D637" t="str" cm="1">
        <f t="array" ref="D637">_xlfn.IFS(Main[[#This Row],[Age]]&lt;=23,"[0-23]",Main[[#This Row],[Age]]&lt;=45,"[24-45]",Main[[#This Row],[Age]]&lt;=68,"[46-68]",Main[[#This Row],[Age]]&gt;68,"[68+]")</f>
        <v>[46-68]</v>
      </c>
      <c r="E637" t="s">
        <v>12</v>
      </c>
      <c r="F637" t="s">
        <v>13</v>
      </c>
      <c r="G637" s="6">
        <v>19.52712413860397</v>
      </c>
      <c r="H637">
        <v>0</v>
      </c>
      <c r="I637">
        <v>8</v>
      </c>
      <c r="J637" s="3">
        <f>_xlfn.XLOOKUP(Main[[#This Row],[Patient_ID]],Hospitalvisits[Patient_ID],Hospitalvisits[Admission_Date])</f>
        <v>45457</v>
      </c>
      <c r="K637" s="3">
        <f>_xlfn.XLOOKUP(Main[[#This Row],[Patient_ID]],Hospitalvisits[Patient_ID],Hospitalvisits[Discharge_Date])</f>
        <v>45466</v>
      </c>
      <c r="L637">
        <f>Main[[#This Row],[Discharge Date]]-Main[[#This Row],[Admission Date]]</f>
        <v>9</v>
      </c>
      <c r="M637" t="str">
        <f>_xlfn.XLOOKUP(Main[[#This Row],[Patient_ID]],Hospitalvisits[Patient_ID],Hospitalvisits[Medical_Condition])</f>
        <v>Cancer</v>
      </c>
      <c r="N637" t="str">
        <f>_xlfn.XLOOKUP(Main[[#This Row],[Patient_ID]],Hospitalvisits[Patient_ID],Hospitalvisits[Department])</f>
        <v>Oncology</v>
      </c>
      <c r="O637" s="8">
        <f>_xlfn.XLOOKUP(Main[[#This Row],[Patient_ID]],Financials[Patient_ID],Financials[Total_Bill_Amount])</f>
        <v>21609</v>
      </c>
      <c r="P637">
        <f>_xlfn.XLOOKUP(Main[[#This Row],[Patient_ID]],Financials[Patient_ID],Financials[Insurance_Coverage])</f>
        <v>16207.37069055903</v>
      </c>
      <c r="Q637">
        <f>Main[[#This Row],[Total  Bill Amount]]-Main[[#This Row],[Insurance Coverage]]</f>
        <v>5401.6293094409702</v>
      </c>
      <c r="R637">
        <f>_xlfn.XLOOKUP(Main[[#This Row],[Patient_ID]],Hospitalvisits[Patient_ID],Hospitalvisits[Readmission Status])</f>
        <v>0</v>
      </c>
      <c r="S637" t="str">
        <f>_xlfn.XLOOKUP(Main[[#This Row],[Patient_ID]],Hospitalvisits[Patient_ID],Hospitalvisits[Hospital_Bed])</f>
        <v>Private Room</v>
      </c>
    </row>
    <row r="638" spans="1:19">
      <c r="A638">
        <v>706</v>
      </c>
      <c r="B638" t="s">
        <v>719</v>
      </c>
      <c r="C638">
        <v>69</v>
      </c>
      <c r="D638" t="str" cm="1">
        <f t="array" ref="D638">_xlfn.IFS(Main[[#This Row],[Age]]&lt;=23,"[0-23]",Main[[#This Row],[Age]]&lt;=45,"[24-45]",Main[[#This Row],[Age]]&lt;=68,"[46-68]",Main[[#This Row],[Age]]&gt;68,"[68+]")</f>
        <v>[68+]</v>
      </c>
      <c r="E638" t="s">
        <v>12</v>
      </c>
      <c r="F638" t="s">
        <v>10</v>
      </c>
      <c r="G638" s="6">
        <v>25.209052902800948</v>
      </c>
      <c r="H638">
        <v>3</v>
      </c>
      <c r="I638">
        <v>6</v>
      </c>
      <c r="J638" s="3">
        <f>_xlfn.XLOOKUP(Main[[#This Row],[Patient_ID]],Hospitalvisits[Patient_ID],Hospitalvisits[Admission_Date])</f>
        <v>44575</v>
      </c>
      <c r="K638" s="3">
        <f>_xlfn.XLOOKUP(Main[[#This Row],[Patient_ID]],Hospitalvisits[Patient_ID],Hospitalvisits[Discharge_Date])</f>
        <v>44584</v>
      </c>
      <c r="L638">
        <f>Main[[#This Row],[Discharge Date]]-Main[[#This Row],[Admission Date]]</f>
        <v>9</v>
      </c>
      <c r="M638" t="str">
        <f>_xlfn.XLOOKUP(Main[[#This Row],[Patient_ID]],Hospitalvisits[Patient_ID],Hospitalvisits[Medical_Condition])</f>
        <v>Seizures</v>
      </c>
      <c r="N638" t="str">
        <f>_xlfn.XLOOKUP(Main[[#This Row],[Patient_ID]],Hospitalvisits[Patient_ID],Hospitalvisits[Department])</f>
        <v>Neurology</v>
      </c>
      <c r="O638" s="8">
        <f>_xlfn.XLOOKUP(Main[[#This Row],[Patient_ID]],Financials[Patient_ID],Financials[Total_Bill_Amount])</f>
        <v>20854</v>
      </c>
      <c r="P638">
        <f>_xlfn.XLOOKUP(Main[[#This Row],[Patient_ID]],Financials[Patient_ID],Financials[Insurance_Coverage])</f>
        <v>11696.71095769989</v>
      </c>
      <c r="Q638">
        <f>Main[[#This Row],[Total  Bill Amount]]-Main[[#This Row],[Insurance Coverage]]</f>
        <v>9157.2890423001099</v>
      </c>
      <c r="R638">
        <f>_xlfn.XLOOKUP(Main[[#This Row],[Patient_ID]],Hospitalvisits[Patient_ID],Hospitalvisits[Readmission Status])</f>
        <v>0</v>
      </c>
      <c r="S638" t="str">
        <f>_xlfn.XLOOKUP(Main[[#This Row],[Patient_ID]],Hospitalvisits[Patient_ID],Hospitalvisits[Hospital_Bed])</f>
        <v>General Ward</v>
      </c>
    </row>
    <row r="639" spans="1:19">
      <c r="A639">
        <v>707</v>
      </c>
      <c r="B639" t="s">
        <v>720</v>
      </c>
      <c r="C639">
        <v>71</v>
      </c>
      <c r="D639" t="str" cm="1">
        <f t="array" ref="D639">_xlfn.IFS(Main[[#This Row],[Age]]&lt;=23,"[0-23]",Main[[#This Row],[Age]]&lt;=45,"[24-45]",Main[[#This Row],[Age]]&lt;=68,"[46-68]",Main[[#This Row],[Age]]&gt;68,"[68+]")</f>
        <v>[68+]</v>
      </c>
      <c r="E639" t="s">
        <v>12</v>
      </c>
      <c r="F639" t="s">
        <v>18</v>
      </c>
      <c r="G639" s="6">
        <v>16.168560403913879</v>
      </c>
      <c r="H639">
        <v>1</v>
      </c>
      <c r="I639">
        <v>10</v>
      </c>
      <c r="J639" s="3">
        <f>_xlfn.XLOOKUP(Main[[#This Row],[Patient_ID]],Hospitalvisits[Patient_ID],Hospitalvisits[Admission_Date])</f>
        <v>44608</v>
      </c>
      <c r="K639" s="3">
        <f>_xlfn.XLOOKUP(Main[[#This Row],[Patient_ID]],Hospitalvisits[Patient_ID],Hospitalvisits[Discharge_Date])</f>
        <v>44619</v>
      </c>
      <c r="L639">
        <f>Main[[#This Row],[Discharge Date]]-Main[[#This Row],[Admission Date]]</f>
        <v>11</v>
      </c>
      <c r="M639" t="str">
        <f>_xlfn.XLOOKUP(Main[[#This Row],[Patient_ID]],Hospitalvisits[Patient_ID],Hospitalvisits[Medical_Condition])</f>
        <v>Tumor</v>
      </c>
      <c r="N639" t="str">
        <f>_xlfn.XLOOKUP(Main[[#This Row],[Patient_ID]],Hospitalvisits[Patient_ID],Hospitalvisits[Department])</f>
        <v>Oncology</v>
      </c>
      <c r="O639" s="8">
        <f>_xlfn.XLOOKUP(Main[[#This Row],[Patient_ID]],Financials[Patient_ID],Financials[Total_Bill_Amount])</f>
        <v>19065</v>
      </c>
      <c r="P639">
        <f>_xlfn.XLOOKUP(Main[[#This Row],[Patient_ID]],Financials[Patient_ID],Financials[Insurance_Coverage])</f>
        <v>14914.52109742331</v>
      </c>
      <c r="Q639">
        <f>Main[[#This Row],[Total  Bill Amount]]-Main[[#This Row],[Insurance Coverage]]</f>
        <v>4150.4789025766895</v>
      </c>
      <c r="R639">
        <f>_xlfn.XLOOKUP(Main[[#This Row],[Patient_ID]],Hospitalvisits[Patient_ID],Hospitalvisits[Readmission Status])</f>
        <v>0</v>
      </c>
      <c r="S639" t="str">
        <f>_xlfn.XLOOKUP(Main[[#This Row],[Patient_ID]],Hospitalvisits[Patient_ID],Hospitalvisits[Hospital_Bed])</f>
        <v>ICU</v>
      </c>
    </row>
    <row r="640" spans="1:19">
      <c r="A640">
        <v>708</v>
      </c>
      <c r="B640" t="s">
        <v>721</v>
      </c>
      <c r="C640">
        <v>3</v>
      </c>
      <c r="D640" t="str" cm="1">
        <f t="array" ref="D640">_xlfn.IFS(Main[[#This Row],[Age]]&lt;=23,"[0-23]",Main[[#This Row],[Age]]&lt;=45,"[24-45]",Main[[#This Row],[Age]]&lt;=68,"[46-68]",Main[[#This Row],[Age]]&gt;68,"[68+]")</f>
        <v>[0-23]</v>
      </c>
      <c r="E640" t="s">
        <v>9</v>
      </c>
      <c r="F640" t="s">
        <v>18</v>
      </c>
      <c r="G640" s="6">
        <v>36.753061943810067</v>
      </c>
      <c r="H640">
        <v>3</v>
      </c>
      <c r="I640">
        <v>7</v>
      </c>
      <c r="J640" s="3">
        <f>_xlfn.XLOOKUP(Main[[#This Row],[Patient_ID]],Hospitalvisits[Patient_ID],Hospitalvisits[Admission_Date])</f>
        <v>44600</v>
      </c>
      <c r="K640" s="3">
        <f>_xlfn.XLOOKUP(Main[[#This Row],[Patient_ID]],Hospitalvisits[Patient_ID],Hospitalvisits[Discharge_Date])</f>
        <v>44601</v>
      </c>
      <c r="L640">
        <f>Main[[#This Row],[Discharge Date]]-Main[[#This Row],[Admission Date]]</f>
        <v>1</v>
      </c>
      <c r="M640" t="str">
        <f>_xlfn.XLOOKUP(Main[[#This Row],[Patient_ID]],Hospitalvisits[Patient_ID],Hospitalvisits[Medical_Condition])</f>
        <v>Asthma</v>
      </c>
      <c r="N640" t="str">
        <f>_xlfn.XLOOKUP(Main[[#This Row],[Patient_ID]],Hospitalvisits[Patient_ID],Hospitalvisits[Department])</f>
        <v>Pediatrics</v>
      </c>
      <c r="O640" s="8">
        <f>_xlfn.XLOOKUP(Main[[#This Row],[Patient_ID]],Financials[Patient_ID],Financials[Total_Bill_Amount])</f>
        <v>28262</v>
      </c>
      <c r="P640">
        <f>_xlfn.XLOOKUP(Main[[#This Row],[Patient_ID]],Financials[Patient_ID],Financials[Insurance_Coverage])</f>
        <v>22225.014378972639</v>
      </c>
      <c r="Q640">
        <f>Main[[#This Row],[Total  Bill Amount]]-Main[[#This Row],[Insurance Coverage]]</f>
        <v>6036.985621027361</v>
      </c>
      <c r="R640">
        <f>_xlfn.XLOOKUP(Main[[#This Row],[Patient_ID]],Hospitalvisits[Patient_ID],Hospitalvisits[Readmission Status])</f>
        <v>0</v>
      </c>
      <c r="S640" t="str">
        <f>_xlfn.XLOOKUP(Main[[#This Row],[Patient_ID]],Hospitalvisits[Patient_ID],Hospitalvisits[Hospital_Bed])</f>
        <v>General Ward</v>
      </c>
    </row>
    <row r="641" spans="1:19">
      <c r="A641">
        <v>709</v>
      </c>
      <c r="B641" t="s">
        <v>722</v>
      </c>
      <c r="C641">
        <v>56</v>
      </c>
      <c r="D641" t="str" cm="1">
        <f t="array" ref="D641">_xlfn.IFS(Main[[#This Row],[Age]]&lt;=23,"[0-23]",Main[[#This Row],[Age]]&lt;=45,"[24-45]",Main[[#This Row],[Age]]&lt;=68,"[46-68]",Main[[#This Row],[Age]]&gt;68,"[68+]")</f>
        <v>[46-68]</v>
      </c>
      <c r="E641" t="s">
        <v>9</v>
      </c>
      <c r="F641" t="s">
        <v>18</v>
      </c>
      <c r="G641" s="6">
        <v>36.921224559998393</v>
      </c>
      <c r="H641">
        <v>0</v>
      </c>
      <c r="I641">
        <v>4</v>
      </c>
      <c r="J641" s="3">
        <f>_xlfn.XLOOKUP(Main[[#This Row],[Patient_ID]],Hospitalvisits[Patient_ID],Hospitalvisits[Admission_Date])</f>
        <v>44777</v>
      </c>
      <c r="K641" s="3">
        <f>_xlfn.XLOOKUP(Main[[#This Row],[Patient_ID]],Hospitalvisits[Patient_ID],Hospitalvisits[Discharge_Date])</f>
        <v>44785</v>
      </c>
      <c r="L641">
        <f>Main[[#This Row],[Discharge Date]]-Main[[#This Row],[Admission Date]]</f>
        <v>8</v>
      </c>
      <c r="M641" t="str">
        <f>_xlfn.XLOOKUP(Main[[#This Row],[Patient_ID]],Hospitalvisits[Patient_ID],Hospitalvisits[Medical_Condition])</f>
        <v>Internal Bleeding</v>
      </c>
      <c r="N641" t="str">
        <f>_xlfn.XLOOKUP(Main[[#This Row],[Patient_ID]],Hospitalvisits[Patient_ID],Hospitalvisits[Department])</f>
        <v>Emergency</v>
      </c>
      <c r="O641" s="8">
        <f>_xlfn.XLOOKUP(Main[[#This Row],[Patient_ID]],Financials[Patient_ID],Financials[Total_Bill_Amount])</f>
        <v>8942</v>
      </c>
      <c r="P641">
        <f>_xlfn.XLOOKUP(Main[[#This Row],[Patient_ID]],Financials[Patient_ID],Financials[Insurance_Coverage])</f>
        <v>4709.7651096011896</v>
      </c>
      <c r="Q641">
        <f>Main[[#This Row],[Total  Bill Amount]]-Main[[#This Row],[Insurance Coverage]]</f>
        <v>4232.2348903988104</v>
      </c>
      <c r="R641">
        <f>_xlfn.XLOOKUP(Main[[#This Row],[Patient_ID]],Hospitalvisits[Patient_ID],Hospitalvisits[Readmission Status])</f>
        <v>0</v>
      </c>
      <c r="S641" t="str">
        <f>_xlfn.XLOOKUP(Main[[#This Row],[Patient_ID]],Hospitalvisits[Patient_ID],Hospitalvisits[Hospital_Bed])</f>
        <v>ICU</v>
      </c>
    </row>
    <row r="642" spans="1:19">
      <c r="A642">
        <v>711</v>
      </c>
      <c r="B642" t="s">
        <v>724</v>
      </c>
      <c r="C642">
        <v>60</v>
      </c>
      <c r="D642" t="str" cm="1">
        <f t="array" ref="D642">_xlfn.IFS(Main[[#This Row],[Age]]&lt;=23,"[0-23]",Main[[#This Row],[Age]]&lt;=45,"[24-45]",Main[[#This Row],[Age]]&lt;=68,"[46-68]",Main[[#This Row],[Age]]&gt;68,"[68+]")</f>
        <v>[46-68]</v>
      </c>
      <c r="E642" t="s">
        <v>12</v>
      </c>
      <c r="F642" t="s">
        <v>13</v>
      </c>
      <c r="G642" s="6">
        <v>35.673710683984929</v>
      </c>
      <c r="H642">
        <v>1</v>
      </c>
      <c r="I642">
        <v>8</v>
      </c>
      <c r="J642" s="3">
        <f>_xlfn.XLOOKUP(Main[[#This Row],[Patient_ID]],Hospitalvisits[Patient_ID],Hospitalvisits[Admission_Date])</f>
        <v>44575</v>
      </c>
      <c r="K642" s="3">
        <f>_xlfn.XLOOKUP(Main[[#This Row],[Patient_ID]],Hospitalvisits[Patient_ID],Hospitalvisits[Discharge_Date])</f>
        <v>44581</v>
      </c>
      <c r="L642">
        <f>Main[[#This Row],[Discharge Date]]-Main[[#This Row],[Admission Date]]</f>
        <v>6</v>
      </c>
      <c r="M642" t="str">
        <f>_xlfn.XLOOKUP(Main[[#This Row],[Patient_ID]],Hospitalvisits[Patient_ID],Hospitalvisits[Medical_Condition])</f>
        <v>Seizures</v>
      </c>
      <c r="N642" t="str">
        <f>_xlfn.XLOOKUP(Main[[#This Row],[Patient_ID]],Hospitalvisits[Patient_ID],Hospitalvisits[Department])</f>
        <v>Neurology</v>
      </c>
      <c r="O642" s="8">
        <f>_xlfn.XLOOKUP(Main[[#This Row],[Patient_ID]],Financials[Patient_ID],Financials[Total_Bill_Amount])</f>
        <v>21827</v>
      </c>
      <c r="P642">
        <f>_xlfn.XLOOKUP(Main[[#This Row],[Patient_ID]],Financials[Patient_ID],Financials[Insurance_Coverage])</f>
        <v>15960.703459165459</v>
      </c>
      <c r="Q642">
        <f>Main[[#This Row],[Total  Bill Amount]]-Main[[#This Row],[Insurance Coverage]]</f>
        <v>5866.2965408345408</v>
      </c>
      <c r="R642">
        <f>_xlfn.XLOOKUP(Main[[#This Row],[Patient_ID]],Hospitalvisits[Patient_ID],Hospitalvisits[Readmission Status])</f>
        <v>1</v>
      </c>
      <c r="S642" t="str">
        <f>_xlfn.XLOOKUP(Main[[#This Row],[Patient_ID]],Hospitalvisits[Patient_ID],Hospitalvisits[Hospital_Bed])</f>
        <v>Private Room</v>
      </c>
    </row>
    <row r="643" spans="1:19">
      <c r="A643">
        <v>712</v>
      </c>
      <c r="B643" t="s">
        <v>725</v>
      </c>
      <c r="C643">
        <v>39</v>
      </c>
      <c r="D643" t="str" cm="1">
        <f t="array" ref="D643">_xlfn.IFS(Main[[#This Row],[Age]]&lt;=23,"[0-23]",Main[[#This Row],[Age]]&lt;=45,"[24-45]",Main[[#This Row],[Age]]&lt;=68,"[46-68]",Main[[#This Row],[Age]]&gt;68,"[68+]")</f>
        <v>[24-45]</v>
      </c>
      <c r="E643" t="s">
        <v>12</v>
      </c>
      <c r="F643" t="s">
        <v>18</v>
      </c>
      <c r="G643" s="6">
        <v>32.784447687133458</v>
      </c>
      <c r="H643">
        <v>0</v>
      </c>
      <c r="I643">
        <v>6</v>
      </c>
      <c r="J643" s="3">
        <f>_xlfn.XLOOKUP(Main[[#This Row],[Patient_ID]],Hospitalvisits[Patient_ID],Hospitalvisits[Admission_Date])</f>
        <v>44645</v>
      </c>
      <c r="K643" s="3">
        <f>_xlfn.XLOOKUP(Main[[#This Row],[Patient_ID]],Hospitalvisits[Patient_ID],Hospitalvisits[Discharge_Date])</f>
        <v>44649</v>
      </c>
      <c r="L643">
        <f>Main[[#This Row],[Discharge Date]]-Main[[#This Row],[Admission Date]]</f>
        <v>4</v>
      </c>
      <c r="M643" t="str">
        <f>_xlfn.XLOOKUP(Main[[#This Row],[Patient_ID]],Hospitalvisits[Patient_ID],Hospitalvisits[Medical_Condition])</f>
        <v>Arthritis</v>
      </c>
      <c r="N643" t="str">
        <f>_xlfn.XLOOKUP(Main[[#This Row],[Patient_ID]],Hospitalvisits[Patient_ID],Hospitalvisits[Department])</f>
        <v>Orthopedics</v>
      </c>
      <c r="O643" s="8">
        <f>_xlfn.XLOOKUP(Main[[#This Row],[Patient_ID]],Financials[Patient_ID],Financials[Total_Bill_Amount])</f>
        <v>24259</v>
      </c>
      <c r="P643">
        <f>_xlfn.XLOOKUP(Main[[#This Row],[Patient_ID]],Financials[Patient_ID],Financials[Insurance_Coverage])</f>
        <v>14656.87005286452</v>
      </c>
      <c r="Q643">
        <f>Main[[#This Row],[Total  Bill Amount]]-Main[[#This Row],[Insurance Coverage]]</f>
        <v>9602.1299471354796</v>
      </c>
      <c r="R643">
        <f>_xlfn.XLOOKUP(Main[[#This Row],[Patient_ID]],Hospitalvisits[Patient_ID],Hospitalvisits[Readmission Status])</f>
        <v>0</v>
      </c>
      <c r="S643" t="str">
        <f>_xlfn.XLOOKUP(Main[[#This Row],[Patient_ID]],Hospitalvisits[Patient_ID],Hospitalvisits[Hospital_Bed])</f>
        <v>General Ward</v>
      </c>
    </row>
    <row r="644" spans="1:19">
      <c r="A644">
        <v>714</v>
      </c>
      <c r="B644" t="s">
        <v>727</v>
      </c>
      <c r="C644">
        <v>60</v>
      </c>
      <c r="D644" t="str" cm="1">
        <f t="array" ref="D644">_xlfn.IFS(Main[[#This Row],[Age]]&lt;=23,"[0-23]",Main[[#This Row],[Age]]&lt;=45,"[24-45]",Main[[#This Row],[Age]]&lt;=68,"[46-68]",Main[[#This Row],[Age]]&gt;68,"[68+]")</f>
        <v>[46-68]</v>
      </c>
      <c r="E644" t="s">
        <v>12</v>
      </c>
      <c r="F644" t="s">
        <v>18</v>
      </c>
      <c r="G644" s="6">
        <v>15.790421186588389</v>
      </c>
      <c r="H644">
        <v>5</v>
      </c>
      <c r="I644">
        <v>1</v>
      </c>
      <c r="J644" s="3">
        <f>_xlfn.XLOOKUP(Main[[#This Row],[Patient_ID]],Hospitalvisits[Patient_ID],Hospitalvisits[Admission_Date])</f>
        <v>44842</v>
      </c>
      <c r="K644" s="3">
        <f>_xlfn.XLOOKUP(Main[[#This Row],[Patient_ID]],Hospitalvisits[Patient_ID],Hospitalvisits[Discharge_Date])</f>
        <v>44850</v>
      </c>
      <c r="L644">
        <f>Main[[#This Row],[Discharge Date]]-Main[[#This Row],[Admission Date]]</f>
        <v>8</v>
      </c>
      <c r="M644" t="str">
        <f>_xlfn.XLOOKUP(Main[[#This Row],[Patient_ID]],Hospitalvisits[Patient_ID],Hospitalvisits[Medical_Condition])</f>
        <v>Seizures</v>
      </c>
      <c r="N644" t="str">
        <f>_xlfn.XLOOKUP(Main[[#This Row],[Patient_ID]],Hospitalvisits[Patient_ID],Hospitalvisits[Department])</f>
        <v>Neurology</v>
      </c>
      <c r="O644" s="8">
        <f>_xlfn.XLOOKUP(Main[[#This Row],[Patient_ID]],Financials[Patient_ID],Financials[Total_Bill_Amount])</f>
        <v>8679</v>
      </c>
      <c r="P644">
        <f>_xlfn.XLOOKUP(Main[[#This Row],[Patient_ID]],Financials[Patient_ID],Financials[Insurance_Coverage])</f>
        <v>5553.0127630171892</v>
      </c>
      <c r="Q644">
        <f>Main[[#This Row],[Total  Bill Amount]]-Main[[#This Row],[Insurance Coverage]]</f>
        <v>3125.9872369828108</v>
      </c>
      <c r="R644">
        <f>_xlfn.XLOOKUP(Main[[#This Row],[Patient_ID]],Hospitalvisits[Patient_ID],Hospitalvisits[Readmission Status])</f>
        <v>0</v>
      </c>
      <c r="S644" t="str">
        <f>_xlfn.XLOOKUP(Main[[#This Row],[Patient_ID]],Hospitalvisits[Patient_ID],Hospitalvisits[Hospital_Bed])</f>
        <v>Private Room</v>
      </c>
    </row>
    <row r="645" spans="1:19">
      <c r="A645">
        <v>715</v>
      </c>
      <c r="B645" t="s">
        <v>728</v>
      </c>
      <c r="C645">
        <v>1</v>
      </c>
      <c r="D645" t="str" cm="1">
        <f t="array" ref="D645">_xlfn.IFS(Main[[#This Row],[Age]]&lt;=23,"[0-23]",Main[[#This Row],[Age]]&lt;=45,"[24-45]",Main[[#This Row],[Age]]&lt;=68,"[46-68]",Main[[#This Row],[Age]]&gt;68,"[68+]")</f>
        <v>[0-23]</v>
      </c>
      <c r="E645" t="s">
        <v>12</v>
      </c>
      <c r="F645" t="s">
        <v>18</v>
      </c>
      <c r="G645" s="6">
        <v>29.32669699310409</v>
      </c>
      <c r="H645">
        <v>0</v>
      </c>
      <c r="I645">
        <v>7</v>
      </c>
      <c r="J645" s="3">
        <f>_xlfn.XLOOKUP(Main[[#This Row],[Patient_ID]],Hospitalvisits[Patient_ID],Hospitalvisits[Admission_Date])</f>
        <v>44719</v>
      </c>
      <c r="K645" s="3">
        <f>_xlfn.XLOOKUP(Main[[#This Row],[Patient_ID]],Hospitalvisits[Patient_ID],Hospitalvisits[Discharge_Date])</f>
        <v>44725</v>
      </c>
      <c r="L645">
        <f>Main[[#This Row],[Discharge Date]]-Main[[#This Row],[Admission Date]]</f>
        <v>6</v>
      </c>
      <c r="M645" t="str">
        <f>_xlfn.XLOOKUP(Main[[#This Row],[Patient_ID]],Hospitalvisits[Patient_ID],Hospitalvisits[Medical_Condition])</f>
        <v>Stroke</v>
      </c>
      <c r="N645" t="str">
        <f>_xlfn.XLOOKUP(Main[[#This Row],[Patient_ID]],Hospitalvisits[Patient_ID],Hospitalvisits[Department])</f>
        <v>Neurology</v>
      </c>
      <c r="O645" s="8">
        <f>_xlfn.XLOOKUP(Main[[#This Row],[Patient_ID]],Financials[Patient_ID],Financials[Total_Bill_Amount])</f>
        <v>14319</v>
      </c>
      <c r="P645">
        <f>_xlfn.XLOOKUP(Main[[#This Row],[Patient_ID]],Financials[Patient_ID],Financials[Insurance_Coverage])</f>
        <v>12469.67837636333</v>
      </c>
      <c r="Q645">
        <f>Main[[#This Row],[Total  Bill Amount]]-Main[[#This Row],[Insurance Coverage]]</f>
        <v>1849.3216236366698</v>
      </c>
      <c r="R645">
        <f>_xlfn.XLOOKUP(Main[[#This Row],[Patient_ID]],Hospitalvisits[Patient_ID],Hospitalvisits[Readmission Status])</f>
        <v>0</v>
      </c>
      <c r="S645" t="str">
        <f>_xlfn.XLOOKUP(Main[[#This Row],[Patient_ID]],Hospitalvisits[Patient_ID],Hospitalvisits[Hospital_Bed])</f>
        <v>ICU</v>
      </c>
    </row>
    <row r="646" spans="1:19">
      <c r="A646">
        <v>716</v>
      </c>
      <c r="B646" t="s">
        <v>729</v>
      </c>
      <c r="C646">
        <v>42</v>
      </c>
      <c r="D646" t="str" cm="1">
        <f t="array" ref="D646">_xlfn.IFS(Main[[#This Row],[Age]]&lt;=23,"[0-23]",Main[[#This Row],[Age]]&lt;=45,"[24-45]",Main[[#This Row],[Age]]&lt;=68,"[46-68]",Main[[#This Row],[Age]]&gt;68,"[68+]")</f>
        <v>[24-45]</v>
      </c>
      <c r="E646" t="s">
        <v>9</v>
      </c>
      <c r="F646" t="s">
        <v>18</v>
      </c>
      <c r="G646" s="6">
        <v>23.878747051030182</v>
      </c>
      <c r="H646">
        <v>3</v>
      </c>
      <c r="I646">
        <v>7</v>
      </c>
      <c r="J646" s="3">
        <f>_xlfn.XLOOKUP(Main[[#This Row],[Patient_ID]],Hospitalvisits[Patient_ID],Hospitalvisits[Admission_Date])</f>
        <v>44568</v>
      </c>
      <c r="K646" s="3">
        <f>_xlfn.XLOOKUP(Main[[#This Row],[Patient_ID]],Hospitalvisits[Patient_ID],Hospitalvisits[Discharge_Date])</f>
        <v>44575</v>
      </c>
      <c r="L646">
        <f>Main[[#This Row],[Discharge Date]]-Main[[#This Row],[Admission Date]]</f>
        <v>7</v>
      </c>
      <c r="M646" t="str">
        <f>_xlfn.XLOOKUP(Main[[#This Row],[Patient_ID]],Hospitalvisits[Patient_ID],Hospitalvisits[Medical_Condition])</f>
        <v>Heart Disease</v>
      </c>
      <c r="N646" t="str">
        <f>_xlfn.XLOOKUP(Main[[#This Row],[Patient_ID]],Hospitalvisits[Patient_ID],Hospitalvisits[Department])</f>
        <v>Cardiology</v>
      </c>
      <c r="O646" s="8">
        <f>_xlfn.XLOOKUP(Main[[#This Row],[Patient_ID]],Financials[Patient_ID],Financials[Total_Bill_Amount])</f>
        <v>20537</v>
      </c>
      <c r="P646">
        <f>_xlfn.XLOOKUP(Main[[#This Row],[Patient_ID]],Financials[Patient_ID],Financials[Insurance_Coverage])</f>
        <v>13186.433409347341</v>
      </c>
      <c r="Q646">
        <f>Main[[#This Row],[Total  Bill Amount]]-Main[[#This Row],[Insurance Coverage]]</f>
        <v>7350.5665906526592</v>
      </c>
      <c r="R646">
        <f>_xlfn.XLOOKUP(Main[[#This Row],[Patient_ID]],Hospitalvisits[Patient_ID],Hospitalvisits[Readmission Status])</f>
        <v>0</v>
      </c>
      <c r="S646" t="str">
        <f>_xlfn.XLOOKUP(Main[[#This Row],[Patient_ID]],Hospitalvisits[Patient_ID],Hospitalvisits[Hospital_Bed])</f>
        <v>Semi-Private Room</v>
      </c>
    </row>
    <row r="647" spans="1:19">
      <c r="A647">
        <v>718</v>
      </c>
      <c r="B647" t="s">
        <v>731</v>
      </c>
      <c r="C647">
        <v>52</v>
      </c>
      <c r="D647" t="str" cm="1">
        <f t="array" ref="D647">_xlfn.IFS(Main[[#This Row],[Age]]&lt;=23,"[0-23]",Main[[#This Row],[Age]]&lt;=45,"[24-45]",Main[[#This Row],[Age]]&lt;=68,"[46-68]",Main[[#This Row],[Age]]&gt;68,"[68+]")</f>
        <v>[46-68]</v>
      </c>
      <c r="E647" t="s">
        <v>12</v>
      </c>
      <c r="F647" t="s">
        <v>13</v>
      </c>
      <c r="G647" s="6">
        <v>37.168750609902467</v>
      </c>
      <c r="H647">
        <v>2</v>
      </c>
      <c r="I647">
        <v>7</v>
      </c>
      <c r="J647" s="3">
        <f>_xlfn.XLOOKUP(Main[[#This Row],[Patient_ID]],Hospitalvisits[Patient_ID],Hospitalvisits[Admission_Date])</f>
        <v>44637</v>
      </c>
      <c r="K647" s="3">
        <f>_xlfn.XLOOKUP(Main[[#This Row],[Patient_ID]],Hospitalvisits[Patient_ID],Hospitalvisits[Discharge_Date])</f>
        <v>44645</v>
      </c>
      <c r="L647">
        <f>Main[[#This Row],[Discharge Date]]-Main[[#This Row],[Admission Date]]</f>
        <v>8</v>
      </c>
      <c r="M647" t="str">
        <f>_xlfn.XLOOKUP(Main[[#This Row],[Patient_ID]],Hospitalvisits[Patient_ID],Hospitalvisits[Medical_Condition])</f>
        <v>Stroke</v>
      </c>
      <c r="N647" t="str">
        <f>_xlfn.XLOOKUP(Main[[#This Row],[Patient_ID]],Hospitalvisits[Patient_ID],Hospitalvisits[Department])</f>
        <v>Neurology</v>
      </c>
      <c r="O647" s="8">
        <f>_xlfn.XLOOKUP(Main[[#This Row],[Patient_ID]],Financials[Patient_ID],Financials[Total_Bill_Amount])</f>
        <v>10183</v>
      </c>
      <c r="P647">
        <f>_xlfn.XLOOKUP(Main[[#This Row],[Patient_ID]],Financials[Patient_ID],Financials[Insurance_Coverage])</f>
        <v>6140.5615676101042</v>
      </c>
      <c r="Q647">
        <f>Main[[#This Row],[Total  Bill Amount]]-Main[[#This Row],[Insurance Coverage]]</f>
        <v>4042.4384323898958</v>
      </c>
      <c r="R647">
        <f>_xlfn.XLOOKUP(Main[[#This Row],[Patient_ID]],Hospitalvisits[Patient_ID],Hospitalvisits[Readmission Status])</f>
        <v>0</v>
      </c>
      <c r="S647" t="str">
        <f>_xlfn.XLOOKUP(Main[[#This Row],[Patient_ID]],Hospitalvisits[Patient_ID],Hospitalvisits[Hospital_Bed])</f>
        <v>Private Room</v>
      </c>
    </row>
    <row r="648" spans="1:19">
      <c r="A648">
        <v>719</v>
      </c>
      <c r="B648" t="s">
        <v>732</v>
      </c>
      <c r="C648">
        <v>10</v>
      </c>
      <c r="D648" t="str" cm="1">
        <f t="array" ref="D648">_xlfn.IFS(Main[[#This Row],[Age]]&lt;=23,"[0-23]",Main[[#This Row],[Age]]&lt;=45,"[24-45]",Main[[#This Row],[Age]]&lt;=68,"[46-68]",Main[[#This Row],[Age]]&gt;68,"[68+]")</f>
        <v>[0-23]</v>
      </c>
      <c r="E648" t="s">
        <v>12</v>
      </c>
      <c r="F648" t="s">
        <v>13</v>
      </c>
      <c r="G648" s="6">
        <v>39.267123140814412</v>
      </c>
      <c r="H648">
        <v>4</v>
      </c>
      <c r="I648">
        <v>2</v>
      </c>
      <c r="J648" s="3">
        <f>_xlfn.XLOOKUP(Main[[#This Row],[Patient_ID]],Hospitalvisits[Patient_ID],Hospitalvisits[Admission_Date])</f>
        <v>45385</v>
      </c>
      <c r="K648" s="3">
        <f>_xlfn.XLOOKUP(Main[[#This Row],[Patient_ID]],Hospitalvisits[Patient_ID],Hospitalvisits[Discharge_Date])</f>
        <v>45388</v>
      </c>
      <c r="L648">
        <f>Main[[#This Row],[Discharge Date]]-Main[[#This Row],[Admission Date]]</f>
        <v>3</v>
      </c>
      <c r="M648" t="str">
        <f>_xlfn.XLOOKUP(Main[[#This Row],[Patient_ID]],Hospitalvisits[Patient_ID],Hospitalvisits[Medical_Condition])</f>
        <v>Heart Attack (STEMI)</v>
      </c>
      <c r="N648" t="str">
        <f>_xlfn.XLOOKUP(Main[[#This Row],[Patient_ID]],Hospitalvisits[Patient_ID],Hospitalvisits[Department])</f>
        <v>Cardiology</v>
      </c>
      <c r="O648" s="8">
        <f>_xlfn.XLOOKUP(Main[[#This Row],[Patient_ID]],Financials[Patient_ID],Financials[Total_Bill_Amount])</f>
        <v>15612</v>
      </c>
      <c r="P648">
        <f>_xlfn.XLOOKUP(Main[[#This Row],[Patient_ID]],Financials[Patient_ID],Financials[Insurance_Coverage])</f>
        <v>11738.215610298301</v>
      </c>
      <c r="Q648">
        <f>Main[[#This Row],[Total  Bill Amount]]-Main[[#This Row],[Insurance Coverage]]</f>
        <v>3873.7843897016992</v>
      </c>
      <c r="R648">
        <f>_xlfn.XLOOKUP(Main[[#This Row],[Patient_ID]],Hospitalvisits[Patient_ID],Hospitalvisits[Readmission Status])</f>
        <v>0</v>
      </c>
      <c r="S648" t="str">
        <f>_xlfn.XLOOKUP(Main[[#This Row],[Patient_ID]],Hospitalvisits[Patient_ID],Hospitalvisits[Hospital_Bed])</f>
        <v>ICU</v>
      </c>
    </row>
    <row r="649" spans="1:19">
      <c r="A649">
        <v>720</v>
      </c>
      <c r="B649" t="s">
        <v>733</v>
      </c>
      <c r="C649">
        <v>20</v>
      </c>
      <c r="D649" t="str" cm="1">
        <f t="array" ref="D649">_xlfn.IFS(Main[[#This Row],[Age]]&lt;=23,"[0-23]",Main[[#This Row],[Age]]&lt;=45,"[24-45]",Main[[#This Row],[Age]]&lt;=68,"[46-68]",Main[[#This Row],[Age]]&gt;68,"[68+]")</f>
        <v>[0-23]</v>
      </c>
      <c r="E649" t="s">
        <v>9</v>
      </c>
      <c r="F649" t="s">
        <v>10</v>
      </c>
      <c r="G649" s="6">
        <v>20.132151360643221</v>
      </c>
      <c r="H649">
        <v>4</v>
      </c>
      <c r="I649">
        <v>3</v>
      </c>
      <c r="J649" s="3">
        <f>_xlfn.XLOOKUP(Main[[#This Row],[Patient_ID]],Hospitalvisits[Patient_ID],Hospitalvisits[Admission_Date])</f>
        <v>44614</v>
      </c>
      <c r="K649" s="3">
        <f>_xlfn.XLOOKUP(Main[[#This Row],[Patient_ID]],Hospitalvisits[Patient_ID],Hospitalvisits[Discharge_Date])</f>
        <v>44615</v>
      </c>
      <c r="L649">
        <f>Main[[#This Row],[Discharge Date]]-Main[[#This Row],[Admission Date]]</f>
        <v>1</v>
      </c>
      <c r="M649" t="str">
        <f>_xlfn.XLOOKUP(Main[[#This Row],[Patient_ID]],Hospitalvisits[Patient_ID],Hospitalvisits[Medical_Condition])</f>
        <v>Allergies</v>
      </c>
      <c r="N649" t="str">
        <f>_xlfn.XLOOKUP(Main[[#This Row],[Patient_ID]],Hospitalvisits[Patient_ID],Hospitalvisits[Department])</f>
        <v>Pediatrics</v>
      </c>
      <c r="O649" s="8">
        <f>_xlfn.XLOOKUP(Main[[#This Row],[Patient_ID]],Financials[Patient_ID],Financials[Total_Bill_Amount])</f>
        <v>8006</v>
      </c>
      <c r="P649">
        <f>_xlfn.XLOOKUP(Main[[#This Row],[Patient_ID]],Financials[Patient_ID],Financials[Insurance_Coverage])</f>
        <v>6479.8422137995276</v>
      </c>
      <c r="Q649">
        <f>Main[[#This Row],[Total  Bill Amount]]-Main[[#This Row],[Insurance Coverage]]</f>
        <v>1526.1577862004724</v>
      </c>
      <c r="R649">
        <f>_xlfn.XLOOKUP(Main[[#This Row],[Patient_ID]],Hospitalvisits[Patient_ID],Hospitalvisits[Readmission Status])</f>
        <v>0</v>
      </c>
      <c r="S649" t="str">
        <f>_xlfn.XLOOKUP(Main[[#This Row],[Patient_ID]],Hospitalvisits[Patient_ID],Hospitalvisits[Hospital_Bed])</f>
        <v>Private Room</v>
      </c>
    </row>
    <row r="650" spans="1:19">
      <c r="A650">
        <v>721</v>
      </c>
      <c r="B650" t="s">
        <v>734</v>
      </c>
      <c r="C650">
        <v>7</v>
      </c>
      <c r="D650" t="str" cm="1">
        <f t="array" ref="D650">_xlfn.IFS(Main[[#This Row],[Age]]&lt;=23,"[0-23]",Main[[#This Row],[Age]]&lt;=45,"[24-45]",Main[[#This Row],[Age]]&lt;=68,"[46-68]",Main[[#This Row],[Age]]&gt;68,"[68+]")</f>
        <v>[0-23]</v>
      </c>
      <c r="E650" t="s">
        <v>12</v>
      </c>
      <c r="F650" t="s">
        <v>10</v>
      </c>
      <c r="G650" s="6">
        <v>34.529796631755893</v>
      </c>
      <c r="H650">
        <v>1</v>
      </c>
      <c r="I650">
        <v>2</v>
      </c>
      <c r="J650" s="3">
        <f>_xlfn.XLOOKUP(Main[[#This Row],[Patient_ID]],Hospitalvisits[Patient_ID],Hospitalvisits[Admission_Date])</f>
        <v>45094</v>
      </c>
      <c r="K650" s="3">
        <f>_xlfn.XLOOKUP(Main[[#This Row],[Patient_ID]],Hospitalvisits[Patient_ID],Hospitalvisits[Discharge_Date])</f>
        <v>45099</v>
      </c>
      <c r="L650">
        <f>Main[[#This Row],[Discharge Date]]-Main[[#This Row],[Admission Date]]</f>
        <v>5</v>
      </c>
      <c r="M650" t="str">
        <f>_xlfn.XLOOKUP(Main[[#This Row],[Patient_ID]],Hospitalvisits[Patient_ID],Hospitalvisits[Medical_Condition])</f>
        <v>Tumor</v>
      </c>
      <c r="N650" t="str">
        <f>_xlfn.XLOOKUP(Main[[#This Row],[Patient_ID]],Hospitalvisits[Patient_ID],Hospitalvisits[Department])</f>
        <v>Oncology</v>
      </c>
      <c r="O650" s="8">
        <f>_xlfn.XLOOKUP(Main[[#This Row],[Patient_ID]],Financials[Patient_ID],Financials[Total_Bill_Amount])</f>
        <v>29661</v>
      </c>
      <c r="P650">
        <f>_xlfn.XLOOKUP(Main[[#This Row],[Patient_ID]],Financials[Patient_ID],Financials[Insurance_Coverage])</f>
        <v>17394.584182856841</v>
      </c>
      <c r="Q650">
        <f>Main[[#This Row],[Total  Bill Amount]]-Main[[#This Row],[Insurance Coverage]]</f>
        <v>12266.415817143159</v>
      </c>
      <c r="R650">
        <f>_xlfn.XLOOKUP(Main[[#This Row],[Patient_ID]],Hospitalvisits[Patient_ID],Hospitalvisits[Readmission Status])</f>
        <v>1</v>
      </c>
      <c r="S650" t="str">
        <f>_xlfn.XLOOKUP(Main[[#This Row],[Patient_ID]],Hospitalvisits[Patient_ID],Hospitalvisits[Hospital_Bed])</f>
        <v>Private Room</v>
      </c>
    </row>
    <row r="651" spans="1:19">
      <c r="A651">
        <v>722</v>
      </c>
      <c r="B651" t="s">
        <v>735</v>
      </c>
      <c r="C651">
        <v>82</v>
      </c>
      <c r="D651" t="str" cm="1">
        <f t="array" ref="D651">_xlfn.IFS(Main[[#This Row],[Age]]&lt;=23,"[0-23]",Main[[#This Row],[Age]]&lt;=45,"[24-45]",Main[[#This Row],[Age]]&lt;=68,"[46-68]",Main[[#This Row],[Age]]&gt;68,"[68+]")</f>
        <v>[68+]</v>
      </c>
      <c r="E651" t="s">
        <v>9</v>
      </c>
      <c r="F651" t="s">
        <v>18</v>
      </c>
      <c r="G651" s="6">
        <v>36.344882850876502</v>
      </c>
      <c r="H651">
        <v>3</v>
      </c>
      <c r="I651">
        <v>3</v>
      </c>
      <c r="J651" s="3">
        <f>_xlfn.XLOOKUP(Main[[#This Row],[Patient_ID]],Hospitalvisits[Patient_ID],Hospitalvisits[Admission_Date])</f>
        <v>45053</v>
      </c>
      <c r="K651" s="3">
        <f>_xlfn.XLOOKUP(Main[[#This Row],[Patient_ID]],Hospitalvisits[Patient_ID],Hospitalvisits[Discharge_Date])</f>
        <v>45056</v>
      </c>
      <c r="L651">
        <f>Main[[#This Row],[Discharge Date]]-Main[[#This Row],[Admission Date]]</f>
        <v>3</v>
      </c>
      <c r="M651" t="str">
        <f>_xlfn.XLOOKUP(Main[[#This Row],[Patient_ID]],Hospitalvisits[Patient_ID],Hospitalvisits[Medical_Condition])</f>
        <v>Allergies</v>
      </c>
      <c r="N651" t="str">
        <f>_xlfn.XLOOKUP(Main[[#This Row],[Patient_ID]],Hospitalvisits[Patient_ID],Hospitalvisits[Department])</f>
        <v>Pediatrics</v>
      </c>
      <c r="O651" s="8">
        <f>_xlfn.XLOOKUP(Main[[#This Row],[Patient_ID]],Financials[Patient_ID],Financials[Total_Bill_Amount])</f>
        <v>11810</v>
      </c>
      <c r="P651">
        <f>_xlfn.XLOOKUP(Main[[#This Row],[Patient_ID]],Financials[Patient_ID],Financials[Insurance_Coverage])</f>
        <v>9315.6538568271044</v>
      </c>
      <c r="Q651">
        <f>Main[[#This Row],[Total  Bill Amount]]-Main[[#This Row],[Insurance Coverage]]</f>
        <v>2494.3461431728956</v>
      </c>
      <c r="R651">
        <f>_xlfn.XLOOKUP(Main[[#This Row],[Patient_ID]],Hospitalvisits[Patient_ID],Hospitalvisits[Readmission Status])</f>
        <v>0</v>
      </c>
      <c r="S651" t="str">
        <f>_xlfn.XLOOKUP(Main[[#This Row],[Patient_ID]],Hospitalvisits[Patient_ID],Hospitalvisits[Hospital_Bed])</f>
        <v>Semi-Private Room</v>
      </c>
    </row>
    <row r="652" spans="1:19">
      <c r="A652">
        <v>723</v>
      </c>
      <c r="B652" t="s">
        <v>736</v>
      </c>
      <c r="C652">
        <v>60</v>
      </c>
      <c r="D652" t="str" cm="1">
        <f t="array" ref="D652">_xlfn.IFS(Main[[#This Row],[Age]]&lt;=23,"[0-23]",Main[[#This Row],[Age]]&lt;=45,"[24-45]",Main[[#This Row],[Age]]&lt;=68,"[46-68]",Main[[#This Row],[Age]]&gt;68,"[68+]")</f>
        <v>[46-68]</v>
      </c>
      <c r="E652" t="s">
        <v>9</v>
      </c>
      <c r="F652" t="s">
        <v>10</v>
      </c>
      <c r="G652" s="6">
        <v>26.066964472537219</v>
      </c>
      <c r="H652">
        <v>3</v>
      </c>
      <c r="I652">
        <v>8</v>
      </c>
      <c r="J652" s="3">
        <f>_xlfn.XLOOKUP(Main[[#This Row],[Patient_ID]],Hospitalvisits[Patient_ID],Hospitalvisits[Admission_Date])</f>
        <v>44571</v>
      </c>
      <c r="K652" s="3">
        <f>_xlfn.XLOOKUP(Main[[#This Row],[Patient_ID]],Hospitalvisits[Patient_ID],Hospitalvisits[Discharge_Date])</f>
        <v>44574</v>
      </c>
      <c r="L652">
        <f>Main[[#This Row],[Discharge Date]]-Main[[#This Row],[Admission Date]]</f>
        <v>3</v>
      </c>
      <c r="M652" t="str">
        <f>_xlfn.XLOOKUP(Main[[#This Row],[Patient_ID]],Hospitalvisits[Patient_ID],Hospitalvisits[Medical_Condition])</f>
        <v>Arthritis</v>
      </c>
      <c r="N652" t="str">
        <f>_xlfn.XLOOKUP(Main[[#This Row],[Patient_ID]],Hospitalvisits[Patient_ID],Hospitalvisits[Department])</f>
        <v>Orthopedics</v>
      </c>
      <c r="O652" s="8">
        <f>_xlfn.XLOOKUP(Main[[#This Row],[Patient_ID]],Financials[Patient_ID],Financials[Total_Bill_Amount])</f>
        <v>48437</v>
      </c>
      <c r="P652">
        <f>_xlfn.XLOOKUP(Main[[#This Row],[Patient_ID]],Financials[Patient_ID],Financials[Insurance_Coverage])</f>
        <v>38956.376638430287</v>
      </c>
      <c r="Q652">
        <f>Main[[#This Row],[Total  Bill Amount]]-Main[[#This Row],[Insurance Coverage]]</f>
        <v>9480.6233615697129</v>
      </c>
      <c r="R652">
        <f>_xlfn.XLOOKUP(Main[[#This Row],[Patient_ID]],Hospitalvisits[Patient_ID],Hospitalvisits[Readmission Status])</f>
        <v>0</v>
      </c>
      <c r="S652" t="str">
        <f>_xlfn.XLOOKUP(Main[[#This Row],[Patient_ID]],Hospitalvisits[Patient_ID],Hospitalvisits[Hospital_Bed])</f>
        <v>General Ward</v>
      </c>
    </row>
    <row r="653" spans="1:19">
      <c r="A653">
        <v>724</v>
      </c>
      <c r="B653" t="s">
        <v>737</v>
      </c>
      <c r="C653">
        <v>22</v>
      </c>
      <c r="D653" t="str" cm="1">
        <f t="array" ref="D653">_xlfn.IFS(Main[[#This Row],[Age]]&lt;=23,"[0-23]",Main[[#This Row],[Age]]&lt;=45,"[24-45]",Main[[#This Row],[Age]]&lt;=68,"[46-68]",Main[[#This Row],[Age]]&gt;68,"[68+]")</f>
        <v>[0-23]</v>
      </c>
      <c r="E653" t="s">
        <v>9</v>
      </c>
      <c r="F653" t="s">
        <v>18</v>
      </c>
      <c r="G653" s="6">
        <v>38.086907510110557</v>
      </c>
      <c r="H653">
        <v>3</v>
      </c>
      <c r="I653">
        <v>1</v>
      </c>
      <c r="J653" s="3">
        <f>_xlfn.XLOOKUP(Main[[#This Row],[Patient_ID]],Hospitalvisits[Patient_ID],Hospitalvisits[Admission_Date])</f>
        <v>44617</v>
      </c>
      <c r="K653" s="3">
        <f>_xlfn.XLOOKUP(Main[[#This Row],[Patient_ID]],Hospitalvisits[Patient_ID],Hospitalvisits[Discharge_Date])</f>
        <v>44624</v>
      </c>
      <c r="L653">
        <f>Main[[#This Row],[Discharge Date]]-Main[[#This Row],[Admission Date]]</f>
        <v>7</v>
      </c>
      <c r="M653" t="str">
        <f>_xlfn.XLOOKUP(Main[[#This Row],[Patient_ID]],Hospitalvisits[Patient_ID],Hospitalvisits[Medical_Condition])</f>
        <v>Heart Disease</v>
      </c>
      <c r="N653" t="str">
        <f>_xlfn.XLOOKUP(Main[[#This Row],[Patient_ID]],Hospitalvisits[Patient_ID],Hospitalvisits[Department])</f>
        <v>Cardiology</v>
      </c>
      <c r="O653" s="8">
        <f>_xlfn.XLOOKUP(Main[[#This Row],[Patient_ID]],Financials[Patient_ID],Financials[Total_Bill_Amount])</f>
        <v>31499</v>
      </c>
      <c r="P653">
        <f>_xlfn.XLOOKUP(Main[[#This Row],[Patient_ID]],Financials[Patient_ID],Financials[Insurance_Coverage])</f>
        <v>16485.21993565403</v>
      </c>
      <c r="Q653">
        <f>Main[[#This Row],[Total  Bill Amount]]-Main[[#This Row],[Insurance Coverage]]</f>
        <v>15013.78006434597</v>
      </c>
      <c r="R653">
        <f>_xlfn.XLOOKUP(Main[[#This Row],[Patient_ID]],Hospitalvisits[Patient_ID],Hospitalvisits[Readmission Status])</f>
        <v>0</v>
      </c>
      <c r="S653" t="str">
        <f>_xlfn.XLOOKUP(Main[[#This Row],[Patient_ID]],Hospitalvisits[Patient_ID],Hospitalvisits[Hospital_Bed])</f>
        <v>Private Room</v>
      </c>
    </row>
    <row r="654" spans="1:19">
      <c r="A654">
        <v>725</v>
      </c>
      <c r="B654" t="s">
        <v>738</v>
      </c>
      <c r="C654">
        <v>32</v>
      </c>
      <c r="D654" t="str" cm="1">
        <f t="array" ref="D654">_xlfn.IFS(Main[[#This Row],[Age]]&lt;=23,"[0-23]",Main[[#This Row],[Age]]&lt;=45,"[24-45]",Main[[#This Row],[Age]]&lt;=68,"[46-68]",Main[[#This Row],[Age]]&gt;68,"[68+]")</f>
        <v>[24-45]</v>
      </c>
      <c r="E654" t="s">
        <v>12</v>
      </c>
      <c r="F654" t="s">
        <v>13</v>
      </c>
      <c r="G654" s="6">
        <v>31.745877929526689</v>
      </c>
      <c r="H654">
        <v>1</v>
      </c>
      <c r="I654">
        <v>9</v>
      </c>
      <c r="J654" s="3">
        <f>_xlfn.XLOOKUP(Main[[#This Row],[Patient_ID]],Hospitalvisits[Patient_ID],Hospitalvisits[Admission_Date])</f>
        <v>44839</v>
      </c>
      <c r="K654" s="3">
        <f>_xlfn.XLOOKUP(Main[[#This Row],[Patient_ID]],Hospitalvisits[Patient_ID],Hospitalvisits[Discharge_Date])</f>
        <v>44844</v>
      </c>
      <c r="L654">
        <f>Main[[#This Row],[Discharge Date]]-Main[[#This Row],[Admission Date]]</f>
        <v>5</v>
      </c>
      <c r="M654" t="str">
        <f>_xlfn.XLOOKUP(Main[[#This Row],[Patient_ID]],Hospitalvisits[Patient_ID],Hospitalvisits[Medical_Condition])</f>
        <v>Arthritis</v>
      </c>
      <c r="N654" t="str">
        <f>_xlfn.XLOOKUP(Main[[#This Row],[Patient_ID]],Hospitalvisits[Patient_ID],Hospitalvisits[Department])</f>
        <v>Orthopedics</v>
      </c>
      <c r="O654" s="8">
        <f>_xlfn.XLOOKUP(Main[[#This Row],[Patient_ID]],Financials[Patient_ID],Financials[Total_Bill_Amount])</f>
        <v>13594</v>
      </c>
      <c r="P654">
        <f>_xlfn.XLOOKUP(Main[[#This Row],[Patient_ID]],Financials[Patient_ID],Financials[Insurance_Coverage])</f>
        <v>8614.7401077857576</v>
      </c>
      <c r="Q654">
        <f>Main[[#This Row],[Total  Bill Amount]]-Main[[#This Row],[Insurance Coverage]]</f>
        <v>4979.2598922142424</v>
      </c>
      <c r="R654">
        <f>_xlfn.XLOOKUP(Main[[#This Row],[Patient_ID]],Hospitalvisits[Patient_ID],Hospitalvisits[Readmission Status])</f>
        <v>0</v>
      </c>
      <c r="S654" t="str">
        <f>_xlfn.XLOOKUP(Main[[#This Row],[Patient_ID]],Hospitalvisits[Patient_ID],Hospitalvisits[Hospital_Bed])</f>
        <v>Private Room</v>
      </c>
    </row>
    <row r="655" spans="1:19">
      <c r="A655">
        <v>726</v>
      </c>
      <c r="B655" t="s">
        <v>739</v>
      </c>
      <c r="C655">
        <v>14</v>
      </c>
      <c r="D655" t="str" cm="1">
        <f t="array" ref="D655">_xlfn.IFS(Main[[#This Row],[Age]]&lt;=23,"[0-23]",Main[[#This Row],[Age]]&lt;=45,"[24-45]",Main[[#This Row],[Age]]&lt;=68,"[46-68]",Main[[#This Row],[Age]]&gt;68,"[68+]")</f>
        <v>[0-23]</v>
      </c>
      <c r="E655" t="s">
        <v>9</v>
      </c>
      <c r="F655" t="s">
        <v>18</v>
      </c>
      <c r="G655" s="6">
        <v>20.97989088251347</v>
      </c>
      <c r="H655">
        <v>3</v>
      </c>
      <c r="I655">
        <v>9</v>
      </c>
      <c r="J655" s="3">
        <f>_xlfn.XLOOKUP(Main[[#This Row],[Patient_ID]],Hospitalvisits[Patient_ID],Hospitalvisits[Admission_Date])</f>
        <v>44574</v>
      </c>
      <c r="K655" s="3">
        <f>_xlfn.XLOOKUP(Main[[#This Row],[Patient_ID]],Hospitalvisits[Patient_ID],Hospitalvisits[Discharge_Date])</f>
        <v>44577</v>
      </c>
      <c r="L655">
        <f>Main[[#This Row],[Discharge Date]]-Main[[#This Row],[Admission Date]]</f>
        <v>3</v>
      </c>
      <c r="M655" t="str">
        <f>_xlfn.XLOOKUP(Main[[#This Row],[Patient_ID]],Hospitalvisits[Patient_ID],Hospitalvisits[Medical_Condition])</f>
        <v>Allergies</v>
      </c>
      <c r="N655" t="str">
        <f>_xlfn.XLOOKUP(Main[[#This Row],[Patient_ID]],Hospitalvisits[Patient_ID],Hospitalvisits[Department])</f>
        <v>Pediatrics</v>
      </c>
      <c r="O655" s="8">
        <f>_xlfn.XLOOKUP(Main[[#This Row],[Patient_ID]],Financials[Patient_ID],Financials[Total_Bill_Amount])</f>
        <v>27631</v>
      </c>
      <c r="P655">
        <f>_xlfn.XLOOKUP(Main[[#This Row],[Patient_ID]],Financials[Patient_ID],Financials[Insurance_Coverage])</f>
        <v>19234.413005610491</v>
      </c>
      <c r="Q655">
        <f>Main[[#This Row],[Total  Bill Amount]]-Main[[#This Row],[Insurance Coverage]]</f>
        <v>8396.5869943895086</v>
      </c>
      <c r="R655">
        <f>_xlfn.XLOOKUP(Main[[#This Row],[Patient_ID]],Hospitalvisits[Patient_ID],Hospitalvisits[Readmission Status])</f>
        <v>0</v>
      </c>
      <c r="S655" t="str">
        <f>_xlfn.XLOOKUP(Main[[#This Row],[Patient_ID]],Hospitalvisits[Patient_ID],Hospitalvisits[Hospital_Bed])</f>
        <v>Semi-Private Room</v>
      </c>
    </row>
    <row r="656" spans="1:19">
      <c r="A656">
        <v>727</v>
      </c>
      <c r="B656" t="s">
        <v>740</v>
      </c>
      <c r="C656">
        <v>60</v>
      </c>
      <c r="D656" t="str" cm="1">
        <f t="array" ref="D656">_xlfn.IFS(Main[[#This Row],[Age]]&lt;=23,"[0-23]",Main[[#This Row],[Age]]&lt;=45,"[24-45]",Main[[#This Row],[Age]]&lt;=68,"[46-68]",Main[[#This Row],[Age]]&gt;68,"[68+]")</f>
        <v>[46-68]</v>
      </c>
      <c r="E656" t="s">
        <v>12</v>
      </c>
      <c r="F656" t="s">
        <v>16</v>
      </c>
      <c r="G656" s="6">
        <v>23.09725200100408</v>
      </c>
      <c r="H656">
        <v>1</v>
      </c>
      <c r="I656">
        <v>5</v>
      </c>
      <c r="J656" s="3">
        <f>_xlfn.XLOOKUP(Main[[#This Row],[Patient_ID]],Hospitalvisits[Patient_ID],Hospitalvisits[Admission_Date])</f>
        <v>44626</v>
      </c>
      <c r="K656" s="3">
        <f>_xlfn.XLOOKUP(Main[[#This Row],[Patient_ID]],Hospitalvisits[Patient_ID],Hospitalvisits[Discharge_Date])</f>
        <v>44634</v>
      </c>
      <c r="L656">
        <f>Main[[#This Row],[Discharge Date]]-Main[[#This Row],[Admission Date]]</f>
        <v>8</v>
      </c>
      <c r="M656" t="str">
        <f>_xlfn.XLOOKUP(Main[[#This Row],[Patient_ID]],Hospitalvisits[Patient_ID],Hospitalvisits[Medical_Condition])</f>
        <v>Internal Bleeding</v>
      </c>
      <c r="N656" t="str">
        <f>_xlfn.XLOOKUP(Main[[#This Row],[Patient_ID]],Hospitalvisits[Patient_ID],Hospitalvisits[Department])</f>
        <v>Emergency</v>
      </c>
      <c r="O656" s="8">
        <f>_xlfn.XLOOKUP(Main[[#This Row],[Patient_ID]],Financials[Patient_ID],Financials[Total_Bill_Amount])</f>
        <v>14134</v>
      </c>
      <c r="P656">
        <f>_xlfn.XLOOKUP(Main[[#This Row],[Patient_ID]],Financials[Patient_ID],Financials[Insurance_Coverage])</f>
        <v>9406.6667415416814</v>
      </c>
      <c r="Q656">
        <f>Main[[#This Row],[Total  Bill Amount]]-Main[[#This Row],[Insurance Coverage]]</f>
        <v>4727.3332584583186</v>
      </c>
      <c r="R656">
        <f>_xlfn.XLOOKUP(Main[[#This Row],[Patient_ID]],Hospitalvisits[Patient_ID],Hospitalvisits[Readmission Status])</f>
        <v>0</v>
      </c>
      <c r="S656" t="str">
        <f>_xlfn.XLOOKUP(Main[[#This Row],[Patient_ID]],Hospitalvisits[Patient_ID],Hospitalvisits[Hospital_Bed])</f>
        <v>General Ward</v>
      </c>
    </row>
    <row r="657" spans="1:19">
      <c r="A657">
        <v>728</v>
      </c>
      <c r="B657" t="s">
        <v>741</v>
      </c>
      <c r="C657">
        <v>42</v>
      </c>
      <c r="D657" t="str" cm="1">
        <f t="array" ref="D657">_xlfn.IFS(Main[[#This Row],[Age]]&lt;=23,"[0-23]",Main[[#This Row],[Age]]&lt;=45,"[24-45]",Main[[#This Row],[Age]]&lt;=68,"[46-68]",Main[[#This Row],[Age]]&gt;68,"[68+]")</f>
        <v>[24-45]</v>
      </c>
      <c r="E657" t="s">
        <v>9</v>
      </c>
      <c r="F657" t="s">
        <v>10</v>
      </c>
      <c r="G657" s="6">
        <v>24.670077953913829</v>
      </c>
      <c r="H657">
        <v>3</v>
      </c>
      <c r="I657">
        <v>6</v>
      </c>
      <c r="J657" s="3">
        <f>_xlfn.XLOOKUP(Main[[#This Row],[Patient_ID]],Hospitalvisits[Patient_ID],Hospitalvisits[Admission_Date])</f>
        <v>44670</v>
      </c>
      <c r="K657" s="3">
        <f>_xlfn.XLOOKUP(Main[[#This Row],[Patient_ID]],Hospitalvisits[Patient_ID],Hospitalvisits[Discharge_Date])</f>
        <v>44676</v>
      </c>
      <c r="L657">
        <f>Main[[#This Row],[Discharge Date]]-Main[[#This Row],[Admission Date]]</f>
        <v>6</v>
      </c>
      <c r="M657" t="str">
        <f>_xlfn.XLOOKUP(Main[[#This Row],[Patient_ID]],Hospitalvisits[Patient_ID],Hospitalvisits[Medical_Condition])</f>
        <v>Internal Bleeding</v>
      </c>
      <c r="N657" t="str">
        <f>_xlfn.XLOOKUP(Main[[#This Row],[Patient_ID]],Hospitalvisits[Patient_ID],Hospitalvisits[Department])</f>
        <v>Emergency</v>
      </c>
      <c r="O657" s="8">
        <f>_xlfn.XLOOKUP(Main[[#This Row],[Patient_ID]],Financials[Patient_ID],Financials[Total_Bill_Amount])</f>
        <v>22484</v>
      </c>
      <c r="P657">
        <f>_xlfn.XLOOKUP(Main[[#This Row],[Patient_ID]],Financials[Patient_ID],Financials[Insurance_Coverage])</f>
        <v>14916.66580030078</v>
      </c>
      <c r="Q657">
        <f>Main[[#This Row],[Total  Bill Amount]]-Main[[#This Row],[Insurance Coverage]]</f>
        <v>7567.3341996992203</v>
      </c>
      <c r="R657">
        <f>_xlfn.XLOOKUP(Main[[#This Row],[Patient_ID]],Hospitalvisits[Patient_ID],Hospitalvisits[Readmission Status])</f>
        <v>0</v>
      </c>
      <c r="S657" t="str">
        <f>_xlfn.XLOOKUP(Main[[#This Row],[Patient_ID]],Hospitalvisits[Patient_ID],Hospitalvisits[Hospital_Bed])</f>
        <v>ICU</v>
      </c>
    </row>
    <row r="658" spans="1:19">
      <c r="A658">
        <v>729</v>
      </c>
      <c r="B658" t="s">
        <v>742</v>
      </c>
      <c r="C658">
        <v>60</v>
      </c>
      <c r="D658" t="str" cm="1">
        <f t="array" ref="D658">_xlfn.IFS(Main[[#This Row],[Age]]&lt;=23,"[0-23]",Main[[#This Row],[Age]]&lt;=45,"[24-45]",Main[[#This Row],[Age]]&lt;=68,"[46-68]",Main[[#This Row],[Age]]&gt;68,"[68+]")</f>
        <v>[46-68]</v>
      </c>
      <c r="E658" t="s">
        <v>12</v>
      </c>
      <c r="F658" t="s">
        <v>13</v>
      </c>
      <c r="G658" s="6">
        <v>35.193387416334843</v>
      </c>
      <c r="H658">
        <v>4</v>
      </c>
      <c r="I658">
        <v>6</v>
      </c>
      <c r="J658" s="3">
        <f>_xlfn.XLOOKUP(Main[[#This Row],[Patient_ID]],Hospitalvisits[Patient_ID],Hospitalvisits[Admission_Date])</f>
        <v>44764</v>
      </c>
      <c r="K658" s="3">
        <f>_xlfn.XLOOKUP(Main[[#This Row],[Patient_ID]],Hospitalvisits[Patient_ID],Hospitalvisits[Discharge_Date])</f>
        <v>44770</v>
      </c>
      <c r="L658">
        <f>Main[[#This Row],[Discharge Date]]-Main[[#This Row],[Admission Date]]</f>
        <v>6</v>
      </c>
      <c r="M658" t="str">
        <f>_xlfn.XLOOKUP(Main[[#This Row],[Patient_ID]],Hospitalvisits[Patient_ID],Hospitalvisits[Medical_Condition])</f>
        <v>Severe Trauma</v>
      </c>
      <c r="N658" t="str">
        <f>_xlfn.XLOOKUP(Main[[#This Row],[Patient_ID]],Hospitalvisits[Patient_ID],Hospitalvisits[Department])</f>
        <v>Emergency</v>
      </c>
      <c r="O658" s="8">
        <f>_xlfn.XLOOKUP(Main[[#This Row],[Patient_ID]],Financials[Patient_ID],Financials[Total_Bill_Amount])</f>
        <v>15693</v>
      </c>
      <c r="P658">
        <f>_xlfn.XLOOKUP(Main[[#This Row],[Patient_ID]],Financials[Patient_ID],Financials[Insurance_Coverage])</f>
        <v>12096.30268815321</v>
      </c>
      <c r="Q658">
        <f>Main[[#This Row],[Total  Bill Amount]]-Main[[#This Row],[Insurance Coverage]]</f>
        <v>3596.6973118467904</v>
      </c>
      <c r="R658">
        <f>_xlfn.XLOOKUP(Main[[#This Row],[Patient_ID]],Hospitalvisits[Patient_ID],Hospitalvisits[Readmission Status])</f>
        <v>0</v>
      </c>
      <c r="S658" t="str">
        <f>_xlfn.XLOOKUP(Main[[#This Row],[Patient_ID]],Hospitalvisits[Patient_ID],Hospitalvisits[Hospital_Bed])</f>
        <v>Private Room</v>
      </c>
    </row>
    <row r="659" spans="1:19">
      <c r="A659">
        <v>730</v>
      </c>
      <c r="B659" t="s">
        <v>743</v>
      </c>
      <c r="C659">
        <v>16</v>
      </c>
      <c r="D659" t="str" cm="1">
        <f t="array" ref="D659">_xlfn.IFS(Main[[#This Row],[Age]]&lt;=23,"[0-23]",Main[[#This Row],[Age]]&lt;=45,"[24-45]",Main[[#This Row],[Age]]&lt;=68,"[46-68]",Main[[#This Row],[Age]]&gt;68,"[68+]")</f>
        <v>[0-23]</v>
      </c>
      <c r="E659" t="s">
        <v>12</v>
      </c>
      <c r="F659" t="s">
        <v>13</v>
      </c>
      <c r="G659" s="6">
        <v>33.093914075906909</v>
      </c>
      <c r="H659">
        <v>0</v>
      </c>
      <c r="I659">
        <v>1</v>
      </c>
      <c r="J659" s="3">
        <f>_xlfn.XLOOKUP(Main[[#This Row],[Patient_ID]],Hospitalvisits[Patient_ID],Hospitalvisits[Admission_Date])</f>
        <v>44845</v>
      </c>
      <c r="K659" s="3">
        <f>_xlfn.XLOOKUP(Main[[#This Row],[Patient_ID]],Hospitalvisits[Patient_ID],Hospitalvisits[Discharge_Date])</f>
        <v>44850</v>
      </c>
      <c r="L659">
        <f>Main[[#This Row],[Discharge Date]]-Main[[#This Row],[Admission Date]]</f>
        <v>5</v>
      </c>
      <c r="M659" t="str">
        <f>_xlfn.XLOOKUP(Main[[#This Row],[Patient_ID]],Hospitalvisits[Patient_ID],Hospitalvisits[Medical_Condition])</f>
        <v>Heart Attack (STEMI)</v>
      </c>
      <c r="N659" t="str">
        <f>_xlfn.XLOOKUP(Main[[#This Row],[Patient_ID]],Hospitalvisits[Patient_ID],Hospitalvisits[Department])</f>
        <v>Cardiology</v>
      </c>
      <c r="O659" s="8">
        <f>_xlfn.XLOOKUP(Main[[#This Row],[Patient_ID]],Financials[Patient_ID],Financials[Total_Bill_Amount])</f>
        <v>5926</v>
      </c>
      <c r="P659">
        <f>_xlfn.XLOOKUP(Main[[#This Row],[Patient_ID]],Financials[Patient_ID],Financials[Insurance_Coverage])</f>
        <v>4623.2953303446984</v>
      </c>
      <c r="Q659">
        <f>Main[[#This Row],[Total  Bill Amount]]-Main[[#This Row],[Insurance Coverage]]</f>
        <v>1302.7046696553016</v>
      </c>
      <c r="R659">
        <f>_xlfn.XLOOKUP(Main[[#This Row],[Patient_ID]],Hospitalvisits[Patient_ID],Hospitalvisits[Readmission Status])</f>
        <v>0</v>
      </c>
      <c r="S659" t="str">
        <f>_xlfn.XLOOKUP(Main[[#This Row],[Patient_ID]],Hospitalvisits[Patient_ID],Hospitalvisits[Hospital_Bed])</f>
        <v>General Ward</v>
      </c>
    </row>
    <row r="660" spans="1:19">
      <c r="A660">
        <v>732</v>
      </c>
      <c r="B660" t="s">
        <v>745</v>
      </c>
      <c r="C660">
        <v>21</v>
      </c>
      <c r="D660" t="str" cm="1">
        <f t="array" ref="D660">_xlfn.IFS(Main[[#This Row],[Age]]&lt;=23,"[0-23]",Main[[#This Row],[Age]]&lt;=45,"[24-45]",Main[[#This Row],[Age]]&lt;=68,"[46-68]",Main[[#This Row],[Age]]&gt;68,"[68+]")</f>
        <v>[0-23]</v>
      </c>
      <c r="E660" t="s">
        <v>9</v>
      </c>
      <c r="F660" t="s">
        <v>18</v>
      </c>
      <c r="G660" s="6">
        <v>16.790466050956411</v>
      </c>
      <c r="H660">
        <v>4</v>
      </c>
      <c r="I660">
        <v>3</v>
      </c>
      <c r="J660" s="3">
        <f>_xlfn.XLOOKUP(Main[[#This Row],[Patient_ID]],Hospitalvisits[Patient_ID],Hospitalvisits[Admission_Date])</f>
        <v>44962</v>
      </c>
      <c r="K660" s="3">
        <f>_xlfn.XLOOKUP(Main[[#This Row],[Patient_ID]],Hospitalvisits[Patient_ID],Hospitalvisits[Discharge_Date])</f>
        <v>44964</v>
      </c>
      <c r="L660">
        <f>Main[[#This Row],[Discharge Date]]-Main[[#This Row],[Admission Date]]</f>
        <v>2</v>
      </c>
      <c r="M660" t="str">
        <f>_xlfn.XLOOKUP(Main[[#This Row],[Patient_ID]],Hospitalvisits[Patient_ID],Hospitalvisits[Medical_Condition])</f>
        <v>Allergies</v>
      </c>
      <c r="N660" t="str">
        <f>_xlfn.XLOOKUP(Main[[#This Row],[Patient_ID]],Hospitalvisits[Patient_ID],Hospitalvisits[Department])</f>
        <v>Pediatrics</v>
      </c>
      <c r="O660" s="8">
        <f>_xlfn.XLOOKUP(Main[[#This Row],[Patient_ID]],Financials[Patient_ID],Financials[Total_Bill_Amount])</f>
        <v>13794</v>
      </c>
      <c r="P660">
        <f>_xlfn.XLOOKUP(Main[[#This Row],[Patient_ID]],Financials[Patient_ID],Financials[Insurance_Coverage])</f>
        <v>12278.39909353913</v>
      </c>
      <c r="Q660">
        <f>Main[[#This Row],[Total  Bill Amount]]-Main[[#This Row],[Insurance Coverage]]</f>
        <v>1515.6009064608697</v>
      </c>
      <c r="R660">
        <f>_xlfn.XLOOKUP(Main[[#This Row],[Patient_ID]],Hospitalvisits[Patient_ID],Hospitalvisits[Readmission Status])</f>
        <v>0</v>
      </c>
      <c r="S660" t="str">
        <f>_xlfn.XLOOKUP(Main[[#This Row],[Patient_ID]],Hospitalvisits[Patient_ID],Hospitalvisits[Hospital_Bed])</f>
        <v>Semi-Private Room</v>
      </c>
    </row>
    <row r="661" spans="1:19">
      <c r="A661">
        <v>733</v>
      </c>
      <c r="B661" t="s">
        <v>746</v>
      </c>
      <c r="C661">
        <v>22</v>
      </c>
      <c r="D661" t="str" cm="1">
        <f t="array" ref="D661">_xlfn.IFS(Main[[#This Row],[Age]]&lt;=23,"[0-23]",Main[[#This Row],[Age]]&lt;=45,"[24-45]",Main[[#This Row],[Age]]&lt;=68,"[46-68]",Main[[#This Row],[Age]]&gt;68,"[68+]")</f>
        <v>[0-23]</v>
      </c>
      <c r="E661" t="s">
        <v>9</v>
      </c>
      <c r="F661" t="s">
        <v>10</v>
      </c>
      <c r="G661" s="6">
        <v>27.449277243151219</v>
      </c>
      <c r="H661">
        <v>3</v>
      </c>
      <c r="I661">
        <v>4</v>
      </c>
      <c r="J661" s="3">
        <f>_xlfn.XLOOKUP(Main[[#This Row],[Patient_ID]],Hospitalvisits[Patient_ID],Hospitalvisits[Admission_Date])</f>
        <v>44685</v>
      </c>
      <c r="K661" s="3">
        <f>_xlfn.XLOOKUP(Main[[#This Row],[Patient_ID]],Hospitalvisits[Patient_ID],Hospitalvisits[Discharge_Date])</f>
        <v>44698</v>
      </c>
      <c r="L661">
        <f>Main[[#This Row],[Discharge Date]]-Main[[#This Row],[Admission Date]]</f>
        <v>13</v>
      </c>
      <c r="M661" t="str">
        <f>_xlfn.XLOOKUP(Main[[#This Row],[Patient_ID]],Hospitalvisits[Patient_ID],Hospitalvisits[Medical_Condition])</f>
        <v>Tumor</v>
      </c>
      <c r="N661" t="str">
        <f>_xlfn.XLOOKUP(Main[[#This Row],[Patient_ID]],Hospitalvisits[Patient_ID],Hospitalvisits[Department])</f>
        <v>Oncology</v>
      </c>
      <c r="O661" s="8">
        <f>_xlfn.XLOOKUP(Main[[#This Row],[Patient_ID]],Financials[Patient_ID],Financials[Total_Bill_Amount])</f>
        <v>9514</v>
      </c>
      <c r="P661">
        <f>_xlfn.XLOOKUP(Main[[#This Row],[Patient_ID]],Financials[Patient_ID],Financials[Insurance_Coverage])</f>
        <v>7174.6156119009793</v>
      </c>
      <c r="Q661">
        <f>Main[[#This Row],[Total  Bill Amount]]-Main[[#This Row],[Insurance Coverage]]</f>
        <v>2339.3843880990207</v>
      </c>
      <c r="R661">
        <f>_xlfn.XLOOKUP(Main[[#This Row],[Patient_ID]],Hospitalvisits[Patient_ID],Hospitalvisits[Readmission Status])</f>
        <v>0</v>
      </c>
      <c r="S661" t="str">
        <f>_xlfn.XLOOKUP(Main[[#This Row],[Patient_ID]],Hospitalvisits[Patient_ID],Hospitalvisits[Hospital_Bed])</f>
        <v>Semi-Private Room</v>
      </c>
    </row>
    <row r="662" spans="1:19">
      <c r="A662">
        <v>734</v>
      </c>
      <c r="B662" t="s">
        <v>747</v>
      </c>
      <c r="C662">
        <v>90</v>
      </c>
      <c r="D662" t="str" cm="1">
        <f t="array" ref="D662">_xlfn.IFS(Main[[#This Row],[Age]]&lt;=23,"[0-23]",Main[[#This Row],[Age]]&lt;=45,"[24-45]",Main[[#This Row],[Age]]&lt;=68,"[46-68]",Main[[#This Row],[Age]]&gt;68,"[68+]")</f>
        <v>[68+]</v>
      </c>
      <c r="E662" t="s">
        <v>12</v>
      </c>
      <c r="F662" t="s">
        <v>10</v>
      </c>
      <c r="G662" s="6">
        <v>26.77412423066637</v>
      </c>
      <c r="H662">
        <v>5</v>
      </c>
      <c r="I662">
        <v>7</v>
      </c>
      <c r="J662" s="3">
        <f>_xlfn.XLOOKUP(Main[[#This Row],[Patient_ID]],Hospitalvisits[Patient_ID],Hospitalvisits[Admission_Date])</f>
        <v>44841</v>
      </c>
      <c r="K662" s="3">
        <f>_xlfn.XLOOKUP(Main[[#This Row],[Patient_ID]],Hospitalvisits[Patient_ID],Hospitalvisits[Discharge_Date])</f>
        <v>44850</v>
      </c>
      <c r="L662">
        <f>Main[[#This Row],[Discharge Date]]-Main[[#This Row],[Admission Date]]</f>
        <v>9</v>
      </c>
      <c r="M662" t="str">
        <f>_xlfn.XLOOKUP(Main[[#This Row],[Patient_ID]],Hospitalvisits[Patient_ID],Hospitalvisits[Medical_Condition])</f>
        <v>Internal Bleeding</v>
      </c>
      <c r="N662" t="str">
        <f>_xlfn.XLOOKUP(Main[[#This Row],[Patient_ID]],Hospitalvisits[Patient_ID],Hospitalvisits[Department])</f>
        <v>Emergency</v>
      </c>
      <c r="O662" s="8">
        <f>_xlfn.XLOOKUP(Main[[#This Row],[Patient_ID]],Financials[Patient_ID],Financials[Total_Bill_Amount])</f>
        <v>10826</v>
      </c>
      <c r="P662">
        <f>_xlfn.XLOOKUP(Main[[#This Row],[Patient_ID]],Financials[Patient_ID],Financials[Insurance_Coverage])</f>
        <v>8842.4264111148968</v>
      </c>
      <c r="Q662">
        <f>Main[[#This Row],[Total  Bill Amount]]-Main[[#This Row],[Insurance Coverage]]</f>
        <v>1983.5735888851032</v>
      </c>
      <c r="R662">
        <f>_xlfn.XLOOKUP(Main[[#This Row],[Patient_ID]],Hospitalvisits[Patient_ID],Hospitalvisits[Readmission Status])</f>
        <v>0</v>
      </c>
      <c r="S662" t="str">
        <f>_xlfn.XLOOKUP(Main[[#This Row],[Patient_ID]],Hospitalvisits[Patient_ID],Hospitalvisits[Hospital_Bed])</f>
        <v>Semi-Private Room</v>
      </c>
    </row>
    <row r="663" spans="1:19">
      <c r="A663">
        <v>735</v>
      </c>
      <c r="B663" t="s">
        <v>748</v>
      </c>
      <c r="C663">
        <v>7</v>
      </c>
      <c r="D663" t="str" cm="1">
        <f t="array" ref="D663">_xlfn.IFS(Main[[#This Row],[Age]]&lt;=23,"[0-23]",Main[[#This Row],[Age]]&lt;=45,"[24-45]",Main[[#This Row],[Age]]&lt;=68,"[46-68]",Main[[#This Row],[Age]]&gt;68,"[68+]")</f>
        <v>[0-23]</v>
      </c>
      <c r="E663" t="s">
        <v>12</v>
      </c>
      <c r="F663" t="s">
        <v>16</v>
      </c>
      <c r="G663" s="6">
        <v>32.004691733265943</v>
      </c>
      <c r="H663">
        <v>2</v>
      </c>
      <c r="I663">
        <v>8</v>
      </c>
      <c r="J663" s="3">
        <f>_xlfn.XLOOKUP(Main[[#This Row],[Patient_ID]],Hospitalvisits[Patient_ID],Hospitalvisits[Admission_Date])</f>
        <v>44822</v>
      </c>
      <c r="K663" s="3">
        <f>_xlfn.XLOOKUP(Main[[#This Row],[Patient_ID]],Hospitalvisits[Patient_ID],Hospitalvisits[Discharge_Date])</f>
        <v>44824</v>
      </c>
      <c r="L663">
        <f>Main[[#This Row],[Discharge Date]]-Main[[#This Row],[Admission Date]]</f>
        <v>2</v>
      </c>
      <c r="M663" t="str">
        <f>_xlfn.XLOOKUP(Main[[#This Row],[Patient_ID]],Hospitalvisits[Patient_ID],Hospitalvisits[Medical_Condition])</f>
        <v>Severe Trauma</v>
      </c>
      <c r="N663" t="str">
        <f>_xlfn.XLOOKUP(Main[[#This Row],[Patient_ID]],Hospitalvisits[Patient_ID],Hospitalvisits[Department])</f>
        <v>Emergency</v>
      </c>
      <c r="O663" s="8">
        <f>_xlfn.XLOOKUP(Main[[#This Row],[Patient_ID]],Financials[Patient_ID],Financials[Total_Bill_Amount])</f>
        <v>28975</v>
      </c>
      <c r="P663">
        <f>_xlfn.XLOOKUP(Main[[#This Row],[Patient_ID]],Financials[Patient_ID],Financials[Insurance_Coverage])</f>
        <v>20577.85094821798</v>
      </c>
      <c r="Q663">
        <f>Main[[#This Row],[Total  Bill Amount]]-Main[[#This Row],[Insurance Coverage]]</f>
        <v>8397.1490517820203</v>
      </c>
      <c r="R663">
        <f>_xlfn.XLOOKUP(Main[[#This Row],[Patient_ID]],Hospitalvisits[Patient_ID],Hospitalvisits[Readmission Status])</f>
        <v>0</v>
      </c>
      <c r="S663" t="str">
        <f>_xlfn.XLOOKUP(Main[[#This Row],[Patient_ID]],Hospitalvisits[Patient_ID],Hospitalvisits[Hospital_Bed])</f>
        <v>ICU</v>
      </c>
    </row>
    <row r="664" spans="1:19">
      <c r="A664">
        <v>736</v>
      </c>
      <c r="B664" t="s">
        <v>749</v>
      </c>
      <c r="C664">
        <v>16</v>
      </c>
      <c r="D664" t="str" cm="1">
        <f t="array" ref="D664">_xlfn.IFS(Main[[#This Row],[Age]]&lt;=23,"[0-23]",Main[[#This Row],[Age]]&lt;=45,"[24-45]",Main[[#This Row],[Age]]&lt;=68,"[46-68]",Main[[#This Row],[Age]]&gt;68,"[68+]")</f>
        <v>[0-23]</v>
      </c>
      <c r="E664" t="s">
        <v>9</v>
      </c>
      <c r="F664" t="s">
        <v>18</v>
      </c>
      <c r="G664" s="6">
        <v>26.198721318471829</v>
      </c>
      <c r="H664">
        <v>0</v>
      </c>
      <c r="I664">
        <v>7</v>
      </c>
      <c r="J664" s="3">
        <f>_xlfn.XLOOKUP(Main[[#This Row],[Patient_ID]],Hospitalvisits[Patient_ID],Hospitalvisits[Admission_Date])</f>
        <v>44598</v>
      </c>
      <c r="K664" s="3">
        <f>_xlfn.XLOOKUP(Main[[#This Row],[Patient_ID]],Hospitalvisits[Patient_ID],Hospitalvisits[Discharge_Date])</f>
        <v>44599</v>
      </c>
      <c r="L664">
        <f>Main[[#This Row],[Discharge Date]]-Main[[#This Row],[Admission Date]]</f>
        <v>1</v>
      </c>
      <c r="M664" t="str">
        <f>_xlfn.XLOOKUP(Main[[#This Row],[Patient_ID]],Hospitalvisits[Patient_ID],Hospitalvisits[Medical_Condition])</f>
        <v>Allergies</v>
      </c>
      <c r="N664" t="str">
        <f>_xlfn.XLOOKUP(Main[[#This Row],[Patient_ID]],Hospitalvisits[Patient_ID],Hospitalvisits[Department])</f>
        <v>Pediatrics</v>
      </c>
      <c r="O664" s="8">
        <f>_xlfn.XLOOKUP(Main[[#This Row],[Patient_ID]],Financials[Patient_ID],Financials[Total_Bill_Amount])</f>
        <v>10120</v>
      </c>
      <c r="P664">
        <f>_xlfn.XLOOKUP(Main[[#This Row],[Patient_ID]],Financials[Patient_ID],Financials[Insurance_Coverage])</f>
        <v>7850.1310893194568</v>
      </c>
      <c r="Q664">
        <f>Main[[#This Row],[Total  Bill Amount]]-Main[[#This Row],[Insurance Coverage]]</f>
        <v>2269.8689106805432</v>
      </c>
      <c r="R664">
        <f>_xlfn.XLOOKUP(Main[[#This Row],[Patient_ID]],Hospitalvisits[Patient_ID],Hospitalvisits[Readmission Status])</f>
        <v>0</v>
      </c>
      <c r="S664" t="str">
        <f>_xlfn.XLOOKUP(Main[[#This Row],[Patient_ID]],Hospitalvisits[Patient_ID],Hospitalvisits[Hospital_Bed])</f>
        <v>Semi-Private Room</v>
      </c>
    </row>
    <row r="665" spans="1:19">
      <c r="A665">
        <v>737</v>
      </c>
      <c r="B665" t="s">
        <v>750</v>
      </c>
      <c r="C665">
        <v>80</v>
      </c>
      <c r="D665" t="str" cm="1">
        <f t="array" ref="D665">_xlfn.IFS(Main[[#This Row],[Age]]&lt;=23,"[0-23]",Main[[#This Row],[Age]]&lt;=45,"[24-45]",Main[[#This Row],[Age]]&lt;=68,"[46-68]",Main[[#This Row],[Age]]&gt;68,"[68+]")</f>
        <v>[68+]</v>
      </c>
      <c r="E665" t="s">
        <v>12</v>
      </c>
      <c r="F665" t="s">
        <v>18</v>
      </c>
      <c r="G665" s="6">
        <v>34.614119427647552</v>
      </c>
      <c r="H665">
        <v>4</v>
      </c>
      <c r="I665">
        <v>2</v>
      </c>
      <c r="J665" s="3">
        <f>_xlfn.XLOOKUP(Main[[#This Row],[Patient_ID]],Hospitalvisits[Patient_ID],Hospitalvisits[Admission_Date])</f>
        <v>44606</v>
      </c>
      <c r="K665" s="3">
        <f>_xlfn.XLOOKUP(Main[[#This Row],[Patient_ID]],Hospitalvisits[Patient_ID],Hospitalvisits[Discharge_Date])</f>
        <v>44609</v>
      </c>
      <c r="L665">
        <f>Main[[#This Row],[Discharge Date]]-Main[[#This Row],[Admission Date]]</f>
        <v>3</v>
      </c>
      <c r="M665" t="str">
        <f>_xlfn.XLOOKUP(Main[[#This Row],[Patient_ID]],Hospitalvisits[Patient_ID],Hospitalvisits[Medical_Condition])</f>
        <v>Severe Trauma</v>
      </c>
      <c r="N665" t="str">
        <f>_xlfn.XLOOKUP(Main[[#This Row],[Patient_ID]],Hospitalvisits[Patient_ID],Hospitalvisits[Department])</f>
        <v>Emergency</v>
      </c>
      <c r="O665" s="8">
        <f>_xlfn.XLOOKUP(Main[[#This Row],[Patient_ID]],Financials[Patient_ID],Financials[Total_Bill_Amount])</f>
        <v>11082</v>
      </c>
      <c r="P665">
        <f>_xlfn.XLOOKUP(Main[[#This Row],[Patient_ID]],Financials[Patient_ID],Financials[Insurance_Coverage])</f>
        <v>9201.2578264166241</v>
      </c>
      <c r="Q665">
        <f>Main[[#This Row],[Total  Bill Amount]]-Main[[#This Row],[Insurance Coverage]]</f>
        <v>1880.7421735833759</v>
      </c>
      <c r="R665">
        <f>_xlfn.XLOOKUP(Main[[#This Row],[Patient_ID]],Hospitalvisits[Patient_ID],Hospitalvisits[Readmission Status])</f>
        <v>0</v>
      </c>
      <c r="S665" t="str">
        <f>_xlfn.XLOOKUP(Main[[#This Row],[Patient_ID]],Hospitalvisits[Patient_ID],Hospitalvisits[Hospital_Bed])</f>
        <v>ICU</v>
      </c>
    </row>
    <row r="666" spans="1:19">
      <c r="A666">
        <v>738</v>
      </c>
      <c r="B666" t="s">
        <v>751</v>
      </c>
      <c r="C666">
        <v>82</v>
      </c>
      <c r="D666" t="str" cm="1">
        <f t="array" ref="D666">_xlfn.IFS(Main[[#This Row],[Age]]&lt;=23,"[0-23]",Main[[#This Row],[Age]]&lt;=45,"[24-45]",Main[[#This Row],[Age]]&lt;=68,"[46-68]",Main[[#This Row],[Age]]&gt;68,"[68+]")</f>
        <v>[68+]</v>
      </c>
      <c r="E666" t="s">
        <v>9</v>
      </c>
      <c r="F666" t="s">
        <v>16</v>
      </c>
      <c r="G666" s="6">
        <v>32.581719371250387</v>
      </c>
      <c r="H666">
        <v>5</v>
      </c>
      <c r="I666">
        <v>3</v>
      </c>
      <c r="J666" s="3">
        <f>_xlfn.XLOOKUP(Main[[#This Row],[Patient_ID]],Hospitalvisits[Patient_ID],Hospitalvisits[Admission_Date])</f>
        <v>44635</v>
      </c>
      <c r="K666" s="3">
        <f>_xlfn.XLOOKUP(Main[[#This Row],[Patient_ID]],Hospitalvisits[Patient_ID],Hospitalvisits[Discharge_Date])</f>
        <v>44644</v>
      </c>
      <c r="L666">
        <f>Main[[#This Row],[Discharge Date]]-Main[[#This Row],[Admission Date]]</f>
        <v>9</v>
      </c>
      <c r="M666" t="str">
        <f>_xlfn.XLOOKUP(Main[[#This Row],[Patient_ID]],Hospitalvisits[Patient_ID],Hospitalvisits[Medical_Condition])</f>
        <v>Stroke</v>
      </c>
      <c r="N666" t="str">
        <f>_xlfn.XLOOKUP(Main[[#This Row],[Patient_ID]],Hospitalvisits[Patient_ID],Hospitalvisits[Department])</f>
        <v>Neurology</v>
      </c>
      <c r="O666" s="8">
        <f>_xlfn.XLOOKUP(Main[[#This Row],[Patient_ID]],Financials[Patient_ID],Financials[Total_Bill_Amount])</f>
        <v>28051</v>
      </c>
      <c r="P666">
        <f>_xlfn.XLOOKUP(Main[[#This Row],[Patient_ID]],Financials[Patient_ID],Financials[Insurance_Coverage])</f>
        <v>14473.36785928909</v>
      </c>
      <c r="Q666">
        <f>Main[[#This Row],[Total  Bill Amount]]-Main[[#This Row],[Insurance Coverage]]</f>
        <v>13577.63214071091</v>
      </c>
      <c r="R666">
        <f>_xlfn.XLOOKUP(Main[[#This Row],[Patient_ID]],Hospitalvisits[Patient_ID],Hospitalvisits[Readmission Status])</f>
        <v>0</v>
      </c>
      <c r="S666" t="str">
        <f>_xlfn.XLOOKUP(Main[[#This Row],[Patient_ID]],Hospitalvisits[Patient_ID],Hospitalvisits[Hospital_Bed])</f>
        <v>ICU</v>
      </c>
    </row>
    <row r="667" spans="1:19">
      <c r="A667">
        <v>740</v>
      </c>
      <c r="B667" t="s">
        <v>753</v>
      </c>
      <c r="C667">
        <v>89</v>
      </c>
      <c r="D667" t="str" cm="1">
        <f t="array" ref="D667">_xlfn.IFS(Main[[#This Row],[Age]]&lt;=23,"[0-23]",Main[[#This Row],[Age]]&lt;=45,"[24-45]",Main[[#This Row],[Age]]&lt;=68,"[46-68]",Main[[#This Row],[Age]]&gt;68,"[68+]")</f>
        <v>[68+]</v>
      </c>
      <c r="E667" t="s">
        <v>12</v>
      </c>
      <c r="F667" t="s">
        <v>13</v>
      </c>
      <c r="G667" s="6">
        <v>27.5005764322547</v>
      </c>
      <c r="H667">
        <v>3</v>
      </c>
      <c r="I667">
        <v>7</v>
      </c>
      <c r="J667" s="3">
        <f>_xlfn.XLOOKUP(Main[[#This Row],[Patient_ID]],Hospitalvisits[Patient_ID],Hospitalvisits[Admission_Date])</f>
        <v>44626</v>
      </c>
      <c r="K667" s="3">
        <f>_xlfn.XLOOKUP(Main[[#This Row],[Patient_ID]],Hospitalvisits[Patient_ID],Hospitalvisits[Discharge_Date])</f>
        <v>44636</v>
      </c>
      <c r="L667">
        <f>Main[[#This Row],[Discharge Date]]-Main[[#This Row],[Admission Date]]</f>
        <v>10</v>
      </c>
      <c r="M667" t="str">
        <f>_xlfn.XLOOKUP(Main[[#This Row],[Patient_ID]],Hospitalvisits[Patient_ID],Hospitalvisits[Medical_Condition])</f>
        <v>Severe Trauma</v>
      </c>
      <c r="N667" t="str">
        <f>_xlfn.XLOOKUP(Main[[#This Row],[Patient_ID]],Hospitalvisits[Patient_ID],Hospitalvisits[Department])</f>
        <v>Emergency</v>
      </c>
      <c r="O667" s="8">
        <f>_xlfn.XLOOKUP(Main[[#This Row],[Patient_ID]],Financials[Patient_ID],Financials[Total_Bill_Amount])</f>
        <v>14744</v>
      </c>
      <c r="P667">
        <f>_xlfn.XLOOKUP(Main[[#This Row],[Patient_ID]],Financials[Patient_ID],Financials[Insurance_Coverage])</f>
        <v>9491.1732604500794</v>
      </c>
      <c r="Q667">
        <f>Main[[#This Row],[Total  Bill Amount]]-Main[[#This Row],[Insurance Coverage]]</f>
        <v>5252.8267395499206</v>
      </c>
      <c r="R667">
        <f>_xlfn.XLOOKUP(Main[[#This Row],[Patient_ID]],Hospitalvisits[Patient_ID],Hospitalvisits[Readmission Status])</f>
        <v>0</v>
      </c>
      <c r="S667" t="str">
        <f>_xlfn.XLOOKUP(Main[[#This Row],[Patient_ID]],Hospitalvisits[Patient_ID],Hospitalvisits[Hospital_Bed])</f>
        <v>ICU</v>
      </c>
    </row>
    <row r="668" spans="1:19">
      <c r="A668">
        <v>741</v>
      </c>
      <c r="B668" t="s">
        <v>754</v>
      </c>
      <c r="C668">
        <v>58</v>
      </c>
      <c r="D668" t="str" cm="1">
        <f t="array" ref="D668">_xlfn.IFS(Main[[#This Row],[Age]]&lt;=23,"[0-23]",Main[[#This Row],[Age]]&lt;=45,"[24-45]",Main[[#This Row],[Age]]&lt;=68,"[46-68]",Main[[#This Row],[Age]]&gt;68,"[68+]")</f>
        <v>[46-68]</v>
      </c>
      <c r="E668" t="s">
        <v>9</v>
      </c>
      <c r="F668" t="s">
        <v>13</v>
      </c>
      <c r="G668" s="6">
        <v>20.457493994923691</v>
      </c>
      <c r="H668">
        <v>3</v>
      </c>
      <c r="I668">
        <v>7</v>
      </c>
      <c r="J668" s="3">
        <f>_xlfn.XLOOKUP(Main[[#This Row],[Patient_ID]],Hospitalvisits[Patient_ID],Hospitalvisits[Admission_Date])</f>
        <v>44807</v>
      </c>
      <c r="K668" s="3">
        <f>_xlfn.XLOOKUP(Main[[#This Row],[Patient_ID]],Hospitalvisits[Patient_ID],Hospitalvisits[Discharge_Date])</f>
        <v>44810</v>
      </c>
      <c r="L668">
        <f>Main[[#This Row],[Discharge Date]]-Main[[#This Row],[Admission Date]]</f>
        <v>3</v>
      </c>
      <c r="M668" t="str">
        <f>_xlfn.XLOOKUP(Main[[#This Row],[Patient_ID]],Hospitalvisits[Patient_ID],Hospitalvisits[Medical_Condition])</f>
        <v>Asthma</v>
      </c>
      <c r="N668" t="str">
        <f>_xlfn.XLOOKUP(Main[[#This Row],[Patient_ID]],Hospitalvisits[Patient_ID],Hospitalvisits[Department])</f>
        <v>Pediatrics</v>
      </c>
      <c r="O668" s="8">
        <f>_xlfn.XLOOKUP(Main[[#This Row],[Patient_ID]],Financials[Patient_ID],Financials[Total_Bill_Amount])</f>
        <v>19794</v>
      </c>
      <c r="P668">
        <f>_xlfn.XLOOKUP(Main[[#This Row],[Patient_ID]],Financials[Patient_ID],Financials[Insurance_Coverage])</f>
        <v>16451.97320229766</v>
      </c>
      <c r="Q668">
        <f>Main[[#This Row],[Total  Bill Amount]]-Main[[#This Row],[Insurance Coverage]]</f>
        <v>3342.0267977023395</v>
      </c>
      <c r="R668">
        <f>_xlfn.XLOOKUP(Main[[#This Row],[Patient_ID]],Hospitalvisits[Patient_ID],Hospitalvisits[Readmission Status])</f>
        <v>0</v>
      </c>
      <c r="S668" t="str">
        <f>_xlfn.XLOOKUP(Main[[#This Row],[Patient_ID]],Hospitalvisits[Patient_ID],Hospitalvisits[Hospital_Bed])</f>
        <v>ICU</v>
      </c>
    </row>
    <row r="669" spans="1:19">
      <c r="A669">
        <v>742</v>
      </c>
      <c r="B669" t="s">
        <v>755</v>
      </c>
      <c r="C669">
        <v>47</v>
      </c>
      <c r="D669" t="str" cm="1">
        <f t="array" ref="D669">_xlfn.IFS(Main[[#This Row],[Age]]&lt;=23,"[0-23]",Main[[#This Row],[Age]]&lt;=45,"[24-45]",Main[[#This Row],[Age]]&lt;=68,"[46-68]",Main[[#This Row],[Age]]&gt;68,"[68+]")</f>
        <v>[46-68]</v>
      </c>
      <c r="E669" t="s">
        <v>9</v>
      </c>
      <c r="F669" t="s">
        <v>18</v>
      </c>
      <c r="G669" s="6">
        <v>28.730784063970098</v>
      </c>
      <c r="H669">
        <v>2</v>
      </c>
      <c r="I669">
        <v>10</v>
      </c>
      <c r="J669" s="3">
        <f>_xlfn.XLOOKUP(Main[[#This Row],[Patient_ID]],Hospitalvisits[Patient_ID],Hospitalvisits[Admission_Date])</f>
        <v>45400</v>
      </c>
      <c r="K669" s="3">
        <f>_xlfn.XLOOKUP(Main[[#This Row],[Patient_ID]],Hospitalvisits[Patient_ID],Hospitalvisits[Discharge_Date])</f>
        <v>45402</v>
      </c>
      <c r="L669">
        <f>Main[[#This Row],[Discharge Date]]-Main[[#This Row],[Admission Date]]</f>
        <v>2</v>
      </c>
      <c r="M669" t="str">
        <f>_xlfn.XLOOKUP(Main[[#This Row],[Patient_ID]],Hospitalvisits[Patient_ID],Hospitalvisits[Medical_Condition])</f>
        <v>Severe Trauma</v>
      </c>
      <c r="N669" t="str">
        <f>_xlfn.XLOOKUP(Main[[#This Row],[Patient_ID]],Hospitalvisits[Patient_ID],Hospitalvisits[Department])</f>
        <v>Emergency</v>
      </c>
      <c r="O669" s="8">
        <f>_xlfn.XLOOKUP(Main[[#This Row],[Patient_ID]],Financials[Patient_ID],Financials[Total_Bill_Amount])</f>
        <v>7707</v>
      </c>
      <c r="P669">
        <f>_xlfn.XLOOKUP(Main[[#This Row],[Patient_ID]],Financials[Patient_ID],Financials[Insurance_Coverage])</f>
        <v>6611.4865248953247</v>
      </c>
      <c r="Q669">
        <f>Main[[#This Row],[Total  Bill Amount]]-Main[[#This Row],[Insurance Coverage]]</f>
        <v>1095.5134751046753</v>
      </c>
      <c r="R669">
        <f>_xlfn.XLOOKUP(Main[[#This Row],[Patient_ID]],Hospitalvisits[Patient_ID],Hospitalvisits[Readmission Status])</f>
        <v>0</v>
      </c>
      <c r="S669" t="str">
        <f>_xlfn.XLOOKUP(Main[[#This Row],[Patient_ID]],Hospitalvisits[Patient_ID],Hospitalvisits[Hospital_Bed])</f>
        <v>General Ward</v>
      </c>
    </row>
    <row r="670" spans="1:19">
      <c r="A670">
        <v>743</v>
      </c>
      <c r="B670" t="s">
        <v>756</v>
      </c>
      <c r="C670">
        <v>34</v>
      </c>
      <c r="D670" t="str" cm="1">
        <f t="array" ref="D670">_xlfn.IFS(Main[[#This Row],[Age]]&lt;=23,"[0-23]",Main[[#This Row],[Age]]&lt;=45,"[24-45]",Main[[#This Row],[Age]]&lt;=68,"[46-68]",Main[[#This Row],[Age]]&gt;68,"[68+]")</f>
        <v>[24-45]</v>
      </c>
      <c r="E670" t="s">
        <v>12</v>
      </c>
      <c r="F670" t="s">
        <v>13</v>
      </c>
      <c r="G670" s="6">
        <v>34.972182631186747</v>
      </c>
      <c r="H670">
        <v>0</v>
      </c>
      <c r="I670">
        <v>5</v>
      </c>
      <c r="J670" s="3">
        <f>_xlfn.XLOOKUP(Main[[#This Row],[Patient_ID]],Hospitalvisits[Patient_ID],Hospitalvisits[Admission_Date])</f>
        <v>45409</v>
      </c>
      <c r="K670" s="3">
        <f>_xlfn.XLOOKUP(Main[[#This Row],[Patient_ID]],Hospitalvisits[Patient_ID],Hospitalvisits[Discharge_Date])</f>
        <v>45418</v>
      </c>
      <c r="L670">
        <f>Main[[#This Row],[Discharge Date]]-Main[[#This Row],[Admission Date]]</f>
        <v>9</v>
      </c>
      <c r="M670" t="str">
        <f>_xlfn.XLOOKUP(Main[[#This Row],[Patient_ID]],Hospitalvisits[Patient_ID],Hospitalvisits[Medical_Condition])</f>
        <v>Severe Trauma</v>
      </c>
      <c r="N670" t="str">
        <f>_xlfn.XLOOKUP(Main[[#This Row],[Patient_ID]],Hospitalvisits[Patient_ID],Hospitalvisits[Department])</f>
        <v>Emergency</v>
      </c>
      <c r="O670" s="8">
        <f>_xlfn.XLOOKUP(Main[[#This Row],[Patient_ID]],Financials[Patient_ID],Financials[Total_Bill_Amount])</f>
        <v>7968</v>
      </c>
      <c r="P670">
        <f>_xlfn.XLOOKUP(Main[[#This Row],[Patient_ID]],Financials[Patient_ID],Financials[Insurance_Coverage])</f>
        <v>7126.2591967822109</v>
      </c>
      <c r="Q670">
        <f>Main[[#This Row],[Total  Bill Amount]]-Main[[#This Row],[Insurance Coverage]]</f>
        <v>841.74080321778911</v>
      </c>
      <c r="R670">
        <f>_xlfn.XLOOKUP(Main[[#This Row],[Patient_ID]],Hospitalvisits[Patient_ID],Hospitalvisits[Readmission Status])</f>
        <v>0</v>
      </c>
      <c r="S670" t="str">
        <f>_xlfn.XLOOKUP(Main[[#This Row],[Patient_ID]],Hospitalvisits[Patient_ID],Hospitalvisits[Hospital_Bed])</f>
        <v>ICU</v>
      </c>
    </row>
    <row r="671" spans="1:19">
      <c r="A671">
        <v>745</v>
      </c>
      <c r="B671" t="s">
        <v>758</v>
      </c>
      <c r="C671">
        <v>75</v>
      </c>
      <c r="D671" t="str" cm="1">
        <f t="array" ref="D671">_xlfn.IFS(Main[[#This Row],[Age]]&lt;=23,"[0-23]",Main[[#This Row],[Age]]&lt;=45,"[24-45]",Main[[#This Row],[Age]]&lt;=68,"[46-68]",Main[[#This Row],[Age]]&gt;68,"[68+]")</f>
        <v>[68+]</v>
      </c>
      <c r="E671" t="s">
        <v>9</v>
      </c>
      <c r="F671" t="s">
        <v>16</v>
      </c>
      <c r="G671" s="6">
        <v>25.478249740503671</v>
      </c>
      <c r="H671">
        <v>4</v>
      </c>
      <c r="I671">
        <v>5</v>
      </c>
      <c r="J671" s="3">
        <f>_xlfn.XLOOKUP(Main[[#This Row],[Patient_ID]],Hospitalvisits[Patient_ID],Hospitalvisits[Admission_Date])</f>
        <v>44594</v>
      </c>
      <c r="K671" s="3">
        <f>_xlfn.XLOOKUP(Main[[#This Row],[Patient_ID]],Hospitalvisits[Patient_ID],Hospitalvisits[Discharge_Date])</f>
        <v>44601</v>
      </c>
      <c r="L671">
        <f>Main[[#This Row],[Discharge Date]]-Main[[#This Row],[Admission Date]]</f>
        <v>7</v>
      </c>
      <c r="M671" t="str">
        <f>_xlfn.XLOOKUP(Main[[#This Row],[Patient_ID]],Hospitalvisits[Patient_ID],Hospitalvisits[Medical_Condition])</f>
        <v>Heart Attack (STEMI)</v>
      </c>
      <c r="N671" t="str">
        <f>_xlfn.XLOOKUP(Main[[#This Row],[Patient_ID]],Hospitalvisits[Patient_ID],Hospitalvisits[Department])</f>
        <v>Cardiology</v>
      </c>
      <c r="O671" s="8">
        <f>_xlfn.XLOOKUP(Main[[#This Row],[Patient_ID]],Financials[Patient_ID],Financials[Total_Bill_Amount])</f>
        <v>22225</v>
      </c>
      <c r="P671">
        <f>_xlfn.XLOOKUP(Main[[#This Row],[Patient_ID]],Financials[Patient_ID],Financials[Insurance_Coverage])</f>
        <v>18177.880535265591</v>
      </c>
      <c r="Q671">
        <f>Main[[#This Row],[Total  Bill Amount]]-Main[[#This Row],[Insurance Coverage]]</f>
        <v>4047.1194647344091</v>
      </c>
      <c r="R671">
        <f>_xlfn.XLOOKUP(Main[[#This Row],[Patient_ID]],Hospitalvisits[Patient_ID],Hospitalvisits[Readmission Status])</f>
        <v>0</v>
      </c>
      <c r="S671" t="str">
        <f>_xlfn.XLOOKUP(Main[[#This Row],[Patient_ID]],Hospitalvisits[Patient_ID],Hospitalvisits[Hospital_Bed])</f>
        <v>Semi-Private Room</v>
      </c>
    </row>
    <row r="672" spans="1:19">
      <c r="A672">
        <v>746</v>
      </c>
      <c r="B672" t="s">
        <v>759</v>
      </c>
      <c r="C672">
        <v>69</v>
      </c>
      <c r="D672" t="str" cm="1">
        <f t="array" ref="D672">_xlfn.IFS(Main[[#This Row],[Age]]&lt;=23,"[0-23]",Main[[#This Row],[Age]]&lt;=45,"[24-45]",Main[[#This Row],[Age]]&lt;=68,"[46-68]",Main[[#This Row],[Age]]&gt;68,"[68+]")</f>
        <v>[68+]</v>
      </c>
      <c r="E672" t="s">
        <v>12</v>
      </c>
      <c r="F672" t="s">
        <v>10</v>
      </c>
      <c r="G672" s="6">
        <v>29.4637136723229</v>
      </c>
      <c r="H672">
        <v>1</v>
      </c>
      <c r="I672">
        <v>7</v>
      </c>
      <c r="J672" s="3">
        <f>_xlfn.XLOOKUP(Main[[#This Row],[Patient_ID]],Hospitalvisits[Patient_ID],Hospitalvisits[Admission_Date])</f>
        <v>44672</v>
      </c>
      <c r="K672" s="3">
        <f>_xlfn.XLOOKUP(Main[[#This Row],[Patient_ID]],Hospitalvisits[Patient_ID],Hospitalvisits[Discharge_Date])</f>
        <v>44677</v>
      </c>
      <c r="L672">
        <f>Main[[#This Row],[Discharge Date]]-Main[[#This Row],[Admission Date]]</f>
        <v>5</v>
      </c>
      <c r="M672" t="str">
        <f>_xlfn.XLOOKUP(Main[[#This Row],[Patient_ID]],Hospitalvisits[Patient_ID],Hospitalvisits[Medical_Condition])</f>
        <v>Cancer</v>
      </c>
      <c r="N672" t="str">
        <f>_xlfn.XLOOKUP(Main[[#This Row],[Patient_ID]],Hospitalvisits[Patient_ID],Hospitalvisits[Department])</f>
        <v>Oncology</v>
      </c>
      <c r="O672" s="8">
        <f>_xlfn.XLOOKUP(Main[[#This Row],[Patient_ID]],Financials[Patient_ID],Financials[Total_Bill_Amount])</f>
        <v>40475</v>
      </c>
      <c r="P672">
        <f>_xlfn.XLOOKUP(Main[[#This Row],[Patient_ID]],Financials[Patient_ID],Financials[Insurance_Coverage])</f>
        <v>30433.681008328349</v>
      </c>
      <c r="Q672">
        <f>Main[[#This Row],[Total  Bill Amount]]-Main[[#This Row],[Insurance Coverage]]</f>
        <v>10041.318991671651</v>
      </c>
      <c r="R672">
        <f>_xlfn.XLOOKUP(Main[[#This Row],[Patient_ID]],Hospitalvisits[Patient_ID],Hospitalvisits[Readmission Status])</f>
        <v>0</v>
      </c>
      <c r="S672" t="str">
        <f>_xlfn.XLOOKUP(Main[[#This Row],[Patient_ID]],Hospitalvisits[Patient_ID],Hospitalvisits[Hospital_Bed])</f>
        <v>Semi-Private Room</v>
      </c>
    </row>
    <row r="673" spans="1:19">
      <c r="A673">
        <v>747</v>
      </c>
      <c r="B673" t="s">
        <v>760</v>
      </c>
      <c r="C673">
        <v>87</v>
      </c>
      <c r="D673" t="str" cm="1">
        <f t="array" ref="D673">_xlfn.IFS(Main[[#This Row],[Age]]&lt;=23,"[0-23]",Main[[#This Row],[Age]]&lt;=45,"[24-45]",Main[[#This Row],[Age]]&lt;=68,"[46-68]",Main[[#This Row],[Age]]&gt;68,"[68+]")</f>
        <v>[68+]</v>
      </c>
      <c r="E673" t="s">
        <v>9</v>
      </c>
      <c r="F673" t="s">
        <v>13</v>
      </c>
      <c r="G673" s="6">
        <v>16.787934691834959</v>
      </c>
      <c r="H673">
        <v>1</v>
      </c>
      <c r="I673">
        <v>9</v>
      </c>
      <c r="J673" s="3">
        <f>_xlfn.XLOOKUP(Main[[#This Row],[Patient_ID]],Hospitalvisits[Patient_ID],Hospitalvisits[Admission_Date])</f>
        <v>44925</v>
      </c>
      <c r="K673" s="3">
        <f>_xlfn.XLOOKUP(Main[[#This Row],[Patient_ID]],Hospitalvisits[Patient_ID],Hospitalvisits[Discharge_Date])</f>
        <v>44928</v>
      </c>
      <c r="L673">
        <f>Main[[#This Row],[Discharge Date]]-Main[[#This Row],[Admission Date]]</f>
        <v>3</v>
      </c>
      <c r="M673" t="str">
        <f>_xlfn.XLOOKUP(Main[[#This Row],[Patient_ID]],Hospitalvisits[Patient_ID],Hospitalvisits[Medical_Condition])</f>
        <v>Asthma</v>
      </c>
      <c r="N673" t="str">
        <f>_xlfn.XLOOKUP(Main[[#This Row],[Patient_ID]],Hospitalvisits[Patient_ID],Hospitalvisits[Department])</f>
        <v>Pediatrics</v>
      </c>
      <c r="O673" s="8">
        <f>_xlfn.XLOOKUP(Main[[#This Row],[Patient_ID]],Financials[Patient_ID],Financials[Total_Bill_Amount])</f>
        <v>3695</v>
      </c>
      <c r="P673">
        <f>_xlfn.XLOOKUP(Main[[#This Row],[Patient_ID]],Financials[Patient_ID],Financials[Insurance_Coverage])</f>
        <v>2942.2503777181719</v>
      </c>
      <c r="Q673">
        <f>Main[[#This Row],[Total  Bill Amount]]-Main[[#This Row],[Insurance Coverage]]</f>
        <v>752.74962228182812</v>
      </c>
      <c r="R673">
        <f>_xlfn.XLOOKUP(Main[[#This Row],[Patient_ID]],Hospitalvisits[Patient_ID],Hospitalvisits[Readmission Status])</f>
        <v>0</v>
      </c>
      <c r="S673" t="str">
        <f>_xlfn.XLOOKUP(Main[[#This Row],[Patient_ID]],Hospitalvisits[Patient_ID],Hospitalvisits[Hospital_Bed])</f>
        <v>General Ward</v>
      </c>
    </row>
    <row r="674" spans="1:19">
      <c r="A674">
        <v>748</v>
      </c>
      <c r="B674" t="s">
        <v>761</v>
      </c>
      <c r="C674">
        <v>19</v>
      </c>
      <c r="D674" t="str" cm="1">
        <f t="array" ref="D674">_xlfn.IFS(Main[[#This Row],[Age]]&lt;=23,"[0-23]",Main[[#This Row],[Age]]&lt;=45,"[24-45]",Main[[#This Row],[Age]]&lt;=68,"[46-68]",Main[[#This Row],[Age]]&gt;68,"[68+]")</f>
        <v>[0-23]</v>
      </c>
      <c r="E674" t="s">
        <v>9</v>
      </c>
      <c r="F674" t="s">
        <v>16</v>
      </c>
      <c r="G674" s="6">
        <v>38.262390096987531</v>
      </c>
      <c r="H674">
        <v>0</v>
      </c>
      <c r="I674">
        <v>10</v>
      </c>
      <c r="J674" s="3">
        <f>_xlfn.XLOOKUP(Main[[#This Row],[Patient_ID]],Hospitalvisits[Patient_ID],Hospitalvisits[Admission_Date])</f>
        <v>44580</v>
      </c>
      <c r="K674" s="3">
        <f>_xlfn.XLOOKUP(Main[[#This Row],[Patient_ID]],Hospitalvisits[Patient_ID],Hospitalvisits[Discharge_Date])</f>
        <v>44585</v>
      </c>
      <c r="L674">
        <f>Main[[#This Row],[Discharge Date]]-Main[[#This Row],[Admission Date]]</f>
        <v>5</v>
      </c>
      <c r="M674" t="str">
        <f>_xlfn.XLOOKUP(Main[[#This Row],[Patient_ID]],Hospitalvisits[Patient_ID],Hospitalvisits[Medical_Condition])</f>
        <v>Heart Disease</v>
      </c>
      <c r="N674" t="str">
        <f>_xlfn.XLOOKUP(Main[[#This Row],[Patient_ID]],Hospitalvisits[Patient_ID],Hospitalvisits[Department])</f>
        <v>Cardiology</v>
      </c>
      <c r="O674" s="8">
        <f>_xlfn.XLOOKUP(Main[[#This Row],[Patient_ID]],Financials[Patient_ID],Financials[Total_Bill_Amount])</f>
        <v>13119</v>
      </c>
      <c r="P674">
        <f>_xlfn.XLOOKUP(Main[[#This Row],[Patient_ID]],Financials[Patient_ID],Financials[Insurance_Coverage])</f>
        <v>11327.17631148022</v>
      </c>
      <c r="Q674">
        <f>Main[[#This Row],[Total  Bill Amount]]-Main[[#This Row],[Insurance Coverage]]</f>
        <v>1791.8236885197803</v>
      </c>
      <c r="R674">
        <f>_xlfn.XLOOKUP(Main[[#This Row],[Patient_ID]],Hospitalvisits[Patient_ID],Hospitalvisits[Readmission Status])</f>
        <v>0</v>
      </c>
      <c r="S674" t="str">
        <f>_xlfn.XLOOKUP(Main[[#This Row],[Patient_ID]],Hospitalvisits[Patient_ID],Hospitalvisits[Hospital_Bed])</f>
        <v>General Ward</v>
      </c>
    </row>
    <row r="675" spans="1:19">
      <c r="A675">
        <v>749</v>
      </c>
      <c r="B675" t="s">
        <v>762</v>
      </c>
      <c r="C675">
        <v>33</v>
      </c>
      <c r="D675" t="str" cm="1">
        <f t="array" ref="D675">_xlfn.IFS(Main[[#This Row],[Age]]&lt;=23,"[0-23]",Main[[#This Row],[Age]]&lt;=45,"[24-45]",Main[[#This Row],[Age]]&lt;=68,"[46-68]",Main[[#This Row],[Age]]&gt;68,"[68+]")</f>
        <v>[24-45]</v>
      </c>
      <c r="E675" t="s">
        <v>12</v>
      </c>
      <c r="F675" t="s">
        <v>16</v>
      </c>
      <c r="G675" s="6">
        <v>17.27139208885805</v>
      </c>
      <c r="H675">
        <v>5</v>
      </c>
      <c r="I675">
        <v>6</v>
      </c>
      <c r="J675" s="3">
        <f>_xlfn.XLOOKUP(Main[[#This Row],[Patient_ID]],Hospitalvisits[Patient_ID],Hospitalvisits[Admission_Date])</f>
        <v>44644</v>
      </c>
      <c r="K675" s="3">
        <f>_xlfn.XLOOKUP(Main[[#This Row],[Patient_ID]],Hospitalvisits[Patient_ID],Hospitalvisits[Discharge_Date])</f>
        <v>44653</v>
      </c>
      <c r="L675">
        <f>Main[[#This Row],[Discharge Date]]-Main[[#This Row],[Admission Date]]</f>
        <v>9</v>
      </c>
      <c r="M675" t="str">
        <f>_xlfn.XLOOKUP(Main[[#This Row],[Patient_ID]],Hospitalvisits[Patient_ID],Hospitalvisits[Medical_Condition])</f>
        <v>Internal Bleeding</v>
      </c>
      <c r="N675" t="str">
        <f>_xlfn.XLOOKUP(Main[[#This Row],[Patient_ID]],Hospitalvisits[Patient_ID],Hospitalvisits[Department])</f>
        <v>Emergency</v>
      </c>
      <c r="O675" s="8">
        <f>_xlfn.XLOOKUP(Main[[#This Row],[Patient_ID]],Financials[Patient_ID],Financials[Total_Bill_Amount])</f>
        <v>27479</v>
      </c>
      <c r="P675">
        <f>_xlfn.XLOOKUP(Main[[#This Row],[Patient_ID]],Financials[Patient_ID],Financials[Insurance_Coverage])</f>
        <v>13791.121764228479</v>
      </c>
      <c r="Q675">
        <f>Main[[#This Row],[Total  Bill Amount]]-Main[[#This Row],[Insurance Coverage]]</f>
        <v>13687.878235771521</v>
      </c>
      <c r="R675">
        <f>_xlfn.XLOOKUP(Main[[#This Row],[Patient_ID]],Hospitalvisits[Patient_ID],Hospitalvisits[Readmission Status])</f>
        <v>0</v>
      </c>
      <c r="S675" t="str">
        <f>_xlfn.XLOOKUP(Main[[#This Row],[Patient_ID]],Hospitalvisits[Patient_ID],Hospitalvisits[Hospital_Bed])</f>
        <v>Semi-Private Room</v>
      </c>
    </row>
    <row r="676" spans="1:19">
      <c r="A676">
        <v>750</v>
      </c>
      <c r="B676" t="s">
        <v>763</v>
      </c>
      <c r="C676">
        <v>47</v>
      </c>
      <c r="D676" t="str" cm="1">
        <f t="array" ref="D676">_xlfn.IFS(Main[[#This Row],[Age]]&lt;=23,"[0-23]",Main[[#This Row],[Age]]&lt;=45,"[24-45]",Main[[#This Row],[Age]]&lt;=68,"[46-68]",Main[[#This Row],[Age]]&gt;68,"[68+]")</f>
        <v>[46-68]</v>
      </c>
      <c r="E676" t="s">
        <v>12</v>
      </c>
      <c r="F676" t="s">
        <v>16</v>
      </c>
      <c r="G676" s="6">
        <v>15.185551617575911</v>
      </c>
      <c r="H676">
        <v>3</v>
      </c>
      <c r="I676">
        <v>3</v>
      </c>
      <c r="J676" s="3">
        <f>_xlfn.XLOOKUP(Main[[#This Row],[Patient_ID]],Hospitalvisits[Patient_ID],Hospitalvisits[Admission_Date])</f>
        <v>44664</v>
      </c>
      <c r="K676" s="3">
        <f>_xlfn.XLOOKUP(Main[[#This Row],[Patient_ID]],Hospitalvisits[Patient_ID],Hospitalvisits[Discharge_Date])</f>
        <v>44673</v>
      </c>
      <c r="L676">
        <f>Main[[#This Row],[Discharge Date]]-Main[[#This Row],[Admission Date]]</f>
        <v>9</v>
      </c>
      <c r="M676" t="str">
        <f>_xlfn.XLOOKUP(Main[[#This Row],[Patient_ID]],Hospitalvisits[Patient_ID],Hospitalvisits[Medical_Condition])</f>
        <v>Stroke</v>
      </c>
      <c r="N676" t="str">
        <f>_xlfn.XLOOKUP(Main[[#This Row],[Patient_ID]],Hospitalvisits[Patient_ID],Hospitalvisits[Department])</f>
        <v>Neurology</v>
      </c>
      <c r="O676" s="8">
        <f>_xlfn.XLOOKUP(Main[[#This Row],[Patient_ID]],Financials[Patient_ID],Financials[Total_Bill_Amount])</f>
        <v>9836</v>
      </c>
      <c r="P676">
        <f>_xlfn.XLOOKUP(Main[[#This Row],[Patient_ID]],Financials[Patient_ID],Financials[Insurance_Coverage])</f>
        <v>6800.6182971973294</v>
      </c>
      <c r="Q676">
        <f>Main[[#This Row],[Total  Bill Amount]]-Main[[#This Row],[Insurance Coverage]]</f>
        <v>3035.3817028026706</v>
      </c>
      <c r="R676">
        <f>_xlfn.XLOOKUP(Main[[#This Row],[Patient_ID]],Hospitalvisits[Patient_ID],Hospitalvisits[Readmission Status])</f>
        <v>0</v>
      </c>
      <c r="S676" t="str">
        <f>_xlfn.XLOOKUP(Main[[#This Row],[Patient_ID]],Hospitalvisits[Patient_ID],Hospitalvisits[Hospital_Bed])</f>
        <v>Semi-Private Room</v>
      </c>
    </row>
    <row r="677" spans="1:19">
      <c r="A677">
        <v>751</v>
      </c>
      <c r="B677" t="s">
        <v>764</v>
      </c>
      <c r="C677">
        <v>44</v>
      </c>
      <c r="D677" t="str" cm="1">
        <f t="array" ref="D677">_xlfn.IFS(Main[[#This Row],[Age]]&lt;=23,"[0-23]",Main[[#This Row],[Age]]&lt;=45,"[24-45]",Main[[#This Row],[Age]]&lt;=68,"[46-68]",Main[[#This Row],[Age]]&gt;68,"[68+]")</f>
        <v>[24-45]</v>
      </c>
      <c r="E677" t="s">
        <v>12</v>
      </c>
      <c r="F677" t="s">
        <v>10</v>
      </c>
      <c r="G677" s="6">
        <v>39.874071893121837</v>
      </c>
      <c r="H677">
        <v>3</v>
      </c>
      <c r="I677">
        <v>5</v>
      </c>
      <c r="J677" s="3">
        <f>_xlfn.XLOOKUP(Main[[#This Row],[Patient_ID]],Hospitalvisits[Patient_ID],Hospitalvisits[Admission_Date])</f>
        <v>44565</v>
      </c>
      <c r="K677" s="3">
        <f>_xlfn.XLOOKUP(Main[[#This Row],[Patient_ID]],Hospitalvisits[Patient_ID],Hospitalvisits[Discharge_Date])</f>
        <v>44570</v>
      </c>
      <c r="L677">
        <f>Main[[#This Row],[Discharge Date]]-Main[[#This Row],[Admission Date]]</f>
        <v>5</v>
      </c>
      <c r="M677" t="str">
        <f>_xlfn.XLOOKUP(Main[[#This Row],[Patient_ID]],Hospitalvisits[Patient_ID],Hospitalvisits[Medical_Condition])</f>
        <v>Heart Disease</v>
      </c>
      <c r="N677" t="str">
        <f>_xlfn.XLOOKUP(Main[[#This Row],[Patient_ID]],Hospitalvisits[Patient_ID],Hospitalvisits[Department])</f>
        <v>Cardiology</v>
      </c>
      <c r="O677" s="8">
        <f>_xlfn.XLOOKUP(Main[[#This Row],[Patient_ID]],Financials[Patient_ID],Financials[Total_Bill_Amount])</f>
        <v>10447</v>
      </c>
      <c r="P677">
        <f>_xlfn.XLOOKUP(Main[[#This Row],[Patient_ID]],Financials[Patient_ID],Financials[Insurance_Coverage])</f>
        <v>7350.3843901779528</v>
      </c>
      <c r="Q677">
        <f>Main[[#This Row],[Total  Bill Amount]]-Main[[#This Row],[Insurance Coverage]]</f>
        <v>3096.6156098220472</v>
      </c>
      <c r="R677">
        <f>_xlfn.XLOOKUP(Main[[#This Row],[Patient_ID]],Hospitalvisits[Patient_ID],Hospitalvisits[Readmission Status])</f>
        <v>0</v>
      </c>
      <c r="S677" t="str">
        <f>_xlfn.XLOOKUP(Main[[#This Row],[Patient_ID]],Hospitalvisits[Patient_ID],Hospitalvisits[Hospital_Bed])</f>
        <v>ICU</v>
      </c>
    </row>
    <row r="678" spans="1:19">
      <c r="A678">
        <v>752</v>
      </c>
      <c r="B678" t="s">
        <v>765</v>
      </c>
      <c r="C678">
        <v>38</v>
      </c>
      <c r="D678" t="str" cm="1">
        <f t="array" ref="D678">_xlfn.IFS(Main[[#This Row],[Age]]&lt;=23,"[0-23]",Main[[#This Row],[Age]]&lt;=45,"[24-45]",Main[[#This Row],[Age]]&lt;=68,"[46-68]",Main[[#This Row],[Age]]&gt;68,"[68+]")</f>
        <v>[24-45]</v>
      </c>
      <c r="E678" t="s">
        <v>12</v>
      </c>
      <c r="F678" t="s">
        <v>10</v>
      </c>
      <c r="G678" s="6">
        <v>15.403971275215749</v>
      </c>
      <c r="H678">
        <v>0</v>
      </c>
      <c r="I678">
        <v>1</v>
      </c>
      <c r="J678" s="3">
        <f>_xlfn.XLOOKUP(Main[[#This Row],[Patient_ID]],Hospitalvisits[Patient_ID],Hospitalvisits[Admission_Date])</f>
        <v>44641</v>
      </c>
      <c r="K678" s="3">
        <f>_xlfn.XLOOKUP(Main[[#This Row],[Patient_ID]],Hospitalvisits[Patient_ID],Hospitalvisits[Discharge_Date])</f>
        <v>44653</v>
      </c>
      <c r="L678">
        <f>Main[[#This Row],[Discharge Date]]-Main[[#This Row],[Admission Date]]</f>
        <v>12</v>
      </c>
      <c r="M678" t="str">
        <f>_xlfn.XLOOKUP(Main[[#This Row],[Patient_ID]],Hospitalvisits[Patient_ID],Hospitalvisits[Medical_Condition])</f>
        <v>Stroke</v>
      </c>
      <c r="N678" t="str">
        <f>_xlfn.XLOOKUP(Main[[#This Row],[Patient_ID]],Hospitalvisits[Patient_ID],Hospitalvisits[Department])</f>
        <v>Neurology</v>
      </c>
      <c r="O678" s="8">
        <f>_xlfn.XLOOKUP(Main[[#This Row],[Patient_ID]],Financials[Patient_ID],Financials[Total_Bill_Amount])</f>
        <v>45908</v>
      </c>
      <c r="P678">
        <f>_xlfn.XLOOKUP(Main[[#This Row],[Patient_ID]],Financials[Patient_ID],Financials[Insurance_Coverage])</f>
        <v>29345.639369962439</v>
      </c>
      <c r="Q678">
        <f>Main[[#This Row],[Total  Bill Amount]]-Main[[#This Row],[Insurance Coverage]]</f>
        <v>16562.360630037561</v>
      </c>
      <c r="R678">
        <f>_xlfn.XLOOKUP(Main[[#This Row],[Patient_ID]],Hospitalvisits[Patient_ID],Hospitalvisits[Readmission Status])</f>
        <v>0</v>
      </c>
      <c r="S678" t="str">
        <f>_xlfn.XLOOKUP(Main[[#This Row],[Patient_ID]],Hospitalvisits[Patient_ID],Hospitalvisits[Hospital_Bed])</f>
        <v>General Ward</v>
      </c>
    </row>
    <row r="679" spans="1:19">
      <c r="A679">
        <v>753</v>
      </c>
      <c r="B679" t="s">
        <v>766</v>
      </c>
      <c r="C679">
        <v>88</v>
      </c>
      <c r="D679" t="str" cm="1">
        <f t="array" ref="D679">_xlfn.IFS(Main[[#This Row],[Age]]&lt;=23,"[0-23]",Main[[#This Row],[Age]]&lt;=45,"[24-45]",Main[[#This Row],[Age]]&lt;=68,"[46-68]",Main[[#This Row],[Age]]&gt;68,"[68+]")</f>
        <v>[68+]</v>
      </c>
      <c r="E679" t="s">
        <v>12</v>
      </c>
      <c r="F679" t="s">
        <v>18</v>
      </c>
      <c r="G679" s="6">
        <v>32.376698488995281</v>
      </c>
      <c r="H679">
        <v>0</v>
      </c>
      <c r="I679">
        <v>2</v>
      </c>
      <c r="J679" s="3">
        <f>_xlfn.XLOOKUP(Main[[#This Row],[Patient_ID]],Hospitalvisits[Patient_ID],Hospitalvisits[Admission_Date])</f>
        <v>44689</v>
      </c>
      <c r="K679" s="3">
        <f>_xlfn.XLOOKUP(Main[[#This Row],[Patient_ID]],Hospitalvisits[Patient_ID],Hospitalvisits[Discharge_Date])</f>
        <v>44691</v>
      </c>
      <c r="L679">
        <f>Main[[#This Row],[Discharge Date]]-Main[[#This Row],[Admission Date]]</f>
        <v>2</v>
      </c>
      <c r="M679" t="str">
        <f>_xlfn.XLOOKUP(Main[[#This Row],[Patient_ID]],Hospitalvisits[Patient_ID],Hospitalvisits[Medical_Condition])</f>
        <v>Severe Trauma</v>
      </c>
      <c r="N679" t="str">
        <f>_xlfn.XLOOKUP(Main[[#This Row],[Patient_ID]],Hospitalvisits[Patient_ID],Hospitalvisits[Department])</f>
        <v>Emergency</v>
      </c>
      <c r="O679" s="8">
        <f>_xlfn.XLOOKUP(Main[[#This Row],[Patient_ID]],Financials[Patient_ID],Financials[Total_Bill_Amount])</f>
        <v>12809</v>
      </c>
      <c r="P679">
        <f>_xlfn.XLOOKUP(Main[[#This Row],[Patient_ID]],Financials[Patient_ID],Financials[Insurance_Coverage])</f>
        <v>11262.25570237275</v>
      </c>
      <c r="Q679">
        <f>Main[[#This Row],[Total  Bill Amount]]-Main[[#This Row],[Insurance Coverage]]</f>
        <v>1546.7442976272505</v>
      </c>
      <c r="R679">
        <f>_xlfn.XLOOKUP(Main[[#This Row],[Patient_ID]],Hospitalvisits[Patient_ID],Hospitalvisits[Readmission Status])</f>
        <v>0</v>
      </c>
      <c r="S679" t="str">
        <f>_xlfn.XLOOKUP(Main[[#This Row],[Patient_ID]],Hospitalvisits[Patient_ID],Hospitalvisits[Hospital_Bed])</f>
        <v>General Ward</v>
      </c>
    </row>
    <row r="680" spans="1:19">
      <c r="A680">
        <v>754</v>
      </c>
      <c r="B680" t="s">
        <v>767</v>
      </c>
      <c r="C680">
        <v>23</v>
      </c>
      <c r="D680" t="str" cm="1">
        <f t="array" ref="D680">_xlfn.IFS(Main[[#This Row],[Age]]&lt;=23,"[0-23]",Main[[#This Row],[Age]]&lt;=45,"[24-45]",Main[[#This Row],[Age]]&lt;=68,"[46-68]",Main[[#This Row],[Age]]&gt;68,"[68+]")</f>
        <v>[0-23]</v>
      </c>
      <c r="E680" t="s">
        <v>9</v>
      </c>
      <c r="F680" t="s">
        <v>18</v>
      </c>
      <c r="G680" s="6">
        <v>29.234678120825031</v>
      </c>
      <c r="H680">
        <v>3</v>
      </c>
      <c r="I680">
        <v>2</v>
      </c>
      <c r="J680" s="3">
        <f>_xlfn.XLOOKUP(Main[[#This Row],[Patient_ID]],Hospitalvisits[Patient_ID],Hospitalvisits[Admission_Date])</f>
        <v>44621</v>
      </c>
      <c r="K680" s="3">
        <f>_xlfn.XLOOKUP(Main[[#This Row],[Patient_ID]],Hospitalvisits[Patient_ID],Hospitalvisits[Discharge_Date])</f>
        <v>44624</v>
      </c>
      <c r="L680">
        <f>Main[[#This Row],[Discharge Date]]-Main[[#This Row],[Admission Date]]</f>
        <v>3</v>
      </c>
      <c r="M680" t="str">
        <f>_xlfn.XLOOKUP(Main[[#This Row],[Patient_ID]],Hospitalvisits[Patient_ID],Hospitalvisits[Medical_Condition])</f>
        <v>Internal Bleeding</v>
      </c>
      <c r="N680" t="str">
        <f>_xlfn.XLOOKUP(Main[[#This Row],[Patient_ID]],Hospitalvisits[Patient_ID],Hospitalvisits[Department])</f>
        <v>Emergency</v>
      </c>
      <c r="O680" s="8">
        <f>_xlfn.XLOOKUP(Main[[#This Row],[Patient_ID]],Financials[Patient_ID],Financials[Total_Bill_Amount])</f>
        <v>11268</v>
      </c>
      <c r="P680">
        <f>_xlfn.XLOOKUP(Main[[#This Row],[Patient_ID]],Financials[Patient_ID],Financials[Insurance_Coverage])</f>
        <v>6205.0381980130633</v>
      </c>
      <c r="Q680">
        <f>Main[[#This Row],[Total  Bill Amount]]-Main[[#This Row],[Insurance Coverage]]</f>
        <v>5062.9618019869367</v>
      </c>
      <c r="R680">
        <f>_xlfn.XLOOKUP(Main[[#This Row],[Patient_ID]],Hospitalvisits[Patient_ID],Hospitalvisits[Readmission Status])</f>
        <v>0</v>
      </c>
      <c r="S680" t="str">
        <f>_xlfn.XLOOKUP(Main[[#This Row],[Patient_ID]],Hospitalvisits[Patient_ID],Hospitalvisits[Hospital_Bed])</f>
        <v>General Ward</v>
      </c>
    </row>
    <row r="681" spans="1:19">
      <c r="A681">
        <v>755</v>
      </c>
      <c r="B681" t="s">
        <v>768</v>
      </c>
      <c r="C681">
        <v>81</v>
      </c>
      <c r="D681" t="str" cm="1">
        <f t="array" ref="D681">_xlfn.IFS(Main[[#This Row],[Age]]&lt;=23,"[0-23]",Main[[#This Row],[Age]]&lt;=45,"[24-45]",Main[[#This Row],[Age]]&lt;=68,"[46-68]",Main[[#This Row],[Age]]&gt;68,"[68+]")</f>
        <v>[68+]</v>
      </c>
      <c r="E681" t="s">
        <v>12</v>
      </c>
      <c r="F681" t="s">
        <v>13</v>
      </c>
      <c r="G681" s="6">
        <v>31.436447835806799</v>
      </c>
      <c r="H681">
        <v>4</v>
      </c>
      <c r="I681">
        <v>3</v>
      </c>
      <c r="J681" s="3">
        <f>_xlfn.XLOOKUP(Main[[#This Row],[Patient_ID]],Hospitalvisits[Patient_ID],Hospitalvisits[Admission_Date])</f>
        <v>44862</v>
      </c>
      <c r="K681" s="3">
        <f>_xlfn.XLOOKUP(Main[[#This Row],[Patient_ID]],Hospitalvisits[Patient_ID],Hospitalvisits[Discharge_Date])</f>
        <v>44871</v>
      </c>
      <c r="L681">
        <f>Main[[#This Row],[Discharge Date]]-Main[[#This Row],[Admission Date]]</f>
        <v>9</v>
      </c>
      <c r="M681" t="str">
        <f>_xlfn.XLOOKUP(Main[[#This Row],[Patient_ID]],Hospitalvisits[Patient_ID],Hospitalvisits[Medical_Condition])</f>
        <v>Severe Trauma</v>
      </c>
      <c r="N681" t="str">
        <f>_xlfn.XLOOKUP(Main[[#This Row],[Patient_ID]],Hospitalvisits[Patient_ID],Hospitalvisits[Department])</f>
        <v>Emergency</v>
      </c>
      <c r="O681" s="8">
        <f>_xlfn.XLOOKUP(Main[[#This Row],[Patient_ID]],Financials[Patient_ID],Financials[Total_Bill_Amount])</f>
        <v>15974</v>
      </c>
      <c r="P681">
        <f>_xlfn.XLOOKUP(Main[[#This Row],[Patient_ID]],Financials[Patient_ID],Financials[Insurance_Coverage])</f>
        <v>8944.2880382229341</v>
      </c>
      <c r="Q681">
        <f>Main[[#This Row],[Total  Bill Amount]]-Main[[#This Row],[Insurance Coverage]]</f>
        <v>7029.7119617770659</v>
      </c>
      <c r="R681">
        <f>_xlfn.XLOOKUP(Main[[#This Row],[Patient_ID]],Hospitalvisits[Patient_ID],Hospitalvisits[Readmission Status])</f>
        <v>0</v>
      </c>
      <c r="S681" t="str">
        <f>_xlfn.XLOOKUP(Main[[#This Row],[Patient_ID]],Hospitalvisits[Patient_ID],Hospitalvisits[Hospital_Bed])</f>
        <v>ICU</v>
      </c>
    </row>
    <row r="682" spans="1:19">
      <c r="A682">
        <v>756</v>
      </c>
      <c r="B682" t="s">
        <v>769</v>
      </c>
      <c r="C682">
        <v>10</v>
      </c>
      <c r="D682" t="str" cm="1">
        <f t="array" ref="D682">_xlfn.IFS(Main[[#This Row],[Age]]&lt;=23,"[0-23]",Main[[#This Row],[Age]]&lt;=45,"[24-45]",Main[[#This Row],[Age]]&lt;=68,"[46-68]",Main[[#This Row],[Age]]&gt;68,"[68+]")</f>
        <v>[0-23]</v>
      </c>
      <c r="E682" t="s">
        <v>12</v>
      </c>
      <c r="F682" t="s">
        <v>13</v>
      </c>
      <c r="G682" s="6">
        <v>18.329392388218881</v>
      </c>
      <c r="H682">
        <v>4</v>
      </c>
      <c r="I682">
        <v>8</v>
      </c>
      <c r="J682" s="3">
        <f>_xlfn.XLOOKUP(Main[[#This Row],[Patient_ID]],Hospitalvisits[Patient_ID],Hospitalvisits[Admission_Date])</f>
        <v>44650</v>
      </c>
      <c r="K682" s="3">
        <f>_xlfn.XLOOKUP(Main[[#This Row],[Patient_ID]],Hospitalvisits[Patient_ID],Hospitalvisits[Discharge_Date])</f>
        <v>44657</v>
      </c>
      <c r="L682">
        <f>Main[[#This Row],[Discharge Date]]-Main[[#This Row],[Admission Date]]</f>
        <v>7</v>
      </c>
      <c r="M682" t="str">
        <f>_xlfn.XLOOKUP(Main[[#This Row],[Patient_ID]],Hospitalvisits[Patient_ID],Hospitalvisits[Medical_Condition])</f>
        <v>Stroke</v>
      </c>
      <c r="N682" t="str">
        <f>_xlfn.XLOOKUP(Main[[#This Row],[Patient_ID]],Hospitalvisits[Patient_ID],Hospitalvisits[Department])</f>
        <v>Neurology</v>
      </c>
      <c r="O682" s="8">
        <f>_xlfn.XLOOKUP(Main[[#This Row],[Patient_ID]],Financials[Patient_ID],Financials[Total_Bill_Amount])</f>
        <v>15297</v>
      </c>
      <c r="P682">
        <f>_xlfn.XLOOKUP(Main[[#This Row],[Patient_ID]],Financials[Patient_ID],Financials[Insurance_Coverage])</f>
        <v>9047.6866901654448</v>
      </c>
      <c r="Q682">
        <f>Main[[#This Row],[Total  Bill Amount]]-Main[[#This Row],[Insurance Coverage]]</f>
        <v>6249.3133098345552</v>
      </c>
      <c r="R682">
        <f>_xlfn.XLOOKUP(Main[[#This Row],[Patient_ID]],Hospitalvisits[Patient_ID],Hospitalvisits[Readmission Status])</f>
        <v>0</v>
      </c>
      <c r="S682" t="str">
        <f>_xlfn.XLOOKUP(Main[[#This Row],[Patient_ID]],Hospitalvisits[Patient_ID],Hospitalvisits[Hospital_Bed])</f>
        <v>General Ward</v>
      </c>
    </row>
    <row r="683" spans="1:19">
      <c r="A683">
        <v>757</v>
      </c>
      <c r="B683" t="s">
        <v>770</v>
      </c>
      <c r="C683">
        <v>77</v>
      </c>
      <c r="D683" t="str" cm="1">
        <f t="array" ref="D683">_xlfn.IFS(Main[[#This Row],[Age]]&lt;=23,"[0-23]",Main[[#This Row],[Age]]&lt;=45,"[24-45]",Main[[#This Row],[Age]]&lt;=68,"[46-68]",Main[[#This Row],[Age]]&gt;68,"[68+]")</f>
        <v>[68+]</v>
      </c>
      <c r="E683" t="s">
        <v>12</v>
      </c>
      <c r="F683" t="s">
        <v>18</v>
      </c>
      <c r="G683" s="6">
        <v>33.616353496584821</v>
      </c>
      <c r="H683">
        <v>4</v>
      </c>
      <c r="I683">
        <v>3</v>
      </c>
      <c r="J683" s="3">
        <f>_xlfn.XLOOKUP(Main[[#This Row],[Patient_ID]],Hospitalvisits[Patient_ID],Hospitalvisits[Admission_Date])</f>
        <v>45151</v>
      </c>
      <c r="K683" s="3">
        <f>_xlfn.XLOOKUP(Main[[#This Row],[Patient_ID]],Hospitalvisits[Patient_ID],Hospitalvisits[Discharge_Date])</f>
        <v>45157</v>
      </c>
      <c r="L683">
        <f>Main[[#This Row],[Discharge Date]]-Main[[#This Row],[Admission Date]]</f>
        <v>6</v>
      </c>
      <c r="M683" t="str">
        <f>_xlfn.XLOOKUP(Main[[#This Row],[Patient_ID]],Hospitalvisits[Patient_ID],Hospitalvisits[Medical_Condition])</f>
        <v>Hypertension</v>
      </c>
      <c r="N683" t="str">
        <f>_xlfn.XLOOKUP(Main[[#This Row],[Patient_ID]],Hospitalvisits[Patient_ID],Hospitalvisits[Department])</f>
        <v>Cardiology</v>
      </c>
      <c r="O683" s="8">
        <f>_xlfn.XLOOKUP(Main[[#This Row],[Patient_ID]],Financials[Patient_ID],Financials[Total_Bill_Amount])</f>
        <v>18088</v>
      </c>
      <c r="P683">
        <f>_xlfn.XLOOKUP(Main[[#This Row],[Patient_ID]],Financials[Patient_ID],Financials[Insurance_Coverage])</f>
        <v>15462.287158875421</v>
      </c>
      <c r="Q683">
        <f>Main[[#This Row],[Total  Bill Amount]]-Main[[#This Row],[Insurance Coverage]]</f>
        <v>2625.7128411245794</v>
      </c>
      <c r="R683">
        <f>_xlfn.XLOOKUP(Main[[#This Row],[Patient_ID]],Hospitalvisits[Patient_ID],Hospitalvisits[Readmission Status])</f>
        <v>0</v>
      </c>
      <c r="S683" t="str">
        <f>_xlfn.XLOOKUP(Main[[#This Row],[Patient_ID]],Hospitalvisits[Patient_ID],Hospitalvisits[Hospital_Bed])</f>
        <v>Private Room</v>
      </c>
    </row>
    <row r="684" spans="1:19">
      <c r="A684">
        <v>758</v>
      </c>
      <c r="B684" t="s">
        <v>771</v>
      </c>
      <c r="C684">
        <v>36</v>
      </c>
      <c r="D684" t="str" cm="1">
        <f t="array" ref="D684">_xlfn.IFS(Main[[#This Row],[Age]]&lt;=23,"[0-23]",Main[[#This Row],[Age]]&lt;=45,"[24-45]",Main[[#This Row],[Age]]&lt;=68,"[46-68]",Main[[#This Row],[Age]]&gt;68,"[68+]")</f>
        <v>[24-45]</v>
      </c>
      <c r="E684" t="s">
        <v>12</v>
      </c>
      <c r="F684" t="s">
        <v>16</v>
      </c>
      <c r="G684" s="6">
        <v>28.633855524580579</v>
      </c>
      <c r="H684">
        <v>3</v>
      </c>
      <c r="I684">
        <v>8</v>
      </c>
      <c r="J684" s="3">
        <f>_xlfn.XLOOKUP(Main[[#This Row],[Patient_ID]],Hospitalvisits[Patient_ID],Hospitalvisits[Admission_Date])</f>
        <v>44736</v>
      </c>
      <c r="K684" s="3">
        <f>_xlfn.XLOOKUP(Main[[#This Row],[Patient_ID]],Hospitalvisits[Patient_ID],Hospitalvisits[Discharge_Date])</f>
        <v>44743</v>
      </c>
      <c r="L684">
        <f>Main[[#This Row],[Discharge Date]]-Main[[#This Row],[Admission Date]]</f>
        <v>7</v>
      </c>
      <c r="M684" t="str">
        <f>_xlfn.XLOOKUP(Main[[#This Row],[Patient_ID]],Hospitalvisits[Patient_ID],Hospitalvisits[Medical_Condition])</f>
        <v>Severe Trauma</v>
      </c>
      <c r="N684" t="str">
        <f>_xlfn.XLOOKUP(Main[[#This Row],[Patient_ID]],Hospitalvisits[Patient_ID],Hospitalvisits[Department])</f>
        <v>Emergency</v>
      </c>
      <c r="O684" s="8">
        <f>_xlfn.XLOOKUP(Main[[#This Row],[Patient_ID]],Financials[Patient_ID],Financials[Total_Bill_Amount])</f>
        <v>28010</v>
      </c>
      <c r="P684">
        <f>_xlfn.XLOOKUP(Main[[#This Row],[Patient_ID]],Financials[Patient_ID],Financials[Insurance_Coverage])</f>
        <v>24151.516940269619</v>
      </c>
      <c r="Q684">
        <f>Main[[#This Row],[Total  Bill Amount]]-Main[[#This Row],[Insurance Coverage]]</f>
        <v>3858.4830597303808</v>
      </c>
      <c r="R684">
        <f>_xlfn.XLOOKUP(Main[[#This Row],[Patient_ID]],Hospitalvisits[Patient_ID],Hospitalvisits[Readmission Status])</f>
        <v>0</v>
      </c>
      <c r="S684" t="str">
        <f>_xlfn.XLOOKUP(Main[[#This Row],[Patient_ID]],Hospitalvisits[Patient_ID],Hospitalvisits[Hospital_Bed])</f>
        <v>Private Room</v>
      </c>
    </row>
    <row r="685" spans="1:19">
      <c r="A685">
        <v>759</v>
      </c>
      <c r="B685" t="s">
        <v>772</v>
      </c>
      <c r="C685">
        <v>48</v>
      </c>
      <c r="D685" t="str" cm="1">
        <f t="array" ref="D685">_xlfn.IFS(Main[[#This Row],[Age]]&lt;=23,"[0-23]",Main[[#This Row],[Age]]&lt;=45,"[24-45]",Main[[#This Row],[Age]]&lt;=68,"[46-68]",Main[[#This Row],[Age]]&gt;68,"[68+]")</f>
        <v>[46-68]</v>
      </c>
      <c r="E685" t="s">
        <v>12</v>
      </c>
      <c r="F685" t="s">
        <v>13</v>
      </c>
      <c r="G685" s="6">
        <v>32.445618499010763</v>
      </c>
      <c r="H685">
        <v>1</v>
      </c>
      <c r="I685">
        <v>2</v>
      </c>
      <c r="J685" s="3">
        <f>_xlfn.XLOOKUP(Main[[#This Row],[Patient_ID]],Hospitalvisits[Patient_ID],Hospitalvisits[Admission_Date])</f>
        <v>44618</v>
      </c>
      <c r="K685" s="3">
        <f>_xlfn.XLOOKUP(Main[[#This Row],[Patient_ID]],Hospitalvisits[Patient_ID],Hospitalvisits[Discharge_Date])</f>
        <v>44629</v>
      </c>
      <c r="L685">
        <f>Main[[#This Row],[Discharge Date]]-Main[[#This Row],[Admission Date]]</f>
        <v>11</v>
      </c>
      <c r="M685" t="str">
        <f>_xlfn.XLOOKUP(Main[[#This Row],[Patient_ID]],Hospitalvisits[Patient_ID],Hospitalvisits[Medical_Condition])</f>
        <v>Stroke</v>
      </c>
      <c r="N685" t="str">
        <f>_xlfn.XLOOKUP(Main[[#This Row],[Patient_ID]],Hospitalvisits[Patient_ID],Hospitalvisits[Department])</f>
        <v>Neurology</v>
      </c>
      <c r="O685" s="8">
        <f>_xlfn.XLOOKUP(Main[[#This Row],[Patient_ID]],Financials[Patient_ID],Financials[Total_Bill_Amount])</f>
        <v>8740</v>
      </c>
      <c r="P685">
        <f>_xlfn.XLOOKUP(Main[[#This Row],[Patient_ID]],Financials[Patient_ID],Financials[Insurance_Coverage])</f>
        <v>4635.0416271975719</v>
      </c>
      <c r="Q685">
        <f>Main[[#This Row],[Total  Bill Amount]]-Main[[#This Row],[Insurance Coverage]]</f>
        <v>4104.9583728024281</v>
      </c>
      <c r="R685">
        <f>_xlfn.XLOOKUP(Main[[#This Row],[Patient_ID]],Hospitalvisits[Patient_ID],Hospitalvisits[Readmission Status])</f>
        <v>0</v>
      </c>
      <c r="S685" t="str">
        <f>_xlfn.XLOOKUP(Main[[#This Row],[Patient_ID]],Hospitalvisits[Patient_ID],Hospitalvisits[Hospital_Bed])</f>
        <v>Private Room</v>
      </c>
    </row>
    <row r="686" spans="1:19">
      <c r="A686">
        <v>761</v>
      </c>
      <c r="B686" t="s">
        <v>774</v>
      </c>
      <c r="C686">
        <v>64</v>
      </c>
      <c r="D686" t="str" cm="1">
        <f t="array" ref="D686">_xlfn.IFS(Main[[#This Row],[Age]]&lt;=23,"[0-23]",Main[[#This Row],[Age]]&lt;=45,"[24-45]",Main[[#This Row],[Age]]&lt;=68,"[46-68]",Main[[#This Row],[Age]]&gt;68,"[68+]")</f>
        <v>[46-68]</v>
      </c>
      <c r="E686" t="s">
        <v>9</v>
      </c>
      <c r="F686" t="s">
        <v>10</v>
      </c>
      <c r="G686" s="6">
        <v>30.598710296375661</v>
      </c>
      <c r="H686">
        <v>4</v>
      </c>
      <c r="I686">
        <v>9</v>
      </c>
      <c r="J686" s="3">
        <f>_xlfn.XLOOKUP(Main[[#This Row],[Patient_ID]],Hospitalvisits[Patient_ID],Hospitalvisits[Admission_Date])</f>
        <v>44787</v>
      </c>
      <c r="K686" s="3">
        <f>_xlfn.XLOOKUP(Main[[#This Row],[Patient_ID]],Hospitalvisits[Patient_ID],Hospitalvisits[Discharge_Date])</f>
        <v>44791</v>
      </c>
      <c r="L686">
        <f>Main[[#This Row],[Discharge Date]]-Main[[#This Row],[Admission Date]]</f>
        <v>4</v>
      </c>
      <c r="M686" t="str">
        <f>_xlfn.XLOOKUP(Main[[#This Row],[Patient_ID]],Hospitalvisits[Patient_ID],Hospitalvisits[Medical_Condition])</f>
        <v>Fracture</v>
      </c>
      <c r="N686" t="str">
        <f>_xlfn.XLOOKUP(Main[[#This Row],[Patient_ID]],Hospitalvisits[Patient_ID],Hospitalvisits[Department])</f>
        <v>Orthopedics</v>
      </c>
      <c r="O686" s="8">
        <f>_xlfn.XLOOKUP(Main[[#This Row],[Patient_ID]],Financials[Patient_ID],Financials[Total_Bill_Amount])</f>
        <v>4347</v>
      </c>
      <c r="P686">
        <f>_xlfn.XLOOKUP(Main[[#This Row],[Patient_ID]],Financials[Patient_ID],Financials[Insurance_Coverage])</f>
        <v>2741.7149436655809</v>
      </c>
      <c r="Q686">
        <f>Main[[#This Row],[Total  Bill Amount]]-Main[[#This Row],[Insurance Coverage]]</f>
        <v>1605.2850563344191</v>
      </c>
      <c r="R686">
        <f>_xlfn.XLOOKUP(Main[[#This Row],[Patient_ID]],Hospitalvisits[Patient_ID],Hospitalvisits[Readmission Status])</f>
        <v>0</v>
      </c>
      <c r="S686" t="str">
        <f>_xlfn.XLOOKUP(Main[[#This Row],[Patient_ID]],Hospitalvisits[Patient_ID],Hospitalvisits[Hospital_Bed])</f>
        <v>General Ward</v>
      </c>
    </row>
    <row r="687" spans="1:19">
      <c r="A687">
        <v>762</v>
      </c>
      <c r="B687" t="s">
        <v>775</v>
      </c>
      <c r="C687">
        <v>16</v>
      </c>
      <c r="D687" t="str" cm="1">
        <f t="array" ref="D687">_xlfn.IFS(Main[[#This Row],[Age]]&lt;=23,"[0-23]",Main[[#This Row],[Age]]&lt;=45,"[24-45]",Main[[#This Row],[Age]]&lt;=68,"[46-68]",Main[[#This Row],[Age]]&gt;68,"[68+]")</f>
        <v>[0-23]</v>
      </c>
      <c r="E687" t="s">
        <v>12</v>
      </c>
      <c r="F687" t="s">
        <v>16</v>
      </c>
      <c r="G687" s="6">
        <v>39.956667357368907</v>
      </c>
      <c r="H687">
        <v>5</v>
      </c>
      <c r="I687">
        <v>8</v>
      </c>
      <c r="J687" s="3">
        <f>_xlfn.XLOOKUP(Main[[#This Row],[Patient_ID]],Hospitalvisits[Patient_ID],Hospitalvisits[Admission_Date])</f>
        <v>44673</v>
      </c>
      <c r="K687" s="3">
        <f>_xlfn.XLOOKUP(Main[[#This Row],[Patient_ID]],Hospitalvisits[Patient_ID],Hospitalvisits[Discharge_Date])</f>
        <v>44675</v>
      </c>
      <c r="L687">
        <f>Main[[#This Row],[Discharge Date]]-Main[[#This Row],[Admission Date]]</f>
        <v>2</v>
      </c>
      <c r="M687" t="str">
        <f>_xlfn.XLOOKUP(Main[[#This Row],[Patient_ID]],Hospitalvisits[Patient_ID],Hospitalvisits[Medical_Condition])</f>
        <v>Asthma</v>
      </c>
      <c r="N687" t="str">
        <f>_xlfn.XLOOKUP(Main[[#This Row],[Patient_ID]],Hospitalvisits[Patient_ID],Hospitalvisits[Department])</f>
        <v>Pediatrics</v>
      </c>
      <c r="O687" s="8">
        <f>_xlfn.XLOOKUP(Main[[#This Row],[Patient_ID]],Financials[Patient_ID],Financials[Total_Bill_Amount])</f>
        <v>6526</v>
      </c>
      <c r="P687">
        <f>_xlfn.XLOOKUP(Main[[#This Row],[Patient_ID]],Financials[Patient_ID],Financials[Insurance_Coverage])</f>
        <v>4584.4751321748618</v>
      </c>
      <c r="Q687">
        <f>Main[[#This Row],[Total  Bill Amount]]-Main[[#This Row],[Insurance Coverage]]</f>
        <v>1941.5248678251382</v>
      </c>
      <c r="R687">
        <f>_xlfn.XLOOKUP(Main[[#This Row],[Patient_ID]],Hospitalvisits[Patient_ID],Hospitalvisits[Readmission Status])</f>
        <v>0</v>
      </c>
      <c r="S687" t="str">
        <f>_xlfn.XLOOKUP(Main[[#This Row],[Patient_ID]],Hospitalvisits[Patient_ID],Hospitalvisits[Hospital_Bed])</f>
        <v>Private Room</v>
      </c>
    </row>
    <row r="688" spans="1:19">
      <c r="A688">
        <v>763</v>
      </c>
      <c r="B688" t="s">
        <v>776</v>
      </c>
      <c r="C688">
        <v>35</v>
      </c>
      <c r="D688" t="str" cm="1">
        <f t="array" ref="D688">_xlfn.IFS(Main[[#This Row],[Age]]&lt;=23,"[0-23]",Main[[#This Row],[Age]]&lt;=45,"[24-45]",Main[[#This Row],[Age]]&lt;=68,"[46-68]",Main[[#This Row],[Age]]&gt;68,"[68+]")</f>
        <v>[24-45]</v>
      </c>
      <c r="E688" t="s">
        <v>12</v>
      </c>
      <c r="F688" t="s">
        <v>16</v>
      </c>
      <c r="G688" s="6">
        <v>31.597736711761669</v>
      </c>
      <c r="H688">
        <v>1</v>
      </c>
      <c r="I688">
        <v>5</v>
      </c>
      <c r="J688" s="3">
        <f>_xlfn.XLOOKUP(Main[[#This Row],[Patient_ID]],Hospitalvisits[Patient_ID],Hospitalvisits[Admission_Date])</f>
        <v>45280</v>
      </c>
      <c r="K688" s="3">
        <f>_xlfn.XLOOKUP(Main[[#This Row],[Patient_ID]],Hospitalvisits[Patient_ID],Hospitalvisits[Discharge_Date])</f>
        <v>45287</v>
      </c>
      <c r="L688">
        <f>Main[[#This Row],[Discharge Date]]-Main[[#This Row],[Admission Date]]</f>
        <v>7</v>
      </c>
      <c r="M688" t="str">
        <f>_xlfn.XLOOKUP(Main[[#This Row],[Patient_ID]],Hospitalvisits[Patient_ID],Hospitalvisits[Medical_Condition])</f>
        <v>Severe Trauma</v>
      </c>
      <c r="N688" t="str">
        <f>_xlfn.XLOOKUP(Main[[#This Row],[Patient_ID]],Hospitalvisits[Patient_ID],Hospitalvisits[Department])</f>
        <v>Emergency</v>
      </c>
      <c r="O688" s="8">
        <f>_xlfn.XLOOKUP(Main[[#This Row],[Patient_ID]],Financials[Patient_ID],Financials[Total_Bill_Amount])</f>
        <v>29212</v>
      </c>
      <c r="P688">
        <f>_xlfn.XLOOKUP(Main[[#This Row],[Patient_ID]],Financials[Patient_ID],Financials[Insurance_Coverage])</f>
        <v>14649.55781955949</v>
      </c>
      <c r="Q688">
        <f>Main[[#This Row],[Total  Bill Amount]]-Main[[#This Row],[Insurance Coverage]]</f>
        <v>14562.44218044051</v>
      </c>
      <c r="R688">
        <f>_xlfn.XLOOKUP(Main[[#This Row],[Patient_ID]],Hospitalvisits[Patient_ID],Hospitalvisits[Readmission Status])</f>
        <v>0</v>
      </c>
      <c r="S688" t="str">
        <f>_xlfn.XLOOKUP(Main[[#This Row],[Patient_ID]],Hospitalvisits[Patient_ID],Hospitalvisits[Hospital_Bed])</f>
        <v>ICU</v>
      </c>
    </row>
    <row r="689" spans="1:19">
      <c r="A689">
        <v>764</v>
      </c>
      <c r="B689" t="s">
        <v>777</v>
      </c>
      <c r="C689">
        <v>55</v>
      </c>
      <c r="D689" t="str" cm="1">
        <f t="array" ref="D689">_xlfn.IFS(Main[[#This Row],[Age]]&lt;=23,"[0-23]",Main[[#This Row],[Age]]&lt;=45,"[24-45]",Main[[#This Row],[Age]]&lt;=68,"[46-68]",Main[[#This Row],[Age]]&gt;68,"[68+]")</f>
        <v>[46-68]</v>
      </c>
      <c r="E689" t="s">
        <v>9</v>
      </c>
      <c r="F689" t="s">
        <v>18</v>
      </c>
      <c r="G689" s="6">
        <v>28.45434574826896</v>
      </c>
      <c r="H689">
        <v>1</v>
      </c>
      <c r="I689">
        <v>3</v>
      </c>
      <c r="J689" s="3">
        <f>_xlfn.XLOOKUP(Main[[#This Row],[Patient_ID]],Hospitalvisits[Patient_ID],Hospitalvisits[Admission_Date])</f>
        <v>44943</v>
      </c>
      <c r="K689" s="3">
        <f>_xlfn.XLOOKUP(Main[[#This Row],[Patient_ID]],Hospitalvisits[Patient_ID],Hospitalvisits[Discharge_Date])</f>
        <v>44945</v>
      </c>
      <c r="L689">
        <f>Main[[#This Row],[Discharge Date]]-Main[[#This Row],[Admission Date]]</f>
        <v>2</v>
      </c>
      <c r="M689" t="str">
        <f>_xlfn.XLOOKUP(Main[[#This Row],[Patient_ID]],Hospitalvisits[Patient_ID],Hospitalvisits[Medical_Condition])</f>
        <v>Asthma</v>
      </c>
      <c r="N689" t="str">
        <f>_xlfn.XLOOKUP(Main[[#This Row],[Patient_ID]],Hospitalvisits[Patient_ID],Hospitalvisits[Department])</f>
        <v>Pediatrics</v>
      </c>
      <c r="O689" s="8">
        <f>_xlfn.XLOOKUP(Main[[#This Row],[Patient_ID]],Financials[Patient_ID],Financials[Total_Bill_Amount])</f>
        <v>24145</v>
      </c>
      <c r="P689">
        <f>_xlfn.XLOOKUP(Main[[#This Row],[Patient_ID]],Financials[Patient_ID],Financials[Insurance_Coverage])</f>
        <v>12827.905221493071</v>
      </c>
      <c r="Q689">
        <f>Main[[#This Row],[Total  Bill Amount]]-Main[[#This Row],[Insurance Coverage]]</f>
        <v>11317.094778506929</v>
      </c>
      <c r="R689">
        <f>_xlfn.XLOOKUP(Main[[#This Row],[Patient_ID]],Hospitalvisits[Patient_ID],Hospitalvisits[Readmission Status])</f>
        <v>0</v>
      </c>
      <c r="S689" t="str">
        <f>_xlfn.XLOOKUP(Main[[#This Row],[Patient_ID]],Hospitalvisits[Patient_ID],Hospitalvisits[Hospital_Bed])</f>
        <v>General Ward</v>
      </c>
    </row>
    <row r="690" spans="1:19">
      <c r="A690">
        <v>765</v>
      </c>
      <c r="B690" t="s">
        <v>778</v>
      </c>
      <c r="C690">
        <v>22</v>
      </c>
      <c r="D690" t="str" cm="1">
        <f t="array" ref="D690">_xlfn.IFS(Main[[#This Row],[Age]]&lt;=23,"[0-23]",Main[[#This Row],[Age]]&lt;=45,"[24-45]",Main[[#This Row],[Age]]&lt;=68,"[46-68]",Main[[#This Row],[Age]]&gt;68,"[68+]")</f>
        <v>[0-23]</v>
      </c>
      <c r="E690" t="s">
        <v>12</v>
      </c>
      <c r="F690" t="s">
        <v>18</v>
      </c>
      <c r="G690" s="6">
        <v>15.424845258328929</v>
      </c>
      <c r="H690">
        <v>3</v>
      </c>
      <c r="I690">
        <v>7</v>
      </c>
      <c r="J690" s="3">
        <f>_xlfn.XLOOKUP(Main[[#This Row],[Patient_ID]],Hospitalvisits[Patient_ID],Hospitalvisits[Admission_Date])</f>
        <v>44890</v>
      </c>
      <c r="K690" s="3">
        <f>_xlfn.XLOOKUP(Main[[#This Row],[Patient_ID]],Hospitalvisits[Patient_ID],Hospitalvisits[Discharge_Date])</f>
        <v>44899</v>
      </c>
      <c r="L690">
        <f>Main[[#This Row],[Discharge Date]]-Main[[#This Row],[Admission Date]]</f>
        <v>9</v>
      </c>
      <c r="M690" t="str">
        <f>_xlfn.XLOOKUP(Main[[#This Row],[Patient_ID]],Hospitalvisits[Patient_ID],Hospitalvisits[Medical_Condition])</f>
        <v>Severe Trauma</v>
      </c>
      <c r="N690" t="str">
        <f>_xlfn.XLOOKUP(Main[[#This Row],[Patient_ID]],Hospitalvisits[Patient_ID],Hospitalvisits[Department])</f>
        <v>Emergency</v>
      </c>
      <c r="O690" s="8">
        <f>_xlfn.XLOOKUP(Main[[#This Row],[Patient_ID]],Financials[Patient_ID],Financials[Total_Bill_Amount])</f>
        <v>37298</v>
      </c>
      <c r="P690">
        <f>_xlfn.XLOOKUP(Main[[#This Row],[Patient_ID]],Financials[Patient_ID],Financials[Insurance_Coverage])</f>
        <v>31607.38562709633</v>
      </c>
      <c r="Q690">
        <f>Main[[#This Row],[Total  Bill Amount]]-Main[[#This Row],[Insurance Coverage]]</f>
        <v>5690.6143729036703</v>
      </c>
      <c r="R690">
        <f>_xlfn.XLOOKUP(Main[[#This Row],[Patient_ID]],Hospitalvisits[Patient_ID],Hospitalvisits[Readmission Status])</f>
        <v>0</v>
      </c>
      <c r="S690" t="str">
        <f>_xlfn.XLOOKUP(Main[[#This Row],[Patient_ID]],Hospitalvisits[Patient_ID],Hospitalvisits[Hospital_Bed])</f>
        <v>Semi-Private Room</v>
      </c>
    </row>
    <row r="691" spans="1:19">
      <c r="A691">
        <v>766</v>
      </c>
      <c r="B691" t="s">
        <v>779</v>
      </c>
      <c r="C691">
        <v>82</v>
      </c>
      <c r="D691" t="str" cm="1">
        <f t="array" ref="D691">_xlfn.IFS(Main[[#This Row],[Age]]&lt;=23,"[0-23]",Main[[#This Row],[Age]]&lt;=45,"[24-45]",Main[[#This Row],[Age]]&lt;=68,"[46-68]",Main[[#This Row],[Age]]&gt;68,"[68+]")</f>
        <v>[68+]</v>
      </c>
      <c r="E691" t="s">
        <v>9</v>
      </c>
      <c r="F691" t="s">
        <v>10</v>
      </c>
      <c r="G691" s="6">
        <v>23.07341948372477</v>
      </c>
      <c r="H691">
        <v>2</v>
      </c>
      <c r="I691">
        <v>1</v>
      </c>
      <c r="J691" s="3">
        <f>_xlfn.XLOOKUP(Main[[#This Row],[Patient_ID]],Hospitalvisits[Patient_ID],Hospitalvisits[Admission_Date])</f>
        <v>44742</v>
      </c>
      <c r="K691" s="3">
        <f>_xlfn.XLOOKUP(Main[[#This Row],[Patient_ID]],Hospitalvisits[Patient_ID],Hospitalvisits[Discharge_Date])</f>
        <v>44746</v>
      </c>
      <c r="L691">
        <f>Main[[#This Row],[Discharge Date]]-Main[[#This Row],[Admission Date]]</f>
        <v>4</v>
      </c>
      <c r="M691" t="str">
        <f>_xlfn.XLOOKUP(Main[[#This Row],[Patient_ID]],Hospitalvisits[Patient_ID],Hospitalvisits[Medical_Condition])</f>
        <v>Fracture</v>
      </c>
      <c r="N691" t="str">
        <f>_xlfn.XLOOKUP(Main[[#This Row],[Patient_ID]],Hospitalvisits[Patient_ID],Hospitalvisits[Department])</f>
        <v>Orthopedics</v>
      </c>
      <c r="O691" s="8">
        <f>_xlfn.XLOOKUP(Main[[#This Row],[Patient_ID]],Financials[Patient_ID],Financials[Total_Bill_Amount])</f>
        <v>23037</v>
      </c>
      <c r="P691">
        <f>_xlfn.XLOOKUP(Main[[#This Row],[Patient_ID]],Financials[Patient_ID],Financials[Insurance_Coverage])</f>
        <v>19348.372594342309</v>
      </c>
      <c r="Q691">
        <f>Main[[#This Row],[Total  Bill Amount]]-Main[[#This Row],[Insurance Coverage]]</f>
        <v>3688.6274056576913</v>
      </c>
      <c r="R691">
        <f>_xlfn.XLOOKUP(Main[[#This Row],[Patient_ID]],Hospitalvisits[Patient_ID],Hospitalvisits[Readmission Status])</f>
        <v>1</v>
      </c>
      <c r="S691" t="str">
        <f>_xlfn.XLOOKUP(Main[[#This Row],[Patient_ID]],Hospitalvisits[Patient_ID],Hospitalvisits[Hospital_Bed])</f>
        <v>General Ward</v>
      </c>
    </row>
    <row r="692" spans="1:19">
      <c r="A692">
        <v>767</v>
      </c>
      <c r="B692" t="s">
        <v>780</v>
      </c>
      <c r="C692">
        <v>62</v>
      </c>
      <c r="D692" t="str" cm="1">
        <f t="array" ref="D692">_xlfn.IFS(Main[[#This Row],[Age]]&lt;=23,"[0-23]",Main[[#This Row],[Age]]&lt;=45,"[24-45]",Main[[#This Row],[Age]]&lt;=68,"[46-68]",Main[[#This Row],[Age]]&gt;68,"[68+]")</f>
        <v>[46-68]</v>
      </c>
      <c r="E692" t="s">
        <v>9</v>
      </c>
      <c r="F692" t="s">
        <v>16</v>
      </c>
      <c r="G692" s="6">
        <v>29.68758020457085</v>
      </c>
      <c r="H692">
        <v>3</v>
      </c>
      <c r="I692">
        <v>10</v>
      </c>
      <c r="J692" s="3">
        <f>_xlfn.XLOOKUP(Main[[#This Row],[Patient_ID]],Hospitalvisits[Patient_ID],Hospitalvisits[Admission_Date])</f>
        <v>44899</v>
      </c>
      <c r="K692" s="3">
        <f>_xlfn.XLOOKUP(Main[[#This Row],[Patient_ID]],Hospitalvisits[Patient_ID],Hospitalvisits[Discharge_Date])</f>
        <v>44909</v>
      </c>
      <c r="L692">
        <f>Main[[#This Row],[Discharge Date]]-Main[[#This Row],[Admission Date]]</f>
        <v>10</v>
      </c>
      <c r="M692" t="str">
        <f>_xlfn.XLOOKUP(Main[[#This Row],[Patient_ID]],Hospitalvisits[Patient_ID],Hospitalvisits[Medical_Condition])</f>
        <v>Seizures</v>
      </c>
      <c r="N692" t="str">
        <f>_xlfn.XLOOKUP(Main[[#This Row],[Patient_ID]],Hospitalvisits[Patient_ID],Hospitalvisits[Department])</f>
        <v>Neurology</v>
      </c>
      <c r="O692" s="8">
        <f>_xlfn.XLOOKUP(Main[[#This Row],[Patient_ID]],Financials[Patient_ID],Financials[Total_Bill_Amount])</f>
        <v>16079</v>
      </c>
      <c r="P692">
        <f>_xlfn.XLOOKUP(Main[[#This Row],[Patient_ID]],Financials[Patient_ID],Financials[Insurance_Coverage])</f>
        <v>8041.0102511614468</v>
      </c>
      <c r="Q692">
        <f>Main[[#This Row],[Total  Bill Amount]]-Main[[#This Row],[Insurance Coverage]]</f>
        <v>8037.9897488385532</v>
      </c>
      <c r="R692">
        <f>_xlfn.XLOOKUP(Main[[#This Row],[Patient_ID]],Hospitalvisits[Patient_ID],Hospitalvisits[Readmission Status])</f>
        <v>0</v>
      </c>
      <c r="S692" t="str">
        <f>_xlfn.XLOOKUP(Main[[#This Row],[Patient_ID]],Hospitalvisits[Patient_ID],Hospitalvisits[Hospital_Bed])</f>
        <v>Private Room</v>
      </c>
    </row>
    <row r="693" spans="1:19">
      <c r="A693">
        <v>768</v>
      </c>
      <c r="B693" t="s">
        <v>781</v>
      </c>
      <c r="C693">
        <v>62</v>
      </c>
      <c r="D693" t="str" cm="1">
        <f t="array" ref="D693">_xlfn.IFS(Main[[#This Row],[Age]]&lt;=23,"[0-23]",Main[[#This Row],[Age]]&lt;=45,"[24-45]",Main[[#This Row],[Age]]&lt;=68,"[46-68]",Main[[#This Row],[Age]]&gt;68,"[68+]")</f>
        <v>[46-68]</v>
      </c>
      <c r="E693" t="s">
        <v>12</v>
      </c>
      <c r="F693" t="s">
        <v>16</v>
      </c>
      <c r="G693" s="6">
        <v>24.05462158909047</v>
      </c>
      <c r="H693">
        <v>5</v>
      </c>
      <c r="I693">
        <v>10</v>
      </c>
      <c r="J693" s="3">
        <f>_xlfn.XLOOKUP(Main[[#This Row],[Patient_ID]],Hospitalvisits[Patient_ID],Hospitalvisits[Admission_Date])</f>
        <v>45019</v>
      </c>
      <c r="K693" s="3">
        <f>_xlfn.XLOOKUP(Main[[#This Row],[Patient_ID]],Hospitalvisits[Patient_ID],Hospitalvisits[Discharge_Date])</f>
        <v>45024</v>
      </c>
      <c r="L693">
        <f>Main[[#This Row],[Discharge Date]]-Main[[#This Row],[Admission Date]]</f>
        <v>5</v>
      </c>
      <c r="M693" t="str">
        <f>_xlfn.XLOOKUP(Main[[#This Row],[Patient_ID]],Hospitalvisits[Patient_ID],Hospitalvisits[Medical_Condition])</f>
        <v>Stroke</v>
      </c>
      <c r="N693" t="str">
        <f>_xlfn.XLOOKUP(Main[[#This Row],[Patient_ID]],Hospitalvisits[Patient_ID],Hospitalvisits[Department])</f>
        <v>Neurology</v>
      </c>
      <c r="O693" s="8">
        <f>_xlfn.XLOOKUP(Main[[#This Row],[Patient_ID]],Financials[Patient_ID],Financials[Total_Bill_Amount])</f>
        <v>14130</v>
      </c>
      <c r="P693">
        <f>_xlfn.XLOOKUP(Main[[#This Row],[Patient_ID]],Financials[Patient_ID],Financials[Insurance_Coverage])</f>
        <v>7480.3109785312927</v>
      </c>
      <c r="Q693">
        <f>Main[[#This Row],[Total  Bill Amount]]-Main[[#This Row],[Insurance Coverage]]</f>
        <v>6649.6890214687073</v>
      </c>
      <c r="R693">
        <f>_xlfn.XLOOKUP(Main[[#This Row],[Patient_ID]],Hospitalvisits[Patient_ID],Hospitalvisits[Readmission Status])</f>
        <v>1</v>
      </c>
      <c r="S693" t="str">
        <f>_xlfn.XLOOKUP(Main[[#This Row],[Patient_ID]],Hospitalvisits[Patient_ID],Hospitalvisits[Hospital_Bed])</f>
        <v>Private Room</v>
      </c>
    </row>
    <row r="694" spans="1:19">
      <c r="A694">
        <v>769</v>
      </c>
      <c r="B694" t="s">
        <v>782</v>
      </c>
      <c r="C694">
        <v>29</v>
      </c>
      <c r="D694" t="str" cm="1">
        <f t="array" ref="D694">_xlfn.IFS(Main[[#This Row],[Age]]&lt;=23,"[0-23]",Main[[#This Row],[Age]]&lt;=45,"[24-45]",Main[[#This Row],[Age]]&lt;=68,"[46-68]",Main[[#This Row],[Age]]&gt;68,"[68+]")</f>
        <v>[24-45]</v>
      </c>
      <c r="E694" t="s">
        <v>12</v>
      </c>
      <c r="F694" t="s">
        <v>16</v>
      </c>
      <c r="G694" s="6">
        <v>36.835415180075351</v>
      </c>
      <c r="H694">
        <v>4</v>
      </c>
      <c r="I694">
        <v>2</v>
      </c>
      <c r="J694" s="3">
        <f>_xlfn.XLOOKUP(Main[[#This Row],[Patient_ID]],Hospitalvisits[Patient_ID],Hospitalvisits[Admission_Date])</f>
        <v>44868</v>
      </c>
      <c r="K694" s="3">
        <f>_xlfn.XLOOKUP(Main[[#This Row],[Patient_ID]],Hospitalvisits[Patient_ID],Hospitalvisits[Discharge_Date])</f>
        <v>44870</v>
      </c>
      <c r="L694">
        <f>Main[[#This Row],[Discharge Date]]-Main[[#This Row],[Admission Date]]</f>
        <v>2</v>
      </c>
      <c r="M694" t="str">
        <f>_xlfn.XLOOKUP(Main[[#This Row],[Patient_ID]],Hospitalvisits[Patient_ID],Hospitalvisits[Medical_Condition])</f>
        <v>Arthritis</v>
      </c>
      <c r="N694" t="str">
        <f>_xlfn.XLOOKUP(Main[[#This Row],[Patient_ID]],Hospitalvisits[Patient_ID],Hospitalvisits[Department])</f>
        <v>Orthopedics</v>
      </c>
      <c r="O694" s="8">
        <f>_xlfn.XLOOKUP(Main[[#This Row],[Patient_ID]],Financials[Patient_ID],Financials[Total_Bill_Amount])</f>
        <v>5272</v>
      </c>
      <c r="P694">
        <f>_xlfn.XLOOKUP(Main[[#This Row],[Patient_ID]],Financials[Patient_ID],Financials[Insurance_Coverage])</f>
        <v>4732.7348561935187</v>
      </c>
      <c r="Q694">
        <f>Main[[#This Row],[Total  Bill Amount]]-Main[[#This Row],[Insurance Coverage]]</f>
        <v>539.26514380648132</v>
      </c>
      <c r="R694">
        <f>_xlfn.XLOOKUP(Main[[#This Row],[Patient_ID]],Hospitalvisits[Patient_ID],Hospitalvisits[Readmission Status])</f>
        <v>0</v>
      </c>
      <c r="S694" t="str">
        <f>_xlfn.XLOOKUP(Main[[#This Row],[Patient_ID]],Hospitalvisits[Patient_ID],Hospitalvisits[Hospital_Bed])</f>
        <v>ICU</v>
      </c>
    </row>
    <row r="695" spans="1:19">
      <c r="A695">
        <v>770</v>
      </c>
      <c r="B695" t="s">
        <v>783</v>
      </c>
      <c r="C695">
        <v>76</v>
      </c>
      <c r="D695" t="str" cm="1">
        <f t="array" ref="D695">_xlfn.IFS(Main[[#This Row],[Age]]&lt;=23,"[0-23]",Main[[#This Row],[Age]]&lt;=45,"[24-45]",Main[[#This Row],[Age]]&lt;=68,"[46-68]",Main[[#This Row],[Age]]&gt;68,"[68+]")</f>
        <v>[68+]</v>
      </c>
      <c r="E695" t="s">
        <v>9</v>
      </c>
      <c r="F695" t="s">
        <v>10</v>
      </c>
      <c r="G695" s="6">
        <v>16.756215992894059</v>
      </c>
      <c r="H695">
        <v>1</v>
      </c>
      <c r="I695">
        <v>4</v>
      </c>
      <c r="J695" s="3">
        <f>_xlfn.XLOOKUP(Main[[#This Row],[Patient_ID]],Hospitalvisits[Patient_ID],Hospitalvisits[Admission_Date])</f>
        <v>45365</v>
      </c>
      <c r="K695" s="3">
        <f>_xlfn.XLOOKUP(Main[[#This Row],[Patient_ID]],Hospitalvisits[Patient_ID],Hospitalvisits[Discharge_Date])</f>
        <v>45375</v>
      </c>
      <c r="L695">
        <f>Main[[#This Row],[Discharge Date]]-Main[[#This Row],[Admission Date]]</f>
        <v>10</v>
      </c>
      <c r="M695" t="str">
        <f>_xlfn.XLOOKUP(Main[[#This Row],[Patient_ID]],Hospitalvisits[Patient_ID],Hospitalvisits[Medical_Condition])</f>
        <v>Stroke</v>
      </c>
      <c r="N695" t="str">
        <f>_xlfn.XLOOKUP(Main[[#This Row],[Patient_ID]],Hospitalvisits[Patient_ID],Hospitalvisits[Department])</f>
        <v>Neurology</v>
      </c>
      <c r="O695" s="8">
        <f>_xlfn.XLOOKUP(Main[[#This Row],[Patient_ID]],Financials[Patient_ID],Financials[Total_Bill_Amount])</f>
        <v>10664</v>
      </c>
      <c r="P695">
        <f>_xlfn.XLOOKUP(Main[[#This Row],[Patient_ID]],Financials[Patient_ID],Financials[Insurance_Coverage])</f>
        <v>8560.3038693604121</v>
      </c>
      <c r="Q695">
        <f>Main[[#This Row],[Total  Bill Amount]]-Main[[#This Row],[Insurance Coverage]]</f>
        <v>2103.6961306395879</v>
      </c>
      <c r="R695">
        <f>_xlfn.XLOOKUP(Main[[#This Row],[Patient_ID]],Hospitalvisits[Patient_ID],Hospitalvisits[Readmission Status])</f>
        <v>0</v>
      </c>
      <c r="S695" t="str">
        <f>_xlfn.XLOOKUP(Main[[#This Row],[Patient_ID]],Hospitalvisits[Patient_ID],Hospitalvisits[Hospital_Bed])</f>
        <v>ICU</v>
      </c>
    </row>
    <row r="696" spans="1:19">
      <c r="A696">
        <v>771</v>
      </c>
      <c r="B696" t="s">
        <v>784</v>
      </c>
      <c r="C696">
        <v>65</v>
      </c>
      <c r="D696" t="str" cm="1">
        <f t="array" ref="D696">_xlfn.IFS(Main[[#This Row],[Age]]&lt;=23,"[0-23]",Main[[#This Row],[Age]]&lt;=45,"[24-45]",Main[[#This Row],[Age]]&lt;=68,"[46-68]",Main[[#This Row],[Age]]&gt;68,"[68+]")</f>
        <v>[46-68]</v>
      </c>
      <c r="E696" t="s">
        <v>9</v>
      </c>
      <c r="F696" t="s">
        <v>10</v>
      </c>
      <c r="G696" s="6">
        <v>37.061032455694082</v>
      </c>
      <c r="H696">
        <v>2</v>
      </c>
      <c r="I696">
        <v>2</v>
      </c>
      <c r="J696" s="3">
        <f>_xlfn.XLOOKUP(Main[[#This Row],[Patient_ID]],Hospitalvisits[Patient_ID],Hospitalvisits[Admission_Date])</f>
        <v>44582</v>
      </c>
      <c r="K696" s="3">
        <f>_xlfn.XLOOKUP(Main[[#This Row],[Patient_ID]],Hospitalvisits[Patient_ID],Hospitalvisits[Discharge_Date])</f>
        <v>44594</v>
      </c>
      <c r="L696">
        <f>Main[[#This Row],[Discharge Date]]-Main[[#This Row],[Admission Date]]</f>
        <v>12</v>
      </c>
      <c r="M696" t="str">
        <f>_xlfn.XLOOKUP(Main[[#This Row],[Patient_ID]],Hospitalvisits[Patient_ID],Hospitalvisits[Medical_Condition])</f>
        <v>Stroke</v>
      </c>
      <c r="N696" t="str">
        <f>_xlfn.XLOOKUP(Main[[#This Row],[Patient_ID]],Hospitalvisits[Patient_ID],Hospitalvisits[Department])</f>
        <v>Neurology</v>
      </c>
      <c r="O696" s="8">
        <f>_xlfn.XLOOKUP(Main[[#This Row],[Patient_ID]],Financials[Patient_ID],Financials[Total_Bill_Amount])</f>
        <v>11902</v>
      </c>
      <c r="P696">
        <f>_xlfn.XLOOKUP(Main[[#This Row],[Patient_ID]],Financials[Patient_ID],Financials[Insurance_Coverage])</f>
        <v>10463.422261694181</v>
      </c>
      <c r="Q696">
        <f>Main[[#This Row],[Total  Bill Amount]]-Main[[#This Row],[Insurance Coverage]]</f>
        <v>1438.5777383058194</v>
      </c>
      <c r="R696">
        <f>_xlfn.XLOOKUP(Main[[#This Row],[Patient_ID]],Hospitalvisits[Patient_ID],Hospitalvisits[Readmission Status])</f>
        <v>0</v>
      </c>
      <c r="S696" t="str">
        <f>_xlfn.XLOOKUP(Main[[#This Row],[Patient_ID]],Hospitalvisits[Patient_ID],Hospitalvisits[Hospital_Bed])</f>
        <v>ICU</v>
      </c>
    </row>
    <row r="697" spans="1:19">
      <c r="A697">
        <v>772</v>
      </c>
      <c r="B697" t="s">
        <v>785</v>
      </c>
      <c r="C697">
        <v>32</v>
      </c>
      <c r="D697" t="str" cm="1">
        <f t="array" ref="D697">_xlfn.IFS(Main[[#This Row],[Age]]&lt;=23,"[0-23]",Main[[#This Row],[Age]]&lt;=45,"[24-45]",Main[[#This Row],[Age]]&lt;=68,"[46-68]",Main[[#This Row],[Age]]&gt;68,"[68+]")</f>
        <v>[24-45]</v>
      </c>
      <c r="E697" t="s">
        <v>9</v>
      </c>
      <c r="F697" t="s">
        <v>10</v>
      </c>
      <c r="G697" s="6">
        <v>33.61849933065205</v>
      </c>
      <c r="H697">
        <v>4</v>
      </c>
      <c r="I697">
        <v>4</v>
      </c>
      <c r="J697" s="3">
        <f>_xlfn.XLOOKUP(Main[[#This Row],[Patient_ID]],Hospitalvisits[Patient_ID],Hospitalvisits[Admission_Date])</f>
        <v>44636</v>
      </c>
      <c r="K697" s="3">
        <f>_xlfn.XLOOKUP(Main[[#This Row],[Patient_ID]],Hospitalvisits[Patient_ID],Hospitalvisits[Discharge_Date])</f>
        <v>44639</v>
      </c>
      <c r="L697">
        <f>Main[[#This Row],[Discharge Date]]-Main[[#This Row],[Admission Date]]</f>
        <v>3</v>
      </c>
      <c r="M697" t="str">
        <f>_xlfn.XLOOKUP(Main[[#This Row],[Patient_ID]],Hospitalvisits[Patient_ID],Hospitalvisits[Medical_Condition])</f>
        <v>Asthma</v>
      </c>
      <c r="N697" t="str">
        <f>_xlfn.XLOOKUP(Main[[#This Row],[Patient_ID]],Hospitalvisits[Patient_ID],Hospitalvisits[Department])</f>
        <v>Pediatrics</v>
      </c>
      <c r="O697" s="8">
        <f>_xlfn.XLOOKUP(Main[[#This Row],[Patient_ID]],Financials[Patient_ID],Financials[Total_Bill_Amount])</f>
        <v>17200</v>
      </c>
      <c r="P697">
        <f>_xlfn.XLOOKUP(Main[[#This Row],[Patient_ID]],Financials[Patient_ID],Financials[Insurance_Coverage])</f>
        <v>11100.771891654609</v>
      </c>
      <c r="Q697">
        <f>Main[[#This Row],[Total  Bill Amount]]-Main[[#This Row],[Insurance Coverage]]</f>
        <v>6099.2281083453909</v>
      </c>
      <c r="R697">
        <f>_xlfn.XLOOKUP(Main[[#This Row],[Patient_ID]],Hospitalvisits[Patient_ID],Hospitalvisits[Readmission Status])</f>
        <v>1</v>
      </c>
      <c r="S697" t="str">
        <f>_xlfn.XLOOKUP(Main[[#This Row],[Patient_ID]],Hospitalvisits[Patient_ID],Hospitalvisits[Hospital_Bed])</f>
        <v>General Ward</v>
      </c>
    </row>
    <row r="698" spans="1:19">
      <c r="A698">
        <v>773</v>
      </c>
      <c r="B698" t="s">
        <v>786</v>
      </c>
      <c r="C698">
        <v>11</v>
      </c>
      <c r="D698" t="str" cm="1">
        <f t="array" ref="D698">_xlfn.IFS(Main[[#This Row],[Age]]&lt;=23,"[0-23]",Main[[#This Row],[Age]]&lt;=45,"[24-45]",Main[[#This Row],[Age]]&lt;=68,"[46-68]",Main[[#This Row],[Age]]&gt;68,"[68+]")</f>
        <v>[0-23]</v>
      </c>
      <c r="E698" t="s">
        <v>12</v>
      </c>
      <c r="F698" t="s">
        <v>13</v>
      </c>
      <c r="G698" s="6">
        <v>31.826325177424071</v>
      </c>
      <c r="H698">
        <v>5</v>
      </c>
      <c r="I698">
        <v>6</v>
      </c>
      <c r="J698" s="3">
        <f>_xlfn.XLOOKUP(Main[[#This Row],[Patient_ID]],Hospitalvisits[Patient_ID],Hospitalvisits[Admission_Date])</f>
        <v>44801</v>
      </c>
      <c r="K698" s="3">
        <f>_xlfn.XLOOKUP(Main[[#This Row],[Patient_ID]],Hospitalvisits[Patient_ID],Hospitalvisits[Discharge_Date])</f>
        <v>44808</v>
      </c>
      <c r="L698">
        <f>Main[[#This Row],[Discharge Date]]-Main[[#This Row],[Admission Date]]</f>
        <v>7</v>
      </c>
      <c r="M698" t="str">
        <f>_xlfn.XLOOKUP(Main[[#This Row],[Patient_ID]],Hospitalvisits[Patient_ID],Hospitalvisits[Medical_Condition])</f>
        <v>Internal Bleeding</v>
      </c>
      <c r="N698" t="str">
        <f>_xlfn.XLOOKUP(Main[[#This Row],[Patient_ID]],Hospitalvisits[Patient_ID],Hospitalvisits[Department])</f>
        <v>Emergency</v>
      </c>
      <c r="O698" s="8">
        <f>_xlfn.XLOOKUP(Main[[#This Row],[Patient_ID]],Financials[Patient_ID],Financials[Total_Bill_Amount])</f>
        <v>20050</v>
      </c>
      <c r="P698">
        <f>_xlfn.XLOOKUP(Main[[#This Row],[Patient_ID]],Financials[Patient_ID],Financials[Insurance_Coverage])</f>
        <v>14373.870564305171</v>
      </c>
      <c r="Q698">
        <f>Main[[#This Row],[Total  Bill Amount]]-Main[[#This Row],[Insurance Coverage]]</f>
        <v>5676.1294356948292</v>
      </c>
      <c r="R698">
        <f>_xlfn.XLOOKUP(Main[[#This Row],[Patient_ID]],Hospitalvisits[Patient_ID],Hospitalvisits[Readmission Status])</f>
        <v>0</v>
      </c>
      <c r="S698" t="str">
        <f>_xlfn.XLOOKUP(Main[[#This Row],[Patient_ID]],Hospitalvisits[Patient_ID],Hospitalvisits[Hospital_Bed])</f>
        <v>Semi-Private Room</v>
      </c>
    </row>
    <row r="699" spans="1:19">
      <c r="A699">
        <v>774</v>
      </c>
      <c r="B699" t="s">
        <v>787</v>
      </c>
      <c r="C699">
        <v>74</v>
      </c>
      <c r="D699" t="str" cm="1">
        <f t="array" ref="D699">_xlfn.IFS(Main[[#This Row],[Age]]&lt;=23,"[0-23]",Main[[#This Row],[Age]]&lt;=45,"[24-45]",Main[[#This Row],[Age]]&lt;=68,"[46-68]",Main[[#This Row],[Age]]&gt;68,"[68+]")</f>
        <v>[68+]</v>
      </c>
      <c r="E699" t="s">
        <v>9</v>
      </c>
      <c r="F699" t="s">
        <v>10</v>
      </c>
      <c r="G699" s="6">
        <v>35.714446306644881</v>
      </c>
      <c r="H699">
        <v>1</v>
      </c>
      <c r="I699">
        <v>8</v>
      </c>
      <c r="J699" s="3">
        <f>_xlfn.XLOOKUP(Main[[#This Row],[Patient_ID]],Hospitalvisits[Patient_ID],Hospitalvisits[Admission_Date])</f>
        <v>44846</v>
      </c>
      <c r="K699" s="3">
        <f>_xlfn.XLOOKUP(Main[[#This Row],[Patient_ID]],Hospitalvisits[Patient_ID],Hospitalvisits[Discharge_Date])</f>
        <v>44847</v>
      </c>
      <c r="L699">
        <f>Main[[#This Row],[Discharge Date]]-Main[[#This Row],[Admission Date]]</f>
        <v>1</v>
      </c>
      <c r="M699" t="str">
        <f>_xlfn.XLOOKUP(Main[[#This Row],[Patient_ID]],Hospitalvisits[Patient_ID],Hospitalvisits[Medical_Condition])</f>
        <v>Internal Bleeding</v>
      </c>
      <c r="N699" t="str">
        <f>_xlfn.XLOOKUP(Main[[#This Row],[Patient_ID]],Hospitalvisits[Patient_ID],Hospitalvisits[Department])</f>
        <v>Emergency</v>
      </c>
      <c r="O699" s="8">
        <f>_xlfn.XLOOKUP(Main[[#This Row],[Patient_ID]],Financials[Patient_ID],Financials[Total_Bill_Amount])</f>
        <v>15042</v>
      </c>
      <c r="P699">
        <f>_xlfn.XLOOKUP(Main[[#This Row],[Patient_ID]],Financials[Patient_ID],Financials[Insurance_Coverage])</f>
        <v>9619.8766067183406</v>
      </c>
      <c r="Q699">
        <f>Main[[#This Row],[Total  Bill Amount]]-Main[[#This Row],[Insurance Coverage]]</f>
        <v>5422.1233932816594</v>
      </c>
      <c r="R699">
        <f>_xlfn.XLOOKUP(Main[[#This Row],[Patient_ID]],Hospitalvisits[Patient_ID],Hospitalvisits[Readmission Status])</f>
        <v>0</v>
      </c>
      <c r="S699" t="str">
        <f>_xlfn.XLOOKUP(Main[[#This Row],[Patient_ID]],Hospitalvisits[Patient_ID],Hospitalvisits[Hospital_Bed])</f>
        <v>Semi-Private Room</v>
      </c>
    </row>
    <row r="700" spans="1:19">
      <c r="A700">
        <v>775</v>
      </c>
      <c r="B700" t="s">
        <v>788</v>
      </c>
      <c r="C700">
        <v>66</v>
      </c>
      <c r="D700" t="str" cm="1">
        <f t="array" ref="D700">_xlfn.IFS(Main[[#This Row],[Age]]&lt;=23,"[0-23]",Main[[#This Row],[Age]]&lt;=45,"[24-45]",Main[[#This Row],[Age]]&lt;=68,"[46-68]",Main[[#This Row],[Age]]&gt;68,"[68+]")</f>
        <v>[46-68]</v>
      </c>
      <c r="E700" t="s">
        <v>9</v>
      </c>
      <c r="F700" t="s">
        <v>10</v>
      </c>
      <c r="G700" s="6">
        <v>24.135150253198699</v>
      </c>
      <c r="H700">
        <v>3</v>
      </c>
      <c r="I700">
        <v>3</v>
      </c>
      <c r="J700" s="3">
        <f>_xlfn.XLOOKUP(Main[[#This Row],[Patient_ID]],Hospitalvisits[Patient_ID],Hospitalvisits[Admission_Date])</f>
        <v>45021</v>
      </c>
      <c r="K700" s="3">
        <f>_xlfn.XLOOKUP(Main[[#This Row],[Patient_ID]],Hospitalvisits[Patient_ID],Hospitalvisits[Discharge_Date])</f>
        <v>45031</v>
      </c>
      <c r="L700">
        <f>Main[[#This Row],[Discharge Date]]-Main[[#This Row],[Admission Date]]</f>
        <v>10</v>
      </c>
      <c r="M700" t="str">
        <f>_xlfn.XLOOKUP(Main[[#This Row],[Patient_ID]],Hospitalvisits[Patient_ID],Hospitalvisits[Medical_Condition])</f>
        <v>Stroke</v>
      </c>
      <c r="N700" t="str">
        <f>_xlfn.XLOOKUP(Main[[#This Row],[Patient_ID]],Hospitalvisits[Patient_ID],Hospitalvisits[Department])</f>
        <v>Neurology</v>
      </c>
      <c r="O700" s="8">
        <f>_xlfn.XLOOKUP(Main[[#This Row],[Patient_ID]],Financials[Patient_ID],Financials[Total_Bill_Amount])</f>
        <v>34496</v>
      </c>
      <c r="P700">
        <f>_xlfn.XLOOKUP(Main[[#This Row],[Patient_ID]],Financials[Patient_ID],Financials[Insurance_Coverage])</f>
        <v>24407.06280506925</v>
      </c>
      <c r="Q700">
        <f>Main[[#This Row],[Total  Bill Amount]]-Main[[#This Row],[Insurance Coverage]]</f>
        <v>10088.93719493075</v>
      </c>
      <c r="R700">
        <f>_xlfn.XLOOKUP(Main[[#This Row],[Patient_ID]],Hospitalvisits[Patient_ID],Hospitalvisits[Readmission Status])</f>
        <v>0</v>
      </c>
      <c r="S700" t="str">
        <f>_xlfn.XLOOKUP(Main[[#This Row],[Patient_ID]],Hospitalvisits[Patient_ID],Hospitalvisits[Hospital_Bed])</f>
        <v>General Ward</v>
      </c>
    </row>
    <row r="701" spans="1:19">
      <c r="A701">
        <v>776</v>
      </c>
      <c r="B701" t="s">
        <v>789</v>
      </c>
      <c r="C701">
        <v>17</v>
      </c>
      <c r="D701" t="str" cm="1">
        <f t="array" ref="D701">_xlfn.IFS(Main[[#This Row],[Age]]&lt;=23,"[0-23]",Main[[#This Row],[Age]]&lt;=45,"[24-45]",Main[[#This Row],[Age]]&lt;=68,"[46-68]",Main[[#This Row],[Age]]&gt;68,"[68+]")</f>
        <v>[0-23]</v>
      </c>
      <c r="E701" t="s">
        <v>12</v>
      </c>
      <c r="F701" t="s">
        <v>13</v>
      </c>
      <c r="G701" s="6">
        <v>35.051828640434053</v>
      </c>
      <c r="H701">
        <v>3</v>
      </c>
      <c r="I701">
        <v>3</v>
      </c>
      <c r="J701" s="3">
        <f>_xlfn.XLOOKUP(Main[[#This Row],[Patient_ID]],Hospitalvisits[Patient_ID],Hospitalvisits[Admission_Date])</f>
        <v>45074</v>
      </c>
      <c r="K701" s="3">
        <f>_xlfn.XLOOKUP(Main[[#This Row],[Patient_ID]],Hospitalvisits[Patient_ID],Hospitalvisits[Discharge_Date])</f>
        <v>45079</v>
      </c>
      <c r="L701">
        <f>Main[[#This Row],[Discharge Date]]-Main[[#This Row],[Admission Date]]</f>
        <v>5</v>
      </c>
      <c r="M701" t="str">
        <f>_xlfn.XLOOKUP(Main[[#This Row],[Patient_ID]],Hospitalvisits[Patient_ID],Hospitalvisits[Medical_Condition])</f>
        <v>Heart Attack (STEMI)</v>
      </c>
      <c r="N701" t="str">
        <f>_xlfn.XLOOKUP(Main[[#This Row],[Patient_ID]],Hospitalvisits[Patient_ID],Hospitalvisits[Department])</f>
        <v>Cardiology</v>
      </c>
      <c r="O701" s="8">
        <f>_xlfn.XLOOKUP(Main[[#This Row],[Patient_ID]],Financials[Patient_ID],Financials[Total_Bill_Amount])</f>
        <v>4414</v>
      </c>
      <c r="P701">
        <f>_xlfn.XLOOKUP(Main[[#This Row],[Patient_ID]],Financials[Patient_ID],Financials[Insurance_Coverage])</f>
        <v>3373.1391067726699</v>
      </c>
      <c r="Q701">
        <f>Main[[#This Row],[Total  Bill Amount]]-Main[[#This Row],[Insurance Coverage]]</f>
        <v>1040.8608932273301</v>
      </c>
      <c r="R701">
        <f>_xlfn.XLOOKUP(Main[[#This Row],[Patient_ID]],Hospitalvisits[Patient_ID],Hospitalvisits[Readmission Status])</f>
        <v>0</v>
      </c>
      <c r="S701" t="str">
        <f>_xlfn.XLOOKUP(Main[[#This Row],[Patient_ID]],Hospitalvisits[Patient_ID],Hospitalvisits[Hospital_Bed])</f>
        <v>Private Room</v>
      </c>
    </row>
    <row r="702" spans="1:19">
      <c r="A702">
        <v>777</v>
      </c>
      <c r="B702" t="s">
        <v>790</v>
      </c>
      <c r="C702">
        <v>50</v>
      </c>
      <c r="D702" t="str" cm="1">
        <f t="array" ref="D702">_xlfn.IFS(Main[[#This Row],[Age]]&lt;=23,"[0-23]",Main[[#This Row],[Age]]&lt;=45,"[24-45]",Main[[#This Row],[Age]]&lt;=68,"[46-68]",Main[[#This Row],[Age]]&gt;68,"[68+]")</f>
        <v>[46-68]</v>
      </c>
      <c r="E702" t="s">
        <v>12</v>
      </c>
      <c r="F702" t="s">
        <v>18</v>
      </c>
      <c r="G702" s="6">
        <v>17.735546253215631</v>
      </c>
      <c r="H702">
        <v>1</v>
      </c>
      <c r="I702">
        <v>6</v>
      </c>
      <c r="J702" s="3">
        <f>_xlfn.XLOOKUP(Main[[#This Row],[Patient_ID]],Hospitalvisits[Patient_ID],Hospitalvisits[Admission_Date])</f>
        <v>44631</v>
      </c>
      <c r="K702" s="3">
        <f>_xlfn.XLOOKUP(Main[[#This Row],[Patient_ID]],Hospitalvisits[Patient_ID],Hospitalvisits[Discharge_Date])</f>
        <v>44636</v>
      </c>
      <c r="L702">
        <f>Main[[#This Row],[Discharge Date]]-Main[[#This Row],[Admission Date]]</f>
        <v>5</v>
      </c>
      <c r="M702" t="str">
        <f>_xlfn.XLOOKUP(Main[[#This Row],[Patient_ID]],Hospitalvisits[Patient_ID],Hospitalvisits[Medical_Condition])</f>
        <v>Arthritis</v>
      </c>
      <c r="N702" t="str">
        <f>_xlfn.XLOOKUP(Main[[#This Row],[Patient_ID]],Hospitalvisits[Patient_ID],Hospitalvisits[Department])</f>
        <v>Orthopedics</v>
      </c>
      <c r="O702" s="8">
        <f>_xlfn.XLOOKUP(Main[[#This Row],[Patient_ID]],Financials[Patient_ID],Financials[Total_Bill_Amount])</f>
        <v>9283</v>
      </c>
      <c r="P702">
        <f>_xlfn.XLOOKUP(Main[[#This Row],[Patient_ID]],Financials[Patient_ID],Financials[Insurance_Coverage])</f>
        <v>6904.9511982316699</v>
      </c>
      <c r="Q702">
        <f>Main[[#This Row],[Total  Bill Amount]]-Main[[#This Row],[Insurance Coverage]]</f>
        <v>2378.0488017683301</v>
      </c>
      <c r="R702">
        <f>_xlfn.XLOOKUP(Main[[#This Row],[Patient_ID]],Hospitalvisits[Patient_ID],Hospitalvisits[Readmission Status])</f>
        <v>0</v>
      </c>
      <c r="S702" t="str">
        <f>_xlfn.XLOOKUP(Main[[#This Row],[Patient_ID]],Hospitalvisits[Patient_ID],Hospitalvisits[Hospital_Bed])</f>
        <v>Semi-Private Room</v>
      </c>
    </row>
    <row r="703" spans="1:19">
      <c r="A703">
        <v>778</v>
      </c>
      <c r="B703" t="s">
        <v>791</v>
      </c>
      <c r="C703">
        <v>29</v>
      </c>
      <c r="D703" t="str" cm="1">
        <f t="array" ref="D703">_xlfn.IFS(Main[[#This Row],[Age]]&lt;=23,"[0-23]",Main[[#This Row],[Age]]&lt;=45,"[24-45]",Main[[#This Row],[Age]]&lt;=68,"[46-68]",Main[[#This Row],[Age]]&gt;68,"[68+]")</f>
        <v>[24-45]</v>
      </c>
      <c r="E703" t="s">
        <v>12</v>
      </c>
      <c r="F703" t="s">
        <v>13</v>
      </c>
      <c r="G703" s="6">
        <v>25.527206286140888</v>
      </c>
      <c r="H703">
        <v>5</v>
      </c>
      <c r="I703">
        <v>10</v>
      </c>
      <c r="J703" s="3">
        <f>_xlfn.XLOOKUP(Main[[#This Row],[Patient_ID]],Hospitalvisits[Patient_ID],Hospitalvisits[Admission_Date])</f>
        <v>45045</v>
      </c>
      <c r="K703" s="3">
        <f>_xlfn.XLOOKUP(Main[[#This Row],[Patient_ID]],Hospitalvisits[Patient_ID],Hospitalvisits[Discharge_Date])</f>
        <v>45053</v>
      </c>
      <c r="L703">
        <f>Main[[#This Row],[Discharge Date]]-Main[[#This Row],[Admission Date]]</f>
        <v>8</v>
      </c>
      <c r="M703" t="str">
        <f>_xlfn.XLOOKUP(Main[[#This Row],[Patient_ID]],Hospitalvisits[Patient_ID],Hospitalvisits[Medical_Condition])</f>
        <v>Severe Trauma</v>
      </c>
      <c r="N703" t="str">
        <f>_xlfn.XLOOKUP(Main[[#This Row],[Patient_ID]],Hospitalvisits[Patient_ID],Hospitalvisits[Department])</f>
        <v>Emergency</v>
      </c>
      <c r="O703" s="8">
        <f>_xlfn.XLOOKUP(Main[[#This Row],[Patient_ID]],Financials[Patient_ID],Financials[Total_Bill_Amount])</f>
        <v>7427</v>
      </c>
      <c r="P703">
        <f>_xlfn.XLOOKUP(Main[[#This Row],[Patient_ID]],Financials[Patient_ID],Financials[Insurance_Coverage])</f>
        <v>6639.0841499813369</v>
      </c>
      <c r="Q703">
        <f>Main[[#This Row],[Total  Bill Amount]]-Main[[#This Row],[Insurance Coverage]]</f>
        <v>787.91585001866315</v>
      </c>
      <c r="R703">
        <f>_xlfn.XLOOKUP(Main[[#This Row],[Patient_ID]],Hospitalvisits[Patient_ID],Hospitalvisits[Readmission Status])</f>
        <v>0</v>
      </c>
      <c r="S703" t="str">
        <f>_xlfn.XLOOKUP(Main[[#This Row],[Patient_ID]],Hospitalvisits[Patient_ID],Hospitalvisits[Hospital_Bed])</f>
        <v>Semi-Private Room</v>
      </c>
    </row>
    <row r="704" spans="1:19">
      <c r="A704">
        <v>779</v>
      </c>
      <c r="B704" t="s">
        <v>792</v>
      </c>
      <c r="C704">
        <v>81</v>
      </c>
      <c r="D704" t="str" cm="1">
        <f t="array" ref="D704">_xlfn.IFS(Main[[#This Row],[Age]]&lt;=23,"[0-23]",Main[[#This Row],[Age]]&lt;=45,"[24-45]",Main[[#This Row],[Age]]&lt;=68,"[46-68]",Main[[#This Row],[Age]]&gt;68,"[68+]")</f>
        <v>[68+]</v>
      </c>
      <c r="E704" t="s">
        <v>9</v>
      </c>
      <c r="F704" t="s">
        <v>10</v>
      </c>
      <c r="G704" s="6">
        <v>36.886562099709877</v>
      </c>
      <c r="H704">
        <v>4</v>
      </c>
      <c r="I704">
        <v>5</v>
      </c>
      <c r="J704" s="3">
        <f>_xlfn.XLOOKUP(Main[[#This Row],[Patient_ID]],Hospitalvisits[Patient_ID],Hospitalvisits[Admission_Date])</f>
        <v>44646</v>
      </c>
      <c r="K704" s="3">
        <f>_xlfn.XLOOKUP(Main[[#This Row],[Patient_ID]],Hospitalvisits[Patient_ID],Hospitalvisits[Discharge_Date])</f>
        <v>44647</v>
      </c>
      <c r="L704">
        <f>Main[[#This Row],[Discharge Date]]-Main[[#This Row],[Admission Date]]</f>
        <v>1</v>
      </c>
      <c r="M704" t="str">
        <f>_xlfn.XLOOKUP(Main[[#This Row],[Patient_ID]],Hospitalvisits[Patient_ID],Hospitalvisits[Medical_Condition])</f>
        <v>Allergies</v>
      </c>
      <c r="N704" t="str">
        <f>_xlfn.XLOOKUP(Main[[#This Row],[Patient_ID]],Hospitalvisits[Patient_ID],Hospitalvisits[Department])</f>
        <v>Pediatrics</v>
      </c>
      <c r="O704" s="8">
        <f>_xlfn.XLOOKUP(Main[[#This Row],[Patient_ID]],Financials[Patient_ID],Financials[Total_Bill_Amount])</f>
        <v>22372</v>
      </c>
      <c r="P704">
        <f>_xlfn.XLOOKUP(Main[[#This Row],[Patient_ID]],Financials[Patient_ID],Financials[Insurance_Coverage])</f>
        <v>12058.96847960708</v>
      </c>
      <c r="Q704">
        <f>Main[[#This Row],[Total  Bill Amount]]-Main[[#This Row],[Insurance Coverage]]</f>
        <v>10313.03152039292</v>
      </c>
      <c r="R704">
        <f>_xlfn.XLOOKUP(Main[[#This Row],[Patient_ID]],Hospitalvisits[Patient_ID],Hospitalvisits[Readmission Status])</f>
        <v>0</v>
      </c>
      <c r="S704" t="str">
        <f>_xlfn.XLOOKUP(Main[[#This Row],[Patient_ID]],Hospitalvisits[Patient_ID],Hospitalvisits[Hospital_Bed])</f>
        <v>Semi-Private Room</v>
      </c>
    </row>
    <row r="705" spans="1:19">
      <c r="A705">
        <v>780</v>
      </c>
      <c r="B705" t="s">
        <v>793</v>
      </c>
      <c r="C705">
        <v>48</v>
      </c>
      <c r="D705" t="str" cm="1">
        <f t="array" ref="D705">_xlfn.IFS(Main[[#This Row],[Age]]&lt;=23,"[0-23]",Main[[#This Row],[Age]]&lt;=45,"[24-45]",Main[[#This Row],[Age]]&lt;=68,"[46-68]",Main[[#This Row],[Age]]&gt;68,"[68+]")</f>
        <v>[46-68]</v>
      </c>
      <c r="E705" t="s">
        <v>9</v>
      </c>
      <c r="F705" t="s">
        <v>18</v>
      </c>
      <c r="G705" s="6">
        <v>33.087378191277111</v>
      </c>
      <c r="H705">
        <v>0</v>
      </c>
      <c r="I705">
        <v>7</v>
      </c>
      <c r="J705" s="3">
        <f>_xlfn.XLOOKUP(Main[[#This Row],[Patient_ID]],Hospitalvisits[Patient_ID],Hospitalvisits[Admission_Date])</f>
        <v>45286</v>
      </c>
      <c r="K705" s="3">
        <f>_xlfn.XLOOKUP(Main[[#This Row],[Patient_ID]],Hospitalvisits[Patient_ID],Hospitalvisits[Discharge_Date])</f>
        <v>45290</v>
      </c>
      <c r="L705">
        <f>Main[[#This Row],[Discharge Date]]-Main[[#This Row],[Admission Date]]</f>
        <v>4</v>
      </c>
      <c r="M705" t="str">
        <f>_xlfn.XLOOKUP(Main[[#This Row],[Patient_ID]],Hospitalvisits[Patient_ID],Hospitalvisits[Medical_Condition])</f>
        <v>Hypertension</v>
      </c>
      <c r="N705" t="str">
        <f>_xlfn.XLOOKUP(Main[[#This Row],[Patient_ID]],Hospitalvisits[Patient_ID],Hospitalvisits[Department])</f>
        <v>Cardiology</v>
      </c>
      <c r="O705" s="8">
        <f>_xlfn.XLOOKUP(Main[[#This Row],[Patient_ID]],Financials[Patient_ID],Financials[Total_Bill_Amount])</f>
        <v>12903</v>
      </c>
      <c r="P705">
        <f>_xlfn.XLOOKUP(Main[[#This Row],[Patient_ID]],Financials[Patient_ID],Financials[Insurance_Coverage])</f>
        <v>8363.9322136686078</v>
      </c>
      <c r="Q705">
        <f>Main[[#This Row],[Total  Bill Amount]]-Main[[#This Row],[Insurance Coverage]]</f>
        <v>4539.0677863313922</v>
      </c>
      <c r="R705">
        <f>_xlfn.XLOOKUP(Main[[#This Row],[Patient_ID]],Hospitalvisits[Patient_ID],Hospitalvisits[Readmission Status])</f>
        <v>0</v>
      </c>
      <c r="S705" t="str">
        <f>_xlfn.XLOOKUP(Main[[#This Row],[Patient_ID]],Hospitalvisits[Patient_ID],Hospitalvisits[Hospital_Bed])</f>
        <v>General Ward</v>
      </c>
    </row>
    <row r="706" spans="1:19">
      <c r="A706">
        <v>782</v>
      </c>
      <c r="B706" t="s">
        <v>795</v>
      </c>
      <c r="C706">
        <v>80</v>
      </c>
      <c r="D706" t="str" cm="1">
        <f t="array" ref="D706">_xlfn.IFS(Main[[#This Row],[Age]]&lt;=23,"[0-23]",Main[[#This Row],[Age]]&lt;=45,"[24-45]",Main[[#This Row],[Age]]&lt;=68,"[46-68]",Main[[#This Row],[Age]]&gt;68,"[68+]")</f>
        <v>[68+]</v>
      </c>
      <c r="E706" t="s">
        <v>12</v>
      </c>
      <c r="F706" t="s">
        <v>13</v>
      </c>
      <c r="G706" s="6">
        <v>31.440146754534101</v>
      </c>
      <c r="H706">
        <v>1</v>
      </c>
      <c r="I706">
        <v>10</v>
      </c>
      <c r="J706" s="3">
        <f>_xlfn.XLOOKUP(Main[[#This Row],[Patient_ID]],Hospitalvisits[Patient_ID],Hospitalvisits[Admission_Date])</f>
        <v>45023</v>
      </c>
      <c r="K706" s="3">
        <f>_xlfn.XLOOKUP(Main[[#This Row],[Patient_ID]],Hospitalvisits[Patient_ID],Hospitalvisits[Discharge_Date])</f>
        <v>45042</v>
      </c>
      <c r="L706">
        <f>Main[[#This Row],[Discharge Date]]-Main[[#This Row],[Admission Date]]</f>
        <v>19</v>
      </c>
      <c r="M706" t="str">
        <f>_xlfn.XLOOKUP(Main[[#This Row],[Patient_ID]],Hospitalvisits[Patient_ID],Hospitalvisits[Medical_Condition])</f>
        <v>Tumor</v>
      </c>
      <c r="N706" t="str">
        <f>_xlfn.XLOOKUP(Main[[#This Row],[Patient_ID]],Hospitalvisits[Patient_ID],Hospitalvisits[Department])</f>
        <v>Oncology</v>
      </c>
      <c r="O706" s="8">
        <f>_xlfn.XLOOKUP(Main[[#This Row],[Patient_ID]],Financials[Patient_ID],Financials[Total_Bill_Amount])</f>
        <v>33821</v>
      </c>
      <c r="P706">
        <f>_xlfn.XLOOKUP(Main[[#This Row],[Patient_ID]],Financials[Patient_ID],Financials[Insurance_Coverage])</f>
        <v>27328.377623197692</v>
      </c>
      <c r="Q706">
        <f>Main[[#This Row],[Total  Bill Amount]]-Main[[#This Row],[Insurance Coverage]]</f>
        <v>6492.6223768023083</v>
      </c>
      <c r="R706">
        <f>_xlfn.XLOOKUP(Main[[#This Row],[Patient_ID]],Hospitalvisits[Patient_ID],Hospitalvisits[Readmission Status])</f>
        <v>0</v>
      </c>
      <c r="S706" t="str">
        <f>_xlfn.XLOOKUP(Main[[#This Row],[Patient_ID]],Hospitalvisits[Patient_ID],Hospitalvisits[Hospital_Bed])</f>
        <v>ICU</v>
      </c>
    </row>
    <row r="707" spans="1:19">
      <c r="A707">
        <v>783</v>
      </c>
      <c r="B707" t="s">
        <v>796</v>
      </c>
      <c r="C707">
        <v>79</v>
      </c>
      <c r="D707" t="str" cm="1">
        <f t="array" ref="D707">_xlfn.IFS(Main[[#This Row],[Age]]&lt;=23,"[0-23]",Main[[#This Row],[Age]]&lt;=45,"[24-45]",Main[[#This Row],[Age]]&lt;=68,"[46-68]",Main[[#This Row],[Age]]&gt;68,"[68+]")</f>
        <v>[68+]</v>
      </c>
      <c r="E707" t="s">
        <v>9</v>
      </c>
      <c r="F707" t="s">
        <v>16</v>
      </c>
      <c r="G707" s="6">
        <v>16.841122077074811</v>
      </c>
      <c r="H707">
        <v>3</v>
      </c>
      <c r="I707">
        <v>10</v>
      </c>
      <c r="J707" s="3">
        <f>_xlfn.XLOOKUP(Main[[#This Row],[Patient_ID]],Hospitalvisits[Patient_ID],Hospitalvisits[Admission_Date])</f>
        <v>44787</v>
      </c>
      <c r="K707" s="3">
        <f>_xlfn.XLOOKUP(Main[[#This Row],[Patient_ID]],Hospitalvisits[Patient_ID],Hospitalvisits[Discharge_Date])</f>
        <v>44790</v>
      </c>
      <c r="L707">
        <f>Main[[#This Row],[Discharge Date]]-Main[[#This Row],[Admission Date]]</f>
        <v>3</v>
      </c>
      <c r="M707" t="str">
        <f>_xlfn.XLOOKUP(Main[[#This Row],[Patient_ID]],Hospitalvisits[Patient_ID],Hospitalvisits[Medical_Condition])</f>
        <v>Fracture</v>
      </c>
      <c r="N707" t="str">
        <f>_xlfn.XLOOKUP(Main[[#This Row],[Patient_ID]],Hospitalvisits[Patient_ID],Hospitalvisits[Department])</f>
        <v>Orthopedics</v>
      </c>
      <c r="O707" s="8">
        <f>_xlfn.XLOOKUP(Main[[#This Row],[Patient_ID]],Financials[Patient_ID],Financials[Total_Bill_Amount])</f>
        <v>14823</v>
      </c>
      <c r="P707">
        <f>_xlfn.XLOOKUP(Main[[#This Row],[Patient_ID]],Financials[Patient_ID],Financials[Insurance_Coverage])</f>
        <v>12653.81318057998</v>
      </c>
      <c r="Q707">
        <f>Main[[#This Row],[Total  Bill Amount]]-Main[[#This Row],[Insurance Coverage]]</f>
        <v>2169.1868194200197</v>
      </c>
      <c r="R707">
        <f>_xlfn.XLOOKUP(Main[[#This Row],[Patient_ID]],Hospitalvisits[Patient_ID],Hospitalvisits[Readmission Status])</f>
        <v>0</v>
      </c>
      <c r="S707" t="str">
        <f>_xlfn.XLOOKUP(Main[[#This Row],[Patient_ID]],Hospitalvisits[Patient_ID],Hospitalvisits[Hospital_Bed])</f>
        <v>Semi-Private Room</v>
      </c>
    </row>
    <row r="708" spans="1:19">
      <c r="A708">
        <v>784</v>
      </c>
      <c r="B708" t="s">
        <v>797</v>
      </c>
      <c r="C708">
        <v>47</v>
      </c>
      <c r="D708" t="str" cm="1">
        <f t="array" ref="D708">_xlfn.IFS(Main[[#This Row],[Age]]&lt;=23,"[0-23]",Main[[#This Row],[Age]]&lt;=45,"[24-45]",Main[[#This Row],[Age]]&lt;=68,"[46-68]",Main[[#This Row],[Age]]&gt;68,"[68+]")</f>
        <v>[46-68]</v>
      </c>
      <c r="E708" t="s">
        <v>12</v>
      </c>
      <c r="F708" t="s">
        <v>16</v>
      </c>
      <c r="G708" s="6">
        <v>36.538272214418782</v>
      </c>
      <c r="H708">
        <v>5</v>
      </c>
      <c r="I708">
        <v>6</v>
      </c>
      <c r="J708" s="3">
        <f>_xlfn.XLOOKUP(Main[[#This Row],[Patient_ID]],Hospitalvisits[Patient_ID],Hospitalvisits[Admission_Date])</f>
        <v>45317</v>
      </c>
      <c r="K708" s="3">
        <f>_xlfn.XLOOKUP(Main[[#This Row],[Patient_ID]],Hospitalvisits[Patient_ID],Hospitalvisits[Discharge_Date])</f>
        <v>45321</v>
      </c>
      <c r="L708">
        <f>Main[[#This Row],[Discharge Date]]-Main[[#This Row],[Admission Date]]</f>
        <v>4</v>
      </c>
      <c r="M708" t="str">
        <f>_xlfn.XLOOKUP(Main[[#This Row],[Patient_ID]],Hospitalvisits[Patient_ID],Hospitalvisits[Medical_Condition])</f>
        <v>Heart Attack (STEMI)</v>
      </c>
      <c r="N708" t="str">
        <f>_xlfn.XLOOKUP(Main[[#This Row],[Patient_ID]],Hospitalvisits[Patient_ID],Hospitalvisits[Department])</f>
        <v>Cardiology</v>
      </c>
      <c r="O708" s="8">
        <f>_xlfn.XLOOKUP(Main[[#This Row],[Patient_ID]],Financials[Patient_ID],Financials[Total_Bill_Amount])</f>
        <v>25996</v>
      </c>
      <c r="P708">
        <f>_xlfn.XLOOKUP(Main[[#This Row],[Patient_ID]],Financials[Patient_ID],Financials[Insurance_Coverage])</f>
        <v>23122.412527478151</v>
      </c>
      <c r="Q708">
        <f>Main[[#This Row],[Total  Bill Amount]]-Main[[#This Row],[Insurance Coverage]]</f>
        <v>2873.5874725218491</v>
      </c>
      <c r="R708">
        <f>_xlfn.XLOOKUP(Main[[#This Row],[Patient_ID]],Hospitalvisits[Patient_ID],Hospitalvisits[Readmission Status])</f>
        <v>0</v>
      </c>
      <c r="S708" t="str">
        <f>_xlfn.XLOOKUP(Main[[#This Row],[Patient_ID]],Hospitalvisits[Patient_ID],Hospitalvisits[Hospital_Bed])</f>
        <v>ICU</v>
      </c>
    </row>
    <row r="709" spans="1:19">
      <c r="A709">
        <v>785</v>
      </c>
      <c r="B709" t="s">
        <v>798</v>
      </c>
      <c r="C709">
        <v>75</v>
      </c>
      <c r="D709" t="str" cm="1">
        <f t="array" ref="D709">_xlfn.IFS(Main[[#This Row],[Age]]&lt;=23,"[0-23]",Main[[#This Row],[Age]]&lt;=45,"[24-45]",Main[[#This Row],[Age]]&lt;=68,"[46-68]",Main[[#This Row],[Age]]&gt;68,"[68+]")</f>
        <v>[68+]</v>
      </c>
      <c r="E709" t="s">
        <v>9</v>
      </c>
      <c r="F709" t="s">
        <v>16</v>
      </c>
      <c r="G709" s="6">
        <v>31.545749471488989</v>
      </c>
      <c r="H709">
        <v>5</v>
      </c>
      <c r="I709">
        <v>6</v>
      </c>
      <c r="J709" s="3">
        <f>_xlfn.XLOOKUP(Main[[#This Row],[Patient_ID]],Hospitalvisits[Patient_ID],Hospitalvisits[Admission_Date])</f>
        <v>45453</v>
      </c>
      <c r="K709" s="3">
        <f>_xlfn.XLOOKUP(Main[[#This Row],[Patient_ID]],Hospitalvisits[Patient_ID],Hospitalvisits[Discharge_Date])</f>
        <v>45456</v>
      </c>
      <c r="L709">
        <f>Main[[#This Row],[Discharge Date]]-Main[[#This Row],[Admission Date]]</f>
        <v>3</v>
      </c>
      <c r="M709" t="str">
        <f>_xlfn.XLOOKUP(Main[[#This Row],[Patient_ID]],Hospitalvisits[Patient_ID],Hospitalvisits[Medical_Condition])</f>
        <v>Heart Attack (STEMI)</v>
      </c>
      <c r="N709" t="str">
        <f>_xlfn.XLOOKUP(Main[[#This Row],[Patient_ID]],Hospitalvisits[Patient_ID],Hospitalvisits[Department])</f>
        <v>Cardiology</v>
      </c>
      <c r="O709" s="8">
        <f>_xlfn.XLOOKUP(Main[[#This Row],[Patient_ID]],Financials[Patient_ID],Financials[Total_Bill_Amount])</f>
        <v>10678</v>
      </c>
      <c r="P709">
        <f>_xlfn.XLOOKUP(Main[[#This Row],[Patient_ID]],Financials[Patient_ID],Financials[Insurance_Coverage])</f>
        <v>6689.6468288938686</v>
      </c>
      <c r="Q709">
        <f>Main[[#This Row],[Total  Bill Amount]]-Main[[#This Row],[Insurance Coverage]]</f>
        <v>3988.3531711061314</v>
      </c>
      <c r="R709">
        <f>_xlfn.XLOOKUP(Main[[#This Row],[Patient_ID]],Hospitalvisits[Patient_ID],Hospitalvisits[Readmission Status])</f>
        <v>1</v>
      </c>
      <c r="S709" t="str">
        <f>_xlfn.XLOOKUP(Main[[#This Row],[Patient_ID]],Hospitalvisits[Patient_ID],Hospitalvisits[Hospital_Bed])</f>
        <v>Private Room</v>
      </c>
    </row>
    <row r="710" spans="1:19">
      <c r="A710">
        <v>786</v>
      </c>
      <c r="B710" t="s">
        <v>799</v>
      </c>
      <c r="C710">
        <v>89</v>
      </c>
      <c r="D710" t="str" cm="1">
        <f t="array" ref="D710">_xlfn.IFS(Main[[#This Row],[Age]]&lt;=23,"[0-23]",Main[[#This Row],[Age]]&lt;=45,"[24-45]",Main[[#This Row],[Age]]&lt;=68,"[46-68]",Main[[#This Row],[Age]]&gt;68,"[68+]")</f>
        <v>[68+]</v>
      </c>
      <c r="E710" t="s">
        <v>12</v>
      </c>
      <c r="F710" t="s">
        <v>13</v>
      </c>
      <c r="G710" s="6">
        <v>15.38703586092255</v>
      </c>
      <c r="H710">
        <v>1</v>
      </c>
      <c r="I710">
        <v>2</v>
      </c>
      <c r="J710" s="3">
        <f>_xlfn.XLOOKUP(Main[[#This Row],[Patient_ID]],Hospitalvisits[Patient_ID],Hospitalvisits[Admission_Date])</f>
        <v>44773</v>
      </c>
      <c r="K710" s="3">
        <f>_xlfn.XLOOKUP(Main[[#This Row],[Patient_ID]],Hospitalvisits[Patient_ID],Hospitalvisits[Discharge_Date])</f>
        <v>44785</v>
      </c>
      <c r="L710">
        <f>Main[[#This Row],[Discharge Date]]-Main[[#This Row],[Admission Date]]</f>
        <v>12</v>
      </c>
      <c r="M710" t="str">
        <f>_xlfn.XLOOKUP(Main[[#This Row],[Patient_ID]],Hospitalvisits[Patient_ID],Hospitalvisits[Medical_Condition])</f>
        <v>Cancer</v>
      </c>
      <c r="N710" t="str">
        <f>_xlfn.XLOOKUP(Main[[#This Row],[Patient_ID]],Hospitalvisits[Patient_ID],Hospitalvisits[Department])</f>
        <v>Oncology</v>
      </c>
      <c r="O710" s="8">
        <f>_xlfn.XLOOKUP(Main[[#This Row],[Patient_ID]],Financials[Patient_ID],Financials[Total_Bill_Amount])</f>
        <v>47343</v>
      </c>
      <c r="P710">
        <f>_xlfn.XLOOKUP(Main[[#This Row],[Patient_ID]],Financials[Patient_ID],Financials[Insurance_Coverage])</f>
        <v>24096.004071183019</v>
      </c>
      <c r="Q710">
        <f>Main[[#This Row],[Total  Bill Amount]]-Main[[#This Row],[Insurance Coverage]]</f>
        <v>23246.995928816981</v>
      </c>
      <c r="R710">
        <f>_xlfn.XLOOKUP(Main[[#This Row],[Patient_ID]],Hospitalvisits[Patient_ID],Hospitalvisits[Readmission Status])</f>
        <v>0</v>
      </c>
      <c r="S710" t="str">
        <f>_xlfn.XLOOKUP(Main[[#This Row],[Patient_ID]],Hospitalvisits[Patient_ID],Hospitalvisits[Hospital_Bed])</f>
        <v>General Ward</v>
      </c>
    </row>
    <row r="711" spans="1:19">
      <c r="A711">
        <v>787</v>
      </c>
      <c r="B711" t="s">
        <v>800</v>
      </c>
      <c r="C711">
        <v>5</v>
      </c>
      <c r="D711" t="str" cm="1">
        <f t="array" ref="D711">_xlfn.IFS(Main[[#This Row],[Age]]&lt;=23,"[0-23]",Main[[#This Row],[Age]]&lt;=45,"[24-45]",Main[[#This Row],[Age]]&lt;=68,"[46-68]",Main[[#This Row],[Age]]&gt;68,"[68+]")</f>
        <v>[0-23]</v>
      </c>
      <c r="E711" t="s">
        <v>9</v>
      </c>
      <c r="F711" t="s">
        <v>18</v>
      </c>
      <c r="G711" s="6">
        <v>19.871415998758049</v>
      </c>
      <c r="H711">
        <v>4</v>
      </c>
      <c r="I711">
        <v>7</v>
      </c>
      <c r="J711" s="3">
        <f>_xlfn.XLOOKUP(Main[[#This Row],[Patient_ID]],Hospitalvisits[Patient_ID],Hospitalvisits[Admission_Date])</f>
        <v>45131</v>
      </c>
      <c r="K711" s="3">
        <f>_xlfn.XLOOKUP(Main[[#This Row],[Patient_ID]],Hospitalvisits[Patient_ID],Hospitalvisits[Discharge_Date])</f>
        <v>45136</v>
      </c>
      <c r="L711">
        <f>Main[[#This Row],[Discharge Date]]-Main[[#This Row],[Admission Date]]</f>
        <v>5</v>
      </c>
      <c r="M711" t="str">
        <f>_xlfn.XLOOKUP(Main[[#This Row],[Patient_ID]],Hospitalvisits[Patient_ID],Hospitalvisits[Medical_Condition])</f>
        <v>Hypertension</v>
      </c>
      <c r="N711" t="str">
        <f>_xlfn.XLOOKUP(Main[[#This Row],[Patient_ID]],Hospitalvisits[Patient_ID],Hospitalvisits[Department])</f>
        <v>Cardiology</v>
      </c>
      <c r="O711" s="8">
        <f>_xlfn.XLOOKUP(Main[[#This Row],[Patient_ID]],Financials[Patient_ID],Financials[Total_Bill_Amount])</f>
        <v>23740</v>
      </c>
      <c r="P711">
        <f>_xlfn.XLOOKUP(Main[[#This Row],[Patient_ID]],Financials[Patient_ID],Financials[Insurance_Coverage])</f>
        <v>16405.73965597793</v>
      </c>
      <c r="Q711">
        <f>Main[[#This Row],[Total  Bill Amount]]-Main[[#This Row],[Insurance Coverage]]</f>
        <v>7334.2603440220701</v>
      </c>
      <c r="R711">
        <f>_xlfn.XLOOKUP(Main[[#This Row],[Patient_ID]],Hospitalvisits[Patient_ID],Hospitalvisits[Readmission Status])</f>
        <v>0</v>
      </c>
      <c r="S711" t="str">
        <f>_xlfn.XLOOKUP(Main[[#This Row],[Patient_ID]],Hospitalvisits[Patient_ID],Hospitalvisits[Hospital_Bed])</f>
        <v>Semi-Private Room</v>
      </c>
    </row>
    <row r="712" spans="1:19">
      <c r="A712">
        <v>788</v>
      </c>
      <c r="B712" t="s">
        <v>801</v>
      </c>
      <c r="C712">
        <v>6</v>
      </c>
      <c r="D712" t="str" cm="1">
        <f t="array" ref="D712">_xlfn.IFS(Main[[#This Row],[Age]]&lt;=23,"[0-23]",Main[[#This Row],[Age]]&lt;=45,"[24-45]",Main[[#This Row],[Age]]&lt;=68,"[46-68]",Main[[#This Row],[Age]]&gt;68,"[68+]")</f>
        <v>[0-23]</v>
      </c>
      <c r="E712" t="s">
        <v>12</v>
      </c>
      <c r="F712" t="s">
        <v>13</v>
      </c>
      <c r="G712" s="6">
        <v>27.510025402757691</v>
      </c>
      <c r="H712">
        <v>0</v>
      </c>
      <c r="I712">
        <v>4</v>
      </c>
      <c r="J712" s="3">
        <f>_xlfn.XLOOKUP(Main[[#This Row],[Patient_ID]],Hospitalvisits[Patient_ID],Hospitalvisits[Admission_Date])</f>
        <v>44915</v>
      </c>
      <c r="K712" s="3">
        <f>_xlfn.XLOOKUP(Main[[#This Row],[Patient_ID]],Hospitalvisits[Patient_ID],Hospitalvisits[Discharge_Date])</f>
        <v>44921</v>
      </c>
      <c r="L712">
        <f>Main[[#This Row],[Discharge Date]]-Main[[#This Row],[Admission Date]]</f>
        <v>6</v>
      </c>
      <c r="M712" t="str">
        <f>_xlfn.XLOOKUP(Main[[#This Row],[Patient_ID]],Hospitalvisits[Patient_ID],Hospitalvisits[Medical_Condition])</f>
        <v>Severe Trauma</v>
      </c>
      <c r="N712" t="str">
        <f>_xlfn.XLOOKUP(Main[[#This Row],[Patient_ID]],Hospitalvisits[Patient_ID],Hospitalvisits[Department])</f>
        <v>Emergency</v>
      </c>
      <c r="O712" s="8">
        <f>_xlfn.XLOOKUP(Main[[#This Row],[Patient_ID]],Financials[Patient_ID],Financials[Total_Bill_Amount])</f>
        <v>12534</v>
      </c>
      <c r="P712">
        <f>_xlfn.XLOOKUP(Main[[#This Row],[Patient_ID]],Financials[Patient_ID],Financials[Insurance_Coverage])</f>
        <v>9118.9867429146707</v>
      </c>
      <c r="Q712">
        <f>Main[[#This Row],[Total  Bill Amount]]-Main[[#This Row],[Insurance Coverage]]</f>
        <v>3415.0132570853293</v>
      </c>
      <c r="R712">
        <f>_xlfn.XLOOKUP(Main[[#This Row],[Patient_ID]],Hospitalvisits[Patient_ID],Hospitalvisits[Readmission Status])</f>
        <v>0</v>
      </c>
      <c r="S712" t="str">
        <f>_xlfn.XLOOKUP(Main[[#This Row],[Patient_ID]],Hospitalvisits[Patient_ID],Hospitalvisits[Hospital_Bed])</f>
        <v>General Ward</v>
      </c>
    </row>
    <row r="713" spans="1:19">
      <c r="A713">
        <v>789</v>
      </c>
      <c r="B713" t="s">
        <v>802</v>
      </c>
      <c r="C713">
        <v>73</v>
      </c>
      <c r="D713" t="str" cm="1">
        <f t="array" ref="D713">_xlfn.IFS(Main[[#This Row],[Age]]&lt;=23,"[0-23]",Main[[#This Row],[Age]]&lt;=45,"[24-45]",Main[[#This Row],[Age]]&lt;=68,"[46-68]",Main[[#This Row],[Age]]&gt;68,"[68+]")</f>
        <v>[68+]</v>
      </c>
      <c r="E713" t="s">
        <v>9</v>
      </c>
      <c r="F713" t="s">
        <v>16</v>
      </c>
      <c r="G713" s="6">
        <v>23.56171312284215</v>
      </c>
      <c r="H713">
        <v>5</v>
      </c>
      <c r="I713">
        <v>5</v>
      </c>
      <c r="J713" s="3">
        <f>_xlfn.XLOOKUP(Main[[#This Row],[Patient_ID]],Hospitalvisits[Patient_ID],Hospitalvisits[Admission_Date])</f>
        <v>44826</v>
      </c>
      <c r="K713" s="3">
        <f>_xlfn.XLOOKUP(Main[[#This Row],[Patient_ID]],Hospitalvisits[Patient_ID],Hospitalvisits[Discharge_Date])</f>
        <v>44827</v>
      </c>
      <c r="L713">
        <f>Main[[#This Row],[Discharge Date]]-Main[[#This Row],[Admission Date]]</f>
        <v>1</v>
      </c>
      <c r="M713" t="str">
        <f>_xlfn.XLOOKUP(Main[[#This Row],[Patient_ID]],Hospitalvisits[Patient_ID],Hospitalvisits[Medical_Condition])</f>
        <v>Allergies</v>
      </c>
      <c r="N713" t="str">
        <f>_xlfn.XLOOKUP(Main[[#This Row],[Patient_ID]],Hospitalvisits[Patient_ID],Hospitalvisits[Department])</f>
        <v>Pediatrics</v>
      </c>
      <c r="O713" s="8">
        <f>_xlfn.XLOOKUP(Main[[#This Row],[Patient_ID]],Financials[Patient_ID],Financials[Total_Bill_Amount])</f>
        <v>11466</v>
      </c>
      <c r="P713">
        <f>_xlfn.XLOOKUP(Main[[#This Row],[Patient_ID]],Financials[Patient_ID],Financials[Insurance_Coverage])</f>
        <v>6837.9563887070644</v>
      </c>
      <c r="Q713">
        <f>Main[[#This Row],[Total  Bill Amount]]-Main[[#This Row],[Insurance Coverage]]</f>
        <v>4628.0436112929356</v>
      </c>
      <c r="R713">
        <f>_xlfn.XLOOKUP(Main[[#This Row],[Patient_ID]],Hospitalvisits[Patient_ID],Hospitalvisits[Readmission Status])</f>
        <v>0</v>
      </c>
      <c r="S713" t="str">
        <f>_xlfn.XLOOKUP(Main[[#This Row],[Patient_ID]],Hospitalvisits[Patient_ID],Hospitalvisits[Hospital_Bed])</f>
        <v>Semi-Private Room</v>
      </c>
    </row>
    <row r="714" spans="1:19">
      <c r="A714">
        <v>790</v>
      </c>
      <c r="B714" t="s">
        <v>803</v>
      </c>
      <c r="C714">
        <v>31</v>
      </c>
      <c r="D714" t="str" cm="1">
        <f t="array" ref="D714">_xlfn.IFS(Main[[#This Row],[Age]]&lt;=23,"[0-23]",Main[[#This Row],[Age]]&lt;=45,"[24-45]",Main[[#This Row],[Age]]&lt;=68,"[46-68]",Main[[#This Row],[Age]]&gt;68,"[68+]")</f>
        <v>[24-45]</v>
      </c>
      <c r="E714" t="s">
        <v>12</v>
      </c>
      <c r="F714" t="s">
        <v>10</v>
      </c>
      <c r="G714" s="6">
        <v>19.439893872561779</v>
      </c>
      <c r="H714">
        <v>5</v>
      </c>
      <c r="I714">
        <v>1</v>
      </c>
      <c r="J714" s="3">
        <f>_xlfn.XLOOKUP(Main[[#This Row],[Patient_ID]],Hospitalvisits[Patient_ID],Hospitalvisits[Admission_Date])</f>
        <v>44566</v>
      </c>
      <c r="K714" s="3">
        <f>_xlfn.XLOOKUP(Main[[#This Row],[Patient_ID]],Hospitalvisits[Patient_ID],Hospitalvisits[Discharge_Date])</f>
        <v>44571</v>
      </c>
      <c r="L714">
        <f>Main[[#This Row],[Discharge Date]]-Main[[#This Row],[Admission Date]]</f>
        <v>5</v>
      </c>
      <c r="M714" t="str">
        <f>_xlfn.XLOOKUP(Main[[#This Row],[Patient_ID]],Hospitalvisits[Patient_ID],Hospitalvisits[Medical_Condition])</f>
        <v>Fracture</v>
      </c>
      <c r="N714" t="str">
        <f>_xlfn.XLOOKUP(Main[[#This Row],[Patient_ID]],Hospitalvisits[Patient_ID],Hospitalvisits[Department])</f>
        <v>Orthopedics</v>
      </c>
      <c r="O714" s="8">
        <f>_xlfn.XLOOKUP(Main[[#This Row],[Patient_ID]],Financials[Patient_ID],Financials[Total_Bill_Amount])</f>
        <v>27395</v>
      </c>
      <c r="P714">
        <f>_xlfn.XLOOKUP(Main[[#This Row],[Patient_ID]],Financials[Patient_ID],Financials[Insurance_Coverage])</f>
        <v>24542.234475818452</v>
      </c>
      <c r="Q714">
        <f>Main[[#This Row],[Total  Bill Amount]]-Main[[#This Row],[Insurance Coverage]]</f>
        <v>2852.7655241815482</v>
      </c>
      <c r="R714">
        <f>_xlfn.XLOOKUP(Main[[#This Row],[Patient_ID]],Hospitalvisits[Patient_ID],Hospitalvisits[Readmission Status])</f>
        <v>0</v>
      </c>
      <c r="S714" t="str">
        <f>_xlfn.XLOOKUP(Main[[#This Row],[Patient_ID]],Hospitalvisits[Patient_ID],Hospitalvisits[Hospital_Bed])</f>
        <v>ICU</v>
      </c>
    </row>
    <row r="715" spans="1:19">
      <c r="A715">
        <v>791</v>
      </c>
      <c r="B715" t="s">
        <v>804</v>
      </c>
      <c r="C715">
        <v>54</v>
      </c>
      <c r="D715" t="str" cm="1">
        <f t="array" ref="D715">_xlfn.IFS(Main[[#This Row],[Age]]&lt;=23,"[0-23]",Main[[#This Row],[Age]]&lt;=45,"[24-45]",Main[[#This Row],[Age]]&lt;=68,"[46-68]",Main[[#This Row],[Age]]&gt;68,"[68+]")</f>
        <v>[46-68]</v>
      </c>
      <c r="E715" t="s">
        <v>9</v>
      </c>
      <c r="F715" t="s">
        <v>13</v>
      </c>
      <c r="G715" s="6">
        <v>17.251916354899208</v>
      </c>
      <c r="H715">
        <v>4</v>
      </c>
      <c r="I715">
        <v>2</v>
      </c>
      <c r="J715" s="3">
        <f>_xlfn.XLOOKUP(Main[[#This Row],[Patient_ID]],Hospitalvisits[Patient_ID],Hospitalvisits[Admission_Date])</f>
        <v>44750</v>
      </c>
      <c r="K715" s="3">
        <f>_xlfn.XLOOKUP(Main[[#This Row],[Patient_ID]],Hospitalvisits[Patient_ID],Hospitalvisits[Discharge_Date])</f>
        <v>44752</v>
      </c>
      <c r="L715">
        <f>Main[[#This Row],[Discharge Date]]-Main[[#This Row],[Admission Date]]</f>
        <v>2</v>
      </c>
      <c r="M715" t="str">
        <f>_xlfn.XLOOKUP(Main[[#This Row],[Patient_ID]],Hospitalvisits[Patient_ID],Hospitalvisits[Medical_Condition])</f>
        <v>Fracture</v>
      </c>
      <c r="N715" t="str">
        <f>_xlfn.XLOOKUP(Main[[#This Row],[Patient_ID]],Hospitalvisits[Patient_ID],Hospitalvisits[Department])</f>
        <v>Orthopedics</v>
      </c>
      <c r="O715" s="8">
        <f>_xlfn.XLOOKUP(Main[[#This Row],[Patient_ID]],Financials[Patient_ID],Financials[Total_Bill_Amount])</f>
        <v>12853</v>
      </c>
      <c r="P715">
        <f>_xlfn.XLOOKUP(Main[[#This Row],[Patient_ID]],Financials[Patient_ID],Financials[Insurance_Coverage])</f>
        <v>7621.9738810929148</v>
      </c>
      <c r="Q715">
        <f>Main[[#This Row],[Total  Bill Amount]]-Main[[#This Row],[Insurance Coverage]]</f>
        <v>5231.0261189070852</v>
      </c>
      <c r="R715">
        <f>_xlfn.XLOOKUP(Main[[#This Row],[Patient_ID]],Hospitalvisits[Patient_ID],Hospitalvisits[Readmission Status])</f>
        <v>0</v>
      </c>
      <c r="S715" t="str">
        <f>_xlfn.XLOOKUP(Main[[#This Row],[Patient_ID]],Hospitalvisits[Patient_ID],Hospitalvisits[Hospital_Bed])</f>
        <v>Semi-Private Room</v>
      </c>
    </row>
    <row r="716" spans="1:19">
      <c r="A716">
        <v>792</v>
      </c>
      <c r="B716" t="s">
        <v>805</v>
      </c>
      <c r="C716">
        <v>12</v>
      </c>
      <c r="D716" t="str" cm="1">
        <f t="array" ref="D716">_xlfn.IFS(Main[[#This Row],[Age]]&lt;=23,"[0-23]",Main[[#This Row],[Age]]&lt;=45,"[24-45]",Main[[#This Row],[Age]]&lt;=68,"[46-68]",Main[[#This Row],[Age]]&gt;68,"[68+]")</f>
        <v>[0-23]</v>
      </c>
      <c r="E716" t="s">
        <v>12</v>
      </c>
      <c r="F716" t="s">
        <v>16</v>
      </c>
      <c r="G716" s="6">
        <v>31.797551414649391</v>
      </c>
      <c r="H716">
        <v>5</v>
      </c>
      <c r="I716">
        <v>7</v>
      </c>
      <c r="J716" s="3">
        <f>_xlfn.XLOOKUP(Main[[#This Row],[Patient_ID]],Hospitalvisits[Patient_ID],Hospitalvisits[Admission_Date])</f>
        <v>45369</v>
      </c>
      <c r="K716" s="3">
        <f>_xlfn.XLOOKUP(Main[[#This Row],[Patient_ID]],Hospitalvisits[Patient_ID],Hospitalvisits[Discharge_Date])</f>
        <v>45374</v>
      </c>
      <c r="L716">
        <f>Main[[#This Row],[Discharge Date]]-Main[[#This Row],[Admission Date]]</f>
        <v>5</v>
      </c>
      <c r="M716" t="str">
        <f>_xlfn.XLOOKUP(Main[[#This Row],[Patient_ID]],Hospitalvisits[Patient_ID],Hospitalvisits[Medical_Condition])</f>
        <v>Arthritis</v>
      </c>
      <c r="N716" t="str">
        <f>_xlfn.XLOOKUP(Main[[#This Row],[Patient_ID]],Hospitalvisits[Patient_ID],Hospitalvisits[Department])</f>
        <v>Orthopedics</v>
      </c>
      <c r="O716" s="8">
        <f>_xlfn.XLOOKUP(Main[[#This Row],[Patient_ID]],Financials[Patient_ID],Financials[Total_Bill_Amount])</f>
        <v>8364</v>
      </c>
      <c r="P716">
        <f>_xlfn.XLOOKUP(Main[[#This Row],[Patient_ID]],Financials[Patient_ID],Financials[Insurance_Coverage])</f>
        <v>5947.5965176069167</v>
      </c>
      <c r="Q716">
        <f>Main[[#This Row],[Total  Bill Amount]]-Main[[#This Row],[Insurance Coverage]]</f>
        <v>2416.4034823930833</v>
      </c>
      <c r="R716">
        <f>_xlfn.XLOOKUP(Main[[#This Row],[Patient_ID]],Hospitalvisits[Patient_ID],Hospitalvisits[Readmission Status])</f>
        <v>0</v>
      </c>
      <c r="S716" t="str">
        <f>_xlfn.XLOOKUP(Main[[#This Row],[Patient_ID]],Hospitalvisits[Patient_ID],Hospitalvisits[Hospital_Bed])</f>
        <v>Semi-Private Room</v>
      </c>
    </row>
    <row r="717" spans="1:19">
      <c r="A717">
        <v>793</v>
      </c>
      <c r="B717" t="s">
        <v>806</v>
      </c>
      <c r="C717">
        <v>8</v>
      </c>
      <c r="D717" t="str" cm="1">
        <f t="array" ref="D717">_xlfn.IFS(Main[[#This Row],[Age]]&lt;=23,"[0-23]",Main[[#This Row],[Age]]&lt;=45,"[24-45]",Main[[#This Row],[Age]]&lt;=68,"[46-68]",Main[[#This Row],[Age]]&gt;68,"[68+]")</f>
        <v>[0-23]</v>
      </c>
      <c r="E717" t="s">
        <v>12</v>
      </c>
      <c r="F717" t="s">
        <v>18</v>
      </c>
      <c r="G717" s="6">
        <v>19.26797202615516</v>
      </c>
      <c r="H717">
        <v>1</v>
      </c>
      <c r="I717">
        <v>10</v>
      </c>
      <c r="J717" s="3">
        <f>_xlfn.XLOOKUP(Main[[#This Row],[Patient_ID]],Hospitalvisits[Patient_ID],Hospitalvisits[Admission_Date])</f>
        <v>44679</v>
      </c>
      <c r="K717" s="3">
        <f>_xlfn.XLOOKUP(Main[[#This Row],[Patient_ID]],Hospitalvisits[Patient_ID],Hospitalvisits[Discharge_Date])</f>
        <v>44686</v>
      </c>
      <c r="L717">
        <f>Main[[#This Row],[Discharge Date]]-Main[[#This Row],[Admission Date]]</f>
        <v>7</v>
      </c>
      <c r="M717" t="str">
        <f>_xlfn.XLOOKUP(Main[[#This Row],[Patient_ID]],Hospitalvisits[Patient_ID],Hospitalvisits[Medical_Condition])</f>
        <v>Seizures</v>
      </c>
      <c r="N717" t="str">
        <f>_xlfn.XLOOKUP(Main[[#This Row],[Patient_ID]],Hospitalvisits[Patient_ID],Hospitalvisits[Department])</f>
        <v>Neurology</v>
      </c>
      <c r="O717" s="8">
        <f>_xlfn.XLOOKUP(Main[[#This Row],[Patient_ID]],Financials[Patient_ID],Financials[Total_Bill_Amount])</f>
        <v>5099</v>
      </c>
      <c r="P717">
        <f>_xlfn.XLOOKUP(Main[[#This Row],[Patient_ID]],Financials[Patient_ID],Financials[Insurance_Coverage])</f>
        <v>4096.9334856585938</v>
      </c>
      <c r="Q717">
        <f>Main[[#This Row],[Total  Bill Amount]]-Main[[#This Row],[Insurance Coverage]]</f>
        <v>1002.0665143414062</v>
      </c>
      <c r="R717">
        <f>_xlfn.XLOOKUP(Main[[#This Row],[Patient_ID]],Hospitalvisits[Patient_ID],Hospitalvisits[Readmission Status])</f>
        <v>0</v>
      </c>
      <c r="S717" t="str">
        <f>_xlfn.XLOOKUP(Main[[#This Row],[Patient_ID]],Hospitalvisits[Patient_ID],Hospitalvisits[Hospital_Bed])</f>
        <v>ICU</v>
      </c>
    </row>
    <row r="718" spans="1:19">
      <c r="A718">
        <v>794</v>
      </c>
      <c r="B718" t="s">
        <v>807</v>
      </c>
      <c r="C718">
        <v>85</v>
      </c>
      <c r="D718" t="str" cm="1">
        <f t="array" ref="D718">_xlfn.IFS(Main[[#This Row],[Age]]&lt;=23,"[0-23]",Main[[#This Row],[Age]]&lt;=45,"[24-45]",Main[[#This Row],[Age]]&lt;=68,"[46-68]",Main[[#This Row],[Age]]&gt;68,"[68+]")</f>
        <v>[68+]</v>
      </c>
      <c r="E718" t="s">
        <v>9</v>
      </c>
      <c r="F718" t="s">
        <v>18</v>
      </c>
      <c r="G718" s="6">
        <v>36.014747598773241</v>
      </c>
      <c r="H718">
        <v>2</v>
      </c>
      <c r="I718">
        <v>7</v>
      </c>
      <c r="J718" s="3">
        <f>_xlfn.XLOOKUP(Main[[#This Row],[Patient_ID]],Hospitalvisits[Patient_ID],Hospitalvisits[Admission_Date])</f>
        <v>45331</v>
      </c>
      <c r="K718" s="3">
        <f>_xlfn.XLOOKUP(Main[[#This Row],[Patient_ID]],Hospitalvisits[Patient_ID],Hospitalvisits[Discharge_Date])</f>
        <v>45344</v>
      </c>
      <c r="L718">
        <f>Main[[#This Row],[Discharge Date]]-Main[[#This Row],[Admission Date]]</f>
        <v>13</v>
      </c>
      <c r="M718" t="str">
        <f>_xlfn.XLOOKUP(Main[[#This Row],[Patient_ID]],Hospitalvisits[Patient_ID],Hospitalvisits[Medical_Condition])</f>
        <v>Cancer</v>
      </c>
      <c r="N718" t="str">
        <f>_xlfn.XLOOKUP(Main[[#This Row],[Patient_ID]],Hospitalvisits[Patient_ID],Hospitalvisits[Department])</f>
        <v>Oncology</v>
      </c>
      <c r="O718" s="8">
        <f>_xlfn.XLOOKUP(Main[[#This Row],[Patient_ID]],Financials[Patient_ID],Financials[Total_Bill_Amount])</f>
        <v>8936</v>
      </c>
      <c r="P718">
        <f>_xlfn.XLOOKUP(Main[[#This Row],[Patient_ID]],Financials[Patient_ID],Financials[Insurance_Coverage])</f>
        <v>5668.4223981784999</v>
      </c>
      <c r="Q718">
        <f>Main[[#This Row],[Total  Bill Amount]]-Main[[#This Row],[Insurance Coverage]]</f>
        <v>3267.5776018215001</v>
      </c>
      <c r="R718">
        <f>_xlfn.XLOOKUP(Main[[#This Row],[Patient_ID]],Hospitalvisits[Patient_ID],Hospitalvisits[Readmission Status])</f>
        <v>0</v>
      </c>
      <c r="S718" t="str">
        <f>_xlfn.XLOOKUP(Main[[#This Row],[Patient_ID]],Hospitalvisits[Patient_ID],Hospitalvisits[Hospital_Bed])</f>
        <v>Semi-Private Room</v>
      </c>
    </row>
    <row r="719" spans="1:19">
      <c r="A719">
        <v>795</v>
      </c>
      <c r="B719" t="s">
        <v>808</v>
      </c>
      <c r="C719">
        <v>29</v>
      </c>
      <c r="D719" t="str" cm="1">
        <f t="array" ref="D719">_xlfn.IFS(Main[[#This Row],[Age]]&lt;=23,"[0-23]",Main[[#This Row],[Age]]&lt;=45,"[24-45]",Main[[#This Row],[Age]]&lt;=68,"[46-68]",Main[[#This Row],[Age]]&gt;68,"[68+]")</f>
        <v>[24-45]</v>
      </c>
      <c r="E719" t="s">
        <v>9</v>
      </c>
      <c r="F719" t="s">
        <v>18</v>
      </c>
      <c r="G719" s="6">
        <v>17.45993862325534</v>
      </c>
      <c r="H719">
        <v>3</v>
      </c>
      <c r="I719">
        <v>6</v>
      </c>
      <c r="J719" s="3">
        <f>_xlfn.XLOOKUP(Main[[#This Row],[Patient_ID]],Hospitalvisits[Patient_ID],Hospitalvisits[Admission_Date])</f>
        <v>45652</v>
      </c>
      <c r="K719" s="3">
        <f>_xlfn.XLOOKUP(Main[[#This Row],[Patient_ID]],Hospitalvisits[Patient_ID],Hospitalvisits[Discharge_Date])</f>
        <v>45659</v>
      </c>
      <c r="L719">
        <f>Main[[#This Row],[Discharge Date]]-Main[[#This Row],[Admission Date]]</f>
        <v>7</v>
      </c>
      <c r="M719" t="str">
        <f>_xlfn.XLOOKUP(Main[[#This Row],[Patient_ID]],Hospitalvisits[Patient_ID],Hospitalvisits[Medical_Condition])</f>
        <v>Internal Bleeding</v>
      </c>
      <c r="N719" t="str">
        <f>_xlfn.XLOOKUP(Main[[#This Row],[Patient_ID]],Hospitalvisits[Patient_ID],Hospitalvisits[Department])</f>
        <v>Emergency</v>
      </c>
      <c r="O719" s="8">
        <f>_xlfn.XLOOKUP(Main[[#This Row],[Patient_ID]],Financials[Patient_ID],Financials[Total_Bill_Amount])</f>
        <v>12597</v>
      </c>
      <c r="P719">
        <f>_xlfn.XLOOKUP(Main[[#This Row],[Patient_ID]],Financials[Patient_ID],Financials[Insurance_Coverage])</f>
        <v>10049.236475425099</v>
      </c>
      <c r="Q719">
        <f>Main[[#This Row],[Total  Bill Amount]]-Main[[#This Row],[Insurance Coverage]]</f>
        <v>2547.7635245749007</v>
      </c>
      <c r="R719">
        <f>_xlfn.XLOOKUP(Main[[#This Row],[Patient_ID]],Hospitalvisits[Patient_ID],Hospitalvisits[Readmission Status])</f>
        <v>0</v>
      </c>
      <c r="S719" t="str">
        <f>_xlfn.XLOOKUP(Main[[#This Row],[Patient_ID]],Hospitalvisits[Patient_ID],Hospitalvisits[Hospital_Bed])</f>
        <v>Semi-Private Room</v>
      </c>
    </row>
    <row r="720" spans="1:19">
      <c r="A720">
        <v>796</v>
      </c>
      <c r="B720" t="s">
        <v>809</v>
      </c>
      <c r="C720">
        <v>8</v>
      </c>
      <c r="D720" t="str" cm="1">
        <f t="array" ref="D720">_xlfn.IFS(Main[[#This Row],[Age]]&lt;=23,"[0-23]",Main[[#This Row],[Age]]&lt;=45,"[24-45]",Main[[#This Row],[Age]]&lt;=68,"[46-68]",Main[[#This Row],[Age]]&gt;68,"[68+]")</f>
        <v>[0-23]</v>
      </c>
      <c r="E720" t="s">
        <v>12</v>
      </c>
      <c r="F720" t="s">
        <v>18</v>
      </c>
      <c r="G720" s="6">
        <v>28.620729583963669</v>
      </c>
      <c r="H720">
        <v>4</v>
      </c>
      <c r="I720">
        <v>3</v>
      </c>
      <c r="J720" s="3">
        <f>_xlfn.XLOOKUP(Main[[#This Row],[Patient_ID]],Hospitalvisits[Patient_ID],Hospitalvisits[Admission_Date])</f>
        <v>44662</v>
      </c>
      <c r="K720" s="3">
        <f>_xlfn.XLOOKUP(Main[[#This Row],[Patient_ID]],Hospitalvisits[Patient_ID],Hospitalvisits[Discharge_Date])</f>
        <v>44670</v>
      </c>
      <c r="L720">
        <f>Main[[#This Row],[Discharge Date]]-Main[[#This Row],[Admission Date]]</f>
        <v>8</v>
      </c>
      <c r="M720" t="str">
        <f>_xlfn.XLOOKUP(Main[[#This Row],[Patient_ID]],Hospitalvisits[Patient_ID],Hospitalvisits[Medical_Condition])</f>
        <v>Stroke</v>
      </c>
      <c r="N720" t="str">
        <f>_xlfn.XLOOKUP(Main[[#This Row],[Patient_ID]],Hospitalvisits[Patient_ID],Hospitalvisits[Department])</f>
        <v>Neurology</v>
      </c>
      <c r="O720" s="8">
        <f>_xlfn.XLOOKUP(Main[[#This Row],[Patient_ID]],Financials[Patient_ID],Financials[Total_Bill_Amount])</f>
        <v>5244</v>
      </c>
      <c r="P720">
        <f>_xlfn.XLOOKUP(Main[[#This Row],[Patient_ID]],Financials[Patient_ID],Financials[Insurance_Coverage])</f>
        <v>3971.1110652510929</v>
      </c>
      <c r="Q720">
        <f>Main[[#This Row],[Total  Bill Amount]]-Main[[#This Row],[Insurance Coverage]]</f>
        <v>1272.8889347489071</v>
      </c>
      <c r="R720">
        <f>_xlfn.XLOOKUP(Main[[#This Row],[Patient_ID]],Hospitalvisits[Patient_ID],Hospitalvisits[Readmission Status])</f>
        <v>0</v>
      </c>
      <c r="S720" t="str">
        <f>_xlfn.XLOOKUP(Main[[#This Row],[Patient_ID]],Hospitalvisits[Patient_ID],Hospitalvisits[Hospital_Bed])</f>
        <v>Private Room</v>
      </c>
    </row>
    <row r="721" spans="1:19">
      <c r="A721">
        <v>797</v>
      </c>
      <c r="B721" t="s">
        <v>810</v>
      </c>
      <c r="C721">
        <v>47</v>
      </c>
      <c r="D721" t="str" cm="1">
        <f t="array" ref="D721">_xlfn.IFS(Main[[#This Row],[Age]]&lt;=23,"[0-23]",Main[[#This Row],[Age]]&lt;=45,"[24-45]",Main[[#This Row],[Age]]&lt;=68,"[46-68]",Main[[#This Row],[Age]]&gt;68,"[68+]")</f>
        <v>[46-68]</v>
      </c>
      <c r="E721" t="s">
        <v>12</v>
      </c>
      <c r="F721" t="s">
        <v>13</v>
      </c>
      <c r="G721" s="6">
        <v>39.982116202732293</v>
      </c>
      <c r="H721">
        <v>2</v>
      </c>
      <c r="I721">
        <v>6</v>
      </c>
      <c r="J721" s="3">
        <f>_xlfn.XLOOKUP(Main[[#This Row],[Patient_ID]],Hospitalvisits[Patient_ID],Hospitalvisits[Admission_Date])</f>
        <v>44565</v>
      </c>
      <c r="K721" s="3">
        <f>_xlfn.XLOOKUP(Main[[#This Row],[Patient_ID]],Hospitalvisits[Patient_ID],Hospitalvisits[Discharge_Date])</f>
        <v>44568</v>
      </c>
      <c r="L721">
        <f>Main[[#This Row],[Discharge Date]]-Main[[#This Row],[Admission Date]]</f>
        <v>3</v>
      </c>
      <c r="M721" t="str">
        <f>_xlfn.XLOOKUP(Main[[#This Row],[Patient_ID]],Hospitalvisits[Patient_ID],Hospitalvisits[Medical_Condition])</f>
        <v>Arthritis</v>
      </c>
      <c r="N721" t="str">
        <f>_xlfn.XLOOKUP(Main[[#This Row],[Patient_ID]],Hospitalvisits[Patient_ID],Hospitalvisits[Department])</f>
        <v>Orthopedics</v>
      </c>
      <c r="O721" s="8">
        <f>_xlfn.XLOOKUP(Main[[#This Row],[Patient_ID]],Financials[Patient_ID],Financials[Total_Bill_Amount])</f>
        <v>23751</v>
      </c>
      <c r="P721">
        <f>_xlfn.XLOOKUP(Main[[#This Row],[Patient_ID]],Financials[Patient_ID],Financials[Insurance_Coverage])</f>
        <v>13402.352974570509</v>
      </c>
      <c r="Q721">
        <f>Main[[#This Row],[Total  Bill Amount]]-Main[[#This Row],[Insurance Coverage]]</f>
        <v>10348.647025429491</v>
      </c>
      <c r="R721">
        <f>_xlfn.XLOOKUP(Main[[#This Row],[Patient_ID]],Hospitalvisits[Patient_ID],Hospitalvisits[Readmission Status])</f>
        <v>0</v>
      </c>
      <c r="S721" t="str">
        <f>_xlfn.XLOOKUP(Main[[#This Row],[Patient_ID]],Hospitalvisits[Patient_ID],Hospitalvisits[Hospital_Bed])</f>
        <v>General Ward</v>
      </c>
    </row>
    <row r="722" spans="1:19">
      <c r="A722">
        <v>798</v>
      </c>
      <c r="B722" t="s">
        <v>811</v>
      </c>
      <c r="C722">
        <v>89</v>
      </c>
      <c r="D722" t="str" cm="1">
        <f t="array" ref="D722">_xlfn.IFS(Main[[#This Row],[Age]]&lt;=23,"[0-23]",Main[[#This Row],[Age]]&lt;=45,"[24-45]",Main[[#This Row],[Age]]&lt;=68,"[46-68]",Main[[#This Row],[Age]]&gt;68,"[68+]")</f>
        <v>[68+]</v>
      </c>
      <c r="E722" t="s">
        <v>12</v>
      </c>
      <c r="F722" t="s">
        <v>18</v>
      </c>
      <c r="G722" s="6">
        <v>28.70660694620485</v>
      </c>
      <c r="H722">
        <v>5</v>
      </c>
      <c r="I722">
        <v>6</v>
      </c>
      <c r="J722" s="3">
        <f>_xlfn.XLOOKUP(Main[[#This Row],[Patient_ID]],Hospitalvisits[Patient_ID],Hospitalvisits[Admission_Date])</f>
        <v>45066</v>
      </c>
      <c r="K722" s="3">
        <f>_xlfn.XLOOKUP(Main[[#This Row],[Patient_ID]],Hospitalvisits[Patient_ID],Hospitalvisits[Discharge_Date])</f>
        <v>45079</v>
      </c>
      <c r="L722">
        <f>Main[[#This Row],[Discharge Date]]-Main[[#This Row],[Admission Date]]</f>
        <v>13</v>
      </c>
      <c r="M722" t="str">
        <f>_xlfn.XLOOKUP(Main[[#This Row],[Patient_ID]],Hospitalvisits[Patient_ID],Hospitalvisits[Medical_Condition])</f>
        <v>Cancer</v>
      </c>
      <c r="N722" t="str">
        <f>_xlfn.XLOOKUP(Main[[#This Row],[Patient_ID]],Hospitalvisits[Patient_ID],Hospitalvisits[Department])</f>
        <v>Oncology</v>
      </c>
      <c r="O722" s="8">
        <f>_xlfn.XLOOKUP(Main[[#This Row],[Patient_ID]],Financials[Patient_ID],Financials[Total_Bill_Amount])</f>
        <v>10591</v>
      </c>
      <c r="P722">
        <f>_xlfn.XLOOKUP(Main[[#This Row],[Patient_ID]],Financials[Patient_ID],Financials[Insurance_Coverage])</f>
        <v>9502.9236079892762</v>
      </c>
      <c r="Q722">
        <f>Main[[#This Row],[Total  Bill Amount]]-Main[[#This Row],[Insurance Coverage]]</f>
        <v>1088.0763920107238</v>
      </c>
      <c r="R722">
        <f>_xlfn.XLOOKUP(Main[[#This Row],[Patient_ID]],Hospitalvisits[Patient_ID],Hospitalvisits[Readmission Status])</f>
        <v>0</v>
      </c>
      <c r="S722" t="str">
        <f>_xlfn.XLOOKUP(Main[[#This Row],[Patient_ID]],Hospitalvisits[Patient_ID],Hospitalvisits[Hospital_Bed])</f>
        <v>Private Room</v>
      </c>
    </row>
    <row r="723" spans="1:19">
      <c r="A723">
        <v>799</v>
      </c>
      <c r="B723" t="s">
        <v>812</v>
      </c>
      <c r="C723">
        <v>7</v>
      </c>
      <c r="D723" t="str" cm="1">
        <f t="array" ref="D723">_xlfn.IFS(Main[[#This Row],[Age]]&lt;=23,"[0-23]",Main[[#This Row],[Age]]&lt;=45,"[24-45]",Main[[#This Row],[Age]]&lt;=68,"[46-68]",Main[[#This Row],[Age]]&gt;68,"[68+]")</f>
        <v>[0-23]</v>
      </c>
      <c r="E723" t="s">
        <v>12</v>
      </c>
      <c r="F723" t="s">
        <v>13</v>
      </c>
      <c r="G723" s="6">
        <v>39.339129604752237</v>
      </c>
      <c r="H723">
        <v>3</v>
      </c>
      <c r="I723">
        <v>3</v>
      </c>
      <c r="J723" s="3">
        <f>_xlfn.XLOOKUP(Main[[#This Row],[Patient_ID]],Hospitalvisits[Patient_ID],Hospitalvisits[Admission_Date])</f>
        <v>44952</v>
      </c>
      <c r="K723" s="3">
        <f>_xlfn.XLOOKUP(Main[[#This Row],[Patient_ID]],Hospitalvisits[Patient_ID],Hospitalvisits[Discharge_Date])</f>
        <v>44956</v>
      </c>
      <c r="L723">
        <f>Main[[#This Row],[Discharge Date]]-Main[[#This Row],[Admission Date]]</f>
        <v>4</v>
      </c>
      <c r="M723" t="str">
        <f>_xlfn.XLOOKUP(Main[[#This Row],[Patient_ID]],Hospitalvisits[Patient_ID],Hospitalvisits[Medical_Condition])</f>
        <v>Fracture</v>
      </c>
      <c r="N723" t="str">
        <f>_xlfn.XLOOKUP(Main[[#This Row],[Patient_ID]],Hospitalvisits[Patient_ID],Hospitalvisits[Department])</f>
        <v>Orthopedics</v>
      </c>
      <c r="O723" s="8">
        <f>_xlfn.XLOOKUP(Main[[#This Row],[Patient_ID]],Financials[Patient_ID],Financials[Total_Bill_Amount])</f>
        <v>16863</v>
      </c>
      <c r="P723">
        <f>_xlfn.XLOOKUP(Main[[#This Row],[Patient_ID]],Financials[Patient_ID],Financials[Insurance_Coverage])</f>
        <v>14580.958571958639</v>
      </c>
      <c r="Q723">
        <f>Main[[#This Row],[Total  Bill Amount]]-Main[[#This Row],[Insurance Coverage]]</f>
        <v>2282.0414280413606</v>
      </c>
      <c r="R723">
        <f>_xlfn.XLOOKUP(Main[[#This Row],[Patient_ID]],Hospitalvisits[Patient_ID],Hospitalvisits[Readmission Status])</f>
        <v>0</v>
      </c>
      <c r="S723" t="str">
        <f>_xlfn.XLOOKUP(Main[[#This Row],[Patient_ID]],Hospitalvisits[Patient_ID],Hospitalvisits[Hospital_Bed])</f>
        <v>Private Room</v>
      </c>
    </row>
    <row r="724" spans="1:19">
      <c r="A724">
        <v>800</v>
      </c>
      <c r="B724" t="s">
        <v>813</v>
      </c>
      <c r="C724">
        <v>75</v>
      </c>
      <c r="D724" t="str" cm="1">
        <f t="array" ref="D724">_xlfn.IFS(Main[[#This Row],[Age]]&lt;=23,"[0-23]",Main[[#This Row],[Age]]&lt;=45,"[24-45]",Main[[#This Row],[Age]]&lt;=68,"[46-68]",Main[[#This Row],[Age]]&gt;68,"[68+]")</f>
        <v>[68+]</v>
      </c>
      <c r="E724" t="s">
        <v>12</v>
      </c>
      <c r="F724" t="s">
        <v>18</v>
      </c>
      <c r="G724" s="6">
        <v>29.329858693905859</v>
      </c>
      <c r="H724">
        <v>0</v>
      </c>
      <c r="I724">
        <v>3</v>
      </c>
      <c r="J724" s="3">
        <f>_xlfn.XLOOKUP(Main[[#This Row],[Patient_ID]],Hospitalvisits[Patient_ID],Hospitalvisits[Admission_Date])</f>
        <v>44760</v>
      </c>
      <c r="K724" s="3">
        <f>_xlfn.XLOOKUP(Main[[#This Row],[Patient_ID]],Hospitalvisits[Patient_ID],Hospitalvisits[Discharge_Date])</f>
        <v>44763</v>
      </c>
      <c r="L724">
        <f>Main[[#This Row],[Discharge Date]]-Main[[#This Row],[Admission Date]]</f>
        <v>3</v>
      </c>
      <c r="M724" t="str">
        <f>_xlfn.XLOOKUP(Main[[#This Row],[Patient_ID]],Hospitalvisits[Patient_ID],Hospitalvisits[Medical_Condition])</f>
        <v>Asthma</v>
      </c>
      <c r="N724" t="str">
        <f>_xlfn.XLOOKUP(Main[[#This Row],[Patient_ID]],Hospitalvisits[Patient_ID],Hospitalvisits[Department])</f>
        <v>Pediatrics</v>
      </c>
      <c r="O724" s="8">
        <f>_xlfn.XLOOKUP(Main[[#This Row],[Patient_ID]],Financials[Patient_ID],Financials[Total_Bill_Amount])</f>
        <v>13779</v>
      </c>
      <c r="P724">
        <f>_xlfn.XLOOKUP(Main[[#This Row],[Patient_ID]],Financials[Patient_ID],Financials[Insurance_Coverage])</f>
        <v>8149.0567502388849</v>
      </c>
      <c r="Q724">
        <f>Main[[#This Row],[Total  Bill Amount]]-Main[[#This Row],[Insurance Coverage]]</f>
        <v>5629.9432497611151</v>
      </c>
      <c r="R724">
        <f>_xlfn.XLOOKUP(Main[[#This Row],[Patient_ID]],Hospitalvisits[Patient_ID],Hospitalvisits[Readmission Status])</f>
        <v>0</v>
      </c>
      <c r="S724" t="str">
        <f>_xlfn.XLOOKUP(Main[[#This Row],[Patient_ID]],Hospitalvisits[Patient_ID],Hospitalvisits[Hospital_Bed])</f>
        <v>General Ward</v>
      </c>
    </row>
    <row r="725" spans="1:19">
      <c r="A725">
        <v>801</v>
      </c>
      <c r="B725" t="s">
        <v>814</v>
      </c>
      <c r="C725">
        <v>50</v>
      </c>
      <c r="D725" t="str" cm="1">
        <f t="array" ref="D725">_xlfn.IFS(Main[[#This Row],[Age]]&lt;=23,"[0-23]",Main[[#This Row],[Age]]&lt;=45,"[24-45]",Main[[#This Row],[Age]]&lt;=68,"[46-68]",Main[[#This Row],[Age]]&gt;68,"[68+]")</f>
        <v>[46-68]</v>
      </c>
      <c r="E725" t="s">
        <v>12</v>
      </c>
      <c r="F725" t="s">
        <v>10</v>
      </c>
      <c r="G725" s="6">
        <v>19.51993812050506</v>
      </c>
      <c r="H725">
        <v>1</v>
      </c>
      <c r="I725">
        <v>4</v>
      </c>
      <c r="J725" s="3">
        <f>_xlfn.XLOOKUP(Main[[#This Row],[Patient_ID]],Hospitalvisits[Patient_ID],Hospitalvisits[Admission_Date])</f>
        <v>44770</v>
      </c>
      <c r="K725" s="3">
        <f>_xlfn.XLOOKUP(Main[[#This Row],[Patient_ID]],Hospitalvisits[Patient_ID],Hospitalvisits[Discharge_Date])</f>
        <v>44774</v>
      </c>
      <c r="L725">
        <f>Main[[#This Row],[Discharge Date]]-Main[[#This Row],[Admission Date]]</f>
        <v>4</v>
      </c>
      <c r="M725" t="str">
        <f>_xlfn.XLOOKUP(Main[[#This Row],[Patient_ID]],Hospitalvisits[Patient_ID],Hospitalvisits[Medical_Condition])</f>
        <v>Heart Attack (STEMI)</v>
      </c>
      <c r="N725" t="str">
        <f>_xlfn.XLOOKUP(Main[[#This Row],[Patient_ID]],Hospitalvisits[Patient_ID],Hospitalvisits[Department])</f>
        <v>Cardiology</v>
      </c>
      <c r="O725" s="8">
        <f>_xlfn.XLOOKUP(Main[[#This Row],[Patient_ID]],Financials[Patient_ID],Financials[Total_Bill_Amount])</f>
        <v>9955</v>
      </c>
      <c r="P725">
        <f>_xlfn.XLOOKUP(Main[[#This Row],[Patient_ID]],Financials[Patient_ID],Financials[Insurance_Coverage])</f>
        <v>5317.4140975876026</v>
      </c>
      <c r="Q725">
        <f>Main[[#This Row],[Total  Bill Amount]]-Main[[#This Row],[Insurance Coverage]]</f>
        <v>4637.5859024123974</v>
      </c>
      <c r="R725">
        <f>_xlfn.XLOOKUP(Main[[#This Row],[Patient_ID]],Hospitalvisits[Patient_ID],Hospitalvisits[Readmission Status])</f>
        <v>1</v>
      </c>
      <c r="S725" t="str">
        <f>_xlfn.XLOOKUP(Main[[#This Row],[Patient_ID]],Hospitalvisits[Patient_ID],Hospitalvisits[Hospital_Bed])</f>
        <v>General Ward</v>
      </c>
    </row>
    <row r="726" spans="1:19">
      <c r="A726">
        <v>802</v>
      </c>
      <c r="B726" t="s">
        <v>815</v>
      </c>
      <c r="C726">
        <v>8</v>
      </c>
      <c r="D726" t="str" cm="1">
        <f t="array" ref="D726">_xlfn.IFS(Main[[#This Row],[Age]]&lt;=23,"[0-23]",Main[[#This Row],[Age]]&lt;=45,"[24-45]",Main[[#This Row],[Age]]&lt;=68,"[46-68]",Main[[#This Row],[Age]]&gt;68,"[68+]")</f>
        <v>[0-23]</v>
      </c>
      <c r="E726" t="s">
        <v>9</v>
      </c>
      <c r="F726" t="s">
        <v>18</v>
      </c>
      <c r="G726" s="6">
        <v>37.084196037051967</v>
      </c>
      <c r="H726">
        <v>5</v>
      </c>
      <c r="I726">
        <v>6</v>
      </c>
      <c r="J726" s="3">
        <f>_xlfn.XLOOKUP(Main[[#This Row],[Patient_ID]],Hospitalvisits[Patient_ID],Hospitalvisits[Admission_Date])</f>
        <v>44571</v>
      </c>
      <c r="K726" s="3">
        <f>_xlfn.XLOOKUP(Main[[#This Row],[Patient_ID]],Hospitalvisits[Patient_ID],Hospitalvisits[Discharge_Date])</f>
        <v>44574</v>
      </c>
      <c r="L726">
        <f>Main[[#This Row],[Discharge Date]]-Main[[#This Row],[Admission Date]]</f>
        <v>3</v>
      </c>
      <c r="M726" t="str">
        <f>_xlfn.XLOOKUP(Main[[#This Row],[Patient_ID]],Hospitalvisits[Patient_ID],Hospitalvisits[Medical_Condition])</f>
        <v>Internal Bleeding</v>
      </c>
      <c r="N726" t="str">
        <f>_xlfn.XLOOKUP(Main[[#This Row],[Patient_ID]],Hospitalvisits[Patient_ID],Hospitalvisits[Department])</f>
        <v>Emergency</v>
      </c>
      <c r="O726" s="8">
        <f>_xlfn.XLOOKUP(Main[[#This Row],[Patient_ID]],Financials[Patient_ID],Financials[Total_Bill_Amount])</f>
        <v>7019</v>
      </c>
      <c r="P726">
        <f>_xlfn.XLOOKUP(Main[[#This Row],[Patient_ID]],Financials[Patient_ID],Financials[Insurance_Coverage])</f>
        <v>4585.8983749912568</v>
      </c>
      <c r="Q726">
        <f>Main[[#This Row],[Total  Bill Amount]]-Main[[#This Row],[Insurance Coverage]]</f>
        <v>2433.1016250087432</v>
      </c>
      <c r="R726">
        <f>_xlfn.XLOOKUP(Main[[#This Row],[Patient_ID]],Hospitalvisits[Patient_ID],Hospitalvisits[Readmission Status])</f>
        <v>0</v>
      </c>
      <c r="S726" t="str">
        <f>_xlfn.XLOOKUP(Main[[#This Row],[Patient_ID]],Hospitalvisits[Patient_ID],Hospitalvisits[Hospital_Bed])</f>
        <v>Semi-Private Room</v>
      </c>
    </row>
    <row r="727" spans="1:19">
      <c r="A727">
        <v>803</v>
      </c>
      <c r="B727" t="s">
        <v>816</v>
      </c>
      <c r="C727">
        <v>20</v>
      </c>
      <c r="D727" t="str" cm="1">
        <f t="array" ref="D727">_xlfn.IFS(Main[[#This Row],[Age]]&lt;=23,"[0-23]",Main[[#This Row],[Age]]&lt;=45,"[24-45]",Main[[#This Row],[Age]]&lt;=68,"[46-68]",Main[[#This Row],[Age]]&gt;68,"[68+]")</f>
        <v>[0-23]</v>
      </c>
      <c r="E727" t="s">
        <v>9</v>
      </c>
      <c r="F727" t="s">
        <v>16</v>
      </c>
      <c r="G727" s="6">
        <v>35.472002067443007</v>
      </c>
      <c r="H727">
        <v>0</v>
      </c>
      <c r="I727">
        <v>7</v>
      </c>
      <c r="J727" s="3">
        <f>_xlfn.XLOOKUP(Main[[#This Row],[Patient_ID]],Hospitalvisits[Patient_ID],Hospitalvisits[Admission_Date])</f>
        <v>44654</v>
      </c>
      <c r="K727" s="3">
        <f>_xlfn.XLOOKUP(Main[[#This Row],[Patient_ID]],Hospitalvisits[Patient_ID],Hospitalvisits[Discharge_Date])</f>
        <v>44658</v>
      </c>
      <c r="L727">
        <f>Main[[#This Row],[Discharge Date]]-Main[[#This Row],[Admission Date]]</f>
        <v>4</v>
      </c>
      <c r="M727" t="str">
        <f>_xlfn.XLOOKUP(Main[[#This Row],[Patient_ID]],Hospitalvisits[Patient_ID],Hospitalvisits[Medical_Condition])</f>
        <v>Seizures</v>
      </c>
      <c r="N727" t="str">
        <f>_xlfn.XLOOKUP(Main[[#This Row],[Patient_ID]],Hospitalvisits[Patient_ID],Hospitalvisits[Department])</f>
        <v>Neurology</v>
      </c>
      <c r="O727" s="8">
        <f>_xlfn.XLOOKUP(Main[[#This Row],[Patient_ID]],Financials[Patient_ID],Financials[Total_Bill_Amount])</f>
        <v>32555</v>
      </c>
      <c r="P727">
        <f>_xlfn.XLOOKUP(Main[[#This Row],[Patient_ID]],Financials[Patient_ID],Financials[Insurance_Coverage])</f>
        <v>18596.304982258462</v>
      </c>
      <c r="Q727">
        <f>Main[[#This Row],[Total  Bill Amount]]-Main[[#This Row],[Insurance Coverage]]</f>
        <v>13958.695017741538</v>
      </c>
      <c r="R727">
        <f>_xlfn.XLOOKUP(Main[[#This Row],[Patient_ID]],Hospitalvisits[Patient_ID],Hospitalvisits[Readmission Status])</f>
        <v>0</v>
      </c>
      <c r="S727" t="str">
        <f>_xlfn.XLOOKUP(Main[[#This Row],[Patient_ID]],Hospitalvisits[Patient_ID],Hospitalvisits[Hospital_Bed])</f>
        <v>General Ward</v>
      </c>
    </row>
    <row r="728" spans="1:19">
      <c r="A728">
        <v>804</v>
      </c>
      <c r="B728" t="s">
        <v>817</v>
      </c>
      <c r="C728">
        <v>71</v>
      </c>
      <c r="D728" t="str" cm="1">
        <f t="array" ref="D728">_xlfn.IFS(Main[[#This Row],[Age]]&lt;=23,"[0-23]",Main[[#This Row],[Age]]&lt;=45,"[24-45]",Main[[#This Row],[Age]]&lt;=68,"[46-68]",Main[[#This Row],[Age]]&gt;68,"[68+]")</f>
        <v>[68+]</v>
      </c>
      <c r="E728" t="s">
        <v>9</v>
      </c>
      <c r="F728" t="s">
        <v>10</v>
      </c>
      <c r="G728" s="6">
        <v>17.12115976173807</v>
      </c>
      <c r="H728">
        <v>0</v>
      </c>
      <c r="I728">
        <v>2</v>
      </c>
      <c r="J728" s="3">
        <f>_xlfn.XLOOKUP(Main[[#This Row],[Patient_ID]],Hospitalvisits[Patient_ID],Hospitalvisits[Admission_Date])</f>
        <v>44857</v>
      </c>
      <c r="K728" s="3">
        <f>_xlfn.XLOOKUP(Main[[#This Row],[Patient_ID]],Hospitalvisits[Patient_ID],Hospitalvisits[Discharge_Date])</f>
        <v>44867</v>
      </c>
      <c r="L728">
        <f>Main[[#This Row],[Discharge Date]]-Main[[#This Row],[Admission Date]]</f>
        <v>10</v>
      </c>
      <c r="M728" t="str">
        <f>_xlfn.XLOOKUP(Main[[#This Row],[Patient_ID]],Hospitalvisits[Patient_ID],Hospitalvisits[Medical_Condition])</f>
        <v>Seizures</v>
      </c>
      <c r="N728" t="str">
        <f>_xlfn.XLOOKUP(Main[[#This Row],[Patient_ID]],Hospitalvisits[Patient_ID],Hospitalvisits[Department])</f>
        <v>Neurology</v>
      </c>
      <c r="O728" s="8">
        <f>_xlfn.XLOOKUP(Main[[#This Row],[Patient_ID]],Financials[Patient_ID],Financials[Total_Bill_Amount])</f>
        <v>11096</v>
      </c>
      <c r="P728">
        <f>_xlfn.XLOOKUP(Main[[#This Row],[Patient_ID]],Financials[Patient_ID],Financials[Insurance_Coverage])</f>
        <v>8047.1318793245464</v>
      </c>
      <c r="Q728">
        <f>Main[[#This Row],[Total  Bill Amount]]-Main[[#This Row],[Insurance Coverage]]</f>
        <v>3048.8681206754536</v>
      </c>
      <c r="R728">
        <f>_xlfn.XLOOKUP(Main[[#This Row],[Patient_ID]],Hospitalvisits[Patient_ID],Hospitalvisits[Readmission Status])</f>
        <v>0</v>
      </c>
      <c r="S728" t="str">
        <f>_xlfn.XLOOKUP(Main[[#This Row],[Patient_ID]],Hospitalvisits[Patient_ID],Hospitalvisits[Hospital_Bed])</f>
        <v>Private Room</v>
      </c>
    </row>
    <row r="729" spans="1:19">
      <c r="A729">
        <v>805</v>
      </c>
      <c r="B729" t="s">
        <v>818</v>
      </c>
      <c r="C729">
        <v>89</v>
      </c>
      <c r="D729" t="str" cm="1">
        <f t="array" ref="D729">_xlfn.IFS(Main[[#This Row],[Age]]&lt;=23,"[0-23]",Main[[#This Row],[Age]]&lt;=45,"[24-45]",Main[[#This Row],[Age]]&lt;=68,"[46-68]",Main[[#This Row],[Age]]&gt;68,"[68+]")</f>
        <v>[68+]</v>
      </c>
      <c r="E729" t="s">
        <v>12</v>
      </c>
      <c r="F729" t="s">
        <v>16</v>
      </c>
      <c r="G729" s="6">
        <v>37.96366040422194</v>
      </c>
      <c r="H729">
        <v>3</v>
      </c>
      <c r="I729">
        <v>3</v>
      </c>
      <c r="J729" s="3">
        <f>_xlfn.XLOOKUP(Main[[#This Row],[Patient_ID]],Hospitalvisits[Patient_ID],Hospitalvisits[Admission_Date])</f>
        <v>44637</v>
      </c>
      <c r="K729" s="3">
        <f>_xlfn.XLOOKUP(Main[[#This Row],[Patient_ID]],Hospitalvisits[Patient_ID],Hospitalvisits[Discharge_Date])</f>
        <v>44642</v>
      </c>
      <c r="L729">
        <f>Main[[#This Row],[Discharge Date]]-Main[[#This Row],[Admission Date]]</f>
        <v>5</v>
      </c>
      <c r="M729" t="str">
        <f>_xlfn.XLOOKUP(Main[[#This Row],[Patient_ID]],Hospitalvisits[Patient_ID],Hospitalvisits[Medical_Condition])</f>
        <v>Heart Disease</v>
      </c>
      <c r="N729" t="str">
        <f>_xlfn.XLOOKUP(Main[[#This Row],[Patient_ID]],Hospitalvisits[Patient_ID],Hospitalvisits[Department])</f>
        <v>Cardiology</v>
      </c>
      <c r="O729" s="8">
        <f>_xlfn.XLOOKUP(Main[[#This Row],[Patient_ID]],Financials[Patient_ID],Financials[Total_Bill_Amount])</f>
        <v>18007</v>
      </c>
      <c r="P729">
        <f>_xlfn.XLOOKUP(Main[[#This Row],[Patient_ID]],Financials[Patient_ID],Financials[Insurance_Coverage])</f>
        <v>10464.861641971989</v>
      </c>
      <c r="Q729">
        <f>Main[[#This Row],[Total  Bill Amount]]-Main[[#This Row],[Insurance Coverage]]</f>
        <v>7542.1383580280108</v>
      </c>
      <c r="R729">
        <f>_xlfn.XLOOKUP(Main[[#This Row],[Patient_ID]],Hospitalvisits[Patient_ID],Hospitalvisits[Readmission Status])</f>
        <v>0</v>
      </c>
      <c r="S729" t="str">
        <f>_xlfn.XLOOKUP(Main[[#This Row],[Patient_ID]],Hospitalvisits[Patient_ID],Hospitalvisits[Hospital_Bed])</f>
        <v>Semi-Private Room</v>
      </c>
    </row>
    <row r="730" spans="1:19">
      <c r="A730">
        <v>806</v>
      </c>
      <c r="B730" t="s">
        <v>819</v>
      </c>
      <c r="C730">
        <v>68</v>
      </c>
      <c r="D730" t="str" cm="1">
        <f t="array" ref="D730">_xlfn.IFS(Main[[#This Row],[Age]]&lt;=23,"[0-23]",Main[[#This Row],[Age]]&lt;=45,"[24-45]",Main[[#This Row],[Age]]&lt;=68,"[46-68]",Main[[#This Row],[Age]]&gt;68,"[68+]")</f>
        <v>[46-68]</v>
      </c>
      <c r="E730" t="s">
        <v>9</v>
      </c>
      <c r="F730" t="s">
        <v>13</v>
      </c>
      <c r="G730" s="6">
        <v>18.8252636450807</v>
      </c>
      <c r="H730">
        <v>5</v>
      </c>
      <c r="I730">
        <v>8</v>
      </c>
      <c r="J730" s="3">
        <f>_xlfn.XLOOKUP(Main[[#This Row],[Patient_ID]],Hospitalvisits[Patient_ID],Hospitalvisits[Admission_Date])</f>
        <v>44684</v>
      </c>
      <c r="K730" s="3">
        <f>_xlfn.XLOOKUP(Main[[#This Row],[Patient_ID]],Hospitalvisits[Patient_ID],Hospitalvisits[Discharge_Date])</f>
        <v>44689</v>
      </c>
      <c r="L730">
        <f>Main[[#This Row],[Discharge Date]]-Main[[#This Row],[Admission Date]]</f>
        <v>5</v>
      </c>
      <c r="M730" t="str">
        <f>_xlfn.XLOOKUP(Main[[#This Row],[Patient_ID]],Hospitalvisits[Patient_ID],Hospitalvisits[Medical_Condition])</f>
        <v>Severe Trauma</v>
      </c>
      <c r="N730" t="str">
        <f>_xlfn.XLOOKUP(Main[[#This Row],[Patient_ID]],Hospitalvisits[Patient_ID],Hospitalvisits[Department])</f>
        <v>Emergency</v>
      </c>
      <c r="O730" s="8">
        <f>_xlfn.XLOOKUP(Main[[#This Row],[Patient_ID]],Financials[Patient_ID],Financials[Total_Bill_Amount])</f>
        <v>12650</v>
      </c>
      <c r="P730">
        <f>_xlfn.XLOOKUP(Main[[#This Row],[Patient_ID]],Financials[Patient_ID],Financials[Insurance_Coverage])</f>
        <v>7413.1474149649684</v>
      </c>
      <c r="Q730">
        <f>Main[[#This Row],[Total  Bill Amount]]-Main[[#This Row],[Insurance Coverage]]</f>
        <v>5236.8525850350316</v>
      </c>
      <c r="R730">
        <f>_xlfn.XLOOKUP(Main[[#This Row],[Patient_ID]],Hospitalvisits[Patient_ID],Hospitalvisits[Readmission Status])</f>
        <v>0</v>
      </c>
      <c r="S730" t="str">
        <f>_xlfn.XLOOKUP(Main[[#This Row],[Patient_ID]],Hospitalvisits[Patient_ID],Hospitalvisits[Hospital_Bed])</f>
        <v>General Ward</v>
      </c>
    </row>
    <row r="731" spans="1:19">
      <c r="A731">
        <v>807</v>
      </c>
      <c r="B731" t="s">
        <v>820</v>
      </c>
      <c r="C731">
        <v>48</v>
      </c>
      <c r="D731" t="str" cm="1">
        <f t="array" ref="D731">_xlfn.IFS(Main[[#This Row],[Age]]&lt;=23,"[0-23]",Main[[#This Row],[Age]]&lt;=45,"[24-45]",Main[[#This Row],[Age]]&lt;=68,"[46-68]",Main[[#This Row],[Age]]&gt;68,"[68+]")</f>
        <v>[46-68]</v>
      </c>
      <c r="E731" t="s">
        <v>9</v>
      </c>
      <c r="F731" t="s">
        <v>10</v>
      </c>
      <c r="G731" s="6">
        <v>39.116380668856131</v>
      </c>
      <c r="H731">
        <v>1</v>
      </c>
      <c r="I731">
        <v>6</v>
      </c>
      <c r="J731" s="3">
        <f>_xlfn.XLOOKUP(Main[[#This Row],[Patient_ID]],Hospitalvisits[Patient_ID],Hospitalvisits[Admission_Date])</f>
        <v>44614</v>
      </c>
      <c r="K731" s="3">
        <f>_xlfn.XLOOKUP(Main[[#This Row],[Patient_ID]],Hospitalvisits[Patient_ID],Hospitalvisits[Discharge_Date])</f>
        <v>44627</v>
      </c>
      <c r="L731">
        <f>Main[[#This Row],[Discharge Date]]-Main[[#This Row],[Admission Date]]</f>
        <v>13</v>
      </c>
      <c r="M731" t="str">
        <f>_xlfn.XLOOKUP(Main[[#This Row],[Patient_ID]],Hospitalvisits[Patient_ID],Hospitalvisits[Medical_Condition])</f>
        <v>Tumor</v>
      </c>
      <c r="N731" t="str">
        <f>_xlfn.XLOOKUP(Main[[#This Row],[Patient_ID]],Hospitalvisits[Patient_ID],Hospitalvisits[Department])</f>
        <v>Oncology</v>
      </c>
      <c r="O731" s="8">
        <f>_xlfn.XLOOKUP(Main[[#This Row],[Patient_ID]],Financials[Patient_ID],Financials[Total_Bill_Amount])</f>
        <v>11124</v>
      </c>
      <c r="P731">
        <f>_xlfn.XLOOKUP(Main[[#This Row],[Patient_ID]],Financials[Patient_ID],Financials[Insurance_Coverage])</f>
        <v>6248.5565390959409</v>
      </c>
      <c r="Q731">
        <f>Main[[#This Row],[Total  Bill Amount]]-Main[[#This Row],[Insurance Coverage]]</f>
        <v>4875.4434609040591</v>
      </c>
      <c r="R731">
        <f>_xlfn.XLOOKUP(Main[[#This Row],[Patient_ID]],Hospitalvisits[Patient_ID],Hospitalvisits[Readmission Status])</f>
        <v>0</v>
      </c>
      <c r="S731" t="str">
        <f>_xlfn.XLOOKUP(Main[[#This Row],[Patient_ID]],Hospitalvisits[Patient_ID],Hospitalvisits[Hospital_Bed])</f>
        <v>Semi-Private Room</v>
      </c>
    </row>
    <row r="732" spans="1:19">
      <c r="A732">
        <v>808</v>
      </c>
      <c r="B732" t="s">
        <v>821</v>
      </c>
      <c r="C732">
        <v>68</v>
      </c>
      <c r="D732" t="str" cm="1">
        <f t="array" ref="D732">_xlfn.IFS(Main[[#This Row],[Age]]&lt;=23,"[0-23]",Main[[#This Row],[Age]]&lt;=45,"[24-45]",Main[[#This Row],[Age]]&lt;=68,"[46-68]",Main[[#This Row],[Age]]&gt;68,"[68+]")</f>
        <v>[46-68]</v>
      </c>
      <c r="E732" t="s">
        <v>9</v>
      </c>
      <c r="F732" t="s">
        <v>18</v>
      </c>
      <c r="G732" s="6">
        <v>16.11011867531877</v>
      </c>
      <c r="H732">
        <v>3</v>
      </c>
      <c r="I732">
        <v>7</v>
      </c>
      <c r="J732" s="3">
        <f>_xlfn.XLOOKUP(Main[[#This Row],[Patient_ID]],Hospitalvisits[Patient_ID],Hospitalvisits[Admission_Date])</f>
        <v>44732</v>
      </c>
      <c r="K732" s="3">
        <f>_xlfn.XLOOKUP(Main[[#This Row],[Patient_ID]],Hospitalvisits[Patient_ID],Hospitalvisits[Discharge_Date])</f>
        <v>44735</v>
      </c>
      <c r="L732">
        <f>Main[[#This Row],[Discharge Date]]-Main[[#This Row],[Admission Date]]</f>
        <v>3</v>
      </c>
      <c r="M732" t="str">
        <f>_xlfn.XLOOKUP(Main[[#This Row],[Patient_ID]],Hospitalvisits[Patient_ID],Hospitalvisits[Medical_Condition])</f>
        <v>Asthma</v>
      </c>
      <c r="N732" t="str">
        <f>_xlfn.XLOOKUP(Main[[#This Row],[Patient_ID]],Hospitalvisits[Patient_ID],Hospitalvisits[Department])</f>
        <v>Pediatrics</v>
      </c>
      <c r="O732" s="8">
        <f>_xlfn.XLOOKUP(Main[[#This Row],[Patient_ID]],Financials[Patient_ID],Financials[Total_Bill_Amount])</f>
        <v>21779</v>
      </c>
      <c r="P732">
        <f>_xlfn.XLOOKUP(Main[[#This Row],[Patient_ID]],Financials[Patient_ID],Financials[Insurance_Coverage])</f>
        <v>11616.50312821861</v>
      </c>
      <c r="Q732">
        <f>Main[[#This Row],[Total  Bill Amount]]-Main[[#This Row],[Insurance Coverage]]</f>
        <v>10162.49687178139</v>
      </c>
      <c r="R732">
        <f>_xlfn.XLOOKUP(Main[[#This Row],[Patient_ID]],Hospitalvisits[Patient_ID],Hospitalvisits[Readmission Status])</f>
        <v>0</v>
      </c>
      <c r="S732" t="str">
        <f>_xlfn.XLOOKUP(Main[[#This Row],[Patient_ID]],Hospitalvisits[Patient_ID],Hospitalvisits[Hospital_Bed])</f>
        <v>Semi-Private Room</v>
      </c>
    </row>
    <row r="733" spans="1:19">
      <c r="A733">
        <v>809</v>
      </c>
      <c r="B733" t="s">
        <v>822</v>
      </c>
      <c r="C733">
        <v>68</v>
      </c>
      <c r="D733" t="str" cm="1">
        <f t="array" ref="D733">_xlfn.IFS(Main[[#This Row],[Age]]&lt;=23,"[0-23]",Main[[#This Row],[Age]]&lt;=45,"[24-45]",Main[[#This Row],[Age]]&lt;=68,"[46-68]",Main[[#This Row],[Age]]&gt;68,"[68+]")</f>
        <v>[46-68]</v>
      </c>
      <c r="E733" t="s">
        <v>9</v>
      </c>
      <c r="F733" t="s">
        <v>16</v>
      </c>
      <c r="G733" s="6">
        <v>17.015141684719971</v>
      </c>
      <c r="H733">
        <v>2</v>
      </c>
      <c r="I733">
        <v>4</v>
      </c>
      <c r="J733" s="3">
        <f>_xlfn.XLOOKUP(Main[[#This Row],[Patient_ID]],Hospitalvisits[Patient_ID],Hospitalvisits[Admission_Date])</f>
        <v>44767</v>
      </c>
      <c r="K733" s="3">
        <f>_xlfn.XLOOKUP(Main[[#This Row],[Patient_ID]],Hospitalvisits[Patient_ID],Hospitalvisits[Discharge_Date])</f>
        <v>44770</v>
      </c>
      <c r="L733">
        <f>Main[[#This Row],[Discharge Date]]-Main[[#This Row],[Admission Date]]</f>
        <v>3</v>
      </c>
      <c r="M733" t="str">
        <f>_xlfn.XLOOKUP(Main[[#This Row],[Patient_ID]],Hospitalvisits[Patient_ID],Hospitalvisits[Medical_Condition])</f>
        <v>Allergies</v>
      </c>
      <c r="N733" t="str">
        <f>_xlfn.XLOOKUP(Main[[#This Row],[Patient_ID]],Hospitalvisits[Patient_ID],Hospitalvisits[Department])</f>
        <v>Pediatrics</v>
      </c>
      <c r="O733" s="8">
        <f>_xlfn.XLOOKUP(Main[[#This Row],[Patient_ID]],Financials[Patient_ID],Financials[Total_Bill_Amount])</f>
        <v>10130</v>
      </c>
      <c r="P733">
        <f>_xlfn.XLOOKUP(Main[[#This Row],[Patient_ID]],Financials[Patient_ID],Financials[Insurance_Coverage])</f>
        <v>6021.4529011994873</v>
      </c>
      <c r="Q733">
        <f>Main[[#This Row],[Total  Bill Amount]]-Main[[#This Row],[Insurance Coverage]]</f>
        <v>4108.5470988005127</v>
      </c>
      <c r="R733">
        <f>_xlfn.XLOOKUP(Main[[#This Row],[Patient_ID]],Hospitalvisits[Patient_ID],Hospitalvisits[Readmission Status])</f>
        <v>0</v>
      </c>
      <c r="S733" t="str">
        <f>_xlfn.XLOOKUP(Main[[#This Row],[Patient_ID]],Hospitalvisits[Patient_ID],Hospitalvisits[Hospital_Bed])</f>
        <v>ICU</v>
      </c>
    </row>
    <row r="734" spans="1:19">
      <c r="A734">
        <v>810</v>
      </c>
      <c r="B734" t="s">
        <v>823</v>
      </c>
      <c r="C734">
        <v>4</v>
      </c>
      <c r="D734" t="str" cm="1">
        <f t="array" ref="D734">_xlfn.IFS(Main[[#This Row],[Age]]&lt;=23,"[0-23]",Main[[#This Row],[Age]]&lt;=45,"[24-45]",Main[[#This Row],[Age]]&lt;=68,"[46-68]",Main[[#This Row],[Age]]&gt;68,"[68+]")</f>
        <v>[0-23]</v>
      </c>
      <c r="E734" t="s">
        <v>12</v>
      </c>
      <c r="F734" t="s">
        <v>16</v>
      </c>
      <c r="G734" s="6">
        <v>38.015291361213031</v>
      </c>
      <c r="H734">
        <v>0</v>
      </c>
      <c r="I734">
        <v>8</v>
      </c>
      <c r="J734" s="3">
        <f>_xlfn.XLOOKUP(Main[[#This Row],[Patient_ID]],Hospitalvisits[Patient_ID],Hospitalvisits[Admission_Date])</f>
        <v>45135</v>
      </c>
      <c r="K734" s="3">
        <f>_xlfn.XLOOKUP(Main[[#This Row],[Patient_ID]],Hospitalvisits[Patient_ID],Hospitalvisits[Discharge_Date])</f>
        <v>45147</v>
      </c>
      <c r="L734">
        <f>Main[[#This Row],[Discharge Date]]-Main[[#This Row],[Admission Date]]</f>
        <v>12</v>
      </c>
      <c r="M734" t="str">
        <f>_xlfn.XLOOKUP(Main[[#This Row],[Patient_ID]],Hospitalvisits[Patient_ID],Hospitalvisits[Medical_Condition])</f>
        <v>Seizures</v>
      </c>
      <c r="N734" t="str">
        <f>_xlfn.XLOOKUP(Main[[#This Row],[Patient_ID]],Hospitalvisits[Patient_ID],Hospitalvisits[Department])</f>
        <v>Neurology</v>
      </c>
      <c r="O734" s="8">
        <f>_xlfn.XLOOKUP(Main[[#This Row],[Patient_ID]],Financials[Patient_ID],Financials[Total_Bill_Amount])</f>
        <v>21035</v>
      </c>
      <c r="P734">
        <f>_xlfn.XLOOKUP(Main[[#This Row],[Patient_ID]],Financials[Patient_ID],Financials[Insurance_Coverage])</f>
        <v>13620.125252710281</v>
      </c>
      <c r="Q734">
        <f>Main[[#This Row],[Total  Bill Amount]]-Main[[#This Row],[Insurance Coverage]]</f>
        <v>7414.8747472897194</v>
      </c>
      <c r="R734">
        <f>_xlfn.XLOOKUP(Main[[#This Row],[Patient_ID]],Hospitalvisits[Patient_ID],Hospitalvisits[Readmission Status])</f>
        <v>0</v>
      </c>
      <c r="S734" t="str">
        <f>_xlfn.XLOOKUP(Main[[#This Row],[Patient_ID]],Hospitalvisits[Patient_ID],Hospitalvisits[Hospital_Bed])</f>
        <v>Private Room</v>
      </c>
    </row>
    <row r="735" spans="1:19">
      <c r="A735">
        <v>811</v>
      </c>
      <c r="B735" t="s">
        <v>824</v>
      </c>
      <c r="C735">
        <v>21</v>
      </c>
      <c r="D735" t="str" cm="1">
        <f t="array" ref="D735">_xlfn.IFS(Main[[#This Row],[Age]]&lt;=23,"[0-23]",Main[[#This Row],[Age]]&lt;=45,"[24-45]",Main[[#This Row],[Age]]&lt;=68,"[46-68]",Main[[#This Row],[Age]]&gt;68,"[68+]")</f>
        <v>[0-23]</v>
      </c>
      <c r="E735" t="s">
        <v>12</v>
      </c>
      <c r="F735" t="s">
        <v>13</v>
      </c>
      <c r="G735" s="6">
        <v>38.983637309829327</v>
      </c>
      <c r="H735">
        <v>5</v>
      </c>
      <c r="I735">
        <v>9</v>
      </c>
      <c r="J735" s="3">
        <f>_xlfn.XLOOKUP(Main[[#This Row],[Patient_ID]],Hospitalvisits[Patient_ID],Hospitalvisits[Admission_Date])</f>
        <v>44593</v>
      </c>
      <c r="K735" s="3">
        <f>_xlfn.XLOOKUP(Main[[#This Row],[Patient_ID]],Hospitalvisits[Patient_ID],Hospitalvisits[Discharge_Date])</f>
        <v>44597</v>
      </c>
      <c r="L735">
        <f>Main[[#This Row],[Discharge Date]]-Main[[#This Row],[Admission Date]]</f>
        <v>4</v>
      </c>
      <c r="M735" t="str">
        <f>_xlfn.XLOOKUP(Main[[#This Row],[Patient_ID]],Hospitalvisits[Patient_ID],Hospitalvisits[Medical_Condition])</f>
        <v>Fracture</v>
      </c>
      <c r="N735" t="str">
        <f>_xlfn.XLOOKUP(Main[[#This Row],[Patient_ID]],Hospitalvisits[Patient_ID],Hospitalvisits[Department])</f>
        <v>Orthopedics</v>
      </c>
      <c r="O735" s="8">
        <f>_xlfn.XLOOKUP(Main[[#This Row],[Patient_ID]],Financials[Patient_ID],Financials[Total_Bill_Amount])</f>
        <v>7313</v>
      </c>
      <c r="P735">
        <f>_xlfn.XLOOKUP(Main[[#This Row],[Patient_ID]],Financials[Patient_ID],Financials[Insurance_Coverage])</f>
        <v>6296.5138758310577</v>
      </c>
      <c r="Q735">
        <f>Main[[#This Row],[Total  Bill Amount]]-Main[[#This Row],[Insurance Coverage]]</f>
        <v>1016.4861241689423</v>
      </c>
      <c r="R735">
        <f>_xlfn.XLOOKUP(Main[[#This Row],[Patient_ID]],Hospitalvisits[Patient_ID],Hospitalvisits[Readmission Status])</f>
        <v>0</v>
      </c>
      <c r="S735" t="str">
        <f>_xlfn.XLOOKUP(Main[[#This Row],[Patient_ID]],Hospitalvisits[Patient_ID],Hospitalvisits[Hospital_Bed])</f>
        <v>General Ward</v>
      </c>
    </row>
    <row r="736" spans="1:19">
      <c r="A736">
        <v>812</v>
      </c>
      <c r="B736" t="s">
        <v>825</v>
      </c>
      <c r="C736">
        <v>87</v>
      </c>
      <c r="D736" t="str" cm="1">
        <f t="array" ref="D736">_xlfn.IFS(Main[[#This Row],[Age]]&lt;=23,"[0-23]",Main[[#This Row],[Age]]&lt;=45,"[24-45]",Main[[#This Row],[Age]]&lt;=68,"[46-68]",Main[[#This Row],[Age]]&gt;68,"[68+]")</f>
        <v>[68+]</v>
      </c>
      <c r="E736" t="s">
        <v>9</v>
      </c>
      <c r="F736" t="s">
        <v>10</v>
      </c>
      <c r="G736" s="6">
        <v>20.227287368921541</v>
      </c>
      <c r="H736">
        <v>2</v>
      </c>
      <c r="I736">
        <v>9</v>
      </c>
      <c r="J736" s="3">
        <f>_xlfn.XLOOKUP(Main[[#This Row],[Patient_ID]],Hospitalvisits[Patient_ID],Hospitalvisits[Admission_Date])</f>
        <v>44664</v>
      </c>
      <c r="K736" s="3">
        <f>_xlfn.XLOOKUP(Main[[#This Row],[Patient_ID]],Hospitalvisits[Patient_ID],Hospitalvisits[Discharge_Date])</f>
        <v>44676</v>
      </c>
      <c r="L736">
        <f>Main[[#This Row],[Discharge Date]]-Main[[#This Row],[Admission Date]]</f>
        <v>12</v>
      </c>
      <c r="M736" t="str">
        <f>_xlfn.XLOOKUP(Main[[#This Row],[Patient_ID]],Hospitalvisits[Patient_ID],Hospitalvisits[Medical_Condition])</f>
        <v>Stroke</v>
      </c>
      <c r="N736" t="str">
        <f>_xlfn.XLOOKUP(Main[[#This Row],[Patient_ID]],Hospitalvisits[Patient_ID],Hospitalvisits[Department])</f>
        <v>Neurology</v>
      </c>
      <c r="O736" s="8">
        <f>_xlfn.XLOOKUP(Main[[#This Row],[Patient_ID]],Financials[Patient_ID],Financials[Total_Bill_Amount])</f>
        <v>28701</v>
      </c>
      <c r="P736">
        <f>_xlfn.XLOOKUP(Main[[#This Row],[Patient_ID]],Financials[Patient_ID],Financials[Insurance_Coverage])</f>
        <v>19451.13764738206</v>
      </c>
      <c r="Q736">
        <f>Main[[#This Row],[Total  Bill Amount]]-Main[[#This Row],[Insurance Coverage]]</f>
        <v>9249.8623526179399</v>
      </c>
      <c r="R736">
        <f>_xlfn.XLOOKUP(Main[[#This Row],[Patient_ID]],Hospitalvisits[Patient_ID],Hospitalvisits[Readmission Status])</f>
        <v>0</v>
      </c>
      <c r="S736" t="str">
        <f>_xlfn.XLOOKUP(Main[[#This Row],[Patient_ID]],Hospitalvisits[Patient_ID],Hospitalvisits[Hospital_Bed])</f>
        <v>Private Room</v>
      </c>
    </row>
    <row r="737" spans="1:19">
      <c r="A737">
        <v>813</v>
      </c>
      <c r="B737" t="s">
        <v>826</v>
      </c>
      <c r="C737">
        <v>77</v>
      </c>
      <c r="D737" t="str" cm="1">
        <f t="array" ref="D737">_xlfn.IFS(Main[[#This Row],[Age]]&lt;=23,"[0-23]",Main[[#This Row],[Age]]&lt;=45,"[24-45]",Main[[#This Row],[Age]]&lt;=68,"[46-68]",Main[[#This Row],[Age]]&gt;68,"[68+]")</f>
        <v>[68+]</v>
      </c>
      <c r="E737" t="s">
        <v>12</v>
      </c>
      <c r="F737" t="s">
        <v>16</v>
      </c>
      <c r="G737" s="6">
        <v>20.737876495482279</v>
      </c>
      <c r="H737">
        <v>3</v>
      </c>
      <c r="I737">
        <v>6</v>
      </c>
      <c r="J737" s="3">
        <f>_xlfn.XLOOKUP(Main[[#This Row],[Patient_ID]],Hospitalvisits[Patient_ID],Hospitalvisits[Admission_Date])</f>
        <v>44811</v>
      </c>
      <c r="K737" s="3">
        <f>_xlfn.XLOOKUP(Main[[#This Row],[Patient_ID]],Hospitalvisits[Patient_ID],Hospitalvisits[Discharge_Date])</f>
        <v>44816</v>
      </c>
      <c r="L737">
        <f>Main[[#This Row],[Discharge Date]]-Main[[#This Row],[Admission Date]]</f>
        <v>5</v>
      </c>
      <c r="M737" t="str">
        <f>_xlfn.XLOOKUP(Main[[#This Row],[Patient_ID]],Hospitalvisits[Patient_ID],Hospitalvisits[Medical_Condition])</f>
        <v>Fracture</v>
      </c>
      <c r="N737" t="str">
        <f>_xlfn.XLOOKUP(Main[[#This Row],[Patient_ID]],Hospitalvisits[Patient_ID],Hospitalvisits[Department])</f>
        <v>Orthopedics</v>
      </c>
      <c r="O737" s="8">
        <f>_xlfn.XLOOKUP(Main[[#This Row],[Patient_ID]],Financials[Patient_ID],Financials[Total_Bill_Amount])</f>
        <v>46984</v>
      </c>
      <c r="P737">
        <f>_xlfn.XLOOKUP(Main[[#This Row],[Patient_ID]],Financials[Patient_ID],Financials[Insurance_Coverage])</f>
        <v>31678.176565939069</v>
      </c>
      <c r="Q737">
        <f>Main[[#This Row],[Total  Bill Amount]]-Main[[#This Row],[Insurance Coverage]]</f>
        <v>15305.823434060931</v>
      </c>
      <c r="R737">
        <f>_xlfn.XLOOKUP(Main[[#This Row],[Patient_ID]],Hospitalvisits[Patient_ID],Hospitalvisits[Readmission Status])</f>
        <v>0</v>
      </c>
      <c r="S737" t="str">
        <f>_xlfn.XLOOKUP(Main[[#This Row],[Patient_ID]],Hospitalvisits[Patient_ID],Hospitalvisits[Hospital_Bed])</f>
        <v>Semi-Private Room</v>
      </c>
    </row>
    <row r="738" spans="1:19">
      <c r="A738">
        <v>814</v>
      </c>
      <c r="B738" t="s">
        <v>827</v>
      </c>
      <c r="C738">
        <v>72</v>
      </c>
      <c r="D738" t="str" cm="1">
        <f t="array" ref="D738">_xlfn.IFS(Main[[#This Row],[Age]]&lt;=23,"[0-23]",Main[[#This Row],[Age]]&lt;=45,"[24-45]",Main[[#This Row],[Age]]&lt;=68,"[46-68]",Main[[#This Row],[Age]]&gt;68,"[68+]")</f>
        <v>[68+]</v>
      </c>
      <c r="E738" t="s">
        <v>12</v>
      </c>
      <c r="F738" t="s">
        <v>16</v>
      </c>
      <c r="G738" s="6">
        <v>22.57536706106012</v>
      </c>
      <c r="H738">
        <v>0</v>
      </c>
      <c r="I738">
        <v>2</v>
      </c>
      <c r="J738" s="3">
        <f>_xlfn.XLOOKUP(Main[[#This Row],[Patient_ID]],Hospitalvisits[Patient_ID],Hospitalvisits[Admission_Date])</f>
        <v>45020</v>
      </c>
      <c r="K738" s="3">
        <f>_xlfn.XLOOKUP(Main[[#This Row],[Patient_ID]],Hospitalvisits[Patient_ID],Hospitalvisits[Discharge_Date])</f>
        <v>45026</v>
      </c>
      <c r="L738">
        <f>Main[[#This Row],[Discharge Date]]-Main[[#This Row],[Admission Date]]</f>
        <v>6</v>
      </c>
      <c r="M738" t="str">
        <f>_xlfn.XLOOKUP(Main[[#This Row],[Patient_ID]],Hospitalvisits[Patient_ID],Hospitalvisits[Medical_Condition])</f>
        <v>Heart Attack (STEMI)</v>
      </c>
      <c r="N738" t="str">
        <f>_xlfn.XLOOKUP(Main[[#This Row],[Patient_ID]],Hospitalvisits[Patient_ID],Hospitalvisits[Department])</f>
        <v>Cardiology</v>
      </c>
      <c r="O738" s="8">
        <f>_xlfn.XLOOKUP(Main[[#This Row],[Patient_ID]],Financials[Patient_ID],Financials[Total_Bill_Amount])</f>
        <v>12903</v>
      </c>
      <c r="P738">
        <f>_xlfn.XLOOKUP(Main[[#This Row],[Patient_ID]],Financials[Patient_ID],Financials[Insurance_Coverage])</f>
        <v>10357.448700186111</v>
      </c>
      <c r="Q738">
        <f>Main[[#This Row],[Total  Bill Amount]]-Main[[#This Row],[Insurance Coverage]]</f>
        <v>2545.5512998138893</v>
      </c>
      <c r="R738">
        <f>_xlfn.XLOOKUP(Main[[#This Row],[Patient_ID]],Hospitalvisits[Patient_ID],Hospitalvisits[Readmission Status])</f>
        <v>0</v>
      </c>
      <c r="S738" t="str">
        <f>_xlfn.XLOOKUP(Main[[#This Row],[Patient_ID]],Hospitalvisits[Patient_ID],Hospitalvisits[Hospital_Bed])</f>
        <v>General Ward</v>
      </c>
    </row>
    <row r="739" spans="1:19">
      <c r="A739">
        <v>815</v>
      </c>
      <c r="B739" t="s">
        <v>828</v>
      </c>
      <c r="C739">
        <v>36</v>
      </c>
      <c r="D739" t="str" cm="1">
        <f t="array" ref="D739">_xlfn.IFS(Main[[#This Row],[Age]]&lt;=23,"[0-23]",Main[[#This Row],[Age]]&lt;=45,"[24-45]",Main[[#This Row],[Age]]&lt;=68,"[46-68]",Main[[#This Row],[Age]]&gt;68,"[68+]")</f>
        <v>[24-45]</v>
      </c>
      <c r="E739" t="s">
        <v>12</v>
      </c>
      <c r="F739" t="s">
        <v>16</v>
      </c>
      <c r="G739" s="6">
        <v>32.905689530236977</v>
      </c>
      <c r="H739">
        <v>3</v>
      </c>
      <c r="I739">
        <v>7</v>
      </c>
      <c r="J739" s="3">
        <f>_xlfn.XLOOKUP(Main[[#This Row],[Patient_ID]],Hospitalvisits[Patient_ID],Hospitalvisits[Admission_Date])</f>
        <v>44717</v>
      </c>
      <c r="K739" s="3">
        <f>_xlfn.XLOOKUP(Main[[#This Row],[Patient_ID]],Hospitalvisits[Patient_ID],Hospitalvisits[Discharge_Date])</f>
        <v>44722</v>
      </c>
      <c r="L739">
        <f>Main[[#This Row],[Discharge Date]]-Main[[#This Row],[Admission Date]]</f>
        <v>5</v>
      </c>
      <c r="M739" t="str">
        <f>_xlfn.XLOOKUP(Main[[#This Row],[Patient_ID]],Hospitalvisits[Patient_ID],Hospitalvisits[Medical_Condition])</f>
        <v>Fracture</v>
      </c>
      <c r="N739" t="str">
        <f>_xlfn.XLOOKUP(Main[[#This Row],[Patient_ID]],Hospitalvisits[Patient_ID],Hospitalvisits[Department])</f>
        <v>Orthopedics</v>
      </c>
      <c r="O739" s="8">
        <f>_xlfn.XLOOKUP(Main[[#This Row],[Patient_ID]],Financials[Patient_ID],Financials[Total_Bill_Amount])</f>
        <v>34507</v>
      </c>
      <c r="P739">
        <f>_xlfn.XLOOKUP(Main[[#This Row],[Patient_ID]],Financials[Patient_ID],Financials[Insurance_Coverage])</f>
        <v>29051.36141660417</v>
      </c>
      <c r="Q739">
        <f>Main[[#This Row],[Total  Bill Amount]]-Main[[#This Row],[Insurance Coverage]]</f>
        <v>5455.6385833958302</v>
      </c>
      <c r="R739">
        <f>_xlfn.XLOOKUP(Main[[#This Row],[Patient_ID]],Hospitalvisits[Patient_ID],Hospitalvisits[Readmission Status])</f>
        <v>0</v>
      </c>
      <c r="S739" t="str">
        <f>_xlfn.XLOOKUP(Main[[#This Row],[Patient_ID]],Hospitalvisits[Patient_ID],Hospitalvisits[Hospital_Bed])</f>
        <v>Private Room</v>
      </c>
    </row>
    <row r="740" spans="1:19">
      <c r="A740">
        <v>816</v>
      </c>
      <c r="B740" t="s">
        <v>829</v>
      </c>
      <c r="C740">
        <v>28</v>
      </c>
      <c r="D740" t="str" cm="1">
        <f t="array" ref="D740">_xlfn.IFS(Main[[#This Row],[Age]]&lt;=23,"[0-23]",Main[[#This Row],[Age]]&lt;=45,"[24-45]",Main[[#This Row],[Age]]&lt;=68,"[46-68]",Main[[#This Row],[Age]]&gt;68,"[68+]")</f>
        <v>[24-45]</v>
      </c>
      <c r="E740" t="s">
        <v>9</v>
      </c>
      <c r="F740" t="s">
        <v>10</v>
      </c>
      <c r="G740" s="6">
        <v>25.75875452718163</v>
      </c>
      <c r="H740">
        <v>5</v>
      </c>
      <c r="I740">
        <v>1</v>
      </c>
      <c r="J740" s="3">
        <f>_xlfn.XLOOKUP(Main[[#This Row],[Patient_ID]],Hospitalvisits[Patient_ID],Hospitalvisits[Admission_Date])</f>
        <v>45089</v>
      </c>
      <c r="K740" s="3">
        <f>_xlfn.XLOOKUP(Main[[#This Row],[Patient_ID]],Hospitalvisits[Patient_ID],Hospitalvisits[Discharge_Date])</f>
        <v>45094</v>
      </c>
      <c r="L740">
        <f>Main[[#This Row],[Discharge Date]]-Main[[#This Row],[Admission Date]]</f>
        <v>5</v>
      </c>
      <c r="M740" t="str">
        <f>_xlfn.XLOOKUP(Main[[#This Row],[Patient_ID]],Hospitalvisits[Patient_ID],Hospitalvisits[Medical_Condition])</f>
        <v>Hypertension</v>
      </c>
      <c r="N740" t="str">
        <f>_xlfn.XLOOKUP(Main[[#This Row],[Patient_ID]],Hospitalvisits[Patient_ID],Hospitalvisits[Department])</f>
        <v>Cardiology</v>
      </c>
      <c r="O740" s="8">
        <f>_xlfn.XLOOKUP(Main[[#This Row],[Patient_ID]],Financials[Patient_ID],Financials[Total_Bill_Amount])</f>
        <v>12304</v>
      </c>
      <c r="P740">
        <f>_xlfn.XLOOKUP(Main[[#This Row],[Patient_ID]],Financials[Patient_ID],Financials[Insurance_Coverage])</f>
        <v>9220.4393430752007</v>
      </c>
      <c r="Q740">
        <f>Main[[#This Row],[Total  Bill Amount]]-Main[[#This Row],[Insurance Coverage]]</f>
        <v>3083.5606569247993</v>
      </c>
      <c r="R740">
        <f>_xlfn.XLOOKUP(Main[[#This Row],[Patient_ID]],Hospitalvisits[Patient_ID],Hospitalvisits[Readmission Status])</f>
        <v>0</v>
      </c>
      <c r="S740" t="str">
        <f>_xlfn.XLOOKUP(Main[[#This Row],[Patient_ID]],Hospitalvisits[Patient_ID],Hospitalvisits[Hospital_Bed])</f>
        <v>ICU</v>
      </c>
    </row>
    <row r="741" spans="1:19">
      <c r="A741">
        <v>817</v>
      </c>
      <c r="B741" t="s">
        <v>830</v>
      </c>
      <c r="C741">
        <v>72</v>
      </c>
      <c r="D741" t="str" cm="1">
        <f t="array" ref="D741">_xlfn.IFS(Main[[#This Row],[Age]]&lt;=23,"[0-23]",Main[[#This Row],[Age]]&lt;=45,"[24-45]",Main[[#This Row],[Age]]&lt;=68,"[46-68]",Main[[#This Row],[Age]]&gt;68,"[68+]")</f>
        <v>[68+]</v>
      </c>
      <c r="E741" t="s">
        <v>9</v>
      </c>
      <c r="F741" t="s">
        <v>18</v>
      </c>
      <c r="G741" s="6">
        <v>31.521293535297261</v>
      </c>
      <c r="H741">
        <v>0</v>
      </c>
      <c r="I741">
        <v>8</v>
      </c>
      <c r="J741" s="3">
        <f>_xlfn.XLOOKUP(Main[[#This Row],[Patient_ID]],Hospitalvisits[Patient_ID],Hospitalvisits[Admission_Date])</f>
        <v>44851</v>
      </c>
      <c r="K741" s="3">
        <f>_xlfn.XLOOKUP(Main[[#This Row],[Patient_ID]],Hospitalvisits[Patient_ID],Hospitalvisits[Discharge_Date])</f>
        <v>44853</v>
      </c>
      <c r="L741">
        <f>Main[[#This Row],[Discharge Date]]-Main[[#This Row],[Admission Date]]</f>
        <v>2</v>
      </c>
      <c r="M741" t="str">
        <f>_xlfn.XLOOKUP(Main[[#This Row],[Patient_ID]],Hospitalvisits[Patient_ID],Hospitalvisits[Medical_Condition])</f>
        <v>Arthritis</v>
      </c>
      <c r="N741" t="str">
        <f>_xlfn.XLOOKUP(Main[[#This Row],[Patient_ID]],Hospitalvisits[Patient_ID],Hospitalvisits[Department])</f>
        <v>Orthopedics</v>
      </c>
      <c r="O741" s="8">
        <f>_xlfn.XLOOKUP(Main[[#This Row],[Patient_ID]],Financials[Patient_ID],Financials[Total_Bill_Amount])</f>
        <v>6526</v>
      </c>
      <c r="P741">
        <f>_xlfn.XLOOKUP(Main[[#This Row],[Patient_ID]],Financials[Patient_ID],Financials[Insurance_Coverage])</f>
        <v>4810.3413384285177</v>
      </c>
      <c r="Q741">
        <f>Main[[#This Row],[Total  Bill Amount]]-Main[[#This Row],[Insurance Coverage]]</f>
        <v>1715.6586615714823</v>
      </c>
      <c r="R741">
        <f>_xlfn.XLOOKUP(Main[[#This Row],[Patient_ID]],Hospitalvisits[Patient_ID],Hospitalvisits[Readmission Status])</f>
        <v>0</v>
      </c>
      <c r="S741" t="str">
        <f>_xlfn.XLOOKUP(Main[[#This Row],[Patient_ID]],Hospitalvisits[Patient_ID],Hospitalvisits[Hospital_Bed])</f>
        <v>General Ward</v>
      </c>
    </row>
    <row r="742" spans="1:19">
      <c r="A742">
        <v>818</v>
      </c>
      <c r="B742" t="s">
        <v>831</v>
      </c>
      <c r="C742">
        <v>13</v>
      </c>
      <c r="D742" t="str" cm="1">
        <f t="array" ref="D742">_xlfn.IFS(Main[[#This Row],[Age]]&lt;=23,"[0-23]",Main[[#This Row],[Age]]&lt;=45,"[24-45]",Main[[#This Row],[Age]]&lt;=68,"[46-68]",Main[[#This Row],[Age]]&gt;68,"[68+]")</f>
        <v>[0-23]</v>
      </c>
      <c r="E742" t="s">
        <v>12</v>
      </c>
      <c r="F742" t="s">
        <v>13</v>
      </c>
      <c r="G742" s="6">
        <v>26.758263639581571</v>
      </c>
      <c r="H742">
        <v>0</v>
      </c>
      <c r="I742">
        <v>2</v>
      </c>
      <c r="J742" s="3">
        <f>_xlfn.XLOOKUP(Main[[#This Row],[Patient_ID]],Hospitalvisits[Patient_ID],Hospitalvisits[Admission_Date])</f>
        <v>44995</v>
      </c>
      <c r="K742" s="3">
        <f>_xlfn.XLOOKUP(Main[[#This Row],[Patient_ID]],Hospitalvisits[Patient_ID],Hospitalvisits[Discharge_Date])</f>
        <v>44996</v>
      </c>
      <c r="L742">
        <f>Main[[#This Row],[Discharge Date]]-Main[[#This Row],[Admission Date]]</f>
        <v>1</v>
      </c>
      <c r="M742" t="str">
        <f>_xlfn.XLOOKUP(Main[[#This Row],[Patient_ID]],Hospitalvisits[Patient_ID],Hospitalvisits[Medical_Condition])</f>
        <v>Allergies</v>
      </c>
      <c r="N742" t="str">
        <f>_xlfn.XLOOKUP(Main[[#This Row],[Patient_ID]],Hospitalvisits[Patient_ID],Hospitalvisits[Department])</f>
        <v>Pediatrics</v>
      </c>
      <c r="O742" s="8">
        <f>_xlfn.XLOOKUP(Main[[#This Row],[Patient_ID]],Financials[Patient_ID],Financials[Total_Bill_Amount])</f>
        <v>3727</v>
      </c>
      <c r="P742">
        <f>_xlfn.XLOOKUP(Main[[#This Row],[Patient_ID]],Financials[Patient_ID],Financials[Insurance_Coverage])</f>
        <v>2725.144427552063</v>
      </c>
      <c r="Q742">
        <f>Main[[#This Row],[Total  Bill Amount]]-Main[[#This Row],[Insurance Coverage]]</f>
        <v>1001.855572447937</v>
      </c>
      <c r="R742">
        <f>_xlfn.XLOOKUP(Main[[#This Row],[Patient_ID]],Hospitalvisits[Patient_ID],Hospitalvisits[Readmission Status])</f>
        <v>0</v>
      </c>
      <c r="S742" t="str">
        <f>_xlfn.XLOOKUP(Main[[#This Row],[Patient_ID]],Hospitalvisits[Patient_ID],Hospitalvisits[Hospital_Bed])</f>
        <v>Semi-Private Room</v>
      </c>
    </row>
    <row r="743" spans="1:19">
      <c r="A743">
        <v>819</v>
      </c>
      <c r="B743" t="s">
        <v>832</v>
      </c>
      <c r="C743">
        <v>67</v>
      </c>
      <c r="D743" t="str" cm="1">
        <f t="array" ref="D743">_xlfn.IFS(Main[[#This Row],[Age]]&lt;=23,"[0-23]",Main[[#This Row],[Age]]&lt;=45,"[24-45]",Main[[#This Row],[Age]]&lt;=68,"[46-68]",Main[[#This Row],[Age]]&gt;68,"[68+]")</f>
        <v>[46-68]</v>
      </c>
      <c r="E743" t="s">
        <v>9</v>
      </c>
      <c r="F743" t="s">
        <v>18</v>
      </c>
      <c r="G743" s="6">
        <v>24.7585289035645</v>
      </c>
      <c r="H743">
        <v>5</v>
      </c>
      <c r="I743">
        <v>10</v>
      </c>
      <c r="J743" s="3">
        <f>_xlfn.XLOOKUP(Main[[#This Row],[Patient_ID]],Hospitalvisits[Patient_ID],Hospitalvisits[Admission_Date])</f>
        <v>44664</v>
      </c>
      <c r="K743" s="3">
        <f>_xlfn.XLOOKUP(Main[[#This Row],[Patient_ID]],Hospitalvisits[Patient_ID],Hospitalvisits[Discharge_Date])</f>
        <v>44667</v>
      </c>
      <c r="L743">
        <f>Main[[#This Row],[Discharge Date]]-Main[[#This Row],[Admission Date]]</f>
        <v>3</v>
      </c>
      <c r="M743" t="str">
        <f>_xlfn.XLOOKUP(Main[[#This Row],[Patient_ID]],Hospitalvisits[Patient_ID],Hospitalvisits[Medical_Condition])</f>
        <v>Heart Disease</v>
      </c>
      <c r="N743" t="str">
        <f>_xlfn.XLOOKUP(Main[[#This Row],[Patient_ID]],Hospitalvisits[Patient_ID],Hospitalvisits[Department])</f>
        <v>Cardiology</v>
      </c>
      <c r="O743" s="8">
        <f>_xlfn.XLOOKUP(Main[[#This Row],[Patient_ID]],Financials[Patient_ID],Financials[Total_Bill_Amount])</f>
        <v>26879</v>
      </c>
      <c r="P743">
        <f>_xlfn.XLOOKUP(Main[[#This Row],[Patient_ID]],Financials[Patient_ID],Financials[Insurance_Coverage])</f>
        <v>16213.94738133624</v>
      </c>
      <c r="Q743">
        <f>Main[[#This Row],[Total  Bill Amount]]-Main[[#This Row],[Insurance Coverage]]</f>
        <v>10665.05261866376</v>
      </c>
      <c r="R743">
        <f>_xlfn.XLOOKUP(Main[[#This Row],[Patient_ID]],Hospitalvisits[Patient_ID],Hospitalvisits[Readmission Status])</f>
        <v>0</v>
      </c>
      <c r="S743" t="str">
        <f>_xlfn.XLOOKUP(Main[[#This Row],[Patient_ID]],Hospitalvisits[Patient_ID],Hospitalvisits[Hospital_Bed])</f>
        <v>Private Room</v>
      </c>
    </row>
    <row r="744" spans="1:19">
      <c r="A744">
        <v>820</v>
      </c>
      <c r="B744" t="s">
        <v>833</v>
      </c>
      <c r="C744">
        <v>11</v>
      </c>
      <c r="D744" t="str" cm="1">
        <f t="array" ref="D744">_xlfn.IFS(Main[[#This Row],[Age]]&lt;=23,"[0-23]",Main[[#This Row],[Age]]&lt;=45,"[24-45]",Main[[#This Row],[Age]]&lt;=68,"[46-68]",Main[[#This Row],[Age]]&gt;68,"[68+]")</f>
        <v>[0-23]</v>
      </c>
      <c r="E744" t="s">
        <v>9</v>
      </c>
      <c r="F744" t="s">
        <v>18</v>
      </c>
      <c r="G744" s="6">
        <v>32.317295928525482</v>
      </c>
      <c r="H744">
        <v>4</v>
      </c>
      <c r="I744">
        <v>8</v>
      </c>
      <c r="J744" s="3">
        <f>_xlfn.XLOOKUP(Main[[#This Row],[Patient_ID]],Hospitalvisits[Patient_ID],Hospitalvisits[Admission_Date])</f>
        <v>44668</v>
      </c>
      <c r="K744" s="3">
        <f>_xlfn.XLOOKUP(Main[[#This Row],[Patient_ID]],Hospitalvisits[Patient_ID],Hospitalvisits[Discharge_Date])</f>
        <v>44678</v>
      </c>
      <c r="L744">
        <f>Main[[#This Row],[Discharge Date]]-Main[[#This Row],[Admission Date]]</f>
        <v>10</v>
      </c>
      <c r="M744" t="str">
        <f>_xlfn.XLOOKUP(Main[[#This Row],[Patient_ID]],Hospitalvisits[Patient_ID],Hospitalvisits[Medical_Condition])</f>
        <v>Stroke</v>
      </c>
      <c r="N744" t="str">
        <f>_xlfn.XLOOKUP(Main[[#This Row],[Patient_ID]],Hospitalvisits[Patient_ID],Hospitalvisits[Department])</f>
        <v>Neurology</v>
      </c>
      <c r="O744" s="8">
        <f>_xlfn.XLOOKUP(Main[[#This Row],[Patient_ID]],Financials[Patient_ID],Financials[Total_Bill_Amount])</f>
        <v>17612</v>
      </c>
      <c r="P744">
        <f>_xlfn.XLOOKUP(Main[[#This Row],[Patient_ID]],Financials[Patient_ID],Financials[Insurance_Coverage])</f>
        <v>10740.446111179759</v>
      </c>
      <c r="Q744">
        <f>Main[[#This Row],[Total  Bill Amount]]-Main[[#This Row],[Insurance Coverage]]</f>
        <v>6871.5538888202409</v>
      </c>
      <c r="R744">
        <f>_xlfn.XLOOKUP(Main[[#This Row],[Patient_ID]],Hospitalvisits[Patient_ID],Hospitalvisits[Readmission Status])</f>
        <v>0</v>
      </c>
      <c r="S744" t="str">
        <f>_xlfn.XLOOKUP(Main[[#This Row],[Patient_ID]],Hospitalvisits[Patient_ID],Hospitalvisits[Hospital_Bed])</f>
        <v>Private Room</v>
      </c>
    </row>
    <row r="745" spans="1:19">
      <c r="A745">
        <v>821</v>
      </c>
      <c r="B745" t="s">
        <v>834</v>
      </c>
      <c r="C745">
        <v>52</v>
      </c>
      <c r="D745" t="str" cm="1">
        <f t="array" ref="D745">_xlfn.IFS(Main[[#This Row],[Age]]&lt;=23,"[0-23]",Main[[#This Row],[Age]]&lt;=45,"[24-45]",Main[[#This Row],[Age]]&lt;=68,"[46-68]",Main[[#This Row],[Age]]&gt;68,"[68+]")</f>
        <v>[46-68]</v>
      </c>
      <c r="E745" t="s">
        <v>9</v>
      </c>
      <c r="F745" t="s">
        <v>13</v>
      </c>
      <c r="G745" s="6">
        <v>31.262890341462231</v>
      </c>
      <c r="H745">
        <v>3</v>
      </c>
      <c r="I745">
        <v>9</v>
      </c>
      <c r="J745" s="3">
        <f>_xlfn.XLOOKUP(Main[[#This Row],[Patient_ID]],Hospitalvisits[Patient_ID],Hospitalvisits[Admission_Date])</f>
        <v>44741</v>
      </c>
      <c r="K745" s="3">
        <f>_xlfn.XLOOKUP(Main[[#This Row],[Patient_ID]],Hospitalvisits[Patient_ID],Hospitalvisits[Discharge_Date])</f>
        <v>44746</v>
      </c>
      <c r="L745">
        <f>Main[[#This Row],[Discharge Date]]-Main[[#This Row],[Admission Date]]</f>
        <v>5</v>
      </c>
      <c r="M745" t="str">
        <f>_xlfn.XLOOKUP(Main[[#This Row],[Patient_ID]],Hospitalvisits[Patient_ID],Hospitalvisits[Medical_Condition])</f>
        <v>Internal Bleeding</v>
      </c>
      <c r="N745" t="str">
        <f>_xlfn.XLOOKUP(Main[[#This Row],[Patient_ID]],Hospitalvisits[Patient_ID],Hospitalvisits[Department])</f>
        <v>Emergency</v>
      </c>
      <c r="O745" s="8">
        <f>_xlfn.XLOOKUP(Main[[#This Row],[Patient_ID]],Financials[Patient_ID],Financials[Total_Bill_Amount])</f>
        <v>44652</v>
      </c>
      <c r="P745">
        <f>_xlfn.XLOOKUP(Main[[#This Row],[Patient_ID]],Financials[Patient_ID],Financials[Insurance_Coverage])</f>
        <v>39476.556935530542</v>
      </c>
      <c r="Q745">
        <f>Main[[#This Row],[Total  Bill Amount]]-Main[[#This Row],[Insurance Coverage]]</f>
        <v>5175.4430644694585</v>
      </c>
      <c r="R745">
        <f>_xlfn.XLOOKUP(Main[[#This Row],[Patient_ID]],Hospitalvisits[Patient_ID],Hospitalvisits[Readmission Status])</f>
        <v>0</v>
      </c>
      <c r="S745" t="str">
        <f>_xlfn.XLOOKUP(Main[[#This Row],[Patient_ID]],Hospitalvisits[Patient_ID],Hospitalvisits[Hospital_Bed])</f>
        <v>ICU</v>
      </c>
    </row>
    <row r="746" spans="1:19">
      <c r="A746">
        <v>822</v>
      </c>
      <c r="B746" t="s">
        <v>835</v>
      </c>
      <c r="C746">
        <v>9</v>
      </c>
      <c r="D746" t="str" cm="1">
        <f t="array" ref="D746">_xlfn.IFS(Main[[#This Row],[Age]]&lt;=23,"[0-23]",Main[[#This Row],[Age]]&lt;=45,"[24-45]",Main[[#This Row],[Age]]&lt;=68,"[46-68]",Main[[#This Row],[Age]]&gt;68,"[68+]")</f>
        <v>[0-23]</v>
      </c>
      <c r="E746" t="s">
        <v>12</v>
      </c>
      <c r="F746" t="s">
        <v>10</v>
      </c>
      <c r="G746" s="6">
        <v>34.922243295045881</v>
      </c>
      <c r="H746">
        <v>3</v>
      </c>
      <c r="I746">
        <v>2</v>
      </c>
      <c r="J746" s="3">
        <f>_xlfn.XLOOKUP(Main[[#This Row],[Patient_ID]],Hospitalvisits[Patient_ID],Hospitalvisits[Admission_Date])</f>
        <v>44814</v>
      </c>
      <c r="K746" s="3">
        <f>_xlfn.XLOOKUP(Main[[#This Row],[Patient_ID]],Hospitalvisits[Patient_ID],Hospitalvisits[Discharge_Date])</f>
        <v>44834</v>
      </c>
      <c r="L746">
        <f>Main[[#This Row],[Discharge Date]]-Main[[#This Row],[Admission Date]]</f>
        <v>20</v>
      </c>
      <c r="M746" t="str">
        <f>_xlfn.XLOOKUP(Main[[#This Row],[Patient_ID]],Hospitalvisits[Patient_ID],Hospitalvisits[Medical_Condition])</f>
        <v>Cancer</v>
      </c>
      <c r="N746" t="str">
        <f>_xlfn.XLOOKUP(Main[[#This Row],[Patient_ID]],Hospitalvisits[Patient_ID],Hospitalvisits[Department])</f>
        <v>Oncology</v>
      </c>
      <c r="O746" s="8">
        <f>_xlfn.XLOOKUP(Main[[#This Row],[Patient_ID]],Financials[Patient_ID],Financials[Total_Bill_Amount])</f>
        <v>21101</v>
      </c>
      <c r="P746">
        <f>_xlfn.XLOOKUP(Main[[#This Row],[Patient_ID]],Financials[Patient_ID],Financials[Insurance_Coverage])</f>
        <v>18226.29398917485</v>
      </c>
      <c r="Q746">
        <f>Main[[#This Row],[Total  Bill Amount]]-Main[[#This Row],[Insurance Coverage]]</f>
        <v>2874.7060108251499</v>
      </c>
      <c r="R746">
        <f>_xlfn.XLOOKUP(Main[[#This Row],[Patient_ID]],Hospitalvisits[Patient_ID],Hospitalvisits[Readmission Status])</f>
        <v>0</v>
      </c>
      <c r="S746" t="str">
        <f>_xlfn.XLOOKUP(Main[[#This Row],[Patient_ID]],Hospitalvisits[Patient_ID],Hospitalvisits[Hospital_Bed])</f>
        <v>Private Room</v>
      </c>
    </row>
    <row r="747" spans="1:19">
      <c r="A747">
        <v>823</v>
      </c>
      <c r="B747" t="s">
        <v>836</v>
      </c>
      <c r="C747">
        <v>14</v>
      </c>
      <c r="D747" t="str" cm="1">
        <f t="array" ref="D747">_xlfn.IFS(Main[[#This Row],[Age]]&lt;=23,"[0-23]",Main[[#This Row],[Age]]&lt;=45,"[24-45]",Main[[#This Row],[Age]]&lt;=68,"[46-68]",Main[[#This Row],[Age]]&gt;68,"[68+]")</f>
        <v>[0-23]</v>
      </c>
      <c r="E747" t="s">
        <v>12</v>
      </c>
      <c r="F747" t="s">
        <v>10</v>
      </c>
      <c r="G747" s="6">
        <v>28.633321429329541</v>
      </c>
      <c r="H747">
        <v>2</v>
      </c>
      <c r="I747">
        <v>5</v>
      </c>
      <c r="J747" s="3">
        <f>_xlfn.XLOOKUP(Main[[#This Row],[Patient_ID]],Hospitalvisits[Patient_ID],Hospitalvisits[Admission_Date])</f>
        <v>44594</v>
      </c>
      <c r="K747" s="3">
        <f>_xlfn.XLOOKUP(Main[[#This Row],[Patient_ID]],Hospitalvisits[Patient_ID],Hospitalvisits[Discharge_Date])</f>
        <v>44604</v>
      </c>
      <c r="L747">
        <f>Main[[#This Row],[Discharge Date]]-Main[[#This Row],[Admission Date]]</f>
        <v>10</v>
      </c>
      <c r="M747" t="str">
        <f>_xlfn.XLOOKUP(Main[[#This Row],[Patient_ID]],Hospitalvisits[Patient_ID],Hospitalvisits[Medical_Condition])</f>
        <v>Internal Bleeding</v>
      </c>
      <c r="N747" t="str">
        <f>_xlfn.XLOOKUP(Main[[#This Row],[Patient_ID]],Hospitalvisits[Patient_ID],Hospitalvisits[Department])</f>
        <v>Emergency</v>
      </c>
      <c r="O747" s="8">
        <f>_xlfn.XLOOKUP(Main[[#This Row],[Patient_ID]],Financials[Patient_ID],Financials[Total_Bill_Amount])</f>
        <v>25143</v>
      </c>
      <c r="P747">
        <f>_xlfn.XLOOKUP(Main[[#This Row],[Patient_ID]],Financials[Patient_ID],Financials[Insurance_Coverage])</f>
        <v>15422.37201936774</v>
      </c>
      <c r="Q747">
        <f>Main[[#This Row],[Total  Bill Amount]]-Main[[#This Row],[Insurance Coverage]]</f>
        <v>9720.62798063226</v>
      </c>
      <c r="R747">
        <f>_xlfn.XLOOKUP(Main[[#This Row],[Patient_ID]],Hospitalvisits[Patient_ID],Hospitalvisits[Readmission Status])</f>
        <v>1</v>
      </c>
      <c r="S747" t="str">
        <f>_xlfn.XLOOKUP(Main[[#This Row],[Patient_ID]],Hospitalvisits[Patient_ID],Hospitalvisits[Hospital_Bed])</f>
        <v>Semi-Private Room</v>
      </c>
    </row>
    <row r="748" spans="1:19">
      <c r="A748">
        <v>824</v>
      </c>
      <c r="B748" t="s">
        <v>837</v>
      </c>
      <c r="C748">
        <v>15</v>
      </c>
      <c r="D748" t="str" cm="1">
        <f t="array" ref="D748">_xlfn.IFS(Main[[#This Row],[Age]]&lt;=23,"[0-23]",Main[[#This Row],[Age]]&lt;=45,"[24-45]",Main[[#This Row],[Age]]&lt;=68,"[46-68]",Main[[#This Row],[Age]]&gt;68,"[68+]")</f>
        <v>[0-23]</v>
      </c>
      <c r="E748" t="s">
        <v>12</v>
      </c>
      <c r="F748" t="s">
        <v>10</v>
      </c>
      <c r="G748" s="6">
        <v>30.939794324324961</v>
      </c>
      <c r="H748">
        <v>3</v>
      </c>
      <c r="I748">
        <v>6</v>
      </c>
      <c r="J748" s="3">
        <f>_xlfn.XLOOKUP(Main[[#This Row],[Patient_ID]],Hospitalvisits[Patient_ID],Hospitalvisits[Admission_Date])</f>
        <v>44696</v>
      </c>
      <c r="K748" s="3">
        <f>_xlfn.XLOOKUP(Main[[#This Row],[Patient_ID]],Hospitalvisits[Patient_ID],Hospitalvisits[Discharge_Date])</f>
        <v>44701</v>
      </c>
      <c r="L748">
        <f>Main[[#This Row],[Discharge Date]]-Main[[#This Row],[Admission Date]]</f>
        <v>5</v>
      </c>
      <c r="M748" t="str">
        <f>_xlfn.XLOOKUP(Main[[#This Row],[Patient_ID]],Hospitalvisits[Patient_ID],Hospitalvisits[Medical_Condition])</f>
        <v>Fracture</v>
      </c>
      <c r="N748" t="str">
        <f>_xlfn.XLOOKUP(Main[[#This Row],[Patient_ID]],Hospitalvisits[Patient_ID],Hospitalvisits[Department])</f>
        <v>Orthopedics</v>
      </c>
      <c r="O748" s="8">
        <f>_xlfn.XLOOKUP(Main[[#This Row],[Patient_ID]],Financials[Patient_ID],Financials[Total_Bill_Amount])</f>
        <v>20430</v>
      </c>
      <c r="P748">
        <f>_xlfn.XLOOKUP(Main[[#This Row],[Patient_ID]],Financials[Patient_ID],Financials[Insurance_Coverage])</f>
        <v>14204.245043361891</v>
      </c>
      <c r="Q748">
        <f>Main[[#This Row],[Total  Bill Amount]]-Main[[#This Row],[Insurance Coverage]]</f>
        <v>6225.7549566381094</v>
      </c>
      <c r="R748">
        <f>_xlfn.XLOOKUP(Main[[#This Row],[Patient_ID]],Hospitalvisits[Patient_ID],Hospitalvisits[Readmission Status])</f>
        <v>0</v>
      </c>
      <c r="S748" t="str">
        <f>_xlfn.XLOOKUP(Main[[#This Row],[Patient_ID]],Hospitalvisits[Patient_ID],Hospitalvisits[Hospital_Bed])</f>
        <v>Semi-Private Room</v>
      </c>
    </row>
    <row r="749" spans="1:19">
      <c r="A749">
        <v>825</v>
      </c>
      <c r="B749" t="s">
        <v>838</v>
      </c>
      <c r="C749">
        <v>67</v>
      </c>
      <c r="D749" t="str" cm="1">
        <f t="array" ref="D749">_xlfn.IFS(Main[[#This Row],[Age]]&lt;=23,"[0-23]",Main[[#This Row],[Age]]&lt;=45,"[24-45]",Main[[#This Row],[Age]]&lt;=68,"[46-68]",Main[[#This Row],[Age]]&gt;68,"[68+]")</f>
        <v>[46-68]</v>
      </c>
      <c r="E749" t="s">
        <v>9</v>
      </c>
      <c r="F749" t="s">
        <v>18</v>
      </c>
      <c r="G749" s="6">
        <v>15.20261638070968</v>
      </c>
      <c r="H749">
        <v>3</v>
      </c>
      <c r="I749">
        <v>10</v>
      </c>
      <c r="J749" s="3">
        <f>_xlfn.XLOOKUP(Main[[#This Row],[Patient_ID]],Hospitalvisits[Patient_ID],Hospitalvisits[Admission_Date])</f>
        <v>44965</v>
      </c>
      <c r="K749" s="3">
        <f>_xlfn.XLOOKUP(Main[[#This Row],[Patient_ID]],Hospitalvisits[Patient_ID],Hospitalvisits[Discharge_Date])</f>
        <v>44968</v>
      </c>
      <c r="L749">
        <f>Main[[#This Row],[Discharge Date]]-Main[[#This Row],[Admission Date]]</f>
        <v>3</v>
      </c>
      <c r="M749" t="str">
        <f>_xlfn.XLOOKUP(Main[[#This Row],[Patient_ID]],Hospitalvisits[Patient_ID],Hospitalvisits[Medical_Condition])</f>
        <v>Allergies</v>
      </c>
      <c r="N749" t="str">
        <f>_xlfn.XLOOKUP(Main[[#This Row],[Patient_ID]],Hospitalvisits[Patient_ID],Hospitalvisits[Department])</f>
        <v>Pediatrics</v>
      </c>
      <c r="O749" s="8">
        <f>_xlfn.XLOOKUP(Main[[#This Row],[Patient_ID]],Financials[Patient_ID],Financials[Total_Bill_Amount])</f>
        <v>28608</v>
      </c>
      <c r="P749">
        <f>_xlfn.XLOOKUP(Main[[#This Row],[Patient_ID]],Financials[Patient_ID],Financials[Insurance_Coverage])</f>
        <v>22143.075476420821</v>
      </c>
      <c r="Q749">
        <f>Main[[#This Row],[Total  Bill Amount]]-Main[[#This Row],[Insurance Coverage]]</f>
        <v>6464.9245235791786</v>
      </c>
      <c r="R749">
        <f>_xlfn.XLOOKUP(Main[[#This Row],[Patient_ID]],Hospitalvisits[Patient_ID],Hospitalvisits[Readmission Status])</f>
        <v>0</v>
      </c>
      <c r="S749" t="str">
        <f>_xlfn.XLOOKUP(Main[[#This Row],[Patient_ID]],Hospitalvisits[Patient_ID],Hospitalvisits[Hospital_Bed])</f>
        <v>Private Room</v>
      </c>
    </row>
    <row r="750" spans="1:19">
      <c r="A750">
        <v>826</v>
      </c>
      <c r="B750" t="s">
        <v>839</v>
      </c>
      <c r="C750">
        <v>74</v>
      </c>
      <c r="D750" t="str" cm="1">
        <f t="array" ref="D750">_xlfn.IFS(Main[[#This Row],[Age]]&lt;=23,"[0-23]",Main[[#This Row],[Age]]&lt;=45,"[24-45]",Main[[#This Row],[Age]]&lt;=68,"[46-68]",Main[[#This Row],[Age]]&gt;68,"[68+]")</f>
        <v>[68+]</v>
      </c>
      <c r="E750" t="s">
        <v>12</v>
      </c>
      <c r="F750" t="s">
        <v>16</v>
      </c>
      <c r="G750" s="6">
        <v>33.696150363489693</v>
      </c>
      <c r="H750">
        <v>2</v>
      </c>
      <c r="I750">
        <v>4</v>
      </c>
      <c r="J750" s="3">
        <f>_xlfn.XLOOKUP(Main[[#This Row],[Patient_ID]],Hospitalvisits[Patient_ID],Hospitalvisits[Admission_Date])</f>
        <v>44740</v>
      </c>
      <c r="K750" s="3">
        <f>_xlfn.XLOOKUP(Main[[#This Row],[Patient_ID]],Hospitalvisits[Patient_ID],Hospitalvisits[Discharge_Date])</f>
        <v>44742</v>
      </c>
      <c r="L750">
        <f>Main[[#This Row],[Discharge Date]]-Main[[#This Row],[Admission Date]]</f>
        <v>2</v>
      </c>
      <c r="M750" t="str">
        <f>_xlfn.XLOOKUP(Main[[#This Row],[Patient_ID]],Hospitalvisits[Patient_ID],Hospitalvisits[Medical_Condition])</f>
        <v>Allergies</v>
      </c>
      <c r="N750" t="str">
        <f>_xlfn.XLOOKUP(Main[[#This Row],[Patient_ID]],Hospitalvisits[Patient_ID],Hospitalvisits[Department])</f>
        <v>Pediatrics</v>
      </c>
      <c r="O750" s="8">
        <f>_xlfn.XLOOKUP(Main[[#This Row],[Patient_ID]],Financials[Patient_ID],Financials[Total_Bill_Amount])</f>
        <v>7140</v>
      </c>
      <c r="P750">
        <f>_xlfn.XLOOKUP(Main[[#This Row],[Patient_ID]],Financials[Patient_ID],Financials[Insurance_Coverage])</f>
        <v>6019.2835534215874</v>
      </c>
      <c r="Q750">
        <f>Main[[#This Row],[Total  Bill Amount]]-Main[[#This Row],[Insurance Coverage]]</f>
        <v>1120.7164465784126</v>
      </c>
      <c r="R750">
        <f>_xlfn.XLOOKUP(Main[[#This Row],[Patient_ID]],Hospitalvisits[Patient_ID],Hospitalvisits[Readmission Status])</f>
        <v>0</v>
      </c>
      <c r="S750" t="str">
        <f>_xlfn.XLOOKUP(Main[[#This Row],[Patient_ID]],Hospitalvisits[Patient_ID],Hospitalvisits[Hospital_Bed])</f>
        <v>General Ward</v>
      </c>
    </row>
    <row r="751" spans="1:19">
      <c r="A751">
        <v>827</v>
      </c>
      <c r="B751" t="s">
        <v>840</v>
      </c>
      <c r="C751">
        <v>39</v>
      </c>
      <c r="D751" t="str" cm="1">
        <f t="array" ref="D751">_xlfn.IFS(Main[[#This Row],[Age]]&lt;=23,"[0-23]",Main[[#This Row],[Age]]&lt;=45,"[24-45]",Main[[#This Row],[Age]]&lt;=68,"[46-68]",Main[[#This Row],[Age]]&gt;68,"[68+]")</f>
        <v>[24-45]</v>
      </c>
      <c r="E751" t="s">
        <v>12</v>
      </c>
      <c r="F751" t="s">
        <v>18</v>
      </c>
      <c r="G751" s="6">
        <v>24.72092189123709</v>
      </c>
      <c r="H751">
        <v>4</v>
      </c>
      <c r="I751">
        <v>10</v>
      </c>
      <c r="J751" s="3">
        <f>_xlfn.XLOOKUP(Main[[#This Row],[Patient_ID]],Hospitalvisits[Patient_ID],Hospitalvisits[Admission_Date])</f>
        <v>45120</v>
      </c>
      <c r="K751" s="3">
        <f>_xlfn.XLOOKUP(Main[[#This Row],[Patient_ID]],Hospitalvisits[Patient_ID],Hospitalvisits[Discharge_Date])</f>
        <v>45123</v>
      </c>
      <c r="L751">
        <f>Main[[#This Row],[Discharge Date]]-Main[[#This Row],[Admission Date]]</f>
        <v>3</v>
      </c>
      <c r="M751" t="str">
        <f>_xlfn.XLOOKUP(Main[[#This Row],[Patient_ID]],Hospitalvisits[Patient_ID],Hospitalvisits[Medical_Condition])</f>
        <v>Hypertension</v>
      </c>
      <c r="N751" t="str">
        <f>_xlfn.XLOOKUP(Main[[#This Row],[Patient_ID]],Hospitalvisits[Patient_ID],Hospitalvisits[Department])</f>
        <v>Cardiology</v>
      </c>
      <c r="O751" s="8">
        <f>_xlfn.XLOOKUP(Main[[#This Row],[Patient_ID]],Financials[Patient_ID],Financials[Total_Bill_Amount])</f>
        <v>17812</v>
      </c>
      <c r="P751">
        <f>_xlfn.XLOOKUP(Main[[#This Row],[Patient_ID]],Financials[Patient_ID],Financials[Insurance_Coverage])</f>
        <v>14503.935154091499</v>
      </c>
      <c r="Q751">
        <f>Main[[#This Row],[Total  Bill Amount]]-Main[[#This Row],[Insurance Coverage]]</f>
        <v>3308.0648459085005</v>
      </c>
      <c r="R751">
        <f>_xlfn.XLOOKUP(Main[[#This Row],[Patient_ID]],Hospitalvisits[Patient_ID],Hospitalvisits[Readmission Status])</f>
        <v>0</v>
      </c>
      <c r="S751" t="str">
        <f>_xlfn.XLOOKUP(Main[[#This Row],[Patient_ID]],Hospitalvisits[Patient_ID],Hospitalvisits[Hospital_Bed])</f>
        <v>Private Room</v>
      </c>
    </row>
    <row r="752" spans="1:19">
      <c r="A752">
        <v>828</v>
      </c>
      <c r="B752" t="s">
        <v>841</v>
      </c>
      <c r="C752">
        <v>58</v>
      </c>
      <c r="D752" t="str" cm="1">
        <f t="array" ref="D752">_xlfn.IFS(Main[[#This Row],[Age]]&lt;=23,"[0-23]",Main[[#This Row],[Age]]&lt;=45,"[24-45]",Main[[#This Row],[Age]]&lt;=68,"[46-68]",Main[[#This Row],[Age]]&gt;68,"[68+]")</f>
        <v>[46-68]</v>
      </c>
      <c r="E752" t="s">
        <v>9</v>
      </c>
      <c r="F752" t="s">
        <v>10</v>
      </c>
      <c r="G752" s="6">
        <v>15.862450371669141</v>
      </c>
      <c r="H752">
        <v>4</v>
      </c>
      <c r="I752">
        <v>6</v>
      </c>
      <c r="J752" s="3">
        <f>_xlfn.XLOOKUP(Main[[#This Row],[Patient_ID]],Hospitalvisits[Patient_ID],Hospitalvisits[Admission_Date])</f>
        <v>44723</v>
      </c>
      <c r="K752" s="3">
        <f>_xlfn.XLOOKUP(Main[[#This Row],[Patient_ID]],Hospitalvisits[Patient_ID],Hospitalvisits[Discharge_Date])</f>
        <v>44728</v>
      </c>
      <c r="L752">
        <f>Main[[#This Row],[Discharge Date]]-Main[[#This Row],[Admission Date]]</f>
        <v>5</v>
      </c>
      <c r="M752" t="str">
        <f>_xlfn.XLOOKUP(Main[[#This Row],[Patient_ID]],Hospitalvisits[Patient_ID],Hospitalvisits[Medical_Condition])</f>
        <v>Hypertension</v>
      </c>
      <c r="N752" t="str">
        <f>_xlfn.XLOOKUP(Main[[#This Row],[Patient_ID]],Hospitalvisits[Patient_ID],Hospitalvisits[Department])</f>
        <v>Cardiology</v>
      </c>
      <c r="O752" s="8">
        <f>_xlfn.XLOOKUP(Main[[#This Row],[Patient_ID]],Financials[Patient_ID],Financials[Total_Bill_Amount])</f>
        <v>5602</v>
      </c>
      <c r="P752">
        <f>_xlfn.XLOOKUP(Main[[#This Row],[Patient_ID]],Financials[Patient_ID],Financials[Insurance_Coverage])</f>
        <v>4114.2364490147856</v>
      </c>
      <c r="Q752">
        <f>Main[[#This Row],[Total  Bill Amount]]-Main[[#This Row],[Insurance Coverage]]</f>
        <v>1487.7635509852144</v>
      </c>
      <c r="R752">
        <f>_xlfn.XLOOKUP(Main[[#This Row],[Patient_ID]],Hospitalvisits[Patient_ID],Hospitalvisits[Readmission Status])</f>
        <v>0</v>
      </c>
      <c r="S752" t="str">
        <f>_xlfn.XLOOKUP(Main[[#This Row],[Patient_ID]],Hospitalvisits[Patient_ID],Hospitalvisits[Hospital_Bed])</f>
        <v>General Ward</v>
      </c>
    </row>
    <row r="753" spans="1:19">
      <c r="A753">
        <v>829</v>
      </c>
      <c r="B753" t="s">
        <v>842</v>
      </c>
      <c r="C753">
        <v>71</v>
      </c>
      <c r="D753" t="str" cm="1">
        <f t="array" ref="D753">_xlfn.IFS(Main[[#This Row],[Age]]&lt;=23,"[0-23]",Main[[#This Row],[Age]]&lt;=45,"[24-45]",Main[[#This Row],[Age]]&lt;=68,"[46-68]",Main[[#This Row],[Age]]&gt;68,"[68+]")</f>
        <v>[68+]</v>
      </c>
      <c r="E753" t="s">
        <v>9</v>
      </c>
      <c r="F753" t="s">
        <v>16</v>
      </c>
      <c r="G753" s="6">
        <v>32.094090796811599</v>
      </c>
      <c r="H753">
        <v>5</v>
      </c>
      <c r="I753">
        <v>2</v>
      </c>
      <c r="J753" s="3">
        <f>_xlfn.XLOOKUP(Main[[#This Row],[Patient_ID]],Hospitalvisits[Patient_ID],Hospitalvisits[Admission_Date])</f>
        <v>44955</v>
      </c>
      <c r="K753" s="3">
        <f>_xlfn.XLOOKUP(Main[[#This Row],[Patient_ID]],Hospitalvisits[Patient_ID],Hospitalvisits[Discharge_Date])</f>
        <v>44966</v>
      </c>
      <c r="L753">
        <f>Main[[#This Row],[Discharge Date]]-Main[[#This Row],[Admission Date]]</f>
        <v>11</v>
      </c>
      <c r="M753" t="str">
        <f>_xlfn.XLOOKUP(Main[[#This Row],[Patient_ID]],Hospitalvisits[Patient_ID],Hospitalvisits[Medical_Condition])</f>
        <v>Tumor</v>
      </c>
      <c r="N753" t="str">
        <f>_xlfn.XLOOKUP(Main[[#This Row],[Patient_ID]],Hospitalvisits[Patient_ID],Hospitalvisits[Department])</f>
        <v>Oncology</v>
      </c>
      <c r="O753" s="8">
        <f>_xlfn.XLOOKUP(Main[[#This Row],[Patient_ID]],Financials[Patient_ID],Financials[Total_Bill_Amount])</f>
        <v>11378</v>
      </c>
      <c r="P753">
        <f>_xlfn.XLOOKUP(Main[[#This Row],[Patient_ID]],Financials[Patient_ID],Financials[Insurance_Coverage])</f>
        <v>6217.2454938380588</v>
      </c>
      <c r="Q753">
        <f>Main[[#This Row],[Total  Bill Amount]]-Main[[#This Row],[Insurance Coverage]]</f>
        <v>5160.7545061619412</v>
      </c>
      <c r="R753">
        <f>_xlfn.XLOOKUP(Main[[#This Row],[Patient_ID]],Hospitalvisits[Patient_ID],Hospitalvisits[Readmission Status])</f>
        <v>0</v>
      </c>
      <c r="S753" t="str">
        <f>_xlfn.XLOOKUP(Main[[#This Row],[Patient_ID]],Hospitalvisits[Patient_ID],Hospitalvisits[Hospital_Bed])</f>
        <v>Private Room</v>
      </c>
    </row>
    <row r="754" spans="1:19">
      <c r="A754">
        <v>830</v>
      </c>
      <c r="B754" t="s">
        <v>843</v>
      </c>
      <c r="C754">
        <v>28</v>
      </c>
      <c r="D754" t="str" cm="1">
        <f t="array" ref="D754">_xlfn.IFS(Main[[#This Row],[Age]]&lt;=23,"[0-23]",Main[[#This Row],[Age]]&lt;=45,"[24-45]",Main[[#This Row],[Age]]&lt;=68,"[46-68]",Main[[#This Row],[Age]]&gt;68,"[68+]")</f>
        <v>[24-45]</v>
      </c>
      <c r="E754" t="s">
        <v>12</v>
      </c>
      <c r="F754" t="s">
        <v>10</v>
      </c>
      <c r="G754" s="6">
        <v>28.498196630212689</v>
      </c>
      <c r="H754">
        <v>2</v>
      </c>
      <c r="I754">
        <v>10</v>
      </c>
      <c r="J754" s="3">
        <f>_xlfn.XLOOKUP(Main[[#This Row],[Patient_ID]],Hospitalvisits[Patient_ID],Hospitalvisits[Admission_Date])</f>
        <v>44847</v>
      </c>
      <c r="K754" s="3">
        <f>_xlfn.XLOOKUP(Main[[#This Row],[Patient_ID]],Hospitalvisits[Patient_ID],Hospitalvisits[Discharge_Date])</f>
        <v>44850</v>
      </c>
      <c r="L754">
        <f>Main[[#This Row],[Discharge Date]]-Main[[#This Row],[Admission Date]]</f>
        <v>3</v>
      </c>
      <c r="M754" t="str">
        <f>_xlfn.XLOOKUP(Main[[#This Row],[Patient_ID]],Hospitalvisits[Patient_ID],Hospitalvisits[Medical_Condition])</f>
        <v>Heart Disease</v>
      </c>
      <c r="N754" t="str">
        <f>_xlfn.XLOOKUP(Main[[#This Row],[Patient_ID]],Hospitalvisits[Patient_ID],Hospitalvisits[Department])</f>
        <v>Cardiology</v>
      </c>
      <c r="O754" s="8">
        <f>_xlfn.XLOOKUP(Main[[#This Row],[Patient_ID]],Financials[Patient_ID],Financials[Total_Bill_Amount])</f>
        <v>16525</v>
      </c>
      <c r="P754">
        <f>_xlfn.XLOOKUP(Main[[#This Row],[Patient_ID]],Financials[Patient_ID],Financials[Insurance_Coverage])</f>
        <v>9182.6521289215325</v>
      </c>
      <c r="Q754">
        <f>Main[[#This Row],[Total  Bill Amount]]-Main[[#This Row],[Insurance Coverage]]</f>
        <v>7342.3478710784675</v>
      </c>
      <c r="R754">
        <f>_xlfn.XLOOKUP(Main[[#This Row],[Patient_ID]],Hospitalvisits[Patient_ID],Hospitalvisits[Readmission Status])</f>
        <v>0</v>
      </c>
      <c r="S754" t="str">
        <f>_xlfn.XLOOKUP(Main[[#This Row],[Patient_ID]],Hospitalvisits[Patient_ID],Hospitalvisits[Hospital_Bed])</f>
        <v>General Ward</v>
      </c>
    </row>
    <row r="755" spans="1:19">
      <c r="A755">
        <v>831</v>
      </c>
      <c r="B755" t="s">
        <v>844</v>
      </c>
      <c r="C755">
        <v>66</v>
      </c>
      <c r="D755" t="str" cm="1">
        <f t="array" ref="D755">_xlfn.IFS(Main[[#This Row],[Age]]&lt;=23,"[0-23]",Main[[#This Row],[Age]]&lt;=45,"[24-45]",Main[[#This Row],[Age]]&lt;=68,"[46-68]",Main[[#This Row],[Age]]&gt;68,"[68+]")</f>
        <v>[46-68]</v>
      </c>
      <c r="E755" t="s">
        <v>9</v>
      </c>
      <c r="F755" t="s">
        <v>16</v>
      </c>
      <c r="G755" s="6">
        <v>18.193005964289441</v>
      </c>
      <c r="H755">
        <v>1</v>
      </c>
      <c r="I755">
        <v>3</v>
      </c>
      <c r="J755" s="3">
        <f>_xlfn.XLOOKUP(Main[[#This Row],[Patient_ID]],Hospitalvisits[Patient_ID],Hospitalvisits[Admission_Date])</f>
        <v>45643</v>
      </c>
      <c r="K755" s="3">
        <f>_xlfn.XLOOKUP(Main[[#This Row],[Patient_ID]],Hospitalvisits[Patient_ID],Hospitalvisits[Discharge_Date])</f>
        <v>45647</v>
      </c>
      <c r="L755">
        <f>Main[[#This Row],[Discharge Date]]-Main[[#This Row],[Admission Date]]</f>
        <v>4</v>
      </c>
      <c r="M755" t="str">
        <f>_xlfn.XLOOKUP(Main[[#This Row],[Patient_ID]],Hospitalvisits[Patient_ID],Hospitalvisits[Medical_Condition])</f>
        <v>Heart Disease</v>
      </c>
      <c r="N755" t="str">
        <f>_xlfn.XLOOKUP(Main[[#This Row],[Patient_ID]],Hospitalvisits[Patient_ID],Hospitalvisits[Department])</f>
        <v>Cardiology</v>
      </c>
      <c r="O755" s="8">
        <f>_xlfn.XLOOKUP(Main[[#This Row],[Patient_ID]],Financials[Patient_ID],Financials[Total_Bill_Amount])</f>
        <v>10304</v>
      </c>
      <c r="P755">
        <f>_xlfn.XLOOKUP(Main[[#This Row],[Patient_ID]],Financials[Patient_ID],Financials[Insurance_Coverage])</f>
        <v>9151.387379092319</v>
      </c>
      <c r="Q755">
        <f>Main[[#This Row],[Total  Bill Amount]]-Main[[#This Row],[Insurance Coverage]]</f>
        <v>1152.612620907681</v>
      </c>
      <c r="R755">
        <f>_xlfn.XLOOKUP(Main[[#This Row],[Patient_ID]],Hospitalvisits[Patient_ID],Hospitalvisits[Readmission Status])</f>
        <v>0</v>
      </c>
      <c r="S755" t="str">
        <f>_xlfn.XLOOKUP(Main[[#This Row],[Patient_ID]],Hospitalvisits[Patient_ID],Hospitalvisits[Hospital_Bed])</f>
        <v>Private Room</v>
      </c>
    </row>
    <row r="756" spans="1:19">
      <c r="A756">
        <v>832</v>
      </c>
      <c r="B756" t="s">
        <v>845</v>
      </c>
      <c r="C756">
        <v>86</v>
      </c>
      <c r="D756" t="str" cm="1">
        <f t="array" ref="D756">_xlfn.IFS(Main[[#This Row],[Age]]&lt;=23,"[0-23]",Main[[#This Row],[Age]]&lt;=45,"[24-45]",Main[[#This Row],[Age]]&lt;=68,"[46-68]",Main[[#This Row],[Age]]&gt;68,"[68+]")</f>
        <v>[68+]</v>
      </c>
      <c r="E756" t="s">
        <v>12</v>
      </c>
      <c r="F756" t="s">
        <v>10</v>
      </c>
      <c r="G756" s="6">
        <v>35.961781702159229</v>
      </c>
      <c r="H756">
        <v>1</v>
      </c>
      <c r="I756">
        <v>5</v>
      </c>
      <c r="J756" s="3">
        <f>_xlfn.XLOOKUP(Main[[#This Row],[Patient_ID]],Hospitalvisits[Patient_ID],Hospitalvisits[Admission_Date])</f>
        <v>44584</v>
      </c>
      <c r="K756" s="3">
        <f>_xlfn.XLOOKUP(Main[[#This Row],[Patient_ID]],Hospitalvisits[Patient_ID],Hospitalvisits[Discharge_Date])</f>
        <v>44586</v>
      </c>
      <c r="L756">
        <f>Main[[#This Row],[Discharge Date]]-Main[[#This Row],[Admission Date]]</f>
        <v>2</v>
      </c>
      <c r="M756" t="str">
        <f>_xlfn.XLOOKUP(Main[[#This Row],[Patient_ID]],Hospitalvisits[Patient_ID],Hospitalvisits[Medical_Condition])</f>
        <v>Arthritis</v>
      </c>
      <c r="N756" t="str">
        <f>_xlfn.XLOOKUP(Main[[#This Row],[Patient_ID]],Hospitalvisits[Patient_ID],Hospitalvisits[Department])</f>
        <v>Orthopedics</v>
      </c>
      <c r="O756" s="8">
        <f>_xlfn.XLOOKUP(Main[[#This Row],[Patient_ID]],Financials[Patient_ID],Financials[Total_Bill_Amount])</f>
        <v>33956</v>
      </c>
      <c r="P756">
        <f>_xlfn.XLOOKUP(Main[[#This Row],[Patient_ID]],Financials[Patient_ID],Financials[Insurance_Coverage])</f>
        <v>26852.347302441642</v>
      </c>
      <c r="Q756">
        <f>Main[[#This Row],[Total  Bill Amount]]-Main[[#This Row],[Insurance Coverage]]</f>
        <v>7103.6526975583583</v>
      </c>
      <c r="R756">
        <f>_xlfn.XLOOKUP(Main[[#This Row],[Patient_ID]],Hospitalvisits[Patient_ID],Hospitalvisits[Readmission Status])</f>
        <v>1</v>
      </c>
      <c r="S756" t="str">
        <f>_xlfn.XLOOKUP(Main[[#This Row],[Patient_ID]],Hospitalvisits[Patient_ID],Hospitalvisits[Hospital_Bed])</f>
        <v>General Ward</v>
      </c>
    </row>
    <row r="757" spans="1:19">
      <c r="A757">
        <v>833</v>
      </c>
      <c r="B757" t="s">
        <v>846</v>
      </c>
      <c r="C757">
        <v>4</v>
      </c>
      <c r="D757" t="str" cm="1">
        <f t="array" ref="D757">_xlfn.IFS(Main[[#This Row],[Age]]&lt;=23,"[0-23]",Main[[#This Row],[Age]]&lt;=45,"[24-45]",Main[[#This Row],[Age]]&lt;=68,"[46-68]",Main[[#This Row],[Age]]&gt;68,"[68+]")</f>
        <v>[0-23]</v>
      </c>
      <c r="E757" t="s">
        <v>9</v>
      </c>
      <c r="F757" t="s">
        <v>13</v>
      </c>
      <c r="G757" s="6">
        <v>38.384970702387022</v>
      </c>
      <c r="H757">
        <v>2</v>
      </c>
      <c r="I757">
        <v>4</v>
      </c>
      <c r="J757" s="3">
        <f>_xlfn.XLOOKUP(Main[[#This Row],[Patient_ID]],Hospitalvisits[Patient_ID],Hospitalvisits[Admission_Date])</f>
        <v>44728</v>
      </c>
      <c r="K757" s="3">
        <f>_xlfn.XLOOKUP(Main[[#This Row],[Patient_ID]],Hospitalvisits[Patient_ID],Hospitalvisits[Discharge_Date])</f>
        <v>44730</v>
      </c>
      <c r="L757">
        <f>Main[[#This Row],[Discharge Date]]-Main[[#This Row],[Admission Date]]</f>
        <v>2</v>
      </c>
      <c r="M757" t="str">
        <f>_xlfn.XLOOKUP(Main[[#This Row],[Patient_ID]],Hospitalvisits[Patient_ID],Hospitalvisits[Medical_Condition])</f>
        <v>Arthritis</v>
      </c>
      <c r="N757" t="str">
        <f>_xlfn.XLOOKUP(Main[[#This Row],[Patient_ID]],Hospitalvisits[Patient_ID],Hospitalvisits[Department])</f>
        <v>Orthopedics</v>
      </c>
      <c r="O757" s="8">
        <f>_xlfn.XLOOKUP(Main[[#This Row],[Patient_ID]],Financials[Patient_ID],Financials[Total_Bill_Amount])</f>
        <v>17063</v>
      </c>
      <c r="P757">
        <f>_xlfn.XLOOKUP(Main[[#This Row],[Patient_ID]],Financials[Patient_ID],Financials[Insurance_Coverage])</f>
        <v>14655.62736580186</v>
      </c>
      <c r="Q757">
        <f>Main[[#This Row],[Total  Bill Amount]]-Main[[#This Row],[Insurance Coverage]]</f>
        <v>2407.3726341981401</v>
      </c>
      <c r="R757">
        <f>_xlfn.XLOOKUP(Main[[#This Row],[Patient_ID]],Hospitalvisits[Patient_ID],Hospitalvisits[Readmission Status])</f>
        <v>0</v>
      </c>
      <c r="S757" t="str">
        <f>_xlfn.XLOOKUP(Main[[#This Row],[Patient_ID]],Hospitalvisits[Patient_ID],Hospitalvisits[Hospital_Bed])</f>
        <v>ICU</v>
      </c>
    </row>
    <row r="758" spans="1:19">
      <c r="A758">
        <v>834</v>
      </c>
      <c r="B758" t="s">
        <v>847</v>
      </c>
      <c r="C758">
        <v>85</v>
      </c>
      <c r="D758" t="str" cm="1">
        <f t="array" ref="D758">_xlfn.IFS(Main[[#This Row],[Age]]&lt;=23,"[0-23]",Main[[#This Row],[Age]]&lt;=45,"[24-45]",Main[[#This Row],[Age]]&lt;=68,"[46-68]",Main[[#This Row],[Age]]&gt;68,"[68+]")</f>
        <v>[68+]</v>
      </c>
      <c r="E758" t="s">
        <v>9</v>
      </c>
      <c r="F758" t="s">
        <v>16</v>
      </c>
      <c r="G758" s="6">
        <v>18.611323365254119</v>
      </c>
      <c r="H758">
        <v>2</v>
      </c>
      <c r="I758">
        <v>1</v>
      </c>
      <c r="J758" s="3">
        <f>_xlfn.XLOOKUP(Main[[#This Row],[Patient_ID]],Hospitalvisits[Patient_ID],Hospitalvisits[Admission_Date])</f>
        <v>44674</v>
      </c>
      <c r="K758" s="3">
        <f>_xlfn.XLOOKUP(Main[[#This Row],[Patient_ID]],Hospitalvisits[Patient_ID],Hospitalvisits[Discharge_Date])</f>
        <v>44677</v>
      </c>
      <c r="L758">
        <f>Main[[#This Row],[Discharge Date]]-Main[[#This Row],[Admission Date]]</f>
        <v>3</v>
      </c>
      <c r="M758" t="str">
        <f>_xlfn.XLOOKUP(Main[[#This Row],[Patient_ID]],Hospitalvisits[Patient_ID],Hospitalvisits[Medical_Condition])</f>
        <v>Heart Attack (STEMI)</v>
      </c>
      <c r="N758" t="str">
        <f>_xlfn.XLOOKUP(Main[[#This Row],[Patient_ID]],Hospitalvisits[Patient_ID],Hospitalvisits[Department])</f>
        <v>Cardiology</v>
      </c>
      <c r="O758" s="8">
        <f>_xlfn.XLOOKUP(Main[[#This Row],[Patient_ID]],Financials[Patient_ID],Financials[Total_Bill_Amount])</f>
        <v>6684</v>
      </c>
      <c r="P758">
        <f>_xlfn.XLOOKUP(Main[[#This Row],[Patient_ID]],Financials[Patient_ID],Financials[Insurance_Coverage])</f>
        <v>6004.0176285282914</v>
      </c>
      <c r="Q758">
        <f>Main[[#This Row],[Total  Bill Amount]]-Main[[#This Row],[Insurance Coverage]]</f>
        <v>679.98237147170857</v>
      </c>
      <c r="R758">
        <f>_xlfn.XLOOKUP(Main[[#This Row],[Patient_ID]],Hospitalvisits[Patient_ID],Hospitalvisits[Readmission Status])</f>
        <v>0</v>
      </c>
      <c r="S758" t="str">
        <f>_xlfn.XLOOKUP(Main[[#This Row],[Patient_ID]],Hospitalvisits[Patient_ID],Hospitalvisits[Hospital_Bed])</f>
        <v>Semi-Private Room</v>
      </c>
    </row>
    <row r="759" spans="1:19">
      <c r="A759">
        <v>835</v>
      </c>
      <c r="B759" t="s">
        <v>848</v>
      </c>
      <c r="C759">
        <v>11</v>
      </c>
      <c r="D759" t="str" cm="1">
        <f t="array" ref="D759">_xlfn.IFS(Main[[#This Row],[Age]]&lt;=23,"[0-23]",Main[[#This Row],[Age]]&lt;=45,"[24-45]",Main[[#This Row],[Age]]&lt;=68,"[46-68]",Main[[#This Row],[Age]]&gt;68,"[68+]")</f>
        <v>[0-23]</v>
      </c>
      <c r="E759" t="s">
        <v>9</v>
      </c>
      <c r="F759" t="s">
        <v>10</v>
      </c>
      <c r="G759" s="6">
        <v>24.167894304320281</v>
      </c>
      <c r="H759">
        <v>5</v>
      </c>
      <c r="I759">
        <v>5</v>
      </c>
      <c r="J759" s="3">
        <f>_xlfn.XLOOKUP(Main[[#This Row],[Patient_ID]],Hospitalvisits[Patient_ID],Hospitalvisits[Admission_Date])</f>
        <v>44746</v>
      </c>
      <c r="K759" s="3">
        <f>_xlfn.XLOOKUP(Main[[#This Row],[Patient_ID]],Hospitalvisits[Patient_ID],Hospitalvisits[Discharge_Date])</f>
        <v>44752</v>
      </c>
      <c r="L759">
        <f>Main[[#This Row],[Discharge Date]]-Main[[#This Row],[Admission Date]]</f>
        <v>6</v>
      </c>
      <c r="M759" t="str">
        <f>_xlfn.XLOOKUP(Main[[#This Row],[Patient_ID]],Hospitalvisits[Patient_ID],Hospitalvisits[Medical_Condition])</f>
        <v>Stroke</v>
      </c>
      <c r="N759" t="str">
        <f>_xlfn.XLOOKUP(Main[[#This Row],[Patient_ID]],Hospitalvisits[Patient_ID],Hospitalvisits[Department])</f>
        <v>Neurology</v>
      </c>
      <c r="O759" s="8">
        <f>_xlfn.XLOOKUP(Main[[#This Row],[Patient_ID]],Financials[Patient_ID],Financials[Total_Bill_Amount])</f>
        <v>17548</v>
      </c>
      <c r="P759">
        <f>_xlfn.XLOOKUP(Main[[#This Row],[Patient_ID]],Financials[Patient_ID],Financials[Insurance_Coverage])</f>
        <v>12439.25748618535</v>
      </c>
      <c r="Q759">
        <f>Main[[#This Row],[Total  Bill Amount]]-Main[[#This Row],[Insurance Coverage]]</f>
        <v>5108.74251381465</v>
      </c>
      <c r="R759">
        <f>_xlfn.XLOOKUP(Main[[#This Row],[Patient_ID]],Hospitalvisits[Patient_ID],Hospitalvisits[Readmission Status])</f>
        <v>1</v>
      </c>
      <c r="S759" t="str">
        <f>_xlfn.XLOOKUP(Main[[#This Row],[Patient_ID]],Hospitalvisits[Patient_ID],Hospitalvisits[Hospital_Bed])</f>
        <v>Semi-Private Room</v>
      </c>
    </row>
    <row r="760" spans="1:19">
      <c r="A760">
        <v>836</v>
      </c>
      <c r="B760" t="s">
        <v>849</v>
      </c>
      <c r="C760">
        <v>82</v>
      </c>
      <c r="D760" t="str" cm="1">
        <f t="array" ref="D760">_xlfn.IFS(Main[[#This Row],[Age]]&lt;=23,"[0-23]",Main[[#This Row],[Age]]&lt;=45,"[24-45]",Main[[#This Row],[Age]]&lt;=68,"[46-68]",Main[[#This Row],[Age]]&gt;68,"[68+]")</f>
        <v>[68+]</v>
      </c>
      <c r="E760" t="s">
        <v>9</v>
      </c>
      <c r="F760" t="s">
        <v>13</v>
      </c>
      <c r="G760" s="6">
        <v>22.792817873712959</v>
      </c>
      <c r="H760">
        <v>3</v>
      </c>
      <c r="I760">
        <v>5</v>
      </c>
      <c r="J760" s="3">
        <f>_xlfn.XLOOKUP(Main[[#This Row],[Patient_ID]],Hospitalvisits[Patient_ID],Hospitalvisits[Admission_Date])</f>
        <v>44667</v>
      </c>
      <c r="K760" s="3">
        <f>_xlfn.XLOOKUP(Main[[#This Row],[Patient_ID]],Hospitalvisits[Patient_ID],Hospitalvisits[Discharge_Date])</f>
        <v>44673</v>
      </c>
      <c r="L760">
        <f>Main[[#This Row],[Discharge Date]]-Main[[#This Row],[Admission Date]]</f>
        <v>6</v>
      </c>
      <c r="M760" t="str">
        <f>_xlfn.XLOOKUP(Main[[#This Row],[Patient_ID]],Hospitalvisits[Patient_ID],Hospitalvisits[Medical_Condition])</f>
        <v>Stroke</v>
      </c>
      <c r="N760" t="str">
        <f>_xlfn.XLOOKUP(Main[[#This Row],[Patient_ID]],Hospitalvisits[Patient_ID],Hospitalvisits[Department])</f>
        <v>Neurology</v>
      </c>
      <c r="O760" s="8">
        <f>_xlfn.XLOOKUP(Main[[#This Row],[Patient_ID]],Financials[Patient_ID],Financials[Total_Bill_Amount])</f>
        <v>22491</v>
      </c>
      <c r="P760">
        <f>_xlfn.XLOOKUP(Main[[#This Row],[Patient_ID]],Financials[Patient_ID],Financials[Insurance_Coverage])</f>
        <v>12991.74709183547</v>
      </c>
      <c r="Q760">
        <f>Main[[#This Row],[Total  Bill Amount]]-Main[[#This Row],[Insurance Coverage]]</f>
        <v>9499.2529081645298</v>
      </c>
      <c r="R760">
        <f>_xlfn.XLOOKUP(Main[[#This Row],[Patient_ID]],Hospitalvisits[Patient_ID],Hospitalvisits[Readmission Status])</f>
        <v>0</v>
      </c>
      <c r="S760" t="str">
        <f>_xlfn.XLOOKUP(Main[[#This Row],[Patient_ID]],Hospitalvisits[Patient_ID],Hospitalvisits[Hospital_Bed])</f>
        <v>Private Room</v>
      </c>
    </row>
    <row r="761" spans="1:19">
      <c r="A761">
        <v>838</v>
      </c>
      <c r="B761" t="s">
        <v>851</v>
      </c>
      <c r="C761">
        <v>50</v>
      </c>
      <c r="D761" t="str" cm="1">
        <f t="array" ref="D761">_xlfn.IFS(Main[[#This Row],[Age]]&lt;=23,"[0-23]",Main[[#This Row],[Age]]&lt;=45,"[24-45]",Main[[#This Row],[Age]]&lt;=68,"[46-68]",Main[[#This Row],[Age]]&gt;68,"[68+]")</f>
        <v>[46-68]</v>
      </c>
      <c r="E761" t="s">
        <v>12</v>
      </c>
      <c r="F761" t="s">
        <v>13</v>
      </c>
      <c r="G761" s="6">
        <v>25.306060302105578</v>
      </c>
      <c r="H761">
        <v>2</v>
      </c>
      <c r="I761">
        <v>3</v>
      </c>
      <c r="J761" s="3">
        <f>_xlfn.XLOOKUP(Main[[#This Row],[Patient_ID]],Hospitalvisits[Patient_ID],Hospitalvisits[Admission_Date])</f>
        <v>44999</v>
      </c>
      <c r="K761" s="3">
        <f>_xlfn.XLOOKUP(Main[[#This Row],[Patient_ID]],Hospitalvisits[Patient_ID],Hospitalvisits[Discharge_Date])</f>
        <v>45015</v>
      </c>
      <c r="L761">
        <f>Main[[#This Row],[Discharge Date]]-Main[[#This Row],[Admission Date]]</f>
        <v>16</v>
      </c>
      <c r="M761" t="str">
        <f>_xlfn.XLOOKUP(Main[[#This Row],[Patient_ID]],Hospitalvisits[Patient_ID],Hospitalvisits[Medical_Condition])</f>
        <v>Cancer</v>
      </c>
      <c r="N761" t="str">
        <f>_xlfn.XLOOKUP(Main[[#This Row],[Patient_ID]],Hospitalvisits[Patient_ID],Hospitalvisits[Department])</f>
        <v>Oncology</v>
      </c>
      <c r="O761" s="8">
        <f>_xlfn.XLOOKUP(Main[[#This Row],[Patient_ID]],Financials[Patient_ID],Financials[Total_Bill_Amount])</f>
        <v>29143</v>
      </c>
      <c r="P761">
        <f>_xlfn.XLOOKUP(Main[[#This Row],[Patient_ID]],Financials[Patient_ID],Financials[Insurance_Coverage])</f>
        <v>21839.345079024759</v>
      </c>
      <c r="Q761">
        <f>Main[[#This Row],[Total  Bill Amount]]-Main[[#This Row],[Insurance Coverage]]</f>
        <v>7303.6549209752411</v>
      </c>
      <c r="R761">
        <f>_xlfn.XLOOKUP(Main[[#This Row],[Patient_ID]],Hospitalvisits[Patient_ID],Hospitalvisits[Readmission Status])</f>
        <v>0</v>
      </c>
      <c r="S761" t="str">
        <f>_xlfn.XLOOKUP(Main[[#This Row],[Patient_ID]],Hospitalvisits[Patient_ID],Hospitalvisits[Hospital_Bed])</f>
        <v>Private Room</v>
      </c>
    </row>
    <row r="762" spans="1:19">
      <c r="A762">
        <v>839</v>
      </c>
      <c r="B762" t="s">
        <v>852</v>
      </c>
      <c r="C762">
        <v>8</v>
      </c>
      <c r="D762" t="str" cm="1">
        <f t="array" ref="D762">_xlfn.IFS(Main[[#This Row],[Age]]&lt;=23,"[0-23]",Main[[#This Row],[Age]]&lt;=45,"[24-45]",Main[[#This Row],[Age]]&lt;=68,"[46-68]",Main[[#This Row],[Age]]&gt;68,"[68+]")</f>
        <v>[0-23]</v>
      </c>
      <c r="E762" t="s">
        <v>9</v>
      </c>
      <c r="F762" t="s">
        <v>10</v>
      </c>
      <c r="G762" s="6">
        <v>22.278758759329818</v>
      </c>
      <c r="H762">
        <v>3</v>
      </c>
      <c r="I762">
        <v>10</v>
      </c>
      <c r="J762" s="3">
        <f>_xlfn.XLOOKUP(Main[[#This Row],[Patient_ID]],Hospitalvisits[Patient_ID],Hospitalvisits[Admission_Date])</f>
        <v>44620</v>
      </c>
      <c r="K762" s="3">
        <f>_xlfn.XLOOKUP(Main[[#This Row],[Patient_ID]],Hospitalvisits[Patient_ID],Hospitalvisits[Discharge_Date])</f>
        <v>44623</v>
      </c>
      <c r="L762">
        <f>Main[[#This Row],[Discharge Date]]-Main[[#This Row],[Admission Date]]</f>
        <v>3</v>
      </c>
      <c r="M762" t="str">
        <f>_xlfn.XLOOKUP(Main[[#This Row],[Patient_ID]],Hospitalvisits[Patient_ID],Hospitalvisits[Medical_Condition])</f>
        <v>Heart Attack (STEMI)</v>
      </c>
      <c r="N762" t="str">
        <f>_xlfn.XLOOKUP(Main[[#This Row],[Patient_ID]],Hospitalvisits[Patient_ID],Hospitalvisits[Department])</f>
        <v>Cardiology</v>
      </c>
      <c r="O762" s="8">
        <f>_xlfn.XLOOKUP(Main[[#This Row],[Patient_ID]],Financials[Patient_ID],Financials[Total_Bill_Amount])</f>
        <v>11755</v>
      </c>
      <c r="P762">
        <f>_xlfn.XLOOKUP(Main[[#This Row],[Patient_ID]],Financials[Patient_ID],Financials[Insurance_Coverage])</f>
        <v>7898.9319464932196</v>
      </c>
      <c r="Q762">
        <f>Main[[#This Row],[Total  Bill Amount]]-Main[[#This Row],[Insurance Coverage]]</f>
        <v>3856.0680535067804</v>
      </c>
      <c r="R762">
        <f>_xlfn.XLOOKUP(Main[[#This Row],[Patient_ID]],Hospitalvisits[Patient_ID],Hospitalvisits[Readmission Status])</f>
        <v>0</v>
      </c>
      <c r="S762" t="str">
        <f>_xlfn.XLOOKUP(Main[[#This Row],[Patient_ID]],Hospitalvisits[Patient_ID],Hospitalvisits[Hospital_Bed])</f>
        <v>General Ward</v>
      </c>
    </row>
    <row r="763" spans="1:19">
      <c r="A763">
        <v>840</v>
      </c>
      <c r="B763" t="s">
        <v>853</v>
      </c>
      <c r="C763">
        <v>34</v>
      </c>
      <c r="D763" t="str" cm="1">
        <f t="array" ref="D763">_xlfn.IFS(Main[[#This Row],[Age]]&lt;=23,"[0-23]",Main[[#This Row],[Age]]&lt;=45,"[24-45]",Main[[#This Row],[Age]]&lt;=68,"[46-68]",Main[[#This Row],[Age]]&gt;68,"[68+]")</f>
        <v>[24-45]</v>
      </c>
      <c r="E763" t="s">
        <v>9</v>
      </c>
      <c r="F763" t="s">
        <v>13</v>
      </c>
      <c r="G763" s="6">
        <v>22.353011359756461</v>
      </c>
      <c r="H763">
        <v>5</v>
      </c>
      <c r="I763">
        <v>7</v>
      </c>
      <c r="J763" s="3">
        <f>_xlfn.XLOOKUP(Main[[#This Row],[Patient_ID]],Hospitalvisits[Patient_ID],Hospitalvisits[Admission_Date])</f>
        <v>44596</v>
      </c>
      <c r="K763" s="3">
        <f>_xlfn.XLOOKUP(Main[[#This Row],[Patient_ID]],Hospitalvisits[Patient_ID],Hospitalvisits[Discharge_Date])</f>
        <v>44606</v>
      </c>
      <c r="L763">
        <f>Main[[#This Row],[Discharge Date]]-Main[[#This Row],[Admission Date]]</f>
        <v>10</v>
      </c>
      <c r="M763" t="str">
        <f>_xlfn.XLOOKUP(Main[[#This Row],[Patient_ID]],Hospitalvisits[Patient_ID],Hospitalvisits[Medical_Condition])</f>
        <v>Tumor</v>
      </c>
      <c r="N763" t="str">
        <f>_xlfn.XLOOKUP(Main[[#This Row],[Patient_ID]],Hospitalvisits[Patient_ID],Hospitalvisits[Department])</f>
        <v>Oncology</v>
      </c>
      <c r="O763" s="8">
        <f>_xlfn.XLOOKUP(Main[[#This Row],[Patient_ID]],Financials[Patient_ID],Financials[Total_Bill_Amount])</f>
        <v>25810</v>
      </c>
      <c r="P763">
        <f>_xlfn.XLOOKUP(Main[[#This Row],[Patient_ID]],Financials[Patient_ID],Financials[Insurance_Coverage])</f>
        <v>14510.435805520079</v>
      </c>
      <c r="Q763">
        <f>Main[[#This Row],[Total  Bill Amount]]-Main[[#This Row],[Insurance Coverage]]</f>
        <v>11299.564194479921</v>
      </c>
      <c r="R763">
        <f>_xlfn.XLOOKUP(Main[[#This Row],[Patient_ID]],Hospitalvisits[Patient_ID],Hospitalvisits[Readmission Status])</f>
        <v>0</v>
      </c>
      <c r="S763" t="str">
        <f>_xlfn.XLOOKUP(Main[[#This Row],[Patient_ID]],Hospitalvisits[Patient_ID],Hospitalvisits[Hospital_Bed])</f>
        <v>ICU</v>
      </c>
    </row>
    <row r="764" spans="1:19">
      <c r="A764">
        <v>841</v>
      </c>
      <c r="B764" t="s">
        <v>854</v>
      </c>
      <c r="C764">
        <v>69</v>
      </c>
      <c r="D764" t="str" cm="1">
        <f t="array" ref="D764">_xlfn.IFS(Main[[#This Row],[Age]]&lt;=23,"[0-23]",Main[[#This Row],[Age]]&lt;=45,"[24-45]",Main[[#This Row],[Age]]&lt;=68,"[46-68]",Main[[#This Row],[Age]]&gt;68,"[68+]")</f>
        <v>[68+]</v>
      </c>
      <c r="E764" t="s">
        <v>12</v>
      </c>
      <c r="F764" t="s">
        <v>18</v>
      </c>
      <c r="G764" s="6">
        <v>17.805597987822431</v>
      </c>
      <c r="H764">
        <v>0</v>
      </c>
      <c r="I764">
        <v>5</v>
      </c>
      <c r="J764" s="3">
        <f>_xlfn.XLOOKUP(Main[[#This Row],[Patient_ID]],Hospitalvisits[Patient_ID],Hospitalvisits[Admission_Date])</f>
        <v>44697</v>
      </c>
      <c r="K764" s="3">
        <f>_xlfn.XLOOKUP(Main[[#This Row],[Patient_ID]],Hospitalvisits[Patient_ID],Hospitalvisits[Discharge_Date])</f>
        <v>44704</v>
      </c>
      <c r="L764">
        <f>Main[[#This Row],[Discharge Date]]-Main[[#This Row],[Admission Date]]</f>
        <v>7</v>
      </c>
      <c r="M764" t="str">
        <f>_xlfn.XLOOKUP(Main[[#This Row],[Patient_ID]],Hospitalvisits[Patient_ID],Hospitalvisits[Medical_Condition])</f>
        <v>Heart Attack (STEMI)</v>
      </c>
      <c r="N764" t="str">
        <f>_xlfn.XLOOKUP(Main[[#This Row],[Patient_ID]],Hospitalvisits[Patient_ID],Hospitalvisits[Department])</f>
        <v>Cardiology</v>
      </c>
      <c r="O764" s="8">
        <f>_xlfn.XLOOKUP(Main[[#This Row],[Patient_ID]],Financials[Patient_ID],Financials[Total_Bill_Amount])</f>
        <v>7796</v>
      </c>
      <c r="P764">
        <f>_xlfn.XLOOKUP(Main[[#This Row],[Patient_ID]],Financials[Patient_ID],Financials[Insurance_Coverage])</f>
        <v>4558.4080493422152</v>
      </c>
      <c r="Q764">
        <f>Main[[#This Row],[Total  Bill Amount]]-Main[[#This Row],[Insurance Coverage]]</f>
        <v>3237.5919506577848</v>
      </c>
      <c r="R764">
        <f>_xlfn.XLOOKUP(Main[[#This Row],[Patient_ID]],Hospitalvisits[Patient_ID],Hospitalvisits[Readmission Status])</f>
        <v>1</v>
      </c>
      <c r="S764" t="str">
        <f>_xlfn.XLOOKUP(Main[[#This Row],[Patient_ID]],Hospitalvisits[Patient_ID],Hospitalvisits[Hospital_Bed])</f>
        <v>ICU</v>
      </c>
    </row>
    <row r="765" spans="1:19">
      <c r="A765">
        <v>842</v>
      </c>
      <c r="B765" t="s">
        <v>855</v>
      </c>
      <c r="C765">
        <v>68</v>
      </c>
      <c r="D765" t="str" cm="1">
        <f t="array" ref="D765">_xlfn.IFS(Main[[#This Row],[Age]]&lt;=23,"[0-23]",Main[[#This Row],[Age]]&lt;=45,"[24-45]",Main[[#This Row],[Age]]&lt;=68,"[46-68]",Main[[#This Row],[Age]]&gt;68,"[68+]")</f>
        <v>[46-68]</v>
      </c>
      <c r="E765" t="s">
        <v>9</v>
      </c>
      <c r="F765" t="s">
        <v>10</v>
      </c>
      <c r="G765" s="6">
        <v>19.812728760867209</v>
      </c>
      <c r="H765">
        <v>1</v>
      </c>
      <c r="I765">
        <v>10</v>
      </c>
      <c r="J765" s="3">
        <f>_xlfn.XLOOKUP(Main[[#This Row],[Patient_ID]],Hospitalvisits[Patient_ID],Hospitalvisits[Admission_Date])</f>
        <v>44716</v>
      </c>
      <c r="K765" s="3">
        <f>_xlfn.XLOOKUP(Main[[#This Row],[Patient_ID]],Hospitalvisits[Patient_ID],Hospitalvisits[Discharge_Date])</f>
        <v>44726</v>
      </c>
      <c r="L765">
        <f>Main[[#This Row],[Discharge Date]]-Main[[#This Row],[Admission Date]]</f>
        <v>10</v>
      </c>
      <c r="M765" t="str">
        <f>_xlfn.XLOOKUP(Main[[#This Row],[Patient_ID]],Hospitalvisits[Patient_ID],Hospitalvisits[Medical_Condition])</f>
        <v>Stroke</v>
      </c>
      <c r="N765" t="str">
        <f>_xlfn.XLOOKUP(Main[[#This Row],[Patient_ID]],Hospitalvisits[Patient_ID],Hospitalvisits[Department])</f>
        <v>Neurology</v>
      </c>
      <c r="O765" s="8">
        <f>_xlfn.XLOOKUP(Main[[#This Row],[Patient_ID]],Financials[Patient_ID],Financials[Total_Bill_Amount])</f>
        <v>16977</v>
      </c>
      <c r="P765">
        <f>_xlfn.XLOOKUP(Main[[#This Row],[Patient_ID]],Financials[Patient_ID],Financials[Insurance_Coverage])</f>
        <v>11871.36973197392</v>
      </c>
      <c r="Q765">
        <f>Main[[#This Row],[Total  Bill Amount]]-Main[[#This Row],[Insurance Coverage]]</f>
        <v>5105.6302680260796</v>
      </c>
      <c r="R765">
        <f>_xlfn.XLOOKUP(Main[[#This Row],[Patient_ID]],Hospitalvisits[Patient_ID],Hospitalvisits[Readmission Status])</f>
        <v>0</v>
      </c>
      <c r="S765" t="str">
        <f>_xlfn.XLOOKUP(Main[[#This Row],[Patient_ID]],Hospitalvisits[Patient_ID],Hospitalvisits[Hospital_Bed])</f>
        <v>Semi-Private Room</v>
      </c>
    </row>
    <row r="766" spans="1:19">
      <c r="A766">
        <v>843</v>
      </c>
      <c r="B766" t="s">
        <v>856</v>
      </c>
      <c r="C766">
        <v>24</v>
      </c>
      <c r="D766" t="str" cm="1">
        <f t="array" ref="D766">_xlfn.IFS(Main[[#This Row],[Age]]&lt;=23,"[0-23]",Main[[#This Row],[Age]]&lt;=45,"[24-45]",Main[[#This Row],[Age]]&lt;=68,"[46-68]",Main[[#This Row],[Age]]&gt;68,"[68+]")</f>
        <v>[24-45]</v>
      </c>
      <c r="E766" t="s">
        <v>9</v>
      </c>
      <c r="F766" t="s">
        <v>10</v>
      </c>
      <c r="G766" s="6">
        <v>25.110972288927709</v>
      </c>
      <c r="H766">
        <v>0</v>
      </c>
      <c r="I766">
        <v>6</v>
      </c>
      <c r="J766" s="3">
        <f>_xlfn.XLOOKUP(Main[[#This Row],[Patient_ID]],Hospitalvisits[Patient_ID],Hospitalvisits[Admission_Date])</f>
        <v>44701</v>
      </c>
      <c r="K766" s="3">
        <f>_xlfn.XLOOKUP(Main[[#This Row],[Patient_ID]],Hospitalvisits[Patient_ID],Hospitalvisits[Discharge_Date])</f>
        <v>44714</v>
      </c>
      <c r="L766">
        <f>Main[[#This Row],[Discharge Date]]-Main[[#This Row],[Admission Date]]</f>
        <v>13</v>
      </c>
      <c r="M766" t="str">
        <f>_xlfn.XLOOKUP(Main[[#This Row],[Patient_ID]],Hospitalvisits[Patient_ID],Hospitalvisits[Medical_Condition])</f>
        <v>Cancer</v>
      </c>
      <c r="N766" t="str">
        <f>_xlfn.XLOOKUP(Main[[#This Row],[Patient_ID]],Hospitalvisits[Patient_ID],Hospitalvisits[Department])</f>
        <v>Oncology</v>
      </c>
      <c r="O766" s="8">
        <f>_xlfn.XLOOKUP(Main[[#This Row],[Patient_ID]],Financials[Patient_ID],Financials[Total_Bill_Amount])</f>
        <v>28556</v>
      </c>
      <c r="P766">
        <f>_xlfn.XLOOKUP(Main[[#This Row],[Patient_ID]],Financials[Patient_ID],Financials[Insurance_Coverage])</f>
        <v>18710.19345985345</v>
      </c>
      <c r="Q766">
        <f>Main[[#This Row],[Total  Bill Amount]]-Main[[#This Row],[Insurance Coverage]]</f>
        <v>9845.8065401465501</v>
      </c>
      <c r="R766">
        <f>_xlfn.XLOOKUP(Main[[#This Row],[Patient_ID]],Hospitalvisits[Patient_ID],Hospitalvisits[Readmission Status])</f>
        <v>0</v>
      </c>
      <c r="S766" t="str">
        <f>_xlfn.XLOOKUP(Main[[#This Row],[Patient_ID]],Hospitalvisits[Patient_ID],Hospitalvisits[Hospital_Bed])</f>
        <v>Private Room</v>
      </c>
    </row>
    <row r="767" spans="1:19">
      <c r="A767">
        <v>844</v>
      </c>
      <c r="B767" t="s">
        <v>857</v>
      </c>
      <c r="C767">
        <v>65</v>
      </c>
      <c r="D767" t="str" cm="1">
        <f t="array" ref="D767">_xlfn.IFS(Main[[#This Row],[Age]]&lt;=23,"[0-23]",Main[[#This Row],[Age]]&lt;=45,"[24-45]",Main[[#This Row],[Age]]&lt;=68,"[46-68]",Main[[#This Row],[Age]]&gt;68,"[68+]")</f>
        <v>[46-68]</v>
      </c>
      <c r="E767" t="s">
        <v>12</v>
      </c>
      <c r="F767" t="s">
        <v>10</v>
      </c>
      <c r="G767" s="6">
        <v>38.226345871616033</v>
      </c>
      <c r="H767">
        <v>0</v>
      </c>
      <c r="I767">
        <v>2</v>
      </c>
      <c r="J767" s="3">
        <f>_xlfn.XLOOKUP(Main[[#This Row],[Patient_ID]],Hospitalvisits[Patient_ID],Hospitalvisits[Admission_Date])</f>
        <v>44702</v>
      </c>
      <c r="K767" s="3">
        <f>_xlfn.XLOOKUP(Main[[#This Row],[Patient_ID]],Hospitalvisits[Patient_ID],Hospitalvisits[Discharge_Date])</f>
        <v>44707</v>
      </c>
      <c r="L767">
        <f>Main[[#This Row],[Discharge Date]]-Main[[#This Row],[Admission Date]]</f>
        <v>5</v>
      </c>
      <c r="M767" t="str">
        <f>_xlfn.XLOOKUP(Main[[#This Row],[Patient_ID]],Hospitalvisits[Patient_ID],Hospitalvisits[Medical_Condition])</f>
        <v>Severe Trauma</v>
      </c>
      <c r="N767" t="str">
        <f>_xlfn.XLOOKUP(Main[[#This Row],[Patient_ID]],Hospitalvisits[Patient_ID],Hospitalvisits[Department])</f>
        <v>Emergency</v>
      </c>
      <c r="O767" s="8">
        <f>_xlfn.XLOOKUP(Main[[#This Row],[Patient_ID]],Financials[Patient_ID],Financials[Total_Bill_Amount])</f>
        <v>33289</v>
      </c>
      <c r="P767">
        <f>_xlfn.XLOOKUP(Main[[#This Row],[Patient_ID]],Financials[Patient_ID],Financials[Insurance_Coverage])</f>
        <v>26252.155756029661</v>
      </c>
      <c r="Q767">
        <f>Main[[#This Row],[Total  Bill Amount]]-Main[[#This Row],[Insurance Coverage]]</f>
        <v>7036.8442439703394</v>
      </c>
      <c r="R767">
        <f>_xlfn.XLOOKUP(Main[[#This Row],[Patient_ID]],Hospitalvisits[Patient_ID],Hospitalvisits[Readmission Status])</f>
        <v>0</v>
      </c>
      <c r="S767" t="str">
        <f>_xlfn.XLOOKUP(Main[[#This Row],[Patient_ID]],Hospitalvisits[Patient_ID],Hospitalvisits[Hospital_Bed])</f>
        <v>General Ward</v>
      </c>
    </row>
    <row r="768" spans="1:19">
      <c r="A768">
        <v>845</v>
      </c>
      <c r="B768" t="s">
        <v>858</v>
      </c>
      <c r="C768">
        <v>75</v>
      </c>
      <c r="D768" t="str" cm="1">
        <f t="array" ref="D768">_xlfn.IFS(Main[[#This Row],[Age]]&lt;=23,"[0-23]",Main[[#This Row],[Age]]&lt;=45,"[24-45]",Main[[#This Row],[Age]]&lt;=68,"[46-68]",Main[[#This Row],[Age]]&gt;68,"[68+]")</f>
        <v>[68+]</v>
      </c>
      <c r="E768" t="s">
        <v>12</v>
      </c>
      <c r="F768" t="s">
        <v>13</v>
      </c>
      <c r="G768" s="6">
        <v>16.771144259934609</v>
      </c>
      <c r="H768">
        <v>3</v>
      </c>
      <c r="I768">
        <v>5</v>
      </c>
      <c r="J768" s="3">
        <f>_xlfn.XLOOKUP(Main[[#This Row],[Patient_ID]],Hospitalvisits[Patient_ID],Hospitalvisits[Admission_Date])</f>
        <v>45505</v>
      </c>
      <c r="K768" s="3">
        <f>_xlfn.XLOOKUP(Main[[#This Row],[Patient_ID]],Hospitalvisits[Patient_ID],Hospitalvisits[Discharge_Date])</f>
        <v>45509</v>
      </c>
      <c r="L768">
        <f>Main[[#This Row],[Discharge Date]]-Main[[#This Row],[Admission Date]]</f>
        <v>4</v>
      </c>
      <c r="M768" t="str">
        <f>_xlfn.XLOOKUP(Main[[#This Row],[Patient_ID]],Hospitalvisits[Patient_ID],Hospitalvisits[Medical_Condition])</f>
        <v>Heart Attack (STEMI)</v>
      </c>
      <c r="N768" t="str">
        <f>_xlfn.XLOOKUP(Main[[#This Row],[Patient_ID]],Hospitalvisits[Patient_ID],Hospitalvisits[Department])</f>
        <v>Cardiology</v>
      </c>
      <c r="O768" s="8">
        <f>_xlfn.XLOOKUP(Main[[#This Row],[Patient_ID]],Financials[Patient_ID],Financials[Total_Bill_Amount])</f>
        <v>17663</v>
      </c>
      <c r="P768">
        <f>_xlfn.XLOOKUP(Main[[#This Row],[Patient_ID]],Financials[Patient_ID],Financials[Insurance_Coverage])</f>
        <v>15088.7841559635</v>
      </c>
      <c r="Q768">
        <f>Main[[#This Row],[Total  Bill Amount]]-Main[[#This Row],[Insurance Coverage]]</f>
        <v>2574.2158440365001</v>
      </c>
      <c r="R768">
        <f>_xlfn.XLOOKUP(Main[[#This Row],[Patient_ID]],Hospitalvisits[Patient_ID],Hospitalvisits[Readmission Status])</f>
        <v>0</v>
      </c>
      <c r="S768" t="str">
        <f>_xlfn.XLOOKUP(Main[[#This Row],[Patient_ID]],Hospitalvisits[Patient_ID],Hospitalvisits[Hospital_Bed])</f>
        <v>Private Room</v>
      </c>
    </row>
    <row r="769" spans="1:19">
      <c r="A769">
        <v>846</v>
      </c>
      <c r="B769" t="s">
        <v>859</v>
      </c>
      <c r="C769">
        <v>59</v>
      </c>
      <c r="D769" t="str" cm="1">
        <f t="array" ref="D769">_xlfn.IFS(Main[[#This Row],[Age]]&lt;=23,"[0-23]",Main[[#This Row],[Age]]&lt;=45,"[24-45]",Main[[#This Row],[Age]]&lt;=68,"[46-68]",Main[[#This Row],[Age]]&gt;68,"[68+]")</f>
        <v>[46-68]</v>
      </c>
      <c r="E769" t="s">
        <v>9</v>
      </c>
      <c r="F769" t="s">
        <v>18</v>
      </c>
      <c r="G769" s="6">
        <v>17.501418513425559</v>
      </c>
      <c r="H769">
        <v>3</v>
      </c>
      <c r="I769">
        <v>6</v>
      </c>
      <c r="J769" s="3">
        <f>_xlfn.XLOOKUP(Main[[#This Row],[Patient_ID]],Hospitalvisits[Patient_ID],Hospitalvisits[Admission_Date])</f>
        <v>44783</v>
      </c>
      <c r="K769" s="3">
        <f>_xlfn.XLOOKUP(Main[[#This Row],[Patient_ID]],Hospitalvisits[Patient_ID],Hospitalvisits[Discharge_Date])</f>
        <v>44789</v>
      </c>
      <c r="L769">
        <f>Main[[#This Row],[Discharge Date]]-Main[[#This Row],[Admission Date]]</f>
        <v>6</v>
      </c>
      <c r="M769" t="str">
        <f>_xlfn.XLOOKUP(Main[[#This Row],[Patient_ID]],Hospitalvisits[Patient_ID],Hospitalvisits[Medical_Condition])</f>
        <v>Seizures</v>
      </c>
      <c r="N769" t="str">
        <f>_xlfn.XLOOKUP(Main[[#This Row],[Patient_ID]],Hospitalvisits[Patient_ID],Hospitalvisits[Department])</f>
        <v>Neurology</v>
      </c>
      <c r="O769" s="8">
        <f>_xlfn.XLOOKUP(Main[[#This Row],[Patient_ID]],Financials[Patient_ID],Financials[Total_Bill_Amount])</f>
        <v>19511</v>
      </c>
      <c r="P769">
        <f>_xlfn.XLOOKUP(Main[[#This Row],[Patient_ID]],Financials[Patient_ID],Financials[Insurance_Coverage])</f>
        <v>14134.43968731032</v>
      </c>
      <c r="Q769">
        <f>Main[[#This Row],[Total  Bill Amount]]-Main[[#This Row],[Insurance Coverage]]</f>
        <v>5376.5603126896804</v>
      </c>
      <c r="R769">
        <f>_xlfn.XLOOKUP(Main[[#This Row],[Patient_ID]],Hospitalvisits[Patient_ID],Hospitalvisits[Readmission Status])</f>
        <v>0</v>
      </c>
      <c r="S769" t="str">
        <f>_xlfn.XLOOKUP(Main[[#This Row],[Patient_ID]],Hospitalvisits[Patient_ID],Hospitalvisits[Hospital_Bed])</f>
        <v>ICU</v>
      </c>
    </row>
    <row r="770" spans="1:19">
      <c r="A770">
        <v>847</v>
      </c>
      <c r="B770" t="s">
        <v>860</v>
      </c>
      <c r="C770">
        <v>57</v>
      </c>
      <c r="D770" t="str" cm="1">
        <f t="array" ref="D770">_xlfn.IFS(Main[[#This Row],[Age]]&lt;=23,"[0-23]",Main[[#This Row],[Age]]&lt;=45,"[24-45]",Main[[#This Row],[Age]]&lt;=68,"[46-68]",Main[[#This Row],[Age]]&gt;68,"[68+]")</f>
        <v>[46-68]</v>
      </c>
      <c r="E770" t="s">
        <v>12</v>
      </c>
      <c r="F770" t="s">
        <v>13</v>
      </c>
      <c r="G770" s="6">
        <v>35.232205182630487</v>
      </c>
      <c r="H770">
        <v>5</v>
      </c>
      <c r="I770">
        <v>10</v>
      </c>
      <c r="J770" s="3">
        <f>_xlfn.XLOOKUP(Main[[#This Row],[Patient_ID]],Hospitalvisits[Patient_ID],Hospitalvisits[Admission_Date])</f>
        <v>44847</v>
      </c>
      <c r="K770" s="3">
        <f>_xlfn.XLOOKUP(Main[[#This Row],[Patient_ID]],Hospitalvisits[Patient_ID],Hospitalvisits[Discharge_Date])</f>
        <v>44850</v>
      </c>
      <c r="L770">
        <f>Main[[#This Row],[Discharge Date]]-Main[[#This Row],[Admission Date]]</f>
        <v>3</v>
      </c>
      <c r="M770" t="str">
        <f>_xlfn.XLOOKUP(Main[[#This Row],[Patient_ID]],Hospitalvisits[Patient_ID],Hospitalvisits[Medical_Condition])</f>
        <v>Fracture</v>
      </c>
      <c r="N770" t="str">
        <f>_xlfn.XLOOKUP(Main[[#This Row],[Patient_ID]],Hospitalvisits[Patient_ID],Hospitalvisits[Department])</f>
        <v>Orthopedics</v>
      </c>
      <c r="O770" s="8">
        <f>_xlfn.XLOOKUP(Main[[#This Row],[Patient_ID]],Financials[Patient_ID],Financials[Total_Bill_Amount])</f>
        <v>10661</v>
      </c>
      <c r="P770">
        <f>_xlfn.XLOOKUP(Main[[#This Row],[Patient_ID]],Financials[Patient_ID],Financials[Insurance_Coverage])</f>
        <v>9343.9369239548614</v>
      </c>
      <c r="Q770">
        <f>Main[[#This Row],[Total  Bill Amount]]-Main[[#This Row],[Insurance Coverage]]</f>
        <v>1317.0630760451386</v>
      </c>
      <c r="R770">
        <f>_xlfn.XLOOKUP(Main[[#This Row],[Patient_ID]],Hospitalvisits[Patient_ID],Hospitalvisits[Readmission Status])</f>
        <v>0</v>
      </c>
      <c r="S770" t="str">
        <f>_xlfn.XLOOKUP(Main[[#This Row],[Patient_ID]],Hospitalvisits[Patient_ID],Hospitalvisits[Hospital_Bed])</f>
        <v>ICU</v>
      </c>
    </row>
    <row r="771" spans="1:19">
      <c r="A771">
        <v>848</v>
      </c>
      <c r="B771" t="s">
        <v>861</v>
      </c>
      <c r="C771">
        <v>48</v>
      </c>
      <c r="D771" t="str" cm="1">
        <f t="array" ref="D771">_xlfn.IFS(Main[[#This Row],[Age]]&lt;=23,"[0-23]",Main[[#This Row],[Age]]&lt;=45,"[24-45]",Main[[#This Row],[Age]]&lt;=68,"[46-68]",Main[[#This Row],[Age]]&gt;68,"[68+]")</f>
        <v>[46-68]</v>
      </c>
      <c r="E771" t="s">
        <v>9</v>
      </c>
      <c r="F771" t="s">
        <v>13</v>
      </c>
      <c r="G771" s="6">
        <v>29.139840145319351</v>
      </c>
      <c r="H771">
        <v>5</v>
      </c>
      <c r="I771">
        <v>2</v>
      </c>
      <c r="J771" s="3">
        <f>_xlfn.XLOOKUP(Main[[#This Row],[Patient_ID]],Hospitalvisits[Patient_ID],Hospitalvisits[Admission_Date])</f>
        <v>44563</v>
      </c>
      <c r="K771" s="3">
        <f>_xlfn.XLOOKUP(Main[[#This Row],[Patient_ID]],Hospitalvisits[Patient_ID],Hospitalvisits[Discharge_Date])</f>
        <v>44571</v>
      </c>
      <c r="L771">
        <f>Main[[#This Row],[Discharge Date]]-Main[[#This Row],[Admission Date]]</f>
        <v>8</v>
      </c>
      <c r="M771" t="str">
        <f>_xlfn.XLOOKUP(Main[[#This Row],[Patient_ID]],Hospitalvisits[Patient_ID],Hospitalvisits[Medical_Condition])</f>
        <v>Severe Trauma</v>
      </c>
      <c r="N771" t="str">
        <f>_xlfn.XLOOKUP(Main[[#This Row],[Patient_ID]],Hospitalvisits[Patient_ID],Hospitalvisits[Department])</f>
        <v>Emergency</v>
      </c>
      <c r="O771" s="8">
        <f>_xlfn.XLOOKUP(Main[[#This Row],[Patient_ID]],Financials[Patient_ID],Financials[Total_Bill_Amount])</f>
        <v>18522</v>
      </c>
      <c r="P771">
        <f>_xlfn.XLOOKUP(Main[[#This Row],[Patient_ID]],Financials[Patient_ID],Financials[Insurance_Coverage])</f>
        <v>9904.691770013691</v>
      </c>
      <c r="Q771">
        <f>Main[[#This Row],[Total  Bill Amount]]-Main[[#This Row],[Insurance Coverage]]</f>
        <v>8617.308229986309</v>
      </c>
      <c r="R771">
        <f>_xlfn.XLOOKUP(Main[[#This Row],[Patient_ID]],Hospitalvisits[Patient_ID],Hospitalvisits[Readmission Status])</f>
        <v>0</v>
      </c>
      <c r="S771" t="str">
        <f>_xlfn.XLOOKUP(Main[[#This Row],[Patient_ID]],Hospitalvisits[Patient_ID],Hospitalvisits[Hospital_Bed])</f>
        <v>ICU</v>
      </c>
    </row>
    <row r="772" spans="1:19">
      <c r="A772">
        <v>849</v>
      </c>
      <c r="B772" t="s">
        <v>862</v>
      </c>
      <c r="C772">
        <v>87</v>
      </c>
      <c r="D772" t="str" cm="1">
        <f t="array" ref="D772">_xlfn.IFS(Main[[#This Row],[Age]]&lt;=23,"[0-23]",Main[[#This Row],[Age]]&lt;=45,"[24-45]",Main[[#This Row],[Age]]&lt;=68,"[46-68]",Main[[#This Row],[Age]]&gt;68,"[68+]")</f>
        <v>[68+]</v>
      </c>
      <c r="E772" t="s">
        <v>12</v>
      </c>
      <c r="F772" t="s">
        <v>10</v>
      </c>
      <c r="G772" s="6">
        <v>37.925618832334401</v>
      </c>
      <c r="H772">
        <v>2</v>
      </c>
      <c r="I772">
        <v>6</v>
      </c>
      <c r="J772" s="3">
        <f>_xlfn.XLOOKUP(Main[[#This Row],[Patient_ID]],Hospitalvisits[Patient_ID],Hospitalvisits[Admission_Date])</f>
        <v>44618</v>
      </c>
      <c r="K772" s="3">
        <f>_xlfn.XLOOKUP(Main[[#This Row],[Patient_ID]],Hospitalvisits[Patient_ID],Hospitalvisits[Discharge_Date])</f>
        <v>44626</v>
      </c>
      <c r="L772">
        <f>Main[[#This Row],[Discharge Date]]-Main[[#This Row],[Admission Date]]</f>
        <v>8</v>
      </c>
      <c r="M772" t="str">
        <f>_xlfn.XLOOKUP(Main[[#This Row],[Patient_ID]],Hospitalvisits[Patient_ID],Hospitalvisits[Medical_Condition])</f>
        <v>Tumor</v>
      </c>
      <c r="N772" t="str">
        <f>_xlfn.XLOOKUP(Main[[#This Row],[Patient_ID]],Hospitalvisits[Patient_ID],Hospitalvisits[Department])</f>
        <v>Oncology</v>
      </c>
      <c r="O772" s="8">
        <f>_xlfn.XLOOKUP(Main[[#This Row],[Patient_ID]],Financials[Patient_ID],Financials[Total_Bill_Amount])</f>
        <v>9577</v>
      </c>
      <c r="P772">
        <f>_xlfn.XLOOKUP(Main[[#This Row],[Patient_ID]],Financials[Patient_ID],Financials[Insurance_Coverage])</f>
        <v>6384.286683944355</v>
      </c>
      <c r="Q772">
        <f>Main[[#This Row],[Total  Bill Amount]]-Main[[#This Row],[Insurance Coverage]]</f>
        <v>3192.713316055645</v>
      </c>
      <c r="R772">
        <f>_xlfn.XLOOKUP(Main[[#This Row],[Patient_ID]],Hospitalvisits[Patient_ID],Hospitalvisits[Readmission Status])</f>
        <v>0</v>
      </c>
      <c r="S772" t="str">
        <f>_xlfn.XLOOKUP(Main[[#This Row],[Patient_ID]],Hospitalvisits[Patient_ID],Hospitalvisits[Hospital_Bed])</f>
        <v>Semi-Private Room</v>
      </c>
    </row>
    <row r="773" spans="1:19">
      <c r="A773">
        <v>850</v>
      </c>
      <c r="B773" t="s">
        <v>863</v>
      </c>
      <c r="C773">
        <v>83</v>
      </c>
      <c r="D773" t="str" cm="1">
        <f t="array" ref="D773">_xlfn.IFS(Main[[#This Row],[Age]]&lt;=23,"[0-23]",Main[[#This Row],[Age]]&lt;=45,"[24-45]",Main[[#This Row],[Age]]&lt;=68,"[46-68]",Main[[#This Row],[Age]]&gt;68,"[68+]")</f>
        <v>[68+]</v>
      </c>
      <c r="E773" t="s">
        <v>12</v>
      </c>
      <c r="F773" t="s">
        <v>16</v>
      </c>
      <c r="G773" s="6">
        <v>26.94503530429829</v>
      </c>
      <c r="H773">
        <v>1</v>
      </c>
      <c r="I773">
        <v>7</v>
      </c>
      <c r="J773" s="3">
        <f>_xlfn.XLOOKUP(Main[[#This Row],[Patient_ID]],Hospitalvisits[Patient_ID],Hospitalvisits[Admission_Date])</f>
        <v>45110</v>
      </c>
      <c r="K773" s="3">
        <f>_xlfn.XLOOKUP(Main[[#This Row],[Patient_ID]],Hospitalvisits[Patient_ID],Hospitalvisits[Discharge_Date])</f>
        <v>45116</v>
      </c>
      <c r="L773">
        <f>Main[[#This Row],[Discharge Date]]-Main[[#This Row],[Admission Date]]</f>
        <v>6</v>
      </c>
      <c r="M773" t="str">
        <f>_xlfn.XLOOKUP(Main[[#This Row],[Patient_ID]],Hospitalvisits[Patient_ID],Hospitalvisits[Medical_Condition])</f>
        <v>Tumor</v>
      </c>
      <c r="N773" t="str">
        <f>_xlfn.XLOOKUP(Main[[#This Row],[Patient_ID]],Hospitalvisits[Patient_ID],Hospitalvisits[Department])</f>
        <v>Oncology</v>
      </c>
      <c r="O773" s="8">
        <f>_xlfn.XLOOKUP(Main[[#This Row],[Patient_ID]],Financials[Patient_ID],Financials[Total_Bill_Amount])</f>
        <v>11166</v>
      </c>
      <c r="P773">
        <f>_xlfn.XLOOKUP(Main[[#This Row],[Patient_ID]],Financials[Patient_ID],Financials[Insurance_Coverage])</f>
        <v>8423.465170832782</v>
      </c>
      <c r="Q773">
        <f>Main[[#This Row],[Total  Bill Amount]]-Main[[#This Row],[Insurance Coverage]]</f>
        <v>2742.534829167218</v>
      </c>
      <c r="R773">
        <f>_xlfn.XLOOKUP(Main[[#This Row],[Patient_ID]],Hospitalvisits[Patient_ID],Hospitalvisits[Readmission Status])</f>
        <v>0</v>
      </c>
      <c r="S773" t="str">
        <f>_xlfn.XLOOKUP(Main[[#This Row],[Patient_ID]],Hospitalvisits[Patient_ID],Hospitalvisits[Hospital_Bed])</f>
        <v>ICU</v>
      </c>
    </row>
    <row r="774" spans="1:19">
      <c r="A774">
        <v>852</v>
      </c>
      <c r="B774" t="s">
        <v>865</v>
      </c>
      <c r="C774">
        <v>67</v>
      </c>
      <c r="D774" t="str" cm="1">
        <f t="array" ref="D774">_xlfn.IFS(Main[[#This Row],[Age]]&lt;=23,"[0-23]",Main[[#This Row],[Age]]&lt;=45,"[24-45]",Main[[#This Row],[Age]]&lt;=68,"[46-68]",Main[[#This Row],[Age]]&gt;68,"[68+]")</f>
        <v>[46-68]</v>
      </c>
      <c r="E774" t="s">
        <v>9</v>
      </c>
      <c r="F774" t="s">
        <v>18</v>
      </c>
      <c r="G774" s="6">
        <v>31.95032890266112</v>
      </c>
      <c r="H774">
        <v>0</v>
      </c>
      <c r="I774">
        <v>7</v>
      </c>
      <c r="J774" s="3">
        <f>_xlfn.XLOOKUP(Main[[#This Row],[Patient_ID]],Hospitalvisits[Patient_ID],Hospitalvisits[Admission_Date])</f>
        <v>45013</v>
      </c>
      <c r="K774" s="3">
        <f>_xlfn.XLOOKUP(Main[[#This Row],[Patient_ID]],Hospitalvisits[Patient_ID],Hospitalvisits[Discharge_Date])</f>
        <v>45019</v>
      </c>
      <c r="L774">
        <f>Main[[#This Row],[Discharge Date]]-Main[[#This Row],[Admission Date]]</f>
        <v>6</v>
      </c>
      <c r="M774" t="str">
        <f>_xlfn.XLOOKUP(Main[[#This Row],[Patient_ID]],Hospitalvisits[Patient_ID],Hospitalvisits[Medical_Condition])</f>
        <v>Hypertension</v>
      </c>
      <c r="N774" t="str">
        <f>_xlfn.XLOOKUP(Main[[#This Row],[Patient_ID]],Hospitalvisits[Patient_ID],Hospitalvisits[Department])</f>
        <v>Cardiology</v>
      </c>
      <c r="O774" s="8">
        <f>_xlfn.XLOOKUP(Main[[#This Row],[Patient_ID]],Financials[Patient_ID],Financials[Total_Bill_Amount])</f>
        <v>22006</v>
      </c>
      <c r="P774">
        <f>_xlfn.XLOOKUP(Main[[#This Row],[Patient_ID]],Financials[Patient_ID],Financials[Insurance_Coverage])</f>
        <v>11305.624354580221</v>
      </c>
      <c r="Q774">
        <f>Main[[#This Row],[Total  Bill Amount]]-Main[[#This Row],[Insurance Coverage]]</f>
        <v>10700.375645419779</v>
      </c>
      <c r="R774">
        <f>_xlfn.XLOOKUP(Main[[#This Row],[Patient_ID]],Hospitalvisits[Patient_ID],Hospitalvisits[Readmission Status])</f>
        <v>0</v>
      </c>
      <c r="S774" t="str">
        <f>_xlfn.XLOOKUP(Main[[#This Row],[Patient_ID]],Hospitalvisits[Patient_ID],Hospitalvisits[Hospital_Bed])</f>
        <v>General Ward</v>
      </c>
    </row>
    <row r="775" spans="1:19">
      <c r="A775">
        <v>853</v>
      </c>
      <c r="B775" t="s">
        <v>866</v>
      </c>
      <c r="C775">
        <v>52</v>
      </c>
      <c r="D775" t="str" cm="1">
        <f t="array" ref="D775">_xlfn.IFS(Main[[#This Row],[Age]]&lt;=23,"[0-23]",Main[[#This Row],[Age]]&lt;=45,"[24-45]",Main[[#This Row],[Age]]&lt;=68,"[46-68]",Main[[#This Row],[Age]]&gt;68,"[68+]")</f>
        <v>[46-68]</v>
      </c>
      <c r="E775" t="s">
        <v>12</v>
      </c>
      <c r="F775" t="s">
        <v>10</v>
      </c>
      <c r="G775" s="6">
        <v>16.09333436757678</v>
      </c>
      <c r="H775">
        <v>5</v>
      </c>
      <c r="I775">
        <v>9</v>
      </c>
      <c r="J775" s="3">
        <f>_xlfn.XLOOKUP(Main[[#This Row],[Patient_ID]],Hospitalvisits[Patient_ID],Hospitalvisits[Admission_Date])</f>
        <v>45576</v>
      </c>
      <c r="K775" s="3">
        <f>_xlfn.XLOOKUP(Main[[#This Row],[Patient_ID]],Hospitalvisits[Patient_ID],Hospitalvisits[Discharge_Date])</f>
        <v>45585</v>
      </c>
      <c r="L775">
        <f>Main[[#This Row],[Discharge Date]]-Main[[#This Row],[Admission Date]]</f>
        <v>9</v>
      </c>
      <c r="M775" t="str">
        <f>_xlfn.XLOOKUP(Main[[#This Row],[Patient_ID]],Hospitalvisits[Patient_ID],Hospitalvisits[Medical_Condition])</f>
        <v>Stroke</v>
      </c>
      <c r="N775" t="str">
        <f>_xlfn.XLOOKUP(Main[[#This Row],[Patient_ID]],Hospitalvisits[Patient_ID],Hospitalvisits[Department])</f>
        <v>Neurology</v>
      </c>
      <c r="O775" s="8">
        <f>_xlfn.XLOOKUP(Main[[#This Row],[Patient_ID]],Financials[Patient_ID],Financials[Total_Bill_Amount])</f>
        <v>29704</v>
      </c>
      <c r="P775">
        <f>_xlfn.XLOOKUP(Main[[#This Row],[Patient_ID]],Financials[Patient_ID],Financials[Insurance_Coverage])</f>
        <v>20647.244756677581</v>
      </c>
      <c r="Q775">
        <f>Main[[#This Row],[Total  Bill Amount]]-Main[[#This Row],[Insurance Coverage]]</f>
        <v>9056.7552433224191</v>
      </c>
      <c r="R775">
        <f>_xlfn.XLOOKUP(Main[[#This Row],[Patient_ID]],Hospitalvisits[Patient_ID],Hospitalvisits[Readmission Status])</f>
        <v>0</v>
      </c>
      <c r="S775" t="str">
        <f>_xlfn.XLOOKUP(Main[[#This Row],[Patient_ID]],Hospitalvisits[Patient_ID],Hospitalvisits[Hospital_Bed])</f>
        <v>Semi-Private Room</v>
      </c>
    </row>
    <row r="776" spans="1:19">
      <c r="A776">
        <v>854</v>
      </c>
      <c r="B776" t="s">
        <v>867</v>
      </c>
      <c r="C776">
        <v>24</v>
      </c>
      <c r="D776" t="str" cm="1">
        <f t="array" ref="D776">_xlfn.IFS(Main[[#This Row],[Age]]&lt;=23,"[0-23]",Main[[#This Row],[Age]]&lt;=45,"[24-45]",Main[[#This Row],[Age]]&lt;=68,"[46-68]",Main[[#This Row],[Age]]&gt;68,"[68+]")</f>
        <v>[24-45]</v>
      </c>
      <c r="E776" t="s">
        <v>12</v>
      </c>
      <c r="F776" t="s">
        <v>18</v>
      </c>
      <c r="G776" s="6">
        <v>16.38509404054809</v>
      </c>
      <c r="H776">
        <v>1</v>
      </c>
      <c r="I776">
        <v>8</v>
      </c>
      <c r="J776" s="3">
        <f>_xlfn.XLOOKUP(Main[[#This Row],[Patient_ID]],Hospitalvisits[Patient_ID],Hospitalvisits[Admission_Date])</f>
        <v>44679</v>
      </c>
      <c r="K776" s="3">
        <f>_xlfn.XLOOKUP(Main[[#This Row],[Patient_ID]],Hospitalvisits[Patient_ID],Hospitalvisits[Discharge_Date])</f>
        <v>44684</v>
      </c>
      <c r="L776">
        <f>Main[[#This Row],[Discharge Date]]-Main[[#This Row],[Admission Date]]</f>
        <v>5</v>
      </c>
      <c r="M776" t="str">
        <f>_xlfn.XLOOKUP(Main[[#This Row],[Patient_ID]],Hospitalvisits[Patient_ID],Hospitalvisits[Medical_Condition])</f>
        <v>Stroke</v>
      </c>
      <c r="N776" t="str">
        <f>_xlfn.XLOOKUP(Main[[#This Row],[Patient_ID]],Hospitalvisits[Patient_ID],Hospitalvisits[Department])</f>
        <v>Neurology</v>
      </c>
      <c r="O776" s="8">
        <f>_xlfn.XLOOKUP(Main[[#This Row],[Patient_ID]],Financials[Patient_ID],Financials[Total_Bill_Amount])</f>
        <v>9662</v>
      </c>
      <c r="P776">
        <f>_xlfn.XLOOKUP(Main[[#This Row],[Patient_ID]],Financials[Patient_ID],Financials[Insurance_Coverage])</f>
        <v>6229.0360637294079</v>
      </c>
      <c r="Q776">
        <f>Main[[#This Row],[Total  Bill Amount]]-Main[[#This Row],[Insurance Coverage]]</f>
        <v>3432.9639362705921</v>
      </c>
      <c r="R776">
        <f>_xlfn.XLOOKUP(Main[[#This Row],[Patient_ID]],Hospitalvisits[Patient_ID],Hospitalvisits[Readmission Status])</f>
        <v>0</v>
      </c>
      <c r="S776" t="str">
        <f>_xlfn.XLOOKUP(Main[[#This Row],[Patient_ID]],Hospitalvisits[Patient_ID],Hospitalvisits[Hospital_Bed])</f>
        <v>ICU</v>
      </c>
    </row>
    <row r="777" spans="1:19">
      <c r="A777">
        <v>855</v>
      </c>
      <c r="B777" t="s">
        <v>868</v>
      </c>
      <c r="C777">
        <v>77</v>
      </c>
      <c r="D777" t="str" cm="1">
        <f t="array" ref="D777">_xlfn.IFS(Main[[#This Row],[Age]]&lt;=23,"[0-23]",Main[[#This Row],[Age]]&lt;=45,"[24-45]",Main[[#This Row],[Age]]&lt;=68,"[46-68]",Main[[#This Row],[Age]]&gt;68,"[68+]")</f>
        <v>[68+]</v>
      </c>
      <c r="E777" t="s">
        <v>12</v>
      </c>
      <c r="F777" t="s">
        <v>16</v>
      </c>
      <c r="G777" s="6">
        <v>33.954521586009292</v>
      </c>
      <c r="H777">
        <v>1</v>
      </c>
      <c r="I777">
        <v>1</v>
      </c>
      <c r="J777" s="3">
        <f>_xlfn.XLOOKUP(Main[[#This Row],[Patient_ID]],Hospitalvisits[Patient_ID],Hospitalvisits[Admission_Date])</f>
        <v>44677</v>
      </c>
      <c r="K777" s="3">
        <f>_xlfn.XLOOKUP(Main[[#This Row],[Patient_ID]],Hospitalvisits[Patient_ID],Hospitalvisits[Discharge_Date])</f>
        <v>44681</v>
      </c>
      <c r="L777">
        <f>Main[[#This Row],[Discharge Date]]-Main[[#This Row],[Admission Date]]</f>
        <v>4</v>
      </c>
      <c r="M777" t="str">
        <f>_xlfn.XLOOKUP(Main[[#This Row],[Patient_ID]],Hospitalvisits[Patient_ID],Hospitalvisits[Medical_Condition])</f>
        <v>Severe Trauma</v>
      </c>
      <c r="N777" t="str">
        <f>_xlfn.XLOOKUP(Main[[#This Row],[Patient_ID]],Hospitalvisits[Patient_ID],Hospitalvisits[Department])</f>
        <v>Emergency</v>
      </c>
      <c r="O777" s="8">
        <f>_xlfn.XLOOKUP(Main[[#This Row],[Patient_ID]],Financials[Patient_ID],Financials[Total_Bill_Amount])</f>
        <v>21506</v>
      </c>
      <c r="P777">
        <f>_xlfn.XLOOKUP(Main[[#This Row],[Patient_ID]],Financials[Patient_ID],Financials[Insurance_Coverage])</f>
        <v>17641.108314991201</v>
      </c>
      <c r="Q777">
        <f>Main[[#This Row],[Total  Bill Amount]]-Main[[#This Row],[Insurance Coverage]]</f>
        <v>3864.891685008799</v>
      </c>
      <c r="R777">
        <f>_xlfn.XLOOKUP(Main[[#This Row],[Patient_ID]],Hospitalvisits[Patient_ID],Hospitalvisits[Readmission Status])</f>
        <v>0</v>
      </c>
      <c r="S777" t="str">
        <f>_xlfn.XLOOKUP(Main[[#This Row],[Patient_ID]],Hospitalvisits[Patient_ID],Hospitalvisits[Hospital_Bed])</f>
        <v>Semi-Private Room</v>
      </c>
    </row>
    <row r="778" spans="1:19">
      <c r="A778">
        <v>857</v>
      </c>
      <c r="B778" t="s">
        <v>870</v>
      </c>
      <c r="C778">
        <v>71</v>
      </c>
      <c r="D778" t="str" cm="1">
        <f t="array" ref="D778">_xlfn.IFS(Main[[#This Row],[Age]]&lt;=23,"[0-23]",Main[[#This Row],[Age]]&lt;=45,"[24-45]",Main[[#This Row],[Age]]&lt;=68,"[46-68]",Main[[#This Row],[Age]]&gt;68,"[68+]")</f>
        <v>[68+]</v>
      </c>
      <c r="E778" t="s">
        <v>9</v>
      </c>
      <c r="F778" t="s">
        <v>18</v>
      </c>
      <c r="G778" s="6">
        <v>31.156081511674689</v>
      </c>
      <c r="H778">
        <v>3</v>
      </c>
      <c r="I778">
        <v>8</v>
      </c>
      <c r="J778" s="3">
        <f>_xlfn.XLOOKUP(Main[[#This Row],[Patient_ID]],Hospitalvisits[Patient_ID],Hospitalvisits[Admission_Date])</f>
        <v>44614</v>
      </c>
      <c r="K778" s="3">
        <f>_xlfn.XLOOKUP(Main[[#This Row],[Patient_ID]],Hospitalvisits[Patient_ID],Hospitalvisits[Discharge_Date])</f>
        <v>44632</v>
      </c>
      <c r="L778">
        <f>Main[[#This Row],[Discharge Date]]-Main[[#This Row],[Admission Date]]</f>
        <v>18</v>
      </c>
      <c r="M778" t="str">
        <f>_xlfn.XLOOKUP(Main[[#This Row],[Patient_ID]],Hospitalvisits[Patient_ID],Hospitalvisits[Medical_Condition])</f>
        <v>Tumor</v>
      </c>
      <c r="N778" t="str">
        <f>_xlfn.XLOOKUP(Main[[#This Row],[Patient_ID]],Hospitalvisits[Patient_ID],Hospitalvisits[Department])</f>
        <v>Oncology</v>
      </c>
      <c r="O778" s="8">
        <f>_xlfn.XLOOKUP(Main[[#This Row],[Patient_ID]],Financials[Patient_ID],Financials[Total_Bill_Amount])</f>
        <v>19801</v>
      </c>
      <c r="P778">
        <f>_xlfn.XLOOKUP(Main[[#This Row],[Patient_ID]],Financials[Patient_ID],Financials[Insurance_Coverage])</f>
        <v>14137.81335180305</v>
      </c>
      <c r="Q778">
        <f>Main[[#This Row],[Total  Bill Amount]]-Main[[#This Row],[Insurance Coverage]]</f>
        <v>5663.18664819695</v>
      </c>
      <c r="R778">
        <f>_xlfn.XLOOKUP(Main[[#This Row],[Patient_ID]],Hospitalvisits[Patient_ID],Hospitalvisits[Readmission Status])</f>
        <v>0</v>
      </c>
      <c r="S778" t="str">
        <f>_xlfn.XLOOKUP(Main[[#This Row],[Patient_ID]],Hospitalvisits[Patient_ID],Hospitalvisits[Hospital_Bed])</f>
        <v>General Ward</v>
      </c>
    </row>
    <row r="779" spans="1:19">
      <c r="A779">
        <v>858</v>
      </c>
      <c r="B779" t="s">
        <v>871</v>
      </c>
      <c r="C779">
        <v>16</v>
      </c>
      <c r="D779" t="str" cm="1">
        <f t="array" ref="D779">_xlfn.IFS(Main[[#This Row],[Age]]&lt;=23,"[0-23]",Main[[#This Row],[Age]]&lt;=45,"[24-45]",Main[[#This Row],[Age]]&lt;=68,"[46-68]",Main[[#This Row],[Age]]&gt;68,"[68+]")</f>
        <v>[0-23]</v>
      </c>
      <c r="E779" t="s">
        <v>12</v>
      </c>
      <c r="F779" t="s">
        <v>10</v>
      </c>
      <c r="G779" s="6">
        <v>29.31651461268909</v>
      </c>
      <c r="H779">
        <v>3</v>
      </c>
      <c r="I779">
        <v>1</v>
      </c>
      <c r="J779" s="3">
        <f>_xlfn.XLOOKUP(Main[[#This Row],[Patient_ID]],Hospitalvisits[Patient_ID],Hospitalvisits[Admission_Date])</f>
        <v>44581</v>
      </c>
      <c r="K779" s="3">
        <f>_xlfn.XLOOKUP(Main[[#This Row],[Patient_ID]],Hospitalvisits[Patient_ID],Hospitalvisits[Discharge_Date])</f>
        <v>44583</v>
      </c>
      <c r="L779">
        <f>Main[[#This Row],[Discharge Date]]-Main[[#This Row],[Admission Date]]</f>
        <v>2</v>
      </c>
      <c r="M779" t="str">
        <f>_xlfn.XLOOKUP(Main[[#This Row],[Patient_ID]],Hospitalvisits[Patient_ID],Hospitalvisits[Medical_Condition])</f>
        <v>Asthma</v>
      </c>
      <c r="N779" t="str">
        <f>_xlfn.XLOOKUP(Main[[#This Row],[Patient_ID]],Hospitalvisits[Patient_ID],Hospitalvisits[Department])</f>
        <v>Pediatrics</v>
      </c>
      <c r="O779" s="8">
        <f>_xlfn.XLOOKUP(Main[[#This Row],[Patient_ID]],Financials[Patient_ID],Financials[Total_Bill_Amount])</f>
        <v>41208</v>
      </c>
      <c r="P779">
        <f>_xlfn.XLOOKUP(Main[[#This Row],[Patient_ID]],Financials[Patient_ID],Financials[Insurance_Coverage])</f>
        <v>33468.2851945121</v>
      </c>
      <c r="Q779">
        <f>Main[[#This Row],[Total  Bill Amount]]-Main[[#This Row],[Insurance Coverage]]</f>
        <v>7739.7148054878999</v>
      </c>
      <c r="R779">
        <f>_xlfn.XLOOKUP(Main[[#This Row],[Patient_ID]],Hospitalvisits[Patient_ID],Hospitalvisits[Readmission Status])</f>
        <v>0</v>
      </c>
      <c r="S779" t="str">
        <f>_xlfn.XLOOKUP(Main[[#This Row],[Patient_ID]],Hospitalvisits[Patient_ID],Hospitalvisits[Hospital_Bed])</f>
        <v>ICU</v>
      </c>
    </row>
    <row r="780" spans="1:19">
      <c r="A780">
        <v>859</v>
      </c>
      <c r="B780" t="s">
        <v>872</v>
      </c>
      <c r="C780">
        <v>45</v>
      </c>
      <c r="D780" t="str" cm="1">
        <f t="array" ref="D780">_xlfn.IFS(Main[[#This Row],[Age]]&lt;=23,"[0-23]",Main[[#This Row],[Age]]&lt;=45,"[24-45]",Main[[#This Row],[Age]]&lt;=68,"[46-68]",Main[[#This Row],[Age]]&gt;68,"[68+]")</f>
        <v>[24-45]</v>
      </c>
      <c r="E780" t="s">
        <v>9</v>
      </c>
      <c r="F780" t="s">
        <v>18</v>
      </c>
      <c r="G780" s="6">
        <v>21.67150904336869</v>
      </c>
      <c r="H780">
        <v>0</v>
      </c>
      <c r="I780">
        <v>5</v>
      </c>
      <c r="J780" s="3">
        <f>_xlfn.XLOOKUP(Main[[#This Row],[Patient_ID]],Hospitalvisits[Patient_ID],Hospitalvisits[Admission_Date])</f>
        <v>44703</v>
      </c>
      <c r="K780" s="3">
        <f>_xlfn.XLOOKUP(Main[[#This Row],[Patient_ID]],Hospitalvisits[Patient_ID],Hospitalvisits[Discharge_Date])</f>
        <v>44707</v>
      </c>
      <c r="L780">
        <f>Main[[#This Row],[Discharge Date]]-Main[[#This Row],[Admission Date]]</f>
        <v>4</v>
      </c>
      <c r="M780" t="str">
        <f>_xlfn.XLOOKUP(Main[[#This Row],[Patient_ID]],Hospitalvisits[Patient_ID],Hospitalvisits[Medical_Condition])</f>
        <v>Internal Bleeding</v>
      </c>
      <c r="N780" t="str">
        <f>_xlfn.XLOOKUP(Main[[#This Row],[Patient_ID]],Hospitalvisits[Patient_ID],Hospitalvisits[Department])</f>
        <v>Emergency</v>
      </c>
      <c r="O780" s="8">
        <f>_xlfn.XLOOKUP(Main[[#This Row],[Patient_ID]],Financials[Patient_ID],Financials[Total_Bill_Amount])</f>
        <v>8977</v>
      </c>
      <c r="P780">
        <f>_xlfn.XLOOKUP(Main[[#This Row],[Patient_ID]],Financials[Patient_ID],Financials[Insurance_Coverage])</f>
        <v>6463.0908093460057</v>
      </c>
      <c r="Q780">
        <f>Main[[#This Row],[Total  Bill Amount]]-Main[[#This Row],[Insurance Coverage]]</f>
        <v>2513.9091906539943</v>
      </c>
      <c r="R780">
        <f>_xlfn.XLOOKUP(Main[[#This Row],[Patient_ID]],Hospitalvisits[Patient_ID],Hospitalvisits[Readmission Status])</f>
        <v>0</v>
      </c>
      <c r="S780" t="str">
        <f>_xlfn.XLOOKUP(Main[[#This Row],[Patient_ID]],Hospitalvisits[Patient_ID],Hospitalvisits[Hospital_Bed])</f>
        <v>Semi-Private Room</v>
      </c>
    </row>
    <row r="781" spans="1:19">
      <c r="A781">
        <v>861</v>
      </c>
      <c r="B781" t="s">
        <v>874</v>
      </c>
      <c r="C781">
        <v>73</v>
      </c>
      <c r="D781" t="str" cm="1">
        <f t="array" ref="D781">_xlfn.IFS(Main[[#This Row],[Age]]&lt;=23,"[0-23]",Main[[#This Row],[Age]]&lt;=45,"[24-45]",Main[[#This Row],[Age]]&lt;=68,"[46-68]",Main[[#This Row],[Age]]&gt;68,"[68+]")</f>
        <v>[68+]</v>
      </c>
      <c r="E781" t="s">
        <v>12</v>
      </c>
      <c r="F781" t="s">
        <v>13</v>
      </c>
      <c r="G781" s="6">
        <v>29.050365975636691</v>
      </c>
      <c r="H781">
        <v>5</v>
      </c>
      <c r="I781">
        <v>9</v>
      </c>
      <c r="J781" s="3">
        <f>_xlfn.XLOOKUP(Main[[#This Row],[Patient_ID]],Hospitalvisits[Patient_ID],Hospitalvisits[Admission_Date])</f>
        <v>44902</v>
      </c>
      <c r="K781" s="3">
        <f>_xlfn.XLOOKUP(Main[[#This Row],[Patient_ID]],Hospitalvisits[Patient_ID],Hospitalvisits[Discharge_Date])</f>
        <v>44903</v>
      </c>
      <c r="L781">
        <f>Main[[#This Row],[Discharge Date]]-Main[[#This Row],[Admission Date]]</f>
        <v>1</v>
      </c>
      <c r="M781" t="str">
        <f>_xlfn.XLOOKUP(Main[[#This Row],[Patient_ID]],Hospitalvisits[Patient_ID],Hospitalvisits[Medical_Condition])</f>
        <v>Severe Trauma</v>
      </c>
      <c r="N781" t="str">
        <f>_xlfn.XLOOKUP(Main[[#This Row],[Patient_ID]],Hospitalvisits[Patient_ID],Hospitalvisits[Department])</f>
        <v>Emergency</v>
      </c>
      <c r="O781" s="8">
        <f>_xlfn.XLOOKUP(Main[[#This Row],[Patient_ID]],Financials[Patient_ID],Financials[Total_Bill_Amount])</f>
        <v>18226</v>
      </c>
      <c r="P781">
        <f>_xlfn.XLOOKUP(Main[[#This Row],[Patient_ID]],Financials[Patient_ID],Financials[Insurance_Coverage])</f>
        <v>14010.439735248699</v>
      </c>
      <c r="Q781">
        <f>Main[[#This Row],[Total  Bill Amount]]-Main[[#This Row],[Insurance Coverage]]</f>
        <v>4215.5602647513006</v>
      </c>
      <c r="R781">
        <f>_xlfn.XLOOKUP(Main[[#This Row],[Patient_ID]],Hospitalvisits[Patient_ID],Hospitalvisits[Readmission Status])</f>
        <v>0</v>
      </c>
      <c r="S781" t="str">
        <f>_xlfn.XLOOKUP(Main[[#This Row],[Patient_ID]],Hospitalvisits[Patient_ID],Hospitalvisits[Hospital_Bed])</f>
        <v>Semi-Private Room</v>
      </c>
    </row>
    <row r="782" spans="1:19">
      <c r="A782">
        <v>862</v>
      </c>
      <c r="B782" t="s">
        <v>875</v>
      </c>
      <c r="C782">
        <v>20</v>
      </c>
      <c r="D782" t="str" cm="1">
        <f t="array" ref="D782">_xlfn.IFS(Main[[#This Row],[Age]]&lt;=23,"[0-23]",Main[[#This Row],[Age]]&lt;=45,"[24-45]",Main[[#This Row],[Age]]&lt;=68,"[46-68]",Main[[#This Row],[Age]]&gt;68,"[68+]")</f>
        <v>[0-23]</v>
      </c>
      <c r="E782" t="s">
        <v>12</v>
      </c>
      <c r="F782" t="s">
        <v>16</v>
      </c>
      <c r="G782" s="6">
        <v>19.71514181418749</v>
      </c>
      <c r="H782">
        <v>2</v>
      </c>
      <c r="I782">
        <v>3</v>
      </c>
      <c r="J782" s="3">
        <f>_xlfn.XLOOKUP(Main[[#This Row],[Patient_ID]],Hospitalvisits[Patient_ID],Hospitalvisits[Admission_Date])</f>
        <v>44830</v>
      </c>
      <c r="K782" s="3">
        <f>_xlfn.XLOOKUP(Main[[#This Row],[Patient_ID]],Hospitalvisits[Patient_ID],Hospitalvisits[Discharge_Date])</f>
        <v>44843</v>
      </c>
      <c r="L782">
        <f>Main[[#This Row],[Discharge Date]]-Main[[#This Row],[Admission Date]]</f>
        <v>13</v>
      </c>
      <c r="M782" t="str">
        <f>_xlfn.XLOOKUP(Main[[#This Row],[Patient_ID]],Hospitalvisits[Patient_ID],Hospitalvisits[Medical_Condition])</f>
        <v>Cancer</v>
      </c>
      <c r="N782" t="str">
        <f>_xlfn.XLOOKUP(Main[[#This Row],[Patient_ID]],Hospitalvisits[Patient_ID],Hospitalvisits[Department])</f>
        <v>Oncology</v>
      </c>
      <c r="O782" s="8">
        <f>_xlfn.XLOOKUP(Main[[#This Row],[Patient_ID]],Financials[Patient_ID],Financials[Total_Bill_Amount])</f>
        <v>7534</v>
      </c>
      <c r="P782">
        <f>_xlfn.XLOOKUP(Main[[#This Row],[Patient_ID]],Financials[Patient_ID],Financials[Insurance_Coverage])</f>
        <v>3890.282718848845</v>
      </c>
      <c r="Q782">
        <f>Main[[#This Row],[Total  Bill Amount]]-Main[[#This Row],[Insurance Coverage]]</f>
        <v>3643.717281151155</v>
      </c>
      <c r="R782">
        <f>_xlfn.XLOOKUP(Main[[#This Row],[Patient_ID]],Hospitalvisits[Patient_ID],Hospitalvisits[Readmission Status])</f>
        <v>0</v>
      </c>
      <c r="S782" t="str">
        <f>_xlfn.XLOOKUP(Main[[#This Row],[Patient_ID]],Hospitalvisits[Patient_ID],Hospitalvisits[Hospital_Bed])</f>
        <v>General Ward</v>
      </c>
    </row>
    <row r="783" spans="1:19">
      <c r="A783">
        <v>863</v>
      </c>
      <c r="B783" t="s">
        <v>876</v>
      </c>
      <c r="C783">
        <v>46</v>
      </c>
      <c r="D783" t="str" cm="1">
        <f t="array" ref="D783">_xlfn.IFS(Main[[#This Row],[Age]]&lt;=23,"[0-23]",Main[[#This Row],[Age]]&lt;=45,"[24-45]",Main[[#This Row],[Age]]&lt;=68,"[46-68]",Main[[#This Row],[Age]]&gt;68,"[68+]")</f>
        <v>[46-68]</v>
      </c>
      <c r="E783" t="s">
        <v>9</v>
      </c>
      <c r="F783" t="s">
        <v>18</v>
      </c>
      <c r="G783" s="6">
        <v>37.878752730437341</v>
      </c>
      <c r="H783">
        <v>0</v>
      </c>
      <c r="I783">
        <v>6</v>
      </c>
      <c r="J783" s="3">
        <f>_xlfn.XLOOKUP(Main[[#This Row],[Patient_ID]],Hospitalvisits[Patient_ID],Hospitalvisits[Admission_Date])</f>
        <v>45252</v>
      </c>
      <c r="K783" s="3">
        <f>_xlfn.XLOOKUP(Main[[#This Row],[Patient_ID]],Hospitalvisits[Patient_ID],Hospitalvisits[Discharge_Date])</f>
        <v>45253</v>
      </c>
      <c r="L783">
        <f>Main[[#This Row],[Discharge Date]]-Main[[#This Row],[Admission Date]]</f>
        <v>1</v>
      </c>
      <c r="M783" t="str">
        <f>_xlfn.XLOOKUP(Main[[#This Row],[Patient_ID]],Hospitalvisits[Patient_ID],Hospitalvisits[Medical_Condition])</f>
        <v>Allergies</v>
      </c>
      <c r="N783" t="str">
        <f>_xlfn.XLOOKUP(Main[[#This Row],[Patient_ID]],Hospitalvisits[Patient_ID],Hospitalvisits[Department])</f>
        <v>Pediatrics</v>
      </c>
      <c r="O783" s="8">
        <f>_xlfn.XLOOKUP(Main[[#This Row],[Patient_ID]],Financials[Patient_ID],Financials[Total_Bill_Amount])</f>
        <v>31607</v>
      </c>
      <c r="P783">
        <f>_xlfn.XLOOKUP(Main[[#This Row],[Patient_ID]],Financials[Patient_ID],Financials[Insurance_Coverage])</f>
        <v>24024.668125196411</v>
      </c>
      <c r="Q783">
        <f>Main[[#This Row],[Total  Bill Amount]]-Main[[#This Row],[Insurance Coverage]]</f>
        <v>7582.331874803589</v>
      </c>
      <c r="R783">
        <f>_xlfn.XLOOKUP(Main[[#This Row],[Patient_ID]],Hospitalvisits[Patient_ID],Hospitalvisits[Readmission Status])</f>
        <v>0</v>
      </c>
      <c r="S783" t="str">
        <f>_xlfn.XLOOKUP(Main[[#This Row],[Patient_ID]],Hospitalvisits[Patient_ID],Hospitalvisits[Hospital_Bed])</f>
        <v>General Ward</v>
      </c>
    </row>
    <row r="784" spans="1:19">
      <c r="A784">
        <v>864</v>
      </c>
      <c r="B784" t="s">
        <v>877</v>
      </c>
      <c r="C784">
        <v>16</v>
      </c>
      <c r="D784" t="str" cm="1">
        <f t="array" ref="D784">_xlfn.IFS(Main[[#This Row],[Age]]&lt;=23,"[0-23]",Main[[#This Row],[Age]]&lt;=45,"[24-45]",Main[[#This Row],[Age]]&lt;=68,"[46-68]",Main[[#This Row],[Age]]&gt;68,"[68+]")</f>
        <v>[0-23]</v>
      </c>
      <c r="E784" t="s">
        <v>9</v>
      </c>
      <c r="F784" t="s">
        <v>13</v>
      </c>
      <c r="G784" s="6">
        <v>34.81097264476405</v>
      </c>
      <c r="H784">
        <v>0</v>
      </c>
      <c r="I784">
        <v>7</v>
      </c>
      <c r="J784" s="3">
        <f>_xlfn.XLOOKUP(Main[[#This Row],[Patient_ID]],Hospitalvisits[Patient_ID],Hospitalvisits[Admission_Date])</f>
        <v>44886</v>
      </c>
      <c r="K784" s="3">
        <f>_xlfn.XLOOKUP(Main[[#This Row],[Patient_ID]],Hospitalvisits[Patient_ID],Hospitalvisits[Discharge_Date])</f>
        <v>44889</v>
      </c>
      <c r="L784">
        <f>Main[[#This Row],[Discharge Date]]-Main[[#This Row],[Admission Date]]</f>
        <v>3</v>
      </c>
      <c r="M784" t="str">
        <f>_xlfn.XLOOKUP(Main[[#This Row],[Patient_ID]],Hospitalvisits[Patient_ID],Hospitalvisits[Medical_Condition])</f>
        <v>Heart Disease</v>
      </c>
      <c r="N784" t="str">
        <f>_xlfn.XLOOKUP(Main[[#This Row],[Patient_ID]],Hospitalvisits[Patient_ID],Hospitalvisits[Department])</f>
        <v>Cardiology</v>
      </c>
      <c r="O784" s="8">
        <f>_xlfn.XLOOKUP(Main[[#This Row],[Patient_ID]],Financials[Patient_ID],Financials[Total_Bill_Amount])</f>
        <v>19333</v>
      </c>
      <c r="P784">
        <f>_xlfn.XLOOKUP(Main[[#This Row],[Patient_ID]],Financials[Patient_ID],Financials[Insurance_Coverage])</f>
        <v>11787.90146386674</v>
      </c>
      <c r="Q784">
        <f>Main[[#This Row],[Total  Bill Amount]]-Main[[#This Row],[Insurance Coverage]]</f>
        <v>7545.0985361332605</v>
      </c>
      <c r="R784">
        <f>_xlfn.XLOOKUP(Main[[#This Row],[Patient_ID]],Hospitalvisits[Patient_ID],Hospitalvisits[Readmission Status])</f>
        <v>0</v>
      </c>
      <c r="S784" t="str">
        <f>_xlfn.XLOOKUP(Main[[#This Row],[Patient_ID]],Hospitalvisits[Patient_ID],Hospitalvisits[Hospital_Bed])</f>
        <v>Private Room</v>
      </c>
    </row>
    <row r="785" spans="1:19">
      <c r="A785">
        <v>865</v>
      </c>
      <c r="B785" t="s">
        <v>878</v>
      </c>
      <c r="C785">
        <v>80</v>
      </c>
      <c r="D785" t="str" cm="1">
        <f t="array" ref="D785">_xlfn.IFS(Main[[#This Row],[Age]]&lt;=23,"[0-23]",Main[[#This Row],[Age]]&lt;=45,"[24-45]",Main[[#This Row],[Age]]&lt;=68,"[46-68]",Main[[#This Row],[Age]]&gt;68,"[68+]")</f>
        <v>[68+]</v>
      </c>
      <c r="E785" t="s">
        <v>12</v>
      </c>
      <c r="F785" t="s">
        <v>18</v>
      </c>
      <c r="G785" s="6">
        <v>29.085898291351899</v>
      </c>
      <c r="H785">
        <v>0</v>
      </c>
      <c r="I785">
        <v>4</v>
      </c>
      <c r="J785" s="3">
        <f>_xlfn.XLOOKUP(Main[[#This Row],[Patient_ID]],Hospitalvisits[Patient_ID],Hospitalvisits[Admission_Date])</f>
        <v>44848</v>
      </c>
      <c r="K785" s="3">
        <f>_xlfn.XLOOKUP(Main[[#This Row],[Patient_ID]],Hospitalvisits[Patient_ID],Hospitalvisits[Discharge_Date])</f>
        <v>44850</v>
      </c>
      <c r="L785">
        <f>Main[[#This Row],[Discharge Date]]-Main[[#This Row],[Admission Date]]</f>
        <v>2</v>
      </c>
      <c r="M785" t="str">
        <f>_xlfn.XLOOKUP(Main[[#This Row],[Patient_ID]],Hospitalvisits[Patient_ID],Hospitalvisits[Medical_Condition])</f>
        <v>Asthma</v>
      </c>
      <c r="N785" t="str">
        <f>_xlfn.XLOOKUP(Main[[#This Row],[Patient_ID]],Hospitalvisits[Patient_ID],Hospitalvisits[Department])</f>
        <v>Pediatrics</v>
      </c>
      <c r="O785" s="8">
        <f>_xlfn.XLOOKUP(Main[[#This Row],[Patient_ID]],Financials[Patient_ID],Financials[Total_Bill_Amount])</f>
        <v>4147</v>
      </c>
      <c r="P785">
        <f>_xlfn.XLOOKUP(Main[[#This Row],[Patient_ID]],Financials[Patient_ID],Financials[Insurance_Coverage])</f>
        <v>3106.8783519778258</v>
      </c>
      <c r="Q785">
        <f>Main[[#This Row],[Total  Bill Amount]]-Main[[#This Row],[Insurance Coverage]]</f>
        <v>1040.1216480221742</v>
      </c>
      <c r="R785">
        <f>_xlfn.XLOOKUP(Main[[#This Row],[Patient_ID]],Hospitalvisits[Patient_ID],Hospitalvisits[Readmission Status])</f>
        <v>0</v>
      </c>
      <c r="S785" t="str">
        <f>_xlfn.XLOOKUP(Main[[#This Row],[Patient_ID]],Hospitalvisits[Patient_ID],Hospitalvisits[Hospital_Bed])</f>
        <v>Private Room</v>
      </c>
    </row>
    <row r="786" spans="1:19">
      <c r="A786">
        <v>866</v>
      </c>
      <c r="B786" t="s">
        <v>879</v>
      </c>
      <c r="C786">
        <v>40</v>
      </c>
      <c r="D786" t="str" cm="1">
        <f t="array" ref="D786">_xlfn.IFS(Main[[#This Row],[Age]]&lt;=23,"[0-23]",Main[[#This Row],[Age]]&lt;=45,"[24-45]",Main[[#This Row],[Age]]&lt;=68,"[46-68]",Main[[#This Row],[Age]]&gt;68,"[68+]")</f>
        <v>[24-45]</v>
      </c>
      <c r="E786" t="s">
        <v>9</v>
      </c>
      <c r="F786" t="s">
        <v>13</v>
      </c>
      <c r="G786" s="6">
        <v>34.665458724407969</v>
      </c>
      <c r="H786">
        <v>3</v>
      </c>
      <c r="I786">
        <v>10</v>
      </c>
      <c r="J786" s="3">
        <f>_xlfn.XLOOKUP(Main[[#This Row],[Patient_ID]],Hospitalvisits[Patient_ID],Hospitalvisits[Admission_Date])</f>
        <v>44723</v>
      </c>
      <c r="K786" s="3">
        <f>_xlfn.XLOOKUP(Main[[#This Row],[Patient_ID]],Hospitalvisits[Patient_ID],Hospitalvisits[Discharge_Date])</f>
        <v>44727</v>
      </c>
      <c r="L786">
        <f>Main[[#This Row],[Discharge Date]]-Main[[#This Row],[Admission Date]]</f>
        <v>4</v>
      </c>
      <c r="M786" t="str">
        <f>_xlfn.XLOOKUP(Main[[#This Row],[Patient_ID]],Hospitalvisits[Patient_ID],Hospitalvisits[Medical_Condition])</f>
        <v>Hypertension</v>
      </c>
      <c r="N786" t="str">
        <f>_xlfn.XLOOKUP(Main[[#This Row],[Patient_ID]],Hospitalvisits[Patient_ID],Hospitalvisits[Department])</f>
        <v>Cardiology</v>
      </c>
      <c r="O786" s="8">
        <f>_xlfn.XLOOKUP(Main[[#This Row],[Patient_ID]],Financials[Patient_ID],Financials[Total_Bill_Amount])</f>
        <v>9378</v>
      </c>
      <c r="P786">
        <f>_xlfn.XLOOKUP(Main[[#This Row],[Patient_ID]],Financials[Patient_ID],Financials[Insurance_Coverage])</f>
        <v>7782.4191211726338</v>
      </c>
      <c r="Q786">
        <f>Main[[#This Row],[Total  Bill Amount]]-Main[[#This Row],[Insurance Coverage]]</f>
        <v>1595.5808788273662</v>
      </c>
      <c r="R786">
        <f>_xlfn.XLOOKUP(Main[[#This Row],[Patient_ID]],Hospitalvisits[Patient_ID],Hospitalvisits[Readmission Status])</f>
        <v>0</v>
      </c>
      <c r="S786" t="str">
        <f>_xlfn.XLOOKUP(Main[[#This Row],[Patient_ID]],Hospitalvisits[Patient_ID],Hospitalvisits[Hospital_Bed])</f>
        <v>General Ward</v>
      </c>
    </row>
    <row r="787" spans="1:19">
      <c r="A787">
        <v>867</v>
      </c>
      <c r="B787" t="s">
        <v>880</v>
      </c>
      <c r="C787">
        <v>25</v>
      </c>
      <c r="D787" t="str" cm="1">
        <f t="array" ref="D787">_xlfn.IFS(Main[[#This Row],[Age]]&lt;=23,"[0-23]",Main[[#This Row],[Age]]&lt;=45,"[24-45]",Main[[#This Row],[Age]]&lt;=68,"[46-68]",Main[[#This Row],[Age]]&gt;68,"[68+]")</f>
        <v>[24-45]</v>
      </c>
      <c r="E787" t="s">
        <v>12</v>
      </c>
      <c r="F787" t="s">
        <v>16</v>
      </c>
      <c r="G787" s="6">
        <v>33.773164598898958</v>
      </c>
      <c r="H787">
        <v>3</v>
      </c>
      <c r="I787">
        <v>4</v>
      </c>
      <c r="J787" s="3">
        <f>_xlfn.XLOOKUP(Main[[#This Row],[Patient_ID]],Hospitalvisits[Patient_ID],Hospitalvisits[Admission_Date])</f>
        <v>45060</v>
      </c>
      <c r="K787" s="3">
        <f>_xlfn.XLOOKUP(Main[[#This Row],[Patient_ID]],Hospitalvisits[Patient_ID],Hospitalvisits[Discharge_Date])</f>
        <v>45066</v>
      </c>
      <c r="L787">
        <f>Main[[#This Row],[Discharge Date]]-Main[[#This Row],[Admission Date]]</f>
        <v>6</v>
      </c>
      <c r="M787" t="str">
        <f>_xlfn.XLOOKUP(Main[[#This Row],[Patient_ID]],Hospitalvisits[Patient_ID],Hospitalvisits[Medical_Condition])</f>
        <v>Heart Attack (STEMI)</v>
      </c>
      <c r="N787" t="str">
        <f>_xlfn.XLOOKUP(Main[[#This Row],[Patient_ID]],Hospitalvisits[Patient_ID],Hospitalvisits[Department])</f>
        <v>Cardiology</v>
      </c>
      <c r="O787" s="8">
        <f>_xlfn.XLOOKUP(Main[[#This Row],[Patient_ID]],Financials[Patient_ID],Financials[Total_Bill_Amount])</f>
        <v>15634</v>
      </c>
      <c r="P787">
        <f>_xlfn.XLOOKUP(Main[[#This Row],[Patient_ID]],Financials[Patient_ID],Financials[Insurance_Coverage])</f>
        <v>9448.4065778402855</v>
      </c>
      <c r="Q787">
        <f>Main[[#This Row],[Total  Bill Amount]]-Main[[#This Row],[Insurance Coverage]]</f>
        <v>6185.5934221597145</v>
      </c>
      <c r="R787">
        <f>_xlfn.XLOOKUP(Main[[#This Row],[Patient_ID]],Hospitalvisits[Patient_ID],Hospitalvisits[Readmission Status])</f>
        <v>0</v>
      </c>
      <c r="S787" t="str">
        <f>_xlfn.XLOOKUP(Main[[#This Row],[Patient_ID]],Hospitalvisits[Patient_ID],Hospitalvisits[Hospital_Bed])</f>
        <v>ICU</v>
      </c>
    </row>
    <row r="788" spans="1:19">
      <c r="A788">
        <v>868</v>
      </c>
      <c r="B788" t="s">
        <v>881</v>
      </c>
      <c r="C788">
        <v>69</v>
      </c>
      <c r="D788" t="str" cm="1">
        <f t="array" ref="D788">_xlfn.IFS(Main[[#This Row],[Age]]&lt;=23,"[0-23]",Main[[#This Row],[Age]]&lt;=45,"[24-45]",Main[[#This Row],[Age]]&lt;=68,"[46-68]",Main[[#This Row],[Age]]&gt;68,"[68+]")</f>
        <v>[68+]</v>
      </c>
      <c r="E788" t="s">
        <v>9</v>
      </c>
      <c r="F788" t="s">
        <v>16</v>
      </c>
      <c r="G788" s="6">
        <v>19.773588164670759</v>
      </c>
      <c r="H788">
        <v>4</v>
      </c>
      <c r="I788">
        <v>10</v>
      </c>
      <c r="J788" s="3">
        <f>_xlfn.XLOOKUP(Main[[#This Row],[Patient_ID]],Hospitalvisits[Patient_ID],Hospitalvisits[Admission_Date])</f>
        <v>44571</v>
      </c>
      <c r="K788" s="3">
        <f>_xlfn.XLOOKUP(Main[[#This Row],[Patient_ID]],Hospitalvisits[Patient_ID],Hospitalvisits[Discharge_Date])</f>
        <v>44578</v>
      </c>
      <c r="L788">
        <f>Main[[#This Row],[Discharge Date]]-Main[[#This Row],[Admission Date]]</f>
        <v>7</v>
      </c>
      <c r="M788" t="str">
        <f>_xlfn.XLOOKUP(Main[[#This Row],[Patient_ID]],Hospitalvisits[Patient_ID],Hospitalvisits[Medical_Condition])</f>
        <v>Heart Disease</v>
      </c>
      <c r="N788" t="str">
        <f>_xlfn.XLOOKUP(Main[[#This Row],[Patient_ID]],Hospitalvisits[Patient_ID],Hospitalvisits[Department])</f>
        <v>Cardiology</v>
      </c>
      <c r="O788" s="8">
        <f>_xlfn.XLOOKUP(Main[[#This Row],[Patient_ID]],Financials[Patient_ID],Financials[Total_Bill_Amount])</f>
        <v>19448</v>
      </c>
      <c r="P788">
        <f>_xlfn.XLOOKUP(Main[[#This Row],[Patient_ID]],Financials[Patient_ID],Financials[Insurance_Coverage])</f>
        <v>12774.492718995611</v>
      </c>
      <c r="Q788">
        <f>Main[[#This Row],[Total  Bill Amount]]-Main[[#This Row],[Insurance Coverage]]</f>
        <v>6673.5072810043894</v>
      </c>
      <c r="R788">
        <f>_xlfn.XLOOKUP(Main[[#This Row],[Patient_ID]],Hospitalvisits[Patient_ID],Hospitalvisits[Readmission Status])</f>
        <v>0</v>
      </c>
      <c r="S788" t="str">
        <f>_xlfn.XLOOKUP(Main[[#This Row],[Patient_ID]],Hospitalvisits[Patient_ID],Hospitalvisits[Hospital_Bed])</f>
        <v>ICU</v>
      </c>
    </row>
    <row r="789" spans="1:19">
      <c r="A789">
        <v>869</v>
      </c>
      <c r="B789" t="s">
        <v>882</v>
      </c>
      <c r="C789">
        <v>6</v>
      </c>
      <c r="D789" t="str" cm="1">
        <f t="array" ref="D789">_xlfn.IFS(Main[[#This Row],[Age]]&lt;=23,"[0-23]",Main[[#This Row],[Age]]&lt;=45,"[24-45]",Main[[#This Row],[Age]]&lt;=68,"[46-68]",Main[[#This Row],[Age]]&gt;68,"[68+]")</f>
        <v>[0-23]</v>
      </c>
      <c r="E789" t="s">
        <v>9</v>
      </c>
      <c r="F789" t="s">
        <v>16</v>
      </c>
      <c r="G789" s="6">
        <v>18.739206156956101</v>
      </c>
      <c r="H789">
        <v>3</v>
      </c>
      <c r="I789">
        <v>4</v>
      </c>
      <c r="J789" s="3">
        <f>_xlfn.XLOOKUP(Main[[#This Row],[Patient_ID]],Hospitalvisits[Patient_ID],Hospitalvisits[Admission_Date])</f>
        <v>44672</v>
      </c>
      <c r="K789" s="3">
        <f>_xlfn.XLOOKUP(Main[[#This Row],[Patient_ID]],Hospitalvisits[Patient_ID],Hospitalvisits[Discharge_Date])</f>
        <v>44678</v>
      </c>
      <c r="L789">
        <f>Main[[#This Row],[Discharge Date]]-Main[[#This Row],[Admission Date]]</f>
        <v>6</v>
      </c>
      <c r="M789" t="str">
        <f>_xlfn.XLOOKUP(Main[[#This Row],[Patient_ID]],Hospitalvisits[Patient_ID],Hospitalvisits[Medical_Condition])</f>
        <v>Internal Bleeding</v>
      </c>
      <c r="N789" t="str">
        <f>_xlfn.XLOOKUP(Main[[#This Row],[Patient_ID]],Hospitalvisits[Patient_ID],Hospitalvisits[Department])</f>
        <v>Emergency</v>
      </c>
      <c r="O789" s="8">
        <f>_xlfn.XLOOKUP(Main[[#This Row],[Patient_ID]],Financials[Patient_ID],Financials[Total_Bill_Amount])</f>
        <v>10841</v>
      </c>
      <c r="P789">
        <f>_xlfn.XLOOKUP(Main[[#This Row],[Patient_ID]],Financials[Patient_ID],Financials[Insurance_Coverage])</f>
        <v>8582.8017312308803</v>
      </c>
      <c r="Q789">
        <f>Main[[#This Row],[Total  Bill Amount]]-Main[[#This Row],[Insurance Coverage]]</f>
        <v>2258.1982687691197</v>
      </c>
      <c r="R789">
        <f>_xlfn.XLOOKUP(Main[[#This Row],[Patient_ID]],Hospitalvisits[Patient_ID],Hospitalvisits[Readmission Status])</f>
        <v>0</v>
      </c>
      <c r="S789" t="str">
        <f>_xlfn.XLOOKUP(Main[[#This Row],[Patient_ID]],Hospitalvisits[Patient_ID],Hospitalvisits[Hospital_Bed])</f>
        <v>General Ward</v>
      </c>
    </row>
    <row r="790" spans="1:19">
      <c r="A790">
        <v>870</v>
      </c>
      <c r="B790" t="s">
        <v>883</v>
      </c>
      <c r="C790">
        <v>72</v>
      </c>
      <c r="D790" t="str" cm="1">
        <f t="array" ref="D790">_xlfn.IFS(Main[[#This Row],[Age]]&lt;=23,"[0-23]",Main[[#This Row],[Age]]&lt;=45,"[24-45]",Main[[#This Row],[Age]]&lt;=68,"[46-68]",Main[[#This Row],[Age]]&gt;68,"[68+]")</f>
        <v>[68+]</v>
      </c>
      <c r="E790" t="s">
        <v>9</v>
      </c>
      <c r="F790" t="s">
        <v>13</v>
      </c>
      <c r="G790" s="6">
        <v>32.085258501568639</v>
      </c>
      <c r="H790">
        <v>2</v>
      </c>
      <c r="I790">
        <v>1</v>
      </c>
      <c r="J790" s="3">
        <f>_xlfn.XLOOKUP(Main[[#This Row],[Patient_ID]],Hospitalvisits[Patient_ID],Hospitalvisits[Admission_Date])</f>
        <v>44598</v>
      </c>
      <c r="K790" s="3">
        <f>_xlfn.XLOOKUP(Main[[#This Row],[Patient_ID]],Hospitalvisits[Patient_ID],Hospitalvisits[Discharge_Date])</f>
        <v>44600</v>
      </c>
      <c r="L790">
        <f>Main[[#This Row],[Discharge Date]]-Main[[#This Row],[Admission Date]]</f>
        <v>2</v>
      </c>
      <c r="M790" t="str">
        <f>_xlfn.XLOOKUP(Main[[#This Row],[Patient_ID]],Hospitalvisits[Patient_ID],Hospitalvisits[Medical_Condition])</f>
        <v>Asthma</v>
      </c>
      <c r="N790" t="str">
        <f>_xlfn.XLOOKUP(Main[[#This Row],[Patient_ID]],Hospitalvisits[Patient_ID],Hospitalvisits[Department])</f>
        <v>Pediatrics</v>
      </c>
      <c r="O790" s="8">
        <f>_xlfn.XLOOKUP(Main[[#This Row],[Patient_ID]],Financials[Patient_ID],Financials[Total_Bill_Amount])</f>
        <v>5048</v>
      </c>
      <c r="P790">
        <f>_xlfn.XLOOKUP(Main[[#This Row],[Patient_ID]],Financials[Patient_ID],Financials[Insurance_Coverage])</f>
        <v>3456.7583770999158</v>
      </c>
      <c r="Q790">
        <f>Main[[#This Row],[Total  Bill Amount]]-Main[[#This Row],[Insurance Coverage]]</f>
        <v>1591.2416229000842</v>
      </c>
      <c r="R790">
        <f>_xlfn.XLOOKUP(Main[[#This Row],[Patient_ID]],Hospitalvisits[Patient_ID],Hospitalvisits[Readmission Status])</f>
        <v>0</v>
      </c>
      <c r="S790" t="str">
        <f>_xlfn.XLOOKUP(Main[[#This Row],[Patient_ID]],Hospitalvisits[Patient_ID],Hospitalvisits[Hospital_Bed])</f>
        <v>Semi-Private Room</v>
      </c>
    </row>
    <row r="791" spans="1:19">
      <c r="A791">
        <v>871</v>
      </c>
      <c r="B791" t="s">
        <v>884</v>
      </c>
      <c r="C791">
        <v>67</v>
      </c>
      <c r="D791" t="str" cm="1">
        <f t="array" ref="D791">_xlfn.IFS(Main[[#This Row],[Age]]&lt;=23,"[0-23]",Main[[#This Row],[Age]]&lt;=45,"[24-45]",Main[[#This Row],[Age]]&lt;=68,"[46-68]",Main[[#This Row],[Age]]&gt;68,"[68+]")</f>
        <v>[46-68]</v>
      </c>
      <c r="E791" t="s">
        <v>12</v>
      </c>
      <c r="F791" t="s">
        <v>16</v>
      </c>
      <c r="G791" s="6">
        <v>22.222480952812109</v>
      </c>
      <c r="H791">
        <v>0</v>
      </c>
      <c r="I791">
        <v>5</v>
      </c>
      <c r="J791" s="3">
        <f>_xlfn.XLOOKUP(Main[[#This Row],[Patient_ID]],Hospitalvisits[Patient_ID],Hospitalvisits[Admission_Date])</f>
        <v>44580</v>
      </c>
      <c r="K791" s="3">
        <f>_xlfn.XLOOKUP(Main[[#This Row],[Patient_ID]],Hospitalvisits[Patient_ID],Hospitalvisits[Discharge_Date])</f>
        <v>44587</v>
      </c>
      <c r="L791">
        <f>Main[[#This Row],[Discharge Date]]-Main[[#This Row],[Admission Date]]</f>
        <v>7</v>
      </c>
      <c r="M791" t="str">
        <f>_xlfn.XLOOKUP(Main[[#This Row],[Patient_ID]],Hospitalvisits[Patient_ID],Hospitalvisits[Medical_Condition])</f>
        <v>Seizures</v>
      </c>
      <c r="N791" t="str">
        <f>_xlfn.XLOOKUP(Main[[#This Row],[Patient_ID]],Hospitalvisits[Patient_ID],Hospitalvisits[Department])</f>
        <v>Neurology</v>
      </c>
      <c r="O791" s="8">
        <f>_xlfn.XLOOKUP(Main[[#This Row],[Patient_ID]],Financials[Patient_ID],Financials[Total_Bill_Amount])</f>
        <v>18519</v>
      </c>
      <c r="P791">
        <f>_xlfn.XLOOKUP(Main[[#This Row],[Patient_ID]],Financials[Patient_ID],Financials[Insurance_Coverage])</f>
        <v>12698.231561191789</v>
      </c>
      <c r="Q791">
        <f>Main[[#This Row],[Total  Bill Amount]]-Main[[#This Row],[Insurance Coverage]]</f>
        <v>5820.7684388082107</v>
      </c>
      <c r="R791">
        <f>_xlfn.XLOOKUP(Main[[#This Row],[Patient_ID]],Hospitalvisits[Patient_ID],Hospitalvisits[Readmission Status])</f>
        <v>0</v>
      </c>
      <c r="S791" t="str">
        <f>_xlfn.XLOOKUP(Main[[#This Row],[Patient_ID]],Hospitalvisits[Patient_ID],Hospitalvisits[Hospital_Bed])</f>
        <v>ICU</v>
      </c>
    </row>
    <row r="792" spans="1:19">
      <c r="A792">
        <v>872</v>
      </c>
      <c r="B792" t="s">
        <v>885</v>
      </c>
      <c r="C792">
        <v>65</v>
      </c>
      <c r="D792" t="str" cm="1">
        <f t="array" ref="D792">_xlfn.IFS(Main[[#This Row],[Age]]&lt;=23,"[0-23]",Main[[#This Row],[Age]]&lt;=45,"[24-45]",Main[[#This Row],[Age]]&lt;=68,"[46-68]",Main[[#This Row],[Age]]&gt;68,"[68+]")</f>
        <v>[46-68]</v>
      </c>
      <c r="E792" t="s">
        <v>12</v>
      </c>
      <c r="F792" t="s">
        <v>16</v>
      </c>
      <c r="G792" s="6">
        <v>37.075203944009473</v>
      </c>
      <c r="H792">
        <v>2</v>
      </c>
      <c r="I792">
        <v>9</v>
      </c>
      <c r="J792" s="3">
        <f>_xlfn.XLOOKUP(Main[[#This Row],[Patient_ID]],Hospitalvisits[Patient_ID],Hospitalvisits[Admission_Date])</f>
        <v>45284</v>
      </c>
      <c r="K792" s="3">
        <f>_xlfn.XLOOKUP(Main[[#This Row],[Patient_ID]],Hospitalvisits[Patient_ID],Hospitalvisits[Discharge_Date])</f>
        <v>45285</v>
      </c>
      <c r="L792">
        <f>Main[[#This Row],[Discharge Date]]-Main[[#This Row],[Admission Date]]</f>
        <v>1</v>
      </c>
      <c r="M792" t="str">
        <f>_xlfn.XLOOKUP(Main[[#This Row],[Patient_ID]],Hospitalvisits[Patient_ID],Hospitalvisits[Medical_Condition])</f>
        <v>Asthma</v>
      </c>
      <c r="N792" t="str">
        <f>_xlfn.XLOOKUP(Main[[#This Row],[Patient_ID]],Hospitalvisits[Patient_ID],Hospitalvisits[Department])</f>
        <v>Pediatrics</v>
      </c>
      <c r="O792" s="8">
        <f>_xlfn.XLOOKUP(Main[[#This Row],[Patient_ID]],Financials[Patient_ID],Financials[Total_Bill_Amount])</f>
        <v>11484</v>
      </c>
      <c r="P792">
        <f>_xlfn.XLOOKUP(Main[[#This Row],[Patient_ID]],Financials[Patient_ID],Financials[Insurance_Coverage])</f>
        <v>8085.0016981340796</v>
      </c>
      <c r="Q792">
        <f>Main[[#This Row],[Total  Bill Amount]]-Main[[#This Row],[Insurance Coverage]]</f>
        <v>3398.9983018659204</v>
      </c>
      <c r="R792">
        <f>_xlfn.XLOOKUP(Main[[#This Row],[Patient_ID]],Hospitalvisits[Patient_ID],Hospitalvisits[Readmission Status])</f>
        <v>0</v>
      </c>
      <c r="S792" t="str">
        <f>_xlfn.XLOOKUP(Main[[#This Row],[Patient_ID]],Hospitalvisits[Patient_ID],Hospitalvisits[Hospital_Bed])</f>
        <v>Semi-Private Room</v>
      </c>
    </row>
    <row r="793" spans="1:19">
      <c r="A793">
        <v>873</v>
      </c>
      <c r="B793" t="s">
        <v>886</v>
      </c>
      <c r="C793">
        <v>30</v>
      </c>
      <c r="D793" t="str" cm="1">
        <f t="array" ref="D793">_xlfn.IFS(Main[[#This Row],[Age]]&lt;=23,"[0-23]",Main[[#This Row],[Age]]&lt;=45,"[24-45]",Main[[#This Row],[Age]]&lt;=68,"[46-68]",Main[[#This Row],[Age]]&gt;68,"[68+]")</f>
        <v>[24-45]</v>
      </c>
      <c r="E793" t="s">
        <v>9</v>
      </c>
      <c r="F793" t="s">
        <v>16</v>
      </c>
      <c r="G793" s="6">
        <v>31.496605392853368</v>
      </c>
      <c r="H793">
        <v>2</v>
      </c>
      <c r="I793">
        <v>6</v>
      </c>
      <c r="J793" s="3">
        <f>_xlfn.XLOOKUP(Main[[#This Row],[Patient_ID]],Hospitalvisits[Patient_ID],Hospitalvisits[Admission_Date])</f>
        <v>44634</v>
      </c>
      <c r="K793" s="3">
        <f>_xlfn.XLOOKUP(Main[[#This Row],[Patient_ID]],Hospitalvisits[Patient_ID],Hospitalvisits[Discharge_Date])</f>
        <v>44641</v>
      </c>
      <c r="L793">
        <f>Main[[#This Row],[Discharge Date]]-Main[[#This Row],[Admission Date]]</f>
        <v>7</v>
      </c>
      <c r="M793" t="str">
        <f>_xlfn.XLOOKUP(Main[[#This Row],[Patient_ID]],Hospitalvisits[Patient_ID],Hospitalvisits[Medical_Condition])</f>
        <v>Hypertension</v>
      </c>
      <c r="N793" t="str">
        <f>_xlfn.XLOOKUP(Main[[#This Row],[Patient_ID]],Hospitalvisits[Patient_ID],Hospitalvisits[Department])</f>
        <v>Cardiology</v>
      </c>
      <c r="O793" s="8">
        <f>_xlfn.XLOOKUP(Main[[#This Row],[Patient_ID]],Financials[Patient_ID],Financials[Total_Bill_Amount])</f>
        <v>23411</v>
      </c>
      <c r="P793">
        <f>_xlfn.XLOOKUP(Main[[#This Row],[Patient_ID]],Financials[Patient_ID],Financials[Insurance_Coverage])</f>
        <v>20157.316329253899</v>
      </c>
      <c r="Q793">
        <f>Main[[#This Row],[Total  Bill Amount]]-Main[[#This Row],[Insurance Coverage]]</f>
        <v>3253.6836707461007</v>
      </c>
      <c r="R793">
        <f>_xlfn.XLOOKUP(Main[[#This Row],[Patient_ID]],Hospitalvisits[Patient_ID],Hospitalvisits[Readmission Status])</f>
        <v>0</v>
      </c>
      <c r="S793" t="str">
        <f>_xlfn.XLOOKUP(Main[[#This Row],[Patient_ID]],Hospitalvisits[Patient_ID],Hospitalvisits[Hospital_Bed])</f>
        <v>ICU</v>
      </c>
    </row>
    <row r="794" spans="1:19">
      <c r="A794">
        <v>874</v>
      </c>
      <c r="B794" t="s">
        <v>887</v>
      </c>
      <c r="C794">
        <v>81</v>
      </c>
      <c r="D794" t="str" cm="1">
        <f t="array" ref="D794">_xlfn.IFS(Main[[#This Row],[Age]]&lt;=23,"[0-23]",Main[[#This Row],[Age]]&lt;=45,"[24-45]",Main[[#This Row],[Age]]&lt;=68,"[46-68]",Main[[#This Row],[Age]]&gt;68,"[68+]")</f>
        <v>[68+]</v>
      </c>
      <c r="E794" t="s">
        <v>9</v>
      </c>
      <c r="F794" t="s">
        <v>10</v>
      </c>
      <c r="G794" s="6">
        <v>30.46692417443051</v>
      </c>
      <c r="H794">
        <v>3</v>
      </c>
      <c r="I794">
        <v>1</v>
      </c>
      <c r="J794" s="3">
        <f>_xlfn.XLOOKUP(Main[[#This Row],[Patient_ID]],Hospitalvisits[Patient_ID],Hospitalvisits[Admission_Date])</f>
        <v>45643</v>
      </c>
      <c r="K794" s="3">
        <f>_xlfn.XLOOKUP(Main[[#This Row],[Patient_ID]],Hospitalvisits[Patient_ID],Hospitalvisits[Discharge_Date])</f>
        <v>45651</v>
      </c>
      <c r="L794">
        <f>Main[[#This Row],[Discharge Date]]-Main[[#This Row],[Admission Date]]</f>
        <v>8</v>
      </c>
      <c r="M794" t="str">
        <f>_xlfn.XLOOKUP(Main[[#This Row],[Patient_ID]],Hospitalvisits[Patient_ID],Hospitalvisits[Medical_Condition])</f>
        <v>Internal Bleeding</v>
      </c>
      <c r="N794" t="str">
        <f>_xlfn.XLOOKUP(Main[[#This Row],[Patient_ID]],Hospitalvisits[Patient_ID],Hospitalvisits[Department])</f>
        <v>Emergency</v>
      </c>
      <c r="O794" s="8">
        <f>_xlfn.XLOOKUP(Main[[#This Row],[Patient_ID]],Financials[Patient_ID],Financials[Total_Bill_Amount])</f>
        <v>8011</v>
      </c>
      <c r="P794">
        <f>_xlfn.XLOOKUP(Main[[#This Row],[Patient_ID]],Financials[Patient_ID],Financials[Insurance_Coverage])</f>
        <v>7202.94781744385</v>
      </c>
      <c r="Q794">
        <f>Main[[#This Row],[Total  Bill Amount]]-Main[[#This Row],[Insurance Coverage]]</f>
        <v>808.05218255615</v>
      </c>
      <c r="R794">
        <f>_xlfn.XLOOKUP(Main[[#This Row],[Patient_ID]],Hospitalvisits[Patient_ID],Hospitalvisits[Readmission Status])</f>
        <v>0</v>
      </c>
      <c r="S794" t="str">
        <f>_xlfn.XLOOKUP(Main[[#This Row],[Patient_ID]],Hospitalvisits[Patient_ID],Hospitalvisits[Hospital_Bed])</f>
        <v>Semi-Private Room</v>
      </c>
    </row>
    <row r="795" spans="1:19">
      <c r="A795">
        <v>875</v>
      </c>
      <c r="B795" t="s">
        <v>888</v>
      </c>
      <c r="C795">
        <v>83</v>
      </c>
      <c r="D795" t="str" cm="1">
        <f t="array" ref="D795">_xlfn.IFS(Main[[#This Row],[Age]]&lt;=23,"[0-23]",Main[[#This Row],[Age]]&lt;=45,"[24-45]",Main[[#This Row],[Age]]&lt;=68,"[46-68]",Main[[#This Row],[Age]]&gt;68,"[68+]")</f>
        <v>[68+]</v>
      </c>
      <c r="E795" t="s">
        <v>9</v>
      </c>
      <c r="F795" t="s">
        <v>10</v>
      </c>
      <c r="G795" s="6">
        <v>39.664161801622441</v>
      </c>
      <c r="H795">
        <v>2</v>
      </c>
      <c r="I795">
        <v>4</v>
      </c>
      <c r="J795" s="3">
        <f>_xlfn.XLOOKUP(Main[[#This Row],[Patient_ID]],Hospitalvisits[Patient_ID],Hospitalvisits[Admission_Date])</f>
        <v>44904</v>
      </c>
      <c r="K795" s="3">
        <f>_xlfn.XLOOKUP(Main[[#This Row],[Patient_ID]],Hospitalvisits[Patient_ID],Hospitalvisits[Discharge_Date])</f>
        <v>44910</v>
      </c>
      <c r="L795">
        <f>Main[[#This Row],[Discharge Date]]-Main[[#This Row],[Admission Date]]</f>
        <v>6</v>
      </c>
      <c r="M795" t="str">
        <f>_xlfn.XLOOKUP(Main[[#This Row],[Patient_ID]],Hospitalvisits[Patient_ID],Hospitalvisits[Medical_Condition])</f>
        <v>Severe Trauma</v>
      </c>
      <c r="N795" t="str">
        <f>_xlfn.XLOOKUP(Main[[#This Row],[Patient_ID]],Hospitalvisits[Patient_ID],Hospitalvisits[Department])</f>
        <v>Emergency</v>
      </c>
      <c r="O795" s="8">
        <f>_xlfn.XLOOKUP(Main[[#This Row],[Patient_ID]],Financials[Patient_ID],Financials[Total_Bill_Amount])</f>
        <v>11209</v>
      </c>
      <c r="P795">
        <f>_xlfn.XLOOKUP(Main[[#This Row],[Patient_ID]],Financials[Patient_ID],Financials[Insurance_Coverage])</f>
        <v>8599.8186004179533</v>
      </c>
      <c r="Q795">
        <f>Main[[#This Row],[Total  Bill Amount]]-Main[[#This Row],[Insurance Coverage]]</f>
        <v>2609.1813995820467</v>
      </c>
      <c r="R795">
        <f>_xlfn.XLOOKUP(Main[[#This Row],[Patient_ID]],Hospitalvisits[Patient_ID],Hospitalvisits[Readmission Status])</f>
        <v>0</v>
      </c>
      <c r="S795" t="str">
        <f>_xlfn.XLOOKUP(Main[[#This Row],[Patient_ID]],Hospitalvisits[Patient_ID],Hospitalvisits[Hospital_Bed])</f>
        <v>Private Room</v>
      </c>
    </row>
    <row r="796" spans="1:19">
      <c r="A796">
        <v>876</v>
      </c>
      <c r="B796" t="s">
        <v>889</v>
      </c>
      <c r="C796">
        <v>56</v>
      </c>
      <c r="D796" t="str" cm="1">
        <f t="array" ref="D796">_xlfn.IFS(Main[[#This Row],[Age]]&lt;=23,"[0-23]",Main[[#This Row],[Age]]&lt;=45,"[24-45]",Main[[#This Row],[Age]]&lt;=68,"[46-68]",Main[[#This Row],[Age]]&gt;68,"[68+]")</f>
        <v>[46-68]</v>
      </c>
      <c r="E796" t="s">
        <v>12</v>
      </c>
      <c r="F796" t="s">
        <v>18</v>
      </c>
      <c r="G796" s="6">
        <v>16.199626220060871</v>
      </c>
      <c r="H796">
        <v>3</v>
      </c>
      <c r="I796">
        <v>10</v>
      </c>
      <c r="J796" s="3">
        <f>_xlfn.XLOOKUP(Main[[#This Row],[Patient_ID]],Hospitalvisits[Patient_ID],Hospitalvisits[Admission_Date])</f>
        <v>44740</v>
      </c>
      <c r="K796" s="3">
        <f>_xlfn.XLOOKUP(Main[[#This Row],[Patient_ID]],Hospitalvisits[Patient_ID],Hospitalvisits[Discharge_Date])</f>
        <v>44745</v>
      </c>
      <c r="L796">
        <f>Main[[#This Row],[Discharge Date]]-Main[[#This Row],[Admission Date]]</f>
        <v>5</v>
      </c>
      <c r="M796" t="str">
        <f>_xlfn.XLOOKUP(Main[[#This Row],[Patient_ID]],Hospitalvisits[Patient_ID],Hospitalvisits[Medical_Condition])</f>
        <v>Hypertension</v>
      </c>
      <c r="N796" t="str">
        <f>_xlfn.XLOOKUP(Main[[#This Row],[Patient_ID]],Hospitalvisits[Patient_ID],Hospitalvisits[Department])</f>
        <v>Cardiology</v>
      </c>
      <c r="O796" s="8">
        <f>_xlfn.XLOOKUP(Main[[#This Row],[Patient_ID]],Financials[Patient_ID],Financials[Total_Bill_Amount])</f>
        <v>30621</v>
      </c>
      <c r="P796">
        <f>_xlfn.XLOOKUP(Main[[#This Row],[Patient_ID]],Financials[Patient_ID],Financials[Insurance_Coverage])</f>
        <v>19794.60571522079</v>
      </c>
      <c r="Q796">
        <f>Main[[#This Row],[Total  Bill Amount]]-Main[[#This Row],[Insurance Coverage]]</f>
        <v>10826.39428477921</v>
      </c>
      <c r="R796">
        <f>_xlfn.XLOOKUP(Main[[#This Row],[Patient_ID]],Hospitalvisits[Patient_ID],Hospitalvisits[Readmission Status])</f>
        <v>0</v>
      </c>
      <c r="S796" t="str">
        <f>_xlfn.XLOOKUP(Main[[#This Row],[Patient_ID]],Hospitalvisits[Patient_ID],Hospitalvisits[Hospital_Bed])</f>
        <v>General Ward</v>
      </c>
    </row>
    <row r="797" spans="1:19">
      <c r="A797">
        <v>877</v>
      </c>
      <c r="B797" t="s">
        <v>890</v>
      </c>
      <c r="C797">
        <v>15</v>
      </c>
      <c r="D797" t="str" cm="1">
        <f t="array" ref="D797">_xlfn.IFS(Main[[#This Row],[Age]]&lt;=23,"[0-23]",Main[[#This Row],[Age]]&lt;=45,"[24-45]",Main[[#This Row],[Age]]&lt;=68,"[46-68]",Main[[#This Row],[Age]]&gt;68,"[68+]")</f>
        <v>[0-23]</v>
      </c>
      <c r="E797" t="s">
        <v>12</v>
      </c>
      <c r="F797" t="s">
        <v>10</v>
      </c>
      <c r="G797" s="6">
        <v>21.436210381037121</v>
      </c>
      <c r="H797">
        <v>4</v>
      </c>
      <c r="I797">
        <v>9</v>
      </c>
      <c r="J797" s="3">
        <f>_xlfn.XLOOKUP(Main[[#This Row],[Patient_ID]],Hospitalvisits[Patient_ID],Hospitalvisits[Admission_Date])</f>
        <v>44594</v>
      </c>
      <c r="K797" s="3">
        <f>_xlfn.XLOOKUP(Main[[#This Row],[Patient_ID]],Hospitalvisits[Patient_ID],Hospitalvisits[Discharge_Date])</f>
        <v>44598</v>
      </c>
      <c r="L797">
        <f>Main[[#This Row],[Discharge Date]]-Main[[#This Row],[Admission Date]]</f>
        <v>4</v>
      </c>
      <c r="M797" t="str">
        <f>_xlfn.XLOOKUP(Main[[#This Row],[Patient_ID]],Hospitalvisits[Patient_ID],Hospitalvisits[Medical_Condition])</f>
        <v>Seizures</v>
      </c>
      <c r="N797" t="str">
        <f>_xlfn.XLOOKUP(Main[[#This Row],[Patient_ID]],Hospitalvisits[Patient_ID],Hospitalvisits[Department])</f>
        <v>Neurology</v>
      </c>
      <c r="O797" s="8">
        <f>_xlfn.XLOOKUP(Main[[#This Row],[Patient_ID]],Financials[Patient_ID],Financials[Total_Bill_Amount])</f>
        <v>46339</v>
      </c>
      <c r="P797">
        <f>_xlfn.XLOOKUP(Main[[#This Row],[Patient_ID]],Financials[Patient_ID],Financials[Insurance_Coverage])</f>
        <v>26579.2743499479</v>
      </c>
      <c r="Q797">
        <f>Main[[#This Row],[Total  Bill Amount]]-Main[[#This Row],[Insurance Coverage]]</f>
        <v>19759.7256500521</v>
      </c>
      <c r="R797">
        <f>_xlfn.XLOOKUP(Main[[#This Row],[Patient_ID]],Hospitalvisits[Patient_ID],Hospitalvisits[Readmission Status])</f>
        <v>0</v>
      </c>
      <c r="S797" t="str">
        <f>_xlfn.XLOOKUP(Main[[#This Row],[Patient_ID]],Hospitalvisits[Patient_ID],Hospitalvisits[Hospital_Bed])</f>
        <v>Semi-Private Room</v>
      </c>
    </row>
    <row r="798" spans="1:19">
      <c r="A798">
        <v>878</v>
      </c>
      <c r="B798" t="s">
        <v>891</v>
      </c>
      <c r="C798">
        <v>25</v>
      </c>
      <c r="D798" t="str" cm="1">
        <f t="array" ref="D798">_xlfn.IFS(Main[[#This Row],[Age]]&lt;=23,"[0-23]",Main[[#This Row],[Age]]&lt;=45,"[24-45]",Main[[#This Row],[Age]]&lt;=68,"[46-68]",Main[[#This Row],[Age]]&gt;68,"[68+]")</f>
        <v>[24-45]</v>
      </c>
      <c r="E798" t="s">
        <v>9</v>
      </c>
      <c r="F798" t="s">
        <v>13</v>
      </c>
      <c r="G798" s="6">
        <v>33.259781097509489</v>
      </c>
      <c r="H798">
        <v>1</v>
      </c>
      <c r="I798">
        <v>2</v>
      </c>
      <c r="J798" s="3">
        <f>_xlfn.XLOOKUP(Main[[#This Row],[Patient_ID]],Hospitalvisits[Patient_ID],Hospitalvisits[Admission_Date])</f>
        <v>44631</v>
      </c>
      <c r="K798" s="3">
        <f>_xlfn.XLOOKUP(Main[[#This Row],[Patient_ID]],Hospitalvisits[Patient_ID],Hospitalvisits[Discharge_Date])</f>
        <v>44635</v>
      </c>
      <c r="L798">
        <f>Main[[#This Row],[Discharge Date]]-Main[[#This Row],[Admission Date]]</f>
        <v>4</v>
      </c>
      <c r="M798" t="str">
        <f>_xlfn.XLOOKUP(Main[[#This Row],[Patient_ID]],Hospitalvisits[Patient_ID],Hospitalvisits[Medical_Condition])</f>
        <v>Arthritis</v>
      </c>
      <c r="N798" t="str">
        <f>_xlfn.XLOOKUP(Main[[#This Row],[Patient_ID]],Hospitalvisits[Patient_ID],Hospitalvisits[Department])</f>
        <v>Orthopedics</v>
      </c>
      <c r="O798" s="8">
        <f>_xlfn.XLOOKUP(Main[[#This Row],[Patient_ID]],Financials[Patient_ID],Financials[Total_Bill_Amount])</f>
        <v>5323</v>
      </c>
      <c r="P798">
        <f>_xlfn.XLOOKUP(Main[[#This Row],[Patient_ID]],Financials[Patient_ID],Financials[Insurance_Coverage])</f>
        <v>3333.3293454948189</v>
      </c>
      <c r="Q798">
        <f>Main[[#This Row],[Total  Bill Amount]]-Main[[#This Row],[Insurance Coverage]]</f>
        <v>1989.6706545051811</v>
      </c>
      <c r="R798">
        <f>_xlfn.XLOOKUP(Main[[#This Row],[Patient_ID]],Hospitalvisits[Patient_ID],Hospitalvisits[Readmission Status])</f>
        <v>0</v>
      </c>
      <c r="S798" t="str">
        <f>_xlfn.XLOOKUP(Main[[#This Row],[Patient_ID]],Hospitalvisits[Patient_ID],Hospitalvisits[Hospital_Bed])</f>
        <v>General Ward</v>
      </c>
    </row>
    <row r="799" spans="1:19">
      <c r="A799">
        <v>879</v>
      </c>
      <c r="B799" t="s">
        <v>892</v>
      </c>
      <c r="C799">
        <v>56</v>
      </c>
      <c r="D799" t="str" cm="1">
        <f t="array" ref="D799">_xlfn.IFS(Main[[#This Row],[Age]]&lt;=23,"[0-23]",Main[[#This Row],[Age]]&lt;=45,"[24-45]",Main[[#This Row],[Age]]&lt;=68,"[46-68]",Main[[#This Row],[Age]]&gt;68,"[68+]")</f>
        <v>[46-68]</v>
      </c>
      <c r="E799" t="s">
        <v>9</v>
      </c>
      <c r="F799" t="s">
        <v>18</v>
      </c>
      <c r="G799" s="6">
        <v>26.949067873141249</v>
      </c>
      <c r="H799">
        <v>4</v>
      </c>
      <c r="I799">
        <v>10</v>
      </c>
      <c r="J799" s="3">
        <f>_xlfn.XLOOKUP(Main[[#This Row],[Patient_ID]],Hospitalvisits[Patient_ID],Hospitalvisits[Admission_Date])</f>
        <v>44698</v>
      </c>
      <c r="K799" s="3">
        <f>_xlfn.XLOOKUP(Main[[#This Row],[Patient_ID]],Hospitalvisits[Patient_ID],Hospitalvisits[Discharge_Date])</f>
        <v>44703</v>
      </c>
      <c r="L799">
        <f>Main[[#This Row],[Discharge Date]]-Main[[#This Row],[Admission Date]]</f>
        <v>5</v>
      </c>
      <c r="M799" t="str">
        <f>_xlfn.XLOOKUP(Main[[#This Row],[Patient_ID]],Hospitalvisits[Patient_ID],Hospitalvisits[Medical_Condition])</f>
        <v>Stroke</v>
      </c>
      <c r="N799" t="str">
        <f>_xlfn.XLOOKUP(Main[[#This Row],[Patient_ID]],Hospitalvisits[Patient_ID],Hospitalvisits[Department])</f>
        <v>Neurology</v>
      </c>
      <c r="O799" s="8">
        <f>_xlfn.XLOOKUP(Main[[#This Row],[Patient_ID]],Financials[Patient_ID],Financials[Total_Bill_Amount])</f>
        <v>5144</v>
      </c>
      <c r="P799">
        <f>_xlfn.XLOOKUP(Main[[#This Row],[Patient_ID]],Financials[Patient_ID],Financials[Insurance_Coverage])</f>
        <v>3169.8406643523481</v>
      </c>
      <c r="Q799">
        <f>Main[[#This Row],[Total  Bill Amount]]-Main[[#This Row],[Insurance Coverage]]</f>
        <v>1974.1593356476519</v>
      </c>
      <c r="R799">
        <f>_xlfn.XLOOKUP(Main[[#This Row],[Patient_ID]],Hospitalvisits[Patient_ID],Hospitalvisits[Readmission Status])</f>
        <v>0</v>
      </c>
      <c r="S799" t="str">
        <f>_xlfn.XLOOKUP(Main[[#This Row],[Patient_ID]],Hospitalvisits[Patient_ID],Hospitalvisits[Hospital_Bed])</f>
        <v>ICU</v>
      </c>
    </row>
    <row r="800" spans="1:19">
      <c r="A800">
        <v>880</v>
      </c>
      <c r="B800" t="s">
        <v>893</v>
      </c>
      <c r="C800">
        <v>42</v>
      </c>
      <c r="D800" t="str" cm="1">
        <f t="array" ref="D800">_xlfn.IFS(Main[[#This Row],[Age]]&lt;=23,"[0-23]",Main[[#This Row],[Age]]&lt;=45,"[24-45]",Main[[#This Row],[Age]]&lt;=68,"[46-68]",Main[[#This Row],[Age]]&gt;68,"[68+]")</f>
        <v>[24-45]</v>
      </c>
      <c r="E800" t="s">
        <v>12</v>
      </c>
      <c r="F800" t="s">
        <v>16</v>
      </c>
      <c r="G800" s="6">
        <v>26.571707312665449</v>
      </c>
      <c r="H800">
        <v>3</v>
      </c>
      <c r="I800">
        <v>6</v>
      </c>
      <c r="J800" s="3">
        <f>_xlfn.XLOOKUP(Main[[#This Row],[Patient_ID]],Hospitalvisits[Patient_ID],Hospitalvisits[Admission_Date])</f>
        <v>45311</v>
      </c>
      <c r="K800" s="3">
        <f>_xlfn.XLOOKUP(Main[[#This Row],[Patient_ID]],Hospitalvisits[Patient_ID],Hospitalvisits[Discharge_Date])</f>
        <v>45318</v>
      </c>
      <c r="L800">
        <f>Main[[#This Row],[Discharge Date]]-Main[[#This Row],[Admission Date]]</f>
        <v>7</v>
      </c>
      <c r="M800" t="str">
        <f>_xlfn.XLOOKUP(Main[[#This Row],[Patient_ID]],Hospitalvisits[Patient_ID],Hospitalvisits[Medical_Condition])</f>
        <v>Hypertension</v>
      </c>
      <c r="N800" t="str">
        <f>_xlfn.XLOOKUP(Main[[#This Row],[Patient_ID]],Hospitalvisits[Patient_ID],Hospitalvisits[Department])</f>
        <v>Cardiology</v>
      </c>
      <c r="O800" s="8">
        <f>_xlfn.XLOOKUP(Main[[#This Row],[Patient_ID]],Financials[Patient_ID],Financials[Total_Bill_Amount])</f>
        <v>5623</v>
      </c>
      <c r="P800">
        <f>_xlfn.XLOOKUP(Main[[#This Row],[Patient_ID]],Financials[Patient_ID],Financials[Insurance_Coverage])</f>
        <v>4261.4660331800551</v>
      </c>
      <c r="Q800">
        <f>Main[[#This Row],[Total  Bill Amount]]-Main[[#This Row],[Insurance Coverage]]</f>
        <v>1361.5339668199449</v>
      </c>
      <c r="R800">
        <f>_xlfn.XLOOKUP(Main[[#This Row],[Patient_ID]],Hospitalvisits[Patient_ID],Hospitalvisits[Readmission Status])</f>
        <v>1</v>
      </c>
      <c r="S800" t="str">
        <f>_xlfn.XLOOKUP(Main[[#This Row],[Patient_ID]],Hospitalvisits[Patient_ID],Hospitalvisits[Hospital_Bed])</f>
        <v>ICU</v>
      </c>
    </row>
    <row r="801" spans="1:19">
      <c r="A801">
        <v>881</v>
      </c>
      <c r="B801" t="s">
        <v>894</v>
      </c>
      <c r="C801">
        <v>27</v>
      </c>
      <c r="D801" t="str" cm="1">
        <f t="array" ref="D801">_xlfn.IFS(Main[[#This Row],[Age]]&lt;=23,"[0-23]",Main[[#This Row],[Age]]&lt;=45,"[24-45]",Main[[#This Row],[Age]]&lt;=68,"[46-68]",Main[[#This Row],[Age]]&gt;68,"[68+]")</f>
        <v>[24-45]</v>
      </c>
      <c r="E801" t="s">
        <v>12</v>
      </c>
      <c r="F801" t="s">
        <v>13</v>
      </c>
      <c r="G801" s="6">
        <v>36.500357276651798</v>
      </c>
      <c r="H801">
        <v>4</v>
      </c>
      <c r="I801">
        <v>10</v>
      </c>
      <c r="J801" s="3">
        <f>_xlfn.XLOOKUP(Main[[#This Row],[Patient_ID]],Hospitalvisits[Patient_ID],Hospitalvisits[Admission_Date])</f>
        <v>44974</v>
      </c>
      <c r="K801" s="3">
        <f>_xlfn.XLOOKUP(Main[[#This Row],[Patient_ID]],Hospitalvisits[Patient_ID],Hospitalvisits[Discharge_Date])</f>
        <v>44977</v>
      </c>
      <c r="L801">
        <f>Main[[#This Row],[Discharge Date]]-Main[[#This Row],[Admission Date]]</f>
        <v>3</v>
      </c>
      <c r="M801" t="str">
        <f>_xlfn.XLOOKUP(Main[[#This Row],[Patient_ID]],Hospitalvisits[Patient_ID],Hospitalvisits[Medical_Condition])</f>
        <v>Internal Bleeding</v>
      </c>
      <c r="N801" t="str">
        <f>_xlfn.XLOOKUP(Main[[#This Row],[Patient_ID]],Hospitalvisits[Patient_ID],Hospitalvisits[Department])</f>
        <v>Emergency</v>
      </c>
      <c r="O801" s="8">
        <f>_xlfn.XLOOKUP(Main[[#This Row],[Patient_ID]],Financials[Patient_ID],Financials[Total_Bill_Amount])</f>
        <v>26964</v>
      </c>
      <c r="P801">
        <f>_xlfn.XLOOKUP(Main[[#This Row],[Patient_ID]],Financials[Patient_ID],Financials[Insurance_Coverage])</f>
        <v>16512.452299412442</v>
      </c>
      <c r="Q801">
        <f>Main[[#This Row],[Total  Bill Amount]]-Main[[#This Row],[Insurance Coverage]]</f>
        <v>10451.547700587558</v>
      </c>
      <c r="R801">
        <f>_xlfn.XLOOKUP(Main[[#This Row],[Patient_ID]],Hospitalvisits[Patient_ID],Hospitalvisits[Readmission Status])</f>
        <v>0</v>
      </c>
      <c r="S801" t="str">
        <f>_xlfn.XLOOKUP(Main[[#This Row],[Patient_ID]],Hospitalvisits[Patient_ID],Hospitalvisits[Hospital_Bed])</f>
        <v>Semi-Private Room</v>
      </c>
    </row>
    <row r="802" spans="1:19">
      <c r="A802">
        <v>882</v>
      </c>
      <c r="B802" t="s">
        <v>895</v>
      </c>
      <c r="C802">
        <v>71</v>
      </c>
      <c r="D802" t="str" cm="1">
        <f t="array" ref="D802">_xlfn.IFS(Main[[#This Row],[Age]]&lt;=23,"[0-23]",Main[[#This Row],[Age]]&lt;=45,"[24-45]",Main[[#This Row],[Age]]&lt;=68,"[46-68]",Main[[#This Row],[Age]]&gt;68,"[68+]")</f>
        <v>[68+]</v>
      </c>
      <c r="E802" t="s">
        <v>12</v>
      </c>
      <c r="F802" t="s">
        <v>13</v>
      </c>
      <c r="G802" s="6">
        <v>17.584135495518829</v>
      </c>
      <c r="H802">
        <v>1</v>
      </c>
      <c r="I802">
        <v>1</v>
      </c>
      <c r="J802" s="3">
        <f>_xlfn.XLOOKUP(Main[[#This Row],[Patient_ID]],Hospitalvisits[Patient_ID],Hospitalvisits[Admission_Date])</f>
        <v>44730</v>
      </c>
      <c r="K802" s="3">
        <f>_xlfn.XLOOKUP(Main[[#This Row],[Patient_ID]],Hospitalvisits[Patient_ID],Hospitalvisits[Discharge_Date])</f>
        <v>44735</v>
      </c>
      <c r="L802">
        <f>Main[[#This Row],[Discharge Date]]-Main[[#This Row],[Admission Date]]</f>
        <v>5</v>
      </c>
      <c r="M802" t="str">
        <f>_xlfn.XLOOKUP(Main[[#This Row],[Patient_ID]],Hospitalvisits[Patient_ID],Hospitalvisits[Medical_Condition])</f>
        <v>Stroke</v>
      </c>
      <c r="N802" t="str">
        <f>_xlfn.XLOOKUP(Main[[#This Row],[Patient_ID]],Hospitalvisits[Patient_ID],Hospitalvisits[Department])</f>
        <v>Neurology</v>
      </c>
      <c r="O802" s="8">
        <f>_xlfn.XLOOKUP(Main[[#This Row],[Patient_ID]],Financials[Patient_ID],Financials[Total_Bill_Amount])</f>
        <v>9969</v>
      </c>
      <c r="P802">
        <f>_xlfn.XLOOKUP(Main[[#This Row],[Patient_ID]],Financials[Patient_ID],Financials[Insurance_Coverage])</f>
        <v>8121.0033479957383</v>
      </c>
      <c r="Q802">
        <f>Main[[#This Row],[Total  Bill Amount]]-Main[[#This Row],[Insurance Coverage]]</f>
        <v>1847.9966520042617</v>
      </c>
      <c r="R802">
        <f>_xlfn.XLOOKUP(Main[[#This Row],[Patient_ID]],Hospitalvisits[Patient_ID],Hospitalvisits[Readmission Status])</f>
        <v>0</v>
      </c>
      <c r="S802" t="str">
        <f>_xlfn.XLOOKUP(Main[[#This Row],[Patient_ID]],Hospitalvisits[Patient_ID],Hospitalvisits[Hospital_Bed])</f>
        <v>General Ward</v>
      </c>
    </row>
    <row r="803" spans="1:19">
      <c r="A803">
        <v>883</v>
      </c>
      <c r="B803" t="s">
        <v>896</v>
      </c>
      <c r="C803">
        <v>63</v>
      </c>
      <c r="D803" t="str" cm="1">
        <f t="array" ref="D803">_xlfn.IFS(Main[[#This Row],[Age]]&lt;=23,"[0-23]",Main[[#This Row],[Age]]&lt;=45,"[24-45]",Main[[#This Row],[Age]]&lt;=68,"[46-68]",Main[[#This Row],[Age]]&gt;68,"[68+]")</f>
        <v>[46-68]</v>
      </c>
      <c r="E803" t="s">
        <v>12</v>
      </c>
      <c r="F803" t="s">
        <v>18</v>
      </c>
      <c r="G803" s="6">
        <v>23.556558955635321</v>
      </c>
      <c r="H803">
        <v>5</v>
      </c>
      <c r="I803">
        <v>6</v>
      </c>
      <c r="J803" s="3">
        <f>_xlfn.XLOOKUP(Main[[#This Row],[Patient_ID]],Hospitalvisits[Patient_ID],Hospitalvisits[Admission_Date])</f>
        <v>44935</v>
      </c>
      <c r="K803" s="3">
        <f>_xlfn.XLOOKUP(Main[[#This Row],[Patient_ID]],Hospitalvisits[Patient_ID],Hospitalvisits[Discharge_Date])</f>
        <v>44938</v>
      </c>
      <c r="L803">
        <f>Main[[#This Row],[Discharge Date]]-Main[[#This Row],[Admission Date]]</f>
        <v>3</v>
      </c>
      <c r="M803" t="str">
        <f>_xlfn.XLOOKUP(Main[[#This Row],[Patient_ID]],Hospitalvisits[Patient_ID],Hospitalvisits[Medical_Condition])</f>
        <v>Allergies</v>
      </c>
      <c r="N803" t="str">
        <f>_xlfn.XLOOKUP(Main[[#This Row],[Patient_ID]],Hospitalvisits[Patient_ID],Hospitalvisits[Department])</f>
        <v>Pediatrics</v>
      </c>
      <c r="O803" s="8">
        <f>_xlfn.XLOOKUP(Main[[#This Row],[Patient_ID]],Financials[Patient_ID],Financials[Total_Bill_Amount])</f>
        <v>17535</v>
      </c>
      <c r="P803">
        <f>_xlfn.XLOOKUP(Main[[#This Row],[Patient_ID]],Financials[Patient_ID],Financials[Insurance_Coverage])</f>
        <v>9573.3718864855073</v>
      </c>
      <c r="Q803">
        <f>Main[[#This Row],[Total  Bill Amount]]-Main[[#This Row],[Insurance Coverage]]</f>
        <v>7961.6281135144927</v>
      </c>
      <c r="R803">
        <f>_xlfn.XLOOKUP(Main[[#This Row],[Patient_ID]],Hospitalvisits[Patient_ID],Hospitalvisits[Readmission Status])</f>
        <v>0</v>
      </c>
      <c r="S803" t="str">
        <f>_xlfn.XLOOKUP(Main[[#This Row],[Patient_ID]],Hospitalvisits[Patient_ID],Hospitalvisits[Hospital_Bed])</f>
        <v>General Ward</v>
      </c>
    </row>
    <row r="804" spans="1:19">
      <c r="A804">
        <v>884</v>
      </c>
      <c r="B804" t="s">
        <v>897</v>
      </c>
      <c r="C804">
        <v>37</v>
      </c>
      <c r="D804" t="str" cm="1">
        <f t="array" ref="D804">_xlfn.IFS(Main[[#This Row],[Age]]&lt;=23,"[0-23]",Main[[#This Row],[Age]]&lt;=45,"[24-45]",Main[[#This Row],[Age]]&lt;=68,"[46-68]",Main[[#This Row],[Age]]&gt;68,"[68+]")</f>
        <v>[24-45]</v>
      </c>
      <c r="E804" t="s">
        <v>12</v>
      </c>
      <c r="F804" t="s">
        <v>16</v>
      </c>
      <c r="G804" s="6">
        <v>27.28299235790211</v>
      </c>
      <c r="H804">
        <v>1</v>
      </c>
      <c r="I804">
        <v>1</v>
      </c>
      <c r="J804" s="3">
        <f>_xlfn.XLOOKUP(Main[[#This Row],[Patient_ID]],Hospitalvisits[Patient_ID],Hospitalvisits[Admission_Date])</f>
        <v>44620</v>
      </c>
      <c r="K804" s="3">
        <f>_xlfn.XLOOKUP(Main[[#This Row],[Patient_ID]],Hospitalvisits[Patient_ID],Hospitalvisits[Discharge_Date])</f>
        <v>44636</v>
      </c>
      <c r="L804">
        <f>Main[[#This Row],[Discharge Date]]-Main[[#This Row],[Admission Date]]</f>
        <v>16</v>
      </c>
      <c r="M804" t="str">
        <f>_xlfn.XLOOKUP(Main[[#This Row],[Patient_ID]],Hospitalvisits[Patient_ID],Hospitalvisits[Medical_Condition])</f>
        <v>Tumor</v>
      </c>
      <c r="N804" t="str">
        <f>_xlfn.XLOOKUP(Main[[#This Row],[Patient_ID]],Hospitalvisits[Patient_ID],Hospitalvisits[Department])</f>
        <v>Oncology</v>
      </c>
      <c r="O804" s="8">
        <f>_xlfn.XLOOKUP(Main[[#This Row],[Patient_ID]],Financials[Patient_ID],Financials[Total_Bill_Amount])</f>
        <v>23584</v>
      </c>
      <c r="P804">
        <f>_xlfn.XLOOKUP(Main[[#This Row],[Patient_ID]],Financials[Patient_ID],Financials[Insurance_Coverage])</f>
        <v>16950.579179211891</v>
      </c>
      <c r="Q804">
        <f>Main[[#This Row],[Total  Bill Amount]]-Main[[#This Row],[Insurance Coverage]]</f>
        <v>6633.4208207881093</v>
      </c>
      <c r="R804">
        <f>_xlfn.XLOOKUP(Main[[#This Row],[Patient_ID]],Hospitalvisits[Patient_ID],Hospitalvisits[Readmission Status])</f>
        <v>1</v>
      </c>
      <c r="S804" t="str">
        <f>_xlfn.XLOOKUP(Main[[#This Row],[Patient_ID]],Hospitalvisits[Patient_ID],Hospitalvisits[Hospital_Bed])</f>
        <v>Semi-Private Room</v>
      </c>
    </row>
    <row r="805" spans="1:19">
      <c r="A805">
        <v>885</v>
      </c>
      <c r="B805" t="s">
        <v>898</v>
      </c>
      <c r="C805">
        <v>59</v>
      </c>
      <c r="D805" t="str" cm="1">
        <f t="array" ref="D805">_xlfn.IFS(Main[[#This Row],[Age]]&lt;=23,"[0-23]",Main[[#This Row],[Age]]&lt;=45,"[24-45]",Main[[#This Row],[Age]]&lt;=68,"[46-68]",Main[[#This Row],[Age]]&gt;68,"[68+]")</f>
        <v>[46-68]</v>
      </c>
      <c r="E805" t="s">
        <v>9</v>
      </c>
      <c r="F805" t="s">
        <v>13</v>
      </c>
      <c r="G805" s="6">
        <v>35.420100101075022</v>
      </c>
      <c r="H805">
        <v>0</v>
      </c>
      <c r="I805">
        <v>2</v>
      </c>
      <c r="J805" s="3">
        <f>_xlfn.XLOOKUP(Main[[#This Row],[Patient_ID]],Hospitalvisits[Patient_ID],Hospitalvisits[Admission_Date])</f>
        <v>45115</v>
      </c>
      <c r="K805" s="3">
        <f>_xlfn.XLOOKUP(Main[[#This Row],[Patient_ID]],Hospitalvisits[Patient_ID],Hospitalvisits[Discharge_Date])</f>
        <v>45121</v>
      </c>
      <c r="L805">
        <f>Main[[#This Row],[Discharge Date]]-Main[[#This Row],[Admission Date]]</f>
        <v>6</v>
      </c>
      <c r="M805" t="str">
        <f>_xlfn.XLOOKUP(Main[[#This Row],[Patient_ID]],Hospitalvisits[Patient_ID],Hospitalvisits[Medical_Condition])</f>
        <v>Heart Disease</v>
      </c>
      <c r="N805" t="str">
        <f>_xlfn.XLOOKUP(Main[[#This Row],[Patient_ID]],Hospitalvisits[Patient_ID],Hospitalvisits[Department])</f>
        <v>Cardiology</v>
      </c>
      <c r="O805" s="8">
        <f>_xlfn.XLOOKUP(Main[[#This Row],[Patient_ID]],Financials[Patient_ID],Financials[Total_Bill_Amount])</f>
        <v>8139</v>
      </c>
      <c r="P805">
        <f>_xlfn.XLOOKUP(Main[[#This Row],[Patient_ID]],Financials[Patient_ID],Financials[Insurance_Coverage])</f>
        <v>6910.355580559687</v>
      </c>
      <c r="Q805">
        <f>Main[[#This Row],[Total  Bill Amount]]-Main[[#This Row],[Insurance Coverage]]</f>
        <v>1228.644419440313</v>
      </c>
      <c r="R805">
        <f>_xlfn.XLOOKUP(Main[[#This Row],[Patient_ID]],Hospitalvisits[Patient_ID],Hospitalvisits[Readmission Status])</f>
        <v>0</v>
      </c>
      <c r="S805" t="str">
        <f>_xlfn.XLOOKUP(Main[[#This Row],[Patient_ID]],Hospitalvisits[Patient_ID],Hospitalvisits[Hospital_Bed])</f>
        <v>General Ward</v>
      </c>
    </row>
    <row r="806" spans="1:19">
      <c r="A806">
        <v>886</v>
      </c>
      <c r="B806" t="s">
        <v>899</v>
      </c>
      <c r="C806">
        <v>49</v>
      </c>
      <c r="D806" t="str" cm="1">
        <f t="array" ref="D806">_xlfn.IFS(Main[[#This Row],[Age]]&lt;=23,"[0-23]",Main[[#This Row],[Age]]&lt;=45,"[24-45]",Main[[#This Row],[Age]]&lt;=68,"[46-68]",Main[[#This Row],[Age]]&gt;68,"[68+]")</f>
        <v>[46-68]</v>
      </c>
      <c r="E806" t="s">
        <v>12</v>
      </c>
      <c r="F806" t="s">
        <v>13</v>
      </c>
      <c r="G806" s="6">
        <v>28.638441685011941</v>
      </c>
      <c r="H806">
        <v>1</v>
      </c>
      <c r="I806">
        <v>9</v>
      </c>
      <c r="J806" s="3">
        <f>_xlfn.XLOOKUP(Main[[#This Row],[Patient_ID]],Hospitalvisits[Patient_ID],Hospitalvisits[Admission_Date])</f>
        <v>44823</v>
      </c>
      <c r="K806" s="3">
        <f>_xlfn.XLOOKUP(Main[[#This Row],[Patient_ID]],Hospitalvisits[Patient_ID],Hospitalvisits[Discharge_Date])</f>
        <v>44826</v>
      </c>
      <c r="L806">
        <f>Main[[#This Row],[Discharge Date]]-Main[[#This Row],[Admission Date]]</f>
        <v>3</v>
      </c>
      <c r="M806" t="str">
        <f>_xlfn.XLOOKUP(Main[[#This Row],[Patient_ID]],Hospitalvisits[Patient_ID],Hospitalvisits[Medical_Condition])</f>
        <v>Hypertension</v>
      </c>
      <c r="N806" t="str">
        <f>_xlfn.XLOOKUP(Main[[#This Row],[Patient_ID]],Hospitalvisits[Patient_ID],Hospitalvisits[Department])</f>
        <v>Cardiology</v>
      </c>
      <c r="O806" s="8">
        <f>_xlfn.XLOOKUP(Main[[#This Row],[Patient_ID]],Financials[Patient_ID],Financials[Total_Bill_Amount])</f>
        <v>15812</v>
      </c>
      <c r="P806">
        <f>_xlfn.XLOOKUP(Main[[#This Row],[Patient_ID]],Financials[Patient_ID],Financials[Insurance_Coverage])</f>
        <v>9322.9726110600823</v>
      </c>
      <c r="Q806">
        <f>Main[[#This Row],[Total  Bill Amount]]-Main[[#This Row],[Insurance Coverage]]</f>
        <v>6489.0273889399177</v>
      </c>
      <c r="R806">
        <f>_xlfn.XLOOKUP(Main[[#This Row],[Patient_ID]],Hospitalvisits[Patient_ID],Hospitalvisits[Readmission Status])</f>
        <v>0</v>
      </c>
      <c r="S806" t="str">
        <f>_xlfn.XLOOKUP(Main[[#This Row],[Patient_ID]],Hospitalvisits[Patient_ID],Hospitalvisits[Hospital_Bed])</f>
        <v>General Ward</v>
      </c>
    </row>
    <row r="807" spans="1:19">
      <c r="A807">
        <v>887</v>
      </c>
      <c r="B807" t="s">
        <v>900</v>
      </c>
      <c r="C807">
        <v>15</v>
      </c>
      <c r="D807" t="str" cm="1">
        <f t="array" ref="D807">_xlfn.IFS(Main[[#This Row],[Age]]&lt;=23,"[0-23]",Main[[#This Row],[Age]]&lt;=45,"[24-45]",Main[[#This Row],[Age]]&lt;=68,"[46-68]",Main[[#This Row],[Age]]&gt;68,"[68+]")</f>
        <v>[0-23]</v>
      </c>
      <c r="E807" t="s">
        <v>9</v>
      </c>
      <c r="F807" t="s">
        <v>18</v>
      </c>
      <c r="G807" s="6">
        <v>35.105056269424068</v>
      </c>
      <c r="H807">
        <v>2</v>
      </c>
      <c r="I807">
        <v>1</v>
      </c>
      <c r="J807" s="3">
        <f>_xlfn.XLOOKUP(Main[[#This Row],[Patient_ID]],Hospitalvisits[Patient_ID],Hospitalvisits[Admission_Date])</f>
        <v>44823</v>
      </c>
      <c r="K807" s="3">
        <f>_xlfn.XLOOKUP(Main[[#This Row],[Patient_ID]],Hospitalvisits[Patient_ID],Hospitalvisits[Discharge_Date])</f>
        <v>44826</v>
      </c>
      <c r="L807">
        <f>Main[[#This Row],[Discharge Date]]-Main[[#This Row],[Admission Date]]</f>
        <v>3</v>
      </c>
      <c r="M807" t="str">
        <f>_xlfn.XLOOKUP(Main[[#This Row],[Patient_ID]],Hospitalvisits[Patient_ID],Hospitalvisits[Medical_Condition])</f>
        <v>Fracture</v>
      </c>
      <c r="N807" t="str">
        <f>_xlfn.XLOOKUP(Main[[#This Row],[Patient_ID]],Hospitalvisits[Patient_ID],Hospitalvisits[Department])</f>
        <v>Orthopedics</v>
      </c>
      <c r="O807" s="8">
        <f>_xlfn.XLOOKUP(Main[[#This Row],[Patient_ID]],Financials[Patient_ID],Financials[Total_Bill_Amount])</f>
        <v>16503</v>
      </c>
      <c r="P807">
        <f>_xlfn.XLOOKUP(Main[[#This Row],[Patient_ID]],Financials[Patient_ID],Financials[Insurance_Coverage])</f>
        <v>14644.63360538907</v>
      </c>
      <c r="Q807">
        <f>Main[[#This Row],[Total  Bill Amount]]-Main[[#This Row],[Insurance Coverage]]</f>
        <v>1858.36639461093</v>
      </c>
      <c r="R807">
        <f>_xlfn.XLOOKUP(Main[[#This Row],[Patient_ID]],Hospitalvisits[Patient_ID],Hospitalvisits[Readmission Status])</f>
        <v>0</v>
      </c>
      <c r="S807" t="str">
        <f>_xlfn.XLOOKUP(Main[[#This Row],[Patient_ID]],Hospitalvisits[Patient_ID],Hospitalvisits[Hospital_Bed])</f>
        <v>Semi-Private Room</v>
      </c>
    </row>
    <row r="808" spans="1:19">
      <c r="A808">
        <v>888</v>
      </c>
      <c r="B808" t="s">
        <v>901</v>
      </c>
      <c r="C808">
        <v>25</v>
      </c>
      <c r="D808" t="str" cm="1">
        <f t="array" ref="D808">_xlfn.IFS(Main[[#This Row],[Age]]&lt;=23,"[0-23]",Main[[#This Row],[Age]]&lt;=45,"[24-45]",Main[[#This Row],[Age]]&lt;=68,"[46-68]",Main[[#This Row],[Age]]&gt;68,"[68+]")</f>
        <v>[24-45]</v>
      </c>
      <c r="E808" t="s">
        <v>12</v>
      </c>
      <c r="F808" t="s">
        <v>13</v>
      </c>
      <c r="G808" s="6">
        <v>30.862022414450848</v>
      </c>
      <c r="H808">
        <v>4</v>
      </c>
      <c r="I808">
        <v>6</v>
      </c>
      <c r="J808" s="3">
        <f>_xlfn.XLOOKUP(Main[[#This Row],[Patient_ID]],Hospitalvisits[Patient_ID],Hospitalvisits[Admission_Date])</f>
        <v>44583</v>
      </c>
      <c r="K808" s="3">
        <f>_xlfn.XLOOKUP(Main[[#This Row],[Patient_ID]],Hospitalvisits[Patient_ID],Hospitalvisits[Discharge_Date])</f>
        <v>44588</v>
      </c>
      <c r="L808">
        <f>Main[[#This Row],[Discharge Date]]-Main[[#This Row],[Admission Date]]</f>
        <v>5</v>
      </c>
      <c r="M808" t="str">
        <f>_xlfn.XLOOKUP(Main[[#This Row],[Patient_ID]],Hospitalvisits[Patient_ID],Hospitalvisits[Medical_Condition])</f>
        <v>Stroke</v>
      </c>
      <c r="N808" t="str">
        <f>_xlfn.XLOOKUP(Main[[#This Row],[Patient_ID]],Hospitalvisits[Patient_ID],Hospitalvisits[Department])</f>
        <v>Neurology</v>
      </c>
      <c r="O808" s="8">
        <f>_xlfn.XLOOKUP(Main[[#This Row],[Patient_ID]],Financials[Patient_ID],Financials[Total_Bill_Amount])</f>
        <v>12836</v>
      </c>
      <c r="P808">
        <f>_xlfn.XLOOKUP(Main[[#This Row],[Patient_ID]],Financials[Patient_ID],Financials[Insurance_Coverage])</f>
        <v>6533.982209946621</v>
      </c>
      <c r="Q808">
        <f>Main[[#This Row],[Total  Bill Amount]]-Main[[#This Row],[Insurance Coverage]]</f>
        <v>6302.017790053379</v>
      </c>
      <c r="R808">
        <f>_xlfn.XLOOKUP(Main[[#This Row],[Patient_ID]],Hospitalvisits[Patient_ID],Hospitalvisits[Readmission Status])</f>
        <v>0</v>
      </c>
      <c r="S808" t="str">
        <f>_xlfn.XLOOKUP(Main[[#This Row],[Patient_ID]],Hospitalvisits[Patient_ID],Hospitalvisits[Hospital_Bed])</f>
        <v>Semi-Private Room</v>
      </c>
    </row>
    <row r="809" spans="1:19">
      <c r="A809">
        <v>889</v>
      </c>
      <c r="B809" t="s">
        <v>902</v>
      </c>
      <c r="C809">
        <v>77</v>
      </c>
      <c r="D809" t="str" cm="1">
        <f t="array" ref="D809">_xlfn.IFS(Main[[#This Row],[Age]]&lt;=23,"[0-23]",Main[[#This Row],[Age]]&lt;=45,"[24-45]",Main[[#This Row],[Age]]&lt;=68,"[46-68]",Main[[#This Row],[Age]]&gt;68,"[68+]")</f>
        <v>[68+]</v>
      </c>
      <c r="E809" t="s">
        <v>9</v>
      </c>
      <c r="F809" t="s">
        <v>18</v>
      </c>
      <c r="G809" s="6">
        <v>20.017285321176871</v>
      </c>
      <c r="H809">
        <v>2</v>
      </c>
      <c r="I809">
        <v>10</v>
      </c>
      <c r="J809" s="3">
        <f>_xlfn.XLOOKUP(Main[[#This Row],[Patient_ID]],Hospitalvisits[Patient_ID],Hospitalvisits[Admission_Date])</f>
        <v>44740</v>
      </c>
      <c r="K809" s="3">
        <f>_xlfn.XLOOKUP(Main[[#This Row],[Patient_ID]],Hospitalvisits[Patient_ID],Hospitalvisits[Discharge_Date])</f>
        <v>44747</v>
      </c>
      <c r="L809">
        <f>Main[[#This Row],[Discharge Date]]-Main[[#This Row],[Admission Date]]</f>
        <v>7</v>
      </c>
      <c r="M809" t="str">
        <f>_xlfn.XLOOKUP(Main[[#This Row],[Patient_ID]],Hospitalvisits[Patient_ID],Hospitalvisits[Medical_Condition])</f>
        <v>Tumor</v>
      </c>
      <c r="N809" t="str">
        <f>_xlfn.XLOOKUP(Main[[#This Row],[Patient_ID]],Hospitalvisits[Patient_ID],Hospitalvisits[Department])</f>
        <v>Oncology</v>
      </c>
      <c r="O809" s="8">
        <f>_xlfn.XLOOKUP(Main[[#This Row],[Patient_ID]],Financials[Patient_ID],Financials[Total_Bill_Amount])</f>
        <v>41134</v>
      </c>
      <c r="P809">
        <f>_xlfn.XLOOKUP(Main[[#This Row],[Patient_ID]],Financials[Patient_ID],Financials[Insurance_Coverage])</f>
        <v>29271.602930032019</v>
      </c>
      <c r="Q809">
        <f>Main[[#This Row],[Total  Bill Amount]]-Main[[#This Row],[Insurance Coverage]]</f>
        <v>11862.397069967981</v>
      </c>
      <c r="R809">
        <f>_xlfn.XLOOKUP(Main[[#This Row],[Patient_ID]],Hospitalvisits[Patient_ID],Hospitalvisits[Readmission Status])</f>
        <v>0</v>
      </c>
      <c r="S809" t="str">
        <f>_xlfn.XLOOKUP(Main[[#This Row],[Patient_ID]],Hospitalvisits[Patient_ID],Hospitalvisits[Hospital_Bed])</f>
        <v>Semi-Private Room</v>
      </c>
    </row>
    <row r="810" spans="1:19">
      <c r="A810">
        <v>890</v>
      </c>
      <c r="B810" t="s">
        <v>903</v>
      </c>
      <c r="C810">
        <v>14</v>
      </c>
      <c r="D810" t="str" cm="1">
        <f t="array" ref="D810">_xlfn.IFS(Main[[#This Row],[Age]]&lt;=23,"[0-23]",Main[[#This Row],[Age]]&lt;=45,"[24-45]",Main[[#This Row],[Age]]&lt;=68,"[46-68]",Main[[#This Row],[Age]]&gt;68,"[68+]")</f>
        <v>[0-23]</v>
      </c>
      <c r="E810" t="s">
        <v>12</v>
      </c>
      <c r="F810" t="s">
        <v>10</v>
      </c>
      <c r="G810" s="6">
        <v>31.501185249503209</v>
      </c>
      <c r="H810">
        <v>3</v>
      </c>
      <c r="I810">
        <v>4</v>
      </c>
      <c r="J810" s="3">
        <f>_xlfn.XLOOKUP(Main[[#This Row],[Patient_ID]],Hospitalvisits[Patient_ID],Hospitalvisits[Admission_Date])</f>
        <v>45250</v>
      </c>
      <c r="K810" s="3">
        <f>_xlfn.XLOOKUP(Main[[#This Row],[Patient_ID]],Hospitalvisits[Patient_ID],Hospitalvisits[Discharge_Date])</f>
        <v>45252</v>
      </c>
      <c r="L810">
        <f>Main[[#This Row],[Discharge Date]]-Main[[#This Row],[Admission Date]]</f>
        <v>2</v>
      </c>
      <c r="M810" t="str">
        <f>_xlfn.XLOOKUP(Main[[#This Row],[Patient_ID]],Hospitalvisits[Patient_ID],Hospitalvisits[Medical_Condition])</f>
        <v>Asthma</v>
      </c>
      <c r="N810" t="str">
        <f>_xlfn.XLOOKUP(Main[[#This Row],[Patient_ID]],Hospitalvisits[Patient_ID],Hospitalvisits[Department])</f>
        <v>Pediatrics</v>
      </c>
      <c r="O810" s="8">
        <f>_xlfn.XLOOKUP(Main[[#This Row],[Patient_ID]],Financials[Patient_ID],Financials[Total_Bill_Amount])</f>
        <v>18483</v>
      </c>
      <c r="P810">
        <f>_xlfn.XLOOKUP(Main[[#This Row],[Patient_ID]],Financials[Patient_ID],Financials[Insurance_Coverage])</f>
        <v>11184.350036972201</v>
      </c>
      <c r="Q810">
        <f>Main[[#This Row],[Total  Bill Amount]]-Main[[#This Row],[Insurance Coverage]]</f>
        <v>7298.6499630277995</v>
      </c>
      <c r="R810">
        <f>_xlfn.XLOOKUP(Main[[#This Row],[Patient_ID]],Hospitalvisits[Patient_ID],Hospitalvisits[Readmission Status])</f>
        <v>0</v>
      </c>
      <c r="S810" t="str">
        <f>_xlfn.XLOOKUP(Main[[#This Row],[Patient_ID]],Hospitalvisits[Patient_ID],Hospitalvisits[Hospital_Bed])</f>
        <v>Semi-Private Room</v>
      </c>
    </row>
    <row r="811" spans="1:19">
      <c r="A811">
        <v>891</v>
      </c>
      <c r="B811" t="s">
        <v>904</v>
      </c>
      <c r="C811">
        <v>28</v>
      </c>
      <c r="D811" t="str" cm="1">
        <f t="array" ref="D811">_xlfn.IFS(Main[[#This Row],[Age]]&lt;=23,"[0-23]",Main[[#This Row],[Age]]&lt;=45,"[24-45]",Main[[#This Row],[Age]]&lt;=68,"[46-68]",Main[[#This Row],[Age]]&gt;68,"[68+]")</f>
        <v>[24-45]</v>
      </c>
      <c r="E811" t="s">
        <v>9</v>
      </c>
      <c r="F811" t="s">
        <v>10</v>
      </c>
      <c r="G811" s="6">
        <v>25.69354985715184</v>
      </c>
      <c r="H811">
        <v>5</v>
      </c>
      <c r="I811">
        <v>6</v>
      </c>
      <c r="J811" s="3">
        <f>_xlfn.XLOOKUP(Main[[#This Row],[Patient_ID]],Hospitalvisits[Patient_ID],Hospitalvisits[Admission_Date])</f>
        <v>45162</v>
      </c>
      <c r="K811" s="3">
        <f>_xlfn.XLOOKUP(Main[[#This Row],[Patient_ID]],Hospitalvisits[Patient_ID],Hospitalvisits[Discharge_Date])</f>
        <v>45173</v>
      </c>
      <c r="L811">
        <f>Main[[#This Row],[Discharge Date]]-Main[[#This Row],[Admission Date]]</f>
        <v>11</v>
      </c>
      <c r="M811" t="str">
        <f>_xlfn.XLOOKUP(Main[[#This Row],[Patient_ID]],Hospitalvisits[Patient_ID],Hospitalvisits[Medical_Condition])</f>
        <v>Cancer</v>
      </c>
      <c r="N811" t="str">
        <f>_xlfn.XLOOKUP(Main[[#This Row],[Patient_ID]],Hospitalvisits[Patient_ID],Hospitalvisits[Department])</f>
        <v>Oncology</v>
      </c>
      <c r="O811" s="8">
        <f>_xlfn.XLOOKUP(Main[[#This Row],[Patient_ID]],Financials[Patient_ID],Financials[Total_Bill_Amount])</f>
        <v>12027</v>
      </c>
      <c r="P811">
        <f>_xlfn.XLOOKUP(Main[[#This Row],[Patient_ID]],Financials[Patient_ID],Financials[Insurance_Coverage])</f>
        <v>7498.8655740933827</v>
      </c>
      <c r="Q811">
        <f>Main[[#This Row],[Total  Bill Amount]]-Main[[#This Row],[Insurance Coverage]]</f>
        <v>4528.1344259066173</v>
      </c>
      <c r="R811">
        <f>_xlfn.XLOOKUP(Main[[#This Row],[Patient_ID]],Hospitalvisits[Patient_ID],Hospitalvisits[Readmission Status])</f>
        <v>0</v>
      </c>
      <c r="S811" t="str">
        <f>_xlfn.XLOOKUP(Main[[#This Row],[Patient_ID]],Hospitalvisits[Patient_ID],Hospitalvisits[Hospital_Bed])</f>
        <v>ICU</v>
      </c>
    </row>
    <row r="812" spans="1:19">
      <c r="A812">
        <v>892</v>
      </c>
      <c r="B812" t="s">
        <v>905</v>
      </c>
      <c r="C812">
        <v>84</v>
      </c>
      <c r="D812" t="str" cm="1">
        <f t="array" ref="D812">_xlfn.IFS(Main[[#This Row],[Age]]&lt;=23,"[0-23]",Main[[#This Row],[Age]]&lt;=45,"[24-45]",Main[[#This Row],[Age]]&lt;=68,"[46-68]",Main[[#This Row],[Age]]&gt;68,"[68+]")</f>
        <v>[68+]</v>
      </c>
      <c r="E812" t="s">
        <v>9</v>
      </c>
      <c r="F812" t="s">
        <v>10</v>
      </c>
      <c r="G812" s="6">
        <v>26.723205747921408</v>
      </c>
      <c r="H812">
        <v>5</v>
      </c>
      <c r="I812">
        <v>5</v>
      </c>
      <c r="J812" s="3">
        <f>_xlfn.XLOOKUP(Main[[#This Row],[Patient_ID]],Hospitalvisits[Patient_ID],Hospitalvisits[Admission_Date])</f>
        <v>44804</v>
      </c>
      <c r="K812" s="3">
        <f>_xlfn.XLOOKUP(Main[[#This Row],[Patient_ID]],Hospitalvisits[Patient_ID],Hospitalvisits[Discharge_Date])</f>
        <v>44808</v>
      </c>
      <c r="L812">
        <f>Main[[#This Row],[Discharge Date]]-Main[[#This Row],[Admission Date]]</f>
        <v>4</v>
      </c>
      <c r="M812" t="str">
        <f>_xlfn.XLOOKUP(Main[[#This Row],[Patient_ID]],Hospitalvisits[Patient_ID],Hospitalvisits[Medical_Condition])</f>
        <v>Fracture</v>
      </c>
      <c r="N812" t="str">
        <f>_xlfn.XLOOKUP(Main[[#This Row],[Patient_ID]],Hospitalvisits[Patient_ID],Hospitalvisits[Department])</f>
        <v>Orthopedics</v>
      </c>
      <c r="O812" s="8">
        <f>_xlfn.XLOOKUP(Main[[#This Row],[Patient_ID]],Financials[Patient_ID],Financials[Total_Bill_Amount])</f>
        <v>19482</v>
      </c>
      <c r="P812">
        <f>_xlfn.XLOOKUP(Main[[#This Row],[Patient_ID]],Financials[Patient_ID],Financials[Insurance_Coverage])</f>
        <v>16892.03616277214</v>
      </c>
      <c r="Q812">
        <f>Main[[#This Row],[Total  Bill Amount]]-Main[[#This Row],[Insurance Coverage]]</f>
        <v>2589.9638372278605</v>
      </c>
      <c r="R812">
        <f>_xlfn.XLOOKUP(Main[[#This Row],[Patient_ID]],Hospitalvisits[Patient_ID],Hospitalvisits[Readmission Status])</f>
        <v>1</v>
      </c>
      <c r="S812" t="str">
        <f>_xlfn.XLOOKUP(Main[[#This Row],[Patient_ID]],Hospitalvisits[Patient_ID],Hospitalvisits[Hospital_Bed])</f>
        <v>ICU</v>
      </c>
    </row>
    <row r="813" spans="1:19">
      <c r="A813">
        <v>893</v>
      </c>
      <c r="B813" t="s">
        <v>906</v>
      </c>
      <c r="C813">
        <v>53</v>
      </c>
      <c r="D813" t="str" cm="1">
        <f t="array" ref="D813">_xlfn.IFS(Main[[#This Row],[Age]]&lt;=23,"[0-23]",Main[[#This Row],[Age]]&lt;=45,"[24-45]",Main[[#This Row],[Age]]&lt;=68,"[46-68]",Main[[#This Row],[Age]]&gt;68,"[68+]")</f>
        <v>[46-68]</v>
      </c>
      <c r="E813" t="s">
        <v>12</v>
      </c>
      <c r="F813" t="s">
        <v>13</v>
      </c>
      <c r="G813" s="6">
        <v>37.779290923057253</v>
      </c>
      <c r="H813">
        <v>5</v>
      </c>
      <c r="I813">
        <v>3</v>
      </c>
      <c r="J813" s="3">
        <f>_xlfn.XLOOKUP(Main[[#This Row],[Patient_ID]],Hospitalvisits[Patient_ID],Hospitalvisits[Admission_Date])</f>
        <v>44872</v>
      </c>
      <c r="K813" s="3">
        <f>_xlfn.XLOOKUP(Main[[#This Row],[Patient_ID]],Hospitalvisits[Patient_ID],Hospitalvisits[Discharge_Date])</f>
        <v>44878</v>
      </c>
      <c r="L813">
        <f>Main[[#This Row],[Discharge Date]]-Main[[#This Row],[Admission Date]]</f>
        <v>6</v>
      </c>
      <c r="M813" t="str">
        <f>_xlfn.XLOOKUP(Main[[#This Row],[Patient_ID]],Hospitalvisits[Patient_ID],Hospitalvisits[Medical_Condition])</f>
        <v>Seizures</v>
      </c>
      <c r="N813" t="str">
        <f>_xlfn.XLOOKUP(Main[[#This Row],[Patient_ID]],Hospitalvisits[Patient_ID],Hospitalvisits[Department])</f>
        <v>Neurology</v>
      </c>
      <c r="O813" s="8">
        <f>_xlfn.XLOOKUP(Main[[#This Row],[Patient_ID]],Financials[Patient_ID],Financials[Total_Bill_Amount])</f>
        <v>15931</v>
      </c>
      <c r="P813">
        <f>_xlfn.XLOOKUP(Main[[#This Row],[Patient_ID]],Financials[Patient_ID],Financials[Insurance_Coverage])</f>
        <v>13165.356981485091</v>
      </c>
      <c r="Q813">
        <f>Main[[#This Row],[Total  Bill Amount]]-Main[[#This Row],[Insurance Coverage]]</f>
        <v>2765.6430185149093</v>
      </c>
      <c r="R813">
        <f>_xlfn.XLOOKUP(Main[[#This Row],[Patient_ID]],Hospitalvisits[Patient_ID],Hospitalvisits[Readmission Status])</f>
        <v>0</v>
      </c>
      <c r="S813" t="str">
        <f>_xlfn.XLOOKUP(Main[[#This Row],[Patient_ID]],Hospitalvisits[Patient_ID],Hospitalvisits[Hospital_Bed])</f>
        <v>ICU</v>
      </c>
    </row>
    <row r="814" spans="1:19">
      <c r="A814">
        <v>894</v>
      </c>
      <c r="B814" t="s">
        <v>907</v>
      </c>
      <c r="C814">
        <v>70</v>
      </c>
      <c r="D814" t="str" cm="1">
        <f t="array" ref="D814">_xlfn.IFS(Main[[#This Row],[Age]]&lt;=23,"[0-23]",Main[[#This Row],[Age]]&lt;=45,"[24-45]",Main[[#This Row],[Age]]&lt;=68,"[46-68]",Main[[#This Row],[Age]]&gt;68,"[68+]")</f>
        <v>[68+]</v>
      </c>
      <c r="E814" t="s">
        <v>12</v>
      </c>
      <c r="F814" t="s">
        <v>10</v>
      </c>
      <c r="G814" s="6">
        <v>34.02479297676345</v>
      </c>
      <c r="H814">
        <v>0</v>
      </c>
      <c r="I814">
        <v>5</v>
      </c>
      <c r="J814" s="3">
        <f>_xlfn.XLOOKUP(Main[[#This Row],[Patient_ID]],Hospitalvisits[Patient_ID],Hospitalvisits[Admission_Date])</f>
        <v>44902</v>
      </c>
      <c r="K814" s="3">
        <f>_xlfn.XLOOKUP(Main[[#This Row],[Patient_ID]],Hospitalvisits[Patient_ID],Hospitalvisits[Discharge_Date])</f>
        <v>44906</v>
      </c>
      <c r="L814">
        <f>Main[[#This Row],[Discharge Date]]-Main[[#This Row],[Admission Date]]</f>
        <v>4</v>
      </c>
      <c r="M814" t="str">
        <f>_xlfn.XLOOKUP(Main[[#This Row],[Patient_ID]],Hospitalvisits[Patient_ID],Hospitalvisits[Medical_Condition])</f>
        <v>Hypertension</v>
      </c>
      <c r="N814" t="str">
        <f>_xlfn.XLOOKUP(Main[[#This Row],[Patient_ID]],Hospitalvisits[Patient_ID],Hospitalvisits[Department])</f>
        <v>Cardiology</v>
      </c>
      <c r="O814" s="8">
        <f>_xlfn.XLOOKUP(Main[[#This Row],[Patient_ID]],Financials[Patient_ID],Financials[Total_Bill_Amount])</f>
        <v>37558</v>
      </c>
      <c r="P814">
        <f>_xlfn.XLOOKUP(Main[[#This Row],[Patient_ID]],Financials[Patient_ID],Financials[Insurance_Coverage])</f>
        <v>19719.153359833159</v>
      </c>
      <c r="Q814">
        <f>Main[[#This Row],[Total  Bill Amount]]-Main[[#This Row],[Insurance Coverage]]</f>
        <v>17838.846640166841</v>
      </c>
      <c r="R814">
        <f>_xlfn.XLOOKUP(Main[[#This Row],[Patient_ID]],Hospitalvisits[Patient_ID],Hospitalvisits[Readmission Status])</f>
        <v>0</v>
      </c>
      <c r="S814" t="str">
        <f>_xlfn.XLOOKUP(Main[[#This Row],[Patient_ID]],Hospitalvisits[Patient_ID],Hospitalvisits[Hospital_Bed])</f>
        <v>Semi-Private Room</v>
      </c>
    </row>
    <row r="815" spans="1:19">
      <c r="A815">
        <v>895</v>
      </c>
      <c r="B815" t="s">
        <v>908</v>
      </c>
      <c r="C815">
        <v>71</v>
      </c>
      <c r="D815" t="str" cm="1">
        <f t="array" ref="D815">_xlfn.IFS(Main[[#This Row],[Age]]&lt;=23,"[0-23]",Main[[#This Row],[Age]]&lt;=45,"[24-45]",Main[[#This Row],[Age]]&lt;=68,"[46-68]",Main[[#This Row],[Age]]&gt;68,"[68+]")</f>
        <v>[68+]</v>
      </c>
      <c r="E815" t="s">
        <v>12</v>
      </c>
      <c r="F815" t="s">
        <v>18</v>
      </c>
      <c r="G815" s="6">
        <v>29.293012013423411</v>
      </c>
      <c r="H815">
        <v>4</v>
      </c>
      <c r="I815">
        <v>9</v>
      </c>
      <c r="J815" s="3">
        <f>_xlfn.XLOOKUP(Main[[#This Row],[Patient_ID]],Hospitalvisits[Patient_ID],Hospitalvisits[Admission_Date])</f>
        <v>45419</v>
      </c>
      <c r="K815" s="3">
        <f>_xlfn.XLOOKUP(Main[[#This Row],[Patient_ID]],Hospitalvisits[Patient_ID],Hospitalvisits[Discharge_Date])</f>
        <v>45427</v>
      </c>
      <c r="L815">
        <f>Main[[#This Row],[Discharge Date]]-Main[[#This Row],[Admission Date]]</f>
        <v>8</v>
      </c>
      <c r="M815" t="str">
        <f>_xlfn.XLOOKUP(Main[[#This Row],[Patient_ID]],Hospitalvisits[Patient_ID],Hospitalvisits[Medical_Condition])</f>
        <v>Tumor</v>
      </c>
      <c r="N815" t="str">
        <f>_xlfn.XLOOKUP(Main[[#This Row],[Patient_ID]],Hospitalvisits[Patient_ID],Hospitalvisits[Department])</f>
        <v>Oncology</v>
      </c>
      <c r="O815" s="8">
        <f>_xlfn.XLOOKUP(Main[[#This Row],[Patient_ID]],Financials[Patient_ID],Financials[Total_Bill_Amount])</f>
        <v>22014</v>
      </c>
      <c r="P815">
        <f>_xlfn.XLOOKUP(Main[[#This Row],[Patient_ID]],Financials[Patient_ID],Financials[Insurance_Coverage])</f>
        <v>19161.56090646797</v>
      </c>
      <c r="Q815">
        <f>Main[[#This Row],[Total  Bill Amount]]-Main[[#This Row],[Insurance Coverage]]</f>
        <v>2852.4390935320298</v>
      </c>
      <c r="R815">
        <f>_xlfn.XLOOKUP(Main[[#This Row],[Patient_ID]],Hospitalvisits[Patient_ID],Hospitalvisits[Readmission Status])</f>
        <v>0</v>
      </c>
      <c r="S815" t="str">
        <f>_xlfn.XLOOKUP(Main[[#This Row],[Patient_ID]],Hospitalvisits[Patient_ID],Hospitalvisits[Hospital_Bed])</f>
        <v>Private Room</v>
      </c>
    </row>
    <row r="816" spans="1:19">
      <c r="A816">
        <v>896</v>
      </c>
      <c r="B816" t="s">
        <v>909</v>
      </c>
      <c r="C816">
        <v>45</v>
      </c>
      <c r="D816" t="str" cm="1">
        <f t="array" ref="D816">_xlfn.IFS(Main[[#This Row],[Age]]&lt;=23,"[0-23]",Main[[#This Row],[Age]]&lt;=45,"[24-45]",Main[[#This Row],[Age]]&lt;=68,"[46-68]",Main[[#This Row],[Age]]&gt;68,"[68+]")</f>
        <v>[24-45]</v>
      </c>
      <c r="E816" t="s">
        <v>12</v>
      </c>
      <c r="F816" t="s">
        <v>13</v>
      </c>
      <c r="G816" s="6">
        <v>22.044800260441971</v>
      </c>
      <c r="H816">
        <v>2</v>
      </c>
      <c r="I816">
        <v>5</v>
      </c>
      <c r="J816" s="3">
        <f>_xlfn.XLOOKUP(Main[[#This Row],[Patient_ID]],Hospitalvisits[Patient_ID],Hospitalvisits[Admission_Date])</f>
        <v>44858</v>
      </c>
      <c r="K816" s="3">
        <f>_xlfn.XLOOKUP(Main[[#This Row],[Patient_ID]],Hospitalvisits[Patient_ID],Hospitalvisits[Discharge_Date])</f>
        <v>44863</v>
      </c>
      <c r="L816">
        <f>Main[[#This Row],[Discharge Date]]-Main[[#This Row],[Admission Date]]</f>
        <v>5</v>
      </c>
      <c r="M816" t="str">
        <f>_xlfn.XLOOKUP(Main[[#This Row],[Patient_ID]],Hospitalvisits[Patient_ID],Hospitalvisits[Medical_Condition])</f>
        <v>Cancer</v>
      </c>
      <c r="N816" t="str">
        <f>_xlfn.XLOOKUP(Main[[#This Row],[Patient_ID]],Hospitalvisits[Patient_ID],Hospitalvisits[Department])</f>
        <v>Oncology</v>
      </c>
      <c r="O816" s="8">
        <f>_xlfn.XLOOKUP(Main[[#This Row],[Patient_ID]],Financials[Patient_ID],Financials[Total_Bill_Amount])</f>
        <v>12706</v>
      </c>
      <c r="P816">
        <f>_xlfn.XLOOKUP(Main[[#This Row],[Patient_ID]],Financials[Patient_ID],Financials[Insurance_Coverage])</f>
        <v>7531.6158611899482</v>
      </c>
      <c r="Q816">
        <f>Main[[#This Row],[Total  Bill Amount]]-Main[[#This Row],[Insurance Coverage]]</f>
        <v>5174.3841388100518</v>
      </c>
      <c r="R816">
        <f>_xlfn.XLOOKUP(Main[[#This Row],[Patient_ID]],Hospitalvisits[Patient_ID],Hospitalvisits[Readmission Status])</f>
        <v>0</v>
      </c>
      <c r="S816" t="str">
        <f>_xlfn.XLOOKUP(Main[[#This Row],[Patient_ID]],Hospitalvisits[Patient_ID],Hospitalvisits[Hospital_Bed])</f>
        <v>Semi-Private Room</v>
      </c>
    </row>
    <row r="817" spans="1:19">
      <c r="A817">
        <v>897</v>
      </c>
      <c r="B817" t="s">
        <v>910</v>
      </c>
      <c r="C817">
        <v>53</v>
      </c>
      <c r="D817" t="str" cm="1">
        <f t="array" ref="D817">_xlfn.IFS(Main[[#This Row],[Age]]&lt;=23,"[0-23]",Main[[#This Row],[Age]]&lt;=45,"[24-45]",Main[[#This Row],[Age]]&lt;=68,"[46-68]",Main[[#This Row],[Age]]&gt;68,"[68+]")</f>
        <v>[46-68]</v>
      </c>
      <c r="E817" t="s">
        <v>9</v>
      </c>
      <c r="F817" t="s">
        <v>10</v>
      </c>
      <c r="G817" s="6">
        <v>24.884857755282852</v>
      </c>
      <c r="H817">
        <v>1</v>
      </c>
      <c r="I817">
        <v>8</v>
      </c>
      <c r="J817" s="3">
        <f>_xlfn.XLOOKUP(Main[[#This Row],[Patient_ID]],Hospitalvisits[Patient_ID],Hospitalvisits[Admission_Date])</f>
        <v>45178</v>
      </c>
      <c r="K817" s="3">
        <f>_xlfn.XLOOKUP(Main[[#This Row],[Patient_ID]],Hospitalvisits[Patient_ID],Hospitalvisits[Discharge_Date])</f>
        <v>45181</v>
      </c>
      <c r="L817">
        <f>Main[[#This Row],[Discharge Date]]-Main[[#This Row],[Admission Date]]</f>
        <v>3</v>
      </c>
      <c r="M817" t="str">
        <f>_xlfn.XLOOKUP(Main[[#This Row],[Patient_ID]],Hospitalvisits[Patient_ID],Hospitalvisits[Medical_Condition])</f>
        <v>Hypertension</v>
      </c>
      <c r="N817" t="str">
        <f>_xlfn.XLOOKUP(Main[[#This Row],[Patient_ID]],Hospitalvisits[Patient_ID],Hospitalvisits[Department])</f>
        <v>Cardiology</v>
      </c>
      <c r="O817" s="8">
        <f>_xlfn.XLOOKUP(Main[[#This Row],[Patient_ID]],Financials[Patient_ID],Financials[Total_Bill_Amount])</f>
        <v>8122</v>
      </c>
      <c r="P817">
        <f>_xlfn.XLOOKUP(Main[[#This Row],[Patient_ID]],Financials[Patient_ID],Financials[Insurance_Coverage])</f>
        <v>6981.8845658095361</v>
      </c>
      <c r="Q817">
        <f>Main[[#This Row],[Total  Bill Amount]]-Main[[#This Row],[Insurance Coverage]]</f>
        <v>1140.1154341904639</v>
      </c>
      <c r="R817">
        <f>_xlfn.XLOOKUP(Main[[#This Row],[Patient_ID]],Hospitalvisits[Patient_ID],Hospitalvisits[Readmission Status])</f>
        <v>0</v>
      </c>
      <c r="S817" t="str">
        <f>_xlfn.XLOOKUP(Main[[#This Row],[Patient_ID]],Hospitalvisits[Patient_ID],Hospitalvisits[Hospital_Bed])</f>
        <v>Private Room</v>
      </c>
    </row>
    <row r="818" spans="1:19">
      <c r="A818">
        <v>898</v>
      </c>
      <c r="B818" t="s">
        <v>911</v>
      </c>
      <c r="C818">
        <v>3</v>
      </c>
      <c r="D818" t="str" cm="1">
        <f t="array" ref="D818">_xlfn.IFS(Main[[#This Row],[Age]]&lt;=23,"[0-23]",Main[[#This Row],[Age]]&lt;=45,"[24-45]",Main[[#This Row],[Age]]&lt;=68,"[46-68]",Main[[#This Row],[Age]]&gt;68,"[68+]")</f>
        <v>[0-23]</v>
      </c>
      <c r="E818" t="s">
        <v>9</v>
      </c>
      <c r="F818" t="s">
        <v>18</v>
      </c>
      <c r="G818" s="6">
        <v>24.05263868311016</v>
      </c>
      <c r="H818">
        <v>0</v>
      </c>
      <c r="I818">
        <v>6</v>
      </c>
      <c r="J818" s="3">
        <f>_xlfn.XLOOKUP(Main[[#This Row],[Patient_ID]],Hospitalvisits[Patient_ID],Hospitalvisits[Admission_Date])</f>
        <v>44645</v>
      </c>
      <c r="K818" s="3">
        <f>_xlfn.XLOOKUP(Main[[#This Row],[Patient_ID]],Hospitalvisits[Patient_ID],Hospitalvisits[Discharge_Date])</f>
        <v>44648</v>
      </c>
      <c r="L818">
        <f>Main[[#This Row],[Discharge Date]]-Main[[#This Row],[Admission Date]]</f>
        <v>3</v>
      </c>
      <c r="M818" t="str">
        <f>_xlfn.XLOOKUP(Main[[#This Row],[Patient_ID]],Hospitalvisits[Patient_ID],Hospitalvisits[Medical_Condition])</f>
        <v>Asthma</v>
      </c>
      <c r="N818" t="str">
        <f>_xlfn.XLOOKUP(Main[[#This Row],[Patient_ID]],Hospitalvisits[Patient_ID],Hospitalvisits[Department])</f>
        <v>Pediatrics</v>
      </c>
      <c r="O818" s="8">
        <f>_xlfn.XLOOKUP(Main[[#This Row],[Patient_ID]],Financials[Patient_ID],Financials[Total_Bill_Amount])</f>
        <v>18650</v>
      </c>
      <c r="P818">
        <f>_xlfn.XLOOKUP(Main[[#This Row],[Patient_ID]],Financials[Patient_ID],Financials[Insurance_Coverage])</f>
        <v>9930.4365785956343</v>
      </c>
      <c r="Q818">
        <f>Main[[#This Row],[Total  Bill Amount]]-Main[[#This Row],[Insurance Coverage]]</f>
        <v>8719.5634214043657</v>
      </c>
      <c r="R818">
        <f>_xlfn.XLOOKUP(Main[[#This Row],[Patient_ID]],Hospitalvisits[Patient_ID],Hospitalvisits[Readmission Status])</f>
        <v>0</v>
      </c>
      <c r="S818" t="str">
        <f>_xlfn.XLOOKUP(Main[[#This Row],[Patient_ID]],Hospitalvisits[Patient_ID],Hospitalvisits[Hospital_Bed])</f>
        <v>General Ward</v>
      </c>
    </row>
    <row r="819" spans="1:19">
      <c r="A819">
        <v>899</v>
      </c>
      <c r="B819" t="s">
        <v>912</v>
      </c>
      <c r="C819">
        <v>48</v>
      </c>
      <c r="D819" t="str" cm="1">
        <f t="array" ref="D819">_xlfn.IFS(Main[[#This Row],[Age]]&lt;=23,"[0-23]",Main[[#This Row],[Age]]&lt;=45,"[24-45]",Main[[#This Row],[Age]]&lt;=68,"[46-68]",Main[[#This Row],[Age]]&gt;68,"[68+]")</f>
        <v>[46-68]</v>
      </c>
      <c r="E819" t="s">
        <v>9</v>
      </c>
      <c r="F819" t="s">
        <v>10</v>
      </c>
      <c r="G819" s="6">
        <v>19.851594221225579</v>
      </c>
      <c r="H819">
        <v>1</v>
      </c>
      <c r="I819">
        <v>8</v>
      </c>
      <c r="J819" s="3">
        <f>_xlfn.XLOOKUP(Main[[#This Row],[Patient_ID]],Hospitalvisits[Patient_ID],Hospitalvisits[Admission_Date])</f>
        <v>44581</v>
      </c>
      <c r="K819" s="3">
        <f>_xlfn.XLOOKUP(Main[[#This Row],[Patient_ID]],Hospitalvisits[Patient_ID],Hospitalvisits[Discharge_Date])</f>
        <v>44584</v>
      </c>
      <c r="L819">
        <f>Main[[#This Row],[Discharge Date]]-Main[[#This Row],[Admission Date]]</f>
        <v>3</v>
      </c>
      <c r="M819" t="str">
        <f>_xlfn.XLOOKUP(Main[[#This Row],[Patient_ID]],Hospitalvisits[Patient_ID],Hospitalvisits[Medical_Condition])</f>
        <v>Internal Bleeding</v>
      </c>
      <c r="N819" t="str">
        <f>_xlfn.XLOOKUP(Main[[#This Row],[Patient_ID]],Hospitalvisits[Patient_ID],Hospitalvisits[Department])</f>
        <v>Emergency</v>
      </c>
      <c r="O819" s="8">
        <f>_xlfn.XLOOKUP(Main[[#This Row],[Patient_ID]],Financials[Patient_ID],Financials[Total_Bill_Amount])</f>
        <v>6628</v>
      </c>
      <c r="P819">
        <f>_xlfn.XLOOKUP(Main[[#This Row],[Patient_ID]],Financials[Patient_ID],Financials[Insurance_Coverage])</f>
        <v>3720.4710648336868</v>
      </c>
      <c r="Q819">
        <f>Main[[#This Row],[Total  Bill Amount]]-Main[[#This Row],[Insurance Coverage]]</f>
        <v>2907.5289351663132</v>
      </c>
      <c r="R819">
        <f>_xlfn.XLOOKUP(Main[[#This Row],[Patient_ID]],Hospitalvisits[Patient_ID],Hospitalvisits[Readmission Status])</f>
        <v>0</v>
      </c>
      <c r="S819" t="str">
        <f>_xlfn.XLOOKUP(Main[[#This Row],[Patient_ID]],Hospitalvisits[Patient_ID],Hospitalvisits[Hospital_Bed])</f>
        <v>General Ward</v>
      </c>
    </row>
    <row r="820" spans="1:19">
      <c r="A820">
        <v>900</v>
      </c>
      <c r="B820" t="s">
        <v>913</v>
      </c>
      <c r="C820">
        <v>15</v>
      </c>
      <c r="D820" t="str" cm="1">
        <f t="array" ref="D820">_xlfn.IFS(Main[[#This Row],[Age]]&lt;=23,"[0-23]",Main[[#This Row],[Age]]&lt;=45,"[24-45]",Main[[#This Row],[Age]]&lt;=68,"[46-68]",Main[[#This Row],[Age]]&gt;68,"[68+]")</f>
        <v>[0-23]</v>
      </c>
      <c r="E820" t="s">
        <v>9</v>
      </c>
      <c r="F820" t="s">
        <v>13</v>
      </c>
      <c r="G820" s="6">
        <v>35.857564391843333</v>
      </c>
      <c r="H820">
        <v>1</v>
      </c>
      <c r="I820">
        <v>5</v>
      </c>
      <c r="J820" s="3">
        <f>_xlfn.XLOOKUP(Main[[#This Row],[Patient_ID]],Hospitalvisits[Patient_ID],Hospitalvisits[Admission_Date])</f>
        <v>45177</v>
      </c>
      <c r="K820" s="3">
        <f>_xlfn.XLOOKUP(Main[[#This Row],[Patient_ID]],Hospitalvisits[Patient_ID],Hospitalvisits[Discharge_Date])</f>
        <v>45184</v>
      </c>
      <c r="L820">
        <f>Main[[#This Row],[Discharge Date]]-Main[[#This Row],[Admission Date]]</f>
        <v>7</v>
      </c>
      <c r="M820" t="str">
        <f>_xlfn.XLOOKUP(Main[[#This Row],[Patient_ID]],Hospitalvisits[Patient_ID],Hospitalvisits[Medical_Condition])</f>
        <v>Hypertension</v>
      </c>
      <c r="N820" t="str">
        <f>_xlfn.XLOOKUP(Main[[#This Row],[Patient_ID]],Hospitalvisits[Patient_ID],Hospitalvisits[Department])</f>
        <v>Cardiology</v>
      </c>
      <c r="O820" s="8">
        <f>_xlfn.XLOOKUP(Main[[#This Row],[Patient_ID]],Financials[Patient_ID],Financials[Total_Bill_Amount])</f>
        <v>12952</v>
      </c>
      <c r="P820">
        <f>_xlfn.XLOOKUP(Main[[#This Row],[Patient_ID]],Financials[Patient_ID],Financials[Insurance_Coverage])</f>
        <v>11529.672686870021</v>
      </c>
      <c r="Q820">
        <f>Main[[#This Row],[Total  Bill Amount]]-Main[[#This Row],[Insurance Coverage]]</f>
        <v>1422.3273131299793</v>
      </c>
      <c r="R820">
        <f>_xlfn.XLOOKUP(Main[[#This Row],[Patient_ID]],Hospitalvisits[Patient_ID],Hospitalvisits[Readmission Status])</f>
        <v>0</v>
      </c>
      <c r="S820" t="str">
        <f>_xlfn.XLOOKUP(Main[[#This Row],[Patient_ID]],Hospitalvisits[Patient_ID],Hospitalvisits[Hospital_Bed])</f>
        <v>Private Room</v>
      </c>
    </row>
    <row r="821" spans="1:19">
      <c r="A821">
        <v>901</v>
      </c>
      <c r="B821" t="s">
        <v>914</v>
      </c>
      <c r="C821">
        <v>31</v>
      </c>
      <c r="D821" t="str" cm="1">
        <f t="array" ref="D821">_xlfn.IFS(Main[[#This Row],[Age]]&lt;=23,"[0-23]",Main[[#This Row],[Age]]&lt;=45,"[24-45]",Main[[#This Row],[Age]]&lt;=68,"[46-68]",Main[[#This Row],[Age]]&gt;68,"[68+]")</f>
        <v>[24-45]</v>
      </c>
      <c r="E821" t="s">
        <v>9</v>
      </c>
      <c r="F821" t="s">
        <v>13</v>
      </c>
      <c r="G821" s="6">
        <v>23.955842422373099</v>
      </c>
      <c r="H821">
        <v>3</v>
      </c>
      <c r="I821">
        <v>1</v>
      </c>
      <c r="J821" s="3">
        <f>_xlfn.XLOOKUP(Main[[#This Row],[Patient_ID]],Hospitalvisits[Patient_ID],Hospitalvisits[Admission_Date])</f>
        <v>44774</v>
      </c>
      <c r="K821" s="3">
        <f>_xlfn.XLOOKUP(Main[[#This Row],[Patient_ID]],Hospitalvisits[Patient_ID],Hospitalvisits[Discharge_Date])</f>
        <v>44783</v>
      </c>
      <c r="L821">
        <f>Main[[#This Row],[Discharge Date]]-Main[[#This Row],[Admission Date]]</f>
        <v>9</v>
      </c>
      <c r="M821" t="str">
        <f>_xlfn.XLOOKUP(Main[[#This Row],[Patient_ID]],Hospitalvisits[Patient_ID],Hospitalvisits[Medical_Condition])</f>
        <v>Seizures</v>
      </c>
      <c r="N821" t="str">
        <f>_xlfn.XLOOKUP(Main[[#This Row],[Patient_ID]],Hospitalvisits[Patient_ID],Hospitalvisits[Department])</f>
        <v>Neurology</v>
      </c>
      <c r="O821" s="8">
        <f>_xlfn.XLOOKUP(Main[[#This Row],[Patient_ID]],Financials[Patient_ID],Financials[Total_Bill_Amount])</f>
        <v>19424</v>
      </c>
      <c r="P821">
        <f>_xlfn.XLOOKUP(Main[[#This Row],[Patient_ID]],Financials[Patient_ID],Financials[Insurance_Coverage])</f>
        <v>10207.17364074473</v>
      </c>
      <c r="Q821">
        <f>Main[[#This Row],[Total  Bill Amount]]-Main[[#This Row],[Insurance Coverage]]</f>
        <v>9216.8263592552703</v>
      </c>
      <c r="R821">
        <f>_xlfn.XLOOKUP(Main[[#This Row],[Patient_ID]],Hospitalvisits[Patient_ID],Hospitalvisits[Readmission Status])</f>
        <v>0</v>
      </c>
      <c r="S821" t="str">
        <f>_xlfn.XLOOKUP(Main[[#This Row],[Patient_ID]],Hospitalvisits[Patient_ID],Hospitalvisits[Hospital_Bed])</f>
        <v>General Ward</v>
      </c>
    </row>
    <row r="822" spans="1:19">
      <c r="A822">
        <v>902</v>
      </c>
      <c r="B822" t="s">
        <v>915</v>
      </c>
      <c r="C822">
        <v>70</v>
      </c>
      <c r="D822" t="str" cm="1">
        <f t="array" ref="D822">_xlfn.IFS(Main[[#This Row],[Age]]&lt;=23,"[0-23]",Main[[#This Row],[Age]]&lt;=45,"[24-45]",Main[[#This Row],[Age]]&lt;=68,"[46-68]",Main[[#This Row],[Age]]&gt;68,"[68+]")</f>
        <v>[68+]</v>
      </c>
      <c r="E822" t="s">
        <v>12</v>
      </c>
      <c r="F822" t="s">
        <v>13</v>
      </c>
      <c r="G822" s="6">
        <v>38.466392841517212</v>
      </c>
      <c r="H822">
        <v>1</v>
      </c>
      <c r="I822">
        <v>4</v>
      </c>
      <c r="J822" s="3">
        <f>_xlfn.XLOOKUP(Main[[#This Row],[Patient_ID]],Hospitalvisits[Patient_ID],Hospitalvisits[Admission_Date])</f>
        <v>44854</v>
      </c>
      <c r="K822" s="3">
        <f>_xlfn.XLOOKUP(Main[[#This Row],[Patient_ID]],Hospitalvisits[Patient_ID],Hospitalvisits[Discharge_Date])</f>
        <v>44856</v>
      </c>
      <c r="L822">
        <f>Main[[#This Row],[Discharge Date]]-Main[[#This Row],[Admission Date]]</f>
        <v>2</v>
      </c>
      <c r="M822" t="str">
        <f>_xlfn.XLOOKUP(Main[[#This Row],[Patient_ID]],Hospitalvisits[Patient_ID],Hospitalvisits[Medical_Condition])</f>
        <v>Internal Bleeding</v>
      </c>
      <c r="N822" t="str">
        <f>_xlfn.XLOOKUP(Main[[#This Row],[Patient_ID]],Hospitalvisits[Patient_ID],Hospitalvisits[Department])</f>
        <v>Emergency</v>
      </c>
      <c r="O822" s="8">
        <f>_xlfn.XLOOKUP(Main[[#This Row],[Patient_ID]],Financials[Patient_ID],Financials[Total_Bill_Amount])</f>
        <v>10609</v>
      </c>
      <c r="P822">
        <f>_xlfn.XLOOKUP(Main[[#This Row],[Patient_ID]],Financials[Patient_ID],Financials[Insurance_Coverage])</f>
        <v>5317.9461988758567</v>
      </c>
      <c r="Q822">
        <f>Main[[#This Row],[Total  Bill Amount]]-Main[[#This Row],[Insurance Coverage]]</f>
        <v>5291.0538011241433</v>
      </c>
      <c r="R822">
        <f>_xlfn.XLOOKUP(Main[[#This Row],[Patient_ID]],Hospitalvisits[Patient_ID],Hospitalvisits[Readmission Status])</f>
        <v>0</v>
      </c>
      <c r="S822" t="str">
        <f>_xlfn.XLOOKUP(Main[[#This Row],[Patient_ID]],Hospitalvisits[Patient_ID],Hospitalvisits[Hospital_Bed])</f>
        <v>ICU</v>
      </c>
    </row>
    <row r="823" spans="1:19">
      <c r="A823">
        <v>903</v>
      </c>
      <c r="B823" t="s">
        <v>916</v>
      </c>
      <c r="C823">
        <v>6</v>
      </c>
      <c r="D823" t="str" cm="1">
        <f t="array" ref="D823">_xlfn.IFS(Main[[#This Row],[Age]]&lt;=23,"[0-23]",Main[[#This Row],[Age]]&lt;=45,"[24-45]",Main[[#This Row],[Age]]&lt;=68,"[46-68]",Main[[#This Row],[Age]]&gt;68,"[68+]")</f>
        <v>[0-23]</v>
      </c>
      <c r="E823" t="s">
        <v>12</v>
      </c>
      <c r="F823" t="s">
        <v>13</v>
      </c>
      <c r="G823" s="6">
        <v>28.76783384909389</v>
      </c>
      <c r="H823">
        <v>5</v>
      </c>
      <c r="I823">
        <v>1</v>
      </c>
      <c r="J823" s="3">
        <f>_xlfn.XLOOKUP(Main[[#This Row],[Patient_ID]],Hospitalvisits[Patient_ID],Hospitalvisits[Admission_Date])</f>
        <v>44682</v>
      </c>
      <c r="K823" s="3">
        <f>_xlfn.XLOOKUP(Main[[#This Row],[Patient_ID]],Hospitalvisits[Patient_ID],Hospitalvisits[Discharge_Date])</f>
        <v>44701</v>
      </c>
      <c r="L823">
        <f>Main[[#This Row],[Discharge Date]]-Main[[#This Row],[Admission Date]]</f>
        <v>19</v>
      </c>
      <c r="M823" t="str">
        <f>_xlfn.XLOOKUP(Main[[#This Row],[Patient_ID]],Hospitalvisits[Patient_ID],Hospitalvisits[Medical_Condition])</f>
        <v>Tumor</v>
      </c>
      <c r="N823" t="str">
        <f>_xlfn.XLOOKUP(Main[[#This Row],[Patient_ID]],Hospitalvisits[Patient_ID],Hospitalvisits[Department])</f>
        <v>Oncology</v>
      </c>
      <c r="O823" s="8">
        <f>_xlfn.XLOOKUP(Main[[#This Row],[Patient_ID]],Financials[Patient_ID],Financials[Total_Bill_Amount])</f>
        <v>18598</v>
      </c>
      <c r="P823">
        <f>_xlfn.XLOOKUP(Main[[#This Row],[Patient_ID]],Financials[Patient_ID],Financials[Insurance_Coverage])</f>
        <v>11481.287668579511</v>
      </c>
      <c r="Q823">
        <f>Main[[#This Row],[Total  Bill Amount]]-Main[[#This Row],[Insurance Coverage]]</f>
        <v>7116.7123314204891</v>
      </c>
      <c r="R823">
        <f>_xlfn.XLOOKUP(Main[[#This Row],[Patient_ID]],Hospitalvisits[Patient_ID],Hospitalvisits[Readmission Status])</f>
        <v>0</v>
      </c>
      <c r="S823" t="str">
        <f>_xlfn.XLOOKUP(Main[[#This Row],[Patient_ID]],Hospitalvisits[Patient_ID],Hospitalvisits[Hospital_Bed])</f>
        <v>ICU</v>
      </c>
    </row>
    <row r="824" spans="1:19">
      <c r="A824">
        <v>904</v>
      </c>
      <c r="B824" t="s">
        <v>917</v>
      </c>
      <c r="C824">
        <v>37</v>
      </c>
      <c r="D824" t="str" cm="1">
        <f t="array" ref="D824">_xlfn.IFS(Main[[#This Row],[Age]]&lt;=23,"[0-23]",Main[[#This Row],[Age]]&lt;=45,"[24-45]",Main[[#This Row],[Age]]&lt;=68,"[46-68]",Main[[#This Row],[Age]]&gt;68,"[68+]")</f>
        <v>[24-45]</v>
      </c>
      <c r="E824" t="s">
        <v>9</v>
      </c>
      <c r="F824" t="s">
        <v>13</v>
      </c>
      <c r="G824" s="6">
        <v>15.585721964211981</v>
      </c>
      <c r="H824">
        <v>5</v>
      </c>
      <c r="I824">
        <v>5</v>
      </c>
      <c r="J824" s="3">
        <f>_xlfn.XLOOKUP(Main[[#This Row],[Patient_ID]],Hospitalvisits[Patient_ID],Hospitalvisits[Admission_Date])</f>
        <v>44589</v>
      </c>
      <c r="K824" s="3">
        <f>_xlfn.XLOOKUP(Main[[#This Row],[Patient_ID]],Hospitalvisits[Patient_ID],Hospitalvisits[Discharge_Date])</f>
        <v>44593</v>
      </c>
      <c r="L824">
        <f>Main[[#This Row],[Discharge Date]]-Main[[#This Row],[Admission Date]]</f>
        <v>4</v>
      </c>
      <c r="M824" t="str">
        <f>_xlfn.XLOOKUP(Main[[#This Row],[Patient_ID]],Hospitalvisits[Patient_ID],Hospitalvisits[Medical_Condition])</f>
        <v>Internal Bleeding</v>
      </c>
      <c r="N824" t="str">
        <f>_xlfn.XLOOKUP(Main[[#This Row],[Patient_ID]],Hospitalvisits[Patient_ID],Hospitalvisits[Department])</f>
        <v>Emergency</v>
      </c>
      <c r="O824" s="8">
        <f>_xlfn.XLOOKUP(Main[[#This Row],[Patient_ID]],Financials[Patient_ID],Financials[Total_Bill_Amount])</f>
        <v>9209</v>
      </c>
      <c r="P824">
        <f>_xlfn.XLOOKUP(Main[[#This Row],[Patient_ID]],Financials[Patient_ID],Financials[Insurance_Coverage])</f>
        <v>8208.9301658557924</v>
      </c>
      <c r="Q824">
        <f>Main[[#This Row],[Total  Bill Amount]]-Main[[#This Row],[Insurance Coverage]]</f>
        <v>1000.0698341442076</v>
      </c>
      <c r="R824">
        <f>_xlfn.XLOOKUP(Main[[#This Row],[Patient_ID]],Hospitalvisits[Patient_ID],Hospitalvisits[Readmission Status])</f>
        <v>0</v>
      </c>
      <c r="S824" t="str">
        <f>_xlfn.XLOOKUP(Main[[#This Row],[Patient_ID]],Hospitalvisits[Patient_ID],Hospitalvisits[Hospital_Bed])</f>
        <v>ICU</v>
      </c>
    </row>
    <row r="825" spans="1:19">
      <c r="A825">
        <v>905</v>
      </c>
      <c r="B825" t="s">
        <v>918</v>
      </c>
      <c r="C825">
        <v>54</v>
      </c>
      <c r="D825" t="str" cm="1">
        <f t="array" ref="D825">_xlfn.IFS(Main[[#This Row],[Age]]&lt;=23,"[0-23]",Main[[#This Row],[Age]]&lt;=45,"[24-45]",Main[[#This Row],[Age]]&lt;=68,"[46-68]",Main[[#This Row],[Age]]&gt;68,"[68+]")</f>
        <v>[46-68]</v>
      </c>
      <c r="E825" t="s">
        <v>12</v>
      </c>
      <c r="F825" t="s">
        <v>10</v>
      </c>
      <c r="G825" s="6">
        <v>29.6035336065849</v>
      </c>
      <c r="H825">
        <v>4</v>
      </c>
      <c r="I825">
        <v>10</v>
      </c>
      <c r="J825" s="3">
        <f>_xlfn.XLOOKUP(Main[[#This Row],[Patient_ID]],Hospitalvisits[Patient_ID],Hospitalvisits[Admission_Date])</f>
        <v>44861</v>
      </c>
      <c r="K825" s="3">
        <f>_xlfn.XLOOKUP(Main[[#This Row],[Patient_ID]],Hospitalvisits[Patient_ID],Hospitalvisits[Discharge_Date])</f>
        <v>44863</v>
      </c>
      <c r="L825">
        <f>Main[[#This Row],[Discharge Date]]-Main[[#This Row],[Admission Date]]</f>
        <v>2</v>
      </c>
      <c r="M825" t="str">
        <f>_xlfn.XLOOKUP(Main[[#This Row],[Patient_ID]],Hospitalvisits[Patient_ID],Hospitalvisits[Medical_Condition])</f>
        <v>Allergies</v>
      </c>
      <c r="N825" t="str">
        <f>_xlfn.XLOOKUP(Main[[#This Row],[Patient_ID]],Hospitalvisits[Patient_ID],Hospitalvisits[Department])</f>
        <v>Pediatrics</v>
      </c>
      <c r="O825" s="8">
        <f>_xlfn.XLOOKUP(Main[[#This Row],[Patient_ID]],Financials[Patient_ID],Financials[Total_Bill_Amount])</f>
        <v>16794</v>
      </c>
      <c r="P825">
        <f>_xlfn.XLOOKUP(Main[[#This Row],[Patient_ID]],Financials[Patient_ID],Financials[Insurance_Coverage])</f>
        <v>12312.36641306729</v>
      </c>
      <c r="Q825">
        <f>Main[[#This Row],[Total  Bill Amount]]-Main[[#This Row],[Insurance Coverage]]</f>
        <v>4481.6335869327104</v>
      </c>
      <c r="R825">
        <f>_xlfn.XLOOKUP(Main[[#This Row],[Patient_ID]],Hospitalvisits[Patient_ID],Hospitalvisits[Readmission Status])</f>
        <v>0</v>
      </c>
      <c r="S825" t="str">
        <f>_xlfn.XLOOKUP(Main[[#This Row],[Patient_ID]],Hospitalvisits[Patient_ID],Hospitalvisits[Hospital_Bed])</f>
        <v>Private Room</v>
      </c>
    </row>
    <row r="826" spans="1:19">
      <c r="A826">
        <v>906</v>
      </c>
      <c r="B826" t="s">
        <v>919</v>
      </c>
      <c r="C826">
        <v>29</v>
      </c>
      <c r="D826" t="str" cm="1">
        <f t="array" ref="D826">_xlfn.IFS(Main[[#This Row],[Age]]&lt;=23,"[0-23]",Main[[#This Row],[Age]]&lt;=45,"[24-45]",Main[[#This Row],[Age]]&lt;=68,"[46-68]",Main[[#This Row],[Age]]&gt;68,"[68+]")</f>
        <v>[24-45]</v>
      </c>
      <c r="E826" t="s">
        <v>9</v>
      </c>
      <c r="F826" t="s">
        <v>16</v>
      </c>
      <c r="G826" s="6">
        <v>29.977708640001989</v>
      </c>
      <c r="H826">
        <v>1</v>
      </c>
      <c r="I826">
        <v>8</v>
      </c>
      <c r="J826" s="3">
        <f>_xlfn.XLOOKUP(Main[[#This Row],[Patient_ID]],Hospitalvisits[Patient_ID],Hospitalvisits[Admission_Date])</f>
        <v>44715</v>
      </c>
      <c r="K826" s="3">
        <f>_xlfn.XLOOKUP(Main[[#This Row],[Patient_ID]],Hospitalvisits[Patient_ID],Hospitalvisits[Discharge_Date])</f>
        <v>44719</v>
      </c>
      <c r="L826">
        <f>Main[[#This Row],[Discharge Date]]-Main[[#This Row],[Admission Date]]</f>
        <v>4</v>
      </c>
      <c r="M826" t="str">
        <f>_xlfn.XLOOKUP(Main[[#This Row],[Patient_ID]],Hospitalvisits[Patient_ID],Hospitalvisits[Medical_Condition])</f>
        <v>Seizures</v>
      </c>
      <c r="N826" t="str">
        <f>_xlfn.XLOOKUP(Main[[#This Row],[Patient_ID]],Hospitalvisits[Patient_ID],Hospitalvisits[Department])</f>
        <v>Neurology</v>
      </c>
      <c r="O826" s="8">
        <f>_xlfn.XLOOKUP(Main[[#This Row],[Patient_ID]],Financials[Patient_ID],Financials[Total_Bill_Amount])</f>
        <v>9790</v>
      </c>
      <c r="P826">
        <f>_xlfn.XLOOKUP(Main[[#This Row],[Patient_ID]],Financials[Patient_ID],Financials[Insurance_Coverage])</f>
        <v>8034.2126312478558</v>
      </c>
      <c r="Q826">
        <f>Main[[#This Row],[Total  Bill Amount]]-Main[[#This Row],[Insurance Coverage]]</f>
        <v>1755.7873687521442</v>
      </c>
      <c r="R826">
        <f>_xlfn.XLOOKUP(Main[[#This Row],[Patient_ID]],Hospitalvisits[Patient_ID],Hospitalvisits[Readmission Status])</f>
        <v>0</v>
      </c>
      <c r="S826" t="str">
        <f>_xlfn.XLOOKUP(Main[[#This Row],[Patient_ID]],Hospitalvisits[Patient_ID],Hospitalvisits[Hospital_Bed])</f>
        <v>Private Room</v>
      </c>
    </row>
    <row r="827" spans="1:19">
      <c r="A827">
        <v>908</v>
      </c>
      <c r="B827" t="s">
        <v>921</v>
      </c>
      <c r="C827">
        <v>79</v>
      </c>
      <c r="D827" t="str" cm="1">
        <f t="array" ref="D827">_xlfn.IFS(Main[[#This Row],[Age]]&lt;=23,"[0-23]",Main[[#This Row],[Age]]&lt;=45,"[24-45]",Main[[#This Row],[Age]]&lt;=68,"[46-68]",Main[[#This Row],[Age]]&gt;68,"[68+]")</f>
        <v>[68+]</v>
      </c>
      <c r="E827" t="s">
        <v>12</v>
      </c>
      <c r="F827" t="s">
        <v>13</v>
      </c>
      <c r="G827" s="6">
        <v>38.779441300416451</v>
      </c>
      <c r="H827">
        <v>0</v>
      </c>
      <c r="I827">
        <v>3</v>
      </c>
      <c r="J827" s="3">
        <f>_xlfn.XLOOKUP(Main[[#This Row],[Patient_ID]],Hospitalvisits[Patient_ID],Hospitalvisits[Admission_Date])</f>
        <v>44616</v>
      </c>
      <c r="K827" s="3">
        <f>_xlfn.XLOOKUP(Main[[#This Row],[Patient_ID]],Hospitalvisits[Patient_ID],Hospitalvisits[Discharge_Date])</f>
        <v>44622</v>
      </c>
      <c r="L827">
        <f>Main[[#This Row],[Discharge Date]]-Main[[#This Row],[Admission Date]]</f>
        <v>6</v>
      </c>
      <c r="M827" t="str">
        <f>_xlfn.XLOOKUP(Main[[#This Row],[Patient_ID]],Hospitalvisits[Patient_ID],Hospitalvisits[Medical_Condition])</f>
        <v>Severe Trauma</v>
      </c>
      <c r="N827" t="str">
        <f>_xlfn.XLOOKUP(Main[[#This Row],[Patient_ID]],Hospitalvisits[Patient_ID],Hospitalvisits[Department])</f>
        <v>Emergency</v>
      </c>
      <c r="O827" s="8">
        <f>_xlfn.XLOOKUP(Main[[#This Row],[Patient_ID]],Financials[Patient_ID],Financials[Total_Bill_Amount])</f>
        <v>39009</v>
      </c>
      <c r="P827">
        <f>_xlfn.XLOOKUP(Main[[#This Row],[Patient_ID]],Financials[Patient_ID],Financials[Insurance_Coverage])</f>
        <v>21398.932446626219</v>
      </c>
      <c r="Q827">
        <f>Main[[#This Row],[Total  Bill Amount]]-Main[[#This Row],[Insurance Coverage]]</f>
        <v>17610.067553373781</v>
      </c>
      <c r="R827">
        <f>_xlfn.XLOOKUP(Main[[#This Row],[Patient_ID]],Hospitalvisits[Patient_ID],Hospitalvisits[Readmission Status])</f>
        <v>0</v>
      </c>
      <c r="S827" t="str">
        <f>_xlfn.XLOOKUP(Main[[#This Row],[Patient_ID]],Hospitalvisits[Patient_ID],Hospitalvisits[Hospital_Bed])</f>
        <v>General Ward</v>
      </c>
    </row>
    <row r="828" spans="1:19">
      <c r="A828">
        <v>909</v>
      </c>
      <c r="B828" t="s">
        <v>922</v>
      </c>
      <c r="C828">
        <v>69</v>
      </c>
      <c r="D828" t="str" cm="1">
        <f t="array" ref="D828">_xlfn.IFS(Main[[#This Row],[Age]]&lt;=23,"[0-23]",Main[[#This Row],[Age]]&lt;=45,"[24-45]",Main[[#This Row],[Age]]&lt;=68,"[46-68]",Main[[#This Row],[Age]]&gt;68,"[68+]")</f>
        <v>[68+]</v>
      </c>
      <c r="E828" t="s">
        <v>9</v>
      </c>
      <c r="F828" t="s">
        <v>10</v>
      </c>
      <c r="G828" s="6">
        <v>16.039460574958881</v>
      </c>
      <c r="H828">
        <v>4</v>
      </c>
      <c r="I828">
        <v>10</v>
      </c>
      <c r="J828" s="3">
        <f>_xlfn.XLOOKUP(Main[[#This Row],[Patient_ID]],Hospitalvisits[Patient_ID],Hospitalvisits[Admission_Date])</f>
        <v>45209</v>
      </c>
      <c r="K828" s="3">
        <f>_xlfn.XLOOKUP(Main[[#This Row],[Patient_ID]],Hospitalvisits[Patient_ID],Hospitalvisits[Discharge_Date])</f>
        <v>45222</v>
      </c>
      <c r="L828">
        <f>Main[[#This Row],[Discharge Date]]-Main[[#This Row],[Admission Date]]</f>
        <v>13</v>
      </c>
      <c r="M828" t="str">
        <f>_xlfn.XLOOKUP(Main[[#This Row],[Patient_ID]],Hospitalvisits[Patient_ID],Hospitalvisits[Medical_Condition])</f>
        <v>Cancer</v>
      </c>
      <c r="N828" t="str">
        <f>_xlfn.XLOOKUP(Main[[#This Row],[Patient_ID]],Hospitalvisits[Patient_ID],Hospitalvisits[Department])</f>
        <v>Oncology</v>
      </c>
      <c r="O828" s="8">
        <f>_xlfn.XLOOKUP(Main[[#This Row],[Patient_ID]],Financials[Patient_ID],Financials[Total_Bill_Amount])</f>
        <v>16058</v>
      </c>
      <c r="P828">
        <f>_xlfn.XLOOKUP(Main[[#This Row],[Patient_ID]],Financials[Patient_ID],Financials[Insurance_Coverage])</f>
        <v>8239.2175759276361</v>
      </c>
      <c r="Q828">
        <f>Main[[#This Row],[Total  Bill Amount]]-Main[[#This Row],[Insurance Coverage]]</f>
        <v>7818.7824240723639</v>
      </c>
      <c r="R828">
        <f>_xlfn.XLOOKUP(Main[[#This Row],[Patient_ID]],Hospitalvisits[Patient_ID],Hospitalvisits[Readmission Status])</f>
        <v>0</v>
      </c>
      <c r="S828" t="str">
        <f>_xlfn.XLOOKUP(Main[[#This Row],[Patient_ID]],Hospitalvisits[Patient_ID],Hospitalvisits[Hospital_Bed])</f>
        <v>General Ward</v>
      </c>
    </row>
    <row r="829" spans="1:19">
      <c r="A829">
        <v>911</v>
      </c>
      <c r="B829" t="s">
        <v>924</v>
      </c>
      <c r="C829">
        <v>1</v>
      </c>
      <c r="D829" t="str" cm="1">
        <f t="array" ref="D829">_xlfn.IFS(Main[[#This Row],[Age]]&lt;=23,"[0-23]",Main[[#This Row],[Age]]&lt;=45,"[24-45]",Main[[#This Row],[Age]]&lt;=68,"[46-68]",Main[[#This Row],[Age]]&gt;68,"[68+]")</f>
        <v>[0-23]</v>
      </c>
      <c r="E829" t="s">
        <v>12</v>
      </c>
      <c r="F829" t="s">
        <v>10</v>
      </c>
      <c r="G829" s="6">
        <v>21.03192961788783</v>
      </c>
      <c r="H829">
        <v>4</v>
      </c>
      <c r="I829">
        <v>9</v>
      </c>
      <c r="J829" s="3">
        <f>_xlfn.XLOOKUP(Main[[#This Row],[Patient_ID]],Hospitalvisits[Patient_ID],Hospitalvisits[Admission_Date])</f>
        <v>44766</v>
      </c>
      <c r="K829" s="3">
        <f>_xlfn.XLOOKUP(Main[[#This Row],[Patient_ID]],Hospitalvisits[Patient_ID],Hospitalvisits[Discharge_Date])</f>
        <v>44770</v>
      </c>
      <c r="L829">
        <f>Main[[#This Row],[Discharge Date]]-Main[[#This Row],[Admission Date]]</f>
        <v>4</v>
      </c>
      <c r="M829" t="str">
        <f>_xlfn.XLOOKUP(Main[[#This Row],[Patient_ID]],Hospitalvisits[Patient_ID],Hospitalvisits[Medical_Condition])</f>
        <v>Hypertension</v>
      </c>
      <c r="N829" t="str">
        <f>_xlfn.XLOOKUP(Main[[#This Row],[Patient_ID]],Hospitalvisits[Patient_ID],Hospitalvisits[Department])</f>
        <v>Cardiology</v>
      </c>
      <c r="O829" s="8">
        <f>_xlfn.XLOOKUP(Main[[#This Row],[Patient_ID]],Financials[Patient_ID],Financials[Total_Bill_Amount])</f>
        <v>11548</v>
      </c>
      <c r="P829">
        <f>_xlfn.XLOOKUP(Main[[#This Row],[Patient_ID]],Financials[Patient_ID],Financials[Insurance_Coverage])</f>
        <v>7801.3369683853043</v>
      </c>
      <c r="Q829">
        <f>Main[[#This Row],[Total  Bill Amount]]-Main[[#This Row],[Insurance Coverage]]</f>
        <v>3746.6630316146957</v>
      </c>
      <c r="R829">
        <f>_xlfn.XLOOKUP(Main[[#This Row],[Patient_ID]],Hospitalvisits[Patient_ID],Hospitalvisits[Readmission Status])</f>
        <v>0</v>
      </c>
      <c r="S829" t="str">
        <f>_xlfn.XLOOKUP(Main[[#This Row],[Patient_ID]],Hospitalvisits[Patient_ID],Hospitalvisits[Hospital_Bed])</f>
        <v>ICU</v>
      </c>
    </row>
    <row r="830" spans="1:19">
      <c r="A830">
        <v>912</v>
      </c>
      <c r="B830" t="s">
        <v>925</v>
      </c>
      <c r="C830">
        <v>84</v>
      </c>
      <c r="D830" t="str" cm="1">
        <f t="array" ref="D830">_xlfn.IFS(Main[[#This Row],[Age]]&lt;=23,"[0-23]",Main[[#This Row],[Age]]&lt;=45,"[24-45]",Main[[#This Row],[Age]]&lt;=68,"[46-68]",Main[[#This Row],[Age]]&gt;68,"[68+]")</f>
        <v>[68+]</v>
      </c>
      <c r="E830" t="s">
        <v>9</v>
      </c>
      <c r="F830" t="s">
        <v>13</v>
      </c>
      <c r="G830" s="6">
        <v>33.424138481071992</v>
      </c>
      <c r="H830">
        <v>4</v>
      </c>
      <c r="I830">
        <v>9</v>
      </c>
      <c r="J830" s="3">
        <f>_xlfn.XLOOKUP(Main[[#This Row],[Patient_ID]],Hospitalvisits[Patient_ID],Hospitalvisits[Admission_Date])</f>
        <v>44878</v>
      </c>
      <c r="K830" s="3">
        <f>_xlfn.XLOOKUP(Main[[#This Row],[Patient_ID]],Hospitalvisits[Patient_ID],Hospitalvisits[Discharge_Date])</f>
        <v>44881</v>
      </c>
      <c r="L830">
        <f>Main[[#This Row],[Discharge Date]]-Main[[#This Row],[Admission Date]]</f>
        <v>3</v>
      </c>
      <c r="M830" t="str">
        <f>_xlfn.XLOOKUP(Main[[#This Row],[Patient_ID]],Hospitalvisits[Patient_ID],Hospitalvisits[Medical_Condition])</f>
        <v>Fracture</v>
      </c>
      <c r="N830" t="str">
        <f>_xlfn.XLOOKUP(Main[[#This Row],[Patient_ID]],Hospitalvisits[Patient_ID],Hospitalvisits[Department])</f>
        <v>Orthopedics</v>
      </c>
      <c r="O830" s="8">
        <f>_xlfn.XLOOKUP(Main[[#This Row],[Patient_ID]],Financials[Patient_ID],Financials[Total_Bill_Amount])</f>
        <v>4389</v>
      </c>
      <c r="P830">
        <f>_xlfn.XLOOKUP(Main[[#This Row],[Patient_ID]],Financials[Patient_ID],Financials[Insurance_Coverage])</f>
        <v>3362.9717291726952</v>
      </c>
      <c r="Q830">
        <f>Main[[#This Row],[Total  Bill Amount]]-Main[[#This Row],[Insurance Coverage]]</f>
        <v>1026.0282708273048</v>
      </c>
      <c r="R830">
        <f>_xlfn.XLOOKUP(Main[[#This Row],[Patient_ID]],Hospitalvisits[Patient_ID],Hospitalvisits[Readmission Status])</f>
        <v>0</v>
      </c>
      <c r="S830" t="str">
        <f>_xlfn.XLOOKUP(Main[[#This Row],[Patient_ID]],Hospitalvisits[Patient_ID],Hospitalvisits[Hospital_Bed])</f>
        <v>Private Room</v>
      </c>
    </row>
    <row r="831" spans="1:19">
      <c r="A831">
        <v>913</v>
      </c>
      <c r="B831" t="s">
        <v>926</v>
      </c>
      <c r="C831">
        <v>59</v>
      </c>
      <c r="D831" t="str" cm="1">
        <f t="array" ref="D831">_xlfn.IFS(Main[[#This Row],[Age]]&lt;=23,"[0-23]",Main[[#This Row],[Age]]&lt;=45,"[24-45]",Main[[#This Row],[Age]]&lt;=68,"[46-68]",Main[[#This Row],[Age]]&gt;68,"[68+]")</f>
        <v>[46-68]</v>
      </c>
      <c r="E831" t="s">
        <v>9</v>
      </c>
      <c r="F831" t="s">
        <v>16</v>
      </c>
      <c r="G831" s="6">
        <v>22.819232963055221</v>
      </c>
      <c r="H831">
        <v>3</v>
      </c>
      <c r="I831">
        <v>1</v>
      </c>
      <c r="J831" s="3">
        <f>_xlfn.XLOOKUP(Main[[#This Row],[Patient_ID]],Hospitalvisits[Patient_ID],Hospitalvisits[Admission_Date])</f>
        <v>45332</v>
      </c>
      <c r="K831" s="3">
        <f>_xlfn.XLOOKUP(Main[[#This Row],[Patient_ID]],Hospitalvisits[Patient_ID],Hospitalvisits[Discharge_Date])</f>
        <v>45340</v>
      </c>
      <c r="L831">
        <f>Main[[#This Row],[Discharge Date]]-Main[[#This Row],[Admission Date]]</f>
        <v>8</v>
      </c>
      <c r="M831" t="str">
        <f>_xlfn.XLOOKUP(Main[[#This Row],[Patient_ID]],Hospitalvisits[Patient_ID],Hospitalvisits[Medical_Condition])</f>
        <v>Internal Bleeding</v>
      </c>
      <c r="N831" t="str">
        <f>_xlfn.XLOOKUP(Main[[#This Row],[Patient_ID]],Hospitalvisits[Patient_ID],Hospitalvisits[Department])</f>
        <v>Emergency</v>
      </c>
      <c r="O831" s="8">
        <f>_xlfn.XLOOKUP(Main[[#This Row],[Patient_ID]],Financials[Patient_ID],Financials[Total_Bill_Amount])</f>
        <v>47506</v>
      </c>
      <c r="P831">
        <f>_xlfn.XLOOKUP(Main[[#This Row],[Patient_ID]],Financials[Patient_ID],Financials[Insurance_Coverage])</f>
        <v>32056.369250773962</v>
      </c>
      <c r="Q831">
        <f>Main[[#This Row],[Total  Bill Amount]]-Main[[#This Row],[Insurance Coverage]]</f>
        <v>15449.630749226038</v>
      </c>
      <c r="R831">
        <f>_xlfn.XLOOKUP(Main[[#This Row],[Patient_ID]],Hospitalvisits[Patient_ID],Hospitalvisits[Readmission Status])</f>
        <v>0</v>
      </c>
      <c r="S831" t="str">
        <f>_xlfn.XLOOKUP(Main[[#This Row],[Patient_ID]],Hospitalvisits[Patient_ID],Hospitalvisits[Hospital_Bed])</f>
        <v>Semi-Private Room</v>
      </c>
    </row>
    <row r="832" spans="1:19">
      <c r="A832">
        <v>914</v>
      </c>
      <c r="B832" t="s">
        <v>927</v>
      </c>
      <c r="C832">
        <v>89</v>
      </c>
      <c r="D832" t="str" cm="1">
        <f t="array" ref="D832">_xlfn.IFS(Main[[#This Row],[Age]]&lt;=23,"[0-23]",Main[[#This Row],[Age]]&lt;=45,"[24-45]",Main[[#This Row],[Age]]&lt;=68,"[46-68]",Main[[#This Row],[Age]]&gt;68,"[68+]")</f>
        <v>[68+]</v>
      </c>
      <c r="E832" t="s">
        <v>9</v>
      </c>
      <c r="F832" t="s">
        <v>13</v>
      </c>
      <c r="G832" s="6">
        <v>38.85663185576896</v>
      </c>
      <c r="H832">
        <v>0</v>
      </c>
      <c r="I832">
        <v>9</v>
      </c>
      <c r="J832" s="3">
        <f>_xlfn.XLOOKUP(Main[[#This Row],[Patient_ID]],Hospitalvisits[Patient_ID],Hospitalvisits[Admission_Date])</f>
        <v>44581</v>
      </c>
      <c r="K832" s="3">
        <f>_xlfn.XLOOKUP(Main[[#This Row],[Patient_ID]],Hospitalvisits[Patient_ID],Hospitalvisits[Discharge_Date])</f>
        <v>44584</v>
      </c>
      <c r="L832">
        <f>Main[[#This Row],[Discharge Date]]-Main[[#This Row],[Admission Date]]</f>
        <v>3</v>
      </c>
      <c r="M832" t="str">
        <f>_xlfn.XLOOKUP(Main[[#This Row],[Patient_ID]],Hospitalvisits[Patient_ID],Hospitalvisits[Medical_Condition])</f>
        <v>Allergies</v>
      </c>
      <c r="N832" t="str">
        <f>_xlfn.XLOOKUP(Main[[#This Row],[Patient_ID]],Hospitalvisits[Patient_ID],Hospitalvisits[Department])</f>
        <v>Pediatrics</v>
      </c>
      <c r="O832" s="8">
        <f>_xlfn.XLOOKUP(Main[[#This Row],[Patient_ID]],Financials[Patient_ID],Financials[Total_Bill_Amount])</f>
        <v>16904</v>
      </c>
      <c r="P832">
        <f>_xlfn.XLOOKUP(Main[[#This Row],[Patient_ID]],Financials[Patient_ID],Financials[Insurance_Coverage])</f>
        <v>11182.83369932944</v>
      </c>
      <c r="Q832">
        <f>Main[[#This Row],[Total  Bill Amount]]-Main[[#This Row],[Insurance Coverage]]</f>
        <v>5721.1663006705603</v>
      </c>
      <c r="R832">
        <f>_xlfn.XLOOKUP(Main[[#This Row],[Patient_ID]],Hospitalvisits[Patient_ID],Hospitalvisits[Readmission Status])</f>
        <v>0</v>
      </c>
      <c r="S832" t="str">
        <f>_xlfn.XLOOKUP(Main[[#This Row],[Patient_ID]],Hospitalvisits[Patient_ID],Hospitalvisits[Hospital_Bed])</f>
        <v>ICU</v>
      </c>
    </row>
    <row r="833" spans="1:19">
      <c r="A833">
        <v>915</v>
      </c>
      <c r="B833" t="s">
        <v>928</v>
      </c>
      <c r="C833">
        <v>77</v>
      </c>
      <c r="D833" t="str" cm="1">
        <f t="array" ref="D833">_xlfn.IFS(Main[[#This Row],[Age]]&lt;=23,"[0-23]",Main[[#This Row],[Age]]&lt;=45,"[24-45]",Main[[#This Row],[Age]]&lt;=68,"[46-68]",Main[[#This Row],[Age]]&gt;68,"[68+]")</f>
        <v>[68+]</v>
      </c>
      <c r="E833" t="s">
        <v>9</v>
      </c>
      <c r="F833" t="s">
        <v>13</v>
      </c>
      <c r="G833" s="6">
        <v>17.883790478574731</v>
      </c>
      <c r="H833">
        <v>1</v>
      </c>
      <c r="I833">
        <v>6</v>
      </c>
      <c r="J833" s="3">
        <f>_xlfn.XLOOKUP(Main[[#This Row],[Patient_ID]],Hospitalvisits[Patient_ID],Hospitalvisits[Admission_Date])</f>
        <v>45067</v>
      </c>
      <c r="K833" s="3">
        <f>_xlfn.XLOOKUP(Main[[#This Row],[Patient_ID]],Hospitalvisits[Patient_ID],Hospitalvisits[Discharge_Date])</f>
        <v>45069</v>
      </c>
      <c r="L833">
        <f>Main[[#This Row],[Discharge Date]]-Main[[#This Row],[Admission Date]]</f>
        <v>2</v>
      </c>
      <c r="M833" t="str">
        <f>_xlfn.XLOOKUP(Main[[#This Row],[Patient_ID]],Hospitalvisits[Patient_ID],Hospitalvisits[Medical_Condition])</f>
        <v>Asthma</v>
      </c>
      <c r="N833" t="str">
        <f>_xlfn.XLOOKUP(Main[[#This Row],[Patient_ID]],Hospitalvisits[Patient_ID],Hospitalvisits[Department])</f>
        <v>Pediatrics</v>
      </c>
      <c r="O833" s="8">
        <f>_xlfn.XLOOKUP(Main[[#This Row],[Patient_ID]],Financials[Patient_ID],Financials[Total_Bill_Amount])</f>
        <v>5231</v>
      </c>
      <c r="P833">
        <f>_xlfn.XLOOKUP(Main[[#This Row],[Patient_ID]],Financials[Patient_ID],Financials[Insurance_Coverage])</f>
        <v>3475.964645233626</v>
      </c>
      <c r="Q833">
        <f>Main[[#This Row],[Total  Bill Amount]]-Main[[#This Row],[Insurance Coverage]]</f>
        <v>1755.035354766374</v>
      </c>
      <c r="R833">
        <f>_xlfn.XLOOKUP(Main[[#This Row],[Patient_ID]],Hospitalvisits[Patient_ID],Hospitalvisits[Readmission Status])</f>
        <v>0</v>
      </c>
      <c r="S833" t="str">
        <f>_xlfn.XLOOKUP(Main[[#This Row],[Patient_ID]],Hospitalvisits[Patient_ID],Hospitalvisits[Hospital_Bed])</f>
        <v>ICU</v>
      </c>
    </row>
    <row r="834" spans="1:19">
      <c r="A834">
        <v>916</v>
      </c>
      <c r="B834" t="s">
        <v>929</v>
      </c>
      <c r="C834">
        <v>52</v>
      </c>
      <c r="D834" t="str" cm="1">
        <f t="array" ref="D834">_xlfn.IFS(Main[[#This Row],[Age]]&lt;=23,"[0-23]",Main[[#This Row],[Age]]&lt;=45,"[24-45]",Main[[#This Row],[Age]]&lt;=68,"[46-68]",Main[[#This Row],[Age]]&gt;68,"[68+]")</f>
        <v>[46-68]</v>
      </c>
      <c r="E834" t="s">
        <v>12</v>
      </c>
      <c r="F834" t="s">
        <v>18</v>
      </c>
      <c r="G834" s="6">
        <v>31.914397226417542</v>
      </c>
      <c r="H834">
        <v>4</v>
      </c>
      <c r="I834">
        <v>8</v>
      </c>
      <c r="J834" s="3">
        <f>_xlfn.XLOOKUP(Main[[#This Row],[Patient_ID]],Hospitalvisits[Patient_ID],Hospitalvisits[Admission_Date])</f>
        <v>44833</v>
      </c>
      <c r="K834" s="3">
        <f>_xlfn.XLOOKUP(Main[[#This Row],[Patient_ID]],Hospitalvisits[Patient_ID],Hospitalvisits[Discharge_Date])</f>
        <v>44853</v>
      </c>
      <c r="L834">
        <f>Main[[#This Row],[Discharge Date]]-Main[[#This Row],[Admission Date]]</f>
        <v>20</v>
      </c>
      <c r="M834" t="str">
        <f>_xlfn.XLOOKUP(Main[[#This Row],[Patient_ID]],Hospitalvisits[Patient_ID],Hospitalvisits[Medical_Condition])</f>
        <v>Cancer</v>
      </c>
      <c r="N834" t="str">
        <f>_xlfn.XLOOKUP(Main[[#This Row],[Patient_ID]],Hospitalvisits[Patient_ID],Hospitalvisits[Department])</f>
        <v>Oncology</v>
      </c>
      <c r="O834" s="8">
        <f>_xlfn.XLOOKUP(Main[[#This Row],[Patient_ID]],Financials[Patient_ID],Financials[Total_Bill_Amount])</f>
        <v>21544</v>
      </c>
      <c r="P834">
        <f>_xlfn.XLOOKUP(Main[[#This Row],[Patient_ID]],Financials[Patient_ID],Financials[Insurance_Coverage])</f>
        <v>17566.26893082113</v>
      </c>
      <c r="Q834">
        <f>Main[[#This Row],[Total  Bill Amount]]-Main[[#This Row],[Insurance Coverage]]</f>
        <v>3977.7310691788698</v>
      </c>
      <c r="R834">
        <f>_xlfn.XLOOKUP(Main[[#This Row],[Patient_ID]],Hospitalvisits[Patient_ID],Hospitalvisits[Readmission Status])</f>
        <v>0</v>
      </c>
      <c r="S834" t="str">
        <f>_xlfn.XLOOKUP(Main[[#This Row],[Patient_ID]],Hospitalvisits[Patient_ID],Hospitalvisits[Hospital_Bed])</f>
        <v>Private Room</v>
      </c>
    </row>
    <row r="835" spans="1:19">
      <c r="A835">
        <v>917</v>
      </c>
      <c r="B835" t="s">
        <v>930</v>
      </c>
      <c r="C835">
        <v>30</v>
      </c>
      <c r="D835" t="str" cm="1">
        <f t="array" ref="D835">_xlfn.IFS(Main[[#This Row],[Age]]&lt;=23,"[0-23]",Main[[#This Row],[Age]]&lt;=45,"[24-45]",Main[[#This Row],[Age]]&lt;=68,"[46-68]",Main[[#This Row],[Age]]&gt;68,"[68+]")</f>
        <v>[24-45]</v>
      </c>
      <c r="E835" t="s">
        <v>12</v>
      </c>
      <c r="F835" t="s">
        <v>16</v>
      </c>
      <c r="G835" s="6">
        <v>27.68923983297973</v>
      </c>
      <c r="H835">
        <v>1</v>
      </c>
      <c r="I835">
        <v>6</v>
      </c>
      <c r="J835" s="3">
        <f>_xlfn.XLOOKUP(Main[[#This Row],[Patient_ID]],Hospitalvisits[Patient_ID],Hospitalvisits[Admission_Date])</f>
        <v>44593</v>
      </c>
      <c r="K835" s="3">
        <f>_xlfn.XLOOKUP(Main[[#This Row],[Patient_ID]],Hospitalvisits[Patient_ID],Hospitalvisits[Discharge_Date])</f>
        <v>44604</v>
      </c>
      <c r="L835">
        <f>Main[[#This Row],[Discharge Date]]-Main[[#This Row],[Admission Date]]</f>
        <v>11</v>
      </c>
      <c r="M835" t="str">
        <f>_xlfn.XLOOKUP(Main[[#This Row],[Patient_ID]],Hospitalvisits[Patient_ID],Hospitalvisits[Medical_Condition])</f>
        <v>Cancer</v>
      </c>
      <c r="N835" t="str">
        <f>_xlfn.XLOOKUP(Main[[#This Row],[Patient_ID]],Hospitalvisits[Patient_ID],Hospitalvisits[Department])</f>
        <v>Oncology</v>
      </c>
      <c r="O835" s="8">
        <f>_xlfn.XLOOKUP(Main[[#This Row],[Patient_ID]],Financials[Patient_ID],Financials[Total_Bill_Amount])</f>
        <v>30189</v>
      </c>
      <c r="P835">
        <f>_xlfn.XLOOKUP(Main[[#This Row],[Patient_ID]],Financials[Patient_ID],Financials[Insurance_Coverage])</f>
        <v>16697.215319025559</v>
      </c>
      <c r="Q835">
        <f>Main[[#This Row],[Total  Bill Amount]]-Main[[#This Row],[Insurance Coverage]]</f>
        <v>13491.784680974441</v>
      </c>
      <c r="R835">
        <f>_xlfn.XLOOKUP(Main[[#This Row],[Patient_ID]],Hospitalvisits[Patient_ID],Hospitalvisits[Readmission Status])</f>
        <v>0</v>
      </c>
      <c r="S835" t="str">
        <f>_xlfn.XLOOKUP(Main[[#This Row],[Patient_ID]],Hospitalvisits[Patient_ID],Hospitalvisits[Hospital_Bed])</f>
        <v>General Ward</v>
      </c>
    </row>
    <row r="836" spans="1:19">
      <c r="A836">
        <v>918</v>
      </c>
      <c r="B836" t="s">
        <v>931</v>
      </c>
      <c r="C836">
        <v>8</v>
      </c>
      <c r="D836" t="str" cm="1">
        <f t="array" ref="D836">_xlfn.IFS(Main[[#This Row],[Age]]&lt;=23,"[0-23]",Main[[#This Row],[Age]]&lt;=45,"[24-45]",Main[[#This Row],[Age]]&lt;=68,"[46-68]",Main[[#This Row],[Age]]&gt;68,"[68+]")</f>
        <v>[0-23]</v>
      </c>
      <c r="E836" t="s">
        <v>9</v>
      </c>
      <c r="F836" t="s">
        <v>18</v>
      </c>
      <c r="G836" s="6">
        <v>33.994532812853393</v>
      </c>
      <c r="H836">
        <v>5</v>
      </c>
      <c r="I836">
        <v>2</v>
      </c>
      <c r="J836" s="3">
        <f>_xlfn.XLOOKUP(Main[[#This Row],[Patient_ID]],Hospitalvisits[Patient_ID],Hospitalvisits[Admission_Date])</f>
        <v>44577</v>
      </c>
      <c r="K836" s="3">
        <f>_xlfn.XLOOKUP(Main[[#This Row],[Patient_ID]],Hospitalvisits[Patient_ID],Hospitalvisits[Discharge_Date])</f>
        <v>44580</v>
      </c>
      <c r="L836">
        <f>Main[[#This Row],[Discharge Date]]-Main[[#This Row],[Admission Date]]</f>
        <v>3</v>
      </c>
      <c r="M836" t="str">
        <f>_xlfn.XLOOKUP(Main[[#This Row],[Patient_ID]],Hospitalvisits[Patient_ID],Hospitalvisits[Medical_Condition])</f>
        <v>Asthma</v>
      </c>
      <c r="N836" t="str">
        <f>_xlfn.XLOOKUP(Main[[#This Row],[Patient_ID]],Hospitalvisits[Patient_ID],Hospitalvisits[Department])</f>
        <v>Pediatrics</v>
      </c>
      <c r="O836" s="8">
        <f>_xlfn.XLOOKUP(Main[[#This Row],[Patient_ID]],Financials[Patient_ID],Financials[Total_Bill_Amount])</f>
        <v>7334</v>
      </c>
      <c r="P836">
        <f>_xlfn.XLOOKUP(Main[[#This Row],[Patient_ID]],Financials[Patient_ID],Financials[Insurance_Coverage])</f>
        <v>4790.196795602611</v>
      </c>
      <c r="Q836">
        <f>Main[[#This Row],[Total  Bill Amount]]-Main[[#This Row],[Insurance Coverage]]</f>
        <v>2543.803204397389</v>
      </c>
      <c r="R836">
        <f>_xlfn.XLOOKUP(Main[[#This Row],[Patient_ID]],Hospitalvisits[Patient_ID],Hospitalvisits[Readmission Status])</f>
        <v>0</v>
      </c>
      <c r="S836" t="str">
        <f>_xlfn.XLOOKUP(Main[[#This Row],[Patient_ID]],Hospitalvisits[Patient_ID],Hospitalvisits[Hospital_Bed])</f>
        <v>ICU</v>
      </c>
    </row>
    <row r="837" spans="1:19">
      <c r="A837">
        <v>919</v>
      </c>
      <c r="B837" t="s">
        <v>932</v>
      </c>
      <c r="C837">
        <v>47</v>
      </c>
      <c r="D837" t="str" cm="1">
        <f t="array" ref="D837">_xlfn.IFS(Main[[#This Row],[Age]]&lt;=23,"[0-23]",Main[[#This Row],[Age]]&lt;=45,"[24-45]",Main[[#This Row],[Age]]&lt;=68,"[46-68]",Main[[#This Row],[Age]]&gt;68,"[68+]")</f>
        <v>[46-68]</v>
      </c>
      <c r="E837" t="s">
        <v>9</v>
      </c>
      <c r="F837" t="s">
        <v>16</v>
      </c>
      <c r="G837" s="6">
        <v>30.714725335118711</v>
      </c>
      <c r="H837">
        <v>4</v>
      </c>
      <c r="I837">
        <v>7</v>
      </c>
      <c r="J837" s="3">
        <f>_xlfn.XLOOKUP(Main[[#This Row],[Patient_ID]],Hospitalvisits[Patient_ID],Hospitalvisits[Admission_Date])</f>
        <v>45009</v>
      </c>
      <c r="K837" s="3">
        <f>_xlfn.XLOOKUP(Main[[#This Row],[Patient_ID]],Hospitalvisits[Patient_ID],Hospitalvisits[Discharge_Date])</f>
        <v>45015</v>
      </c>
      <c r="L837">
        <f>Main[[#This Row],[Discharge Date]]-Main[[#This Row],[Admission Date]]</f>
        <v>6</v>
      </c>
      <c r="M837" t="str">
        <f>_xlfn.XLOOKUP(Main[[#This Row],[Patient_ID]],Hospitalvisits[Patient_ID],Hospitalvisits[Medical_Condition])</f>
        <v>Severe Trauma</v>
      </c>
      <c r="N837" t="str">
        <f>_xlfn.XLOOKUP(Main[[#This Row],[Patient_ID]],Hospitalvisits[Patient_ID],Hospitalvisits[Department])</f>
        <v>Emergency</v>
      </c>
      <c r="O837" s="8">
        <f>_xlfn.XLOOKUP(Main[[#This Row],[Patient_ID]],Financials[Patient_ID],Financials[Total_Bill_Amount])</f>
        <v>7857</v>
      </c>
      <c r="P837">
        <f>_xlfn.XLOOKUP(Main[[#This Row],[Patient_ID]],Financials[Patient_ID],Financials[Insurance_Coverage])</f>
        <v>5013.6997127409213</v>
      </c>
      <c r="Q837">
        <f>Main[[#This Row],[Total  Bill Amount]]-Main[[#This Row],[Insurance Coverage]]</f>
        <v>2843.3002872590787</v>
      </c>
      <c r="R837">
        <f>_xlfn.XLOOKUP(Main[[#This Row],[Patient_ID]],Hospitalvisits[Patient_ID],Hospitalvisits[Readmission Status])</f>
        <v>0</v>
      </c>
      <c r="S837" t="str">
        <f>_xlfn.XLOOKUP(Main[[#This Row],[Patient_ID]],Hospitalvisits[Patient_ID],Hospitalvisits[Hospital_Bed])</f>
        <v>Semi-Private Room</v>
      </c>
    </row>
    <row r="838" spans="1:19">
      <c r="A838">
        <v>920</v>
      </c>
      <c r="B838" t="s">
        <v>933</v>
      </c>
      <c r="C838">
        <v>15</v>
      </c>
      <c r="D838" t="str" cm="1">
        <f t="array" ref="D838">_xlfn.IFS(Main[[#This Row],[Age]]&lt;=23,"[0-23]",Main[[#This Row],[Age]]&lt;=45,"[24-45]",Main[[#This Row],[Age]]&lt;=68,"[46-68]",Main[[#This Row],[Age]]&gt;68,"[68+]")</f>
        <v>[0-23]</v>
      </c>
      <c r="E838" t="s">
        <v>9</v>
      </c>
      <c r="F838" t="s">
        <v>10</v>
      </c>
      <c r="G838" s="6">
        <v>20.25743032295064</v>
      </c>
      <c r="H838">
        <v>0</v>
      </c>
      <c r="I838">
        <v>4</v>
      </c>
      <c r="J838" s="3">
        <f>_xlfn.XLOOKUP(Main[[#This Row],[Patient_ID]],Hospitalvisits[Patient_ID],Hospitalvisits[Admission_Date])</f>
        <v>44881</v>
      </c>
      <c r="K838" s="3">
        <f>_xlfn.XLOOKUP(Main[[#This Row],[Patient_ID]],Hospitalvisits[Patient_ID],Hospitalvisits[Discharge_Date])</f>
        <v>44898</v>
      </c>
      <c r="L838">
        <f>Main[[#This Row],[Discharge Date]]-Main[[#This Row],[Admission Date]]</f>
        <v>17</v>
      </c>
      <c r="M838" t="str">
        <f>_xlfn.XLOOKUP(Main[[#This Row],[Patient_ID]],Hospitalvisits[Patient_ID],Hospitalvisits[Medical_Condition])</f>
        <v>Cancer</v>
      </c>
      <c r="N838" t="str">
        <f>_xlfn.XLOOKUP(Main[[#This Row],[Patient_ID]],Hospitalvisits[Patient_ID],Hospitalvisits[Department])</f>
        <v>Oncology</v>
      </c>
      <c r="O838" s="8">
        <f>_xlfn.XLOOKUP(Main[[#This Row],[Patient_ID]],Financials[Patient_ID],Financials[Total_Bill_Amount])</f>
        <v>3093</v>
      </c>
      <c r="P838">
        <f>_xlfn.XLOOKUP(Main[[#This Row],[Patient_ID]],Financials[Patient_ID],Financials[Insurance_Coverage])</f>
        <v>1668.8986315864961</v>
      </c>
      <c r="Q838">
        <f>Main[[#This Row],[Total  Bill Amount]]-Main[[#This Row],[Insurance Coverage]]</f>
        <v>1424.1013684135039</v>
      </c>
      <c r="R838">
        <f>_xlfn.XLOOKUP(Main[[#This Row],[Patient_ID]],Hospitalvisits[Patient_ID],Hospitalvisits[Readmission Status])</f>
        <v>0</v>
      </c>
      <c r="S838" t="str">
        <f>_xlfn.XLOOKUP(Main[[#This Row],[Patient_ID]],Hospitalvisits[Patient_ID],Hospitalvisits[Hospital_Bed])</f>
        <v>ICU</v>
      </c>
    </row>
    <row r="839" spans="1:19">
      <c r="A839">
        <v>921</v>
      </c>
      <c r="B839" t="s">
        <v>934</v>
      </c>
      <c r="C839">
        <v>49</v>
      </c>
      <c r="D839" t="str" cm="1">
        <f t="array" ref="D839">_xlfn.IFS(Main[[#This Row],[Age]]&lt;=23,"[0-23]",Main[[#This Row],[Age]]&lt;=45,"[24-45]",Main[[#This Row],[Age]]&lt;=68,"[46-68]",Main[[#This Row],[Age]]&gt;68,"[68+]")</f>
        <v>[46-68]</v>
      </c>
      <c r="E839" t="s">
        <v>12</v>
      </c>
      <c r="F839" t="s">
        <v>16</v>
      </c>
      <c r="G839" s="6">
        <v>26.9934880147587</v>
      </c>
      <c r="H839">
        <v>0</v>
      </c>
      <c r="I839">
        <v>2</v>
      </c>
      <c r="J839" s="3">
        <f>_xlfn.XLOOKUP(Main[[#This Row],[Patient_ID]],Hospitalvisits[Patient_ID],Hospitalvisits[Admission_Date])</f>
        <v>44577</v>
      </c>
      <c r="K839" s="3">
        <f>_xlfn.XLOOKUP(Main[[#This Row],[Patient_ID]],Hospitalvisits[Patient_ID],Hospitalvisits[Discharge_Date])</f>
        <v>44589</v>
      </c>
      <c r="L839">
        <f>Main[[#This Row],[Discharge Date]]-Main[[#This Row],[Admission Date]]</f>
        <v>12</v>
      </c>
      <c r="M839" t="str">
        <f>_xlfn.XLOOKUP(Main[[#This Row],[Patient_ID]],Hospitalvisits[Patient_ID],Hospitalvisits[Medical_Condition])</f>
        <v>Tumor</v>
      </c>
      <c r="N839" t="str">
        <f>_xlfn.XLOOKUP(Main[[#This Row],[Patient_ID]],Hospitalvisits[Patient_ID],Hospitalvisits[Department])</f>
        <v>Oncology</v>
      </c>
      <c r="O839" s="8">
        <f>_xlfn.XLOOKUP(Main[[#This Row],[Patient_ID]],Financials[Patient_ID],Financials[Total_Bill_Amount])</f>
        <v>15379</v>
      </c>
      <c r="P839">
        <f>_xlfn.XLOOKUP(Main[[#This Row],[Patient_ID]],Financials[Patient_ID],Financials[Insurance_Coverage])</f>
        <v>13082.64552599524</v>
      </c>
      <c r="Q839">
        <f>Main[[#This Row],[Total  Bill Amount]]-Main[[#This Row],[Insurance Coverage]]</f>
        <v>2296.35447400476</v>
      </c>
      <c r="R839">
        <f>_xlfn.XLOOKUP(Main[[#This Row],[Patient_ID]],Hospitalvisits[Patient_ID],Hospitalvisits[Readmission Status])</f>
        <v>0</v>
      </c>
      <c r="S839" t="str">
        <f>_xlfn.XLOOKUP(Main[[#This Row],[Patient_ID]],Hospitalvisits[Patient_ID],Hospitalvisits[Hospital_Bed])</f>
        <v>ICU</v>
      </c>
    </row>
    <row r="840" spans="1:19">
      <c r="A840">
        <v>922</v>
      </c>
      <c r="B840" t="s">
        <v>935</v>
      </c>
      <c r="C840">
        <v>46</v>
      </c>
      <c r="D840" t="str" cm="1">
        <f t="array" ref="D840">_xlfn.IFS(Main[[#This Row],[Age]]&lt;=23,"[0-23]",Main[[#This Row],[Age]]&lt;=45,"[24-45]",Main[[#This Row],[Age]]&lt;=68,"[46-68]",Main[[#This Row],[Age]]&gt;68,"[68+]")</f>
        <v>[46-68]</v>
      </c>
      <c r="E840" t="s">
        <v>12</v>
      </c>
      <c r="F840" t="s">
        <v>18</v>
      </c>
      <c r="G840" s="6">
        <v>15.409395687020989</v>
      </c>
      <c r="H840">
        <v>5</v>
      </c>
      <c r="I840">
        <v>1</v>
      </c>
      <c r="J840" s="3">
        <f>_xlfn.XLOOKUP(Main[[#This Row],[Patient_ID]],Hospitalvisits[Patient_ID],Hospitalvisits[Admission_Date])</f>
        <v>44855</v>
      </c>
      <c r="K840" s="3">
        <f>_xlfn.XLOOKUP(Main[[#This Row],[Patient_ID]],Hospitalvisits[Patient_ID],Hospitalvisits[Discharge_Date])</f>
        <v>44862</v>
      </c>
      <c r="L840">
        <f>Main[[#This Row],[Discharge Date]]-Main[[#This Row],[Admission Date]]</f>
        <v>7</v>
      </c>
      <c r="M840" t="str">
        <f>_xlfn.XLOOKUP(Main[[#This Row],[Patient_ID]],Hospitalvisits[Patient_ID],Hospitalvisits[Medical_Condition])</f>
        <v>Severe Trauma</v>
      </c>
      <c r="N840" t="str">
        <f>_xlfn.XLOOKUP(Main[[#This Row],[Patient_ID]],Hospitalvisits[Patient_ID],Hospitalvisits[Department])</f>
        <v>Emergency</v>
      </c>
      <c r="O840" s="8">
        <f>_xlfn.XLOOKUP(Main[[#This Row],[Patient_ID]],Financials[Patient_ID],Financials[Total_Bill_Amount])</f>
        <v>15247</v>
      </c>
      <c r="P840">
        <f>_xlfn.XLOOKUP(Main[[#This Row],[Patient_ID]],Financials[Patient_ID],Financials[Insurance_Coverage])</f>
        <v>12142.976410575189</v>
      </c>
      <c r="Q840">
        <f>Main[[#This Row],[Total  Bill Amount]]-Main[[#This Row],[Insurance Coverage]]</f>
        <v>3104.0235894248108</v>
      </c>
      <c r="R840">
        <f>_xlfn.XLOOKUP(Main[[#This Row],[Patient_ID]],Hospitalvisits[Patient_ID],Hospitalvisits[Readmission Status])</f>
        <v>0</v>
      </c>
      <c r="S840" t="str">
        <f>_xlfn.XLOOKUP(Main[[#This Row],[Patient_ID]],Hospitalvisits[Patient_ID],Hospitalvisits[Hospital_Bed])</f>
        <v>ICU</v>
      </c>
    </row>
    <row r="841" spans="1:19">
      <c r="A841">
        <v>924</v>
      </c>
      <c r="B841" t="s">
        <v>937</v>
      </c>
      <c r="C841">
        <v>25</v>
      </c>
      <c r="D841" t="str" cm="1">
        <f t="array" ref="D841">_xlfn.IFS(Main[[#This Row],[Age]]&lt;=23,"[0-23]",Main[[#This Row],[Age]]&lt;=45,"[24-45]",Main[[#This Row],[Age]]&lt;=68,"[46-68]",Main[[#This Row],[Age]]&gt;68,"[68+]")</f>
        <v>[24-45]</v>
      </c>
      <c r="E841" t="s">
        <v>9</v>
      </c>
      <c r="F841" t="s">
        <v>13</v>
      </c>
      <c r="G841" s="6">
        <v>33.486155951225477</v>
      </c>
      <c r="H841">
        <v>1</v>
      </c>
      <c r="I841">
        <v>8</v>
      </c>
      <c r="J841" s="3">
        <f>_xlfn.XLOOKUP(Main[[#This Row],[Patient_ID]],Hospitalvisits[Patient_ID],Hospitalvisits[Admission_Date])</f>
        <v>44948</v>
      </c>
      <c r="K841" s="3">
        <f>_xlfn.XLOOKUP(Main[[#This Row],[Patient_ID]],Hospitalvisits[Patient_ID],Hospitalvisits[Discharge_Date])</f>
        <v>44954</v>
      </c>
      <c r="L841">
        <f>Main[[#This Row],[Discharge Date]]-Main[[#This Row],[Admission Date]]</f>
        <v>6</v>
      </c>
      <c r="M841" t="str">
        <f>_xlfn.XLOOKUP(Main[[#This Row],[Patient_ID]],Hospitalvisits[Patient_ID],Hospitalvisits[Medical_Condition])</f>
        <v>Severe Trauma</v>
      </c>
      <c r="N841" t="str">
        <f>_xlfn.XLOOKUP(Main[[#This Row],[Patient_ID]],Hospitalvisits[Patient_ID],Hospitalvisits[Department])</f>
        <v>Emergency</v>
      </c>
      <c r="O841" s="8">
        <f>_xlfn.XLOOKUP(Main[[#This Row],[Patient_ID]],Financials[Patient_ID],Financials[Total_Bill_Amount])</f>
        <v>8044</v>
      </c>
      <c r="P841">
        <f>_xlfn.XLOOKUP(Main[[#This Row],[Patient_ID]],Financials[Patient_ID],Financials[Insurance_Coverage])</f>
        <v>6328.0276793628454</v>
      </c>
      <c r="Q841">
        <f>Main[[#This Row],[Total  Bill Amount]]-Main[[#This Row],[Insurance Coverage]]</f>
        <v>1715.9723206371546</v>
      </c>
      <c r="R841">
        <f>_xlfn.XLOOKUP(Main[[#This Row],[Patient_ID]],Hospitalvisits[Patient_ID],Hospitalvisits[Readmission Status])</f>
        <v>0</v>
      </c>
      <c r="S841" t="str">
        <f>_xlfn.XLOOKUP(Main[[#This Row],[Patient_ID]],Hospitalvisits[Patient_ID],Hospitalvisits[Hospital_Bed])</f>
        <v>Private Room</v>
      </c>
    </row>
    <row r="842" spans="1:19">
      <c r="A842">
        <v>926</v>
      </c>
      <c r="B842" t="s">
        <v>939</v>
      </c>
      <c r="C842">
        <v>65</v>
      </c>
      <c r="D842" t="str" cm="1">
        <f t="array" ref="D842">_xlfn.IFS(Main[[#This Row],[Age]]&lt;=23,"[0-23]",Main[[#This Row],[Age]]&lt;=45,"[24-45]",Main[[#This Row],[Age]]&lt;=68,"[46-68]",Main[[#This Row],[Age]]&gt;68,"[68+]")</f>
        <v>[46-68]</v>
      </c>
      <c r="E842" t="s">
        <v>9</v>
      </c>
      <c r="F842" t="s">
        <v>16</v>
      </c>
      <c r="G842" s="6">
        <v>32.119144389867003</v>
      </c>
      <c r="H842">
        <v>0</v>
      </c>
      <c r="I842">
        <v>7</v>
      </c>
      <c r="J842" s="3">
        <f>_xlfn.XLOOKUP(Main[[#This Row],[Patient_ID]],Hospitalvisits[Patient_ID],Hospitalvisits[Admission_Date])</f>
        <v>44776</v>
      </c>
      <c r="K842" s="3">
        <f>_xlfn.XLOOKUP(Main[[#This Row],[Patient_ID]],Hospitalvisits[Patient_ID],Hospitalvisits[Discharge_Date])</f>
        <v>44781</v>
      </c>
      <c r="L842">
        <f>Main[[#This Row],[Discharge Date]]-Main[[#This Row],[Admission Date]]</f>
        <v>5</v>
      </c>
      <c r="M842" t="str">
        <f>_xlfn.XLOOKUP(Main[[#This Row],[Patient_ID]],Hospitalvisits[Patient_ID],Hospitalvisits[Medical_Condition])</f>
        <v>Hypertension</v>
      </c>
      <c r="N842" t="str">
        <f>_xlfn.XLOOKUP(Main[[#This Row],[Patient_ID]],Hospitalvisits[Patient_ID],Hospitalvisits[Department])</f>
        <v>Cardiology</v>
      </c>
      <c r="O842" s="8">
        <f>_xlfn.XLOOKUP(Main[[#This Row],[Patient_ID]],Financials[Patient_ID],Financials[Total_Bill_Amount])</f>
        <v>29444</v>
      </c>
      <c r="P842">
        <f>_xlfn.XLOOKUP(Main[[#This Row],[Patient_ID]],Financials[Patient_ID],Financials[Insurance_Coverage])</f>
        <v>25565.196902431398</v>
      </c>
      <c r="Q842">
        <f>Main[[#This Row],[Total  Bill Amount]]-Main[[#This Row],[Insurance Coverage]]</f>
        <v>3878.8030975686015</v>
      </c>
      <c r="R842">
        <f>_xlfn.XLOOKUP(Main[[#This Row],[Patient_ID]],Hospitalvisits[Patient_ID],Hospitalvisits[Readmission Status])</f>
        <v>0</v>
      </c>
      <c r="S842" t="str">
        <f>_xlfn.XLOOKUP(Main[[#This Row],[Patient_ID]],Hospitalvisits[Patient_ID],Hospitalvisits[Hospital_Bed])</f>
        <v>Private Room</v>
      </c>
    </row>
    <row r="843" spans="1:19">
      <c r="A843">
        <v>927</v>
      </c>
      <c r="B843" t="s">
        <v>940</v>
      </c>
      <c r="C843">
        <v>4</v>
      </c>
      <c r="D843" t="str" cm="1">
        <f t="array" ref="D843">_xlfn.IFS(Main[[#This Row],[Age]]&lt;=23,"[0-23]",Main[[#This Row],[Age]]&lt;=45,"[24-45]",Main[[#This Row],[Age]]&lt;=68,"[46-68]",Main[[#This Row],[Age]]&gt;68,"[68+]")</f>
        <v>[0-23]</v>
      </c>
      <c r="E843" t="s">
        <v>9</v>
      </c>
      <c r="F843" t="s">
        <v>13</v>
      </c>
      <c r="G843" s="6">
        <v>25.564211591720319</v>
      </c>
      <c r="H843">
        <v>3</v>
      </c>
      <c r="I843">
        <v>5</v>
      </c>
      <c r="J843" s="3">
        <f>_xlfn.XLOOKUP(Main[[#This Row],[Patient_ID]],Hospitalvisits[Patient_ID],Hospitalvisits[Admission_Date])</f>
        <v>44744</v>
      </c>
      <c r="K843" s="3">
        <f>_xlfn.XLOOKUP(Main[[#This Row],[Patient_ID]],Hospitalvisits[Patient_ID],Hospitalvisits[Discharge_Date])</f>
        <v>44752</v>
      </c>
      <c r="L843">
        <f>Main[[#This Row],[Discharge Date]]-Main[[#This Row],[Admission Date]]</f>
        <v>8</v>
      </c>
      <c r="M843" t="str">
        <f>_xlfn.XLOOKUP(Main[[#This Row],[Patient_ID]],Hospitalvisits[Patient_ID],Hospitalvisits[Medical_Condition])</f>
        <v>Internal Bleeding</v>
      </c>
      <c r="N843" t="str">
        <f>_xlfn.XLOOKUP(Main[[#This Row],[Patient_ID]],Hospitalvisits[Patient_ID],Hospitalvisits[Department])</f>
        <v>Emergency</v>
      </c>
      <c r="O843" s="8">
        <f>_xlfn.XLOOKUP(Main[[#This Row],[Patient_ID]],Financials[Patient_ID],Financials[Total_Bill_Amount])</f>
        <v>7668</v>
      </c>
      <c r="P843">
        <f>_xlfn.XLOOKUP(Main[[#This Row],[Patient_ID]],Financials[Patient_ID],Financials[Insurance_Coverage])</f>
        <v>6797.1954445862493</v>
      </c>
      <c r="Q843">
        <f>Main[[#This Row],[Total  Bill Amount]]-Main[[#This Row],[Insurance Coverage]]</f>
        <v>870.80455541375068</v>
      </c>
      <c r="R843">
        <f>_xlfn.XLOOKUP(Main[[#This Row],[Patient_ID]],Hospitalvisits[Patient_ID],Hospitalvisits[Readmission Status])</f>
        <v>0</v>
      </c>
      <c r="S843" t="str">
        <f>_xlfn.XLOOKUP(Main[[#This Row],[Patient_ID]],Hospitalvisits[Patient_ID],Hospitalvisits[Hospital_Bed])</f>
        <v>ICU</v>
      </c>
    </row>
    <row r="844" spans="1:19">
      <c r="A844">
        <v>928</v>
      </c>
      <c r="B844" t="s">
        <v>941</v>
      </c>
      <c r="C844">
        <v>68</v>
      </c>
      <c r="D844" t="str" cm="1">
        <f t="array" ref="D844">_xlfn.IFS(Main[[#This Row],[Age]]&lt;=23,"[0-23]",Main[[#This Row],[Age]]&lt;=45,"[24-45]",Main[[#This Row],[Age]]&lt;=68,"[46-68]",Main[[#This Row],[Age]]&gt;68,"[68+]")</f>
        <v>[46-68]</v>
      </c>
      <c r="E844" t="s">
        <v>12</v>
      </c>
      <c r="F844" t="s">
        <v>18</v>
      </c>
      <c r="G844" s="6">
        <v>23.136630821543569</v>
      </c>
      <c r="H844">
        <v>5</v>
      </c>
      <c r="I844">
        <v>9</v>
      </c>
      <c r="J844" s="3">
        <f>_xlfn.XLOOKUP(Main[[#This Row],[Patient_ID]],Hospitalvisits[Patient_ID],Hospitalvisits[Admission_Date])</f>
        <v>45308</v>
      </c>
      <c r="K844" s="3">
        <f>_xlfn.XLOOKUP(Main[[#This Row],[Patient_ID]],Hospitalvisits[Patient_ID],Hospitalvisits[Discharge_Date])</f>
        <v>45311</v>
      </c>
      <c r="L844">
        <f>Main[[#This Row],[Discharge Date]]-Main[[#This Row],[Admission Date]]</f>
        <v>3</v>
      </c>
      <c r="M844" t="str">
        <f>_xlfn.XLOOKUP(Main[[#This Row],[Patient_ID]],Hospitalvisits[Patient_ID],Hospitalvisits[Medical_Condition])</f>
        <v>Asthma</v>
      </c>
      <c r="N844" t="str">
        <f>_xlfn.XLOOKUP(Main[[#This Row],[Patient_ID]],Hospitalvisits[Patient_ID],Hospitalvisits[Department])</f>
        <v>Pediatrics</v>
      </c>
      <c r="O844" s="8">
        <f>_xlfn.XLOOKUP(Main[[#This Row],[Patient_ID]],Financials[Patient_ID],Financials[Total_Bill_Amount])</f>
        <v>16211</v>
      </c>
      <c r="P844">
        <f>_xlfn.XLOOKUP(Main[[#This Row],[Patient_ID]],Financials[Patient_ID],Financials[Insurance_Coverage])</f>
        <v>10931.731364111451</v>
      </c>
      <c r="Q844">
        <f>Main[[#This Row],[Total  Bill Amount]]-Main[[#This Row],[Insurance Coverage]]</f>
        <v>5279.2686358885494</v>
      </c>
      <c r="R844">
        <f>_xlfn.XLOOKUP(Main[[#This Row],[Patient_ID]],Hospitalvisits[Patient_ID],Hospitalvisits[Readmission Status])</f>
        <v>0</v>
      </c>
      <c r="S844" t="str">
        <f>_xlfn.XLOOKUP(Main[[#This Row],[Patient_ID]],Hospitalvisits[Patient_ID],Hospitalvisits[Hospital_Bed])</f>
        <v>Private Room</v>
      </c>
    </row>
    <row r="845" spans="1:19">
      <c r="A845">
        <v>929</v>
      </c>
      <c r="B845" t="s">
        <v>942</v>
      </c>
      <c r="C845">
        <v>46</v>
      </c>
      <c r="D845" t="str" cm="1">
        <f t="array" ref="D845">_xlfn.IFS(Main[[#This Row],[Age]]&lt;=23,"[0-23]",Main[[#This Row],[Age]]&lt;=45,"[24-45]",Main[[#This Row],[Age]]&lt;=68,"[46-68]",Main[[#This Row],[Age]]&gt;68,"[68+]")</f>
        <v>[46-68]</v>
      </c>
      <c r="E845" t="s">
        <v>12</v>
      </c>
      <c r="F845" t="s">
        <v>13</v>
      </c>
      <c r="G845" s="6">
        <v>24.790235259122198</v>
      </c>
      <c r="H845">
        <v>2</v>
      </c>
      <c r="I845">
        <v>7</v>
      </c>
      <c r="J845" s="3">
        <f>_xlfn.XLOOKUP(Main[[#This Row],[Patient_ID]],Hospitalvisits[Patient_ID],Hospitalvisits[Admission_Date])</f>
        <v>44625</v>
      </c>
      <c r="K845" s="3">
        <f>_xlfn.XLOOKUP(Main[[#This Row],[Patient_ID]],Hospitalvisits[Patient_ID],Hospitalvisits[Discharge_Date])</f>
        <v>44645</v>
      </c>
      <c r="L845">
        <f>Main[[#This Row],[Discharge Date]]-Main[[#This Row],[Admission Date]]</f>
        <v>20</v>
      </c>
      <c r="M845" t="str">
        <f>_xlfn.XLOOKUP(Main[[#This Row],[Patient_ID]],Hospitalvisits[Patient_ID],Hospitalvisits[Medical_Condition])</f>
        <v>Cancer</v>
      </c>
      <c r="N845" t="str">
        <f>_xlfn.XLOOKUP(Main[[#This Row],[Patient_ID]],Hospitalvisits[Patient_ID],Hospitalvisits[Department])</f>
        <v>Oncology</v>
      </c>
      <c r="O845" s="8">
        <f>_xlfn.XLOOKUP(Main[[#This Row],[Patient_ID]],Financials[Patient_ID],Financials[Total_Bill_Amount])</f>
        <v>23094</v>
      </c>
      <c r="P845">
        <f>_xlfn.XLOOKUP(Main[[#This Row],[Patient_ID]],Financials[Patient_ID],Financials[Insurance_Coverage])</f>
        <v>19313.478226790481</v>
      </c>
      <c r="Q845">
        <f>Main[[#This Row],[Total  Bill Amount]]-Main[[#This Row],[Insurance Coverage]]</f>
        <v>3780.5217732095189</v>
      </c>
      <c r="R845">
        <f>_xlfn.XLOOKUP(Main[[#This Row],[Patient_ID]],Hospitalvisits[Patient_ID],Hospitalvisits[Readmission Status])</f>
        <v>0</v>
      </c>
      <c r="S845" t="str">
        <f>_xlfn.XLOOKUP(Main[[#This Row],[Patient_ID]],Hospitalvisits[Patient_ID],Hospitalvisits[Hospital_Bed])</f>
        <v>General Ward</v>
      </c>
    </row>
    <row r="846" spans="1:19">
      <c r="A846">
        <v>930</v>
      </c>
      <c r="B846" t="s">
        <v>943</v>
      </c>
      <c r="C846">
        <v>81</v>
      </c>
      <c r="D846" t="str" cm="1">
        <f t="array" ref="D846">_xlfn.IFS(Main[[#This Row],[Age]]&lt;=23,"[0-23]",Main[[#This Row],[Age]]&lt;=45,"[24-45]",Main[[#This Row],[Age]]&lt;=68,"[46-68]",Main[[#This Row],[Age]]&gt;68,"[68+]")</f>
        <v>[68+]</v>
      </c>
      <c r="E846" t="s">
        <v>9</v>
      </c>
      <c r="F846" t="s">
        <v>10</v>
      </c>
      <c r="G846" s="6">
        <v>36.086658392412133</v>
      </c>
      <c r="H846">
        <v>5</v>
      </c>
      <c r="I846">
        <v>4</v>
      </c>
      <c r="J846" s="3">
        <f>_xlfn.XLOOKUP(Main[[#This Row],[Patient_ID]],Hospitalvisits[Patient_ID],Hospitalvisits[Admission_Date])</f>
        <v>44618</v>
      </c>
      <c r="K846" s="3">
        <f>_xlfn.XLOOKUP(Main[[#This Row],[Patient_ID]],Hospitalvisits[Patient_ID],Hospitalvisits[Discharge_Date])</f>
        <v>44634</v>
      </c>
      <c r="L846">
        <f>Main[[#This Row],[Discharge Date]]-Main[[#This Row],[Admission Date]]</f>
        <v>16</v>
      </c>
      <c r="M846" t="str">
        <f>_xlfn.XLOOKUP(Main[[#This Row],[Patient_ID]],Hospitalvisits[Patient_ID],Hospitalvisits[Medical_Condition])</f>
        <v>Tumor</v>
      </c>
      <c r="N846" t="str">
        <f>_xlfn.XLOOKUP(Main[[#This Row],[Patient_ID]],Hospitalvisits[Patient_ID],Hospitalvisits[Department])</f>
        <v>Oncology</v>
      </c>
      <c r="O846" s="8">
        <f>_xlfn.XLOOKUP(Main[[#This Row],[Patient_ID]],Financials[Patient_ID],Financials[Total_Bill_Amount])</f>
        <v>10108</v>
      </c>
      <c r="P846">
        <f>_xlfn.XLOOKUP(Main[[#This Row],[Patient_ID]],Financials[Patient_ID],Financials[Insurance_Coverage])</f>
        <v>6626.7275150654286</v>
      </c>
      <c r="Q846">
        <f>Main[[#This Row],[Total  Bill Amount]]-Main[[#This Row],[Insurance Coverage]]</f>
        <v>3481.2724849345714</v>
      </c>
      <c r="R846">
        <f>_xlfn.XLOOKUP(Main[[#This Row],[Patient_ID]],Hospitalvisits[Patient_ID],Hospitalvisits[Readmission Status])</f>
        <v>0</v>
      </c>
      <c r="S846" t="str">
        <f>_xlfn.XLOOKUP(Main[[#This Row],[Patient_ID]],Hospitalvisits[Patient_ID],Hospitalvisits[Hospital_Bed])</f>
        <v>Semi-Private Room</v>
      </c>
    </row>
    <row r="847" spans="1:19">
      <c r="A847">
        <v>931</v>
      </c>
      <c r="B847" t="s">
        <v>944</v>
      </c>
      <c r="C847">
        <v>39</v>
      </c>
      <c r="D847" t="str" cm="1">
        <f t="array" ref="D847">_xlfn.IFS(Main[[#This Row],[Age]]&lt;=23,"[0-23]",Main[[#This Row],[Age]]&lt;=45,"[24-45]",Main[[#This Row],[Age]]&lt;=68,"[46-68]",Main[[#This Row],[Age]]&gt;68,"[68+]")</f>
        <v>[24-45]</v>
      </c>
      <c r="E847" t="s">
        <v>9</v>
      </c>
      <c r="F847" t="s">
        <v>13</v>
      </c>
      <c r="G847" s="6">
        <v>18.246270430099749</v>
      </c>
      <c r="H847">
        <v>5</v>
      </c>
      <c r="I847">
        <v>6</v>
      </c>
      <c r="J847" s="3">
        <f>_xlfn.XLOOKUP(Main[[#This Row],[Patient_ID]],Hospitalvisits[Patient_ID],Hospitalvisits[Admission_Date])</f>
        <v>44632</v>
      </c>
      <c r="K847" s="3">
        <f>_xlfn.XLOOKUP(Main[[#This Row],[Patient_ID]],Hospitalvisits[Patient_ID],Hospitalvisits[Discharge_Date])</f>
        <v>44640</v>
      </c>
      <c r="L847">
        <f>Main[[#This Row],[Discharge Date]]-Main[[#This Row],[Admission Date]]</f>
        <v>8</v>
      </c>
      <c r="M847" t="str">
        <f>_xlfn.XLOOKUP(Main[[#This Row],[Patient_ID]],Hospitalvisits[Patient_ID],Hospitalvisits[Medical_Condition])</f>
        <v>Internal Bleeding</v>
      </c>
      <c r="N847" t="str">
        <f>_xlfn.XLOOKUP(Main[[#This Row],[Patient_ID]],Hospitalvisits[Patient_ID],Hospitalvisits[Department])</f>
        <v>Emergency</v>
      </c>
      <c r="O847" s="8">
        <f>_xlfn.XLOOKUP(Main[[#This Row],[Patient_ID]],Financials[Patient_ID],Financials[Total_Bill_Amount])</f>
        <v>27388</v>
      </c>
      <c r="P847">
        <f>_xlfn.XLOOKUP(Main[[#This Row],[Patient_ID]],Financials[Patient_ID],Financials[Insurance_Coverage])</f>
        <v>23096.970783992099</v>
      </c>
      <c r="Q847">
        <f>Main[[#This Row],[Total  Bill Amount]]-Main[[#This Row],[Insurance Coverage]]</f>
        <v>4291.0292160079007</v>
      </c>
      <c r="R847">
        <f>_xlfn.XLOOKUP(Main[[#This Row],[Patient_ID]],Hospitalvisits[Patient_ID],Hospitalvisits[Readmission Status])</f>
        <v>0</v>
      </c>
      <c r="S847" t="str">
        <f>_xlfn.XLOOKUP(Main[[#This Row],[Patient_ID]],Hospitalvisits[Patient_ID],Hospitalvisits[Hospital_Bed])</f>
        <v>ICU</v>
      </c>
    </row>
    <row r="848" spans="1:19">
      <c r="A848">
        <v>932</v>
      </c>
      <c r="B848" t="s">
        <v>945</v>
      </c>
      <c r="C848">
        <v>33</v>
      </c>
      <c r="D848" t="str" cm="1">
        <f t="array" ref="D848">_xlfn.IFS(Main[[#This Row],[Age]]&lt;=23,"[0-23]",Main[[#This Row],[Age]]&lt;=45,"[24-45]",Main[[#This Row],[Age]]&lt;=68,"[46-68]",Main[[#This Row],[Age]]&gt;68,"[68+]")</f>
        <v>[24-45]</v>
      </c>
      <c r="E848" t="s">
        <v>9</v>
      </c>
      <c r="F848" t="s">
        <v>10</v>
      </c>
      <c r="G848" s="6">
        <v>23.771534434535159</v>
      </c>
      <c r="H848">
        <v>4</v>
      </c>
      <c r="I848">
        <v>10</v>
      </c>
      <c r="J848" s="3">
        <f>_xlfn.XLOOKUP(Main[[#This Row],[Patient_ID]],Hospitalvisits[Patient_ID],Hospitalvisits[Admission_Date])</f>
        <v>44994</v>
      </c>
      <c r="K848" s="3">
        <f>_xlfn.XLOOKUP(Main[[#This Row],[Patient_ID]],Hospitalvisits[Patient_ID],Hospitalvisits[Discharge_Date])</f>
        <v>44999</v>
      </c>
      <c r="L848">
        <f>Main[[#This Row],[Discharge Date]]-Main[[#This Row],[Admission Date]]</f>
        <v>5</v>
      </c>
      <c r="M848" t="str">
        <f>_xlfn.XLOOKUP(Main[[#This Row],[Patient_ID]],Hospitalvisits[Patient_ID],Hospitalvisits[Medical_Condition])</f>
        <v>Hypertension</v>
      </c>
      <c r="N848" t="str">
        <f>_xlfn.XLOOKUP(Main[[#This Row],[Patient_ID]],Hospitalvisits[Patient_ID],Hospitalvisits[Department])</f>
        <v>Cardiology</v>
      </c>
      <c r="O848" s="8">
        <f>_xlfn.XLOOKUP(Main[[#This Row],[Patient_ID]],Financials[Patient_ID],Financials[Total_Bill_Amount])</f>
        <v>25716</v>
      </c>
      <c r="P848">
        <f>_xlfn.XLOOKUP(Main[[#This Row],[Patient_ID]],Financials[Patient_ID],Financials[Insurance_Coverage])</f>
        <v>16159.587097562469</v>
      </c>
      <c r="Q848">
        <f>Main[[#This Row],[Total  Bill Amount]]-Main[[#This Row],[Insurance Coverage]]</f>
        <v>9556.4129024375306</v>
      </c>
      <c r="R848">
        <f>_xlfn.XLOOKUP(Main[[#This Row],[Patient_ID]],Hospitalvisits[Patient_ID],Hospitalvisits[Readmission Status])</f>
        <v>0</v>
      </c>
      <c r="S848" t="str">
        <f>_xlfn.XLOOKUP(Main[[#This Row],[Patient_ID]],Hospitalvisits[Patient_ID],Hospitalvisits[Hospital_Bed])</f>
        <v>General Ward</v>
      </c>
    </row>
    <row r="849" spans="1:19">
      <c r="A849">
        <v>933</v>
      </c>
      <c r="B849" t="s">
        <v>946</v>
      </c>
      <c r="C849">
        <v>35</v>
      </c>
      <c r="D849" t="str" cm="1">
        <f t="array" ref="D849">_xlfn.IFS(Main[[#This Row],[Age]]&lt;=23,"[0-23]",Main[[#This Row],[Age]]&lt;=45,"[24-45]",Main[[#This Row],[Age]]&lt;=68,"[46-68]",Main[[#This Row],[Age]]&gt;68,"[68+]")</f>
        <v>[24-45]</v>
      </c>
      <c r="E849" t="s">
        <v>12</v>
      </c>
      <c r="F849" t="s">
        <v>13</v>
      </c>
      <c r="G849" s="6">
        <v>28.068254592499489</v>
      </c>
      <c r="H849">
        <v>3</v>
      </c>
      <c r="I849">
        <v>1</v>
      </c>
      <c r="J849" s="3">
        <f>_xlfn.XLOOKUP(Main[[#This Row],[Patient_ID]],Hospitalvisits[Patient_ID],Hospitalvisits[Admission_Date])</f>
        <v>44580</v>
      </c>
      <c r="K849" s="3">
        <f>_xlfn.XLOOKUP(Main[[#This Row],[Patient_ID]],Hospitalvisits[Patient_ID],Hospitalvisits[Discharge_Date])</f>
        <v>44582</v>
      </c>
      <c r="L849">
        <f>Main[[#This Row],[Discharge Date]]-Main[[#This Row],[Admission Date]]</f>
        <v>2</v>
      </c>
      <c r="M849" t="str">
        <f>_xlfn.XLOOKUP(Main[[#This Row],[Patient_ID]],Hospitalvisits[Patient_ID],Hospitalvisits[Medical_Condition])</f>
        <v>Arthritis</v>
      </c>
      <c r="N849" t="str">
        <f>_xlfn.XLOOKUP(Main[[#This Row],[Patient_ID]],Hospitalvisits[Patient_ID],Hospitalvisits[Department])</f>
        <v>Orthopedics</v>
      </c>
      <c r="O849" s="8">
        <f>_xlfn.XLOOKUP(Main[[#This Row],[Patient_ID]],Financials[Patient_ID],Financials[Total_Bill_Amount])</f>
        <v>26749</v>
      </c>
      <c r="P849">
        <f>_xlfn.XLOOKUP(Main[[#This Row],[Patient_ID]],Financials[Patient_ID],Financials[Insurance_Coverage])</f>
        <v>14254.800776284301</v>
      </c>
      <c r="Q849">
        <f>Main[[#This Row],[Total  Bill Amount]]-Main[[#This Row],[Insurance Coverage]]</f>
        <v>12494.199223715699</v>
      </c>
      <c r="R849">
        <f>_xlfn.XLOOKUP(Main[[#This Row],[Patient_ID]],Hospitalvisits[Patient_ID],Hospitalvisits[Readmission Status])</f>
        <v>0</v>
      </c>
      <c r="S849" t="str">
        <f>_xlfn.XLOOKUP(Main[[#This Row],[Patient_ID]],Hospitalvisits[Patient_ID],Hospitalvisits[Hospital_Bed])</f>
        <v>General Ward</v>
      </c>
    </row>
    <row r="850" spans="1:19">
      <c r="A850">
        <v>934</v>
      </c>
      <c r="B850" t="s">
        <v>947</v>
      </c>
      <c r="C850">
        <v>80</v>
      </c>
      <c r="D850" t="str" cm="1">
        <f t="array" ref="D850">_xlfn.IFS(Main[[#This Row],[Age]]&lt;=23,"[0-23]",Main[[#This Row],[Age]]&lt;=45,"[24-45]",Main[[#This Row],[Age]]&lt;=68,"[46-68]",Main[[#This Row],[Age]]&gt;68,"[68+]")</f>
        <v>[68+]</v>
      </c>
      <c r="E850" t="s">
        <v>12</v>
      </c>
      <c r="F850" t="s">
        <v>10</v>
      </c>
      <c r="G850" s="6">
        <v>15.84706575636385</v>
      </c>
      <c r="H850">
        <v>1</v>
      </c>
      <c r="I850">
        <v>4</v>
      </c>
      <c r="J850" s="3">
        <f>_xlfn.XLOOKUP(Main[[#This Row],[Patient_ID]],Hospitalvisits[Patient_ID],Hospitalvisits[Admission_Date])</f>
        <v>44826</v>
      </c>
      <c r="K850" s="3">
        <f>_xlfn.XLOOKUP(Main[[#This Row],[Patient_ID]],Hospitalvisits[Patient_ID],Hospitalvisits[Discharge_Date])</f>
        <v>44831</v>
      </c>
      <c r="L850">
        <f>Main[[#This Row],[Discharge Date]]-Main[[#This Row],[Admission Date]]</f>
        <v>5</v>
      </c>
      <c r="M850" t="str">
        <f>_xlfn.XLOOKUP(Main[[#This Row],[Patient_ID]],Hospitalvisits[Patient_ID],Hospitalvisits[Medical_Condition])</f>
        <v>Stroke</v>
      </c>
      <c r="N850" t="str">
        <f>_xlfn.XLOOKUP(Main[[#This Row],[Patient_ID]],Hospitalvisits[Patient_ID],Hospitalvisits[Department])</f>
        <v>Neurology</v>
      </c>
      <c r="O850" s="8">
        <f>_xlfn.XLOOKUP(Main[[#This Row],[Patient_ID]],Financials[Patient_ID],Financials[Total_Bill_Amount])</f>
        <v>16424</v>
      </c>
      <c r="P850">
        <f>_xlfn.XLOOKUP(Main[[#This Row],[Patient_ID]],Financials[Patient_ID],Financials[Insurance_Coverage])</f>
        <v>14112.441753032081</v>
      </c>
      <c r="Q850">
        <f>Main[[#This Row],[Total  Bill Amount]]-Main[[#This Row],[Insurance Coverage]]</f>
        <v>2311.5582469679193</v>
      </c>
      <c r="R850">
        <f>_xlfn.XLOOKUP(Main[[#This Row],[Patient_ID]],Hospitalvisits[Patient_ID],Hospitalvisits[Readmission Status])</f>
        <v>0</v>
      </c>
      <c r="S850" t="str">
        <f>_xlfn.XLOOKUP(Main[[#This Row],[Patient_ID]],Hospitalvisits[Patient_ID],Hospitalvisits[Hospital_Bed])</f>
        <v>General Ward</v>
      </c>
    </row>
    <row r="851" spans="1:19">
      <c r="A851">
        <v>935</v>
      </c>
      <c r="B851" t="s">
        <v>948</v>
      </c>
      <c r="C851">
        <v>50</v>
      </c>
      <c r="D851" t="str" cm="1">
        <f t="array" ref="D851">_xlfn.IFS(Main[[#This Row],[Age]]&lt;=23,"[0-23]",Main[[#This Row],[Age]]&lt;=45,"[24-45]",Main[[#This Row],[Age]]&lt;=68,"[46-68]",Main[[#This Row],[Age]]&gt;68,"[68+]")</f>
        <v>[46-68]</v>
      </c>
      <c r="E851" t="s">
        <v>9</v>
      </c>
      <c r="F851" t="s">
        <v>13</v>
      </c>
      <c r="G851" s="6">
        <v>34.978717544955089</v>
      </c>
      <c r="H851">
        <v>4</v>
      </c>
      <c r="I851">
        <v>2</v>
      </c>
      <c r="J851" s="3">
        <f>_xlfn.XLOOKUP(Main[[#This Row],[Patient_ID]],Hospitalvisits[Patient_ID],Hospitalvisits[Admission_Date])</f>
        <v>44776</v>
      </c>
      <c r="K851" s="3">
        <f>_xlfn.XLOOKUP(Main[[#This Row],[Patient_ID]],Hospitalvisits[Patient_ID],Hospitalvisits[Discharge_Date])</f>
        <v>44780</v>
      </c>
      <c r="L851">
        <f>Main[[#This Row],[Discharge Date]]-Main[[#This Row],[Admission Date]]</f>
        <v>4</v>
      </c>
      <c r="M851" t="str">
        <f>_xlfn.XLOOKUP(Main[[#This Row],[Patient_ID]],Hospitalvisits[Patient_ID],Hospitalvisits[Medical_Condition])</f>
        <v>Severe Trauma</v>
      </c>
      <c r="N851" t="str">
        <f>_xlfn.XLOOKUP(Main[[#This Row],[Patient_ID]],Hospitalvisits[Patient_ID],Hospitalvisits[Department])</f>
        <v>Emergency</v>
      </c>
      <c r="O851" s="8">
        <f>_xlfn.XLOOKUP(Main[[#This Row],[Patient_ID]],Financials[Patient_ID],Financials[Total_Bill_Amount])</f>
        <v>20281</v>
      </c>
      <c r="P851">
        <f>_xlfn.XLOOKUP(Main[[#This Row],[Patient_ID]],Financials[Patient_ID],Financials[Insurance_Coverage])</f>
        <v>14839.13131280671</v>
      </c>
      <c r="Q851">
        <f>Main[[#This Row],[Total  Bill Amount]]-Main[[#This Row],[Insurance Coverage]]</f>
        <v>5441.8686871932896</v>
      </c>
      <c r="R851">
        <f>_xlfn.XLOOKUP(Main[[#This Row],[Patient_ID]],Hospitalvisits[Patient_ID],Hospitalvisits[Readmission Status])</f>
        <v>1</v>
      </c>
      <c r="S851" t="str">
        <f>_xlfn.XLOOKUP(Main[[#This Row],[Patient_ID]],Hospitalvisits[Patient_ID],Hospitalvisits[Hospital_Bed])</f>
        <v>Semi-Private Room</v>
      </c>
    </row>
    <row r="852" spans="1:19">
      <c r="A852">
        <v>936</v>
      </c>
      <c r="B852" t="s">
        <v>949</v>
      </c>
      <c r="C852">
        <v>20</v>
      </c>
      <c r="D852" t="str" cm="1">
        <f t="array" ref="D852">_xlfn.IFS(Main[[#This Row],[Age]]&lt;=23,"[0-23]",Main[[#This Row],[Age]]&lt;=45,"[24-45]",Main[[#This Row],[Age]]&lt;=68,"[46-68]",Main[[#This Row],[Age]]&gt;68,"[68+]")</f>
        <v>[0-23]</v>
      </c>
      <c r="E852" t="s">
        <v>12</v>
      </c>
      <c r="F852" t="s">
        <v>18</v>
      </c>
      <c r="G852" s="6">
        <v>18.18995837143223</v>
      </c>
      <c r="H852">
        <v>3</v>
      </c>
      <c r="I852">
        <v>9</v>
      </c>
      <c r="J852" s="3">
        <f>_xlfn.XLOOKUP(Main[[#This Row],[Patient_ID]],Hospitalvisits[Patient_ID],Hospitalvisits[Admission_Date])</f>
        <v>45406</v>
      </c>
      <c r="K852" s="3">
        <f>_xlfn.XLOOKUP(Main[[#This Row],[Patient_ID]],Hospitalvisits[Patient_ID],Hospitalvisits[Discharge_Date])</f>
        <v>45410</v>
      </c>
      <c r="L852">
        <f>Main[[#This Row],[Discharge Date]]-Main[[#This Row],[Admission Date]]</f>
        <v>4</v>
      </c>
      <c r="M852" t="str">
        <f>_xlfn.XLOOKUP(Main[[#This Row],[Patient_ID]],Hospitalvisits[Patient_ID],Hospitalvisits[Medical_Condition])</f>
        <v>Severe Trauma</v>
      </c>
      <c r="N852" t="str">
        <f>_xlfn.XLOOKUP(Main[[#This Row],[Patient_ID]],Hospitalvisits[Patient_ID],Hospitalvisits[Department])</f>
        <v>Emergency</v>
      </c>
      <c r="O852" s="8">
        <f>_xlfn.XLOOKUP(Main[[#This Row],[Patient_ID]],Financials[Patient_ID],Financials[Total_Bill_Amount])</f>
        <v>5814</v>
      </c>
      <c r="P852">
        <f>_xlfn.XLOOKUP(Main[[#This Row],[Patient_ID]],Financials[Patient_ID],Financials[Insurance_Coverage])</f>
        <v>4863.5818019568651</v>
      </c>
      <c r="Q852">
        <f>Main[[#This Row],[Total  Bill Amount]]-Main[[#This Row],[Insurance Coverage]]</f>
        <v>950.41819804313491</v>
      </c>
      <c r="R852">
        <f>_xlfn.XLOOKUP(Main[[#This Row],[Patient_ID]],Hospitalvisits[Patient_ID],Hospitalvisits[Readmission Status])</f>
        <v>0</v>
      </c>
      <c r="S852" t="str">
        <f>_xlfn.XLOOKUP(Main[[#This Row],[Patient_ID]],Hospitalvisits[Patient_ID],Hospitalvisits[Hospital_Bed])</f>
        <v>ICU</v>
      </c>
    </row>
    <row r="853" spans="1:19">
      <c r="A853">
        <v>937</v>
      </c>
      <c r="B853" t="s">
        <v>950</v>
      </c>
      <c r="C853">
        <v>2</v>
      </c>
      <c r="D853" t="str" cm="1">
        <f t="array" ref="D853">_xlfn.IFS(Main[[#This Row],[Age]]&lt;=23,"[0-23]",Main[[#This Row],[Age]]&lt;=45,"[24-45]",Main[[#This Row],[Age]]&lt;=68,"[46-68]",Main[[#This Row],[Age]]&gt;68,"[68+]")</f>
        <v>[0-23]</v>
      </c>
      <c r="E853" t="s">
        <v>9</v>
      </c>
      <c r="F853" t="s">
        <v>18</v>
      </c>
      <c r="G853" s="6">
        <v>18.607296270660719</v>
      </c>
      <c r="H853">
        <v>0</v>
      </c>
      <c r="I853">
        <v>9</v>
      </c>
      <c r="J853" s="3">
        <f>_xlfn.XLOOKUP(Main[[#This Row],[Patient_ID]],Hospitalvisits[Patient_ID],Hospitalvisits[Admission_Date])</f>
        <v>44940</v>
      </c>
      <c r="K853" s="3">
        <f>_xlfn.XLOOKUP(Main[[#This Row],[Patient_ID]],Hospitalvisits[Patient_ID],Hospitalvisits[Discharge_Date])</f>
        <v>44950</v>
      </c>
      <c r="L853">
        <f>Main[[#This Row],[Discharge Date]]-Main[[#This Row],[Admission Date]]</f>
        <v>10</v>
      </c>
      <c r="M853" t="str">
        <f>_xlfn.XLOOKUP(Main[[#This Row],[Patient_ID]],Hospitalvisits[Patient_ID],Hospitalvisits[Medical_Condition])</f>
        <v>Internal Bleeding</v>
      </c>
      <c r="N853" t="str">
        <f>_xlfn.XLOOKUP(Main[[#This Row],[Patient_ID]],Hospitalvisits[Patient_ID],Hospitalvisits[Department])</f>
        <v>Emergency</v>
      </c>
      <c r="O853" s="8">
        <f>_xlfn.XLOOKUP(Main[[#This Row],[Patient_ID]],Financials[Patient_ID],Financials[Total_Bill_Amount])</f>
        <v>13437</v>
      </c>
      <c r="P853">
        <f>_xlfn.XLOOKUP(Main[[#This Row],[Patient_ID]],Financials[Patient_ID],Financials[Insurance_Coverage])</f>
        <v>10231.680733615531</v>
      </c>
      <c r="Q853">
        <f>Main[[#This Row],[Total  Bill Amount]]-Main[[#This Row],[Insurance Coverage]]</f>
        <v>3205.3192663844693</v>
      </c>
      <c r="R853">
        <f>_xlfn.XLOOKUP(Main[[#This Row],[Patient_ID]],Hospitalvisits[Patient_ID],Hospitalvisits[Readmission Status])</f>
        <v>1</v>
      </c>
      <c r="S853" t="str">
        <f>_xlfn.XLOOKUP(Main[[#This Row],[Patient_ID]],Hospitalvisits[Patient_ID],Hospitalvisits[Hospital_Bed])</f>
        <v>General Ward</v>
      </c>
    </row>
    <row r="854" spans="1:19">
      <c r="A854">
        <v>938</v>
      </c>
      <c r="B854" t="s">
        <v>951</v>
      </c>
      <c r="C854">
        <v>21</v>
      </c>
      <c r="D854" t="str" cm="1">
        <f t="array" ref="D854">_xlfn.IFS(Main[[#This Row],[Age]]&lt;=23,"[0-23]",Main[[#This Row],[Age]]&lt;=45,"[24-45]",Main[[#This Row],[Age]]&lt;=68,"[46-68]",Main[[#This Row],[Age]]&gt;68,"[68+]")</f>
        <v>[0-23]</v>
      </c>
      <c r="E854" t="s">
        <v>9</v>
      </c>
      <c r="F854" t="s">
        <v>10</v>
      </c>
      <c r="G854" s="6">
        <v>36.978240933865663</v>
      </c>
      <c r="H854">
        <v>2</v>
      </c>
      <c r="I854">
        <v>2</v>
      </c>
      <c r="J854" s="3">
        <f>_xlfn.XLOOKUP(Main[[#This Row],[Patient_ID]],Hospitalvisits[Patient_ID],Hospitalvisits[Admission_Date])</f>
        <v>44579</v>
      </c>
      <c r="K854" s="3">
        <f>_xlfn.XLOOKUP(Main[[#This Row],[Patient_ID]],Hospitalvisits[Patient_ID],Hospitalvisits[Discharge_Date])</f>
        <v>44582</v>
      </c>
      <c r="L854">
        <f>Main[[#This Row],[Discharge Date]]-Main[[#This Row],[Admission Date]]</f>
        <v>3</v>
      </c>
      <c r="M854" t="str">
        <f>_xlfn.XLOOKUP(Main[[#This Row],[Patient_ID]],Hospitalvisits[Patient_ID],Hospitalvisits[Medical_Condition])</f>
        <v>Internal Bleeding</v>
      </c>
      <c r="N854" t="str">
        <f>_xlfn.XLOOKUP(Main[[#This Row],[Patient_ID]],Hospitalvisits[Patient_ID],Hospitalvisits[Department])</f>
        <v>Emergency</v>
      </c>
      <c r="O854" s="8">
        <f>_xlfn.XLOOKUP(Main[[#This Row],[Patient_ID]],Financials[Patient_ID],Financials[Total_Bill_Amount])</f>
        <v>26276</v>
      </c>
      <c r="P854">
        <f>_xlfn.XLOOKUP(Main[[#This Row],[Patient_ID]],Financials[Patient_ID],Financials[Insurance_Coverage])</f>
        <v>23510.338610918701</v>
      </c>
      <c r="Q854">
        <f>Main[[#This Row],[Total  Bill Amount]]-Main[[#This Row],[Insurance Coverage]]</f>
        <v>2765.6613890812987</v>
      </c>
      <c r="R854">
        <f>_xlfn.XLOOKUP(Main[[#This Row],[Patient_ID]],Hospitalvisits[Patient_ID],Hospitalvisits[Readmission Status])</f>
        <v>0</v>
      </c>
      <c r="S854" t="str">
        <f>_xlfn.XLOOKUP(Main[[#This Row],[Patient_ID]],Hospitalvisits[Patient_ID],Hospitalvisits[Hospital_Bed])</f>
        <v>General Ward</v>
      </c>
    </row>
    <row r="855" spans="1:19">
      <c r="A855">
        <v>939</v>
      </c>
      <c r="B855" t="s">
        <v>952</v>
      </c>
      <c r="C855">
        <v>8</v>
      </c>
      <c r="D855" t="str" cm="1">
        <f t="array" ref="D855">_xlfn.IFS(Main[[#This Row],[Age]]&lt;=23,"[0-23]",Main[[#This Row],[Age]]&lt;=45,"[24-45]",Main[[#This Row],[Age]]&lt;=68,"[46-68]",Main[[#This Row],[Age]]&gt;68,"[68+]")</f>
        <v>[0-23]</v>
      </c>
      <c r="E855" t="s">
        <v>12</v>
      </c>
      <c r="F855" t="s">
        <v>13</v>
      </c>
      <c r="G855" s="6">
        <v>30.276599668793551</v>
      </c>
      <c r="H855">
        <v>5</v>
      </c>
      <c r="I855">
        <v>6</v>
      </c>
      <c r="J855" s="3">
        <f>_xlfn.XLOOKUP(Main[[#This Row],[Patient_ID]],Hospitalvisits[Patient_ID],Hospitalvisits[Admission_Date])</f>
        <v>44934</v>
      </c>
      <c r="K855" s="3">
        <f>_xlfn.XLOOKUP(Main[[#This Row],[Patient_ID]],Hospitalvisits[Patient_ID],Hospitalvisits[Discharge_Date])</f>
        <v>44953</v>
      </c>
      <c r="L855">
        <f>Main[[#This Row],[Discharge Date]]-Main[[#This Row],[Admission Date]]</f>
        <v>19</v>
      </c>
      <c r="M855" t="str">
        <f>_xlfn.XLOOKUP(Main[[#This Row],[Patient_ID]],Hospitalvisits[Patient_ID],Hospitalvisits[Medical_Condition])</f>
        <v>Cancer</v>
      </c>
      <c r="N855" t="str">
        <f>_xlfn.XLOOKUP(Main[[#This Row],[Patient_ID]],Hospitalvisits[Patient_ID],Hospitalvisits[Department])</f>
        <v>Oncology</v>
      </c>
      <c r="O855" s="8">
        <f>_xlfn.XLOOKUP(Main[[#This Row],[Patient_ID]],Financials[Patient_ID],Financials[Total_Bill_Amount])</f>
        <v>25287</v>
      </c>
      <c r="P855">
        <f>_xlfn.XLOOKUP(Main[[#This Row],[Patient_ID]],Financials[Patient_ID],Financials[Insurance_Coverage])</f>
        <v>22604.201696852731</v>
      </c>
      <c r="Q855">
        <f>Main[[#This Row],[Total  Bill Amount]]-Main[[#This Row],[Insurance Coverage]]</f>
        <v>2682.7983031472686</v>
      </c>
      <c r="R855">
        <f>_xlfn.XLOOKUP(Main[[#This Row],[Patient_ID]],Hospitalvisits[Patient_ID],Hospitalvisits[Readmission Status])</f>
        <v>0</v>
      </c>
      <c r="S855" t="str">
        <f>_xlfn.XLOOKUP(Main[[#This Row],[Patient_ID]],Hospitalvisits[Patient_ID],Hospitalvisits[Hospital_Bed])</f>
        <v>Private Room</v>
      </c>
    </row>
    <row r="856" spans="1:19">
      <c r="A856">
        <v>940</v>
      </c>
      <c r="B856" t="s">
        <v>953</v>
      </c>
      <c r="C856">
        <v>1</v>
      </c>
      <c r="D856" t="str" cm="1">
        <f t="array" ref="D856">_xlfn.IFS(Main[[#This Row],[Age]]&lt;=23,"[0-23]",Main[[#This Row],[Age]]&lt;=45,"[24-45]",Main[[#This Row],[Age]]&lt;=68,"[46-68]",Main[[#This Row],[Age]]&gt;68,"[68+]")</f>
        <v>[0-23]</v>
      </c>
      <c r="E856" t="s">
        <v>9</v>
      </c>
      <c r="F856" t="s">
        <v>10</v>
      </c>
      <c r="G856" s="6">
        <v>20.672035508397229</v>
      </c>
      <c r="H856">
        <v>3</v>
      </c>
      <c r="I856">
        <v>2</v>
      </c>
      <c r="J856" s="3">
        <f>_xlfn.XLOOKUP(Main[[#This Row],[Patient_ID]],Hospitalvisits[Patient_ID],Hospitalvisits[Admission_Date])</f>
        <v>44681</v>
      </c>
      <c r="K856" s="3">
        <f>_xlfn.XLOOKUP(Main[[#This Row],[Patient_ID]],Hospitalvisits[Patient_ID],Hospitalvisits[Discharge_Date])</f>
        <v>44684</v>
      </c>
      <c r="L856">
        <f>Main[[#This Row],[Discharge Date]]-Main[[#This Row],[Admission Date]]</f>
        <v>3</v>
      </c>
      <c r="M856" t="str">
        <f>_xlfn.XLOOKUP(Main[[#This Row],[Patient_ID]],Hospitalvisits[Patient_ID],Hospitalvisits[Medical_Condition])</f>
        <v>Heart Attack (STEMI)</v>
      </c>
      <c r="N856" t="str">
        <f>_xlfn.XLOOKUP(Main[[#This Row],[Patient_ID]],Hospitalvisits[Patient_ID],Hospitalvisits[Department])</f>
        <v>Cardiology</v>
      </c>
      <c r="O856" s="8">
        <f>_xlfn.XLOOKUP(Main[[#This Row],[Patient_ID]],Financials[Patient_ID],Financials[Total_Bill_Amount])</f>
        <v>33982</v>
      </c>
      <c r="P856">
        <f>_xlfn.XLOOKUP(Main[[#This Row],[Patient_ID]],Financials[Patient_ID],Financials[Insurance_Coverage])</f>
        <v>17492.15523390047</v>
      </c>
      <c r="Q856">
        <f>Main[[#This Row],[Total  Bill Amount]]-Main[[#This Row],[Insurance Coverage]]</f>
        <v>16489.84476609953</v>
      </c>
      <c r="R856">
        <f>_xlfn.XLOOKUP(Main[[#This Row],[Patient_ID]],Hospitalvisits[Patient_ID],Hospitalvisits[Readmission Status])</f>
        <v>1</v>
      </c>
      <c r="S856" t="str">
        <f>_xlfn.XLOOKUP(Main[[#This Row],[Patient_ID]],Hospitalvisits[Patient_ID],Hospitalvisits[Hospital_Bed])</f>
        <v>ICU</v>
      </c>
    </row>
    <row r="857" spans="1:19">
      <c r="A857">
        <v>941</v>
      </c>
      <c r="B857" t="s">
        <v>954</v>
      </c>
      <c r="C857">
        <v>74</v>
      </c>
      <c r="D857" t="str" cm="1">
        <f t="array" ref="D857">_xlfn.IFS(Main[[#This Row],[Age]]&lt;=23,"[0-23]",Main[[#This Row],[Age]]&lt;=45,"[24-45]",Main[[#This Row],[Age]]&lt;=68,"[46-68]",Main[[#This Row],[Age]]&gt;68,"[68+]")</f>
        <v>[68+]</v>
      </c>
      <c r="E857" t="s">
        <v>12</v>
      </c>
      <c r="F857" t="s">
        <v>13</v>
      </c>
      <c r="G857" s="6">
        <v>35.904691629323139</v>
      </c>
      <c r="H857">
        <v>3</v>
      </c>
      <c r="I857">
        <v>3</v>
      </c>
      <c r="J857" s="3">
        <f>_xlfn.XLOOKUP(Main[[#This Row],[Patient_ID]],Hospitalvisits[Patient_ID],Hospitalvisits[Admission_Date])</f>
        <v>44663</v>
      </c>
      <c r="K857" s="3">
        <f>_xlfn.XLOOKUP(Main[[#This Row],[Patient_ID]],Hospitalvisits[Patient_ID],Hospitalvisits[Discharge_Date])</f>
        <v>44667</v>
      </c>
      <c r="L857">
        <f>Main[[#This Row],[Discharge Date]]-Main[[#This Row],[Admission Date]]</f>
        <v>4</v>
      </c>
      <c r="M857" t="str">
        <f>_xlfn.XLOOKUP(Main[[#This Row],[Patient_ID]],Hospitalvisits[Patient_ID],Hospitalvisits[Medical_Condition])</f>
        <v>Arthritis</v>
      </c>
      <c r="N857" t="str">
        <f>_xlfn.XLOOKUP(Main[[#This Row],[Patient_ID]],Hospitalvisits[Patient_ID],Hospitalvisits[Department])</f>
        <v>Orthopedics</v>
      </c>
      <c r="O857" s="8">
        <f>_xlfn.XLOOKUP(Main[[#This Row],[Patient_ID]],Financials[Patient_ID],Financials[Total_Bill_Amount])</f>
        <v>10624</v>
      </c>
      <c r="P857">
        <f>_xlfn.XLOOKUP(Main[[#This Row],[Patient_ID]],Financials[Patient_ID],Financials[Insurance_Coverage])</f>
        <v>8487.0564859864498</v>
      </c>
      <c r="Q857">
        <f>Main[[#This Row],[Total  Bill Amount]]-Main[[#This Row],[Insurance Coverage]]</f>
        <v>2136.9435140135502</v>
      </c>
      <c r="R857">
        <f>_xlfn.XLOOKUP(Main[[#This Row],[Patient_ID]],Hospitalvisits[Patient_ID],Hospitalvisits[Readmission Status])</f>
        <v>0</v>
      </c>
      <c r="S857" t="str">
        <f>_xlfn.XLOOKUP(Main[[#This Row],[Patient_ID]],Hospitalvisits[Patient_ID],Hospitalvisits[Hospital_Bed])</f>
        <v>Semi-Private Room</v>
      </c>
    </row>
    <row r="858" spans="1:19">
      <c r="A858">
        <v>943</v>
      </c>
      <c r="B858" t="s">
        <v>956</v>
      </c>
      <c r="C858">
        <v>70</v>
      </c>
      <c r="D858" t="str" cm="1">
        <f t="array" ref="D858">_xlfn.IFS(Main[[#This Row],[Age]]&lt;=23,"[0-23]",Main[[#This Row],[Age]]&lt;=45,"[24-45]",Main[[#This Row],[Age]]&lt;=68,"[46-68]",Main[[#This Row],[Age]]&gt;68,"[68+]")</f>
        <v>[68+]</v>
      </c>
      <c r="E858" t="s">
        <v>9</v>
      </c>
      <c r="F858" t="s">
        <v>10</v>
      </c>
      <c r="G858" s="6">
        <v>32.077057283762677</v>
      </c>
      <c r="H858">
        <v>0</v>
      </c>
      <c r="I858">
        <v>2</v>
      </c>
      <c r="J858" s="3">
        <f>_xlfn.XLOOKUP(Main[[#This Row],[Patient_ID]],Hospitalvisits[Patient_ID],Hospitalvisits[Admission_Date])</f>
        <v>45181</v>
      </c>
      <c r="K858" s="3">
        <f>_xlfn.XLOOKUP(Main[[#This Row],[Patient_ID]],Hospitalvisits[Patient_ID],Hospitalvisits[Discharge_Date])</f>
        <v>45199</v>
      </c>
      <c r="L858">
        <f>Main[[#This Row],[Discharge Date]]-Main[[#This Row],[Admission Date]]</f>
        <v>18</v>
      </c>
      <c r="M858" t="str">
        <f>_xlfn.XLOOKUP(Main[[#This Row],[Patient_ID]],Hospitalvisits[Patient_ID],Hospitalvisits[Medical_Condition])</f>
        <v>Cancer</v>
      </c>
      <c r="N858" t="str">
        <f>_xlfn.XLOOKUP(Main[[#This Row],[Patient_ID]],Hospitalvisits[Patient_ID],Hospitalvisits[Department])</f>
        <v>Oncology</v>
      </c>
      <c r="O858" s="8">
        <f>_xlfn.XLOOKUP(Main[[#This Row],[Patient_ID]],Financials[Patient_ID],Financials[Total_Bill_Amount])</f>
        <v>37153</v>
      </c>
      <c r="P858">
        <f>_xlfn.XLOOKUP(Main[[#This Row],[Patient_ID]],Financials[Patient_ID],Financials[Insurance_Coverage])</f>
        <v>29965.777923936541</v>
      </c>
      <c r="Q858">
        <f>Main[[#This Row],[Total  Bill Amount]]-Main[[#This Row],[Insurance Coverage]]</f>
        <v>7187.2220760634591</v>
      </c>
      <c r="R858">
        <f>_xlfn.XLOOKUP(Main[[#This Row],[Patient_ID]],Hospitalvisits[Patient_ID],Hospitalvisits[Readmission Status])</f>
        <v>0</v>
      </c>
      <c r="S858" t="str">
        <f>_xlfn.XLOOKUP(Main[[#This Row],[Patient_ID]],Hospitalvisits[Patient_ID],Hospitalvisits[Hospital_Bed])</f>
        <v>Private Room</v>
      </c>
    </row>
    <row r="859" spans="1:19">
      <c r="A859">
        <v>944</v>
      </c>
      <c r="B859" t="s">
        <v>957</v>
      </c>
      <c r="C859">
        <v>39</v>
      </c>
      <c r="D859" t="str" cm="1">
        <f t="array" ref="D859">_xlfn.IFS(Main[[#This Row],[Age]]&lt;=23,"[0-23]",Main[[#This Row],[Age]]&lt;=45,"[24-45]",Main[[#This Row],[Age]]&lt;=68,"[46-68]",Main[[#This Row],[Age]]&gt;68,"[68+]")</f>
        <v>[24-45]</v>
      </c>
      <c r="E859" t="s">
        <v>9</v>
      </c>
      <c r="F859" t="s">
        <v>16</v>
      </c>
      <c r="G859" s="6">
        <v>29.54771589898284</v>
      </c>
      <c r="H859">
        <v>5</v>
      </c>
      <c r="I859">
        <v>10</v>
      </c>
      <c r="J859" s="3">
        <f>_xlfn.XLOOKUP(Main[[#This Row],[Patient_ID]],Hospitalvisits[Patient_ID],Hospitalvisits[Admission_Date])</f>
        <v>44565</v>
      </c>
      <c r="K859" s="3">
        <f>_xlfn.XLOOKUP(Main[[#This Row],[Patient_ID]],Hospitalvisits[Patient_ID],Hospitalvisits[Discharge_Date])</f>
        <v>44569</v>
      </c>
      <c r="L859">
        <f>Main[[#This Row],[Discharge Date]]-Main[[#This Row],[Admission Date]]</f>
        <v>4</v>
      </c>
      <c r="M859" t="str">
        <f>_xlfn.XLOOKUP(Main[[#This Row],[Patient_ID]],Hospitalvisits[Patient_ID],Hospitalvisits[Medical_Condition])</f>
        <v>Seizures</v>
      </c>
      <c r="N859" t="str">
        <f>_xlfn.XLOOKUP(Main[[#This Row],[Patient_ID]],Hospitalvisits[Patient_ID],Hospitalvisits[Department])</f>
        <v>Neurology</v>
      </c>
      <c r="O859" s="8">
        <f>_xlfn.XLOOKUP(Main[[#This Row],[Patient_ID]],Financials[Patient_ID],Financials[Total_Bill_Amount])</f>
        <v>9575</v>
      </c>
      <c r="P859">
        <f>_xlfn.XLOOKUP(Main[[#This Row],[Patient_ID]],Financials[Patient_ID],Financials[Insurance_Coverage])</f>
        <v>8168.5101476935124</v>
      </c>
      <c r="Q859">
        <f>Main[[#This Row],[Total  Bill Amount]]-Main[[#This Row],[Insurance Coverage]]</f>
        <v>1406.4898523064876</v>
      </c>
      <c r="R859">
        <f>_xlfn.XLOOKUP(Main[[#This Row],[Patient_ID]],Hospitalvisits[Patient_ID],Hospitalvisits[Readmission Status])</f>
        <v>0</v>
      </c>
      <c r="S859" t="str">
        <f>_xlfn.XLOOKUP(Main[[#This Row],[Patient_ID]],Hospitalvisits[Patient_ID],Hospitalvisits[Hospital_Bed])</f>
        <v>ICU</v>
      </c>
    </row>
    <row r="860" spans="1:19">
      <c r="A860">
        <v>945</v>
      </c>
      <c r="B860" t="s">
        <v>958</v>
      </c>
      <c r="C860">
        <v>20</v>
      </c>
      <c r="D860" t="str" cm="1">
        <f t="array" ref="D860">_xlfn.IFS(Main[[#This Row],[Age]]&lt;=23,"[0-23]",Main[[#This Row],[Age]]&lt;=45,"[24-45]",Main[[#This Row],[Age]]&lt;=68,"[46-68]",Main[[#This Row],[Age]]&gt;68,"[68+]")</f>
        <v>[0-23]</v>
      </c>
      <c r="E860" t="s">
        <v>12</v>
      </c>
      <c r="F860" t="s">
        <v>16</v>
      </c>
      <c r="G860" s="6">
        <v>33.721149417764153</v>
      </c>
      <c r="H860">
        <v>3</v>
      </c>
      <c r="I860">
        <v>5</v>
      </c>
      <c r="J860" s="3">
        <f>_xlfn.XLOOKUP(Main[[#This Row],[Patient_ID]],Hospitalvisits[Patient_ID],Hospitalvisits[Admission_Date])</f>
        <v>44958</v>
      </c>
      <c r="K860" s="3">
        <f>_xlfn.XLOOKUP(Main[[#This Row],[Patient_ID]],Hospitalvisits[Patient_ID],Hospitalvisits[Discharge_Date])</f>
        <v>44968</v>
      </c>
      <c r="L860">
        <f>Main[[#This Row],[Discharge Date]]-Main[[#This Row],[Admission Date]]</f>
        <v>10</v>
      </c>
      <c r="M860" t="str">
        <f>_xlfn.XLOOKUP(Main[[#This Row],[Patient_ID]],Hospitalvisits[Patient_ID],Hospitalvisits[Medical_Condition])</f>
        <v>Seizures</v>
      </c>
      <c r="N860" t="str">
        <f>_xlfn.XLOOKUP(Main[[#This Row],[Patient_ID]],Hospitalvisits[Patient_ID],Hospitalvisits[Department])</f>
        <v>Neurology</v>
      </c>
      <c r="O860" s="8">
        <f>_xlfn.XLOOKUP(Main[[#This Row],[Patient_ID]],Financials[Patient_ID],Financials[Total_Bill_Amount])</f>
        <v>14062</v>
      </c>
      <c r="P860">
        <f>_xlfn.XLOOKUP(Main[[#This Row],[Patient_ID]],Financials[Patient_ID],Financials[Insurance_Coverage])</f>
        <v>10439.67590044208</v>
      </c>
      <c r="Q860">
        <f>Main[[#This Row],[Total  Bill Amount]]-Main[[#This Row],[Insurance Coverage]]</f>
        <v>3622.3240995579199</v>
      </c>
      <c r="R860">
        <f>_xlfn.XLOOKUP(Main[[#This Row],[Patient_ID]],Hospitalvisits[Patient_ID],Hospitalvisits[Readmission Status])</f>
        <v>0</v>
      </c>
      <c r="S860" t="str">
        <f>_xlfn.XLOOKUP(Main[[#This Row],[Patient_ID]],Hospitalvisits[Patient_ID],Hospitalvisits[Hospital_Bed])</f>
        <v>Private Room</v>
      </c>
    </row>
    <row r="861" spans="1:19">
      <c r="A861">
        <v>946</v>
      </c>
      <c r="B861" t="s">
        <v>959</v>
      </c>
      <c r="C861">
        <v>85</v>
      </c>
      <c r="D861" t="str" cm="1">
        <f t="array" ref="D861">_xlfn.IFS(Main[[#This Row],[Age]]&lt;=23,"[0-23]",Main[[#This Row],[Age]]&lt;=45,"[24-45]",Main[[#This Row],[Age]]&lt;=68,"[46-68]",Main[[#This Row],[Age]]&gt;68,"[68+]")</f>
        <v>[68+]</v>
      </c>
      <c r="E861" t="s">
        <v>9</v>
      </c>
      <c r="F861" t="s">
        <v>10</v>
      </c>
      <c r="G861" s="6">
        <v>21.467345307765189</v>
      </c>
      <c r="H861">
        <v>5</v>
      </c>
      <c r="I861">
        <v>2</v>
      </c>
      <c r="J861" s="3">
        <f>_xlfn.XLOOKUP(Main[[#This Row],[Patient_ID]],Hospitalvisits[Patient_ID],Hospitalvisits[Admission_Date])</f>
        <v>44970</v>
      </c>
      <c r="K861" s="3">
        <f>_xlfn.XLOOKUP(Main[[#This Row],[Patient_ID]],Hospitalvisits[Patient_ID],Hospitalvisits[Discharge_Date])</f>
        <v>44983</v>
      </c>
      <c r="L861">
        <f>Main[[#This Row],[Discharge Date]]-Main[[#This Row],[Admission Date]]</f>
        <v>13</v>
      </c>
      <c r="M861" t="str">
        <f>_xlfn.XLOOKUP(Main[[#This Row],[Patient_ID]],Hospitalvisits[Patient_ID],Hospitalvisits[Medical_Condition])</f>
        <v>Tumor</v>
      </c>
      <c r="N861" t="str">
        <f>_xlfn.XLOOKUP(Main[[#This Row],[Patient_ID]],Hospitalvisits[Patient_ID],Hospitalvisits[Department])</f>
        <v>Oncology</v>
      </c>
      <c r="O861" s="8">
        <f>_xlfn.XLOOKUP(Main[[#This Row],[Patient_ID]],Financials[Patient_ID],Financials[Total_Bill_Amount])</f>
        <v>17204</v>
      </c>
      <c r="P861">
        <f>_xlfn.XLOOKUP(Main[[#This Row],[Patient_ID]],Financials[Patient_ID],Financials[Insurance_Coverage])</f>
        <v>11364.66357466286</v>
      </c>
      <c r="Q861">
        <f>Main[[#This Row],[Total  Bill Amount]]-Main[[#This Row],[Insurance Coverage]]</f>
        <v>5839.3364253371401</v>
      </c>
      <c r="R861">
        <f>_xlfn.XLOOKUP(Main[[#This Row],[Patient_ID]],Hospitalvisits[Patient_ID],Hospitalvisits[Readmission Status])</f>
        <v>1</v>
      </c>
      <c r="S861" t="str">
        <f>_xlfn.XLOOKUP(Main[[#This Row],[Patient_ID]],Hospitalvisits[Patient_ID],Hospitalvisits[Hospital_Bed])</f>
        <v>General Ward</v>
      </c>
    </row>
    <row r="862" spans="1:19">
      <c r="A862">
        <v>948</v>
      </c>
      <c r="B862" t="s">
        <v>961</v>
      </c>
      <c r="C862">
        <v>88</v>
      </c>
      <c r="D862" t="str" cm="1">
        <f t="array" ref="D862">_xlfn.IFS(Main[[#This Row],[Age]]&lt;=23,"[0-23]",Main[[#This Row],[Age]]&lt;=45,"[24-45]",Main[[#This Row],[Age]]&lt;=68,"[46-68]",Main[[#This Row],[Age]]&gt;68,"[68+]")</f>
        <v>[68+]</v>
      </c>
      <c r="E862" t="s">
        <v>9</v>
      </c>
      <c r="F862" t="s">
        <v>16</v>
      </c>
      <c r="G862" s="6">
        <v>27.06194623233803</v>
      </c>
      <c r="H862">
        <v>4</v>
      </c>
      <c r="I862">
        <v>8</v>
      </c>
      <c r="J862" s="3">
        <f>_xlfn.XLOOKUP(Main[[#This Row],[Patient_ID]],Hospitalvisits[Patient_ID],Hospitalvisits[Admission_Date])</f>
        <v>44668</v>
      </c>
      <c r="K862" s="3">
        <f>_xlfn.XLOOKUP(Main[[#This Row],[Patient_ID]],Hospitalvisits[Patient_ID],Hospitalvisits[Discharge_Date])</f>
        <v>44671</v>
      </c>
      <c r="L862">
        <f>Main[[#This Row],[Discharge Date]]-Main[[#This Row],[Admission Date]]</f>
        <v>3</v>
      </c>
      <c r="M862" t="str">
        <f>_xlfn.XLOOKUP(Main[[#This Row],[Patient_ID]],Hospitalvisits[Patient_ID],Hospitalvisits[Medical_Condition])</f>
        <v>Fracture</v>
      </c>
      <c r="N862" t="str">
        <f>_xlfn.XLOOKUP(Main[[#This Row],[Patient_ID]],Hospitalvisits[Patient_ID],Hospitalvisits[Department])</f>
        <v>Orthopedics</v>
      </c>
      <c r="O862" s="8">
        <f>_xlfn.XLOOKUP(Main[[#This Row],[Patient_ID]],Financials[Patient_ID],Financials[Total_Bill_Amount])</f>
        <v>19623</v>
      </c>
      <c r="P862">
        <f>_xlfn.XLOOKUP(Main[[#This Row],[Patient_ID]],Financials[Patient_ID],Financials[Insurance_Coverage])</f>
        <v>14629.81284402163</v>
      </c>
      <c r="Q862">
        <f>Main[[#This Row],[Total  Bill Amount]]-Main[[#This Row],[Insurance Coverage]]</f>
        <v>4993.1871559783704</v>
      </c>
      <c r="R862">
        <f>_xlfn.XLOOKUP(Main[[#This Row],[Patient_ID]],Hospitalvisits[Patient_ID],Hospitalvisits[Readmission Status])</f>
        <v>0</v>
      </c>
      <c r="S862" t="str">
        <f>_xlfn.XLOOKUP(Main[[#This Row],[Patient_ID]],Hospitalvisits[Patient_ID],Hospitalvisits[Hospital_Bed])</f>
        <v>Private Room</v>
      </c>
    </row>
    <row r="863" spans="1:19">
      <c r="A863">
        <v>949</v>
      </c>
      <c r="B863" t="s">
        <v>962</v>
      </c>
      <c r="C863">
        <v>48</v>
      </c>
      <c r="D863" t="str" cm="1">
        <f t="array" ref="D863">_xlfn.IFS(Main[[#This Row],[Age]]&lt;=23,"[0-23]",Main[[#This Row],[Age]]&lt;=45,"[24-45]",Main[[#This Row],[Age]]&lt;=68,"[46-68]",Main[[#This Row],[Age]]&gt;68,"[68+]")</f>
        <v>[46-68]</v>
      </c>
      <c r="E863" t="s">
        <v>12</v>
      </c>
      <c r="F863" t="s">
        <v>13</v>
      </c>
      <c r="G863" s="6">
        <v>16.030159772543399</v>
      </c>
      <c r="H863">
        <v>2</v>
      </c>
      <c r="I863">
        <v>8</v>
      </c>
      <c r="J863" s="3">
        <f>_xlfn.XLOOKUP(Main[[#This Row],[Patient_ID]],Hospitalvisits[Patient_ID],Hospitalvisits[Admission_Date])</f>
        <v>45046</v>
      </c>
      <c r="K863" s="3">
        <f>_xlfn.XLOOKUP(Main[[#This Row],[Patient_ID]],Hospitalvisits[Patient_ID],Hospitalvisits[Discharge_Date])</f>
        <v>45062</v>
      </c>
      <c r="L863">
        <f>Main[[#This Row],[Discharge Date]]-Main[[#This Row],[Admission Date]]</f>
        <v>16</v>
      </c>
      <c r="M863" t="str">
        <f>_xlfn.XLOOKUP(Main[[#This Row],[Patient_ID]],Hospitalvisits[Patient_ID],Hospitalvisits[Medical_Condition])</f>
        <v>Cancer</v>
      </c>
      <c r="N863" t="str">
        <f>_xlfn.XLOOKUP(Main[[#This Row],[Patient_ID]],Hospitalvisits[Patient_ID],Hospitalvisits[Department])</f>
        <v>Oncology</v>
      </c>
      <c r="O863" s="8">
        <f>_xlfn.XLOOKUP(Main[[#This Row],[Patient_ID]],Financials[Patient_ID],Financials[Total_Bill_Amount])</f>
        <v>26392</v>
      </c>
      <c r="P863">
        <f>_xlfn.XLOOKUP(Main[[#This Row],[Patient_ID]],Financials[Patient_ID],Financials[Insurance_Coverage])</f>
        <v>16294.606584877371</v>
      </c>
      <c r="Q863">
        <f>Main[[#This Row],[Total  Bill Amount]]-Main[[#This Row],[Insurance Coverage]]</f>
        <v>10097.393415122629</v>
      </c>
      <c r="R863">
        <f>_xlfn.XLOOKUP(Main[[#This Row],[Patient_ID]],Hospitalvisits[Patient_ID],Hospitalvisits[Readmission Status])</f>
        <v>0</v>
      </c>
      <c r="S863" t="str">
        <f>_xlfn.XLOOKUP(Main[[#This Row],[Patient_ID]],Hospitalvisits[Patient_ID],Hospitalvisits[Hospital_Bed])</f>
        <v>Semi-Private Room</v>
      </c>
    </row>
    <row r="864" spans="1:19">
      <c r="A864">
        <v>950</v>
      </c>
      <c r="B864" t="s">
        <v>963</v>
      </c>
      <c r="C864">
        <v>55</v>
      </c>
      <c r="D864" t="str" cm="1">
        <f t="array" ref="D864">_xlfn.IFS(Main[[#This Row],[Age]]&lt;=23,"[0-23]",Main[[#This Row],[Age]]&lt;=45,"[24-45]",Main[[#This Row],[Age]]&lt;=68,"[46-68]",Main[[#This Row],[Age]]&gt;68,"[68+]")</f>
        <v>[46-68]</v>
      </c>
      <c r="E864" t="s">
        <v>9</v>
      </c>
      <c r="F864" t="s">
        <v>10</v>
      </c>
      <c r="G864" s="6">
        <v>21.205642580559541</v>
      </c>
      <c r="H864">
        <v>4</v>
      </c>
      <c r="I864">
        <v>6</v>
      </c>
      <c r="J864" s="3">
        <f>_xlfn.XLOOKUP(Main[[#This Row],[Patient_ID]],Hospitalvisits[Patient_ID],Hospitalvisits[Admission_Date])</f>
        <v>44762</v>
      </c>
      <c r="K864" s="3">
        <f>_xlfn.XLOOKUP(Main[[#This Row],[Patient_ID]],Hospitalvisits[Patient_ID],Hospitalvisits[Discharge_Date])</f>
        <v>44769</v>
      </c>
      <c r="L864">
        <f>Main[[#This Row],[Discharge Date]]-Main[[#This Row],[Admission Date]]</f>
        <v>7</v>
      </c>
      <c r="M864" t="str">
        <f>_xlfn.XLOOKUP(Main[[#This Row],[Patient_ID]],Hospitalvisits[Patient_ID],Hospitalvisits[Medical_Condition])</f>
        <v>Seizures</v>
      </c>
      <c r="N864" t="str">
        <f>_xlfn.XLOOKUP(Main[[#This Row],[Patient_ID]],Hospitalvisits[Patient_ID],Hospitalvisits[Department])</f>
        <v>Neurology</v>
      </c>
      <c r="O864" s="8">
        <f>_xlfn.XLOOKUP(Main[[#This Row],[Patient_ID]],Financials[Patient_ID],Financials[Total_Bill_Amount])</f>
        <v>16889</v>
      </c>
      <c r="P864">
        <f>_xlfn.XLOOKUP(Main[[#This Row],[Patient_ID]],Financials[Patient_ID],Financials[Insurance_Coverage])</f>
        <v>13083.73076644136</v>
      </c>
      <c r="Q864">
        <f>Main[[#This Row],[Total  Bill Amount]]-Main[[#This Row],[Insurance Coverage]]</f>
        <v>3805.2692335586398</v>
      </c>
      <c r="R864">
        <f>_xlfn.XLOOKUP(Main[[#This Row],[Patient_ID]],Hospitalvisits[Patient_ID],Hospitalvisits[Readmission Status])</f>
        <v>0</v>
      </c>
      <c r="S864" t="str">
        <f>_xlfn.XLOOKUP(Main[[#This Row],[Patient_ID]],Hospitalvisits[Patient_ID],Hospitalvisits[Hospital_Bed])</f>
        <v>General Ward</v>
      </c>
    </row>
    <row r="865" spans="1:19">
      <c r="A865">
        <v>951</v>
      </c>
      <c r="B865" t="s">
        <v>964</v>
      </c>
      <c r="C865">
        <v>74</v>
      </c>
      <c r="D865" t="str" cm="1">
        <f t="array" ref="D865">_xlfn.IFS(Main[[#This Row],[Age]]&lt;=23,"[0-23]",Main[[#This Row],[Age]]&lt;=45,"[24-45]",Main[[#This Row],[Age]]&lt;=68,"[46-68]",Main[[#This Row],[Age]]&gt;68,"[68+]")</f>
        <v>[68+]</v>
      </c>
      <c r="E865" t="s">
        <v>12</v>
      </c>
      <c r="F865" t="s">
        <v>16</v>
      </c>
      <c r="G865" s="6">
        <v>39.809338504852448</v>
      </c>
      <c r="H865">
        <v>3</v>
      </c>
      <c r="I865">
        <v>1</v>
      </c>
      <c r="J865" s="3">
        <f>_xlfn.XLOOKUP(Main[[#This Row],[Patient_ID]],Hospitalvisits[Patient_ID],Hospitalvisits[Admission_Date])</f>
        <v>44828</v>
      </c>
      <c r="K865" s="3">
        <f>_xlfn.XLOOKUP(Main[[#This Row],[Patient_ID]],Hospitalvisits[Patient_ID],Hospitalvisits[Discharge_Date])</f>
        <v>44831</v>
      </c>
      <c r="L865">
        <f>Main[[#This Row],[Discharge Date]]-Main[[#This Row],[Admission Date]]</f>
        <v>3</v>
      </c>
      <c r="M865" t="str">
        <f>_xlfn.XLOOKUP(Main[[#This Row],[Patient_ID]],Hospitalvisits[Patient_ID],Hospitalvisits[Medical_Condition])</f>
        <v>Arthritis</v>
      </c>
      <c r="N865" t="str">
        <f>_xlfn.XLOOKUP(Main[[#This Row],[Patient_ID]],Hospitalvisits[Patient_ID],Hospitalvisits[Department])</f>
        <v>Orthopedics</v>
      </c>
      <c r="O865" s="8">
        <f>_xlfn.XLOOKUP(Main[[#This Row],[Patient_ID]],Financials[Patient_ID],Financials[Total_Bill_Amount])</f>
        <v>11468</v>
      </c>
      <c r="P865">
        <f>_xlfn.XLOOKUP(Main[[#This Row],[Patient_ID]],Financials[Patient_ID],Financials[Insurance_Coverage])</f>
        <v>8470.6749322140186</v>
      </c>
      <c r="Q865">
        <f>Main[[#This Row],[Total  Bill Amount]]-Main[[#This Row],[Insurance Coverage]]</f>
        <v>2997.3250677859814</v>
      </c>
      <c r="R865">
        <f>_xlfn.XLOOKUP(Main[[#This Row],[Patient_ID]],Hospitalvisits[Patient_ID],Hospitalvisits[Readmission Status])</f>
        <v>0</v>
      </c>
      <c r="S865" t="str">
        <f>_xlfn.XLOOKUP(Main[[#This Row],[Patient_ID]],Hospitalvisits[Patient_ID],Hospitalvisits[Hospital_Bed])</f>
        <v>Private Room</v>
      </c>
    </row>
    <row r="866" spans="1:19">
      <c r="A866">
        <v>952</v>
      </c>
      <c r="B866" t="s">
        <v>965</v>
      </c>
      <c r="C866">
        <v>17</v>
      </c>
      <c r="D866" t="str" cm="1">
        <f t="array" ref="D866">_xlfn.IFS(Main[[#This Row],[Age]]&lt;=23,"[0-23]",Main[[#This Row],[Age]]&lt;=45,"[24-45]",Main[[#This Row],[Age]]&lt;=68,"[46-68]",Main[[#This Row],[Age]]&gt;68,"[68+]")</f>
        <v>[0-23]</v>
      </c>
      <c r="E866" t="s">
        <v>9</v>
      </c>
      <c r="F866" t="s">
        <v>16</v>
      </c>
      <c r="G866" s="6">
        <v>22.51289688395358</v>
      </c>
      <c r="H866">
        <v>2</v>
      </c>
      <c r="I866">
        <v>6</v>
      </c>
      <c r="J866" s="3">
        <f>_xlfn.XLOOKUP(Main[[#This Row],[Patient_ID]],Hospitalvisits[Patient_ID],Hospitalvisits[Admission_Date])</f>
        <v>44676</v>
      </c>
      <c r="K866" s="3">
        <f>_xlfn.XLOOKUP(Main[[#This Row],[Patient_ID]],Hospitalvisits[Patient_ID],Hospitalvisits[Discharge_Date])</f>
        <v>44680</v>
      </c>
      <c r="L866">
        <f>Main[[#This Row],[Discharge Date]]-Main[[#This Row],[Admission Date]]</f>
        <v>4</v>
      </c>
      <c r="M866" t="str">
        <f>_xlfn.XLOOKUP(Main[[#This Row],[Patient_ID]],Hospitalvisits[Patient_ID],Hospitalvisits[Medical_Condition])</f>
        <v>Fracture</v>
      </c>
      <c r="N866" t="str">
        <f>_xlfn.XLOOKUP(Main[[#This Row],[Patient_ID]],Hospitalvisits[Patient_ID],Hospitalvisits[Department])</f>
        <v>Orthopedics</v>
      </c>
      <c r="O866" s="8">
        <f>_xlfn.XLOOKUP(Main[[#This Row],[Patient_ID]],Financials[Patient_ID],Financials[Total_Bill_Amount])</f>
        <v>25994</v>
      </c>
      <c r="P866">
        <f>_xlfn.XLOOKUP(Main[[#This Row],[Patient_ID]],Financials[Patient_ID],Financials[Insurance_Coverage])</f>
        <v>22657.520292407931</v>
      </c>
      <c r="Q866">
        <f>Main[[#This Row],[Total  Bill Amount]]-Main[[#This Row],[Insurance Coverage]]</f>
        <v>3336.4797075920687</v>
      </c>
      <c r="R866">
        <f>_xlfn.XLOOKUP(Main[[#This Row],[Patient_ID]],Hospitalvisits[Patient_ID],Hospitalvisits[Readmission Status])</f>
        <v>1</v>
      </c>
      <c r="S866" t="str">
        <f>_xlfn.XLOOKUP(Main[[#This Row],[Patient_ID]],Hospitalvisits[Patient_ID],Hospitalvisits[Hospital_Bed])</f>
        <v>General Ward</v>
      </c>
    </row>
    <row r="867" spans="1:19">
      <c r="A867">
        <v>953</v>
      </c>
      <c r="B867" t="s">
        <v>966</v>
      </c>
      <c r="C867">
        <v>43</v>
      </c>
      <c r="D867" t="str" cm="1">
        <f t="array" ref="D867">_xlfn.IFS(Main[[#This Row],[Age]]&lt;=23,"[0-23]",Main[[#This Row],[Age]]&lt;=45,"[24-45]",Main[[#This Row],[Age]]&lt;=68,"[46-68]",Main[[#This Row],[Age]]&gt;68,"[68+]")</f>
        <v>[24-45]</v>
      </c>
      <c r="E867" t="s">
        <v>12</v>
      </c>
      <c r="F867" t="s">
        <v>18</v>
      </c>
      <c r="G867" s="6">
        <v>25.040486170948309</v>
      </c>
      <c r="H867">
        <v>5</v>
      </c>
      <c r="I867">
        <v>2</v>
      </c>
      <c r="J867" s="3">
        <f>_xlfn.XLOOKUP(Main[[#This Row],[Patient_ID]],Hospitalvisits[Patient_ID],Hospitalvisits[Admission_Date])</f>
        <v>44667</v>
      </c>
      <c r="K867" s="3">
        <f>_xlfn.XLOOKUP(Main[[#This Row],[Patient_ID]],Hospitalvisits[Patient_ID],Hospitalvisits[Discharge_Date])</f>
        <v>44677</v>
      </c>
      <c r="L867">
        <f>Main[[#This Row],[Discharge Date]]-Main[[#This Row],[Admission Date]]</f>
        <v>10</v>
      </c>
      <c r="M867" t="str">
        <f>_xlfn.XLOOKUP(Main[[#This Row],[Patient_ID]],Hospitalvisits[Patient_ID],Hospitalvisits[Medical_Condition])</f>
        <v>Internal Bleeding</v>
      </c>
      <c r="N867" t="str">
        <f>_xlfn.XLOOKUP(Main[[#This Row],[Patient_ID]],Hospitalvisits[Patient_ID],Hospitalvisits[Department])</f>
        <v>Emergency</v>
      </c>
      <c r="O867" s="8">
        <f>_xlfn.XLOOKUP(Main[[#This Row],[Patient_ID]],Financials[Patient_ID],Financials[Total_Bill_Amount])</f>
        <v>25889</v>
      </c>
      <c r="P867">
        <f>_xlfn.XLOOKUP(Main[[#This Row],[Patient_ID]],Financials[Patient_ID],Financials[Insurance_Coverage])</f>
        <v>22565.18041990733</v>
      </c>
      <c r="Q867">
        <f>Main[[#This Row],[Total  Bill Amount]]-Main[[#This Row],[Insurance Coverage]]</f>
        <v>3323.8195800926696</v>
      </c>
      <c r="R867">
        <f>_xlfn.XLOOKUP(Main[[#This Row],[Patient_ID]],Hospitalvisits[Patient_ID],Hospitalvisits[Readmission Status])</f>
        <v>1</v>
      </c>
      <c r="S867" t="str">
        <f>_xlfn.XLOOKUP(Main[[#This Row],[Patient_ID]],Hospitalvisits[Patient_ID],Hospitalvisits[Hospital_Bed])</f>
        <v>Private Room</v>
      </c>
    </row>
    <row r="868" spans="1:19">
      <c r="A868">
        <v>954</v>
      </c>
      <c r="B868" t="s">
        <v>967</v>
      </c>
      <c r="C868">
        <v>15</v>
      </c>
      <c r="D868" t="str" cm="1">
        <f t="array" ref="D868">_xlfn.IFS(Main[[#This Row],[Age]]&lt;=23,"[0-23]",Main[[#This Row],[Age]]&lt;=45,"[24-45]",Main[[#This Row],[Age]]&lt;=68,"[46-68]",Main[[#This Row],[Age]]&gt;68,"[68+]")</f>
        <v>[0-23]</v>
      </c>
      <c r="E868" t="s">
        <v>12</v>
      </c>
      <c r="F868" t="s">
        <v>10</v>
      </c>
      <c r="G868" s="6">
        <v>25.980198060685019</v>
      </c>
      <c r="H868">
        <v>2</v>
      </c>
      <c r="I868">
        <v>1</v>
      </c>
      <c r="J868" s="3">
        <f>_xlfn.XLOOKUP(Main[[#This Row],[Patient_ID]],Hospitalvisits[Patient_ID],Hospitalvisits[Admission_Date])</f>
        <v>45175</v>
      </c>
      <c r="K868" s="3">
        <f>_xlfn.XLOOKUP(Main[[#This Row],[Patient_ID]],Hospitalvisits[Patient_ID],Hospitalvisits[Discharge_Date])</f>
        <v>45176</v>
      </c>
      <c r="L868">
        <f>Main[[#This Row],[Discharge Date]]-Main[[#This Row],[Admission Date]]</f>
        <v>1</v>
      </c>
      <c r="M868" t="str">
        <f>_xlfn.XLOOKUP(Main[[#This Row],[Patient_ID]],Hospitalvisits[Patient_ID],Hospitalvisits[Medical_Condition])</f>
        <v>Allergies</v>
      </c>
      <c r="N868" t="str">
        <f>_xlfn.XLOOKUP(Main[[#This Row],[Patient_ID]],Hospitalvisits[Patient_ID],Hospitalvisits[Department])</f>
        <v>Pediatrics</v>
      </c>
      <c r="O868" s="8">
        <f>_xlfn.XLOOKUP(Main[[#This Row],[Patient_ID]],Financials[Patient_ID],Financials[Total_Bill_Amount])</f>
        <v>6516</v>
      </c>
      <c r="P868">
        <f>_xlfn.XLOOKUP(Main[[#This Row],[Patient_ID]],Financials[Patient_ID],Financials[Insurance_Coverage])</f>
        <v>5682.3962734312581</v>
      </c>
      <c r="Q868">
        <f>Main[[#This Row],[Total  Bill Amount]]-Main[[#This Row],[Insurance Coverage]]</f>
        <v>833.60372656874188</v>
      </c>
      <c r="R868">
        <f>_xlfn.XLOOKUP(Main[[#This Row],[Patient_ID]],Hospitalvisits[Patient_ID],Hospitalvisits[Readmission Status])</f>
        <v>0</v>
      </c>
      <c r="S868" t="str">
        <f>_xlfn.XLOOKUP(Main[[#This Row],[Patient_ID]],Hospitalvisits[Patient_ID],Hospitalvisits[Hospital_Bed])</f>
        <v>ICU</v>
      </c>
    </row>
    <row r="869" spans="1:19">
      <c r="A869">
        <v>956</v>
      </c>
      <c r="B869" t="s">
        <v>969</v>
      </c>
      <c r="C869">
        <v>32</v>
      </c>
      <c r="D869" t="str" cm="1">
        <f t="array" ref="D869">_xlfn.IFS(Main[[#This Row],[Age]]&lt;=23,"[0-23]",Main[[#This Row],[Age]]&lt;=45,"[24-45]",Main[[#This Row],[Age]]&lt;=68,"[46-68]",Main[[#This Row],[Age]]&gt;68,"[68+]")</f>
        <v>[24-45]</v>
      </c>
      <c r="E869" t="s">
        <v>12</v>
      </c>
      <c r="F869" t="s">
        <v>16</v>
      </c>
      <c r="G869" s="6">
        <v>24.68347935631687</v>
      </c>
      <c r="H869">
        <v>2</v>
      </c>
      <c r="I869">
        <v>7</v>
      </c>
      <c r="J869" s="3">
        <f>_xlfn.XLOOKUP(Main[[#This Row],[Patient_ID]],Hospitalvisits[Patient_ID],Hospitalvisits[Admission_Date])</f>
        <v>44790</v>
      </c>
      <c r="K869" s="3">
        <f>_xlfn.XLOOKUP(Main[[#This Row],[Patient_ID]],Hospitalvisits[Patient_ID],Hospitalvisits[Discharge_Date])</f>
        <v>44801</v>
      </c>
      <c r="L869">
        <f>Main[[#This Row],[Discharge Date]]-Main[[#This Row],[Admission Date]]</f>
        <v>11</v>
      </c>
      <c r="M869" t="str">
        <f>_xlfn.XLOOKUP(Main[[#This Row],[Patient_ID]],Hospitalvisits[Patient_ID],Hospitalvisits[Medical_Condition])</f>
        <v>Stroke</v>
      </c>
      <c r="N869" t="str">
        <f>_xlfn.XLOOKUP(Main[[#This Row],[Patient_ID]],Hospitalvisits[Patient_ID],Hospitalvisits[Department])</f>
        <v>Neurology</v>
      </c>
      <c r="O869" s="8">
        <f>_xlfn.XLOOKUP(Main[[#This Row],[Patient_ID]],Financials[Patient_ID],Financials[Total_Bill_Amount])</f>
        <v>14212</v>
      </c>
      <c r="P869">
        <f>_xlfn.XLOOKUP(Main[[#This Row],[Patient_ID]],Financials[Patient_ID],Financials[Insurance_Coverage])</f>
        <v>11035.28280452818</v>
      </c>
      <c r="Q869">
        <f>Main[[#This Row],[Total  Bill Amount]]-Main[[#This Row],[Insurance Coverage]]</f>
        <v>3176.7171954718197</v>
      </c>
      <c r="R869">
        <f>_xlfn.XLOOKUP(Main[[#This Row],[Patient_ID]],Hospitalvisits[Patient_ID],Hospitalvisits[Readmission Status])</f>
        <v>0</v>
      </c>
      <c r="S869" t="str">
        <f>_xlfn.XLOOKUP(Main[[#This Row],[Patient_ID]],Hospitalvisits[Patient_ID],Hospitalvisits[Hospital_Bed])</f>
        <v>Private Room</v>
      </c>
    </row>
    <row r="870" spans="1:19">
      <c r="A870">
        <v>957</v>
      </c>
      <c r="B870" t="s">
        <v>970</v>
      </c>
      <c r="C870">
        <v>25</v>
      </c>
      <c r="D870" t="str" cm="1">
        <f t="array" ref="D870">_xlfn.IFS(Main[[#This Row],[Age]]&lt;=23,"[0-23]",Main[[#This Row],[Age]]&lt;=45,"[24-45]",Main[[#This Row],[Age]]&lt;=68,"[46-68]",Main[[#This Row],[Age]]&gt;68,"[68+]")</f>
        <v>[24-45]</v>
      </c>
      <c r="E870" t="s">
        <v>9</v>
      </c>
      <c r="F870" t="s">
        <v>18</v>
      </c>
      <c r="G870" s="6">
        <v>34.372085903234037</v>
      </c>
      <c r="H870">
        <v>0</v>
      </c>
      <c r="I870">
        <v>10</v>
      </c>
      <c r="J870" s="3">
        <f>_xlfn.XLOOKUP(Main[[#This Row],[Patient_ID]],Hospitalvisits[Patient_ID],Hospitalvisits[Admission_Date])</f>
        <v>44598</v>
      </c>
      <c r="K870" s="3">
        <f>_xlfn.XLOOKUP(Main[[#This Row],[Patient_ID]],Hospitalvisits[Patient_ID],Hospitalvisits[Discharge_Date])</f>
        <v>44617</v>
      </c>
      <c r="L870">
        <f>Main[[#This Row],[Discharge Date]]-Main[[#This Row],[Admission Date]]</f>
        <v>19</v>
      </c>
      <c r="M870" t="str">
        <f>_xlfn.XLOOKUP(Main[[#This Row],[Patient_ID]],Hospitalvisits[Patient_ID],Hospitalvisits[Medical_Condition])</f>
        <v>Tumor</v>
      </c>
      <c r="N870" t="str">
        <f>_xlfn.XLOOKUP(Main[[#This Row],[Patient_ID]],Hospitalvisits[Patient_ID],Hospitalvisits[Department])</f>
        <v>Oncology</v>
      </c>
      <c r="O870" s="8">
        <f>_xlfn.XLOOKUP(Main[[#This Row],[Patient_ID]],Financials[Patient_ID],Financials[Total_Bill_Amount])</f>
        <v>15206</v>
      </c>
      <c r="P870">
        <f>_xlfn.XLOOKUP(Main[[#This Row],[Patient_ID]],Financials[Patient_ID],Financials[Insurance_Coverage])</f>
        <v>8911.2561956793488</v>
      </c>
      <c r="Q870">
        <f>Main[[#This Row],[Total  Bill Amount]]-Main[[#This Row],[Insurance Coverage]]</f>
        <v>6294.7438043206512</v>
      </c>
      <c r="R870">
        <f>_xlfn.XLOOKUP(Main[[#This Row],[Patient_ID]],Hospitalvisits[Patient_ID],Hospitalvisits[Readmission Status])</f>
        <v>0</v>
      </c>
      <c r="S870" t="str">
        <f>_xlfn.XLOOKUP(Main[[#This Row],[Patient_ID]],Hospitalvisits[Patient_ID],Hospitalvisits[Hospital_Bed])</f>
        <v>ICU</v>
      </c>
    </row>
    <row r="871" spans="1:19">
      <c r="A871">
        <v>958</v>
      </c>
      <c r="B871" t="s">
        <v>971</v>
      </c>
      <c r="C871">
        <v>67</v>
      </c>
      <c r="D871" t="str" cm="1">
        <f t="array" ref="D871">_xlfn.IFS(Main[[#This Row],[Age]]&lt;=23,"[0-23]",Main[[#This Row],[Age]]&lt;=45,"[24-45]",Main[[#This Row],[Age]]&lt;=68,"[46-68]",Main[[#This Row],[Age]]&gt;68,"[68+]")</f>
        <v>[46-68]</v>
      </c>
      <c r="E871" t="s">
        <v>12</v>
      </c>
      <c r="F871" t="s">
        <v>13</v>
      </c>
      <c r="G871" s="6">
        <v>23.94140358881231</v>
      </c>
      <c r="H871">
        <v>3</v>
      </c>
      <c r="I871">
        <v>9</v>
      </c>
      <c r="J871" s="3">
        <f>_xlfn.XLOOKUP(Main[[#This Row],[Patient_ID]],Hospitalvisits[Patient_ID],Hospitalvisits[Admission_Date])</f>
        <v>44698</v>
      </c>
      <c r="K871" s="3">
        <f>_xlfn.XLOOKUP(Main[[#This Row],[Patient_ID]],Hospitalvisits[Patient_ID],Hospitalvisits[Discharge_Date])</f>
        <v>44715</v>
      </c>
      <c r="L871">
        <f>Main[[#This Row],[Discharge Date]]-Main[[#This Row],[Admission Date]]</f>
        <v>17</v>
      </c>
      <c r="M871" t="str">
        <f>_xlfn.XLOOKUP(Main[[#This Row],[Patient_ID]],Hospitalvisits[Patient_ID],Hospitalvisits[Medical_Condition])</f>
        <v>Cancer</v>
      </c>
      <c r="N871" t="str">
        <f>_xlfn.XLOOKUP(Main[[#This Row],[Patient_ID]],Hospitalvisits[Patient_ID],Hospitalvisits[Department])</f>
        <v>Oncology</v>
      </c>
      <c r="O871" s="8">
        <f>_xlfn.XLOOKUP(Main[[#This Row],[Patient_ID]],Financials[Patient_ID],Financials[Total_Bill_Amount])</f>
        <v>26896</v>
      </c>
      <c r="P871">
        <f>_xlfn.XLOOKUP(Main[[#This Row],[Patient_ID]],Financials[Patient_ID],Financials[Insurance_Coverage])</f>
        <v>13952.473062597841</v>
      </c>
      <c r="Q871">
        <f>Main[[#This Row],[Total  Bill Amount]]-Main[[#This Row],[Insurance Coverage]]</f>
        <v>12943.526937402159</v>
      </c>
      <c r="R871">
        <f>_xlfn.XLOOKUP(Main[[#This Row],[Patient_ID]],Hospitalvisits[Patient_ID],Hospitalvisits[Readmission Status])</f>
        <v>0</v>
      </c>
      <c r="S871" t="str">
        <f>_xlfn.XLOOKUP(Main[[#This Row],[Patient_ID]],Hospitalvisits[Patient_ID],Hospitalvisits[Hospital_Bed])</f>
        <v>General Ward</v>
      </c>
    </row>
    <row r="872" spans="1:19">
      <c r="A872">
        <v>959</v>
      </c>
      <c r="B872" t="s">
        <v>972</v>
      </c>
      <c r="C872">
        <v>90</v>
      </c>
      <c r="D872" t="str" cm="1">
        <f t="array" ref="D872">_xlfn.IFS(Main[[#This Row],[Age]]&lt;=23,"[0-23]",Main[[#This Row],[Age]]&lt;=45,"[24-45]",Main[[#This Row],[Age]]&lt;=68,"[46-68]",Main[[#This Row],[Age]]&gt;68,"[68+]")</f>
        <v>[68+]</v>
      </c>
      <c r="E872" t="s">
        <v>9</v>
      </c>
      <c r="F872" t="s">
        <v>16</v>
      </c>
      <c r="G872" s="6">
        <v>35.407757297944947</v>
      </c>
      <c r="H872">
        <v>1</v>
      </c>
      <c r="I872">
        <v>4</v>
      </c>
      <c r="J872" s="3">
        <f>_xlfn.XLOOKUP(Main[[#This Row],[Patient_ID]],Hospitalvisits[Patient_ID],Hospitalvisits[Admission_Date])</f>
        <v>44632</v>
      </c>
      <c r="K872" s="3">
        <f>_xlfn.XLOOKUP(Main[[#This Row],[Patient_ID]],Hospitalvisits[Patient_ID],Hospitalvisits[Discharge_Date])</f>
        <v>44644</v>
      </c>
      <c r="L872">
        <f>Main[[#This Row],[Discharge Date]]-Main[[#This Row],[Admission Date]]</f>
        <v>12</v>
      </c>
      <c r="M872" t="str">
        <f>_xlfn.XLOOKUP(Main[[#This Row],[Patient_ID]],Hospitalvisits[Patient_ID],Hospitalvisits[Medical_Condition])</f>
        <v>Tumor</v>
      </c>
      <c r="N872" t="str">
        <f>_xlfn.XLOOKUP(Main[[#This Row],[Patient_ID]],Hospitalvisits[Patient_ID],Hospitalvisits[Department])</f>
        <v>Oncology</v>
      </c>
      <c r="O872" s="8">
        <f>_xlfn.XLOOKUP(Main[[#This Row],[Patient_ID]],Financials[Patient_ID],Financials[Total_Bill_Amount])</f>
        <v>30520</v>
      </c>
      <c r="P872">
        <f>_xlfn.XLOOKUP(Main[[#This Row],[Patient_ID]],Financials[Patient_ID],Financials[Insurance_Coverage])</f>
        <v>22882.80119052884</v>
      </c>
      <c r="Q872">
        <f>Main[[#This Row],[Total  Bill Amount]]-Main[[#This Row],[Insurance Coverage]]</f>
        <v>7637.1988094711596</v>
      </c>
      <c r="R872">
        <f>_xlfn.XLOOKUP(Main[[#This Row],[Patient_ID]],Hospitalvisits[Patient_ID],Hospitalvisits[Readmission Status])</f>
        <v>0</v>
      </c>
      <c r="S872" t="str">
        <f>_xlfn.XLOOKUP(Main[[#This Row],[Patient_ID]],Hospitalvisits[Patient_ID],Hospitalvisits[Hospital_Bed])</f>
        <v>General Ward</v>
      </c>
    </row>
    <row r="873" spans="1:19">
      <c r="A873">
        <v>960</v>
      </c>
      <c r="B873" t="s">
        <v>973</v>
      </c>
      <c r="C873">
        <v>88</v>
      </c>
      <c r="D873" t="str" cm="1">
        <f t="array" ref="D873">_xlfn.IFS(Main[[#This Row],[Age]]&lt;=23,"[0-23]",Main[[#This Row],[Age]]&lt;=45,"[24-45]",Main[[#This Row],[Age]]&lt;=68,"[46-68]",Main[[#This Row],[Age]]&gt;68,"[68+]")</f>
        <v>[68+]</v>
      </c>
      <c r="E873" t="s">
        <v>12</v>
      </c>
      <c r="F873" t="s">
        <v>13</v>
      </c>
      <c r="G873" s="6">
        <v>28.032934153313729</v>
      </c>
      <c r="H873">
        <v>1</v>
      </c>
      <c r="I873">
        <v>8</v>
      </c>
      <c r="J873" s="3">
        <f>_xlfn.XLOOKUP(Main[[#This Row],[Patient_ID]],Hospitalvisits[Patient_ID],Hospitalvisits[Admission_Date])</f>
        <v>44575</v>
      </c>
      <c r="K873" s="3">
        <f>_xlfn.XLOOKUP(Main[[#This Row],[Patient_ID]],Hospitalvisits[Patient_ID],Hospitalvisits[Discharge_Date])</f>
        <v>44579</v>
      </c>
      <c r="L873">
        <f>Main[[#This Row],[Discharge Date]]-Main[[#This Row],[Admission Date]]</f>
        <v>4</v>
      </c>
      <c r="M873" t="str">
        <f>_xlfn.XLOOKUP(Main[[#This Row],[Patient_ID]],Hospitalvisits[Patient_ID],Hospitalvisits[Medical_Condition])</f>
        <v>Heart Attack (STEMI)</v>
      </c>
      <c r="N873" t="str">
        <f>_xlfn.XLOOKUP(Main[[#This Row],[Patient_ID]],Hospitalvisits[Patient_ID],Hospitalvisits[Department])</f>
        <v>Cardiology</v>
      </c>
      <c r="O873" s="8">
        <f>_xlfn.XLOOKUP(Main[[#This Row],[Patient_ID]],Financials[Patient_ID],Financials[Total_Bill_Amount])</f>
        <v>18089</v>
      </c>
      <c r="P873">
        <f>_xlfn.XLOOKUP(Main[[#This Row],[Patient_ID]],Financials[Patient_ID],Financials[Insurance_Coverage])</f>
        <v>13621.42348132366</v>
      </c>
      <c r="Q873">
        <f>Main[[#This Row],[Total  Bill Amount]]-Main[[#This Row],[Insurance Coverage]]</f>
        <v>4467.5765186763401</v>
      </c>
      <c r="R873">
        <f>_xlfn.XLOOKUP(Main[[#This Row],[Patient_ID]],Hospitalvisits[Patient_ID],Hospitalvisits[Readmission Status])</f>
        <v>0</v>
      </c>
      <c r="S873" t="str">
        <f>_xlfn.XLOOKUP(Main[[#This Row],[Patient_ID]],Hospitalvisits[Patient_ID],Hospitalvisits[Hospital_Bed])</f>
        <v>Semi-Private Room</v>
      </c>
    </row>
    <row r="874" spans="1:19">
      <c r="A874">
        <v>961</v>
      </c>
      <c r="B874" t="s">
        <v>974</v>
      </c>
      <c r="C874">
        <v>61</v>
      </c>
      <c r="D874" t="str" cm="1">
        <f t="array" ref="D874">_xlfn.IFS(Main[[#This Row],[Age]]&lt;=23,"[0-23]",Main[[#This Row],[Age]]&lt;=45,"[24-45]",Main[[#This Row],[Age]]&lt;=68,"[46-68]",Main[[#This Row],[Age]]&gt;68,"[68+]")</f>
        <v>[46-68]</v>
      </c>
      <c r="E874" t="s">
        <v>9</v>
      </c>
      <c r="F874" t="s">
        <v>13</v>
      </c>
      <c r="G874" s="6">
        <v>18.93486869800822</v>
      </c>
      <c r="H874">
        <v>0</v>
      </c>
      <c r="I874">
        <v>10</v>
      </c>
      <c r="J874" s="3">
        <f>_xlfn.XLOOKUP(Main[[#This Row],[Patient_ID]],Hospitalvisits[Patient_ID],Hospitalvisits[Admission_Date])</f>
        <v>44756</v>
      </c>
      <c r="K874" s="3">
        <f>_xlfn.XLOOKUP(Main[[#This Row],[Patient_ID]],Hospitalvisits[Patient_ID],Hospitalvisits[Discharge_Date])</f>
        <v>44766</v>
      </c>
      <c r="L874">
        <f>Main[[#This Row],[Discharge Date]]-Main[[#This Row],[Admission Date]]</f>
        <v>10</v>
      </c>
      <c r="M874" t="str">
        <f>_xlfn.XLOOKUP(Main[[#This Row],[Patient_ID]],Hospitalvisits[Patient_ID],Hospitalvisits[Medical_Condition])</f>
        <v>Tumor</v>
      </c>
      <c r="N874" t="str">
        <f>_xlfn.XLOOKUP(Main[[#This Row],[Patient_ID]],Hospitalvisits[Patient_ID],Hospitalvisits[Department])</f>
        <v>Oncology</v>
      </c>
      <c r="O874" s="8">
        <f>_xlfn.XLOOKUP(Main[[#This Row],[Patient_ID]],Financials[Patient_ID],Financials[Total_Bill_Amount])</f>
        <v>10196</v>
      </c>
      <c r="P874">
        <f>_xlfn.XLOOKUP(Main[[#This Row],[Patient_ID]],Financials[Patient_ID],Financials[Insurance_Coverage])</f>
        <v>8951.57076029977</v>
      </c>
      <c r="Q874">
        <f>Main[[#This Row],[Total  Bill Amount]]-Main[[#This Row],[Insurance Coverage]]</f>
        <v>1244.42923970023</v>
      </c>
      <c r="R874">
        <f>_xlfn.XLOOKUP(Main[[#This Row],[Patient_ID]],Hospitalvisits[Patient_ID],Hospitalvisits[Readmission Status])</f>
        <v>1</v>
      </c>
      <c r="S874" t="str">
        <f>_xlfn.XLOOKUP(Main[[#This Row],[Patient_ID]],Hospitalvisits[Patient_ID],Hospitalvisits[Hospital_Bed])</f>
        <v>ICU</v>
      </c>
    </row>
    <row r="875" spans="1:19">
      <c r="A875">
        <v>962</v>
      </c>
      <c r="B875" t="s">
        <v>975</v>
      </c>
      <c r="C875">
        <v>34</v>
      </c>
      <c r="D875" t="str" cm="1">
        <f t="array" ref="D875">_xlfn.IFS(Main[[#This Row],[Age]]&lt;=23,"[0-23]",Main[[#This Row],[Age]]&lt;=45,"[24-45]",Main[[#This Row],[Age]]&lt;=68,"[46-68]",Main[[#This Row],[Age]]&gt;68,"[68+]")</f>
        <v>[24-45]</v>
      </c>
      <c r="E875" t="s">
        <v>9</v>
      </c>
      <c r="F875" t="s">
        <v>16</v>
      </c>
      <c r="G875" s="6">
        <v>32.206167441159849</v>
      </c>
      <c r="H875">
        <v>3</v>
      </c>
      <c r="I875">
        <v>6</v>
      </c>
      <c r="J875" s="3">
        <f>_xlfn.XLOOKUP(Main[[#This Row],[Patient_ID]],Hospitalvisits[Patient_ID],Hospitalvisits[Admission_Date])</f>
        <v>44651</v>
      </c>
      <c r="K875" s="3">
        <f>_xlfn.XLOOKUP(Main[[#This Row],[Patient_ID]],Hospitalvisits[Patient_ID],Hospitalvisits[Discharge_Date])</f>
        <v>44653</v>
      </c>
      <c r="L875">
        <f>Main[[#This Row],[Discharge Date]]-Main[[#This Row],[Admission Date]]</f>
        <v>2</v>
      </c>
      <c r="M875" t="str">
        <f>_xlfn.XLOOKUP(Main[[#This Row],[Patient_ID]],Hospitalvisits[Patient_ID],Hospitalvisits[Medical_Condition])</f>
        <v>Allergies</v>
      </c>
      <c r="N875" t="str">
        <f>_xlfn.XLOOKUP(Main[[#This Row],[Patient_ID]],Hospitalvisits[Patient_ID],Hospitalvisits[Department])</f>
        <v>Pediatrics</v>
      </c>
      <c r="O875" s="8">
        <f>_xlfn.XLOOKUP(Main[[#This Row],[Patient_ID]],Financials[Patient_ID],Financials[Total_Bill_Amount])</f>
        <v>22520</v>
      </c>
      <c r="P875">
        <f>_xlfn.XLOOKUP(Main[[#This Row],[Patient_ID]],Financials[Patient_ID],Financials[Insurance_Coverage])</f>
        <v>19160.54307047516</v>
      </c>
      <c r="Q875">
        <f>Main[[#This Row],[Total  Bill Amount]]-Main[[#This Row],[Insurance Coverage]]</f>
        <v>3359.4569295248402</v>
      </c>
      <c r="R875">
        <f>_xlfn.XLOOKUP(Main[[#This Row],[Patient_ID]],Hospitalvisits[Patient_ID],Hospitalvisits[Readmission Status])</f>
        <v>0</v>
      </c>
      <c r="S875" t="str">
        <f>_xlfn.XLOOKUP(Main[[#This Row],[Patient_ID]],Hospitalvisits[Patient_ID],Hospitalvisits[Hospital_Bed])</f>
        <v>ICU</v>
      </c>
    </row>
    <row r="876" spans="1:19">
      <c r="A876">
        <v>963</v>
      </c>
      <c r="B876" t="s">
        <v>976</v>
      </c>
      <c r="C876">
        <v>18</v>
      </c>
      <c r="D876" t="str" cm="1">
        <f t="array" ref="D876">_xlfn.IFS(Main[[#This Row],[Age]]&lt;=23,"[0-23]",Main[[#This Row],[Age]]&lt;=45,"[24-45]",Main[[#This Row],[Age]]&lt;=68,"[46-68]",Main[[#This Row],[Age]]&gt;68,"[68+]")</f>
        <v>[0-23]</v>
      </c>
      <c r="E876" t="s">
        <v>12</v>
      </c>
      <c r="F876" t="s">
        <v>18</v>
      </c>
      <c r="G876" s="6">
        <v>31.237688119380341</v>
      </c>
      <c r="H876">
        <v>4</v>
      </c>
      <c r="I876">
        <v>7</v>
      </c>
      <c r="J876" s="3">
        <f>_xlfn.XLOOKUP(Main[[#This Row],[Patient_ID]],Hospitalvisits[Patient_ID],Hospitalvisits[Admission_Date])</f>
        <v>45555</v>
      </c>
      <c r="K876" s="3">
        <f>_xlfn.XLOOKUP(Main[[#This Row],[Patient_ID]],Hospitalvisits[Patient_ID],Hospitalvisits[Discharge_Date])</f>
        <v>45566</v>
      </c>
      <c r="L876">
        <f>Main[[#This Row],[Discharge Date]]-Main[[#This Row],[Admission Date]]</f>
        <v>11</v>
      </c>
      <c r="M876" t="str">
        <f>_xlfn.XLOOKUP(Main[[#This Row],[Patient_ID]],Hospitalvisits[Patient_ID],Hospitalvisits[Medical_Condition])</f>
        <v>Stroke</v>
      </c>
      <c r="N876" t="str">
        <f>_xlfn.XLOOKUP(Main[[#This Row],[Patient_ID]],Hospitalvisits[Patient_ID],Hospitalvisits[Department])</f>
        <v>Neurology</v>
      </c>
      <c r="O876" s="8">
        <f>_xlfn.XLOOKUP(Main[[#This Row],[Patient_ID]],Financials[Patient_ID],Financials[Total_Bill_Amount])</f>
        <v>8145</v>
      </c>
      <c r="P876">
        <f>_xlfn.XLOOKUP(Main[[#This Row],[Patient_ID]],Financials[Patient_ID],Financials[Insurance_Coverage])</f>
        <v>4841.0900408262969</v>
      </c>
      <c r="Q876">
        <f>Main[[#This Row],[Total  Bill Amount]]-Main[[#This Row],[Insurance Coverage]]</f>
        <v>3303.9099591737031</v>
      </c>
      <c r="R876">
        <f>_xlfn.XLOOKUP(Main[[#This Row],[Patient_ID]],Hospitalvisits[Patient_ID],Hospitalvisits[Readmission Status])</f>
        <v>0</v>
      </c>
      <c r="S876" t="str">
        <f>_xlfn.XLOOKUP(Main[[#This Row],[Patient_ID]],Hospitalvisits[Patient_ID],Hospitalvisits[Hospital_Bed])</f>
        <v>ICU</v>
      </c>
    </row>
    <row r="877" spans="1:19">
      <c r="A877">
        <v>964</v>
      </c>
      <c r="B877" t="s">
        <v>977</v>
      </c>
      <c r="C877">
        <v>81</v>
      </c>
      <c r="D877" t="str" cm="1">
        <f t="array" ref="D877">_xlfn.IFS(Main[[#This Row],[Age]]&lt;=23,"[0-23]",Main[[#This Row],[Age]]&lt;=45,"[24-45]",Main[[#This Row],[Age]]&lt;=68,"[46-68]",Main[[#This Row],[Age]]&gt;68,"[68+]")</f>
        <v>[68+]</v>
      </c>
      <c r="E877" t="s">
        <v>9</v>
      </c>
      <c r="F877" t="s">
        <v>16</v>
      </c>
      <c r="G877" s="6">
        <v>28.78989390911148</v>
      </c>
      <c r="H877">
        <v>3</v>
      </c>
      <c r="I877">
        <v>4</v>
      </c>
      <c r="J877" s="3">
        <f>_xlfn.XLOOKUP(Main[[#This Row],[Patient_ID]],Hospitalvisits[Patient_ID],Hospitalvisits[Admission_Date])</f>
        <v>44585</v>
      </c>
      <c r="K877" s="3">
        <f>_xlfn.XLOOKUP(Main[[#This Row],[Patient_ID]],Hospitalvisits[Patient_ID],Hospitalvisits[Discharge_Date])</f>
        <v>44589</v>
      </c>
      <c r="L877">
        <f>Main[[#This Row],[Discharge Date]]-Main[[#This Row],[Admission Date]]</f>
        <v>4</v>
      </c>
      <c r="M877" t="str">
        <f>_xlfn.XLOOKUP(Main[[#This Row],[Patient_ID]],Hospitalvisits[Patient_ID],Hospitalvisits[Medical_Condition])</f>
        <v>Fracture</v>
      </c>
      <c r="N877" t="str">
        <f>_xlfn.XLOOKUP(Main[[#This Row],[Patient_ID]],Hospitalvisits[Patient_ID],Hospitalvisits[Department])</f>
        <v>Orthopedics</v>
      </c>
      <c r="O877" s="8">
        <f>_xlfn.XLOOKUP(Main[[#This Row],[Patient_ID]],Financials[Patient_ID],Financials[Total_Bill_Amount])</f>
        <v>43703</v>
      </c>
      <c r="P877">
        <f>_xlfn.XLOOKUP(Main[[#This Row],[Patient_ID]],Financials[Patient_ID],Financials[Insurance_Coverage])</f>
        <v>32189.224037012351</v>
      </c>
      <c r="Q877">
        <f>Main[[#This Row],[Total  Bill Amount]]-Main[[#This Row],[Insurance Coverage]]</f>
        <v>11513.775962987649</v>
      </c>
      <c r="R877">
        <f>_xlfn.XLOOKUP(Main[[#This Row],[Patient_ID]],Hospitalvisits[Patient_ID],Hospitalvisits[Readmission Status])</f>
        <v>0</v>
      </c>
      <c r="S877" t="str">
        <f>_xlfn.XLOOKUP(Main[[#This Row],[Patient_ID]],Hospitalvisits[Patient_ID],Hospitalvisits[Hospital_Bed])</f>
        <v>Private Room</v>
      </c>
    </row>
    <row r="878" spans="1:19">
      <c r="A878">
        <v>965</v>
      </c>
      <c r="B878" t="s">
        <v>978</v>
      </c>
      <c r="C878">
        <v>40</v>
      </c>
      <c r="D878" t="str" cm="1">
        <f t="array" ref="D878">_xlfn.IFS(Main[[#This Row],[Age]]&lt;=23,"[0-23]",Main[[#This Row],[Age]]&lt;=45,"[24-45]",Main[[#This Row],[Age]]&lt;=68,"[46-68]",Main[[#This Row],[Age]]&gt;68,"[68+]")</f>
        <v>[24-45]</v>
      </c>
      <c r="E878" t="s">
        <v>9</v>
      </c>
      <c r="F878" t="s">
        <v>10</v>
      </c>
      <c r="G878" s="6">
        <v>35.246500016662011</v>
      </c>
      <c r="H878">
        <v>4</v>
      </c>
      <c r="I878">
        <v>1</v>
      </c>
      <c r="J878" s="3">
        <f>_xlfn.XLOOKUP(Main[[#This Row],[Patient_ID]],Hospitalvisits[Patient_ID],Hospitalvisits[Admission_Date])</f>
        <v>44993</v>
      </c>
      <c r="K878" s="3">
        <f>_xlfn.XLOOKUP(Main[[#This Row],[Patient_ID]],Hospitalvisits[Patient_ID],Hospitalvisits[Discharge_Date])</f>
        <v>44998</v>
      </c>
      <c r="L878">
        <f>Main[[#This Row],[Discharge Date]]-Main[[#This Row],[Admission Date]]</f>
        <v>5</v>
      </c>
      <c r="M878" t="str">
        <f>_xlfn.XLOOKUP(Main[[#This Row],[Patient_ID]],Hospitalvisits[Patient_ID],Hospitalvisits[Medical_Condition])</f>
        <v>Heart Attack (STEMI)</v>
      </c>
      <c r="N878" t="str">
        <f>_xlfn.XLOOKUP(Main[[#This Row],[Patient_ID]],Hospitalvisits[Patient_ID],Hospitalvisits[Department])</f>
        <v>Cardiology</v>
      </c>
      <c r="O878" s="8">
        <f>_xlfn.XLOOKUP(Main[[#This Row],[Patient_ID]],Financials[Patient_ID],Financials[Total_Bill_Amount])</f>
        <v>39139</v>
      </c>
      <c r="P878">
        <f>_xlfn.XLOOKUP(Main[[#This Row],[Patient_ID]],Financials[Patient_ID],Financials[Insurance_Coverage])</f>
        <v>26718.05041691495</v>
      </c>
      <c r="Q878">
        <f>Main[[#This Row],[Total  Bill Amount]]-Main[[#This Row],[Insurance Coverage]]</f>
        <v>12420.94958308505</v>
      </c>
      <c r="R878">
        <f>_xlfn.XLOOKUP(Main[[#This Row],[Patient_ID]],Hospitalvisits[Patient_ID],Hospitalvisits[Readmission Status])</f>
        <v>0</v>
      </c>
      <c r="S878" t="str">
        <f>_xlfn.XLOOKUP(Main[[#This Row],[Patient_ID]],Hospitalvisits[Patient_ID],Hospitalvisits[Hospital_Bed])</f>
        <v>ICU</v>
      </c>
    </row>
    <row r="879" spans="1:19">
      <c r="A879">
        <v>966</v>
      </c>
      <c r="B879" t="s">
        <v>979</v>
      </c>
      <c r="C879">
        <v>24</v>
      </c>
      <c r="D879" t="str" cm="1">
        <f t="array" ref="D879">_xlfn.IFS(Main[[#This Row],[Age]]&lt;=23,"[0-23]",Main[[#This Row],[Age]]&lt;=45,"[24-45]",Main[[#This Row],[Age]]&lt;=68,"[46-68]",Main[[#This Row],[Age]]&gt;68,"[68+]")</f>
        <v>[24-45]</v>
      </c>
      <c r="E879" t="s">
        <v>9</v>
      </c>
      <c r="F879" t="s">
        <v>10</v>
      </c>
      <c r="G879" s="6">
        <v>30.125217389138371</v>
      </c>
      <c r="H879">
        <v>1</v>
      </c>
      <c r="I879">
        <v>7</v>
      </c>
      <c r="J879" s="3">
        <f>_xlfn.XLOOKUP(Main[[#This Row],[Patient_ID]],Hospitalvisits[Patient_ID],Hospitalvisits[Admission_Date])</f>
        <v>45457</v>
      </c>
      <c r="K879" s="3">
        <f>_xlfn.XLOOKUP(Main[[#This Row],[Patient_ID]],Hospitalvisits[Patient_ID],Hospitalvisits[Discharge_Date])</f>
        <v>45458</v>
      </c>
      <c r="L879">
        <f>Main[[#This Row],[Discharge Date]]-Main[[#This Row],[Admission Date]]</f>
        <v>1</v>
      </c>
      <c r="M879" t="str">
        <f>_xlfn.XLOOKUP(Main[[#This Row],[Patient_ID]],Hospitalvisits[Patient_ID],Hospitalvisits[Medical_Condition])</f>
        <v>Allergies</v>
      </c>
      <c r="N879" t="str">
        <f>_xlfn.XLOOKUP(Main[[#This Row],[Patient_ID]],Hospitalvisits[Patient_ID],Hospitalvisits[Department])</f>
        <v>Pediatrics</v>
      </c>
      <c r="O879" s="8">
        <f>_xlfn.XLOOKUP(Main[[#This Row],[Patient_ID]],Financials[Patient_ID],Financials[Total_Bill_Amount])</f>
        <v>4801</v>
      </c>
      <c r="P879">
        <f>_xlfn.XLOOKUP(Main[[#This Row],[Patient_ID]],Financials[Patient_ID],Financials[Insurance_Coverage])</f>
        <v>2629.6539759378288</v>
      </c>
      <c r="Q879">
        <f>Main[[#This Row],[Total  Bill Amount]]-Main[[#This Row],[Insurance Coverage]]</f>
        <v>2171.3460240621712</v>
      </c>
      <c r="R879">
        <f>_xlfn.XLOOKUP(Main[[#This Row],[Patient_ID]],Hospitalvisits[Patient_ID],Hospitalvisits[Readmission Status])</f>
        <v>0</v>
      </c>
      <c r="S879" t="str">
        <f>_xlfn.XLOOKUP(Main[[#This Row],[Patient_ID]],Hospitalvisits[Patient_ID],Hospitalvisits[Hospital_Bed])</f>
        <v>Semi-Private Room</v>
      </c>
    </row>
    <row r="880" spans="1:19">
      <c r="A880">
        <v>967</v>
      </c>
      <c r="B880" t="s">
        <v>980</v>
      </c>
      <c r="C880">
        <v>4</v>
      </c>
      <c r="D880" t="str" cm="1">
        <f t="array" ref="D880">_xlfn.IFS(Main[[#This Row],[Age]]&lt;=23,"[0-23]",Main[[#This Row],[Age]]&lt;=45,"[24-45]",Main[[#This Row],[Age]]&lt;=68,"[46-68]",Main[[#This Row],[Age]]&gt;68,"[68+]")</f>
        <v>[0-23]</v>
      </c>
      <c r="E880" t="s">
        <v>12</v>
      </c>
      <c r="F880" t="s">
        <v>13</v>
      </c>
      <c r="G880" s="6">
        <v>26.404822726965261</v>
      </c>
      <c r="H880">
        <v>5</v>
      </c>
      <c r="I880">
        <v>5</v>
      </c>
      <c r="J880" s="3">
        <f>_xlfn.XLOOKUP(Main[[#This Row],[Patient_ID]],Hospitalvisits[Patient_ID],Hospitalvisits[Admission_Date])</f>
        <v>45233</v>
      </c>
      <c r="K880" s="3">
        <f>_xlfn.XLOOKUP(Main[[#This Row],[Patient_ID]],Hospitalvisits[Patient_ID],Hospitalvisits[Discharge_Date])</f>
        <v>45239</v>
      </c>
      <c r="L880">
        <f>Main[[#This Row],[Discharge Date]]-Main[[#This Row],[Admission Date]]</f>
        <v>6</v>
      </c>
      <c r="M880" t="str">
        <f>_xlfn.XLOOKUP(Main[[#This Row],[Patient_ID]],Hospitalvisits[Patient_ID],Hospitalvisits[Medical_Condition])</f>
        <v>Hypertension</v>
      </c>
      <c r="N880" t="str">
        <f>_xlfn.XLOOKUP(Main[[#This Row],[Patient_ID]],Hospitalvisits[Patient_ID],Hospitalvisits[Department])</f>
        <v>Cardiology</v>
      </c>
      <c r="O880" s="8">
        <f>_xlfn.XLOOKUP(Main[[#This Row],[Patient_ID]],Financials[Patient_ID],Financials[Total_Bill_Amount])</f>
        <v>15445</v>
      </c>
      <c r="P880">
        <f>_xlfn.XLOOKUP(Main[[#This Row],[Patient_ID]],Financials[Patient_ID],Financials[Insurance_Coverage])</f>
        <v>8039.8695857586717</v>
      </c>
      <c r="Q880">
        <f>Main[[#This Row],[Total  Bill Amount]]-Main[[#This Row],[Insurance Coverage]]</f>
        <v>7405.1304142413283</v>
      </c>
      <c r="R880">
        <f>_xlfn.XLOOKUP(Main[[#This Row],[Patient_ID]],Hospitalvisits[Patient_ID],Hospitalvisits[Readmission Status])</f>
        <v>0</v>
      </c>
      <c r="S880" t="str">
        <f>_xlfn.XLOOKUP(Main[[#This Row],[Patient_ID]],Hospitalvisits[Patient_ID],Hospitalvisits[Hospital_Bed])</f>
        <v>ICU</v>
      </c>
    </row>
    <row r="881" spans="1:19">
      <c r="A881">
        <v>968</v>
      </c>
      <c r="B881" t="s">
        <v>981</v>
      </c>
      <c r="C881">
        <v>33</v>
      </c>
      <c r="D881" t="str" cm="1">
        <f t="array" ref="D881">_xlfn.IFS(Main[[#This Row],[Age]]&lt;=23,"[0-23]",Main[[#This Row],[Age]]&lt;=45,"[24-45]",Main[[#This Row],[Age]]&lt;=68,"[46-68]",Main[[#This Row],[Age]]&gt;68,"[68+]")</f>
        <v>[24-45]</v>
      </c>
      <c r="E881" t="s">
        <v>9</v>
      </c>
      <c r="F881" t="s">
        <v>10</v>
      </c>
      <c r="G881" s="6">
        <v>37.071466112701387</v>
      </c>
      <c r="H881">
        <v>0</v>
      </c>
      <c r="I881">
        <v>2</v>
      </c>
      <c r="J881" s="3">
        <f>_xlfn.XLOOKUP(Main[[#This Row],[Patient_ID]],Hospitalvisits[Patient_ID],Hospitalvisits[Admission_Date])</f>
        <v>44807</v>
      </c>
      <c r="K881" s="3">
        <f>_xlfn.XLOOKUP(Main[[#This Row],[Patient_ID]],Hospitalvisits[Patient_ID],Hospitalvisits[Discharge_Date])</f>
        <v>44826</v>
      </c>
      <c r="L881">
        <f>Main[[#This Row],[Discharge Date]]-Main[[#This Row],[Admission Date]]</f>
        <v>19</v>
      </c>
      <c r="M881" t="str">
        <f>_xlfn.XLOOKUP(Main[[#This Row],[Patient_ID]],Hospitalvisits[Patient_ID],Hospitalvisits[Medical_Condition])</f>
        <v>Tumor</v>
      </c>
      <c r="N881" t="str">
        <f>_xlfn.XLOOKUP(Main[[#This Row],[Patient_ID]],Hospitalvisits[Patient_ID],Hospitalvisits[Department])</f>
        <v>Oncology</v>
      </c>
      <c r="O881" s="8">
        <f>_xlfn.XLOOKUP(Main[[#This Row],[Patient_ID]],Financials[Patient_ID],Financials[Total_Bill_Amount])</f>
        <v>30485</v>
      </c>
      <c r="P881">
        <f>_xlfn.XLOOKUP(Main[[#This Row],[Patient_ID]],Financials[Patient_ID],Financials[Insurance_Coverage])</f>
        <v>22364.90096312256</v>
      </c>
      <c r="Q881">
        <f>Main[[#This Row],[Total  Bill Amount]]-Main[[#This Row],[Insurance Coverage]]</f>
        <v>8120.0990368774401</v>
      </c>
      <c r="R881">
        <f>_xlfn.XLOOKUP(Main[[#This Row],[Patient_ID]],Hospitalvisits[Patient_ID],Hospitalvisits[Readmission Status])</f>
        <v>0</v>
      </c>
      <c r="S881" t="str">
        <f>_xlfn.XLOOKUP(Main[[#This Row],[Patient_ID]],Hospitalvisits[Patient_ID],Hospitalvisits[Hospital_Bed])</f>
        <v>ICU</v>
      </c>
    </row>
    <row r="882" spans="1:19">
      <c r="A882">
        <v>969</v>
      </c>
      <c r="B882" t="s">
        <v>982</v>
      </c>
      <c r="C882">
        <v>79</v>
      </c>
      <c r="D882" t="str" cm="1">
        <f t="array" ref="D882">_xlfn.IFS(Main[[#This Row],[Age]]&lt;=23,"[0-23]",Main[[#This Row],[Age]]&lt;=45,"[24-45]",Main[[#This Row],[Age]]&lt;=68,"[46-68]",Main[[#This Row],[Age]]&gt;68,"[68+]")</f>
        <v>[68+]</v>
      </c>
      <c r="E882" t="s">
        <v>12</v>
      </c>
      <c r="F882" t="s">
        <v>10</v>
      </c>
      <c r="G882" s="6">
        <v>23.0379003972979</v>
      </c>
      <c r="H882">
        <v>1</v>
      </c>
      <c r="I882">
        <v>10</v>
      </c>
      <c r="J882" s="3">
        <f>_xlfn.XLOOKUP(Main[[#This Row],[Patient_ID]],Hospitalvisits[Patient_ID],Hospitalvisits[Admission_Date])</f>
        <v>45150</v>
      </c>
      <c r="K882" s="3">
        <f>_xlfn.XLOOKUP(Main[[#This Row],[Patient_ID]],Hospitalvisits[Patient_ID],Hospitalvisits[Discharge_Date])</f>
        <v>45154</v>
      </c>
      <c r="L882">
        <f>Main[[#This Row],[Discharge Date]]-Main[[#This Row],[Admission Date]]</f>
        <v>4</v>
      </c>
      <c r="M882" t="str">
        <f>_xlfn.XLOOKUP(Main[[#This Row],[Patient_ID]],Hospitalvisits[Patient_ID],Hospitalvisits[Medical_Condition])</f>
        <v>Heart Attack (STEMI)</v>
      </c>
      <c r="N882" t="str">
        <f>_xlfn.XLOOKUP(Main[[#This Row],[Patient_ID]],Hospitalvisits[Patient_ID],Hospitalvisits[Department])</f>
        <v>Cardiology</v>
      </c>
      <c r="O882" s="8">
        <f>_xlfn.XLOOKUP(Main[[#This Row],[Patient_ID]],Financials[Patient_ID],Financials[Total_Bill_Amount])</f>
        <v>30727</v>
      </c>
      <c r="P882">
        <f>_xlfn.XLOOKUP(Main[[#This Row],[Patient_ID]],Financials[Patient_ID],Financials[Insurance_Coverage])</f>
        <v>26579.97712983975</v>
      </c>
      <c r="Q882">
        <f>Main[[#This Row],[Total  Bill Amount]]-Main[[#This Row],[Insurance Coverage]]</f>
        <v>4147.02287016025</v>
      </c>
      <c r="R882">
        <f>_xlfn.XLOOKUP(Main[[#This Row],[Patient_ID]],Hospitalvisits[Patient_ID],Hospitalvisits[Readmission Status])</f>
        <v>0</v>
      </c>
      <c r="S882" t="str">
        <f>_xlfn.XLOOKUP(Main[[#This Row],[Patient_ID]],Hospitalvisits[Patient_ID],Hospitalvisits[Hospital_Bed])</f>
        <v>General Ward</v>
      </c>
    </row>
    <row r="883" spans="1:19">
      <c r="A883">
        <v>970</v>
      </c>
      <c r="B883" t="s">
        <v>983</v>
      </c>
      <c r="C883">
        <v>48</v>
      </c>
      <c r="D883" t="str" cm="1">
        <f t="array" ref="D883">_xlfn.IFS(Main[[#This Row],[Age]]&lt;=23,"[0-23]",Main[[#This Row],[Age]]&lt;=45,"[24-45]",Main[[#This Row],[Age]]&lt;=68,"[46-68]",Main[[#This Row],[Age]]&gt;68,"[68+]")</f>
        <v>[46-68]</v>
      </c>
      <c r="E883" t="s">
        <v>9</v>
      </c>
      <c r="F883" t="s">
        <v>13</v>
      </c>
      <c r="G883" s="6">
        <v>27.44846063302526</v>
      </c>
      <c r="H883">
        <v>5</v>
      </c>
      <c r="I883">
        <v>8</v>
      </c>
      <c r="J883" s="3">
        <f>_xlfn.XLOOKUP(Main[[#This Row],[Patient_ID]],Hospitalvisits[Patient_ID],Hospitalvisits[Admission_Date])</f>
        <v>44761</v>
      </c>
      <c r="K883" s="3">
        <f>_xlfn.XLOOKUP(Main[[#This Row],[Patient_ID]],Hospitalvisits[Patient_ID],Hospitalvisits[Discharge_Date])</f>
        <v>44765</v>
      </c>
      <c r="L883">
        <f>Main[[#This Row],[Discharge Date]]-Main[[#This Row],[Admission Date]]</f>
        <v>4</v>
      </c>
      <c r="M883" t="str">
        <f>_xlfn.XLOOKUP(Main[[#This Row],[Patient_ID]],Hospitalvisits[Patient_ID],Hospitalvisits[Medical_Condition])</f>
        <v>Severe Trauma</v>
      </c>
      <c r="N883" t="str">
        <f>_xlfn.XLOOKUP(Main[[#This Row],[Patient_ID]],Hospitalvisits[Patient_ID],Hospitalvisits[Department])</f>
        <v>Emergency</v>
      </c>
      <c r="O883" s="8">
        <f>_xlfn.XLOOKUP(Main[[#This Row],[Patient_ID]],Financials[Patient_ID],Financials[Total_Bill_Amount])</f>
        <v>8842</v>
      </c>
      <c r="P883">
        <f>_xlfn.XLOOKUP(Main[[#This Row],[Patient_ID]],Financials[Patient_ID],Financials[Insurance_Coverage])</f>
        <v>7401.4194919683359</v>
      </c>
      <c r="Q883">
        <f>Main[[#This Row],[Total  Bill Amount]]-Main[[#This Row],[Insurance Coverage]]</f>
        <v>1440.5805080316641</v>
      </c>
      <c r="R883">
        <f>_xlfn.XLOOKUP(Main[[#This Row],[Patient_ID]],Hospitalvisits[Patient_ID],Hospitalvisits[Readmission Status])</f>
        <v>0</v>
      </c>
      <c r="S883" t="str">
        <f>_xlfn.XLOOKUP(Main[[#This Row],[Patient_ID]],Hospitalvisits[Patient_ID],Hospitalvisits[Hospital_Bed])</f>
        <v>Private Room</v>
      </c>
    </row>
    <row r="884" spans="1:19">
      <c r="A884">
        <v>971</v>
      </c>
      <c r="B884" t="s">
        <v>984</v>
      </c>
      <c r="C884">
        <v>76</v>
      </c>
      <c r="D884" t="str" cm="1">
        <f t="array" ref="D884">_xlfn.IFS(Main[[#This Row],[Age]]&lt;=23,"[0-23]",Main[[#This Row],[Age]]&lt;=45,"[24-45]",Main[[#This Row],[Age]]&lt;=68,"[46-68]",Main[[#This Row],[Age]]&gt;68,"[68+]")</f>
        <v>[68+]</v>
      </c>
      <c r="E884" t="s">
        <v>9</v>
      </c>
      <c r="F884" t="s">
        <v>13</v>
      </c>
      <c r="G884" s="6">
        <v>16.396777978956091</v>
      </c>
      <c r="H884">
        <v>3</v>
      </c>
      <c r="I884">
        <v>2</v>
      </c>
      <c r="J884" s="3">
        <f>_xlfn.XLOOKUP(Main[[#This Row],[Patient_ID]],Hospitalvisits[Patient_ID],Hospitalvisits[Admission_Date])</f>
        <v>44623</v>
      </c>
      <c r="K884" s="3">
        <f>_xlfn.XLOOKUP(Main[[#This Row],[Patient_ID]],Hospitalvisits[Patient_ID],Hospitalvisits[Discharge_Date])</f>
        <v>44625</v>
      </c>
      <c r="L884">
        <f>Main[[#This Row],[Discharge Date]]-Main[[#This Row],[Admission Date]]</f>
        <v>2</v>
      </c>
      <c r="M884" t="str">
        <f>_xlfn.XLOOKUP(Main[[#This Row],[Patient_ID]],Hospitalvisits[Patient_ID],Hospitalvisits[Medical_Condition])</f>
        <v>Asthma</v>
      </c>
      <c r="N884" t="str">
        <f>_xlfn.XLOOKUP(Main[[#This Row],[Patient_ID]],Hospitalvisits[Patient_ID],Hospitalvisits[Department])</f>
        <v>Pediatrics</v>
      </c>
      <c r="O884" s="8">
        <f>_xlfn.XLOOKUP(Main[[#This Row],[Patient_ID]],Financials[Patient_ID],Financials[Total_Bill_Amount])</f>
        <v>35390</v>
      </c>
      <c r="P884">
        <f>_xlfn.XLOOKUP(Main[[#This Row],[Patient_ID]],Financials[Patient_ID],Financials[Insurance_Coverage])</f>
        <v>30651.34140865667</v>
      </c>
      <c r="Q884">
        <f>Main[[#This Row],[Total  Bill Amount]]-Main[[#This Row],[Insurance Coverage]]</f>
        <v>4738.65859134333</v>
      </c>
      <c r="R884">
        <f>_xlfn.XLOOKUP(Main[[#This Row],[Patient_ID]],Hospitalvisits[Patient_ID],Hospitalvisits[Readmission Status])</f>
        <v>0</v>
      </c>
      <c r="S884" t="str">
        <f>_xlfn.XLOOKUP(Main[[#This Row],[Patient_ID]],Hospitalvisits[Patient_ID],Hospitalvisits[Hospital_Bed])</f>
        <v>Private Room</v>
      </c>
    </row>
    <row r="885" spans="1:19">
      <c r="A885">
        <v>972</v>
      </c>
      <c r="B885" t="s">
        <v>985</v>
      </c>
      <c r="C885">
        <v>21</v>
      </c>
      <c r="D885" t="str" cm="1">
        <f t="array" ref="D885">_xlfn.IFS(Main[[#This Row],[Age]]&lt;=23,"[0-23]",Main[[#This Row],[Age]]&lt;=45,"[24-45]",Main[[#This Row],[Age]]&lt;=68,"[46-68]",Main[[#This Row],[Age]]&gt;68,"[68+]")</f>
        <v>[0-23]</v>
      </c>
      <c r="E885" t="s">
        <v>9</v>
      </c>
      <c r="F885" t="s">
        <v>13</v>
      </c>
      <c r="G885" s="6">
        <v>30.536483526564599</v>
      </c>
      <c r="H885">
        <v>4</v>
      </c>
      <c r="I885">
        <v>7</v>
      </c>
      <c r="J885" s="3">
        <f>_xlfn.XLOOKUP(Main[[#This Row],[Patient_ID]],Hospitalvisits[Patient_ID],Hospitalvisits[Admission_Date])</f>
        <v>44634</v>
      </c>
      <c r="K885" s="3">
        <f>_xlfn.XLOOKUP(Main[[#This Row],[Patient_ID]],Hospitalvisits[Patient_ID],Hospitalvisits[Discharge_Date])</f>
        <v>44647</v>
      </c>
      <c r="L885">
        <f>Main[[#This Row],[Discharge Date]]-Main[[#This Row],[Admission Date]]</f>
        <v>13</v>
      </c>
      <c r="M885" t="str">
        <f>_xlfn.XLOOKUP(Main[[#This Row],[Patient_ID]],Hospitalvisits[Patient_ID],Hospitalvisits[Medical_Condition])</f>
        <v>Cancer</v>
      </c>
      <c r="N885" t="str">
        <f>_xlfn.XLOOKUP(Main[[#This Row],[Patient_ID]],Hospitalvisits[Patient_ID],Hospitalvisits[Department])</f>
        <v>Oncology</v>
      </c>
      <c r="O885" s="8">
        <f>_xlfn.XLOOKUP(Main[[#This Row],[Patient_ID]],Financials[Patient_ID],Financials[Total_Bill_Amount])</f>
        <v>26563</v>
      </c>
      <c r="P885">
        <f>_xlfn.XLOOKUP(Main[[#This Row],[Patient_ID]],Financials[Patient_ID],Financials[Insurance_Coverage])</f>
        <v>22718.849731422379</v>
      </c>
      <c r="Q885">
        <f>Main[[#This Row],[Total  Bill Amount]]-Main[[#This Row],[Insurance Coverage]]</f>
        <v>3844.1502685776213</v>
      </c>
      <c r="R885">
        <f>_xlfn.XLOOKUP(Main[[#This Row],[Patient_ID]],Hospitalvisits[Patient_ID],Hospitalvisits[Readmission Status])</f>
        <v>0</v>
      </c>
      <c r="S885" t="str">
        <f>_xlfn.XLOOKUP(Main[[#This Row],[Patient_ID]],Hospitalvisits[Patient_ID],Hospitalvisits[Hospital_Bed])</f>
        <v>ICU</v>
      </c>
    </row>
    <row r="886" spans="1:19">
      <c r="A886">
        <v>973</v>
      </c>
      <c r="B886" t="s">
        <v>986</v>
      </c>
      <c r="C886">
        <v>53</v>
      </c>
      <c r="D886" t="str" cm="1">
        <f t="array" ref="D886">_xlfn.IFS(Main[[#This Row],[Age]]&lt;=23,"[0-23]",Main[[#This Row],[Age]]&lt;=45,"[24-45]",Main[[#This Row],[Age]]&lt;=68,"[46-68]",Main[[#This Row],[Age]]&gt;68,"[68+]")</f>
        <v>[46-68]</v>
      </c>
      <c r="E886" t="s">
        <v>12</v>
      </c>
      <c r="F886" t="s">
        <v>13</v>
      </c>
      <c r="G886" s="6">
        <v>34.519674837856542</v>
      </c>
      <c r="H886">
        <v>5</v>
      </c>
      <c r="I886">
        <v>2</v>
      </c>
      <c r="J886" s="3">
        <f>_xlfn.XLOOKUP(Main[[#This Row],[Patient_ID]],Hospitalvisits[Patient_ID],Hospitalvisits[Admission_Date])</f>
        <v>44823</v>
      </c>
      <c r="K886" s="3">
        <f>_xlfn.XLOOKUP(Main[[#This Row],[Patient_ID]],Hospitalvisits[Patient_ID],Hospitalvisits[Discharge_Date])</f>
        <v>44824</v>
      </c>
      <c r="L886">
        <f>Main[[#This Row],[Discharge Date]]-Main[[#This Row],[Admission Date]]</f>
        <v>1</v>
      </c>
      <c r="M886" t="str">
        <f>_xlfn.XLOOKUP(Main[[#This Row],[Patient_ID]],Hospitalvisits[Patient_ID],Hospitalvisits[Medical_Condition])</f>
        <v>Asthma</v>
      </c>
      <c r="N886" t="str">
        <f>_xlfn.XLOOKUP(Main[[#This Row],[Patient_ID]],Hospitalvisits[Patient_ID],Hospitalvisits[Department])</f>
        <v>Pediatrics</v>
      </c>
      <c r="O886" s="8">
        <f>_xlfn.XLOOKUP(Main[[#This Row],[Patient_ID]],Financials[Patient_ID],Financials[Total_Bill_Amount])</f>
        <v>23525</v>
      </c>
      <c r="P886">
        <f>_xlfn.XLOOKUP(Main[[#This Row],[Patient_ID]],Financials[Patient_ID],Financials[Insurance_Coverage])</f>
        <v>17838.602611359831</v>
      </c>
      <c r="Q886">
        <f>Main[[#This Row],[Total  Bill Amount]]-Main[[#This Row],[Insurance Coverage]]</f>
        <v>5686.3973886401691</v>
      </c>
      <c r="R886">
        <f>_xlfn.XLOOKUP(Main[[#This Row],[Patient_ID]],Hospitalvisits[Patient_ID],Hospitalvisits[Readmission Status])</f>
        <v>0</v>
      </c>
      <c r="S886" t="str">
        <f>_xlfn.XLOOKUP(Main[[#This Row],[Patient_ID]],Hospitalvisits[Patient_ID],Hospitalvisits[Hospital_Bed])</f>
        <v>ICU</v>
      </c>
    </row>
    <row r="887" spans="1:19">
      <c r="A887">
        <v>974</v>
      </c>
      <c r="B887" t="s">
        <v>987</v>
      </c>
      <c r="C887">
        <v>8</v>
      </c>
      <c r="D887" t="str" cm="1">
        <f t="array" ref="D887">_xlfn.IFS(Main[[#This Row],[Age]]&lt;=23,"[0-23]",Main[[#This Row],[Age]]&lt;=45,"[24-45]",Main[[#This Row],[Age]]&lt;=68,"[46-68]",Main[[#This Row],[Age]]&gt;68,"[68+]")</f>
        <v>[0-23]</v>
      </c>
      <c r="E887" t="s">
        <v>9</v>
      </c>
      <c r="F887" t="s">
        <v>18</v>
      </c>
      <c r="G887" s="6">
        <v>38.336633455310341</v>
      </c>
      <c r="H887">
        <v>5</v>
      </c>
      <c r="I887">
        <v>6</v>
      </c>
      <c r="J887" s="3">
        <f>_xlfn.XLOOKUP(Main[[#This Row],[Patient_ID]],Hospitalvisits[Patient_ID],Hospitalvisits[Admission_Date])</f>
        <v>44590</v>
      </c>
      <c r="K887" s="3">
        <f>_xlfn.XLOOKUP(Main[[#This Row],[Patient_ID]],Hospitalvisits[Patient_ID],Hospitalvisits[Discharge_Date])</f>
        <v>44595</v>
      </c>
      <c r="L887">
        <f>Main[[#This Row],[Discharge Date]]-Main[[#This Row],[Admission Date]]</f>
        <v>5</v>
      </c>
      <c r="M887" t="str">
        <f>_xlfn.XLOOKUP(Main[[#This Row],[Patient_ID]],Hospitalvisits[Patient_ID],Hospitalvisits[Medical_Condition])</f>
        <v>Arthritis</v>
      </c>
      <c r="N887" t="str">
        <f>_xlfn.XLOOKUP(Main[[#This Row],[Patient_ID]],Hospitalvisits[Patient_ID],Hospitalvisits[Department])</f>
        <v>Orthopedics</v>
      </c>
      <c r="O887" s="8">
        <f>_xlfn.XLOOKUP(Main[[#This Row],[Patient_ID]],Financials[Patient_ID],Financials[Total_Bill_Amount])</f>
        <v>8724</v>
      </c>
      <c r="P887">
        <f>_xlfn.XLOOKUP(Main[[#This Row],[Patient_ID]],Financials[Patient_ID],Financials[Insurance_Coverage])</f>
        <v>7223.360450763088</v>
      </c>
      <c r="Q887">
        <f>Main[[#This Row],[Total  Bill Amount]]-Main[[#This Row],[Insurance Coverage]]</f>
        <v>1500.639549236912</v>
      </c>
      <c r="R887">
        <f>_xlfn.XLOOKUP(Main[[#This Row],[Patient_ID]],Hospitalvisits[Patient_ID],Hospitalvisits[Readmission Status])</f>
        <v>0</v>
      </c>
      <c r="S887" t="str">
        <f>_xlfn.XLOOKUP(Main[[#This Row],[Patient_ID]],Hospitalvisits[Patient_ID],Hospitalvisits[Hospital_Bed])</f>
        <v>ICU</v>
      </c>
    </row>
    <row r="888" spans="1:19">
      <c r="A888">
        <v>975</v>
      </c>
      <c r="B888" t="s">
        <v>988</v>
      </c>
      <c r="C888">
        <v>15</v>
      </c>
      <c r="D888" t="str" cm="1">
        <f t="array" ref="D888">_xlfn.IFS(Main[[#This Row],[Age]]&lt;=23,"[0-23]",Main[[#This Row],[Age]]&lt;=45,"[24-45]",Main[[#This Row],[Age]]&lt;=68,"[46-68]",Main[[#This Row],[Age]]&gt;68,"[68+]")</f>
        <v>[0-23]</v>
      </c>
      <c r="E888" t="s">
        <v>9</v>
      </c>
      <c r="F888" t="s">
        <v>18</v>
      </c>
      <c r="G888" s="6">
        <v>17.412165426709471</v>
      </c>
      <c r="H888">
        <v>5</v>
      </c>
      <c r="I888">
        <v>9</v>
      </c>
      <c r="J888" s="3">
        <f>_xlfn.XLOOKUP(Main[[#This Row],[Patient_ID]],Hospitalvisits[Patient_ID],Hospitalvisits[Admission_Date])</f>
        <v>44719</v>
      </c>
      <c r="K888" s="3">
        <f>_xlfn.XLOOKUP(Main[[#This Row],[Patient_ID]],Hospitalvisits[Patient_ID],Hospitalvisits[Discharge_Date])</f>
        <v>44726</v>
      </c>
      <c r="L888">
        <f>Main[[#This Row],[Discharge Date]]-Main[[#This Row],[Admission Date]]</f>
        <v>7</v>
      </c>
      <c r="M888" t="str">
        <f>_xlfn.XLOOKUP(Main[[#This Row],[Patient_ID]],Hospitalvisits[Patient_ID],Hospitalvisits[Medical_Condition])</f>
        <v>Heart Disease</v>
      </c>
      <c r="N888" t="str">
        <f>_xlfn.XLOOKUP(Main[[#This Row],[Patient_ID]],Hospitalvisits[Patient_ID],Hospitalvisits[Department])</f>
        <v>Cardiology</v>
      </c>
      <c r="O888" s="8">
        <f>_xlfn.XLOOKUP(Main[[#This Row],[Patient_ID]],Financials[Patient_ID],Financials[Total_Bill_Amount])</f>
        <v>3977</v>
      </c>
      <c r="P888">
        <f>_xlfn.XLOOKUP(Main[[#This Row],[Patient_ID]],Financials[Patient_ID],Financials[Insurance_Coverage])</f>
        <v>2540.2700930162</v>
      </c>
      <c r="Q888">
        <f>Main[[#This Row],[Total  Bill Amount]]-Main[[#This Row],[Insurance Coverage]]</f>
        <v>1436.7299069838</v>
      </c>
      <c r="R888">
        <f>_xlfn.XLOOKUP(Main[[#This Row],[Patient_ID]],Hospitalvisits[Patient_ID],Hospitalvisits[Readmission Status])</f>
        <v>0</v>
      </c>
      <c r="S888" t="str">
        <f>_xlfn.XLOOKUP(Main[[#This Row],[Patient_ID]],Hospitalvisits[Patient_ID],Hospitalvisits[Hospital_Bed])</f>
        <v>Semi-Private Room</v>
      </c>
    </row>
    <row r="889" spans="1:19">
      <c r="A889">
        <v>978</v>
      </c>
      <c r="B889" t="s">
        <v>991</v>
      </c>
      <c r="C889">
        <v>89</v>
      </c>
      <c r="D889" t="str" cm="1">
        <f t="array" ref="D889">_xlfn.IFS(Main[[#This Row],[Age]]&lt;=23,"[0-23]",Main[[#This Row],[Age]]&lt;=45,"[24-45]",Main[[#This Row],[Age]]&lt;=68,"[46-68]",Main[[#This Row],[Age]]&gt;68,"[68+]")</f>
        <v>[68+]</v>
      </c>
      <c r="E889" t="s">
        <v>9</v>
      </c>
      <c r="F889" t="s">
        <v>16</v>
      </c>
      <c r="G889" s="6">
        <v>27.306463369167329</v>
      </c>
      <c r="H889">
        <v>0</v>
      </c>
      <c r="I889">
        <v>9</v>
      </c>
      <c r="J889" s="3">
        <f>_xlfn.XLOOKUP(Main[[#This Row],[Patient_ID]],Hospitalvisits[Patient_ID],Hospitalvisits[Admission_Date])</f>
        <v>44989</v>
      </c>
      <c r="K889" s="3">
        <f>_xlfn.XLOOKUP(Main[[#This Row],[Patient_ID]],Hospitalvisits[Patient_ID],Hospitalvisits[Discharge_Date])</f>
        <v>44999</v>
      </c>
      <c r="L889">
        <f>Main[[#This Row],[Discharge Date]]-Main[[#This Row],[Admission Date]]</f>
        <v>10</v>
      </c>
      <c r="M889" t="str">
        <f>_xlfn.XLOOKUP(Main[[#This Row],[Patient_ID]],Hospitalvisits[Patient_ID],Hospitalvisits[Medical_Condition])</f>
        <v>Seizures</v>
      </c>
      <c r="N889" t="str">
        <f>_xlfn.XLOOKUP(Main[[#This Row],[Patient_ID]],Hospitalvisits[Patient_ID],Hospitalvisits[Department])</f>
        <v>Neurology</v>
      </c>
      <c r="O889" s="8">
        <f>_xlfn.XLOOKUP(Main[[#This Row],[Patient_ID]],Financials[Patient_ID],Financials[Total_Bill_Amount])</f>
        <v>3136</v>
      </c>
      <c r="P889">
        <f>_xlfn.XLOOKUP(Main[[#This Row],[Patient_ID]],Financials[Patient_ID],Financials[Insurance_Coverage])</f>
        <v>2531.6196404951952</v>
      </c>
      <c r="Q889">
        <f>Main[[#This Row],[Total  Bill Amount]]-Main[[#This Row],[Insurance Coverage]]</f>
        <v>604.3803595048048</v>
      </c>
      <c r="R889">
        <f>_xlfn.XLOOKUP(Main[[#This Row],[Patient_ID]],Hospitalvisits[Patient_ID],Hospitalvisits[Readmission Status])</f>
        <v>1</v>
      </c>
      <c r="S889" t="str">
        <f>_xlfn.XLOOKUP(Main[[#This Row],[Patient_ID]],Hospitalvisits[Patient_ID],Hospitalvisits[Hospital_Bed])</f>
        <v>Semi-Private Room</v>
      </c>
    </row>
    <row r="890" spans="1:19">
      <c r="A890">
        <v>979</v>
      </c>
      <c r="B890" t="s">
        <v>992</v>
      </c>
      <c r="C890">
        <v>84</v>
      </c>
      <c r="D890" t="str" cm="1">
        <f t="array" ref="D890">_xlfn.IFS(Main[[#This Row],[Age]]&lt;=23,"[0-23]",Main[[#This Row],[Age]]&lt;=45,"[24-45]",Main[[#This Row],[Age]]&lt;=68,"[46-68]",Main[[#This Row],[Age]]&gt;68,"[68+]")</f>
        <v>[68+]</v>
      </c>
      <c r="E890" t="s">
        <v>9</v>
      </c>
      <c r="F890" t="s">
        <v>10</v>
      </c>
      <c r="G890" s="6">
        <v>17.126420592125431</v>
      </c>
      <c r="H890">
        <v>2</v>
      </c>
      <c r="I890">
        <v>9</v>
      </c>
      <c r="J890" s="3">
        <f>_xlfn.XLOOKUP(Main[[#This Row],[Patient_ID]],Hospitalvisits[Patient_ID],Hospitalvisits[Admission_Date])</f>
        <v>45508</v>
      </c>
      <c r="K890" s="3">
        <f>_xlfn.XLOOKUP(Main[[#This Row],[Patient_ID]],Hospitalvisits[Patient_ID],Hospitalvisits[Discharge_Date])</f>
        <v>45510</v>
      </c>
      <c r="L890">
        <f>Main[[#This Row],[Discharge Date]]-Main[[#This Row],[Admission Date]]</f>
        <v>2</v>
      </c>
      <c r="M890" t="str">
        <f>_xlfn.XLOOKUP(Main[[#This Row],[Patient_ID]],Hospitalvisits[Patient_ID],Hospitalvisits[Medical_Condition])</f>
        <v>Asthma</v>
      </c>
      <c r="N890" t="str">
        <f>_xlfn.XLOOKUP(Main[[#This Row],[Patient_ID]],Hospitalvisits[Patient_ID],Hospitalvisits[Department])</f>
        <v>Pediatrics</v>
      </c>
      <c r="O890" s="8">
        <f>_xlfn.XLOOKUP(Main[[#This Row],[Patient_ID]],Financials[Patient_ID],Financials[Total_Bill_Amount])</f>
        <v>6906</v>
      </c>
      <c r="P890">
        <f>_xlfn.XLOOKUP(Main[[#This Row],[Patient_ID]],Financials[Patient_ID],Financials[Insurance_Coverage])</f>
        <v>5798.3282382191801</v>
      </c>
      <c r="Q890">
        <f>Main[[#This Row],[Total  Bill Amount]]-Main[[#This Row],[Insurance Coverage]]</f>
        <v>1107.6717617808199</v>
      </c>
      <c r="R890">
        <f>_xlfn.XLOOKUP(Main[[#This Row],[Patient_ID]],Hospitalvisits[Patient_ID],Hospitalvisits[Readmission Status])</f>
        <v>0</v>
      </c>
      <c r="S890" t="str">
        <f>_xlfn.XLOOKUP(Main[[#This Row],[Patient_ID]],Hospitalvisits[Patient_ID],Hospitalvisits[Hospital_Bed])</f>
        <v>ICU</v>
      </c>
    </row>
    <row r="891" spans="1:19">
      <c r="A891">
        <v>980</v>
      </c>
      <c r="B891" t="s">
        <v>993</v>
      </c>
      <c r="C891">
        <v>74</v>
      </c>
      <c r="D891" t="str" cm="1">
        <f t="array" ref="D891">_xlfn.IFS(Main[[#This Row],[Age]]&lt;=23,"[0-23]",Main[[#This Row],[Age]]&lt;=45,"[24-45]",Main[[#This Row],[Age]]&lt;=68,"[46-68]",Main[[#This Row],[Age]]&gt;68,"[68+]")</f>
        <v>[68+]</v>
      </c>
      <c r="E891" t="s">
        <v>9</v>
      </c>
      <c r="F891" t="s">
        <v>16</v>
      </c>
      <c r="G891" s="6">
        <v>36.710998115973823</v>
      </c>
      <c r="H891">
        <v>4</v>
      </c>
      <c r="I891">
        <v>1</v>
      </c>
      <c r="J891" s="3">
        <f>_xlfn.XLOOKUP(Main[[#This Row],[Patient_ID]],Hospitalvisits[Patient_ID],Hospitalvisits[Admission_Date])</f>
        <v>44632</v>
      </c>
      <c r="K891" s="3">
        <f>_xlfn.XLOOKUP(Main[[#This Row],[Patient_ID]],Hospitalvisits[Patient_ID],Hospitalvisits[Discharge_Date])</f>
        <v>44651</v>
      </c>
      <c r="L891">
        <f>Main[[#This Row],[Discharge Date]]-Main[[#This Row],[Admission Date]]</f>
        <v>19</v>
      </c>
      <c r="M891" t="str">
        <f>_xlfn.XLOOKUP(Main[[#This Row],[Patient_ID]],Hospitalvisits[Patient_ID],Hospitalvisits[Medical_Condition])</f>
        <v>Cancer</v>
      </c>
      <c r="N891" t="str">
        <f>_xlfn.XLOOKUP(Main[[#This Row],[Patient_ID]],Hospitalvisits[Patient_ID],Hospitalvisits[Department])</f>
        <v>Oncology</v>
      </c>
      <c r="O891" s="8">
        <f>_xlfn.XLOOKUP(Main[[#This Row],[Patient_ID]],Financials[Patient_ID],Financials[Total_Bill_Amount])</f>
        <v>33997</v>
      </c>
      <c r="P891">
        <f>_xlfn.XLOOKUP(Main[[#This Row],[Patient_ID]],Financials[Patient_ID],Financials[Insurance_Coverage])</f>
        <v>22456.66235202258</v>
      </c>
      <c r="Q891">
        <f>Main[[#This Row],[Total  Bill Amount]]-Main[[#This Row],[Insurance Coverage]]</f>
        <v>11540.33764797742</v>
      </c>
      <c r="R891">
        <f>_xlfn.XLOOKUP(Main[[#This Row],[Patient_ID]],Hospitalvisits[Patient_ID],Hospitalvisits[Readmission Status])</f>
        <v>0</v>
      </c>
      <c r="S891" t="str">
        <f>_xlfn.XLOOKUP(Main[[#This Row],[Patient_ID]],Hospitalvisits[Patient_ID],Hospitalvisits[Hospital_Bed])</f>
        <v>Semi-Private Room</v>
      </c>
    </row>
    <row r="892" spans="1:19">
      <c r="A892">
        <v>981</v>
      </c>
      <c r="B892" t="s">
        <v>994</v>
      </c>
      <c r="C892">
        <v>82</v>
      </c>
      <c r="D892" t="str" cm="1">
        <f t="array" ref="D892">_xlfn.IFS(Main[[#This Row],[Age]]&lt;=23,"[0-23]",Main[[#This Row],[Age]]&lt;=45,"[24-45]",Main[[#This Row],[Age]]&lt;=68,"[46-68]",Main[[#This Row],[Age]]&gt;68,"[68+]")</f>
        <v>[68+]</v>
      </c>
      <c r="E892" t="s">
        <v>12</v>
      </c>
      <c r="F892" t="s">
        <v>16</v>
      </c>
      <c r="G892" s="6">
        <v>31.00665428661517</v>
      </c>
      <c r="H892">
        <v>1</v>
      </c>
      <c r="I892">
        <v>3</v>
      </c>
      <c r="J892" s="3">
        <f>_xlfn.XLOOKUP(Main[[#This Row],[Patient_ID]],Hospitalvisits[Patient_ID],Hospitalvisits[Admission_Date])</f>
        <v>45024</v>
      </c>
      <c r="K892" s="3">
        <f>_xlfn.XLOOKUP(Main[[#This Row],[Patient_ID]],Hospitalvisits[Patient_ID],Hospitalvisits[Discharge_Date])</f>
        <v>45025</v>
      </c>
      <c r="L892">
        <f>Main[[#This Row],[Discharge Date]]-Main[[#This Row],[Admission Date]]</f>
        <v>1</v>
      </c>
      <c r="M892" t="str">
        <f>_xlfn.XLOOKUP(Main[[#This Row],[Patient_ID]],Hospitalvisits[Patient_ID],Hospitalvisits[Medical_Condition])</f>
        <v>Asthma</v>
      </c>
      <c r="N892" t="str">
        <f>_xlfn.XLOOKUP(Main[[#This Row],[Patient_ID]],Hospitalvisits[Patient_ID],Hospitalvisits[Department])</f>
        <v>Pediatrics</v>
      </c>
      <c r="O892" s="8">
        <f>_xlfn.XLOOKUP(Main[[#This Row],[Patient_ID]],Financials[Patient_ID],Financials[Total_Bill_Amount])</f>
        <v>29587</v>
      </c>
      <c r="P892">
        <f>_xlfn.XLOOKUP(Main[[#This Row],[Patient_ID]],Financials[Patient_ID],Financials[Insurance_Coverage])</f>
        <v>25544.99603741377</v>
      </c>
      <c r="Q892">
        <f>Main[[#This Row],[Total  Bill Amount]]-Main[[#This Row],[Insurance Coverage]]</f>
        <v>4042.00396258623</v>
      </c>
      <c r="R892">
        <f>_xlfn.XLOOKUP(Main[[#This Row],[Patient_ID]],Hospitalvisits[Patient_ID],Hospitalvisits[Readmission Status])</f>
        <v>0</v>
      </c>
      <c r="S892" t="str">
        <f>_xlfn.XLOOKUP(Main[[#This Row],[Patient_ID]],Hospitalvisits[Patient_ID],Hospitalvisits[Hospital_Bed])</f>
        <v>Semi-Private Room</v>
      </c>
    </row>
    <row r="893" spans="1:19">
      <c r="A893">
        <v>984</v>
      </c>
      <c r="B893" t="s">
        <v>997</v>
      </c>
      <c r="C893">
        <v>81</v>
      </c>
      <c r="D893" t="str" cm="1">
        <f t="array" ref="D893">_xlfn.IFS(Main[[#This Row],[Age]]&lt;=23,"[0-23]",Main[[#This Row],[Age]]&lt;=45,"[24-45]",Main[[#This Row],[Age]]&lt;=68,"[46-68]",Main[[#This Row],[Age]]&gt;68,"[68+]")</f>
        <v>[68+]</v>
      </c>
      <c r="E893" t="s">
        <v>12</v>
      </c>
      <c r="F893" t="s">
        <v>18</v>
      </c>
      <c r="G893" s="6">
        <v>33.122628431956187</v>
      </c>
      <c r="H893">
        <v>2</v>
      </c>
      <c r="I893">
        <v>7</v>
      </c>
      <c r="J893" s="3">
        <f>_xlfn.XLOOKUP(Main[[#This Row],[Patient_ID]],Hospitalvisits[Patient_ID],Hospitalvisits[Admission_Date])</f>
        <v>44755</v>
      </c>
      <c r="K893" s="3">
        <f>_xlfn.XLOOKUP(Main[[#This Row],[Patient_ID]],Hospitalvisits[Patient_ID],Hospitalvisits[Discharge_Date])</f>
        <v>44757</v>
      </c>
      <c r="L893">
        <f>Main[[#This Row],[Discharge Date]]-Main[[#This Row],[Admission Date]]</f>
        <v>2</v>
      </c>
      <c r="M893" t="str">
        <f>_xlfn.XLOOKUP(Main[[#This Row],[Patient_ID]],Hospitalvisits[Patient_ID],Hospitalvisits[Medical_Condition])</f>
        <v>Allergies</v>
      </c>
      <c r="N893" t="str">
        <f>_xlfn.XLOOKUP(Main[[#This Row],[Patient_ID]],Hospitalvisits[Patient_ID],Hospitalvisits[Department])</f>
        <v>Pediatrics</v>
      </c>
      <c r="O893" s="8">
        <f>_xlfn.XLOOKUP(Main[[#This Row],[Patient_ID]],Financials[Patient_ID],Financials[Total_Bill_Amount])</f>
        <v>34491</v>
      </c>
      <c r="P893">
        <f>_xlfn.XLOOKUP(Main[[#This Row],[Patient_ID]],Financials[Patient_ID],Financials[Insurance_Coverage])</f>
        <v>29685.351324513511</v>
      </c>
      <c r="Q893">
        <f>Main[[#This Row],[Total  Bill Amount]]-Main[[#This Row],[Insurance Coverage]]</f>
        <v>4805.6486754864891</v>
      </c>
      <c r="R893">
        <f>_xlfn.XLOOKUP(Main[[#This Row],[Patient_ID]],Hospitalvisits[Patient_ID],Hospitalvisits[Readmission Status])</f>
        <v>0</v>
      </c>
      <c r="S893" t="str">
        <f>_xlfn.XLOOKUP(Main[[#This Row],[Patient_ID]],Hospitalvisits[Patient_ID],Hospitalvisits[Hospital_Bed])</f>
        <v>Private Room</v>
      </c>
    </row>
    <row r="894" spans="1:19">
      <c r="A894">
        <v>985</v>
      </c>
      <c r="B894" t="s">
        <v>998</v>
      </c>
      <c r="C894">
        <v>79</v>
      </c>
      <c r="D894" t="str" cm="1">
        <f t="array" ref="D894">_xlfn.IFS(Main[[#This Row],[Age]]&lt;=23,"[0-23]",Main[[#This Row],[Age]]&lt;=45,"[24-45]",Main[[#This Row],[Age]]&lt;=68,"[46-68]",Main[[#This Row],[Age]]&gt;68,"[68+]")</f>
        <v>[68+]</v>
      </c>
      <c r="E894" t="s">
        <v>9</v>
      </c>
      <c r="F894" t="s">
        <v>16</v>
      </c>
      <c r="G894" s="6">
        <v>38.01056707376231</v>
      </c>
      <c r="H894">
        <v>4</v>
      </c>
      <c r="I894">
        <v>1</v>
      </c>
      <c r="J894" s="3">
        <f>_xlfn.XLOOKUP(Main[[#This Row],[Patient_ID]],Hospitalvisits[Patient_ID],Hospitalvisits[Admission_Date])</f>
        <v>44698</v>
      </c>
      <c r="K894" s="3">
        <f>_xlfn.XLOOKUP(Main[[#This Row],[Patient_ID]],Hospitalvisits[Patient_ID],Hospitalvisits[Discharge_Date])</f>
        <v>44707</v>
      </c>
      <c r="L894">
        <f>Main[[#This Row],[Discharge Date]]-Main[[#This Row],[Admission Date]]</f>
        <v>9</v>
      </c>
      <c r="M894" t="str">
        <f>_xlfn.XLOOKUP(Main[[#This Row],[Patient_ID]],Hospitalvisits[Patient_ID],Hospitalvisits[Medical_Condition])</f>
        <v>Severe Trauma</v>
      </c>
      <c r="N894" t="str">
        <f>_xlfn.XLOOKUP(Main[[#This Row],[Patient_ID]],Hospitalvisits[Patient_ID],Hospitalvisits[Department])</f>
        <v>Emergency</v>
      </c>
      <c r="O894" s="8">
        <f>_xlfn.XLOOKUP(Main[[#This Row],[Patient_ID]],Financials[Patient_ID],Financials[Total_Bill_Amount])</f>
        <v>25900</v>
      </c>
      <c r="P894">
        <f>_xlfn.XLOOKUP(Main[[#This Row],[Patient_ID]],Financials[Patient_ID],Financials[Insurance_Coverage])</f>
        <v>15402.08557033921</v>
      </c>
      <c r="Q894">
        <f>Main[[#This Row],[Total  Bill Amount]]-Main[[#This Row],[Insurance Coverage]]</f>
        <v>10497.91442966079</v>
      </c>
      <c r="R894">
        <f>_xlfn.XLOOKUP(Main[[#This Row],[Patient_ID]],Hospitalvisits[Patient_ID],Hospitalvisits[Readmission Status])</f>
        <v>0</v>
      </c>
      <c r="S894" t="str">
        <f>_xlfn.XLOOKUP(Main[[#This Row],[Patient_ID]],Hospitalvisits[Patient_ID],Hospitalvisits[Hospital_Bed])</f>
        <v>ICU</v>
      </c>
    </row>
    <row r="895" spans="1:19">
      <c r="A895">
        <v>986</v>
      </c>
      <c r="B895" t="s">
        <v>999</v>
      </c>
      <c r="C895">
        <v>61</v>
      </c>
      <c r="D895" t="str" cm="1">
        <f t="array" ref="D895">_xlfn.IFS(Main[[#This Row],[Age]]&lt;=23,"[0-23]",Main[[#This Row],[Age]]&lt;=45,"[24-45]",Main[[#This Row],[Age]]&lt;=68,"[46-68]",Main[[#This Row],[Age]]&gt;68,"[68+]")</f>
        <v>[46-68]</v>
      </c>
      <c r="E895" t="s">
        <v>12</v>
      </c>
      <c r="F895" t="s">
        <v>10</v>
      </c>
      <c r="G895" s="6">
        <v>25.694983604005419</v>
      </c>
      <c r="H895">
        <v>3</v>
      </c>
      <c r="I895">
        <v>2</v>
      </c>
      <c r="J895" s="3">
        <f>_xlfn.XLOOKUP(Main[[#This Row],[Patient_ID]],Hospitalvisits[Patient_ID],Hospitalvisits[Admission_Date])</f>
        <v>44661</v>
      </c>
      <c r="K895" s="3">
        <f>_xlfn.XLOOKUP(Main[[#This Row],[Patient_ID]],Hospitalvisits[Patient_ID],Hospitalvisits[Discharge_Date])</f>
        <v>44666</v>
      </c>
      <c r="L895">
        <f>Main[[#This Row],[Discharge Date]]-Main[[#This Row],[Admission Date]]</f>
        <v>5</v>
      </c>
      <c r="M895" t="str">
        <f>_xlfn.XLOOKUP(Main[[#This Row],[Patient_ID]],Hospitalvisits[Patient_ID],Hospitalvisits[Medical_Condition])</f>
        <v>Seizures</v>
      </c>
      <c r="N895" t="str">
        <f>_xlfn.XLOOKUP(Main[[#This Row],[Patient_ID]],Hospitalvisits[Patient_ID],Hospitalvisits[Department])</f>
        <v>Neurology</v>
      </c>
      <c r="O895" s="8">
        <f>_xlfn.XLOOKUP(Main[[#This Row],[Patient_ID]],Financials[Patient_ID],Financials[Total_Bill_Amount])</f>
        <v>27202</v>
      </c>
      <c r="P895">
        <f>_xlfn.XLOOKUP(Main[[#This Row],[Patient_ID]],Financials[Patient_ID],Financials[Insurance_Coverage])</f>
        <v>22977.438085685451</v>
      </c>
      <c r="Q895">
        <f>Main[[#This Row],[Total  Bill Amount]]-Main[[#This Row],[Insurance Coverage]]</f>
        <v>4224.5619143145486</v>
      </c>
      <c r="R895">
        <f>_xlfn.XLOOKUP(Main[[#This Row],[Patient_ID]],Hospitalvisits[Patient_ID],Hospitalvisits[Readmission Status])</f>
        <v>1</v>
      </c>
      <c r="S895" t="str">
        <f>_xlfn.XLOOKUP(Main[[#This Row],[Patient_ID]],Hospitalvisits[Patient_ID],Hospitalvisits[Hospital_Bed])</f>
        <v>General Ward</v>
      </c>
    </row>
    <row r="896" spans="1:19">
      <c r="A896">
        <v>987</v>
      </c>
      <c r="B896" t="s">
        <v>1000</v>
      </c>
      <c r="C896">
        <v>12</v>
      </c>
      <c r="D896" t="str" cm="1">
        <f t="array" ref="D896">_xlfn.IFS(Main[[#This Row],[Age]]&lt;=23,"[0-23]",Main[[#This Row],[Age]]&lt;=45,"[24-45]",Main[[#This Row],[Age]]&lt;=68,"[46-68]",Main[[#This Row],[Age]]&gt;68,"[68+]")</f>
        <v>[0-23]</v>
      </c>
      <c r="E896" t="s">
        <v>9</v>
      </c>
      <c r="F896" t="s">
        <v>16</v>
      </c>
      <c r="G896" s="6">
        <v>18.67724841925391</v>
      </c>
      <c r="H896">
        <v>4</v>
      </c>
      <c r="I896">
        <v>7</v>
      </c>
      <c r="J896" s="3">
        <f>_xlfn.XLOOKUP(Main[[#This Row],[Patient_ID]],Hospitalvisits[Patient_ID],Hospitalvisits[Admission_Date])</f>
        <v>45595</v>
      </c>
      <c r="K896" s="3">
        <f>_xlfn.XLOOKUP(Main[[#This Row],[Patient_ID]],Hospitalvisits[Patient_ID],Hospitalvisits[Discharge_Date])</f>
        <v>45596</v>
      </c>
      <c r="L896">
        <f>Main[[#This Row],[Discharge Date]]-Main[[#This Row],[Admission Date]]</f>
        <v>1</v>
      </c>
      <c r="M896" t="str">
        <f>_xlfn.XLOOKUP(Main[[#This Row],[Patient_ID]],Hospitalvisits[Patient_ID],Hospitalvisits[Medical_Condition])</f>
        <v>Allergies</v>
      </c>
      <c r="N896" t="str">
        <f>_xlfn.XLOOKUP(Main[[#This Row],[Patient_ID]],Hospitalvisits[Patient_ID],Hospitalvisits[Department])</f>
        <v>Pediatrics</v>
      </c>
      <c r="O896" s="8">
        <f>_xlfn.XLOOKUP(Main[[#This Row],[Patient_ID]],Financials[Patient_ID],Financials[Total_Bill_Amount])</f>
        <v>12734</v>
      </c>
      <c r="P896">
        <f>_xlfn.XLOOKUP(Main[[#This Row],[Patient_ID]],Financials[Patient_ID],Financials[Insurance_Coverage])</f>
        <v>8458.440448148147</v>
      </c>
      <c r="Q896">
        <f>Main[[#This Row],[Total  Bill Amount]]-Main[[#This Row],[Insurance Coverage]]</f>
        <v>4275.559551851853</v>
      </c>
      <c r="R896">
        <f>_xlfn.XLOOKUP(Main[[#This Row],[Patient_ID]],Hospitalvisits[Patient_ID],Hospitalvisits[Readmission Status])</f>
        <v>1</v>
      </c>
      <c r="S896" t="str">
        <f>_xlfn.XLOOKUP(Main[[#This Row],[Patient_ID]],Hospitalvisits[Patient_ID],Hospitalvisits[Hospital_Bed])</f>
        <v>Private Room</v>
      </c>
    </row>
    <row r="897" spans="1:19">
      <c r="A897">
        <v>989</v>
      </c>
      <c r="B897" t="s">
        <v>1002</v>
      </c>
      <c r="C897">
        <v>45</v>
      </c>
      <c r="D897" t="str" cm="1">
        <f t="array" ref="D897">_xlfn.IFS(Main[[#This Row],[Age]]&lt;=23,"[0-23]",Main[[#This Row],[Age]]&lt;=45,"[24-45]",Main[[#This Row],[Age]]&lt;=68,"[46-68]",Main[[#This Row],[Age]]&gt;68,"[68+]")</f>
        <v>[24-45]</v>
      </c>
      <c r="E897" t="s">
        <v>12</v>
      </c>
      <c r="F897" t="s">
        <v>10</v>
      </c>
      <c r="G897" s="6">
        <v>30.50211976059742</v>
      </c>
      <c r="H897">
        <v>0</v>
      </c>
      <c r="I897">
        <v>9</v>
      </c>
      <c r="J897" s="3">
        <f>_xlfn.XLOOKUP(Main[[#This Row],[Patient_ID]],Hospitalvisits[Patient_ID],Hospitalvisits[Admission_Date])</f>
        <v>45248</v>
      </c>
      <c r="K897" s="3">
        <f>_xlfn.XLOOKUP(Main[[#This Row],[Patient_ID]],Hospitalvisits[Patient_ID],Hospitalvisits[Discharge_Date])</f>
        <v>45252</v>
      </c>
      <c r="L897">
        <f>Main[[#This Row],[Discharge Date]]-Main[[#This Row],[Admission Date]]</f>
        <v>4</v>
      </c>
      <c r="M897" t="str">
        <f>_xlfn.XLOOKUP(Main[[#This Row],[Patient_ID]],Hospitalvisits[Patient_ID],Hospitalvisits[Medical_Condition])</f>
        <v>Heart Attack (STEMI)</v>
      </c>
      <c r="N897" t="str">
        <f>_xlfn.XLOOKUP(Main[[#This Row],[Patient_ID]],Hospitalvisits[Patient_ID],Hospitalvisits[Department])</f>
        <v>Cardiology</v>
      </c>
      <c r="O897" s="8">
        <f>_xlfn.XLOOKUP(Main[[#This Row],[Patient_ID]],Financials[Patient_ID],Financials[Total_Bill_Amount])</f>
        <v>7027</v>
      </c>
      <c r="P897">
        <f>_xlfn.XLOOKUP(Main[[#This Row],[Patient_ID]],Financials[Patient_ID],Financials[Insurance_Coverage])</f>
        <v>6133.9561854028561</v>
      </c>
      <c r="Q897">
        <f>Main[[#This Row],[Total  Bill Amount]]-Main[[#This Row],[Insurance Coverage]]</f>
        <v>893.04381459714386</v>
      </c>
      <c r="R897">
        <f>_xlfn.XLOOKUP(Main[[#This Row],[Patient_ID]],Hospitalvisits[Patient_ID],Hospitalvisits[Readmission Status])</f>
        <v>0</v>
      </c>
      <c r="S897" t="str">
        <f>_xlfn.XLOOKUP(Main[[#This Row],[Patient_ID]],Hospitalvisits[Patient_ID],Hospitalvisits[Hospital_Bed])</f>
        <v>General Ward</v>
      </c>
    </row>
    <row r="898" spans="1:19">
      <c r="A898">
        <v>991</v>
      </c>
      <c r="B898" t="s">
        <v>1004</v>
      </c>
      <c r="C898">
        <v>90</v>
      </c>
      <c r="D898" t="str" cm="1">
        <f t="array" ref="D898">_xlfn.IFS(Main[[#This Row],[Age]]&lt;=23,"[0-23]",Main[[#This Row],[Age]]&lt;=45,"[24-45]",Main[[#This Row],[Age]]&lt;=68,"[46-68]",Main[[#This Row],[Age]]&gt;68,"[68+]")</f>
        <v>[68+]</v>
      </c>
      <c r="E898" t="s">
        <v>9</v>
      </c>
      <c r="F898" t="s">
        <v>18</v>
      </c>
      <c r="G898" s="6">
        <v>37.778724788392722</v>
      </c>
      <c r="H898">
        <v>0</v>
      </c>
      <c r="I898">
        <v>7</v>
      </c>
      <c r="J898" s="3">
        <f>_xlfn.XLOOKUP(Main[[#This Row],[Patient_ID]],Hospitalvisits[Patient_ID],Hospitalvisits[Admission_Date])</f>
        <v>44631</v>
      </c>
      <c r="K898" s="3">
        <f>_xlfn.XLOOKUP(Main[[#This Row],[Patient_ID]],Hospitalvisits[Patient_ID],Hospitalvisits[Discharge_Date])</f>
        <v>44633</v>
      </c>
      <c r="L898">
        <f>Main[[#This Row],[Discharge Date]]-Main[[#This Row],[Admission Date]]</f>
        <v>2</v>
      </c>
      <c r="M898" t="str">
        <f>_xlfn.XLOOKUP(Main[[#This Row],[Patient_ID]],Hospitalvisits[Patient_ID],Hospitalvisits[Medical_Condition])</f>
        <v>Arthritis</v>
      </c>
      <c r="N898" t="str">
        <f>_xlfn.XLOOKUP(Main[[#This Row],[Patient_ID]],Hospitalvisits[Patient_ID],Hospitalvisits[Department])</f>
        <v>Orthopedics</v>
      </c>
      <c r="O898" s="8">
        <f>_xlfn.XLOOKUP(Main[[#This Row],[Patient_ID]],Financials[Patient_ID],Financials[Total_Bill_Amount])</f>
        <v>10318</v>
      </c>
      <c r="P898">
        <f>_xlfn.XLOOKUP(Main[[#This Row],[Patient_ID]],Financials[Patient_ID],Financials[Insurance_Coverage])</f>
        <v>8801.3583723868069</v>
      </c>
      <c r="Q898">
        <f>Main[[#This Row],[Total  Bill Amount]]-Main[[#This Row],[Insurance Coverage]]</f>
        <v>1516.6416276131931</v>
      </c>
      <c r="R898">
        <f>_xlfn.XLOOKUP(Main[[#This Row],[Patient_ID]],Hospitalvisits[Patient_ID],Hospitalvisits[Readmission Status])</f>
        <v>1</v>
      </c>
      <c r="S898" t="str">
        <f>_xlfn.XLOOKUP(Main[[#This Row],[Patient_ID]],Hospitalvisits[Patient_ID],Hospitalvisits[Hospital_Bed])</f>
        <v>Private Room</v>
      </c>
    </row>
    <row r="899" spans="1:19">
      <c r="A899">
        <v>993</v>
      </c>
      <c r="B899" t="s">
        <v>1006</v>
      </c>
      <c r="C899">
        <v>62</v>
      </c>
      <c r="D899" t="str" cm="1">
        <f t="array" ref="D899">_xlfn.IFS(Main[[#This Row],[Age]]&lt;=23,"[0-23]",Main[[#This Row],[Age]]&lt;=45,"[24-45]",Main[[#This Row],[Age]]&lt;=68,"[46-68]",Main[[#This Row],[Age]]&gt;68,"[68+]")</f>
        <v>[46-68]</v>
      </c>
      <c r="E899" t="s">
        <v>9</v>
      </c>
      <c r="F899" t="s">
        <v>18</v>
      </c>
      <c r="G899" s="6">
        <v>39.514011803007527</v>
      </c>
      <c r="H899">
        <v>0</v>
      </c>
      <c r="I899">
        <v>8</v>
      </c>
      <c r="J899" s="3">
        <f>_xlfn.XLOOKUP(Main[[#This Row],[Patient_ID]],Hospitalvisits[Patient_ID],Hospitalvisits[Admission_Date])</f>
        <v>45025</v>
      </c>
      <c r="K899" s="3">
        <f>_xlfn.XLOOKUP(Main[[#This Row],[Patient_ID]],Hospitalvisits[Patient_ID],Hospitalvisits[Discharge_Date])</f>
        <v>45027</v>
      </c>
      <c r="L899">
        <f>Main[[#This Row],[Discharge Date]]-Main[[#This Row],[Admission Date]]</f>
        <v>2</v>
      </c>
      <c r="M899" t="str">
        <f>_xlfn.XLOOKUP(Main[[#This Row],[Patient_ID]],Hospitalvisits[Patient_ID],Hospitalvisits[Medical_Condition])</f>
        <v>Fracture</v>
      </c>
      <c r="N899" t="str">
        <f>_xlfn.XLOOKUP(Main[[#This Row],[Patient_ID]],Hospitalvisits[Patient_ID],Hospitalvisits[Department])</f>
        <v>Orthopedics</v>
      </c>
      <c r="O899" s="8">
        <f>_xlfn.XLOOKUP(Main[[#This Row],[Patient_ID]],Financials[Patient_ID],Financials[Total_Bill_Amount])</f>
        <v>22218</v>
      </c>
      <c r="P899">
        <f>_xlfn.XLOOKUP(Main[[#This Row],[Patient_ID]],Financials[Patient_ID],Financials[Insurance_Coverage])</f>
        <v>19032.163451299381</v>
      </c>
      <c r="Q899">
        <f>Main[[#This Row],[Total  Bill Amount]]-Main[[#This Row],[Insurance Coverage]]</f>
        <v>3185.8365487006195</v>
      </c>
      <c r="R899">
        <f>_xlfn.XLOOKUP(Main[[#This Row],[Patient_ID]],Hospitalvisits[Patient_ID],Hospitalvisits[Readmission Status])</f>
        <v>0</v>
      </c>
      <c r="S899" t="str">
        <f>_xlfn.XLOOKUP(Main[[#This Row],[Patient_ID]],Hospitalvisits[Patient_ID],Hospitalvisits[Hospital_Bed])</f>
        <v>General Ward</v>
      </c>
    </row>
    <row r="900" spans="1:19">
      <c r="A900">
        <v>994</v>
      </c>
      <c r="B900" t="s">
        <v>1007</v>
      </c>
      <c r="C900">
        <v>56</v>
      </c>
      <c r="D900" t="str" cm="1">
        <f t="array" ref="D900">_xlfn.IFS(Main[[#This Row],[Age]]&lt;=23,"[0-23]",Main[[#This Row],[Age]]&lt;=45,"[24-45]",Main[[#This Row],[Age]]&lt;=68,"[46-68]",Main[[#This Row],[Age]]&gt;68,"[68+]")</f>
        <v>[46-68]</v>
      </c>
      <c r="E900" t="s">
        <v>12</v>
      </c>
      <c r="F900" t="s">
        <v>18</v>
      </c>
      <c r="G900" s="6">
        <v>20.1819009408886</v>
      </c>
      <c r="H900">
        <v>4</v>
      </c>
      <c r="I900">
        <v>3</v>
      </c>
      <c r="J900" s="3">
        <f>_xlfn.XLOOKUP(Main[[#This Row],[Patient_ID]],Hospitalvisits[Patient_ID],Hospitalvisits[Admission_Date])</f>
        <v>44761</v>
      </c>
      <c r="K900" s="3">
        <f>_xlfn.XLOOKUP(Main[[#This Row],[Patient_ID]],Hospitalvisits[Patient_ID],Hospitalvisits[Discharge_Date])</f>
        <v>44764</v>
      </c>
      <c r="L900">
        <f>Main[[#This Row],[Discharge Date]]-Main[[#This Row],[Admission Date]]</f>
        <v>3</v>
      </c>
      <c r="M900" t="str">
        <f>_xlfn.XLOOKUP(Main[[#This Row],[Patient_ID]],Hospitalvisits[Patient_ID],Hospitalvisits[Medical_Condition])</f>
        <v>Arthritis</v>
      </c>
      <c r="N900" t="str">
        <f>_xlfn.XLOOKUP(Main[[#This Row],[Patient_ID]],Hospitalvisits[Patient_ID],Hospitalvisits[Department])</f>
        <v>Orthopedics</v>
      </c>
      <c r="O900" s="8">
        <f>_xlfn.XLOOKUP(Main[[#This Row],[Patient_ID]],Financials[Patient_ID],Financials[Total_Bill_Amount])</f>
        <v>15215</v>
      </c>
      <c r="P900">
        <f>_xlfn.XLOOKUP(Main[[#This Row],[Patient_ID]],Financials[Patient_ID],Financials[Insurance_Coverage])</f>
        <v>10265.998555593689</v>
      </c>
      <c r="Q900">
        <f>Main[[#This Row],[Total  Bill Amount]]-Main[[#This Row],[Insurance Coverage]]</f>
        <v>4949.0014444063108</v>
      </c>
      <c r="R900">
        <f>_xlfn.XLOOKUP(Main[[#This Row],[Patient_ID]],Hospitalvisits[Patient_ID],Hospitalvisits[Readmission Status])</f>
        <v>0</v>
      </c>
      <c r="S900" t="str">
        <f>_xlfn.XLOOKUP(Main[[#This Row],[Patient_ID]],Hospitalvisits[Patient_ID],Hospitalvisits[Hospital_Bed])</f>
        <v>ICU</v>
      </c>
    </row>
    <row r="901" spans="1:19">
      <c r="A901">
        <v>995</v>
      </c>
      <c r="B901" t="s">
        <v>1008</v>
      </c>
      <c r="C901">
        <v>2</v>
      </c>
      <c r="D901" t="str" cm="1">
        <f t="array" ref="D901">_xlfn.IFS(Main[[#This Row],[Age]]&lt;=23,"[0-23]",Main[[#This Row],[Age]]&lt;=45,"[24-45]",Main[[#This Row],[Age]]&lt;=68,"[46-68]",Main[[#This Row],[Age]]&gt;68,"[68+]")</f>
        <v>[0-23]</v>
      </c>
      <c r="E901" t="s">
        <v>9</v>
      </c>
      <c r="F901" t="s">
        <v>10</v>
      </c>
      <c r="G901" s="6">
        <v>17.628424361268319</v>
      </c>
      <c r="H901">
        <v>5</v>
      </c>
      <c r="I901">
        <v>5</v>
      </c>
      <c r="J901" s="3">
        <f>_xlfn.XLOOKUP(Main[[#This Row],[Patient_ID]],Hospitalvisits[Patient_ID],Hospitalvisits[Admission_Date])</f>
        <v>44563</v>
      </c>
      <c r="K901" s="3">
        <f>_xlfn.XLOOKUP(Main[[#This Row],[Patient_ID]],Hospitalvisits[Patient_ID],Hospitalvisits[Discharge_Date])</f>
        <v>44571</v>
      </c>
      <c r="L901">
        <f>Main[[#This Row],[Discharge Date]]-Main[[#This Row],[Admission Date]]</f>
        <v>8</v>
      </c>
      <c r="M901" t="str">
        <f>_xlfn.XLOOKUP(Main[[#This Row],[Patient_ID]],Hospitalvisits[Patient_ID],Hospitalvisits[Medical_Condition])</f>
        <v>Seizures</v>
      </c>
      <c r="N901" t="str">
        <f>_xlfn.XLOOKUP(Main[[#This Row],[Patient_ID]],Hospitalvisits[Patient_ID],Hospitalvisits[Department])</f>
        <v>Neurology</v>
      </c>
      <c r="O901" s="8">
        <f>_xlfn.XLOOKUP(Main[[#This Row],[Patient_ID]],Financials[Patient_ID],Financials[Total_Bill_Amount])</f>
        <v>8424</v>
      </c>
      <c r="P901">
        <f>_xlfn.XLOOKUP(Main[[#This Row],[Patient_ID]],Financials[Patient_ID],Financials[Insurance_Coverage])</f>
        <v>6818.7612652655334</v>
      </c>
      <c r="Q901">
        <f>Main[[#This Row],[Total  Bill Amount]]-Main[[#This Row],[Insurance Coverage]]</f>
        <v>1605.2387347344666</v>
      </c>
      <c r="R901">
        <f>_xlfn.XLOOKUP(Main[[#This Row],[Patient_ID]],Hospitalvisits[Patient_ID],Hospitalvisits[Readmission Status])</f>
        <v>0</v>
      </c>
      <c r="S901" t="str">
        <f>_xlfn.XLOOKUP(Main[[#This Row],[Patient_ID]],Hospitalvisits[Patient_ID],Hospitalvisits[Hospital_Bed])</f>
        <v>Private Room</v>
      </c>
    </row>
    <row r="902" spans="1:19">
      <c r="A902">
        <v>996</v>
      </c>
      <c r="B902" t="s">
        <v>1009</v>
      </c>
      <c r="C902">
        <v>25</v>
      </c>
      <c r="D902" t="str" cm="1">
        <f t="array" ref="D902">_xlfn.IFS(Main[[#This Row],[Age]]&lt;=23,"[0-23]",Main[[#This Row],[Age]]&lt;=45,"[24-45]",Main[[#This Row],[Age]]&lt;=68,"[46-68]",Main[[#This Row],[Age]]&gt;68,"[68+]")</f>
        <v>[24-45]</v>
      </c>
      <c r="E902" t="s">
        <v>12</v>
      </c>
      <c r="F902" t="s">
        <v>18</v>
      </c>
      <c r="G902" s="6">
        <v>20.462415404522879</v>
      </c>
      <c r="H902">
        <v>2</v>
      </c>
      <c r="I902">
        <v>8</v>
      </c>
      <c r="J902" s="3">
        <f>_xlfn.XLOOKUP(Main[[#This Row],[Patient_ID]],Hospitalvisits[Patient_ID],Hospitalvisits[Admission_Date])</f>
        <v>44600</v>
      </c>
      <c r="K902" s="3">
        <f>_xlfn.XLOOKUP(Main[[#This Row],[Patient_ID]],Hospitalvisits[Patient_ID],Hospitalvisits[Discharge_Date])</f>
        <v>44605</v>
      </c>
      <c r="L902">
        <f>Main[[#This Row],[Discharge Date]]-Main[[#This Row],[Admission Date]]</f>
        <v>5</v>
      </c>
      <c r="M902" t="str">
        <f>_xlfn.XLOOKUP(Main[[#This Row],[Patient_ID]],Hospitalvisits[Patient_ID],Hospitalvisits[Medical_Condition])</f>
        <v>Severe Trauma</v>
      </c>
      <c r="N902" t="str">
        <f>_xlfn.XLOOKUP(Main[[#This Row],[Patient_ID]],Hospitalvisits[Patient_ID],Hospitalvisits[Department])</f>
        <v>Emergency</v>
      </c>
      <c r="O902" s="8">
        <f>_xlfn.XLOOKUP(Main[[#This Row],[Patient_ID]],Financials[Patient_ID],Financials[Total_Bill_Amount])</f>
        <v>8343</v>
      </c>
      <c r="P902">
        <f>_xlfn.XLOOKUP(Main[[#This Row],[Patient_ID]],Financials[Patient_ID],Financials[Insurance_Coverage])</f>
        <v>7235.3275923775736</v>
      </c>
      <c r="Q902">
        <f>Main[[#This Row],[Total  Bill Amount]]-Main[[#This Row],[Insurance Coverage]]</f>
        <v>1107.6724076224264</v>
      </c>
      <c r="R902">
        <f>_xlfn.XLOOKUP(Main[[#This Row],[Patient_ID]],Hospitalvisits[Patient_ID],Hospitalvisits[Readmission Status])</f>
        <v>0</v>
      </c>
      <c r="S902" t="str">
        <f>_xlfn.XLOOKUP(Main[[#This Row],[Patient_ID]],Hospitalvisits[Patient_ID],Hospitalvisits[Hospital_Bed])</f>
        <v>ICU</v>
      </c>
    </row>
    <row r="903" spans="1:19">
      <c r="A903">
        <v>997</v>
      </c>
      <c r="B903" t="s">
        <v>1010</v>
      </c>
      <c r="C903">
        <v>25</v>
      </c>
      <c r="D903" t="str" cm="1">
        <f t="array" ref="D903">_xlfn.IFS(Main[[#This Row],[Age]]&lt;=23,"[0-23]",Main[[#This Row],[Age]]&lt;=45,"[24-45]",Main[[#This Row],[Age]]&lt;=68,"[46-68]",Main[[#This Row],[Age]]&gt;68,"[68+]")</f>
        <v>[24-45]</v>
      </c>
      <c r="E903" t="s">
        <v>12</v>
      </c>
      <c r="F903" t="s">
        <v>16</v>
      </c>
      <c r="G903" s="6">
        <v>39.523268513228743</v>
      </c>
      <c r="H903">
        <v>4</v>
      </c>
      <c r="I903">
        <v>10</v>
      </c>
      <c r="J903" s="3">
        <f>_xlfn.XLOOKUP(Main[[#This Row],[Patient_ID]],Hospitalvisits[Patient_ID],Hospitalvisits[Admission_Date])</f>
        <v>45270</v>
      </c>
      <c r="K903" s="3">
        <f>_xlfn.XLOOKUP(Main[[#This Row],[Patient_ID]],Hospitalvisits[Patient_ID],Hospitalvisits[Discharge_Date])</f>
        <v>45286</v>
      </c>
      <c r="L903">
        <f>Main[[#This Row],[Discharge Date]]-Main[[#This Row],[Admission Date]]</f>
        <v>16</v>
      </c>
      <c r="M903" t="str">
        <f>_xlfn.XLOOKUP(Main[[#This Row],[Patient_ID]],Hospitalvisits[Patient_ID],Hospitalvisits[Medical_Condition])</f>
        <v>Tumor</v>
      </c>
      <c r="N903" t="str">
        <f>_xlfn.XLOOKUP(Main[[#This Row],[Patient_ID]],Hospitalvisits[Patient_ID],Hospitalvisits[Department])</f>
        <v>Oncology</v>
      </c>
      <c r="O903" s="8">
        <f>_xlfn.XLOOKUP(Main[[#This Row],[Patient_ID]],Financials[Patient_ID],Financials[Total_Bill_Amount])</f>
        <v>10320</v>
      </c>
      <c r="P903">
        <f>_xlfn.XLOOKUP(Main[[#This Row],[Patient_ID]],Financials[Patient_ID],Financials[Insurance_Coverage])</f>
        <v>7275.3470068644228</v>
      </c>
      <c r="Q903">
        <f>Main[[#This Row],[Total  Bill Amount]]-Main[[#This Row],[Insurance Coverage]]</f>
        <v>3044.6529931355772</v>
      </c>
      <c r="R903">
        <f>_xlfn.XLOOKUP(Main[[#This Row],[Patient_ID]],Hospitalvisits[Patient_ID],Hospitalvisits[Readmission Status])</f>
        <v>0</v>
      </c>
      <c r="S903" t="str">
        <f>_xlfn.XLOOKUP(Main[[#This Row],[Patient_ID]],Hospitalvisits[Patient_ID],Hospitalvisits[Hospital_Bed])</f>
        <v>ICU</v>
      </c>
    </row>
    <row r="904" spans="1:19">
      <c r="A904">
        <v>998</v>
      </c>
      <c r="B904" t="s">
        <v>1011</v>
      </c>
      <c r="C904">
        <v>19</v>
      </c>
      <c r="D904" t="str" cm="1">
        <f t="array" ref="D904">_xlfn.IFS(Main[[#This Row],[Age]]&lt;=23,"[0-23]",Main[[#This Row],[Age]]&lt;=45,"[24-45]",Main[[#This Row],[Age]]&lt;=68,"[46-68]",Main[[#This Row],[Age]]&gt;68,"[68+]")</f>
        <v>[0-23]</v>
      </c>
      <c r="E904" t="s">
        <v>12</v>
      </c>
      <c r="F904" t="s">
        <v>18</v>
      </c>
      <c r="G904" s="6">
        <v>18.990861545582309</v>
      </c>
      <c r="H904">
        <v>1</v>
      </c>
      <c r="I904">
        <v>1</v>
      </c>
      <c r="J904" s="3">
        <f>_xlfn.XLOOKUP(Main[[#This Row],[Patient_ID]],Hospitalvisits[Patient_ID],Hospitalvisits[Admission_Date])</f>
        <v>44973</v>
      </c>
      <c r="K904" s="3">
        <f>_xlfn.XLOOKUP(Main[[#This Row],[Patient_ID]],Hospitalvisits[Patient_ID],Hospitalvisits[Discharge_Date])</f>
        <v>44980</v>
      </c>
      <c r="L904">
        <f>Main[[#This Row],[Discharge Date]]-Main[[#This Row],[Admission Date]]</f>
        <v>7</v>
      </c>
      <c r="M904" t="str">
        <f>_xlfn.XLOOKUP(Main[[#This Row],[Patient_ID]],Hospitalvisits[Patient_ID],Hospitalvisits[Medical_Condition])</f>
        <v>Heart Disease</v>
      </c>
      <c r="N904" t="str">
        <f>_xlfn.XLOOKUP(Main[[#This Row],[Patient_ID]],Hospitalvisits[Patient_ID],Hospitalvisits[Department])</f>
        <v>Cardiology</v>
      </c>
      <c r="O904" s="8">
        <f>_xlfn.XLOOKUP(Main[[#This Row],[Patient_ID]],Financials[Patient_ID],Financials[Total_Bill_Amount])</f>
        <v>29355</v>
      </c>
      <c r="P904">
        <f>_xlfn.XLOOKUP(Main[[#This Row],[Patient_ID]],Financials[Patient_ID],Financials[Insurance_Coverage])</f>
        <v>15170.42137336998</v>
      </c>
      <c r="Q904">
        <f>Main[[#This Row],[Total  Bill Amount]]-Main[[#This Row],[Insurance Coverage]]</f>
        <v>14184.57862663002</v>
      </c>
      <c r="R904">
        <f>_xlfn.XLOOKUP(Main[[#This Row],[Patient_ID]],Hospitalvisits[Patient_ID],Hospitalvisits[Readmission Status])</f>
        <v>0</v>
      </c>
      <c r="S904" t="str">
        <f>_xlfn.XLOOKUP(Main[[#This Row],[Patient_ID]],Hospitalvisits[Patient_ID],Hospitalvisits[Hospital_Bed])</f>
        <v>ICU</v>
      </c>
    </row>
    <row r="905" spans="1:19">
      <c r="A905">
        <v>999</v>
      </c>
      <c r="B905" t="s">
        <v>1012</v>
      </c>
      <c r="C905">
        <v>26</v>
      </c>
      <c r="D905" t="str" cm="1">
        <f t="array" ref="D905">_xlfn.IFS(Main[[#This Row],[Age]]&lt;=23,"[0-23]",Main[[#This Row],[Age]]&lt;=45,"[24-45]",Main[[#This Row],[Age]]&lt;=68,"[46-68]",Main[[#This Row],[Age]]&gt;68,"[68+]")</f>
        <v>[24-45]</v>
      </c>
      <c r="E905" t="s">
        <v>12</v>
      </c>
      <c r="F905" t="s">
        <v>13</v>
      </c>
      <c r="G905" s="6">
        <v>31.70512816973547</v>
      </c>
      <c r="H905">
        <v>0</v>
      </c>
      <c r="I905">
        <v>7</v>
      </c>
      <c r="J905" s="3">
        <f>_xlfn.XLOOKUP(Main[[#This Row],[Patient_ID]],Hospitalvisits[Patient_ID],Hospitalvisits[Admission_Date])</f>
        <v>44815</v>
      </c>
      <c r="K905" s="3">
        <f>_xlfn.XLOOKUP(Main[[#This Row],[Patient_ID]],Hospitalvisits[Patient_ID],Hospitalvisits[Discharge_Date])</f>
        <v>44817</v>
      </c>
      <c r="L905">
        <f>Main[[#This Row],[Discharge Date]]-Main[[#This Row],[Admission Date]]</f>
        <v>2</v>
      </c>
      <c r="M905" t="str">
        <f>_xlfn.XLOOKUP(Main[[#This Row],[Patient_ID]],Hospitalvisits[Patient_ID],Hospitalvisits[Medical_Condition])</f>
        <v>Allergies</v>
      </c>
      <c r="N905" t="str">
        <f>_xlfn.XLOOKUP(Main[[#This Row],[Patient_ID]],Hospitalvisits[Patient_ID],Hospitalvisits[Department])</f>
        <v>Pediatrics</v>
      </c>
      <c r="O905" s="8">
        <f>_xlfn.XLOOKUP(Main[[#This Row],[Patient_ID]],Financials[Patient_ID],Financials[Total_Bill_Amount])</f>
        <v>20413</v>
      </c>
      <c r="P905">
        <f>_xlfn.XLOOKUP(Main[[#This Row],[Patient_ID]],Financials[Patient_ID],Financials[Insurance_Coverage])</f>
        <v>16709.5693051292</v>
      </c>
      <c r="Q905">
        <f>Main[[#This Row],[Total  Bill Amount]]-Main[[#This Row],[Insurance Coverage]]</f>
        <v>3703.4306948707999</v>
      </c>
      <c r="R905">
        <f>_xlfn.XLOOKUP(Main[[#This Row],[Patient_ID]],Hospitalvisits[Patient_ID],Hospitalvisits[Readmission Status])</f>
        <v>1</v>
      </c>
      <c r="S905" t="str">
        <f>_xlfn.XLOOKUP(Main[[#This Row],[Patient_ID]],Hospitalvisits[Patient_ID],Hospitalvisits[Hospital_Bed])</f>
        <v>Private Room</v>
      </c>
    </row>
    <row r="906" spans="1:19">
      <c r="A906">
        <v>1000</v>
      </c>
      <c r="B906" t="s">
        <v>1013</v>
      </c>
      <c r="C906">
        <v>52</v>
      </c>
      <c r="D906" t="str" cm="1">
        <f t="array" ref="D906">_xlfn.IFS(Main[[#This Row],[Age]]&lt;=23,"[0-23]",Main[[#This Row],[Age]]&lt;=45,"[24-45]",Main[[#This Row],[Age]]&lt;=68,"[46-68]",Main[[#This Row],[Age]]&gt;68,"[68+]")</f>
        <v>[46-68]</v>
      </c>
      <c r="E906" t="s">
        <v>12</v>
      </c>
      <c r="F906" t="s">
        <v>13</v>
      </c>
      <c r="G906" s="6">
        <v>18.205054513497458</v>
      </c>
      <c r="H906">
        <v>0</v>
      </c>
      <c r="I906">
        <v>8</v>
      </c>
      <c r="J906" s="3">
        <f>_xlfn.XLOOKUP(Main[[#This Row],[Patient_ID]],Hospitalvisits[Patient_ID],Hospitalvisits[Admission_Date])</f>
        <v>45081</v>
      </c>
      <c r="K906" s="3">
        <f>_xlfn.XLOOKUP(Main[[#This Row],[Patient_ID]],Hospitalvisits[Patient_ID],Hospitalvisits[Discharge_Date])</f>
        <v>45084</v>
      </c>
      <c r="L906">
        <f>Main[[#This Row],[Discharge Date]]-Main[[#This Row],[Admission Date]]</f>
        <v>3</v>
      </c>
      <c r="M906" t="str">
        <f>_xlfn.XLOOKUP(Main[[#This Row],[Patient_ID]],Hospitalvisits[Patient_ID],Hospitalvisits[Medical_Condition])</f>
        <v>Arthritis</v>
      </c>
      <c r="N906" t="str">
        <f>_xlfn.XLOOKUP(Main[[#This Row],[Patient_ID]],Hospitalvisits[Patient_ID],Hospitalvisits[Department])</f>
        <v>Orthopedics</v>
      </c>
      <c r="O906" s="8">
        <f>_xlfn.XLOOKUP(Main[[#This Row],[Patient_ID]],Financials[Patient_ID],Financials[Total_Bill_Amount])</f>
        <v>13600</v>
      </c>
      <c r="P906">
        <f>_xlfn.XLOOKUP(Main[[#This Row],[Patient_ID]],Financials[Patient_ID],Financials[Insurance_Coverage])</f>
        <v>8403.4962947301447</v>
      </c>
      <c r="Q906">
        <f>Main[[#This Row],[Total  Bill Amount]]-Main[[#This Row],[Insurance Coverage]]</f>
        <v>5196.5037052698553</v>
      </c>
      <c r="R906">
        <f>_xlfn.XLOOKUP(Main[[#This Row],[Patient_ID]],Hospitalvisits[Patient_ID],Hospitalvisits[Readmission Status])</f>
        <v>0</v>
      </c>
      <c r="S906" t="str">
        <f>_xlfn.XLOOKUP(Main[[#This Row],[Patient_ID]],Hospitalvisits[Patient_ID],Hospitalvisits[Hospital_Bed])</f>
        <v>ICU</v>
      </c>
    </row>
    <row r="908" spans="1:19">
      <c r="L908">
        <f>SUM(L2:L906)</f>
        <v>5447</v>
      </c>
      <c r="O908" s="9">
        <f>SUM(O2:O906)</f>
        <v>16308086</v>
      </c>
      <c r="P908">
        <f>SUM(P2:P906)</f>
        <v>11360828.06047857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D8758-17C5-4357-84EE-CBD5B30DF4E9}">
  <dimension ref="A1:U906"/>
  <sheetViews>
    <sheetView workbookViewId="0">
      <selection activeCell="T5" sqref="T5"/>
    </sheetView>
  </sheetViews>
  <sheetFormatPr defaultRowHeight="14.45"/>
  <cols>
    <col min="1" max="1" width="14.28515625" bestFit="1" customWidth="1"/>
    <col min="2" max="2" width="20.140625" bestFit="1" customWidth="1"/>
    <col min="3" max="3" width="8.7109375" bestFit="1" customWidth="1"/>
    <col min="4" max="4" width="11.5703125" bestFit="1" customWidth="1"/>
    <col min="5" max="5" width="18.85546875" bestFit="1" customWidth="1"/>
    <col min="6" max="6" width="12" bestFit="1" customWidth="1"/>
    <col min="7" max="7" width="22.140625" bestFit="1" customWidth="1"/>
    <col min="8" max="8" width="21" bestFit="1" customWidth="1"/>
    <col min="9" max="9" width="18.5703125" style="3" bestFit="1" customWidth="1"/>
    <col min="10" max="11" width="18" style="3" bestFit="1" customWidth="1"/>
    <col min="12" max="12" width="18.140625" bestFit="1" customWidth="1"/>
    <col min="13" max="13" width="15.5703125" bestFit="1" customWidth="1"/>
    <col min="14" max="14" width="12.140625" bestFit="1" customWidth="1"/>
    <col min="15" max="15" width="13.7109375" bestFit="1" customWidth="1"/>
    <col min="16" max="16" width="13.7109375" customWidth="1"/>
    <col min="17" max="18" width="16.7109375" bestFit="1" customWidth="1"/>
    <col min="19" max="19" width="18.140625" bestFit="1" customWidth="1"/>
    <col min="20" max="20" width="22.28515625" bestFit="1" customWidth="1"/>
    <col min="21" max="21" width="15.5703125" bestFit="1" customWidth="1"/>
    <col min="24" max="24" width="14.28515625" bestFit="1" customWidth="1"/>
    <col min="25" max="25" width="15.7109375" bestFit="1" customWidth="1"/>
    <col min="26" max="26" width="14.140625" bestFit="1" customWidth="1"/>
    <col min="27" max="1801" width="15.7109375" bestFit="1" customWidth="1"/>
    <col min="1802" max="1802" width="20.5703125" bestFit="1" customWidth="1"/>
    <col min="1803" max="1803" width="18.85546875" bestFit="1" customWidth="1"/>
  </cols>
  <sheetData>
    <row r="1" spans="1:21">
      <c r="A1" s="1" t="s">
        <v>0</v>
      </c>
      <c r="B1" s="1" t="s">
        <v>1</v>
      </c>
      <c r="C1" s="1" t="s">
        <v>2</v>
      </c>
      <c r="D1" s="1" t="s">
        <v>3</v>
      </c>
      <c r="E1" s="1" t="s">
        <v>4</v>
      </c>
      <c r="F1" s="1" t="s">
        <v>5</v>
      </c>
      <c r="G1" s="1" t="s">
        <v>6</v>
      </c>
      <c r="H1" s="1" t="s">
        <v>7</v>
      </c>
      <c r="I1" s="1" t="s">
        <v>1054</v>
      </c>
      <c r="J1" s="1" t="s">
        <v>1264</v>
      </c>
      <c r="K1" s="1" t="s">
        <v>1265</v>
      </c>
      <c r="L1" s="1" t="s">
        <v>1266</v>
      </c>
      <c r="M1" s="1" t="s">
        <v>1019</v>
      </c>
      <c r="N1" s="1" t="s">
        <v>1270</v>
      </c>
      <c r="O1" s="1" t="s">
        <v>1271</v>
      </c>
      <c r="P1" s="1" t="s">
        <v>1272</v>
      </c>
      <c r="Q1" s="1" t="s">
        <v>1269</v>
      </c>
      <c r="R1" s="1" t="s">
        <v>1273</v>
      </c>
      <c r="S1" s="1" t="s">
        <v>1274</v>
      </c>
      <c r="T1" s="1" t="s">
        <v>1275</v>
      </c>
      <c r="U1" s="1" t="s">
        <v>1276</v>
      </c>
    </row>
    <row r="2" spans="1:21">
      <c r="A2">
        <v>2</v>
      </c>
      <c r="B2" t="s">
        <v>11</v>
      </c>
      <c r="C2">
        <v>51</v>
      </c>
      <c r="D2" t="s">
        <v>12</v>
      </c>
      <c r="E2" t="s">
        <v>13</v>
      </c>
      <c r="F2">
        <v>16.87490420506488</v>
      </c>
      <c r="G2">
        <v>5</v>
      </c>
      <c r="H2">
        <v>5</v>
      </c>
      <c r="I2">
        <f>_xlfn.XLOOKUP(Patientsdetails9[[#This Row],[Patient_ID]],Hospitalvisits[Patient_ID],Hospitalvisits[Admission_Date])</f>
        <v>44868</v>
      </c>
      <c r="J2">
        <f>_xlfn.XLOOKUP(Patientsdetails9[[#This Row],[Patient_ID]],Hospitalvisits[Patient_ID],Hospitalvisits[Discharge_Date])</f>
        <v>44871</v>
      </c>
      <c r="K2">
        <f>Patientsdetails9[[#This Row],[Discharge Date]]-Patientsdetails9[[#This Row],[Admission Date]]</f>
        <v>3</v>
      </c>
      <c r="L2" t="str">
        <f>_xlfn.XLOOKUP(Patientsdetails9[[#This Row],[Patient_ID]],Hospitalvisits[Patient_ID],Hospitalvisits[Medical_Condition])</f>
        <v>Fracture</v>
      </c>
      <c r="M2" t="str">
        <f>_xlfn.XLOOKUP(Patientsdetails9[[#This Row],[Patient_ID]],Hospitalvisits[Patient_ID],Hospitalvisits[Department])</f>
        <v>Orthopedics</v>
      </c>
      <c r="N2">
        <f>_xlfn.XLOOKUP(Patientsdetails9[[#This Row],[Patient_ID]],Financials[Patient_ID],Financials[Total_Bill_Amount])</f>
        <v>19876</v>
      </c>
      <c r="O2">
        <f>VLOOKUP(Patientsdetails9[[#This Row],[Patient_ID]],Financials[],5,FALSE)</f>
        <v>17417.63263325256</v>
      </c>
      <c r="P2">
        <f>VLOOKUP(Patientsdetails9[[#This Row],[Patient_ID]],Financials[],6,FALSE)</f>
        <v>2458.3673667474359</v>
      </c>
      <c r="Q2" t="str">
        <f>+_xlfn.XLOOKUP(Patientsdetails9[[#This Row],[Patient_ID]],Hospitalvisits[Patient_ID],Hospitalvisits[Hospital_Bed])</f>
        <v>Private Room</v>
      </c>
      <c r="R2">
        <f>_xlfn.XLOOKUP(Patientsdetails9[[#This Row],[Patient_ID]],Hospitalvisits[Patient_ID],Hospitalvisits[Doctor_ID])</f>
        <v>74</v>
      </c>
      <c r="S2" t="str">
        <f>_xlfn.XLOOKUP(Patientsdetails9[[#This Row],[Doctor ID]],Medicals[Doctor_ID],Medicals[Department])</f>
        <v>Pediatrics</v>
      </c>
      <c r="T2">
        <f>_xlfn.XLOOKUP(Patientsdetails9[[#This Row],[Doctor ID]],Medicals[Doctor_ID],Medicals[Nurse_to_Patient_Ratio])</f>
        <v>8</v>
      </c>
      <c r="U2">
        <f>IFERROR(_xlfn.XLOOKUP(Patientsdetails9[[#This Row],[Patient_ID]],Emergency[Patient_ID],Emergency[ER_Visit_ID]),"No Visit")</f>
        <v>134</v>
      </c>
    </row>
    <row r="3" spans="1:21">
      <c r="A3">
        <v>3</v>
      </c>
      <c r="B3" t="s">
        <v>14</v>
      </c>
      <c r="C3">
        <v>64</v>
      </c>
      <c r="D3" t="s">
        <v>9</v>
      </c>
      <c r="E3" t="s">
        <v>10</v>
      </c>
      <c r="F3">
        <v>18.974860903111811</v>
      </c>
      <c r="G3">
        <v>1</v>
      </c>
      <c r="H3">
        <v>5</v>
      </c>
      <c r="I3">
        <f>_xlfn.XLOOKUP(Patientsdetails9[[#This Row],[Patient_ID]],Hospitalvisits[Patient_ID],Hospitalvisits[Admission_Date])</f>
        <v>44914</v>
      </c>
      <c r="J3">
        <f>_xlfn.XLOOKUP(Patientsdetails9[[#This Row],[Patient_ID]],Hospitalvisits[Patient_ID],Hospitalvisits[Discharge_Date])</f>
        <v>44918</v>
      </c>
      <c r="K3">
        <f>Patientsdetails9[[#This Row],[Discharge Date]]-Patientsdetails9[[#This Row],[Admission Date]]</f>
        <v>4</v>
      </c>
      <c r="L3" t="str">
        <f>_xlfn.XLOOKUP(Patientsdetails9[[#This Row],[Patient_ID]],Hospitalvisits[Patient_ID],Hospitalvisits[Medical_Condition])</f>
        <v>Seizures</v>
      </c>
      <c r="M3" t="str">
        <f>_xlfn.XLOOKUP(Patientsdetails9[[#This Row],[Patient_ID]],Hospitalvisits[Patient_ID],Hospitalvisits[Department])</f>
        <v>Neurology</v>
      </c>
      <c r="N3">
        <f>_xlfn.XLOOKUP(Patientsdetails9[[#This Row],[Patient_ID]],Financials[Patient_ID],Financials[Total_Bill_Amount])</f>
        <v>9475</v>
      </c>
      <c r="O3">
        <f>VLOOKUP(Patientsdetails9[[#This Row],[Patient_ID]],Financials[],5,FALSE)</f>
        <v>7080.871594633114</v>
      </c>
      <c r="P3">
        <f>VLOOKUP(Patientsdetails9[[#This Row],[Patient_ID]],Financials[],6,FALSE)</f>
        <v>2394.128405366886</v>
      </c>
      <c r="Q3" t="str">
        <f>+_xlfn.XLOOKUP(Patientsdetails9[[#This Row],[Patient_ID]],Hospitalvisits[Patient_ID],Hospitalvisits[Hospital_Bed])</f>
        <v>ICU</v>
      </c>
      <c r="R3">
        <f>_xlfn.XLOOKUP(Patientsdetails9[[#This Row],[Patient_ID]],Hospitalvisits[Patient_ID],Hospitalvisits[Doctor_ID])</f>
        <v>131</v>
      </c>
      <c r="S3" t="str">
        <f>_xlfn.XLOOKUP(Patientsdetails9[[#This Row],[Doctor ID]],Medicals[Doctor_ID],Medicals[Department])</f>
        <v>Orthopedics</v>
      </c>
      <c r="T3">
        <f>_xlfn.XLOOKUP(Patientsdetails9[[#This Row],[Doctor ID]],Medicals[Doctor_ID],Medicals[Nurse_to_Patient_Ratio])</f>
        <v>16</v>
      </c>
      <c r="U3">
        <f>IFERROR(_xlfn.XLOOKUP(Patientsdetails9[[#This Row],[Patient_ID]],Emergency[Patient_ID],Emergency[ER_Visit_ID]),"No Visit")</f>
        <v>2</v>
      </c>
    </row>
    <row r="4" spans="1:21">
      <c r="A4">
        <v>4</v>
      </c>
      <c r="B4" t="s">
        <v>15</v>
      </c>
      <c r="C4">
        <v>87</v>
      </c>
      <c r="D4" t="s">
        <v>12</v>
      </c>
      <c r="E4" t="s">
        <v>16</v>
      </c>
      <c r="F4">
        <v>28.728963587985302</v>
      </c>
      <c r="G4">
        <v>2</v>
      </c>
      <c r="H4">
        <v>7</v>
      </c>
      <c r="I4">
        <f>_xlfn.XLOOKUP(Patientsdetails9[[#This Row],[Patient_ID]],Hospitalvisits[Patient_ID],Hospitalvisits[Admission_Date])</f>
        <v>45540</v>
      </c>
      <c r="J4">
        <f>_xlfn.XLOOKUP(Patientsdetails9[[#This Row],[Patient_ID]],Hospitalvisits[Patient_ID],Hospitalvisits[Discharge_Date])</f>
        <v>45555</v>
      </c>
      <c r="K4">
        <f>Patientsdetails9[[#This Row],[Discharge Date]]-Patientsdetails9[[#This Row],[Admission Date]]</f>
        <v>15</v>
      </c>
      <c r="L4" t="str">
        <f>_xlfn.XLOOKUP(Patientsdetails9[[#This Row],[Patient_ID]],Hospitalvisits[Patient_ID],Hospitalvisits[Medical_Condition])</f>
        <v>Cancer</v>
      </c>
      <c r="M4" t="str">
        <f>_xlfn.XLOOKUP(Patientsdetails9[[#This Row],[Patient_ID]],Hospitalvisits[Patient_ID],Hospitalvisits[Department])</f>
        <v>Oncology</v>
      </c>
      <c r="N4">
        <f>_xlfn.XLOOKUP(Patientsdetails9[[#This Row],[Patient_ID]],Financials[Patient_ID],Financials[Total_Bill_Amount])</f>
        <v>6419</v>
      </c>
      <c r="O4">
        <f>VLOOKUP(Patientsdetails9[[#This Row],[Patient_ID]],Financials[],5,FALSE)</f>
        <v>4874.0772584971792</v>
      </c>
      <c r="P4">
        <f>VLOOKUP(Patientsdetails9[[#This Row],[Patient_ID]],Financials[],6,FALSE)</f>
        <v>1544.9227415028211</v>
      </c>
      <c r="Q4" t="str">
        <f>+_xlfn.XLOOKUP(Patientsdetails9[[#This Row],[Patient_ID]],Hospitalvisits[Patient_ID],Hospitalvisits[Hospital_Bed])</f>
        <v>Private Room</v>
      </c>
      <c r="R4">
        <f>_xlfn.XLOOKUP(Patientsdetails9[[#This Row],[Patient_ID]],Hospitalvisits[Patient_ID],Hospitalvisits[Doctor_ID])</f>
        <v>177</v>
      </c>
      <c r="S4" t="str">
        <f>_xlfn.XLOOKUP(Patientsdetails9[[#This Row],[Doctor ID]],Medicals[Doctor_ID],Medicals[Department])</f>
        <v>Emergency</v>
      </c>
      <c r="T4">
        <f>_xlfn.XLOOKUP(Patientsdetails9[[#This Row],[Doctor ID]],Medicals[Doctor_ID],Medicals[Nurse_to_Patient_Ratio])</f>
        <v>18</v>
      </c>
      <c r="U4" t="str">
        <f>IFERROR(_xlfn.XLOOKUP(Patientsdetails9[[#This Row],[Patient_ID]],Emergency[Patient_ID],Emergency[ER_Visit_ID]),"No Visit")</f>
        <v>No Visit</v>
      </c>
    </row>
    <row r="5" spans="1:21">
      <c r="A5">
        <v>5</v>
      </c>
      <c r="B5" t="s">
        <v>17</v>
      </c>
      <c r="C5">
        <v>28</v>
      </c>
      <c r="D5" t="s">
        <v>9</v>
      </c>
      <c r="E5" t="s">
        <v>18</v>
      </c>
      <c r="F5">
        <v>15.82339461427534</v>
      </c>
      <c r="G5">
        <v>2</v>
      </c>
      <c r="H5">
        <v>8</v>
      </c>
      <c r="I5">
        <f>_xlfn.XLOOKUP(Patientsdetails9[[#This Row],[Patient_ID]],Hospitalvisits[Patient_ID],Hospitalvisits[Admission_Date])</f>
        <v>45506</v>
      </c>
      <c r="J5">
        <f>_xlfn.XLOOKUP(Patientsdetails9[[#This Row],[Patient_ID]],Hospitalvisits[Patient_ID],Hospitalvisits[Discharge_Date])</f>
        <v>45512</v>
      </c>
      <c r="K5">
        <f>Patientsdetails9[[#This Row],[Discharge Date]]-Patientsdetails9[[#This Row],[Admission Date]]</f>
        <v>6</v>
      </c>
      <c r="L5" t="str">
        <f>_xlfn.XLOOKUP(Patientsdetails9[[#This Row],[Patient_ID]],Hospitalvisits[Patient_ID],Hospitalvisits[Medical_Condition])</f>
        <v>Heart Attack (STEMI)</v>
      </c>
      <c r="M5" t="str">
        <f>_xlfn.XLOOKUP(Patientsdetails9[[#This Row],[Patient_ID]],Hospitalvisits[Patient_ID],Hospitalvisits[Department])</f>
        <v>Cardiology</v>
      </c>
      <c r="N5">
        <f>_xlfn.XLOOKUP(Patientsdetails9[[#This Row],[Patient_ID]],Financials[Patient_ID],Financials[Total_Bill_Amount])</f>
        <v>29713</v>
      </c>
      <c r="O5">
        <f>VLOOKUP(Patientsdetails9[[#This Row],[Patient_ID]],Financials[],5,FALSE)</f>
        <v>17579.196408784999</v>
      </c>
      <c r="P5">
        <f>VLOOKUP(Patientsdetails9[[#This Row],[Patient_ID]],Financials[],6,FALSE)</f>
        <v>12133.803591215001</v>
      </c>
      <c r="Q5" t="str">
        <f>+_xlfn.XLOOKUP(Patientsdetails9[[#This Row],[Patient_ID]],Hospitalvisits[Patient_ID],Hospitalvisits[Hospital_Bed])</f>
        <v>Semi-Private Room</v>
      </c>
      <c r="R5">
        <f>_xlfn.XLOOKUP(Patientsdetails9[[#This Row],[Patient_ID]],Hospitalvisits[Patient_ID],Hospitalvisits[Doctor_ID])</f>
        <v>200</v>
      </c>
      <c r="S5" t="str">
        <f>_xlfn.XLOOKUP(Patientsdetails9[[#This Row],[Doctor ID]],Medicals[Doctor_ID],Medicals[Department])</f>
        <v>Orthopedics</v>
      </c>
      <c r="T5">
        <f>_xlfn.XLOOKUP(Patientsdetails9[[#This Row],[Doctor ID]],Medicals[Doctor_ID],Medicals[Nurse_to_Patient_Ratio])</f>
        <v>21</v>
      </c>
      <c r="U5">
        <f>IFERROR(_xlfn.XLOOKUP(Patientsdetails9[[#This Row],[Patient_ID]],Emergency[Patient_ID],Emergency[ER_Visit_ID]),"No Visit")</f>
        <v>595</v>
      </c>
    </row>
    <row r="6" spans="1:21">
      <c r="A6">
        <v>6</v>
      </c>
      <c r="B6" t="s">
        <v>19</v>
      </c>
      <c r="C6">
        <v>35</v>
      </c>
      <c r="D6" t="s">
        <v>12</v>
      </c>
      <c r="E6" t="s">
        <v>13</v>
      </c>
      <c r="F6">
        <v>38.865810040406217</v>
      </c>
      <c r="G6">
        <v>3</v>
      </c>
      <c r="H6">
        <v>5</v>
      </c>
      <c r="I6">
        <f>_xlfn.XLOOKUP(Patientsdetails9[[#This Row],[Patient_ID]],Hospitalvisits[Patient_ID],Hospitalvisits[Admission_Date])</f>
        <v>44775</v>
      </c>
      <c r="J6">
        <f>_xlfn.XLOOKUP(Patientsdetails9[[#This Row],[Patient_ID]],Hospitalvisits[Patient_ID],Hospitalvisits[Discharge_Date])</f>
        <v>44783</v>
      </c>
      <c r="K6">
        <f>Patientsdetails9[[#This Row],[Discharge Date]]-Patientsdetails9[[#This Row],[Admission Date]]</f>
        <v>8</v>
      </c>
      <c r="L6" t="str">
        <f>_xlfn.XLOOKUP(Patientsdetails9[[#This Row],[Patient_ID]],Hospitalvisits[Patient_ID],Hospitalvisits[Medical_Condition])</f>
        <v>Tumor</v>
      </c>
      <c r="M6" t="str">
        <f>_xlfn.XLOOKUP(Patientsdetails9[[#This Row],[Patient_ID]],Hospitalvisits[Patient_ID],Hospitalvisits[Department])</f>
        <v>Oncology</v>
      </c>
      <c r="N6">
        <f>_xlfn.XLOOKUP(Patientsdetails9[[#This Row],[Patient_ID]],Financials[Patient_ID],Financials[Total_Bill_Amount])</f>
        <v>4046</v>
      </c>
      <c r="O6">
        <f>VLOOKUP(Patientsdetails9[[#This Row],[Patient_ID]],Financials[],5,FALSE)</f>
        <v>2751.2937201853119</v>
      </c>
      <c r="P6">
        <f>VLOOKUP(Patientsdetails9[[#This Row],[Patient_ID]],Financials[],6,FALSE)</f>
        <v>1294.7062798146881</v>
      </c>
      <c r="Q6" t="str">
        <f>+_xlfn.XLOOKUP(Patientsdetails9[[#This Row],[Patient_ID]],Hospitalvisits[Patient_ID],Hospitalvisits[Hospital_Bed])</f>
        <v>General Ward</v>
      </c>
      <c r="R6">
        <f>_xlfn.XLOOKUP(Patientsdetails9[[#This Row],[Patient_ID]],Hospitalvisits[Patient_ID],Hospitalvisits[Doctor_ID])</f>
        <v>174</v>
      </c>
      <c r="S6" t="str">
        <f>_xlfn.XLOOKUP(Patientsdetails9[[#This Row],[Doctor ID]],Medicals[Doctor_ID],Medicals[Department])</f>
        <v>Cardiology</v>
      </c>
      <c r="T6">
        <f>_xlfn.XLOOKUP(Patientsdetails9[[#This Row],[Doctor ID]],Medicals[Doctor_ID],Medicals[Nurse_to_Patient_Ratio])</f>
        <v>12</v>
      </c>
      <c r="U6">
        <f>IFERROR(_xlfn.XLOOKUP(Patientsdetails9[[#This Row],[Patient_ID]],Emergency[Patient_ID],Emergency[ER_Visit_ID]),"No Visit")</f>
        <v>82</v>
      </c>
    </row>
    <row r="7" spans="1:21">
      <c r="A7">
        <v>7</v>
      </c>
      <c r="B7" t="s">
        <v>20</v>
      </c>
      <c r="C7">
        <v>31</v>
      </c>
      <c r="D7" t="s">
        <v>9</v>
      </c>
      <c r="E7" t="s">
        <v>10</v>
      </c>
      <c r="F7">
        <v>33.666066605382369</v>
      </c>
      <c r="G7">
        <v>1</v>
      </c>
      <c r="H7">
        <v>2</v>
      </c>
      <c r="I7">
        <f>_xlfn.XLOOKUP(Patientsdetails9[[#This Row],[Patient_ID]],Hospitalvisits[Patient_ID],Hospitalvisits[Admission_Date])</f>
        <v>44726</v>
      </c>
      <c r="J7">
        <f>_xlfn.XLOOKUP(Patientsdetails9[[#This Row],[Patient_ID]],Hospitalvisits[Patient_ID],Hospitalvisits[Discharge_Date])</f>
        <v>44738</v>
      </c>
      <c r="K7">
        <f>Patientsdetails9[[#This Row],[Discharge Date]]-Patientsdetails9[[#This Row],[Admission Date]]</f>
        <v>12</v>
      </c>
      <c r="L7" t="str">
        <f>_xlfn.XLOOKUP(Patientsdetails9[[#This Row],[Patient_ID]],Hospitalvisits[Patient_ID],Hospitalvisits[Medical_Condition])</f>
        <v>Tumor</v>
      </c>
      <c r="M7" t="str">
        <f>_xlfn.XLOOKUP(Patientsdetails9[[#This Row],[Patient_ID]],Hospitalvisits[Patient_ID],Hospitalvisits[Department])</f>
        <v>Oncology</v>
      </c>
      <c r="N7">
        <f>_xlfn.XLOOKUP(Patientsdetails9[[#This Row],[Patient_ID]],Financials[Patient_ID],Financials[Total_Bill_Amount])</f>
        <v>8795</v>
      </c>
      <c r="O7">
        <f>VLOOKUP(Patientsdetails9[[#This Row],[Patient_ID]],Financials[],5,FALSE)</f>
        <v>6166.5519231953867</v>
      </c>
      <c r="P7">
        <f>VLOOKUP(Patientsdetails9[[#This Row],[Patient_ID]],Financials[],6,FALSE)</f>
        <v>2628.4480768046128</v>
      </c>
      <c r="Q7" t="str">
        <f>+_xlfn.XLOOKUP(Patientsdetails9[[#This Row],[Patient_ID]],Hospitalvisits[Patient_ID],Hospitalvisits[Hospital_Bed])</f>
        <v>Private Room</v>
      </c>
      <c r="R7">
        <f>_xlfn.XLOOKUP(Patientsdetails9[[#This Row],[Patient_ID]],Hospitalvisits[Patient_ID],Hospitalvisits[Doctor_ID])</f>
        <v>85</v>
      </c>
      <c r="S7" t="str">
        <f>_xlfn.XLOOKUP(Patientsdetails9[[#This Row],[Doctor ID]],Medicals[Doctor_ID],Medicals[Department])</f>
        <v>Pediatrics</v>
      </c>
      <c r="T7">
        <f>_xlfn.XLOOKUP(Patientsdetails9[[#This Row],[Doctor ID]],Medicals[Doctor_ID],Medicals[Nurse_to_Patient_Ratio])</f>
        <v>21</v>
      </c>
      <c r="U7">
        <f>IFERROR(_xlfn.XLOOKUP(Patientsdetails9[[#This Row],[Patient_ID]],Emergency[Patient_ID],Emergency[ER_Visit_ID]),"No Visit")</f>
        <v>1177</v>
      </c>
    </row>
    <row r="8" spans="1:21">
      <c r="A8">
        <v>8</v>
      </c>
      <c r="B8" t="s">
        <v>21</v>
      </c>
      <c r="C8">
        <v>45</v>
      </c>
      <c r="D8" t="s">
        <v>12</v>
      </c>
      <c r="E8" t="s">
        <v>16</v>
      </c>
      <c r="F8">
        <v>23.13599560440958</v>
      </c>
      <c r="G8">
        <v>2</v>
      </c>
      <c r="H8">
        <v>4</v>
      </c>
      <c r="I8">
        <f>_xlfn.XLOOKUP(Patientsdetails9[[#This Row],[Patient_ID]],Hospitalvisits[Patient_ID],Hospitalvisits[Admission_Date])</f>
        <v>44737</v>
      </c>
      <c r="J8">
        <f>_xlfn.XLOOKUP(Patientsdetails9[[#This Row],[Patient_ID]],Hospitalvisits[Patient_ID],Hospitalvisits[Discharge_Date])</f>
        <v>44742</v>
      </c>
      <c r="K8">
        <f>Patientsdetails9[[#This Row],[Discharge Date]]-Patientsdetails9[[#This Row],[Admission Date]]</f>
        <v>5</v>
      </c>
      <c r="L8" t="str">
        <f>_xlfn.XLOOKUP(Patientsdetails9[[#This Row],[Patient_ID]],Hospitalvisits[Patient_ID],Hospitalvisits[Medical_Condition])</f>
        <v>Stroke</v>
      </c>
      <c r="M8" t="str">
        <f>_xlfn.XLOOKUP(Patientsdetails9[[#This Row],[Patient_ID]],Hospitalvisits[Patient_ID],Hospitalvisits[Department])</f>
        <v>Neurology</v>
      </c>
      <c r="N8">
        <f>_xlfn.XLOOKUP(Patientsdetails9[[#This Row],[Patient_ID]],Financials[Patient_ID],Financials[Total_Bill_Amount])</f>
        <v>11163</v>
      </c>
      <c r="O8">
        <f>VLOOKUP(Patientsdetails9[[#This Row],[Patient_ID]],Financials[],5,FALSE)</f>
        <v>9529.7589167494025</v>
      </c>
      <c r="P8">
        <f>VLOOKUP(Patientsdetails9[[#This Row],[Patient_ID]],Financials[],6,FALSE)</f>
        <v>1633.241083250598</v>
      </c>
      <c r="Q8" t="str">
        <f>+_xlfn.XLOOKUP(Patientsdetails9[[#This Row],[Patient_ID]],Hospitalvisits[Patient_ID],Hospitalvisits[Hospital_Bed])</f>
        <v>Private Room</v>
      </c>
      <c r="R8">
        <f>_xlfn.XLOOKUP(Patientsdetails9[[#This Row],[Patient_ID]],Hospitalvisits[Patient_ID],Hospitalvisits[Doctor_ID])</f>
        <v>3</v>
      </c>
      <c r="S8" t="str">
        <f>_xlfn.XLOOKUP(Patientsdetails9[[#This Row],[Doctor ID]],Medicals[Doctor_ID],Medicals[Department])</f>
        <v>Neurology</v>
      </c>
      <c r="T8">
        <f>_xlfn.XLOOKUP(Patientsdetails9[[#This Row],[Doctor ID]],Medicals[Doctor_ID],Medicals[Nurse_to_Patient_Ratio])</f>
        <v>20</v>
      </c>
      <c r="U8">
        <f>IFERROR(_xlfn.XLOOKUP(Patientsdetails9[[#This Row],[Patient_ID]],Emergency[Patient_ID],Emergency[ER_Visit_ID]),"No Visit")</f>
        <v>670</v>
      </c>
    </row>
    <row r="9" spans="1:21">
      <c r="A9">
        <v>9</v>
      </c>
      <c r="B9" t="s">
        <v>22</v>
      </c>
      <c r="C9">
        <v>37</v>
      </c>
      <c r="D9" t="s">
        <v>9</v>
      </c>
      <c r="E9" t="s">
        <v>10</v>
      </c>
      <c r="F9">
        <v>23.70240617668901</v>
      </c>
      <c r="G9">
        <v>2</v>
      </c>
      <c r="H9">
        <v>4</v>
      </c>
      <c r="I9">
        <f>_xlfn.XLOOKUP(Patientsdetails9[[#This Row],[Patient_ID]],Hospitalvisits[Patient_ID],Hospitalvisits[Admission_Date])</f>
        <v>45100</v>
      </c>
      <c r="J9">
        <f>_xlfn.XLOOKUP(Patientsdetails9[[#This Row],[Patient_ID]],Hospitalvisits[Patient_ID],Hospitalvisits[Discharge_Date])</f>
        <v>45107</v>
      </c>
      <c r="K9">
        <f>Patientsdetails9[[#This Row],[Discharge Date]]-Patientsdetails9[[#This Row],[Admission Date]]</f>
        <v>7</v>
      </c>
      <c r="L9" t="str">
        <f>_xlfn.XLOOKUP(Patientsdetails9[[#This Row],[Patient_ID]],Hospitalvisits[Patient_ID],Hospitalvisits[Medical_Condition])</f>
        <v>Heart Disease</v>
      </c>
      <c r="M9" t="str">
        <f>_xlfn.XLOOKUP(Patientsdetails9[[#This Row],[Patient_ID]],Hospitalvisits[Patient_ID],Hospitalvisits[Department])</f>
        <v>Cardiology</v>
      </c>
      <c r="N9">
        <f>_xlfn.XLOOKUP(Patientsdetails9[[#This Row],[Patient_ID]],Financials[Patient_ID],Financials[Total_Bill_Amount])</f>
        <v>13416</v>
      </c>
      <c r="O9">
        <f>VLOOKUP(Patientsdetails9[[#This Row],[Patient_ID]],Financials[],5,FALSE)</f>
        <v>11469.83019592153</v>
      </c>
      <c r="P9">
        <f>VLOOKUP(Patientsdetails9[[#This Row],[Patient_ID]],Financials[],6,FALSE)</f>
        <v>1946.169804078472</v>
      </c>
      <c r="Q9" t="str">
        <f>+_xlfn.XLOOKUP(Patientsdetails9[[#This Row],[Patient_ID]],Hospitalvisits[Patient_ID],Hospitalvisits[Hospital_Bed])</f>
        <v>Private Room</v>
      </c>
      <c r="R9">
        <f>_xlfn.XLOOKUP(Patientsdetails9[[#This Row],[Patient_ID]],Hospitalvisits[Patient_ID],Hospitalvisits[Doctor_ID])</f>
        <v>175</v>
      </c>
      <c r="S9" t="str">
        <f>_xlfn.XLOOKUP(Patientsdetails9[[#This Row],[Doctor ID]],Medicals[Doctor_ID],Medicals[Department])</f>
        <v>Pediatrics</v>
      </c>
      <c r="T9">
        <f>_xlfn.XLOOKUP(Patientsdetails9[[#This Row],[Doctor ID]],Medicals[Doctor_ID],Medicals[Nurse_to_Patient_Ratio])</f>
        <v>21</v>
      </c>
      <c r="U9">
        <f>IFERROR(_xlfn.XLOOKUP(Patientsdetails9[[#This Row],[Patient_ID]],Emergency[Patient_ID],Emergency[ER_Visit_ID]),"No Visit")</f>
        <v>965</v>
      </c>
    </row>
    <row r="10" spans="1:21">
      <c r="A10">
        <v>10</v>
      </c>
      <c r="B10" t="s">
        <v>23</v>
      </c>
      <c r="C10">
        <v>23</v>
      </c>
      <c r="D10" t="s">
        <v>9</v>
      </c>
      <c r="E10" t="s">
        <v>16</v>
      </c>
      <c r="F10">
        <v>39.344671703761414</v>
      </c>
      <c r="G10">
        <v>3</v>
      </c>
      <c r="H10">
        <v>3</v>
      </c>
      <c r="I10">
        <f>_xlfn.XLOOKUP(Patientsdetails9[[#This Row],[Patient_ID]],Hospitalvisits[Patient_ID],Hospitalvisits[Admission_Date])</f>
        <v>44678</v>
      </c>
      <c r="J10">
        <f>_xlfn.XLOOKUP(Patientsdetails9[[#This Row],[Patient_ID]],Hospitalvisits[Patient_ID],Hospitalvisits[Discharge_Date])</f>
        <v>44683</v>
      </c>
      <c r="K10">
        <f>Patientsdetails9[[#This Row],[Discharge Date]]-Patientsdetails9[[#This Row],[Admission Date]]</f>
        <v>5</v>
      </c>
      <c r="L10" t="str">
        <f>_xlfn.XLOOKUP(Patientsdetails9[[#This Row],[Patient_ID]],Hospitalvisits[Patient_ID],Hospitalvisits[Medical_Condition])</f>
        <v>Fracture</v>
      </c>
      <c r="M10" t="str">
        <f>_xlfn.XLOOKUP(Patientsdetails9[[#This Row],[Patient_ID]],Hospitalvisits[Patient_ID],Hospitalvisits[Department])</f>
        <v>Orthopedics</v>
      </c>
      <c r="N10">
        <f>_xlfn.XLOOKUP(Patientsdetails9[[#This Row],[Patient_ID]],Financials[Patient_ID],Financials[Total_Bill_Amount])</f>
        <v>13834</v>
      </c>
      <c r="O10">
        <f>VLOOKUP(Patientsdetails9[[#This Row],[Patient_ID]],Financials[],5,FALSE)</f>
        <v>12364.32561216927</v>
      </c>
      <c r="P10">
        <f>VLOOKUP(Patientsdetails9[[#This Row],[Patient_ID]],Financials[],6,FALSE)</f>
        <v>1469.6743878307259</v>
      </c>
      <c r="Q10" t="str">
        <f>+_xlfn.XLOOKUP(Patientsdetails9[[#This Row],[Patient_ID]],Hospitalvisits[Patient_ID],Hospitalvisits[Hospital_Bed])</f>
        <v>General Ward</v>
      </c>
      <c r="R10">
        <f>_xlfn.XLOOKUP(Patientsdetails9[[#This Row],[Patient_ID]],Hospitalvisits[Patient_ID],Hospitalvisits[Doctor_ID])</f>
        <v>121</v>
      </c>
      <c r="S10" t="str">
        <f>_xlfn.XLOOKUP(Patientsdetails9[[#This Row],[Doctor ID]],Medicals[Doctor_ID],Medicals[Department])</f>
        <v>Pediatrics</v>
      </c>
      <c r="T10">
        <f>_xlfn.XLOOKUP(Patientsdetails9[[#This Row],[Doctor ID]],Medicals[Doctor_ID],Medicals[Nurse_to_Patient_Ratio])</f>
        <v>20</v>
      </c>
      <c r="U10">
        <f>IFERROR(_xlfn.XLOOKUP(Patientsdetails9[[#This Row],[Patient_ID]],Emergency[Patient_ID],Emergency[ER_Visit_ID]),"No Visit")</f>
        <v>1</v>
      </c>
    </row>
    <row r="11" spans="1:21">
      <c r="A11">
        <v>13</v>
      </c>
      <c r="B11" t="s">
        <v>26</v>
      </c>
      <c r="C11">
        <v>3</v>
      </c>
      <c r="D11" t="s">
        <v>9</v>
      </c>
      <c r="E11" t="s">
        <v>10</v>
      </c>
      <c r="F11">
        <v>16.426628205518359</v>
      </c>
      <c r="G11">
        <v>5</v>
      </c>
      <c r="H11">
        <v>1</v>
      </c>
      <c r="I11">
        <f>_xlfn.XLOOKUP(Patientsdetails9[[#This Row],[Patient_ID]],Hospitalvisits[Patient_ID],Hospitalvisits[Admission_Date])</f>
        <v>44859</v>
      </c>
      <c r="J11">
        <f>_xlfn.XLOOKUP(Patientsdetails9[[#This Row],[Patient_ID]],Hospitalvisits[Patient_ID],Hospitalvisits[Discharge_Date])</f>
        <v>44860</v>
      </c>
      <c r="K11">
        <f>Patientsdetails9[[#This Row],[Discharge Date]]-Patientsdetails9[[#This Row],[Admission Date]]</f>
        <v>1</v>
      </c>
      <c r="L11" t="str">
        <f>_xlfn.XLOOKUP(Patientsdetails9[[#This Row],[Patient_ID]],Hospitalvisits[Patient_ID],Hospitalvisits[Medical_Condition])</f>
        <v>Severe Trauma</v>
      </c>
      <c r="M11" t="str">
        <f>_xlfn.XLOOKUP(Patientsdetails9[[#This Row],[Patient_ID]],Hospitalvisits[Patient_ID],Hospitalvisits[Department])</f>
        <v>Emergency</v>
      </c>
      <c r="N11">
        <f>_xlfn.XLOOKUP(Patientsdetails9[[#This Row],[Patient_ID]],Financials[Patient_ID],Financials[Total_Bill_Amount])</f>
        <v>20516</v>
      </c>
      <c r="O11">
        <f>VLOOKUP(Patientsdetails9[[#This Row],[Patient_ID]],Financials[],5,FALSE)</f>
        <v>13753.979436336689</v>
      </c>
      <c r="P11">
        <f>VLOOKUP(Patientsdetails9[[#This Row],[Patient_ID]],Financials[],6,FALSE)</f>
        <v>6762.0205636633127</v>
      </c>
      <c r="Q11" t="str">
        <f>+_xlfn.XLOOKUP(Patientsdetails9[[#This Row],[Patient_ID]],Hospitalvisits[Patient_ID],Hospitalvisits[Hospital_Bed])</f>
        <v>Private Room</v>
      </c>
      <c r="R11">
        <f>_xlfn.XLOOKUP(Patientsdetails9[[#This Row],[Patient_ID]],Hospitalvisits[Patient_ID],Hospitalvisits[Doctor_ID])</f>
        <v>151</v>
      </c>
      <c r="S11" t="str">
        <f>_xlfn.XLOOKUP(Patientsdetails9[[#This Row],[Doctor ID]],Medicals[Doctor_ID],Medicals[Department])</f>
        <v>Orthopedics</v>
      </c>
      <c r="T11">
        <f>_xlfn.XLOOKUP(Patientsdetails9[[#This Row],[Doctor ID]],Medicals[Doctor_ID],Medicals[Nurse_to_Patient_Ratio])</f>
        <v>29</v>
      </c>
      <c r="U11" t="str">
        <f>IFERROR(_xlfn.XLOOKUP(Patientsdetails9[[#This Row],[Patient_ID]],Emergency[Patient_ID],Emergency[ER_Visit_ID]),"No Visit")</f>
        <v>No Visit</v>
      </c>
    </row>
    <row r="12" spans="1:21">
      <c r="A12">
        <v>14</v>
      </c>
      <c r="B12" t="s">
        <v>27</v>
      </c>
      <c r="C12">
        <v>14</v>
      </c>
      <c r="D12" t="s">
        <v>12</v>
      </c>
      <c r="E12" t="s">
        <v>10</v>
      </c>
      <c r="F12">
        <v>28.138500772701551</v>
      </c>
      <c r="G12">
        <v>5</v>
      </c>
      <c r="H12">
        <v>2</v>
      </c>
      <c r="I12">
        <f>_xlfn.XLOOKUP(Patientsdetails9[[#This Row],[Patient_ID]],Hospitalvisits[Patient_ID],Hospitalvisits[Admission_Date])</f>
        <v>44722</v>
      </c>
      <c r="J12">
        <f>_xlfn.XLOOKUP(Patientsdetails9[[#This Row],[Patient_ID]],Hospitalvisits[Patient_ID],Hospitalvisits[Discharge_Date])</f>
        <v>44725</v>
      </c>
      <c r="K12">
        <f>Patientsdetails9[[#This Row],[Discharge Date]]-Patientsdetails9[[#This Row],[Admission Date]]</f>
        <v>3</v>
      </c>
      <c r="L12" t="str">
        <f>_xlfn.XLOOKUP(Patientsdetails9[[#This Row],[Patient_ID]],Hospitalvisits[Patient_ID],Hospitalvisits[Medical_Condition])</f>
        <v>Internal Bleeding</v>
      </c>
      <c r="M12" t="str">
        <f>_xlfn.XLOOKUP(Patientsdetails9[[#This Row],[Patient_ID]],Hospitalvisits[Patient_ID],Hospitalvisits[Department])</f>
        <v>Emergency</v>
      </c>
      <c r="N12">
        <f>_xlfn.XLOOKUP(Patientsdetails9[[#This Row],[Patient_ID]],Financials[Patient_ID],Financials[Total_Bill_Amount])</f>
        <v>5583</v>
      </c>
      <c r="O12">
        <f>VLOOKUP(Patientsdetails9[[#This Row],[Patient_ID]],Financials[],5,FALSE)</f>
        <v>4869.2122675224282</v>
      </c>
      <c r="P12">
        <f>VLOOKUP(Patientsdetails9[[#This Row],[Patient_ID]],Financials[],6,FALSE)</f>
        <v>713.78773247757181</v>
      </c>
      <c r="Q12" t="str">
        <f>+_xlfn.XLOOKUP(Patientsdetails9[[#This Row],[Patient_ID]],Hospitalvisits[Patient_ID],Hospitalvisits[Hospital_Bed])</f>
        <v>Semi-Private Room</v>
      </c>
      <c r="R12">
        <f>_xlfn.XLOOKUP(Patientsdetails9[[#This Row],[Patient_ID]],Hospitalvisits[Patient_ID],Hospitalvisits[Doctor_ID])</f>
        <v>21</v>
      </c>
      <c r="S12" t="str">
        <f>_xlfn.XLOOKUP(Patientsdetails9[[#This Row],[Doctor ID]],Medicals[Doctor_ID],Medicals[Department])</f>
        <v>Pediatrics</v>
      </c>
      <c r="T12">
        <f>_xlfn.XLOOKUP(Patientsdetails9[[#This Row],[Doctor ID]],Medicals[Doctor_ID],Medicals[Nurse_to_Patient_Ratio])</f>
        <v>24</v>
      </c>
      <c r="U12" t="str">
        <f>IFERROR(_xlfn.XLOOKUP(Patientsdetails9[[#This Row],[Patient_ID]],Emergency[Patient_ID],Emergency[ER_Visit_ID]),"No Visit")</f>
        <v>No Visit</v>
      </c>
    </row>
    <row r="13" spans="1:21">
      <c r="A13">
        <v>15</v>
      </c>
      <c r="B13" t="s">
        <v>28</v>
      </c>
      <c r="C13">
        <v>64</v>
      </c>
      <c r="D13" t="s">
        <v>9</v>
      </c>
      <c r="E13" t="s">
        <v>10</v>
      </c>
      <c r="F13">
        <v>26.386953950993309</v>
      </c>
      <c r="G13">
        <v>3</v>
      </c>
      <c r="H13">
        <v>10</v>
      </c>
      <c r="I13">
        <f>_xlfn.XLOOKUP(Patientsdetails9[[#This Row],[Patient_ID]],Hospitalvisits[Patient_ID],Hospitalvisits[Admission_Date])</f>
        <v>44645</v>
      </c>
      <c r="J13">
        <f>_xlfn.XLOOKUP(Patientsdetails9[[#This Row],[Patient_ID]],Hospitalvisits[Patient_ID],Hospitalvisits[Discharge_Date])</f>
        <v>44651</v>
      </c>
      <c r="K13">
        <f>Patientsdetails9[[#This Row],[Discharge Date]]-Patientsdetails9[[#This Row],[Admission Date]]</f>
        <v>6</v>
      </c>
      <c r="L13" t="str">
        <f>_xlfn.XLOOKUP(Patientsdetails9[[#This Row],[Patient_ID]],Hospitalvisits[Patient_ID],Hospitalvisits[Medical_Condition])</f>
        <v>Cancer</v>
      </c>
      <c r="M13" t="str">
        <f>_xlfn.XLOOKUP(Patientsdetails9[[#This Row],[Patient_ID]],Hospitalvisits[Patient_ID],Hospitalvisits[Department])</f>
        <v>Oncology</v>
      </c>
      <c r="N13">
        <f>_xlfn.XLOOKUP(Patientsdetails9[[#This Row],[Patient_ID]],Financials[Patient_ID],Financials[Total_Bill_Amount])</f>
        <v>28961</v>
      </c>
      <c r="O13">
        <f>VLOOKUP(Patientsdetails9[[#This Row],[Patient_ID]],Financials[],5,FALSE)</f>
        <v>19885.310552427549</v>
      </c>
      <c r="P13">
        <f>VLOOKUP(Patientsdetails9[[#This Row],[Patient_ID]],Financials[],6,FALSE)</f>
        <v>9075.6894475724475</v>
      </c>
      <c r="Q13" t="str">
        <f>+_xlfn.XLOOKUP(Patientsdetails9[[#This Row],[Patient_ID]],Hospitalvisits[Patient_ID],Hospitalvisits[Hospital_Bed])</f>
        <v>Semi-Private Room</v>
      </c>
      <c r="R13">
        <f>_xlfn.XLOOKUP(Patientsdetails9[[#This Row],[Patient_ID]],Hospitalvisits[Patient_ID],Hospitalvisits[Doctor_ID])</f>
        <v>153</v>
      </c>
      <c r="S13" t="str">
        <f>_xlfn.XLOOKUP(Patientsdetails9[[#This Row],[Doctor ID]],Medicals[Doctor_ID],Medicals[Department])</f>
        <v>Neurology</v>
      </c>
      <c r="T13">
        <f>_xlfn.XLOOKUP(Patientsdetails9[[#This Row],[Doctor ID]],Medicals[Doctor_ID],Medicals[Nurse_to_Patient_Ratio])</f>
        <v>26</v>
      </c>
      <c r="U13">
        <f>IFERROR(_xlfn.XLOOKUP(Patientsdetails9[[#This Row],[Patient_ID]],Emergency[Patient_ID],Emergency[ER_Visit_ID]),"No Visit")</f>
        <v>16</v>
      </c>
    </row>
    <row r="14" spans="1:21">
      <c r="A14">
        <v>16</v>
      </c>
      <c r="B14" t="s">
        <v>29</v>
      </c>
      <c r="C14">
        <v>54</v>
      </c>
      <c r="D14" t="s">
        <v>12</v>
      </c>
      <c r="E14" t="s">
        <v>10</v>
      </c>
      <c r="F14">
        <v>24.024475727635441</v>
      </c>
      <c r="G14">
        <v>4</v>
      </c>
      <c r="H14">
        <v>5</v>
      </c>
      <c r="I14">
        <f>_xlfn.XLOOKUP(Patientsdetails9[[#This Row],[Patient_ID]],Hospitalvisits[Patient_ID],Hospitalvisits[Admission_Date])</f>
        <v>44601</v>
      </c>
      <c r="J14">
        <f>_xlfn.XLOOKUP(Patientsdetails9[[#This Row],[Patient_ID]],Hospitalvisits[Patient_ID],Hospitalvisits[Discharge_Date])</f>
        <v>44604</v>
      </c>
      <c r="K14">
        <f>Patientsdetails9[[#This Row],[Discharge Date]]-Patientsdetails9[[#This Row],[Admission Date]]</f>
        <v>3</v>
      </c>
      <c r="L14" t="str">
        <f>_xlfn.XLOOKUP(Patientsdetails9[[#This Row],[Patient_ID]],Hospitalvisits[Patient_ID],Hospitalvisits[Medical_Condition])</f>
        <v>Arthritis</v>
      </c>
      <c r="M14" t="str">
        <f>_xlfn.XLOOKUP(Patientsdetails9[[#This Row],[Patient_ID]],Hospitalvisits[Patient_ID],Hospitalvisits[Department])</f>
        <v>Orthopedics</v>
      </c>
      <c r="N14">
        <f>_xlfn.XLOOKUP(Patientsdetails9[[#This Row],[Patient_ID]],Financials[Patient_ID],Financials[Total_Bill_Amount])</f>
        <v>29747</v>
      </c>
      <c r="O14">
        <f>VLOOKUP(Patientsdetails9[[#This Row],[Patient_ID]],Financials[],5,FALSE)</f>
        <v>16167.28312907888</v>
      </c>
      <c r="P14">
        <f>VLOOKUP(Patientsdetails9[[#This Row],[Patient_ID]],Financials[],6,FALSE)</f>
        <v>13579.71687092112</v>
      </c>
      <c r="Q14" t="str">
        <f>+_xlfn.XLOOKUP(Patientsdetails9[[#This Row],[Patient_ID]],Hospitalvisits[Patient_ID],Hospitalvisits[Hospital_Bed])</f>
        <v>General Ward</v>
      </c>
      <c r="R14">
        <f>_xlfn.XLOOKUP(Patientsdetails9[[#This Row],[Patient_ID]],Hospitalvisits[Patient_ID],Hospitalvisits[Doctor_ID])</f>
        <v>84</v>
      </c>
      <c r="S14" t="str">
        <f>_xlfn.XLOOKUP(Patientsdetails9[[#This Row],[Doctor ID]],Medicals[Doctor_ID],Medicals[Department])</f>
        <v>Cardiology</v>
      </c>
      <c r="T14">
        <f>_xlfn.XLOOKUP(Patientsdetails9[[#This Row],[Doctor ID]],Medicals[Doctor_ID],Medicals[Nurse_to_Patient_Ratio])</f>
        <v>16</v>
      </c>
      <c r="U14">
        <f>IFERROR(_xlfn.XLOOKUP(Patientsdetails9[[#This Row],[Patient_ID]],Emergency[Patient_ID],Emergency[ER_Visit_ID]),"No Visit")</f>
        <v>1266</v>
      </c>
    </row>
    <row r="15" spans="1:21">
      <c r="A15">
        <v>18</v>
      </c>
      <c r="B15" t="s">
        <v>31</v>
      </c>
      <c r="C15">
        <v>45</v>
      </c>
      <c r="D15" t="s">
        <v>12</v>
      </c>
      <c r="E15" t="s">
        <v>18</v>
      </c>
      <c r="F15">
        <v>27.170101356885059</v>
      </c>
      <c r="G15">
        <v>2</v>
      </c>
      <c r="H15">
        <v>3</v>
      </c>
      <c r="I15">
        <f>_xlfn.XLOOKUP(Patientsdetails9[[#This Row],[Patient_ID]],Hospitalvisits[Patient_ID],Hospitalvisits[Admission_Date])</f>
        <v>44574</v>
      </c>
      <c r="J15">
        <f>_xlfn.XLOOKUP(Patientsdetails9[[#This Row],[Patient_ID]],Hospitalvisits[Patient_ID],Hospitalvisits[Discharge_Date])</f>
        <v>44580</v>
      </c>
      <c r="K15">
        <f>Patientsdetails9[[#This Row],[Discharge Date]]-Patientsdetails9[[#This Row],[Admission Date]]</f>
        <v>6</v>
      </c>
      <c r="L15" t="str">
        <f>_xlfn.XLOOKUP(Patientsdetails9[[#This Row],[Patient_ID]],Hospitalvisits[Patient_ID],Hospitalvisits[Medical_Condition])</f>
        <v>Cancer</v>
      </c>
      <c r="M15" t="str">
        <f>_xlfn.XLOOKUP(Patientsdetails9[[#This Row],[Patient_ID]],Hospitalvisits[Patient_ID],Hospitalvisits[Department])</f>
        <v>Oncology</v>
      </c>
      <c r="N15">
        <f>_xlfn.XLOOKUP(Patientsdetails9[[#This Row],[Patient_ID]],Financials[Patient_ID],Financials[Total_Bill_Amount])</f>
        <v>7305</v>
      </c>
      <c r="O15">
        <f>VLOOKUP(Patientsdetails9[[#This Row],[Patient_ID]],Financials[],5,FALSE)</f>
        <v>4518.0981591185873</v>
      </c>
      <c r="P15">
        <f>VLOOKUP(Patientsdetails9[[#This Row],[Patient_ID]],Financials[],6,FALSE)</f>
        <v>2786.9018408814131</v>
      </c>
      <c r="Q15" t="str">
        <f>+_xlfn.XLOOKUP(Patientsdetails9[[#This Row],[Patient_ID]],Hospitalvisits[Patient_ID],Hospitalvisits[Hospital_Bed])</f>
        <v>Private Room</v>
      </c>
      <c r="R15">
        <f>_xlfn.XLOOKUP(Patientsdetails9[[#This Row],[Patient_ID]],Hospitalvisits[Patient_ID],Hospitalvisits[Doctor_ID])</f>
        <v>129</v>
      </c>
      <c r="S15" t="str">
        <f>_xlfn.XLOOKUP(Patientsdetails9[[#This Row],[Doctor ID]],Medicals[Doctor_ID],Medicals[Department])</f>
        <v>Oncology</v>
      </c>
      <c r="T15">
        <f>_xlfn.XLOOKUP(Patientsdetails9[[#This Row],[Doctor ID]],Medicals[Doctor_ID],Medicals[Nurse_to_Patient_Ratio])</f>
        <v>15</v>
      </c>
      <c r="U15">
        <f>IFERROR(_xlfn.XLOOKUP(Patientsdetails9[[#This Row],[Patient_ID]],Emergency[Patient_ID],Emergency[ER_Visit_ID]),"No Visit")</f>
        <v>729</v>
      </c>
    </row>
    <row r="16" spans="1:21">
      <c r="A16">
        <v>19</v>
      </c>
      <c r="B16" t="s">
        <v>32</v>
      </c>
      <c r="C16">
        <v>61</v>
      </c>
      <c r="D16" t="s">
        <v>9</v>
      </c>
      <c r="E16" t="s">
        <v>16</v>
      </c>
      <c r="F16">
        <v>18.42475230542475</v>
      </c>
      <c r="G16">
        <v>1</v>
      </c>
      <c r="H16">
        <v>8</v>
      </c>
      <c r="I16">
        <f>_xlfn.XLOOKUP(Patientsdetails9[[#This Row],[Patient_ID]],Hospitalvisits[Patient_ID],Hospitalvisits[Admission_Date])</f>
        <v>44829</v>
      </c>
      <c r="J16">
        <f>_xlfn.XLOOKUP(Patientsdetails9[[#This Row],[Patient_ID]],Hospitalvisits[Patient_ID],Hospitalvisits[Discharge_Date])</f>
        <v>44833</v>
      </c>
      <c r="K16">
        <f>Patientsdetails9[[#This Row],[Discharge Date]]-Patientsdetails9[[#This Row],[Admission Date]]</f>
        <v>4</v>
      </c>
      <c r="L16" t="str">
        <f>_xlfn.XLOOKUP(Patientsdetails9[[#This Row],[Patient_ID]],Hospitalvisits[Patient_ID],Hospitalvisits[Medical_Condition])</f>
        <v>Arthritis</v>
      </c>
      <c r="M16" t="str">
        <f>_xlfn.XLOOKUP(Patientsdetails9[[#This Row],[Patient_ID]],Hospitalvisits[Patient_ID],Hospitalvisits[Department])</f>
        <v>Orthopedics</v>
      </c>
      <c r="N16">
        <f>_xlfn.XLOOKUP(Patientsdetails9[[#This Row],[Patient_ID]],Financials[Patient_ID],Financials[Total_Bill_Amount])</f>
        <v>17846</v>
      </c>
      <c r="O16">
        <f>VLOOKUP(Patientsdetails9[[#This Row],[Patient_ID]],Financials[],5,FALSE)</f>
        <v>10616.92684250027</v>
      </c>
      <c r="P16">
        <f>VLOOKUP(Patientsdetails9[[#This Row],[Patient_ID]],Financials[],6,FALSE)</f>
        <v>7229.0731574997262</v>
      </c>
      <c r="Q16" t="str">
        <f>+_xlfn.XLOOKUP(Patientsdetails9[[#This Row],[Patient_ID]],Hospitalvisits[Patient_ID],Hospitalvisits[Hospital_Bed])</f>
        <v>General Ward</v>
      </c>
      <c r="R16">
        <f>_xlfn.XLOOKUP(Patientsdetails9[[#This Row],[Patient_ID]],Hospitalvisits[Patient_ID],Hospitalvisits[Doctor_ID])</f>
        <v>153</v>
      </c>
      <c r="S16" t="str">
        <f>_xlfn.XLOOKUP(Patientsdetails9[[#This Row],[Doctor ID]],Medicals[Doctor_ID],Medicals[Department])</f>
        <v>Neurology</v>
      </c>
      <c r="T16">
        <f>_xlfn.XLOOKUP(Patientsdetails9[[#This Row],[Doctor ID]],Medicals[Doctor_ID],Medicals[Nurse_to_Patient_Ratio])</f>
        <v>26</v>
      </c>
      <c r="U16">
        <f>IFERROR(_xlfn.XLOOKUP(Patientsdetails9[[#This Row],[Patient_ID]],Emergency[Patient_ID],Emergency[ER_Visit_ID]),"No Visit")</f>
        <v>722</v>
      </c>
    </row>
    <row r="17" spans="1:21">
      <c r="A17">
        <v>20</v>
      </c>
      <c r="B17" t="s">
        <v>33</v>
      </c>
      <c r="C17">
        <v>52</v>
      </c>
      <c r="D17" t="s">
        <v>12</v>
      </c>
      <c r="E17" t="s">
        <v>16</v>
      </c>
      <c r="F17">
        <v>19.559166240641741</v>
      </c>
      <c r="G17">
        <v>3</v>
      </c>
      <c r="H17">
        <v>2</v>
      </c>
      <c r="I17">
        <f>_xlfn.XLOOKUP(Patientsdetails9[[#This Row],[Patient_ID]],Hospitalvisits[Patient_ID],Hospitalvisits[Admission_Date])</f>
        <v>44622</v>
      </c>
      <c r="J17">
        <f>_xlfn.XLOOKUP(Patientsdetails9[[#This Row],[Patient_ID]],Hospitalvisits[Patient_ID],Hospitalvisits[Discharge_Date])</f>
        <v>44627</v>
      </c>
      <c r="K17">
        <f>Patientsdetails9[[#This Row],[Discharge Date]]-Patientsdetails9[[#This Row],[Admission Date]]</f>
        <v>5</v>
      </c>
      <c r="L17" t="str">
        <f>_xlfn.XLOOKUP(Patientsdetails9[[#This Row],[Patient_ID]],Hospitalvisits[Patient_ID],Hospitalvisits[Medical_Condition])</f>
        <v>Heart Disease</v>
      </c>
      <c r="M17" t="str">
        <f>_xlfn.XLOOKUP(Patientsdetails9[[#This Row],[Patient_ID]],Hospitalvisits[Patient_ID],Hospitalvisits[Department])</f>
        <v>Cardiology</v>
      </c>
      <c r="N17">
        <f>_xlfn.XLOOKUP(Patientsdetails9[[#This Row],[Patient_ID]],Financials[Patient_ID],Financials[Total_Bill_Amount])</f>
        <v>31664</v>
      </c>
      <c r="O17">
        <f>VLOOKUP(Patientsdetails9[[#This Row],[Patient_ID]],Financials[],5,FALSE)</f>
        <v>21385.91176808497</v>
      </c>
      <c r="P17">
        <f>VLOOKUP(Patientsdetails9[[#This Row],[Patient_ID]],Financials[],6,FALSE)</f>
        <v>10278.08823191503</v>
      </c>
      <c r="Q17" t="str">
        <f>+_xlfn.XLOOKUP(Patientsdetails9[[#This Row],[Patient_ID]],Hospitalvisits[Patient_ID],Hospitalvisits[Hospital_Bed])</f>
        <v>Private Room</v>
      </c>
      <c r="R17">
        <f>_xlfn.XLOOKUP(Patientsdetails9[[#This Row],[Patient_ID]],Hospitalvisits[Patient_ID],Hospitalvisits[Doctor_ID])</f>
        <v>75</v>
      </c>
      <c r="S17" t="str">
        <f>_xlfn.XLOOKUP(Patientsdetails9[[#This Row],[Doctor ID]],Medicals[Doctor_ID],Medicals[Department])</f>
        <v>Emergency</v>
      </c>
      <c r="T17">
        <f>_xlfn.XLOOKUP(Patientsdetails9[[#This Row],[Doctor ID]],Medicals[Doctor_ID],Medicals[Nurse_to_Patient_Ratio])</f>
        <v>10</v>
      </c>
      <c r="U17" t="str">
        <f>IFERROR(_xlfn.XLOOKUP(Patientsdetails9[[#This Row],[Patient_ID]],Emergency[Patient_ID],Emergency[ER_Visit_ID]),"No Visit")</f>
        <v>No Visit</v>
      </c>
    </row>
    <row r="18" spans="1:21">
      <c r="A18">
        <v>21</v>
      </c>
      <c r="B18" t="s">
        <v>34</v>
      </c>
      <c r="C18">
        <v>60</v>
      </c>
      <c r="D18" t="s">
        <v>12</v>
      </c>
      <c r="E18" t="s">
        <v>18</v>
      </c>
      <c r="F18">
        <v>20.3286251727395</v>
      </c>
      <c r="G18">
        <v>5</v>
      </c>
      <c r="H18">
        <v>3</v>
      </c>
      <c r="I18">
        <f>_xlfn.XLOOKUP(Patientsdetails9[[#This Row],[Patient_ID]],Hospitalvisits[Patient_ID],Hospitalvisits[Admission_Date])</f>
        <v>44682</v>
      </c>
      <c r="J18">
        <f>_xlfn.XLOOKUP(Patientsdetails9[[#This Row],[Patient_ID]],Hospitalvisits[Patient_ID],Hospitalvisits[Discharge_Date])</f>
        <v>44685</v>
      </c>
      <c r="K18">
        <f>Patientsdetails9[[#This Row],[Discharge Date]]-Patientsdetails9[[#This Row],[Admission Date]]</f>
        <v>3</v>
      </c>
      <c r="L18" t="str">
        <f>_xlfn.XLOOKUP(Patientsdetails9[[#This Row],[Patient_ID]],Hospitalvisits[Patient_ID],Hospitalvisits[Medical_Condition])</f>
        <v>Allergies</v>
      </c>
      <c r="M18" t="str">
        <f>_xlfn.XLOOKUP(Patientsdetails9[[#This Row],[Patient_ID]],Hospitalvisits[Patient_ID],Hospitalvisits[Department])</f>
        <v>Pediatrics</v>
      </c>
      <c r="N18">
        <f>_xlfn.XLOOKUP(Patientsdetails9[[#This Row],[Patient_ID]],Financials[Patient_ID],Financials[Total_Bill_Amount])</f>
        <v>47290</v>
      </c>
      <c r="O18">
        <f>VLOOKUP(Patientsdetails9[[#This Row],[Patient_ID]],Financials[],5,FALSE)</f>
        <v>32720.4087338424</v>
      </c>
      <c r="P18">
        <f>VLOOKUP(Patientsdetails9[[#This Row],[Patient_ID]],Financials[],6,FALSE)</f>
        <v>14569.5912661576</v>
      </c>
      <c r="Q18" t="str">
        <f>+_xlfn.XLOOKUP(Patientsdetails9[[#This Row],[Patient_ID]],Hospitalvisits[Patient_ID],Hospitalvisits[Hospital_Bed])</f>
        <v>Private Room</v>
      </c>
      <c r="R18">
        <f>_xlfn.XLOOKUP(Patientsdetails9[[#This Row],[Patient_ID]],Hospitalvisits[Patient_ID],Hospitalvisits[Doctor_ID])</f>
        <v>98</v>
      </c>
      <c r="S18" t="str">
        <f>_xlfn.XLOOKUP(Patientsdetails9[[#This Row],[Doctor ID]],Medicals[Doctor_ID],Medicals[Department])</f>
        <v>Pediatrics</v>
      </c>
      <c r="T18">
        <f>_xlfn.XLOOKUP(Patientsdetails9[[#This Row],[Doctor ID]],Medicals[Doctor_ID],Medicals[Nurse_to_Patient_Ratio])</f>
        <v>5</v>
      </c>
      <c r="U18">
        <f>IFERROR(_xlfn.XLOOKUP(Patientsdetails9[[#This Row],[Patient_ID]],Emergency[Patient_ID],Emergency[ER_Visit_ID]),"No Visit")</f>
        <v>135</v>
      </c>
    </row>
    <row r="19" spans="1:21">
      <c r="A19">
        <v>22</v>
      </c>
      <c r="B19" t="s">
        <v>35</v>
      </c>
      <c r="C19">
        <v>72</v>
      </c>
      <c r="D19" t="s">
        <v>9</v>
      </c>
      <c r="E19" t="s">
        <v>10</v>
      </c>
      <c r="F19">
        <v>29.716248407795771</v>
      </c>
      <c r="G19">
        <v>1</v>
      </c>
      <c r="H19">
        <v>6</v>
      </c>
      <c r="I19">
        <f>_xlfn.XLOOKUP(Patientsdetails9[[#This Row],[Patient_ID]],Hospitalvisits[Patient_ID],Hospitalvisits[Admission_Date])</f>
        <v>44586</v>
      </c>
      <c r="J19">
        <f>_xlfn.XLOOKUP(Patientsdetails9[[#This Row],[Patient_ID]],Hospitalvisits[Patient_ID],Hospitalvisits[Discharge_Date])</f>
        <v>44591</v>
      </c>
      <c r="K19">
        <f>Patientsdetails9[[#This Row],[Discharge Date]]-Patientsdetails9[[#This Row],[Admission Date]]</f>
        <v>5</v>
      </c>
      <c r="L19" t="str">
        <f>_xlfn.XLOOKUP(Patientsdetails9[[#This Row],[Patient_ID]],Hospitalvisits[Patient_ID],Hospitalvisits[Medical_Condition])</f>
        <v>Fracture</v>
      </c>
      <c r="M19" t="str">
        <f>_xlfn.XLOOKUP(Patientsdetails9[[#This Row],[Patient_ID]],Hospitalvisits[Patient_ID],Hospitalvisits[Department])</f>
        <v>Orthopedics</v>
      </c>
      <c r="N19">
        <f>_xlfn.XLOOKUP(Patientsdetails9[[#This Row],[Patient_ID]],Financials[Patient_ID],Financials[Total_Bill_Amount])</f>
        <v>26545</v>
      </c>
      <c r="O19">
        <f>VLOOKUP(Patientsdetails9[[#This Row],[Patient_ID]],Financials[],5,FALSE)</f>
        <v>13757.295470558111</v>
      </c>
      <c r="P19">
        <f>VLOOKUP(Patientsdetails9[[#This Row],[Patient_ID]],Financials[],6,FALSE)</f>
        <v>12787.704529441889</v>
      </c>
      <c r="Q19" t="str">
        <f>+_xlfn.XLOOKUP(Patientsdetails9[[#This Row],[Patient_ID]],Hospitalvisits[Patient_ID],Hospitalvisits[Hospital_Bed])</f>
        <v>Semi-Private Room</v>
      </c>
      <c r="R19">
        <f>_xlfn.XLOOKUP(Patientsdetails9[[#This Row],[Patient_ID]],Hospitalvisits[Patient_ID],Hospitalvisits[Doctor_ID])</f>
        <v>44</v>
      </c>
      <c r="S19" t="str">
        <f>_xlfn.XLOOKUP(Patientsdetails9[[#This Row],[Doctor ID]],Medicals[Doctor_ID],Medicals[Department])</f>
        <v>Emergency</v>
      </c>
      <c r="T19">
        <f>_xlfn.XLOOKUP(Patientsdetails9[[#This Row],[Doctor ID]],Medicals[Doctor_ID],Medicals[Nurse_to_Patient_Ratio])</f>
        <v>23</v>
      </c>
      <c r="U19">
        <f>IFERROR(_xlfn.XLOOKUP(Patientsdetails9[[#This Row],[Patient_ID]],Emergency[Patient_ID],Emergency[ER_Visit_ID]),"No Visit")</f>
        <v>887</v>
      </c>
    </row>
    <row r="20" spans="1:21">
      <c r="A20">
        <v>23</v>
      </c>
      <c r="B20" t="s">
        <v>36</v>
      </c>
      <c r="C20">
        <v>30</v>
      </c>
      <c r="D20" t="s">
        <v>12</v>
      </c>
      <c r="E20" t="s">
        <v>13</v>
      </c>
      <c r="F20">
        <v>17.254035135068591</v>
      </c>
      <c r="G20">
        <v>1</v>
      </c>
      <c r="H20">
        <v>9</v>
      </c>
      <c r="I20">
        <f>_xlfn.XLOOKUP(Patientsdetails9[[#This Row],[Patient_ID]],Hospitalvisits[Patient_ID],Hospitalvisits[Admission_Date])</f>
        <v>44658</v>
      </c>
      <c r="J20">
        <f>_xlfn.XLOOKUP(Patientsdetails9[[#This Row],[Patient_ID]],Hospitalvisits[Patient_ID],Hospitalvisits[Discharge_Date])</f>
        <v>44671</v>
      </c>
      <c r="K20">
        <f>Patientsdetails9[[#This Row],[Discharge Date]]-Patientsdetails9[[#This Row],[Admission Date]]</f>
        <v>13</v>
      </c>
      <c r="L20" t="str">
        <f>_xlfn.XLOOKUP(Patientsdetails9[[#This Row],[Patient_ID]],Hospitalvisits[Patient_ID],Hospitalvisits[Medical_Condition])</f>
        <v>Cancer</v>
      </c>
      <c r="M20" t="str">
        <f>_xlfn.XLOOKUP(Patientsdetails9[[#This Row],[Patient_ID]],Hospitalvisits[Patient_ID],Hospitalvisits[Department])</f>
        <v>Oncology</v>
      </c>
      <c r="N20">
        <f>_xlfn.XLOOKUP(Patientsdetails9[[#This Row],[Patient_ID]],Financials[Patient_ID],Financials[Total_Bill_Amount])</f>
        <v>20885</v>
      </c>
      <c r="O20">
        <f>VLOOKUP(Patientsdetails9[[#This Row],[Patient_ID]],Financials[],5,FALSE)</f>
        <v>16498.638703501321</v>
      </c>
      <c r="P20">
        <f>VLOOKUP(Patientsdetails9[[#This Row],[Patient_ID]],Financials[],6,FALSE)</f>
        <v>4386.3612964986787</v>
      </c>
      <c r="Q20" t="str">
        <f>+_xlfn.XLOOKUP(Patientsdetails9[[#This Row],[Patient_ID]],Hospitalvisits[Patient_ID],Hospitalvisits[Hospital_Bed])</f>
        <v>ICU</v>
      </c>
      <c r="R20">
        <f>_xlfn.XLOOKUP(Patientsdetails9[[#This Row],[Patient_ID]],Hospitalvisits[Patient_ID],Hospitalvisits[Doctor_ID])</f>
        <v>17</v>
      </c>
      <c r="S20" t="str">
        <f>_xlfn.XLOOKUP(Patientsdetails9[[#This Row],[Doctor ID]],Medicals[Doctor_ID],Medicals[Department])</f>
        <v>Neurology</v>
      </c>
      <c r="T20">
        <f>_xlfn.XLOOKUP(Patientsdetails9[[#This Row],[Doctor ID]],Medicals[Doctor_ID],Medicals[Nurse_to_Patient_Ratio])</f>
        <v>8</v>
      </c>
      <c r="U20">
        <f>IFERROR(_xlfn.XLOOKUP(Patientsdetails9[[#This Row],[Patient_ID]],Emergency[Patient_ID],Emergency[ER_Visit_ID]),"No Visit")</f>
        <v>727</v>
      </c>
    </row>
    <row r="21" spans="1:21">
      <c r="A21">
        <v>24</v>
      </c>
      <c r="B21" t="s">
        <v>37</v>
      </c>
      <c r="C21">
        <v>39</v>
      </c>
      <c r="D21" t="s">
        <v>12</v>
      </c>
      <c r="E21" t="s">
        <v>18</v>
      </c>
      <c r="F21">
        <v>32.394125842354171</v>
      </c>
      <c r="G21">
        <v>4</v>
      </c>
      <c r="H21">
        <v>3</v>
      </c>
      <c r="I21">
        <f>_xlfn.XLOOKUP(Patientsdetails9[[#This Row],[Patient_ID]],Hospitalvisits[Patient_ID],Hospitalvisits[Admission_Date])</f>
        <v>45197</v>
      </c>
      <c r="J21">
        <f>_xlfn.XLOOKUP(Patientsdetails9[[#This Row],[Patient_ID]],Hospitalvisits[Patient_ID],Hospitalvisits[Discharge_Date])</f>
        <v>45203</v>
      </c>
      <c r="K21">
        <f>Patientsdetails9[[#This Row],[Discharge Date]]-Patientsdetails9[[#This Row],[Admission Date]]</f>
        <v>6</v>
      </c>
      <c r="L21" t="str">
        <f>_xlfn.XLOOKUP(Patientsdetails9[[#This Row],[Patient_ID]],Hospitalvisits[Patient_ID],Hospitalvisits[Medical_Condition])</f>
        <v>Internal Bleeding</v>
      </c>
      <c r="M21" t="str">
        <f>_xlfn.XLOOKUP(Patientsdetails9[[#This Row],[Patient_ID]],Hospitalvisits[Patient_ID],Hospitalvisits[Department])</f>
        <v>Emergency</v>
      </c>
      <c r="N21">
        <f>_xlfn.XLOOKUP(Patientsdetails9[[#This Row],[Patient_ID]],Financials[Patient_ID],Financials[Total_Bill_Amount])</f>
        <v>21553</v>
      </c>
      <c r="O21">
        <f>VLOOKUP(Patientsdetails9[[#This Row],[Patient_ID]],Financials[],5,FALSE)</f>
        <v>14977.67363691277</v>
      </c>
      <c r="P21">
        <f>VLOOKUP(Patientsdetails9[[#This Row],[Patient_ID]],Financials[],6,FALSE)</f>
        <v>6575.3263630872261</v>
      </c>
      <c r="Q21" t="str">
        <f>+_xlfn.XLOOKUP(Patientsdetails9[[#This Row],[Patient_ID]],Hospitalvisits[Patient_ID],Hospitalvisits[Hospital_Bed])</f>
        <v>Semi-Private Room</v>
      </c>
      <c r="R21">
        <f>_xlfn.XLOOKUP(Patientsdetails9[[#This Row],[Patient_ID]],Hospitalvisits[Patient_ID],Hospitalvisits[Doctor_ID])</f>
        <v>32</v>
      </c>
      <c r="S21" t="str">
        <f>_xlfn.XLOOKUP(Patientsdetails9[[#This Row],[Doctor ID]],Medicals[Doctor_ID],Medicals[Department])</f>
        <v>Neurology</v>
      </c>
      <c r="T21">
        <f>_xlfn.XLOOKUP(Patientsdetails9[[#This Row],[Doctor ID]],Medicals[Doctor_ID],Medicals[Nurse_to_Patient_Ratio])</f>
        <v>6</v>
      </c>
      <c r="U21">
        <f>IFERROR(_xlfn.XLOOKUP(Patientsdetails9[[#This Row],[Patient_ID]],Emergency[Patient_ID],Emergency[ER_Visit_ID]),"No Visit")</f>
        <v>663</v>
      </c>
    </row>
    <row r="22" spans="1:21">
      <c r="A22">
        <v>25</v>
      </c>
      <c r="B22" t="s">
        <v>38</v>
      </c>
      <c r="C22">
        <v>65</v>
      </c>
      <c r="D22" t="s">
        <v>9</v>
      </c>
      <c r="E22" t="s">
        <v>18</v>
      </c>
      <c r="F22">
        <v>16.002249956110649</v>
      </c>
      <c r="G22">
        <v>3</v>
      </c>
      <c r="H22">
        <v>9</v>
      </c>
      <c r="I22">
        <f>_xlfn.XLOOKUP(Patientsdetails9[[#This Row],[Patient_ID]],Hospitalvisits[Patient_ID],Hospitalvisits[Admission_Date])</f>
        <v>44988</v>
      </c>
      <c r="J22">
        <f>_xlfn.XLOOKUP(Patientsdetails9[[#This Row],[Patient_ID]],Hospitalvisits[Patient_ID],Hospitalvisits[Discharge_Date])</f>
        <v>44996</v>
      </c>
      <c r="K22">
        <f>Patientsdetails9[[#This Row],[Discharge Date]]-Patientsdetails9[[#This Row],[Admission Date]]</f>
        <v>8</v>
      </c>
      <c r="L22" t="str">
        <f>_xlfn.XLOOKUP(Patientsdetails9[[#This Row],[Patient_ID]],Hospitalvisits[Patient_ID],Hospitalvisits[Medical_Condition])</f>
        <v>Stroke</v>
      </c>
      <c r="M22" t="str">
        <f>_xlfn.XLOOKUP(Patientsdetails9[[#This Row],[Patient_ID]],Hospitalvisits[Patient_ID],Hospitalvisits[Department])</f>
        <v>Neurology</v>
      </c>
      <c r="N22">
        <f>_xlfn.XLOOKUP(Patientsdetails9[[#This Row],[Patient_ID]],Financials[Patient_ID],Financials[Total_Bill_Amount])</f>
        <v>8856</v>
      </c>
      <c r="O22">
        <f>VLOOKUP(Patientsdetails9[[#This Row],[Patient_ID]],Financials[],5,FALSE)</f>
        <v>5209.5483995476779</v>
      </c>
      <c r="P22">
        <f>VLOOKUP(Patientsdetails9[[#This Row],[Patient_ID]],Financials[],6,FALSE)</f>
        <v>3646.4516004523221</v>
      </c>
      <c r="Q22" t="str">
        <f>+_xlfn.XLOOKUP(Patientsdetails9[[#This Row],[Patient_ID]],Hospitalvisits[Patient_ID],Hospitalvisits[Hospital_Bed])</f>
        <v>Private Room</v>
      </c>
      <c r="R22">
        <f>_xlfn.XLOOKUP(Patientsdetails9[[#This Row],[Patient_ID]],Hospitalvisits[Patient_ID],Hospitalvisits[Doctor_ID])</f>
        <v>123</v>
      </c>
      <c r="S22" t="str">
        <f>_xlfn.XLOOKUP(Patientsdetails9[[#This Row],[Doctor ID]],Medicals[Doctor_ID],Medicals[Department])</f>
        <v>Cardiology</v>
      </c>
      <c r="T22">
        <f>_xlfn.XLOOKUP(Patientsdetails9[[#This Row],[Doctor ID]],Medicals[Doctor_ID],Medicals[Nurse_to_Patient_Ratio])</f>
        <v>5</v>
      </c>
      <c r="U22" t="str">
        <f>IFERROR(_xlfn.XLOOKUP(Patientsdetails9[[#This Row],[Patient_ID]],Emergency[Patient_ID],Emergency[ER_Visit_ID]),"No Visit")</f>
        <v>No Visit</v>
      </c>
    </row>
    <row r="23" spans="1:21">
      <c r="A23">
        <v>26</v>
      </c>
      <c r="B23" t="s">
        <v>39</v>
      </c>
      <c r="C23">
        <v>43</v>
      </c>
      <c r="D23" t="s">
        <v>12</v>
      </c>
      <c r="E23" t="s">
        <v>10</v>
      </c>
      <c r="F23">
        <v>19.260967878380509</v>
      </c>
      <c r="G23">
        <v>5</v>
      </c>
      <c r="H23">
        <v>1</v>
      </c>
      <c r="I23">
        <f>_xlfn.XLOOKUP(Patientsdetails9[[#This Row],[Patient_ID]],Hospitalvisits[Patient_ID],Hospitalvisits[Admission_Date])</f>
        <v>44687</v>
      </c>
      <c r="J23">
        <f>_xlfn.XLOOKUP(Patientsdetails9[[#This Row],[Patient_ID]],Hospitalvisits[Patient_ID],Hospitalvisits[Discharge_Date])</f>
        <v>44693</v>
      </c>
      <c r="K23">
        <f>Patientsdetails9[[#This Row],[Discharge Date]]-Patientsdetails9[[#This Row],[Admission Date]]</f>
        <v>6</v>
      </c>
      <c r="L23" t="str">
        <f>_xlfn.XLOOKUP(Patientsdetails9[[#This Row],[Patient_ID]],Hospitalvisits[Patient_ID],Hospitalvisits[Medical_Condition])</f>
        <v>Stroke</v>
      </c>
      <c r="M23" t="str">
        <f>_xlfn.XLOOKUP(Patientsdetails9[[#This Row],[Patient_ID]],Hospitalvisits[Patient_ID],Hospitalvisits[Department])</f>
        <v>Neurology</v>
      </c>
      <c r="N23">
        <f>_xlfn.XLOOKUP(Patientsdetails9[[#This Row],[Patient_ID]],Financials[Patient_ID],Financials[Total_Bill_Amount])</f>
        <v>5977</v>
      </c>
      <c r="O23">
        <f>VLOOKUP(Patientsdetails9[[#This Row],[Patient_ID]],Financials[],5,FALSE)</f>
        <v>3702.947269648495</v>
      </c>
      <c r="P23">
        <f>VLOOKUP(Patientsdetails9[[#This Row],[Patient_ID]],Financials[],6,FALSE)</f>
        <v>2274.052730351505</v>
      </c>
      <c r="Q23" t="str">
        <f>+_xlfn.XLOOKUP(Patientsdetails9[[#This Row],[Patient_ID]],Hospitalvisits[Patient_ID],Hospitalvisits[Hospital_Bed])</f>
        <v>ICU</v>
      </c>
      <c r="R23">
        <f>_xlfn.XLOOKUP(Patientsdetails9[[#This Row],[Patient_ID]],Hospitalvisits[Patient_ID],Hospitalvisits[Doctor_ID])</f>
        <v>176</v>
      </c>
      <c r="S23" t="str">
        <f>_xlfn.XLOOKUP(Patientsdetails9[[#This Row],[Doctor ID]],Medicals[Doctor_ID],Medicals[Department])</f>
        <v>Pediatrics</v>
      </c>
      <c r="T23">
        <f>_xlfn.XLOOKUP(Patientsdetails9[[#This Row],[Doctor ID]],Medicals[Doctor_ID],Medicals[Nurse_to_Patient_Ratio])</f>
        <v>8</v>
      </c>
      <c r="U23">
        <f>IFERROR(_xlfn.XLOOKUP(Patientsdetails9[[#This Row],[Patient_ID]],Emergency[Patient_ID],Emergency[ER_Visit_ID]),"No Visit")</f>
        <v>279</v>
      </c>
    </row>
    <row r="24" spans="1:21">
      <c r="A24">
        <v>27</v>
      </c>
      <c r="B24" t="s">
        <v>40</v>
      </c>
      <c r="C24">
        <v>25</v>
      </c>
      <c r="D24" t="s">
        <v>9</v>
      </c>
      <c r="E24" t="s">
        <v>13</v>
      </c>
      <c r="F24">
        <v>27.657543726686121</v>
      </c>
      <c r="G24">
        <v>1</v>
      </c>
      <c r="H24">
        <v>3</v>
      </c>
      <c r="I24">
        <f>_xlfn.XLOOKUP(Patientsdetails9[[#This Row],[Patient_ID]],Hospitalvisits[Patient_ID],Hospitalvisits[Admission_Date])</f>
        <v>44675</v>
      </c>
      <c r="J24">
        <f>_xlfn.XLOOKUP(Patientsdetails9[[#This Row],[Patient_ID]],Hospitalvisits[Patient_ID],Hospitalvisits[Discharge_Date])</f>
        <v>44677</v>
      </c>
      <c r="K24">
        <f>Patientsdetails9[[#This Row],[Discharge Date]]-Patientsdetails9[[#This Row],[Admission Date]]</f>
        <v>2</v>
      </c>
      <c r="L24" t="str">
        <f>_xlfn.XLOOKUP(Patientsdetails9[[#This Row],[Patient_ID]],Hospitalvisits[Patient_ID],Hospitalvisits[Medical_Condition])</f>
        <v>Severe Trauma</v>
      </c>
      <c r="M24" t="str">
        <f>_xlfn.XLOOKUP(Patientsdetails9[[#This Row],[Patient_ID]],Hospitalvisits[Patient_ID],Hospitalvisits[Department])</f>
        <v>Emergency</v>
      </c>
      <c r="N24">
        <f>_xlfn.XLOOKUP(Patientsdetails9[[#This Row],[Patient_ID]],Financials[Patient_ID],Financials[Total_Bill_Amount])</f>
        <v>12293</v>
      </c>
      <c r="O24">
        <f>VLOOKUP(Patientsdetails9[[#This Row],[Patient_ID]],Financials[],5,FALSE)</f>
        <v>7345.8892468643662</v>
      </c>
      <c r="P24">
        <f>VLOOKUP(Patientsdetails9[[#This Row],[Patient_ID]],Financials[],6,FALSE)</f>
        <v>4947.1107531356338</v>
      </c>
      <c r="Q24" t="str">
        <f>+_xlfn.XLOOKUP(Patientsdetails9[[#This Row],[Patient_ID]],Hospitalvisits[Patient_ID],Hospitalvisits[Hospital_Bed])</f>
        <v>Semi-Private Room</v>
      </c>
      <c r="R24">
        <f>_xlfn.XLOOKUP(Patientsdetails9[[#This Row],[Patient_ID]],Hospitalvisits[Patient_ID],Hospitalvisits[Doctor_ID])</f>
        <v>155</v>
      </c>
      <c r="S24" t="str">
        <f>_xlfn.XLOOKUP(Patientsdetails9[[#This Row],[Doctor ID]],Medicals[Doctor_ID],Medicals[Department])</f>
        <v>Neurology</v>
      </c>
      <c r="T24">
        <f>_xlfn.XLOOKUP(Patientsdetails9[[#This Row],[Doctor ID]],Medicals[Doctor_ID],Medicals[Nurse_to_Patient_Ratio])</f>
        <v>12</v>
      </c>
      <c r="U24" t="str">
        <f>IFERROR(_xlfn.XLOOKUP(Patientsdetails9[[#This Row],[Patient_ID]],Emergency[Patient_ID],Emergency[ER_Visit_ID]),"No Visit")</f>
        <v>No Visit</v>
      </c>
    </row>
    <row r="25" spans="1:21">
      <c r="A25">
        <v>28</v>
      </c>
      <c r="B25" t="s">
        <v>41</v>
      </c>
      <c r="C25">
        <v>41</v>
      </c>
      <c r="D25" t="s">
        <v>12</v>
      </c>
      <c r="E25" t="s">
        <v>10</v>
      </c>
      <c r="F25">
        <v>29.818040197475771</v>
      </c>
      <c r="G25">
        <v>3</v>
      </c>
      <c r="H25">
        <v>7</v>
      </c>
      <c r="I25">
        <f>_xlfn.XLOOKUP(Patientsdetails9[[#This Row],[Patient_ID]],Hospitalvisits[Patient_ID],Hospitalvisits[Admission_Date])</f>
        <v>44644</v>
      </c>
      <c r="J25">
        <f>_xlfn.XLOOKUP(Patientsdetails9[[#This Row],[Patient_ID]],Hospitalvisits[Patient_ID],Hospitalvisits[Discharge_Date])</f>
        <v>44649</v>
      </c>
      <c r="K25">
        <f>Patientsdetails9[[#This Row],[Discharge Date]]-Patientsdetails9[[#This Row],[Admission Date]]</f>
        <v>5</v>
      </c>
      <c r="L25" t="str">
        <f>_xlfn.XLOOKUP(Patientsdetails9[[#This Row],[Patient_ID]],Hospitalvisits[Patient_ID],Hospitalvisits[Medical_Condition])</f>
        <v>Fracture</v>
      </c>
      <c r="M25" t="str">
        <f>_xlfn.XLOOKUP(Patientsdetails9[[#This Row],[Patient_ID]],Hospitalvisits[Patient_ID],Hospitalvisits[Department])</f>
        <v>Orthopedics</v>
      </c>
      <c r="N25">
        <f>_xlfn.XLOOKUP(Patientsdetails9[[#This Row],[Patient_ID]],Financials[Patient_ID],Financials[Total_Bill_Amount])</f>
        <v>12008</v>
      </c>
      <c r="O25">
        <f>VLOOKUP(Patientsdetails9[[#This Row],[Patient_ID]],Financials[],5,FALSE)</f>
        <v>9285.5645395278843</v>
      </c>
      <c r="P25">
        <f>VLOOKUP(Patientsdetails9[[#This Row],[Patient_ID]],Financials[],6,FALSE)</f>
        <v>2722.4354604721161</v>
      </c>
      <c r="Q25" t="str">
        <f>+_xlfn.XLOOKUP(Patientsdetails9[[#This Row],[Patient_ID]],Hospitalvisits[Patient_ID],Hospitalvisits[Hospital_Bed])</f>
        <v>ICU</v>
      </c>
      <c r="R25">
        <f>_xlfn.XLOOKUP(Patientsdetails9[[#This Row],[Patient_ID]],Hospitalvisits[Patient_ID],Hospitalvisits[Doctor_ID])</f>
        <v>132</v>
      </c>
      <c r="S25" t="str">
        <f>_xlfn.XLOOKUP(Patientsdetails9[[#This Row],[Doctor ID]],Medicals[Doctor_ID],Medicals[Department])</f>
        <v>Emergency</v>
      </c>
      <c r="T25">
        <f>_xlfn.XLOOKUP(Patientsdetails9[[#This Row],[Doctor ID]],Medicals[Doctor_ID],Medicals[Nurse_to_Patient_Ratio])</f>
        <v>14</v>
      </c>
      <c r="U25">
        <f>IFERROR(_xlfn.XLOOKUP(Patientsdetails9[[#This Row],[Patient_ID]],Emergency[Patient_ID],Emergency[ER_Visit_ID]),"No Visit")</f>
        <v>746</v>
      </c>
    </row>
    <row r="26" spans="1:21">
      <c r="A26">
        <v>30</v>
      </c>
      <c r="B26" t="s">
        <v>43</v>
      </c>
      <c r="C26">
        <v>1</v>
      </c>
      <c r="D26" t="s">
        <v>9</v>
      </c>
      <c r="E26" t="s">
        <v>18</v>
      </c>
      <c r="F26">
        <v>34.943808605730602</v>
      </c>
      <c r="G26">
        <v>5</v>
      </c>
      <c r="H26">
        <v>7</v>
      </c>
      <c r="I26">
        <f>_xlfn.XLOOKUP(Patientsdetails9[[#This Row],[Patient_ID]],Hospitalvisits[Patient_ID],Hospitalvisits[Admission_Date])</f>
        <v>44923</v>
      </c>
      <c r="J26">
        <f>_xlfn.XLOOKUP(Patientsdetails9[[#This Row],[Patient_ID]],Hospitalvisits[Patient_ID],Hospitalvisits[Discharge_Date])</f>
        <v>44926</v>
      </c>
      <c r="K26">
        <f>Patientsdetails9[[#This Row],[Discharge Date]]-Patientsdetails9[[#This Row],[Admission Date]]</f>
        <v>3</v>
      </c>
      <c r="L26" t="str">
        <f>_xlfn.XLOOKUP(Patientsdetails9[[#This Row],[Patient_ID]],Hospitalvisits[Patient_ID],Hospitalvisits[Medical_Condition])</f>
        <v>Fracture</v>
      </c>
      <c r="M26" t="str">
        <f>_xlfn.XLOOKUP(Patientsdetails9[[#This Row],[Patient_ID]],Hospitalvisits[Patient_ID],Hospitalvisits[Department])</f>
        <v>Orthopedics</v>
      </c>
      <c r="N26">
        <f>_xlfn.XLOOKUP(Patientsdetails9[[#This Row],[Patient_ID]],Financials[Patient_ID],Financials[Total_Bill_Amount])</f>
        <v>14302</v>
      </c>
      <c r="O26">
        <f>VLOOKUP(Patientsdetails9[[#This Row],[Patient_ID]],Financials[],5,FALSE)</f>
        <v>8674.1318470237547</v>
      </c>
      <c r="P26">
        <f>VLOOKUP(Patientsdetails9[[#This Row],[Patient_ID]],Financials[],6,FALSE)</f>
        <v>5627.8681529762453</v>
      </c>
      <c r="Q26" t="str">
        <f>+_xlfn.XLOOKUP(Patientsdetails9[[#This Row],[Patient_ID]],Hospitalvisits[Patient_ID],Hospitalvisits[Hospital_Bed])</f>
        <v>ICU</v>
      </c>
      <c r="R26">
        <f>_xlfn.XLOOKUP(Patientsdetails9[[#This Row],[Patient_ID]],Hospitalvisits[Patient_ID],Hospitalvisits[Doctor_ID])</f>
        <v>109</v>
      </c>
      <c r="S26" t="str">
        <f>_xlfn.XLOOKUP(Patientsdetails9[[#This Row],[Doctor ID]],Medicals[Doctor_ID],Medicals[Department])</f>
        <v>Orthopedics</v>
      </c>
      <c r="T26">
        <f>_xlfn.XLOOKUP(Patientsdetails9[[#This Row],[Doctor ID]],Medicals[Doctor_ID],Medicals[Nurse_to_Patient_Ratio])</f>
        <v>13</v>
      </c>
      <c r="U26">
        <f>IFERROR(_xlfn.XLOOKUP(Patientsdetails9[[#This Row],[Patient_ID]],Emergency[Patient_ID],Emergency[ER_Visit_ID]),"No Visit")</f>
        <v>81</v>
      </c>
    </row>
    <row r="27" spans="1:21">
      <c r="A27">
        <v>31</v>
      </c>
      <c r="B27" t="s">
        <v>44</v>
      </c>
      <c r="C27">
        <v>63</v>
      </c>
      <c r="D27" t="s">
        <v>9</v>
      </c>
      <c r="E27" t="s">
        <v>16</v>
      </c>
      <c r="F27">
        <v>33.437653344188597</v>
      </c>
      <c r="G27">
        <v>3</v>
      </c>
      <c r="H27">
        <v>2</v>
      </c>
      <c r="I27">
        <f>_xlfn.XLOOKUP(Patientsdetails9[[#This Row],[Patient_ID]],Hospitalvisits[Patient_ID],Hospitalvisits[Admission_Date])</f>
        <v>44666</v>
      </c>
      <c r="J27">
        <f>_xlfn.XLOOKUP(Patientsdetails9[[#This Row],[Patient_ID]],Hospitalvisits[Patient_ID],Hospitalvisits[Discharge_Date])</f>
        <v>44684</v>
      </c>
      <c r="K27">
        <f>Patientsdetails9[[#This Row],[Discharge Date]]-Patientsdetails9[[#This Row],[Admission Date]]</f>
        <v>18</v>
      </c>
      <c r="L27" t="str">
        <f>_xlfn.XLOOKUP(Patientsdetails9[[#This Row],[Patient_ID]],Hospitalvisits[Patient_ID],Hospitalvisits[Medical_Condition])</f>
        <v>Cancer</v>
      </c>
      <c r="M27" t="str">
        <f>_xlfn.XLOOKUP(Patientsdetails9[[#This Row],[Patient_ID]],Hospitalvisits[Patient_ID],Hospitalvisits[Department])</f>
        <v>Oncology</v>
      </c>
      <c r="N27">
        <f>_xlfn.XLOOKUP(Patientsdetails9[[#This Row],[Patient_ID]],Financials[Patient_ID],Financials[Total_Bill_Amount])</f>
        <v>23090</v>
      </c>
      <c r="O27">
        <f>VLOOKUP(Patientsdetails9[[#This Row],[Patient_ID]],Financials[],5,FALSE)</f>
        <v>18563.88818968349</v>
      </c>
      <c r="P27">
        <f>VLOOKUP(Patientsdetails9[[#This Row],[Patient_ID]],Financials[],6,FALSE)</f>
        <v>4526.1118103165063</v>
      </c>
      <c r="Q27" t="str">
        <f>+_xlfn.XLOOKUP(Patientsdetails9[[#This Row],[Patient_ID]],Hospitalvisits[Patient_ID],Hospitalvisits[Hospital_Bed])</f>
        <v>Private Room</v>
      </c>
      <c r="R27">
        <f>_xlfn.XLOOKUP(Patientsdetails9[[#This Row],[Patient_ID]],Hospitalvisits[Patient_ID],Hospitalvisits[Doctor_ID])</f>
        <v>167</v>
      </c>
      <c r="S27" t="str">
        <f>_xlfn.XLOOKUP(Patientsdetails9[[#This Row],[Doctor ID]],Medicals[Doctor_ID],Medicals[Department])</f>
        <v>Neurology</v>
      </c>
      <c r="T27">
        <f>_xlfn.XLOOKUP(Patientsdetails9[[#This Row],[Doctor ID]],Medicals[Doctor_ID],Medicals[Nurse_to_Patient_Ratio])</f>
        <v>7</v>
      </c>
      <c r="U27">
        <f>IFERROR(_xlfn.XLOOKUP(Patientsdetails9[[#This Row],[Patient_ID]],Emergency[Patient_ID],Emergency[ER_Visit_ID]),"No Visit")</f>
        <v>1144</v>
      </c>
    </row>
    <row r="28" spans="1:21">
      <c r="A28">
        <v>32</v>
      </c>
      <c r="B28" t="s">
        <v>45</v>
      </c>
      <c r="C28">
        <v>75</v>
      </c>
      <c r="D28" t="s">
        <v>12</v>
      </c>
      <c r="E28" t="s">
        <v>18</v>
      </c>
      <c r="F28">
        <v>18.358649764074521</v>
      </c>
      <c r="G28">
        <v>4</v>
      </c>
      <c r="H28">
        <v>5</v>
      </c>
      <c r="I28">
        <f>_xlfn.XLOOKUP(Patientsdetails9[[#This Row],[Patient_ID]],Hospitalvisits[Patient_ID],Hospitalvisits[Admission_Date])</f>
        <v>44588</v>
      </c>
      <c r="J28">
        <f>_xlfn.XLOOKUP(Patientsdetails9[[#This Row],[Patient_ID]],Hospitalvisits[Patient_ID],Hospitalvisits[Discharge_Date])</f>
        <v>44601</v>
      </c>
      <c r="K28">
        <f>Patientsdetails9[[#This Row],[Discharge Date]]-Patientsdetails9[[#This Row],[Admission Date]]</f>
        <v>13</v>
      </c>
      <c r="L28" t="str">
        <f>_xlfn.XLOOKUP(Patientsdetails9[[#This Row],[Patient_ID]],Hospitalvisits[Patient_ID],Hospitalvisits[Medical_Condition])</f>
        <v>Tumor</v>
      </c>
      <c r="M28" t="str">
        <f>_xlfn.XLOOKUP(Patientsdetails9[[#This Row],[Patient_ID]],Hospitalvisits[Patient_ID],Hospitalvisits[Department])</f>
        <v>Oncology</v>
      </c>
      <c r="N28">
        <f>_xlfn.XLOOKUP(Patientsdetails9[[#This Row],[Patient_ID]],Financials[Patient_ID],Financials[Total_Bill_Amount])</f>
        <v>10027</v>
      </c>
      <c r="O28">
        <f>VLOOKUP(Patientsdetails9[[#This Row],[Patient_ID]],Financials[],5,FALSE)</f>
        <v>8858.5815890355043</v>
      </c>
      <c r="P28">
        <f>VLOOKUP(Patientsdetails9[[#This Row],[Patient_ID]],Financials[],6,FALSE)</f>
        <v>1168.4184109644959</v>
      </c>
      <c r="Q28" t="str">
        <f>+_xlfn.XLOOKUP(Patientsdetails9[[#This Row],[Patient_ID]],Hospitalvisits[Patient_ID],Hospitalvisits[Hospital_Bed])</f>
        <v>ICU</v>
      </c>
      <c r="R28">
        <f>_xlfn.XLOOKUP(Patientsdetails9[[#This Row],[Patient_ID]],Hospitalvisits[Patient_ID],Hospitalvisits[Doctor_ID])</f>
        <v>4</v>
      </c>
      <c r="S28" t="str">
        <f>_xlfn.XLOOKUP(Patientsdetails9[[#This Row],[Doctor ID]],Medicals[Doctor_ID],Medicals[Department])</f>
        <v>Pediatrics</v>
      </c>
      <c r="T28">
        <f>_xlfn.XLOOKUP(Patientsdetails9[[#This Row],[Doctor ID]],Medicals[Doctor_ID],Medicals[Nurse_to_Patient_Ratio])</f>
        <v>23</v>
      </c>
      <c r="U28" t="str">
        <f>IFERROR(_xlfn.XLOOKUP(Patientsdetails9[[#This Row],[Patient_ID]],Emergency[Patient_ID],Emergency[ER_Visit_ID]),"No Visit")</f>
        <v>No Visit</v>
      </c>
    </row>
    <row r="29" spans="1:21">
      <c r="A29">
        <v>33</v>
      </c>
      <c r="B29" t="s">
        <v>46</v>
      </c>
      <c r="C29">
        <v>72</v>
      </c>
      <c r="D29" t="s">
        <v>9</v>
      </c>
      <c r="E29" t="s">
        <v>16</v>
      </c>
      <c r="F29">
        <v>31.87861179002612</v>
      </c>
      <c r="G29">
        <v>2</v>
      </c>
      <c r="H29">
        <v>6</v>
      </c>
      <c r="I29">
        <f>_xlfn.XLOOKUP(Patientsdetails9[[#This Row],[Patient_ID]],Hospitalvisits[Patient_ID],Hospitalvisits[Admission_Date])</f>
        <v>45175</v>
      </c>
      <c r="J29">
        <f>_xlfn.XLOOKUP(Patientsdetails9[[#This Row],[Patient_ID]],Hospitalvisits[Patient_ID],Hospitalvisits[Discharge_Date])</f>
        <v>45179</v>
      </c>
      <c r="K29">
        <f>Patientsdetails9[[#This Row],[Discharge Date]]-Patientsdetails9[[#This Row],[Admission Date]]</f>
        <v>4</v>
      </c>
      <c r="L29" t="str">
        <f>_xlfn.XLOOKUP(Patientsdetails9[[#This Row],[Patient_ID]],Hospitalvisits[Patient_ID],Hospitalvisits[Medical_Condition])</f>
        <v>Severe Trauma</v>
      </c>
      <c r="M29" t="str">
        <f>_xlfn.XLOOKUP(Patientsdetails9[[#This Row],[Patient_ID]],Hospitalvisits[Patient_ID],Hospitalvisits[Department])</f>
        <v>Emergency</v>
      </c>
      <c r="N29">
        <f>_xlfn.XLOOKUP(Patientsdetails9[[#This Row],[Patient_ID]],Financials[Patient_ID],Financials[Total_Bill_Amount])</f>
        <v>5651</v>
      </c>
      <c r="O29">
        <f>VLOOKUP(Patientsdetails9[[#This Row],[Patient_ID]],Financials[],5,FALSE)</f>
        <v>3464.0392125514109</v>
      </c>
      <c r="P29">
        <f>VLOOKUP(Patientsdetails9[[#This Row],[Patient_ID]],Financials[],6,FALSE)</f>
        <v>2186.9607874485891</v>
      </c>
      <c r="Q29" t="str">
        <f>+_xlfn.XLOOKUP(Patientsdetails9[[#This Row],[Patient_ID]],Hospitalvisits[Patient_ID],Hospitalvisits[Hospital_Bed])</f>
        <v>Semi-Private Room</v>
      </c>
      <c r="R29">
        <f>_xlfn.XLOOKUP(Patientsdetails9[[#This Row],[Patient_ID]],Hospitalvisits[Patient_ID],Hospitalvisits[Doctor_ID])</f>
        <v>138</v>
      </c>
      <c r="S29" t="str">
        <f>_xlfn.XLOOKUP(Patientsdetails9[[#This Row],[Doctor ID]],Medicals[Doctor_ID],Medicals[Department])</f>
        <v>Cardiology</v>
      </c>
      <c r="T29">
        <f>_xlfn.XLOOKUP(Patientsdetails9[[#This Row],[Doctor ID]],Medicals[Doctor_ID],Medicals[Nurse_to_Patient_Ratio])</f>
        <v>23</v>
      </c>
      <c r="U29" t="str">
        <f>IFERROR(_xlfn.XLOOKUP(Patientsdetails9[[#This Row],[Patient_ID]],Emergency[Patient_ID],Emergency[ER_Visit_ID]),"No Visit")</f>
        <v>No Visit</v>
      </c>
    </row>
    <row r="30" spans="1:21">
      <c r="A30">
        <v>34</v>
      </c>
      <c r="B30" t="s">
        <v>47</v>
      </c>
      <c r="C30">
        <v>43</v>
      </c>
      <c r="D30" t="s">
        <v>9</v>
      </c>
      <c r="E30" t="s">
        <v>16</v>
      </c>
      <c r="F30">
        <v>37.502820289392993</v>
      </c>
      <c r="G30">
        <v>0</v>
      </c>
      <c r="H30">
        <v>4</v>
      </c>
      <c r="I30">
        <f>_xlfn.XLOOKUP(Patientsdetails9[[#This Row],[Patient_ID]],Hospitalvisits[Patient_ID],Hospitalvisits[Admission_Date])</f>
        <v>45130</v>
      </c>
      <c r="J30">
        <f>_xlfn.XLOOKUP(Patientsdetails9[[#This Row],[Patient_ID]],Hospitalvisits[Patient_ID],Hospitalvisits[Discharge_Date])</f>
        <v>45135</v>
      </c>
      <c r="K30">
        <f>Patientsdetails9[[#This Row],[Discharge Date]]-Patientsdetails9[[#This Row],[Admission Date]]</f>
        <v>5</v>
      </c>
      <c r="L30" t="str">
        <f>_xlfn.XLOOKUP(Patientsdetails9[[#This Row],[Patient_ID]],Hospitalvisits[Patient_ID],Hospitalvisits[Medical_Condition])</f>
        <v>Seizures</v>
      </c>
      <c r="M30" t="str">
        <f>_xlfn.XLOOKUP(Patientsdetails9[[#This Row],[Patient_ID]],Hospitalvisits[Patient_ID],Hospitalvisits[Department])</f>
        <v>Neurology</v>
      </c>
      <c r="N30">
        <f>_xlfn.XLOOKUP(Patientsdetails9[[#This Row],[Patient_ID]],Financials[Patient_ID],Financials[Total_Bill_Amount])</f>
        <v>26168</v>
      </c>
      <c r="O30">
        <f>VLOOKUP(Patientsdetails9[[#This Row],[Patient_ID]],Financials[],5,FALSE)</f>
        <v>20980.363445287461</v>
      </c>
      <c r="P30">
        <f>VLOOKUP(Patientsdetails9[[#This Row],[Patient_ID]],Financials[],6,FALSE)</f>
        <v>5187.6365547125388</v>
      </c>
      <c r="Q30" t="str">
        <f>+_xlfn.XLOOKUP(Patientsdetails9[[#This Row],[Patient_ID]],Hospitalvisits[Patient_ID],Hospitalvisits[Hospital_Bed])</f>
        <v>Semi-Private Room</v>
      </c>
      <c r="R30">
        <f>_xlfn.XLOOKUP(Patientsdetails9[[#This Row],[Patient_ID]],Hospitalvisits[Patient_ID],Hospitalvisits[Doctor_ID])</f>
        <v>193</v>
      </c>
      <c r="S30" t="str">
        <f>_xlfn.XLOOKUP(Patientsdetails9[[#This Row],[Doctor ID]],Medicals[Doctor_ID],Medicals[Department])</f>
        <v>Emergency</v>
      </c>
      <c r="T30">
        <f>_xlfn.XLOOKUP(Patientsdetails9[[#This Row],[Doctor ID]],Medicals[Doctor_ID],Medicals[Nurse_to_Patient_Ratio])</f>
        <v>28</v>
      </c>
      <c r="U30">
        <f>IFERROR(_xlfn.XLOOKUP(Patientsdetails9[[#This Row],[Patient_ID]],Emergency[Patient_ID],Emergency[ER_Visit_ID]),"No Visit")</f>
        <v>970</v>
      </c>
    </row>
    <row r="31" spans="1:21">
      <c r="A31">
        <v>35</v>
      </c>
      <c r="B31" t="s">
        <v>48</v>
      </c>
      <c r="C31">
        <v>23</v>
      </c>
      <c r="D31" t="s">
        <v>12</v>
      </c>
      <c r="E31" t="s">
        <v>13</v>
      </c>
      <c r="F31">
        <v>21.56577573375241</v>
      </c>
      <c r="G31">
        <v>0</v>
      </c>
      <c r="H31">
        <v>8</v>
      </c>
      <c r="I31">
        <f>_xlfn.XLOOKUP(Patientsdetails9[[#This Row],[Patient_ID]],Hospitalvisits[Patient_ID],Hospitalvisits[Admission_Date])</f>
        <v>44572</v>
      </c>
      <c r="J31">
        <f>_xlfn.XLOOKUP(Patientsdetails9[[#This Row],[Patient_ID]],Hospitalvisits[Patient_ID],Hospitalvisits[Discharge_Date])</f>
        <v>44579</v>
      </c>
      <c r="K31">
        <f>Patientsdetails9[[#This Row],[Discharge Date]]-Patientsdetails9[[#This Row],[Admission Date]]</f>
        <v>7</v>
      </c>
      <c r="L31" t="str">
        <f>_xlfn.XLOOKUP(Patientsdetails9[[#This Row],[Patient_ID]],Hospitalvisits[Patient_ID],Hospitalvisits[Medical_Condition])</f>
        <v>Internal Bleeding</v>
      </c>
      <c r="M31" t="str">
        <f>_xlfn.XLOOKUP(Patientsdetails9[[#This Row],[Patient_ID]],Hospitalvisits[Patient_ID],Hospitalvisits[Department])</f>
        <v>Emergency</v>
      </c>
      <c r="N31">
        <f>_xlfn.XLOOKUP(Patientsdetails9[[#This Row],[Patient_ID]],Financials[Patient_ID],Financials[Total_Bill_Amount])</f>
        <v>4904</v>
      </c>
      <c r="O31">
        <f>VLOOKUP(Patientsdetails9[[#This Row],[Patient_ID]],Financials[],5,FALSE)</f>
        <v>3947.068926953134</v>
      </c>
      <c r="P31">
        <f>VLOOKUP(Patientsdetails9[[#This Row],[Patient_ID]],Financials[],6,FALSE)</f>
        <v>956.93107304686555</v>
      </c>
      <c r="Q31" t="str">
        <f>+_xlfn.XLOOKUP(Patientsdetails9[[#This Row],[Patient_ID]],Hospitalvisits[Patient_ID],Hospitalvisits[Hospital_Bed])</f>
        <v>Semi-Private Room</v>
      </c>
      <c r="R31">
        <f>_xlfn.XLOOKUP(Patientsdetails9[[#This Row],[Patient_ID]],Hospitalvisits[Patient_ID],Hospitalvisits[Doctor_ID])</f>
        <v>171</v>
      </c>
      <c r="S31" t="str">
        <f>_xlfn.XLOOKUP(Patientsdetails9[[#This Row],[Doctor ID]],Medicals[Doctor_ID],Medicals[Department])</f>
        <v>Pediatrics</v>
      </c>
      <c r="T31">
        <f>_xlfn.XLOOKUP(Patientsdetails9[[#This Row],[Doctor ID]],Medicals[Doctor_ID],Medicals[Nurse_to_Patient_Ratio])</f>
        <v>14</v>
      </c>
      <c r="U31" t="str">
        <f>IFERROR(_xlfn.XLOOKUP(Patientsdetails9[[#This Row],[Patient_ID]],Emergency[Patient_ID],Emergency[ER_Visit_ID]),"No Visit")</f>
        <v>No Visit</v>
      </c>
    </row>
    <row r="32" spans="1:21">
      <c r="A32">
        <v>36</v>
      </c>
      <c r="B32" t="s">
        <v>49</v>
      </c>
      <c r="C32">
        <v>83</v>
      </c>
      <c r="D32" t="s">
        <v>9</v>
      </c>
      <c r="E32" t="s">
        <v>13</v>
      </c>
      <c r="F32">
        <v>18.864178568869981</v>
      </c>
      <c r="G32">
        <v>5</v>
      </c>
      <c r="H32">
        <v>6</v>
      </c>
      <c r="I32">
        <f>_xlfn.XLOOKUP(Patientsdetails9[[#This Row],[Patient_ID]],Hospitalvisits[Patient_ID],Hospitalvisits[Admission_Date])</f>
        <v>44600</v>
      </c>
      <c r="J32">
        <f>_xlfn.XLOOKUP(Patientsdetails9[[#This Row],[Patient_ID]],Hospitalvisits[Patient_ID],Hospitalvisits[Discharge_Date])</f>
        <v>44605</v>
      </c>
      <c r="K32">
        <f>Patientsdetails9[[#This Row],[Discharge Date]]-Patientsdetails9[[#This Row],[Admission Date]]</f>
        <v>5</v>
      </c>
      <c r="L32" t="str">
        <f>_xlfn.XLOOKUP(Patientsdetails9[[#This Row],[Patient_ID]],Hospitalvisits[Patient_ID],Hospitalvisits[Medical_Condition])</f>
        <v>Fracture</v>
      </c>
      <c r="M32" t="str">
        <f>_xlfn.XLOOKUP(Patientsdetails9[[#This Row],[Patient_ID]],Hospitalvisits[Patient_ID],Hospitalvisits[Department])</f>
        <v>Orthopedics</v>
      </c>
      <c r="N32">
        <f>_xlfn.XLOOKUP(Patientsdetails9[[#This Row],[Patient_ID]],Financials[Patient_ID],Financials[Total_Bill_Amount])</f>
        <v>11066</v>
      </c>
      <c r="O32">
        <f>VLOOKUP(Patientsdetails9[[#This Row],[Patient_ID]],Financials[],5,FALSE)</f>
        <v>6534.5844597785299</v>
      </c>
      <c r="P32">
        <f>VLOOKUP(Patientsdetails9[[#This Row],[Patient_ID]],Financials[],6,FALSE)</f>
        <v>4531.4155402214701</v>
      </c>
      <c r="Q32" t="str">
        <f>+_xlfn.XLOOKUP(Patientsdetails9[[#This Row],[Patient_ID]],Hospitalvisits[Patient_ID],Hospitalvisits[Hospital_Bed])</f>
        <v>Private Room</v>
      </c>
      <c r="R32">
        <f>_xlfn.XLOOKUP(Patientsdetails9[[#This Row],[Patient_ID]],Hospitalvisits[Patient_ID],Hospitalvisits[Doctor_ID])</f>
        <v>121</v>
      </c>
      <c r="S32" t="str">
        <f>_xlfn.XLOOKUP(Patientsdetails9[[#This Row],[Doctor ID]],Medicals[Doctor_ID],Medicals[Department])</f>
        <v>Pediatrics</v>
      </c>
      <c r="T32">
        <f>_xlfn.XLOOKUP(Patientsdetails9[[#This Row],[Doctor ID]],Medicals[Doctor_ID],Medicals[Nurse_to_Patient_Ratio])</f>
        <v>20</v>
      </c>
      <c r="U32">
        <f>IFERROR(_xlfn.XLOOKUP(Patientsdetails9[[#This Row],[Patient_ID]],Emergency[Patient_ID],Emergency[ER_Visit_ID]),"No Visit")</f>
        <v>730</v>
      </c>
    </row>
    <row r="33" spans="1:21">
      <c r="A33">
        <v>37</v>
      </c>
      <c r="B33" t="s">
        <v>50</v>
      </c>
      <c r="C33">
        <v>65</v>
      </c>
      <c r="D33" t="s">
        <v>12</v>
      </c>
      <c r="E33" t="s">
        <v>13</v>
      </c>
      <c r="F33">
        <v>26.205291273961119</v>
      </c>
      <c r="G33">
        <v>0</v>
      </c>
      <c r="H33">
        <v>10</v>
      </c>
      <c r="I33">
        <f>_xlfn.XLOOKUP(Patientsdetails9[[#This Row],[Patient_ID]],Hospitalvisits[Patient_ID],Hospitalvisits[Admission_Date])</f>
        <v>44590</v>
      </c>
      <c r="J33">
        <f>_xlfn.XLOOKUP(Patientsdetails9[[#This Row],[Patient_ID]],Hospitalvisits[Patient_ID],Hospitalvisits[Discharge_Date])</f>
        <v>44597</v>
      </c>
      <c r="K33">
        <f>Patientsdetails9[[#This Row],[Discharge Date]]-Patientsdetails9[[#This Row],[Admission Date]]</f>
        <v>7</v>
      </c>
      <c r="L33" t="str">
        <f>_xlfn.XLOOKUP(Patientsdetails9[[#This Row],[Patient_ID]],Hospitalvisits[Patient_ID],Hospitalvisits[Medical_Condition])</f>
        <v>Internal Bleeding</v>
      </c>
      <c r="M33" t="str">
        <f>_xlfn.XLOOKUP(Patientsdetails9[[#This Row],[Patient_ID]],Hospitalvisits[Patient_ID],Hospitalvisits[Department])</f>
        <v>Emergency</v>
      </c>
      <c r="N33">
        <f>_xlfn.XLOOKUP(Patientsdetails9[[#This Row],[Patient_ID]],Financials[Patient_ID],Financials[Total_Bill_Amount])</f>
        <v>20847</v>
      </c>
      <c r="O33">
        <f>VLOOKUP(Patientsdetails9[[#This Row],[Patient_ID]],Financials[],5,FALSE)</f>
        <v>16908.780982349541</v>
      </c>
      <c r="P33">
        <f>VLOOKUP(Patientsdetails9[[#This Row],[Patient_ID]],Financials[],6,FALSE)</f>
        <v>3938.219017650455</v>
      </c>
      <c r="Q33" t="str">
        <f>+_xlfn.XLOOKUP(Patientsdetails9[[#This Row],[Patient_ID]],Hospitalvisits[Patient_ID],Hospitalvisits[Hospital_Bed])</f>
        <v>ICU</v>
      </c>
      <c r="R33">
        <f>_xlfn.XLOOKUP(Patientsdetails9[[#This Row],[Patient_ID]],Hospitalvisits[Patient_ID],Hospitalvisits[Doctor_ID])</f>
        <v>59</v>
      </c>
      <c r="S33" t="str">
        <f>_xlfn.XLOOKUP(Patientsdetails9[[#This Row],[Doctor ID]],Medicals[Doctor_ID],Medicals[Department])</f>
        <v>Orthopedics</v>
      </c>
      <c r="T33">
        <f>_xlfn.XLOOKUP(Patientsdetails9[[#This Row],[Doctor ID]],Medicals[Doctor_ID],Medicals[Nurse_to_Patient_Ratio])</f>
        <v>20</v>
      </c>
      <c r="U33" t="str">
        <f>IFERROR(_xlfn.XLOOKUP(Patientsdetails9[[#This Row],[Patient_ID]],Emergency[Patient_ID],Emergency[ER_Visit_ID]),"No Visit")</f>
        <v>No Visit</v>
      </c>
    </row>
    <row r="34" spans="1:21">
      <c r="A34">
        <v>38</v>
      </c>
      <c r="B34" t="s">
        <v>51</v>
      </c>
      <c r="C34">
        <v>42</v>
      </c>
      <c r="D34" t="s">
        <v>12</v>
      </c>
      <c r="E34" t="s">
        <v>16</v>
      </c>
      <c r="F34">
        <v>16.92024051372389</v>
      </c>
      <c r="G34">
        <v>3</v>
      </c>
      <c r="H34">
        <v>4</v>
      </c>
      <c r="I34">
        <f>_xlfn.XLOOKUP(Patientsdetails9[[#This Row],[Patient_ID]],Hospitalvisits[Patient_ID],Hospitalvisits[Admission_Date])</f>
        <v>44626</v>
      </c>
      <c r="J34">
        <f>_xlfn.XLOOKUP(Patientsdetails9[[#This Row],[Patient_ID]],Hospitalvisits[Patient_ID],Hospitalvisits[Discharge_Date])</f>
        <v>44631</v>
      </c>
      <c r="K34">
        <f>Patientsdetails9[[#This Row],[Discharge Date]]-Patientsdetails9[[#This Row],[Admission Date]]</f>
        <v>5</v>
      </c>
      <c r="L34" t="str">
        <f>_xlfn.XLOOKUP(Patientsdetails9[[#This Row],[Patient_ID]],Hospitalvisits[Patient_ID],Hospitalvisits[Medical_Condition])</f>
        <v>Severe Trauma</v>
      </c>
      <c r="M34" t="str">
        <f>_xlfn.XLOOKUP(Patientsdetails9[[#This Row],[Patient_ID]],Hospitalvisits[Patient_ID],Hospitalvisits[Department])</f>
        <v>Emergency</v>
      </c>
      <c r="N34">
        <f>_xlfn.XLOOKUP(Patientsdetails9[[#This Row],[Patient_ID]],Financials[Patient_ID],Financials[Total_Bill_Amount])</f>
        <v>19635</v>
      </c>
      <c r="O34">
        <f>VLOOKUP(Patientsdetails9[[#This Row],[Patient_ID]],Financials[],5,FALSE)</f>
        <v>14728.44077926854</v>
      </c>
      <c r="P34">
        <f>VLOOKUP(Patientsdetails9[[#This Row],[Patient_ID]],Financials[],6,FALSE)</f>
        <v>4906.5592207314621</v>
      </c>
      <c r="Q34" t="str">
        <f>+_xlfn.XLOOKUP(Patientsdetails9[[#This Row],[Patient_ID]],Hospitalvisits[Patient_ID],Hospitalvisits[Hospital_Bed])</f>
        <v>General Ward</v>
      </c>
      <c r="R34">
        <f>_xlfn.XLOOKUP(Patientsdetails9[[#This Row],[Patient_ID]],Hospitalvisits[Patient_ID],Hospitalvisits[Doctor_ID])</f>
        <v>90</v>
      </c>
      <c r="S34" t="str">
        <f>_xlfn.XLOOKUP(Patientsdetails9[[#This Row],[Doctor ID]],Medicals[Doctor_ID],Medicals[Department])</f>
        <v>Emergency</v>
      </c>
      <c r="T34">
        <f>_xlfn.XLOOKUP(Patientsdetails9[[#This Row],[Doctor ID]],Medicals[Doctor_ID],Medicals[Nurse_to_Patient_Ratio])</f>
        <v>12</v>
      </c>
      <c r="U34" t="str">
        <f>IFERROR(_xlfn.XLOOKUP(Patientsdetails9[[#This Row],[Patient_ID]],Emergency[Patient_ID],Emergency[ER_Visit_ID]),"No Visit")</f>
        <v>No Visit</v>
      </c>
    </row>
    <row r="35" spans="1:21">
      <c r="A35">
        <v>39</v>
      </c>
      <c r="B35" t="s">
        <v>52</v>
      </c>
      <c r="C35">
        <v>58</v>
      </c>
      <c r="D35" t="s">
        <v>9</v>
      </c>
      <c r="E35" t="s">
        <v>10</v>
      </c>
      <c r="F35">
        <v>35.483930511824489</v>
      </c>
      <c r="G35">
        <v>4</v>
      </c>
      <c r="H35">
        <v>7</v>
      </c>
      <c r="I35">
        <f>_xlfn.XLOOKUP(Patientsdetails9[[#This Row],[Patient_ID]],Hospitalvisits[Patient_ID],Hospitalvisits[Admission_Date])</f>
        <v>45229</v>
      </c>
      <c r="J35">
        <f>_xlfn.XLOOKUP(Patientsdetails9[[#This Row],[Patient_ID]],Hospitalvisits[Patient_ID],Hospitalvisits[Discharge_Date])</f>
        <v>45237</v>
      </c>
      <c r="K35">
        <f>Patientsdetails9[[#This Row],[Discharge Date]]-Patientsdetails9[[#This Row],[Admission Date]]</f>
        <v>8</v>
      </c>
      <c r="L35" t="str">
        <f>_xlfn.XLOOKUP(Patientsdetails9[[#This Row],[Patient_ID]],Hospitalvisits[Patient_ID],Hospitalvisits[Medical_Condition])</f>
        <v>Internal Bleeding</v>
      </c>
      <c r="M35" t="str">
        <f>_xlfn.XLOOKUP(Patientsdetails9[[#This Row],[Patient_ID]],Hospitalvisits[Patient_ID],Hospitalvisits[Department])</f>
        <v>Emergency</v>
      </c>
      <c r="N35">
        <f>_xlfn.XLOOKUP(Patientsdetails9[[#This Row],[Patient_ID]],Financials[Patient_ID],Financials[Total_Bill_Amount])</f>
        <v>14694</v>
      </c>
      <c r="O35">
        <f>VLOOKUP(Patientsdetails9[[#This Row],[Patient_ID]],Financials[],5,FALSE)</f>
        <v>8311.9002331710235</v>
      </c>
      <c r="P35">
        <f>VLOOKUP(Patientsdetails9[[#This Row],[Patient_ID]],Financials[],6,FALSE)</f>
        <v>6382.0997668289756</v>
      </c>
      <c r="Q35" t="str">
        <f>+_xlfn.XLOOKUP(Patientsdetails9[[#This Row],[Patient_ID]],Hospitalvisits[Patient_ID],Hospitalvisits[Hospital_Bed])</f>
        <v>Semi-Private Room</v>
      </c>
      <c r="R35">
        <f>_xlfn.XLOOKUP(Patientsdetails9[[#This Row],[Patient_ID]],Hospitalvisits[Patient_ID],Hospitalvisits[Doctor_ID])</f>
        <v>95</v>
      </c>
      <c r="S35" t="str">
        <f>_xlfn.XLOOKUP(Patientsdetails9[[#This Row],[Doctor ID]],Medicals[Doctor_ID],Medicals[Department])</f>
        <v>Cardiology</v>
      </c>
      <c r="T35">
        <f>_xlfn.XLOOKUP(Patientsdetails9[[#This Row],[Doctor ID]],Medicals[Doctor_ID],Medicals[Nurse_to_Patient_Ratio])</f>
        <v>8</v>
      </c>
      <c r="U35">
        <f>IFERROR(_xlfn.XLOOKUP(Patientsdetails9[[#This Row],[Patient_ID]],Emergency[Patient_ID],Emergency[ER_Visit_ID]),"No Visit")</f>
        <v>748</v>
      </c>
    </row>
    <row r="36" spans="1:21">
      <c r="A36">
        <v>40</v>
      </c>
      <c r="B36" t="s">
        <v>53</v>
      </c>
      <c r="C36">
        <v>30</v>
      </c>
      <c r="D36" t="s">
        <v>12</v>
      </c>
      <c r="E36" t="s">
        <v>18</v>
      </c>
      <c r="F36">
        <v>16.164685233333181</v>
      </c>
      <c r="G36">
        <v>1</v>
      </c>
      <c r="H36">
        <v>8</v>
      </c>
      <c r="I36">
        <f>_xlfn.XLOOKUP(Patientsdetails9[[#This Row],[Patient_ID]],Hospitalvisits[Patient_ID],Hospitalvisits[Admission_Date])</f>
        <v>44864</v>
      </c>
      <c r="J36">
        <f>_xlfn.XLOOKUP(Patientsdetails9[[#This Row],[Patient_ID]],Hospitalvisits[Patient_ID],Hospitalvisits[Discharge_Date])</f>
        <v>44870</v>
      </c>
      <c r="K36">
        <f>Patientsdetails9[[#This Row],[Discharge Date]]-Patientsdetails9[[#This Row],[Admission Date]]</f>
        <v>6</v>
      </c>
      <c r="L36" t="str">
        <f>_xlfn.XLOOKUP(Patientsdetails9[[#This Row],[Patient_ID]],Hospitalvisits[Patient_ID],Hospitalvisits[Medical_Condition])</f>
        <v>Hypertension</v>
      </c>
      <c r="M36" t="str">
        <f>_xlfn.XLOOKUP(Patientsdetails9[[#This Row],[Patient_ID]],Hospitalvisits[Patient_ID],Hospitalvisits[Department])</f>
        <v>Cardiology</v>
      </c>
      <c r="N36">
        <f>_xlfn.XLOOKUP(Patientsdetails9[[#This Row],[Patient_ID]],Financials[Patient_ID],Financials[Total_Bill_Amount])</f>
        <v>21533</v>
      </c>
      <c r="O36">
        <f>VLOOKUP(Patientsdetails9[[#This Row],[Patient_ID]],Financials[],5,FALSE)</f>
        <v>17064.44539032536</v>
      </c>
      <c r="P36">
        <f>VLOOKUP(Patientsdetails9[[#This Row],[Patient_ID]],Financials[],6,FALSE)</f>
        <v>4468.5546096746402</v>
      </c>
      <c r="Q36" t="str">
        <f>+_xlfn.XLOOKUP(Patientsdetails9[[#This Row],[Patient_ID]],Hospitalvisits[Patient_ID],Hospitalvisits[Hospital_Bed])</f>
        <v>ICU</v>
      </c>
      <c r="R36">
        <f>_xlfn.XLOOKUP(Patientsdetails9[[#This Row],[Patient_ID]],Hospitalvisits[Patient_ID],Hospitalvisits[Doctor_ID])</f>
        <v>61</v>
      </c>
      <c r="S36" t="str">
        <f>_xlfn.XLOOKUP(Patientsdetails9[[#This Row],[Doctor ID]],Medicals[Doctor_ID],Medicals[Department])</f>
        <v>Oncology</v>
      </c>
      <c r="T36">
        <f>_xlfn.XLOOKUP(Patientsdetails9[[#This Row],[Doctor ID]],Medicals[Doctor_ID],Medicals[Nurse_to_Patient_Ratio])</f>
        <v>11</v>
      </c>
      <c r="U36" t="str">
        <f>IFERROR(_xlfn.XLOOKUP(Patientsdetails9[[#This Row],[Patient_ID]],Emergency[Patient_ID],Emergency[ER_Visit_ID]),"No Visit")</f>
        <v>No Visit</v>
      </c>
    </row>
    <row r="37" spans="1:21">
      <c r="A37">
        <v>42</v>
      </c>
      <c r="B37" t="s">
        <v>55</v>
      </c>
      <c r="C37">
        <v>29</v>
      </c>
      <c r="D37" t="s">
        <v>12</v>
      </c>
      <c r="E37" t="s">
        <v>13</v>
      </c>
      <c r="F37">
        <v>32.344340022037322</v>
      </c>
      <c r="G37">
        <v>0</v>
      </c>
      <c r="H37">
        <v>3</v>
      </c>
      <c r="I37">
        <f>_xlfn.XLOOKUP(Patientsdetails9[[#This Row],[Patient_ID]],Hospitalvisits[Patient_ID],Hospitalvisits[Admission_Date])</f>
        <v>44626</v>
      </c>
      <c r="J37">
        <f>_xlfn.XLOOKUP(Patientsdetails9[[#This Row],[Patient_ID]],Hospitalvisits[Patient_ID],Hospitalvisits[Discharge_Date])</f>
        <v>44628</v>
      </c>
      <c r="K37">
        <f>Patientsdetails9[[#This Row],[Discharge Date]]-Patientsdetails9[[#This Row],[Admission Date]]</f>
        <v>2</v>
      </c>
      <c r="L37" t="str">
        <f>_xlfn.XLOOKUP(Patientsdetails9[[#This Row],[Patient_ID]],Hospitalvisits[Patient_ID],Hospitalvisits[Medical_Condition])</f>
        <v>Asthma</v>
      </c>
      <c r="M37" t="str">
        <f>_xlfn.XLOOKUP(Patientsdetails9[[#This Row],[Patient_ID]],Hospitalvisits[Patient_ID],Hospitalvisits[Department])</f>
        <v>Pediatrics</v>
      </c>
      <c r="N37">
        <f>_xlfn.XLOOKUP(Patientsdetails9[[#This Row],[Patient_ID]],Financials[Patient_ID],Financials[Total_Bill_Amount])</f>
        <v>22562</v>
      </c>
      <c r="O37">
        <f>VLOOKUP(Patientsdetails9[[#This Row],[Patient_ID]],Financials[],5,FALSE)</f>
        <v>12563.78151172302</v>
      </c>
      <c r="P37">
        <f>VLOOKUP(Patientsdetails9[[#This Row],[Patient_ID]],Financials[],6,FALSE)</f>
        <v>9998.218488276978</v>
      </c>
      <c r="Q37" t="str">
        <f>+_xlfn.XLOOKUP(Patientsdetails9[[#This Row],[Patient_ID]],Hospitalvisits[Patient_ID],Hospitalvisits[Hospital_Bed])</f>
        <v>Private Room</v>
      </c>
      <c r="R37">
        <f>_xlfn.XLOOKUP(Patientsdetails9[[#This Row],[Patient_ID]],Hospitalvisits[Patient_ID],Hospitalvisits[Doctor_ID])</f>
        <v>95</v>
      </c>
      <c r="S37" t="str">
        <f>_xlfn.XLOOKUP(Patientsdetails9[[#This Row],[Doctor ID]],Medicals[Doctor_ID],Medicals[Department])</f>
        <v>Cardiology</v>
      </c>
      <c r="T37">
        <f>_xlfn.XLOOKUP(Patientsdetails9[[#This Row],[Doctor ID]],Medicals[Doctor_ID],Medicals[Nurse_to_Patient_Ratio])</f>
        <v>8</v>
      </c>
      <c r="U37" t="str">
        <f>IFERROR(_xlfn.XLOOKUP(Patientsdetails9[[#This Row],[Patient_ID]],Emergency[Patient_ID],Emergency[ER_Visit_ID]),"No Visit")</f>
        <v>No Visit</v>
      </c>
    </row>
    <row r="38" spans="1:21">
      <c r="A38">
        <v>43</v>
      </c>
      <c r="B38" t="s">
        <v>56</v>
      </c>
      <c r="C38">
        <v>63</v>
      </c>
      <c r="D38" t="s">
        <v>12</v>
      </c>
      <c r="E38" t="s">
        <v>13</v>
      </c>
      <c r="F38">
        <v>16.84217232884026</v>
      </c>
      <c r="G38">
        <v>2</v>
      </c>
      <c r="H38">
        <v>5</v>
      </c>
      <c r="I38">
        <f>_xlfn.XLOOKUP(Patientsdetails9[[#This Row],[Patient_ID]],Hospitalvisits[Patient_ID],Hospitalvisits[Admission_Date])</f>
        <v>44864</v>
      </c>
      <c r="J38">
        <f>_xlfn.XLOOKUP(Patientsdetails9[[#This Row],[Patient_ID]],Hospitalvisits[Patient_ID],Hospitalvisits[Discharge_Date])</f>
        <v>44867</v>
      </c>
      <c r="K38">
        <f>Patientsdetails9[[#This Row],[Discharge Date]]-Patientsdetails9[[#This Row],[Admission Date]]</f>
        <v>3</v>
      </c>
      <c r="L38" t="str">
        <f>_xlfn.XLOOKUP(Patientsdetails9[[#This Row],[Patient_ID]],Hospitalvisits[Patient_ID],Hospitalvisits[Medical_Condition])</f>
        <v>Hypertension</v>
      </c>
      <c r="M38" t="str">
        <f>_xlfn.XLOOKUP(Patientsdetails9[[#This Row],[Patient_ID]],Hospitalvisits[Patient_ID],Hospitalvisits[Department])</f>
        <v>Cardiology</v>
      </c>
      <c r="N38">
        <f>_xlfn.XLOOKUP(Patientsdetails9[[#This Row],[Patient_ID]],Financials[Patient_ID],Financials[Total_Bill_Amount])</f>
        <v>5906</v>
      </c>
      <c r="O38">
        <f>VLOOKUP(Patientsdetails9[[#This Row],[Patient_ID]],Financials[],5,FALSE)</f>
        <v>3482.8285586888878</v>
      </c>
      <c r="P38">
        <f>VLOOKUP(Patientsdetails9[[#This Row],[Patient_ID]],Financials[],6,FALSE)</f>
        <v>2423.1714413111122</v>
      </c>
      <c r="Q38" t="str">
        <f>+_xlfn.XLOOKUP(Patientsdetails9[[#This Row],[Patient_ID]],Hospitalvisits[Patient_ID],Hospitalvisits[Hospital_Bed])</f>
        <v>Semi-Private Room</v>
      </c>
      <c r="R38">
        <f>_xlfn.XLOOKUP(Patientsdetails9[[#This Row],[Patient_ID]],Hospitalvisits[Patient_ID],Hospitalvisits[Doctor_ID])</f>
        <v>140</v>
      </c>
      <c r="S38" t="str">
        <f>_xlfn.XLOOKUP(Patientsdetails9[[#This Row],[Doctor ID]],Medicals[Doctor_ID],Medicals[Department])</f>
        <v>Emergency</v>
      </c>
      <c r="T38">
        <f>_xlfn.XLOOKUP(Patientsdetails9[[#This Row],[Doctor ID]],Medicals[Doctor_ID],Medicals[Nurse_to_Patient_Ratio])</f>
        <v>9</v>
      </c>
      <c r="U38">
        <f>IFERROR(_xlfn.XLOOKUP(Patientsdetails9[[#This Row],[Patient_ID]],Emergency[Patient_ID],Emergency[ER_Visit_ID]),"No Visit")</f>
        <v>232</v>
      </c>
    </row>
    <row r="39" spans="1:21">
      <c r="A39">
        <v>44</v>
      </c>
      <c r="B39" t="s">
        <v>57</v>
      </c>
      <c r="C39">
        <v>18</v>
      </c>
      <c r="D39" t="s">
        <v>12</v>
      </c>
      <c r="E39" t="s">
        <v>13</v>
      </c>
      <c r="F39">
        <v>19.0580416687793</v>
      </c>
      <c r="G39">
        <v>2</v>
      </c>
      <c r="H39">
        <v>5</v>
      </c>
      <c r="I39">
        <f>_xlfn.XLOOKUP(Patientsdetails9[[#This Row],[Patient_ID]],Hospitalvisits[Patient_ID],Hospitalvisits[Admission_Date])</f>
        <v>44596</v>
      </c>
      <c r="J39">
        <f>_xlfn.XLOOKUP(Patientsdetails9[[#This Row],[Patient_ID]],Hospitalvisits[Patient_ID],Hospitalvisits[Discharge_Date])</f>
        <v>44601</v>
      </c>
      <c r="K39">
        <f>Patientsdetails9[[#This Row],[Discharge Date]]-Patientsdetails9[[#This Row],[Admission Date]]</f>
        <v>5</v>
      </c>
      <c r="L39" t="str">
        <f>_xlfn.XLOOKUP(Patientsdetails9[[#This Row],[Patient_ID]],Hospitalvisits[Patient_ID],Hospitalvisits[Medical_Condition])</f>
        <v>Hypertension</v>
      </c>
      <c r="M39" t="str">
        <f>_xlfn.XLOOKUP(Patientsdetails9[[#This Row],[Patient_ID]],Hospitalvisits[Patient_ID],Hospitalvisits[Department])</f>
        <v>Cardiology</v>
      </c>
      <c r="N39">
        <f>_xlfn.XLOOKUP(Patientsdetails9[[#This Row],[Patient_ID]],Financials[Patient_ID],Financials[Total_Bill_Amount])</f>
        <v>14811</v>
      </c>
      <c r="O39">
        <f>VLOOKUP(Patientsdetails9[[#This Row],[Patient_ID]],Financials[],5,FALSE)</f>
        <v>11110.442571776501</v>
      </c>
      <c r="P39">
        <f>VLOOKUP(Patientsdetails9[[#This Row],[Patient_ID]],Financials[],6,FALSE)</f>
        <v>3700.5574282235052</v>
      </c>
      <c r="Q39" t="str">
        <f>+_xlfn.XLOOKUP(Patientsdetails9[[#This Row],[Patient_ID]],Hospitalvisits[Patient_ID],Hospitalvisits[Hospital_Bed])</f>
        <v>General Ward</v>
      </c>
      <c r="R39">
        <f>_xlfn.XLOOKUP(Patientsdetails9[[#This Row],[Patient_ID]],Hospitalvisits[Patient_ID],Hospitalvisits[Doctor_ID])</f>
        <v>55</v>
      </c>
      <c r="S39" t="str">
        <f>_xlfn.XLOOKUP(Patientsdetails9[[#This Row],[Doctor ID]],Medicals[Doctor_ID],Medicals[Department])</f>
        <v>Cardiology</v>
      </c>
      <c r="T39">
        <f>_xlfn.XLOOKUP(Patientsdetails9[[#This Row],[Doctor ID]],Medicals[Doctor_ID],Medicals[Nurse_to_Patient_Ratio])</f>
        <v>6</v>
      </c>
      <c r="U39">
        <f>IFERROR(_xlfn.XLOOKUP(Patientsdetails9[[#This Row],[Patient_ID]],Emergency[Patient_ID],Emergency[ER_Visit_ID]),"No Visit")</f>
        <v>325</v>
      </c>
    </row>
    <row r="40" spans="1:21">
      <c r="A40">
        <v>46</v>
      </c>
      <c r="B40" t="s">
        <v>59</v>
      </c>
      <c r="C40">
        <v>47</v>
      </c>
      <c r="D40" t="s">
        <v>12</v>
      </c>
      <c r="E40" t="s">
        <v>13</v>
      </c>
      <c r="F40">
        <v>28.658667391458419</v>
      </c>
      <c r="G40">
        <v>5</v>
      </c>
      <c r="H40">
        <v>5</v>
      </c>
      <c r="I40">
        <f>_xlfn.XLOOKUP(Patientsdetails9[[#This Row],[Patient_ID]],Hospitalvisits[Patient_ID],Hospitalvisits[Admission_Date])</f>
        <v>44574</v>
      </c>
      <c r="J40">
        <f>_xlfn.XLOOKUP(Patientsdetails9[[#This Row],[Patient_ID]],Hospitalvisits[Patient_ID],Hospitalvisits[Discharge_Date])</f>
        <v>44581</v>
      </c>
      <c r="K40">
        <f>Patientsdetails9[[#This Row],[Discharge Date]]-Patientsdetails9[[#This Row],[Admission Date]]</f>
        <v>7</v>
      </c>
      <c r="L40" t="str">
        <f>_xlfn.XLOOKUP(Patientsdetails9[[#This Row],[Patient_ID]],Hospitalvisits[Patient_ID],Hospitalvisits[Medical_Condition])</f>
        <v>Hypertension</v>
      </c>
      <c r="M40" t="str">
        <f>_xlfn.XLOOKUP(Patientsdetails9[[#This Row],[Patient_ID]],Hospitalvisits[Patient_ID],Hospitalvisits[Department])</f>
        <v>Cardiology</v>
      </c>
      <c r="N40">
        <f>_xlfn.XLOOKUP(Patientsdetails9[[#This Row],[Patient_ID]],Financials[Patient_ID],Financials[Total_Bill_Amount])</f>
        <v>6515</v>
      </c>
      <c r="O40">
        <f>VLOOKUP(Patientsdetails9[[#This Row],[Patient_ID]],Financials[],5,FALSE)</f>
        <v>4540.8190479004643</v>
      </c>
      <c r="P40">
        <f>VLOOKUP(Patientsdetails9[[#This Row],[Patient_ID]],Financials[],6,FALSE)</f>
        <v>1974.1809520995359</v>
      </c>
      <c r="Q40" t="str">
        <f>+_xlfn.XLOOKUP(Patientsdetails9[[#This Row],[Patient_ID]],Hospitalvisits[Patient_ID],Hospitalvisits[Hospital_Bed])</f>
        <v>General Ward</v>
      </c>
      <c r="R40">
        <f>_xlfn.XLOOKUP(Patientsdetails9[[#This Row],[Patient_ID]],Hospitalvisits[Patient_ID],Hospitalvisits[Doctor_ID])</f>
        <v>174</v>
      </c>
      <c r="S40" t="str">
        <f>_xlfn.XLOOKUP(Patientsdetails9[[#This Row],[Doctor ID]],Medicals[Doctor_ID],Medicals[Department])</f>
        <v>Cardiology</v>
      </c>
      <c r="T40">
        <f>_xlfn.XLOOKUP(Patientsdetails9[[#This Row],[Doctor ID]],Medicals[Doctor_ID],Medicals[Nurse_to_Patient_Ratio])</f>
        <v>12</v>
      </c>
      <c r="U40">
        <f>IFERROR(_xlfn.XLOOKUP(Patientsdetails9[[#This Row],[Patient_ID]],Emergency[Patient_ID],Emergency[ER_Visit_ID]),"No Visit")</f>
        <v>635</v>
      </c>
    </row>
    <row r="41" spans="1:21">
      <c r="A41">
        <v>47</v>
      </c>
      <c r="B41" t="s">
        <v>60</v>
      </c>
      <c r="C41">
        <v>75</v>
      </c>
      <c r="D41" t="s">
        <v>9</v>
      </c>
      <c r="E41" t="s">
        <v>10</v>
      </c>
      <c r="F41">
        <v>26.56936966755578</v>
      </c>
      <c r="G41">
        <v>2</v>
      </c>
      <c r="H41">
        <v>2</v>
      </c>
      <c r="I41">
        <f>_xlfn.XLOOKUP(Patientsdetails9[[#This Row],[Patient_ID]],Hospitalvisits[Patient_ID],Hospitalvisits[Admission_Date])</f>
        <v>44656</v>
      </c>
      <c r="J41">
        <f>_xlfn.XLOOKUP(Patientsdetails9[[#This Row],[Patient_ID]],Hospitalvisits[Patient_ID],Hospitalvisits[Discharge_Date])</f>
        <v>44657</v>
      </c>
      <c r="K41">
        <f>Patientsdetails9[[#This Row],[Discharge Date]]-Patientsdetails9[[#This Row],[Admission Date]]</f>
        <v>1</v>
      </c>
      <c r="L41" t="str">
        <f>_xlfn.XLOOKUP(Patientsdetails9[[#This Row],[Patient_ID]],Hospitalvisits[Patient_ID],Hospitalvisits[Medical_Condition])</f>
        <v>Allergies</v>
      </c>
      <c r="M41" t="str">
        <f>_xlfn.XLOOKUP(Patientsdetails9[[#This Row],[Patient_ID]],Hospitalvisits[Patient_ID],Hospitalvisits[Department])</f>
        <v>Pediatrics</v>
      </c>
      <c r="N41">
        <f>_xlfn.XLOOKUP(Patientsdetails9[[#This Row],[Patient_ID]],Financials[Patient_ID],Financials[Total_Bill_Amount])</f>
        <v>10679</v>
      </c>
      <c r="O41">
        <f>VLOOKUP(Patientsdetails9[[#This Row],[Patient_ID]],Financials[],5,FALSE)</f>
        <v>6012.6101840155507</v>
      </c>
      <c r="P41">
        <f>VLOOKUP(Patientsdetails9[[#This Row],[Patient_ID]],Financials[],6,FALSE)</f>
        <v>4666.3898159844493</v>
      </c>
      <c r="Q41" t="str">
        <f>+_xlfn.XLOOKUP(Patientsdetails9[[#This Row],[Patient_ID]],Hospitalvisits[Patient_ID],Hospitalvisits[Hospital_Bed])</f>
        <v>Private Room</v>
      </c>
      <c r="R41">
        <f>_xlfn.XLOOKUP(Patientsdetails9[[#This Row],[Patient_ID]],Hospitalvisits[Patient_ID],Hospitalvisits[Doctor_ID])</f>
        <v>77</v>
      </c>
      <c r="S41" t="str">
        <f>_xlfn.XLOOKUP(Patientsdetails9[[#This Row],[Doctor ID]],Medicals[Doctor_ID],Medicals[Department])</f>
        <v>Oncology</v>
      </c>
      <c r="T41">
        <f>_xlfn.XLOOKUP(Patientsdetails9[[#This Row],[Doctor ID]],Medicals[Doctor_ID],Medicals[Nurse_to_Patient_Ratio])</f>
        <v>24</v>
      </c>
      <c r="U41">
        <f>IFERROR(_xlfn.XLOOKUP(Patientsdetails9[[#This Row],[Patient_ID]],Emergency[Patient_ID],Emergency[ER_Visit_ID]),"No Visit")</f>
        <v>398</v>
      </c>
    </row>
    <row r="42" spans="1:21">
      <c r="A42">
        <v>48</v>
      </c>
      <c r="B42" t="s">
        <v>61</v>
      </c>
      <c r="C42">
        <v>78</v>
      </c>
      <c r="D42" t="s">
        <v>12</v>
      </c>
      <c r="E42" t="s">
        <v>13</v>
      </c>
      <c r="F42">
        <v>23.249481257953288</v>
      </c>
      <c r="G42">
        <v>3</v>
      </c>
      <c r="H42">
        <v>5</v>
      </c>
      <c r="I42">
        <f>_xlfn.XLOOKUP(Patientsdetails9[[#This Row],[Patient_ID]],Hospitalvisits[Patient_ID],Hospitalvisits[Admission_Date])</f>
        <v>44724</v>
      </c>
      <c r="J42">
        <f>_xlfn.XLOOKUP(Patientsdetails9[[#This Row],[Patient_ID]],Hospitalvisits[Patient_ID],Hospitalvisits[Discharge_Date])</f>
        <v>44729</v>
      </c>
      <c r="K42">
        <f>Patientsdetails9[[#This Row],[Discharge Date]]-Patientsdetails9[[#This Row],[Admission Date]]</f>
        <v>5</v>
      </c>
      <c r="L42" t="str">
        <f>_xlfn.XLOOKUP(Patientsdetails9[[#This Row],[Patient_ID]],Hospitalvisits[Patient_ID],Hospitalvisits[Medical_Condition])</f>
        <v>Hypertension</v>
      </c>
      <c r="M42" t="str">
        <f>_xlfn.XLOOKUP(Patientsdetails9[[#This Row],[Patient_ID]],Hospitalvisits[Patient_ID],Hospitalvisits[Department])</f>
        <v>Cardiology</v>
      </c>
      <c r="N42">
        <f>_xlfn.XLOOKUP(Patientsdetails9[[#This Row],[Patient_ID]],Financials[Patient_ID],Financials[Total_Bill_Amount])</f>
        <v>30612</v>
      </c>
      <c r="O42">
        <f>VLOOKUP(Patientsdetails9[[#This Row],[Patient_ID]],Financials[],5,FALSE)</f>
        <v>21876.39796525969</v>
      </c>
      <c r="P42">
        <f>VLOOKUP(Patientsdetails9[[#This Row],[Patient_ID]],Financials[],6,FALSE)</f>
        <v>8735.6020347403064</v>
      </c>
      <c r="Q42" t="str">
        <f>+_xlfn.XLOOKUP(Patientsdetails9[[#This Row],[Patient_ID]],Hospitalvisits[Patient_ID],Hospitalvisits[Hospital_Bed])</f>
        <v>General Ward</v>
      </c>
      <c r="R42">
        <f>_xlfn.XLOOKUP(Patientsdetails9[[#This Row],[Patient_ID]],Hospitalvisits[Patient_ID],Hospitalvisits[Doctor_ID])</f>
        <v>139</v>
      </c>
      <c r="S42" t="str">
        <f>_xlfn.XLOOKUP(Patientsdetails9[[#This Row],[Doctor ID]],Medicals[Doctor_ID],Medicals[Department])</f>
        <v>Orthopedics</v>
      </c>
      <c r="T42">
        <f>_xlfn.XLOOKUP(Patientsdetails9[[#This Row],[Doctor ID]],Medicals[Doctor_ID],Medicals[Nurse_to_Patient_Ratio])</f>
        <v>26</v>
      </c>
      <c r="U42">
        <f>IFERROR(_xlfn.XLOOKUP(Patientsdetails9[[#This Row],[Patient_ID]],Emergency[Patient_ID],Emergency[ER_Visit_ID]),"No Visit")</f>
        <v>141</v>
      </c>
    </row>
    <row r="43" spans="1:21">
      <c r="A43">
        <v>49</v>
      </c>
      <c r="B43" t="s">
        <v>62</v>
      </c>
      <c r="C43">
        <v>85</v>
      </c>
      <c r="D43" t="s">
        <v>12</v>
      </c>
      <c r="E43" t="s">
        <v>10</v>
      </c>
      <c r="F43">
        <v>34.718196845136632</v>
      </c>
      <c r="G43">
        <v>1</v>
      </c>
      <c r="H43">
        <v>3</v>
      </c>
      <c r="I43">
        <f>_xlfn.XLOOKUP(Patientsdetails9[[#This Row],[Patient_ID]],Hospitalvisits[Patient_ID],Hospitalvisits[Admission_Date])</f>
        <v>45306</v>
      </c>
      <c r="J43">
        <f>_xlfn.XLOOKUP(Patientsdetails9[[#This Row],[Patient_ID]],Hospitalvisits[Patient_ID],Hospitalvisits[Discharge_Date])</f>
        <v>45310</v>
      </c>
      <c r="K43">
        <f>Patientsdetails9[[#This Row],[Discharge Date]]-Patientsdetails9[[#This Row],[Admission Date]]</f>
        <v>4</v>
      </c>
      <c r="L43" t="str">
        <f>_xlfn.XLOOKUP(Patientsdetails9[[#This Row],[Patient_ID]],Hospitalvisits[Patient_ID],Hospitalvisits[Medical_Condition])</f>
        <v>Fracture</v>
      </c>
      <c r="M43" t="str">
        <f>_xlfn.XLOOKUP(Patientsdetails9[[#This Row],[Patient_ID]],Hospitalvisits[Patient_ID],Hospitalvisits[Department])</f>
        <v>Orthopedics</v>
      </c>
      <c r="N43">
        <f>_xlfn.XLOOKUP(Patientsdetails9[[#This Row],[Patient_ID]],Financials[Patient_ID],Financials[Total_Bill_Amount])</f>
        <v>5150</v>
      </c>
      <c r="O43">
        <f>VLOOKUP(Patientsdetails9[[#This Row],[Patient_ID]],Financials[],5,FALSE)</f>
        <v>3585.4331951767949</v>
      </c>
      <c r="P43">
        <f>VLOOKUP(Patientsdetails9[[#This Row],[Patient_ID]],Financials[],6,FALSE)</f>
        <v>1564.5668048232051</v>
      </c>
      <c r="Q43" t="str">
        <f>+_xlfn.XLOOKUP(Patientsdetails9[[#This Row],[Patient_ID]],Hospitalvisits[Patient_ID],Hospitalvisits[Hospital_Bed])</f>
        <v>Private Room</v>
      </c>
      <c r="R43">
        <f>_xlfn.XLOOKUP(Patientsdetails9[[#This Row],[Patient_ID]],Hospitalvisits[Patient_ID],Hospitalvisits[Doctor_ID])</f>
        <v>64</v>
      </c>
      <c r="S43" t="str">
        <f>_xlfn.XLOOKUP(Patientsdetails9[[#This Row],[Doctor ID]],Medicals[Doctor_ID],Medicals[Department])</f>
        <v>Neurology</v>
      </c>
      <c r="T43">
        <f>_xlfn.XLOOKUP(Patientsdetails9[[#This Row],[Doctor ID]],Medicals[Doctor_ID],Medicals[Nurse_to_Patient_Ratio])</f>
        <v>5</v>
      </c>
      <c r="U43">
        <f>IFERROR(_xlfn.XLOOKUP(Patientsdetails9[[#This Row],[Patient_ID]],Emergency[Patient_ID],Emergency[ER_Visit_ID]),"No Visit")</f>
        <v>512</v>
      </c>
    </row>
    <row r="44" spans="1:21">
      <c r="A44">
        <v>50</v>
      </c>
      <c r="B44" t="s">
        <v>63</v>
      </c>
      <c r="C44">
        <v>68</v>
      </c>
      <c r="D44" t="s">
        <v>12</v>
      </c>
      <c r="E44" t="s">
        <v>13</v>
      </c>
      <c r="F44">
        <v>37.78963067189683</v>
      </c>
      <c r="G44">
        <v>2</v>
      </c>
      <c r="H44">
        <v>1</v>
      </c>
      <c r="I44">
        <f>_xlfn.XLOOKUP(Patientsdetails9[[#This Row],[Patient_ID]],Hospitalvisits[Patient_ID],Hospitalvisits[Admission_Date])</f>
        <v>45505</v>
      </c>
      <c r="J44">
        <f>_xlfn.XLOOKUP(Patientsdetails9[[#This Row],[Patient_ID]],Hospitalvisits[Patient_ID],Hospitalvisits[Discharge_Date])</f>
        <v>45515</v>
      </c>
      <c r="K44">
        <f>Patientsdetails9[[#This Row],[Discharge Date]]-Patientsdetails9[[#This Row],[Admission Date]]</f>
        <v>10</v>
      </c>
      <c r="L44" t="str">
        <f>_xlfn.XLOOKUP(Patientsdetails9[[#This Row],[Patient_ID]],Hospitalvisits[Patient_ID],Hospitalvisits[Medical_Condition])</f>
        <v>Cancer</v>
      </c>
      <c r="M44" t="str">
        <f>_xlfn.XLOOKUP(Patientsdetails9[[#This Row],[Patient_ID]],Hospitalvisits[Patient_ID],Hospitalvisits[Department])</f>
        <v>Oncology</v>
      </c>
      <c r="N44">
        <f>_xlfn.XLOOKUP(Patientsdetails9[[#This Row],[Patient_ID]],Financials[Patient_ID],Financials[Total_Bill_Amount])</f>
        <v>21741</v>
      </c>
      <c r="O44">
        <f>VLOOKUP(Patientsdetails9[[#This Row],[Patient_ID]],Financials[],5,FALSE)</f>
        <v>13315.46064025846</v>
      </c>
      <c r="P44">
        <f>VLOOKUP(Patientsdetails9[[#This Row],[Patient_ID]],Financials[],6,FALSE)</f>
        <v>8425.5393597415423</v>
      </c>
      <c r="Q44" t="str">
        <f>+_xlfn.XLOOKUP(Patientsdetails9[[#This Row],[Patient_ID]],Hospitalvisits[Patient_ID],Hospitalvisits[Hospital_Bed])</f>
        <v>ICU</v>
      </c>
      <c r="R44">
        <f>_xlfn.XLOOKUP(Patientsdetails9[[#This Row],[Patient_ID]],Hospitalvisits[Patient_ID],Hospitalvisits[Doctor_ID])</f>
        <v>147</v>
      </c>
      <c r="S44" t="str">
        <f>_xlfn.XLOOKUP(Patientsdetails9[[#This Row],[Doctor ID]],Medicals[Doctor_ID],Medicals[Department])</f>
        <v>Cardiology</v>
      </c>
      <c r="T44">
        <f>_xlfn.XLOOKUP(Patientsdetails9[[#This Row],[Doctor ID]],Medicals[Doctor_ID],Medicals[Nurse_to_Patient_Ratio])</f>
        <v>22</v>
      </c>
      <c r="U44">
        <f>IFERROR(_xlfn.XLOOKUP(Patientsdetails9[[#This Row],[Patient_ID]],Emergency[Patient_ID],Emergency[ER_Visit_ID]),"No Visit")</f>
        <v>1342</v>
      </c>
    </row>
    <row r="45" spans="1:21">
      <c r="A45">
        <v>51</v>
      </c>
      <c r="B45" t="s">
        <v>64</v>
      </c>
      <c r="C45">
        <v>30</v>
      </c>
      <c r="D45" t="s">
        <v>12</v>
      </c>
      <c r="E45" t="s">
        <v>13</v>
      </c>
      <c r="F45">
        <v>26.437887094576961</v>
      </c>
      <c r="G45">
        <v>3</v>
      </c>
      <c r="H45">
        <v>9</v>
      </c>
      <c r="I45">
        <f>_xlfn.XLOOKUP(Patientsdetails9[[#This Row],[Patient_ID]],Hospitalvisits[Patient_ID],Hospitalvisits[Admission_Date])</f>
        <v>44896</v>
      </c>
      <c r="J45">
        <f>_xlfn.XLOOKUP(Patientsdetails9[[#This Row],[Patient_ID]],Hospitalvisits[Patient_ID],Hospitalvisits[Discharge_Date])</f>
        <v>44899</v>
      </c>
      <c r="K45">
        <f>Patientsdetails9[[#This Row],[Discharge Date]]-Patientsdetails9[[#This Row],[Admission Date]]</f>
        <v>3</v>
      </c>
      <c r="L45" t="str">
        <f>_xlfn.XLOOKUP(Patientsdetails9[[#This Row],[Patient_ID]],Hospitalvisits[Patient_ID],Hospitalvisits[Medical_Condition])</f>
        <v>Allergies</v>
      </c>
      <c r="M45" t="str">
        <f>_xlfn.XLOOKUP(Patientsdetails9[[#This Row],[Patient_ID]],Hospitalvisits[Patient_ID],Hospitalvisits[Department])</f>
        <v>Pediatrics</v>
      </c>
      <c r="N45">
        <f>_xlfn.XLOOKUP(Patientsdetails9[[#This Row],[Patient_ID]],Financials[Patient_ID],Financials[Total_Bill_Amount])</f>
        <v>18172</v>
      </c>
      <c r="O45">
        <f>VLOOKUP(Patientsdetails9[[#This Row],[Patient_ID]],Financials[],5,FALSE)</f>
        <v>13385.945331285749</v>
      </c>
      <c r="P45">
        <f>VLOOKUP(Patientsdetails9[[#This Row],[Patient_ID]],Financials[],6,FALSE)</f>
        <v>4786.0546687142541</v>
      </c>
      <c r="Q45" t="str">
        <f>+_xlfn.XLOOKUP(Patientsdetails9[[#This Row],[Patient_ID]],Hospitalvisits[Patient_ID],Hospitalvisits[Hospital_Bed])</f>
        <v>Semi-Private Room</v>
      </c>
      <c r="R45">
        <f>_xlfn.XLOOKUP(Patientsdetails9[[#This Row],[Patient_ID]],Hospitalvisits[Patient_ID],Hospitalvisits[Doctor_ID])</f>
        <v>29</v>
      </c>
      <c r="S45" t="str">
        <f>_xlfn.XLOOKUP(Patientsdetails9[[#This Row],[Doctor ID]],Medicals[Doctor_ID],Medicals[Department])</f>
        <v>Cardiology</v>
      </c>
      <c r="T45">
        <f>_xlfn.XLOOKUP(Patientsdetails9[[#This Row],[Doctor ID]],Medicals[Doctor_ID],Medicals[Nurse_to_Patient_Ratio])</f>
        <v>16</v>
      </c>
      <c r="U45">
        <f>IFERROR(_xlfn.XLOOKUP(Patientsdetails9[[#This Row],[Patient_ID]],Emergency[Patient_ID],Emergency[ER_Visit_ID]),"No Visit")</f>
        <v>276</v>
      </c>
    </row>
    <row r="46" spans="1:21">
      <c r="A46">
        <v>52</v>
      </c>
      <c r="B46" t="s">
        <v>65</v>
      </c>
      <c r="C46">
        <v>52</v>
      </c>
      <c r="D46" t="s">
        <v>9</v>
      </c>
      <c r="E46" t="s">
        <v>16</v>
      </c>
      <c r="F46">
        <v>33.001437677707379</v>
      </c>
      <c r="G46">
        <v>0</v>
      </c>
      <c r="H46">
        <v>8</v>
      </c>
      <c r="I46">
        <f>_xlfn.XLOOKUP(Patientsdetails9[[#This Row],[Patient_ID]],Hospitalvisits[Patient_ID],Hospitalvisits[Admission_Date])</f>
        <v>44855</v>
      </c>
      <c r="J46">
        <f>_xlfn.XLOOKUP(Patientsdetails9[[#This Row],[Patient_ID]],Hospitalvisits[Patient_ID],Hospitalvisits[Discharge_Date])</f>
        <v>44861</v>
      </c>
      <c r="K46">
        <f>Patientsdetails9[[#This Row],[Discharge Date]]-Patientsdetails9[[#This Row],[Admission Date]]</f>
        <v>6</v>
      </c>
      <c r="L46" t="str">
        <f>_xlfn.XLOOKUP(Patientsdetails9[[#This Row],[Patient_ID]],Hospitalvisits[Patient_ID],Hospitalvisits[Medical_Condition])</f>
        <v>Stroke</v>
      </c>
      <c r="M46" t="str">
        <f>_xlfn.XLOOKUP(Patientsdetails9[[#This Row],[Patient_ID]],Hospitalvisits[Patient_ID],Hospitalvisits[Department])</f>
        <v>Neurology</v>
      </c>
      <c r="N46">
        <f>_xlfn.XLOOKUP(Patientsdetails9[[#This Row],[Patient_ID]],Financials[Patient_ID],Financials[Total_Bill_Amount])</f>
        <v>4622</v>
      </c>
      <c r="O46">
        <f>VLOOKUP(Patientsdetails9[[#This Row],[Patient_ID]],Financials[],5,FALSE)</f>
        <v>2436.478929347345</v>
      </c>
      <c r="P46">
        <f>VLOOKUP(Patientsdetails9[[#This Row],[Patient_ID]],Financials[],6,FALSE)</f>
        <v>2185.521070652655</v>
      </c>
      <c r="Q46" t="str">
        <f>+_xlfn.XLOOKUP(Patientsdetails9[[#This Row],[Patient_ID]],Hospitalvisits[Patient_ID],Hospitalvisits[Hospital_Bed])</f>
        <v>Semi-Private Room</v>
      </c>
      <c r="R46">
        <f>_xlfn.XLOOKUP(Patientsdetails9[[#This Row],[Patient_ID]],Hospitalvisits[Patient_ID],Hospitalvisits[Doctor_ID])</f>
        <v>4</v>
      </c>
      <c r="S46" t="str">
        <f>_xlfn.XLOOKUP(Patientsdetails9[[#This Row],[Doctor ID]],Medicals[Doctor_ID],Medicals[Department])</f>
        <v>Pediatrics</v>
      </c>
      <c r="T46">
        <f>_xlfn.XLOOKUP(Patientsdetails9[[#This Row],[Doctor ID]],Medicals[Doctor_ID],Medicals[Nurse_to_Patient_Ratio])</f>
        <v>23</v>
      </c>
      <c r="U46">
        <f>IFERROR(_xlfn.XLOOKUP(Patientsdetails9[[#This Row],[Patient_ID]],Emergency[Patient_ID],Emergency[ER_Visit_ID]),"No Visit")</f>
        <v>415</v>
      </c>
    </row>
    <row r="47" spans="1:21">
      <c r="A47">
        <v>53</v>
      </c>
      <c r="B47" t="s">
        <v>66</v>
      </c>
      <c r="C47">
        <v>44</v>
      </c>
      <c r="D47" t="s">
        <v>9</v>
      </c>
      <c r="E47" t="s">
        <v>18</v>
      </c>
      <c r="F47">
        <v>39.334870576892158</v>
      </c>
      <c r="G47">
        <v>1</v>
      </c>
      <c r="H47">
        <v>6</v>
      </c>
      <c r="I47">
        <f>_xlfn.XLOOKUP(Patientsdetails9[[#This Row],[Patient_ID]],Hospitalvisits[Patient_ID],Hospitalvisits[Admission_Date])</f>
        <v>44610</v>
      </c>
      <c r="J47">
        <f>_xlfn.XLOOKUP(Patientsdetails9[[#This Row],[Patient_ID]],Hospitalvisits[Patient_ID],Hospitalvisits[Discharge_Date])</f>
        <v>44618</v>
      </c>
      <c r="K47">
        <f>Patientsdetails9[[#This Row],[Discharge Date]]-Patientsdetails9[[#This Row],[Admission Date]]</f>
        <v>8</v>
      </c>
      <c r="L47" t="str">
        <f>_xlfn.XLOOKUP(Patientsdetails9[[#This Row],[Patient_ID]],Hospitalvisits[Patient_ID],Hospitalvisits[Medical_Condition])</f>
        <v>Internal Bleeding</v>
      </c>
      <c r="M47" t="str">
        <f>_xlfn.XLOOKUP(Patientsdetails9[[#This Row],[Patient_ID]],Hospitalvisits[Patient_ID],Hospitalvisits[Department])</f>
        <v>Emergency</v>
      </c>
      <c r="N47">
        <f>_xlfn.XLOOKUP(Patientsdetails9[[#This Row],[Patient_ID]],Financials[Patient_ID],Financials[Total_Bill_Amount])</f>
        <v>16462</v>
      </c>
      <c r="O47">
        <f>VLOOKUP(Patientsdetails9[[#This Row],[Patient_ID]],Financials[],5,FALSE)</f>
        <v>11868.364484943761</v>
      </c>
      <c r="P47">
        <f>VLOOKUP(Patientsdetails9[[#This Row],[Patient_ID]],Financials[],6,FALSE)</f>
        <v>4593.6355150562358</v>
      </c>
      <c r="Q47" t="str">
        <f>+_xlfn.XLOOKUP(Patientsdetails9[[#This Row],[Patient_ID]],Hospitalvisits[Patient_ID],Hospitalvisits[Hospital_Bed])</f>
        <v>ICU</v>
      </c>
      <c r="R47">
        <f>_xlfn.XLOOKUP(Patientsdetails9[[#This Row],[Patient_ID]],Hospitalvisits[Patient_ID],Hospitalvisits[Doctor_ID])</f>
        <v>93</v>
      </c>
      <c r="S47" t="str">
        <f>_xlfn.XLOOKUP(Patientsdetails9[[#This Row],[Doctor ID]],Medicals[Doctor_ID],Medicals[Department])</f>
        <v>Oncology</v>
      </c>
      <c r="T47">
        <f>_xlfn.XLOOKUP(Patientsdetails9[[#This Row],[Doctor ID]],Medicals[Doctor_ID],Medicals[Nurse_to_Patient_Ratio])</f>
        <v>18</v>
      </c>
      <c r="U47">
        <f>IFERROR(_xlfn.XLOOKUP(Patientsdetails9[[#This Row],[Patient_ID]],Emergency[Patient_ID],Emergency[ER_Visit_ID]),"No Visit")</f>
        <v>451</v>
      </c>
    </row>
    <row r="48" spans="1:21">
      <c r="A48">
        <v>54</v>
      </c>
      <c r="B48" t="s">
        <v>67</v>
      </c>
      <c r="C48">
        <v>81</v>
      </c>
      <c r="D48" t="s">
        <v>12</v>
      </c>
      <c r="E48" t="s">
        <v>10</v>
      </c>
      <c r="F48">
        <v>19.44158512536454</v>
      </c>
      <c r="G48">
        <v>0</v>
      </c>
      <c r="H48">
        <v>7</v>
      </c>
      <c r="I48">
        <f>_xlfn.XLOOKUP(Patientsdetails9[[#This Row],[Patient_ID]],Hospitalvisits[Patient_ID],Hospitalvisits[Admission_Date])</f>
        <v>44929</v>
      </c>
      <c r="J48">
        <f>_xlfn.XLOOKUP(Patientsdetails9[[#This Row],[Patient_ID]],Hospitalvisits[Patient_ID],Hospitalvisits[Discharge_Date])</f>
        <v>44932</v>
      </c>
      <c r="K48">
        <f>Patientsdetails9[[#This Row],[Discharge Date]]-Patientsdetails9[[#This Row],[Admission Date]]</f>
        <v>3</v>
      </c>
      <c r="L48" t="str">
        <f>_xlfn.XLOOKUP(Patientsdetails9[[#This Row],[Patient_ID]],Hospitalvisits[Patient_ID],Hospitalvisits[Medical_Condition])</f>
        <v>Heart Disease</v>
      </c>
      <c r="M48" t="str">
        <f>_xlfn.XLOOKUP(Patientsdetails9[[#This Row],[Patient_ID]],Hospitalvisits[Patient_ID],Hospitalvisits[Department])</f>
        <v>Cardiology</v>
      </c>
      <c r="N48">
        <f>_xlfn.XLOOKUP(Patientsdetails9[[#This Row],[Patient_ID]],Financials[Patient_ID],Financials[Total_Bill_Amount])</f>
        <v>8201</v>
      </c>
      <c r="O48">
        <f>VLOOKUP(Patientsdetails9[[#This Row],[Patient_ID]],Financials[],5,FALSE)</f>
        <v>4778.6775117843608</v>
      </c>
      <c r="P48">
        <f>VLOOKUP(Patientsdetails9[[#This Row],[Patient_ID]],Financials[],6,FALSE)</f>
        <v>3422.3224882156392</v>
      </c>
      <c r="Q48" t="str">
        <f>+_xlfn.XLOOKUP(Patientsdetails9[[#This Row],[Patient_ID]],Hospitalvisits[Patient_ID],Hospitalvisits[Hospital_Bed])</f>
        <v>Private Room</v>
      </c>
      <c r="R48">
        <f>_xlfn.XLOOKUP(Patientsdetails9[[#This Row],[Patient_ID]],Hospitalvisits[Patient_ID],Hospitalvisits[Doctor_ID])</f>
        <v>121</v>
      </c>
      <c r="S48" t="str">
        <f>_xlfn.XLOOKUP(Patientsdetails9[[#This Row],[Doctor ID]],Medicals[Doctor_ID],Medicals[Department])</f>
        <v>Pediatrics</v>
      </c>
      <c r="T48">
        <f>_xlfn.XLOOKUP(Patientsdetails9[[#This Row],[Doctor ID]],Medicals[Doctor_ID],Medicals[Nurse_to_Patient_Ratio])</f>
        <v>20</v>
      </c>
      <c r="U48" t="str">
        <f>IFERROR(_xlfn.XLOOKUP(Patientsdetails9[[#This Row],[Patient_ID]],Emergency[Patient_ID],Emergency[ER_Visit_ID]),"No Visit")</f>
        <v>No Visit</v>
      </c>
    </row>
    <row r="49" spans="1:21">
      <c r="A49">
        <v>55</v>
      </c>
      <c r="B49" t="s">
        <v>68</v>
      </c>
      <c r="C49">
        <v>6</v>
      </c>
      <c r="D49" t="s">
        <v>12</v>
      </c>
      <c r="E49" t="s">
        <v>10</v>
      </c>
      <c r="F49">
        <v>29.240644079872428</v>
      </c>
      <c r="G49">
        <v>1</v>
      </c>
      <c r="H49">
        <v>1</v>
      </c>
      <c r="I49">
        <f>_xlfn.XLOOKUP(Patientsdetails9[[#This Row],[Patient_ID]],Hospitalvisits[Patient_ID],Hospitalvisits[Admission_Date])</f>
        <v>44568</v>
      </c>
      <c r="J49">
        <f>_xlfn.XLOOKUP(Patientsdetails9[[#This Row],[Patient_ID]],Hospitalvisits[Patient_ID],Hospitalvisits[Discharge_Date])</f>
        <v>44581</v>
      </c>
      <c r="K49">
        <f>Patientsdetails9[[#This Row],[Discharge Date]]-Patientsdetails9[[#This Row],[Admission Date]]</f>
        <v>13</v>
      </c>
      <c r="L49" t="str">
        <f>_xlfn.XLOOKUP(Patientsdetails9[[#This Row],[Patient_ID]],Hospitalvisits[Patient_ID],Hospitalvisits[Medical_Condition])</f>
        <v>Tumor</v>
      </c>
      <c r="M49" t="str">
        <f>_xlfn.XLOOKUP(Patientsdetails9[[#This Row],[Patient_ID]],Hospitalvisits[Patient_ID],Hospitalvisits[Department])</f>
        <v>Oncology</v>
      </c>
      <c r="N49">
        <f>_xlfn.XLOOKUP(Patientsdetails9[[#This Row],[Patient_ID]],Financials[Patient_ID],Financials[Total_Bill_Amount])</f>
        <v>9375</v>
      </c>
      <c r="O49">
        <f>VLOOKUP(Patientsdetails9[[#This Row],[Patient_ID]],Financials[],5,FALSE)</f>
        <v>7522.8105472558627</v>
      </c>
      <c r="P49">
        <f>VLOOKUP(Patientsdetails9[[#This Row],[Patient_ID]],Financials[],6,FALSE)</f>
        <v>1852.189452744137</v>
      </c>
      <c r="Q49" t="str">
        <f>+_xlfn.XLOOKUP(Patientsdetails9[[#This Row],[Patient_ID]],Hospitalvisits[Patient_ID],Hospitalvisits[Hospital_Bed])</f>
        <v>General Ward</v>
      </c>
      <c r="R49">
        <f>_xlfn.XLOOKUP(Patientsdetails9[[#This Row],[Patient_ID]],Hospitalvisits[Patient_ID],Hospitalvisits[Doctor_ID])</f>
        <v>181</v>
      </c>
      <c r="S49" t="str">
        <f>_xlfn.XLOOKUP(Patientsdetails9[[#This Row],[Doctor ID]],Medicals[Doctor_ID],Medicals[Department])</f>
        <v>Neurology</v>
      </c>
      <c r="T49">
        <f>_xlfn.XLOOKUP(Patientsdetails9[[#This Row],[Doctor ID]],Medicals[Doctor_ID],Medicals[Nurse_to_Patient_Ratio])</f>
        <v>23</v>
      </c>
      <c r="U49">
        <f>IFERROR(_xlfn.XLOOKUP(Patientsdetails9[[#This Row],[Patient_ID]],Emergency[Patient_ID],Emergency[ER_Visit_ID]),"No Visit")</f>
        <v>985</v>
      </c>
    </row>
    <row r="50" spans="1:21">
      <c r="A50">
        <v>56</v>
      </c>
      <c r="B50" t="s">
        <v>69</v>
      </c>
      <c r="C50">
        <v>30</v>
      </c>
      <c r="D50" t="s">
        <v>9</v>
      </c>
      <c r="E50" t="s">
        <v>13</v>
      </c>
      <c r="F50">
        <v>19.402624445033691</v>
      </c>
      <c r="G50">
        <v>1</v>
      </c>
      <c r="H50">
        <v>10</v>
      </c>
      <c r="I50">
        <f>_xlfn.XLOOKUP(Patientsdetails9[[#This Row],[Patient_ID]],Hospitalvisits[Patient_ID],Hospitalvisits[Admission_Date])</f>
        <v>44652</v>
      </c>
      <c r="J50">
        <f>_xlfn.XLOOKUP(Patientsdetails9[[#This Row],[Patient_ID]],Hospitalvisits[Patient_ID],Hospitalvisits[Discharge_Date])</f>
        <v>44669</v>
      </c>
      <c r="K50">
        <f>Patientsdetails9[[#This Row],[Discharge Date]]-Patientsdetails9[[#This Row],[Admission Date]]</f>
        <v>17</v>
      </c>
      <c r="L50" t="str">
        <f>_xlfn.XLOOKUP(Patientsdetails9[[#This Row],[Patient_ID]],Hospitalvisits[Patient_ID],Hospitalvisits[Medical_Condition])</f>
        <v>Cancer</v>
      </c>
      <c r="M50" t="str">
        <f>_xlfn.XLOOKUP(Patientsdetails9[[#This Row],[Patient_ID]],Hospitalvisits[Patient_ID],Hospitalvisits[Department])</f>
        <v>Oncology</v>
      </c>
      <c r="N50">
        <f>_xlfn.XLOOKUP(Patientsdetails9[[#This Row],[Patient_ID]],Financials[Patient_ID],Financials[Total_Bill_Amount])</f>
        <v>17384</v>
      </c>
      <c r="O50">
        <f>VLOOKUP(Patientsdetails9[[#This Row],[Patient_ID]],Financials[],5,FALSE)</f>
        <v>11101.117718609041</v>
      </c>
      <c r="P50">
        <f>VLOOKUP(Patientsdetails9[[#This Row],[Patient_ID]],Financials[],6,FALSE)</f>
        <v>6282.8822813909628</v>
      </c>
      <c r="Q50" t="str">
        <f>+_xlfn.XLOOKUP(Patientsdetails9[[#This Row],[Patient_ID]],Hospitalvisits[Patient_ID],Hospitalvisits[Hospital_Bed])</f>
        <v>Private Room</v>
      </c>
      <c r="R50">
        <f>_xlfn.XLOOKUP(Patientsdetails9[[#This Row],[Patient_ID]],Hospitalvisits[Patient_ID],Hospitalvisits[Doctor_ID])</f>
        <v>5</v>
      </c>
      <c r="S50" t="str">
        <f>_xlfn.XLOOKUP(Patientsdetails9[[#This Row],[Doctor ID]],Medicals[Doctor_ID],Medicals[Department])</f>
        <v>Emergency</v>
      </c>
      <c r="T50">
        <f>_xlfn.XLOOKUP(Patientsdetails9[[#This Row],[Doctor ID]],Medicals[Doctor_ID],Medicals[Nurse_to_Patient_Ratio])</f>
        <v>10</v>
      </c>
      <c r="U50">
        <f>IFERROR(_xlfn.XLOOKUP(Patientsdetails9[[#This Row],[Patient_ID]],Emergency[Patient_ID],Emergency[ER_Visit_ID]),"No Visit")</f>
        <v>328</v>
      </c>
    </row>
    <row r="51" spans="1:21">
      <c r="A51">
        <v>57</v>
      </c>
      <c r="B51" t="s">
        <v>70</v>
      </c>
      <c r="C51">
        <v>41</v>
      </c>
      <c r="D51" t="s">
        <v>12</v>
      </c>
      <c r="E51" t="s">
        <v>13</v>
      </c>
      <c r="F51">
        <v>17.546382451322099</v>
      </c>
      <c r="G51">
        <v>5</v>
      </c>
      <c r="H51">
        <v>5</v>
      </c>
      <c r="I51">
        <f>_xlfn.XLOOKUP(Patientsdetails9[[#This Row],[Patient_ID]],Hospitalvisits[Patient_ID],Hospitalvisits[Admission_Date])</f>
        <v>44939</v>
      </c>
      <c r="J51">
        <f>_xlfn.XLOOKUP(Patientsdetails9[[#This Row],[Patient_ID]],Hospitalvisits[Patient_ID],Hospitalvisits[Discharge_Date])</f>
        <v>44943</v>
      </c>
      <c r="K51">
        <f>Patientsdetails9[[#This Row],[Discharge Date]]-Patientsdetails9[[#This Row],[Admission Date]]</f>
        <v>4</v>
      </c>
      <c r="L51" t="str">
        <f>_xlfn.XLOOKUP(Patientsdetails9[[#This Row],[Patient_ID]],Hospitalvisits[Patient_ID],Hospitalvisits[Medical_Condition])</f>
        <v>Stroke</v>
      </c>
      <c r="M51" t="str">
        <f>_xlfn.XLOOKUP(Patientsdetails9[[#This Row],[Patient_ID]],Hospitalvisits[Patient_ID],Hospitalvisits[Department])</f>
        <v>Neurology</v>
      </c>
      <c r="N51">
        <f>_xlfn.XLOOKUP(Patientsdetails9[[#This Row],[Patient_ID]],Financials[Patient_ID],Financials[Total_Bill_Amount])</f>
        <v>7590</v>
      </c>
      <c r="O51">
        <f>VLOOKUP(Patientsdetails9[[#This Row],[Patient_ID]],Financials[],5,FALSE)</f>
        <v>4933.9569695274158</v>
      </c>
      <c r="P51">
        <f>VLOOKUP(Patientsdetails9[[#This Row],[Patient_ID]],Financials[],6,FALSE)</f>
        <v>2656.0430304725842</v>
      </c>
      <c r="Q51" t="str">
        <f>+_xlfn.XLOOKUP(Patientsdetails9[[#This Row],[Patient_ID]],Hospitalvisits[Patient_ID],Hospitalvisits[Hospital_Bed])</f>
        <v>ICU</v>
      </c>
      <c r="R51">
        <f>_xlfn.XLOOKUP(Patientsdetails9[[#This Row],[Patient_ID]],Hospitalvisits[Patient_ID],Hospitalvisits[Doctor_ID])</f>
        <v>73</v>
      </c>
      <c r="S51" t="str">
        <f>_xlfn.XLOOKUP(Patientsdetails9[[#This Row],[Doctor ID]],Medicals[Doctor_ID],Medicals[Department])</f>
        <v>Neurology</v>
      </c>
      <c r="T51">
        <f>_xlfn.XLOOKUP(Patientsdetails9[[#This Row],[Doctor ID]],Medicals[Doctor_ID],Medicals[Nurse_to_Patient_Ratio])</f>
        <v>8</v>
      </c>
      <c r="U51">
        <f>IFERROR(_xlfn.XLOOKUP(Patientsdetails9[[#This Row],[Patient_ID]],Emergency[Patient_ID],Emergency[ER_Visit_ID]),"No Visit")</f>
        <v>470</v>
      </c>
    </row>
    <row r="52" spans="1:21">
      <c r="A52">
        <v>58</v>
      </c>
      <c r="B52" t="s">
        <v>71</v>
      </c>
      <c r="C52">
        <v>62</v>
      </c>
      <c r="D52" t="s">
        <v>9</v>
      </c>
      <c r="E52" t="s">
        <v>18</v>
      </c>
      <c r="F52">
        <v>24.428751616715459</v>
      </c>
      <c r="G52">
        <v>1</v>
      </c>
      <c r="H52">
        <v>7</v>
      </c>
      <c r="I52">
        <f>_xlfn.XLOOKUP(Patientsdetails9[[#This Row],[Patient_ID]],Hospitalvisits[Patient_ID],Hospitalvisits[Admission_Date])</f>
        <v>44831</v>
      </c>
      <c r="J52">
        <f>_xlfn.XLOOKUP(Patientsdetails9[[#This Row],[Patient_ID]],Hospitalvisits[Patient_ID],Hospitalvisits[Discharge_Date])</f>
        <v>44837</v>
      </c>
      <c r="K52">
        <f>Patientsdetails9[[#This Row],[Discharge Date]]-Patientsdetails9[[#This Row],[Admission Date]]</f>
        <v>6</v>
      </c>
      <c r="L52" t="str">
        <f>_xlfn.XLOOKUP(Patientsdetails9[[#This Row],[Patient_ID]],Hospitalvisits[Patient_ID],Hospitalvisits[Medical_Condition])</f>
        <v>Stroke</v>
      </c>
      <c r="M52" t="str">
        <f>_xlfn.XLOOKUP(Patientsdetails9[[#This Row],[Patient_ID]],Hospitalvisits[Patient_ID],Hospitalvisits[Department])</f>
        <v>Neurology</v>
      </c>
      <c r="N52">
        <f>_xlfn.XLOOKUP(Patientsdetails9[[#This Row],[Patient_ID]],Financials[Patient_ID],Financials[Total_Bill_Amount])</f>
        <v>17228</v>
      </c>
      <c r="O52">
        <f>VLOOKUP(Patientsdetails9[[#This Row],[Patient_ID]],Financials[],5,FALSE)</f>
        <v>15314.571997253681</v>
      </c>
      <c r="P52">
        <f>VLOOKUP(Patientsdetails9[[#This Row],[Patient_ID]],Financials[],6,FALSE)</f>
        <v>1913.4280027463169</v>
      </c>
      <c r="Q52" t="str">
        <f>+_xlfn.XLOOKUP(Patientsdetails9[[#This Row],[Patient_ID]],Hospitalvisits[Patient_ID],Hospitalvisits[Hospital_Bed])</f>
        <v>ICU</v>
      </c>
      <c r="R52">
        <f>_xlfn.XLOOKUP(Patientsdetails9[[#This Row],[Patient_ID]],Hospitalvisits[Patient_ID],Hospitalvisits[Doctor_ID])</f>
        <v>150</v>
      </c>
      <c r="S52" t="str">
        <f>_xlfn.XLOOKUP(Patientsdetails9[[#This Row],[Doctor ID]],Medicals[Doctor_ID],Medicals[Department])</f>
        <v>Oncology</v>
      </c>
      <c r="T52">
        <f>_xlfn.XLOOKUP(Patientsdetails9[[#This Row],[Doctor ID]],Medicals[Doctor_ID],Medicals[Nurse_to_Patient_Ratio])</f>
        <v>5</v>
      </c>
      <c r="U52">
        <f>IFERROR(_xlfn.XLOOKUP(Patientsdetails9[[#This Row],[Patient_ID]],Emergency[Patient_ID],Emergency[ER_Visit_ID]),"No Visit")</f>
        <v>973</v>
      </c>
    </row>
    <row r="53" spans="1:21">
      <c r="A53">
        <v>59</v>
      </c>
      <c r="B53" t="s">
        <v>72</v>
      </c>
      <c r="C53">
        <v>52</v>
      </c>
      <c r="D53" t="s">
        <v>9</v>
      </c>
      <c r="E53" t="s">
        <v>18</v>
      </c>
      <c r="F53">
        <v>16.053840507086061</v>
      </c>
      <c r="G53">
        <v>2</v>
      </c>
      <c r="H53">
        <v>10</v>
      </c>
      <c r="I53">
        <f>_xlfn.XLOOKUP(Patientsdetails9[[#This Row],[Patient_ID]],Hospitalvisits[Patient_ID],Hospitalvisits[Admission_Date])</f>
        <v>44822</v>
      </c>
      <c r="J53">
        <f>_xlfn.XLOOKUP(Patientsdetails9[[#This Row],[Patient_ID]],Hospitalvisits[Patient_ID],Hospitalvisits[Discharge_Date])</f>
        <v>44828</v>
      </c>
      <c r="K53">
        <f>Patientsdetails9[[#This Row],[Discharge Date]]-Patientsdetails9[[#This Row],[Admission Date]]</f>
        <v>6</v>
      </c>
      <c r="L53" t="str">
        <f>_xlfn.XLOOKUP(Patientsdetails9[[#This Row],[Patient_ID]],Hospitalvisits[Patient_ID],Hospitalvisits[Medical_Condition])</f>
        <v>Hypertension</v>
      </c>
      <c r="M53" t="str">
        <f>_xlfn.XLOOKUP(Patientsdetails9[[#This Row],[Patient_ID]],Hospitalvisits[Patient_ID],Hospitalvisits[Department])</f>
        <v>Cardiology</v>
      </c>
      <c r="N53">
        <f>_xlfn.XLOOKUP(Patientsdetails9[[#This Row],[Patient_ID]],Financials[Patient_ID],Financials[Total_Bill_Amount])</f>
        <v>5515</v>
      </c>
      <c r="O53">
        <f>VLOOKUP(Patientsdetails9[[#This Row],[Patient_ID]],Financials[],5,FALSE)</f>
        <v>4334.0736223853319</v>
      </c>
      <c r="P53">
        <f>VLOOKUP(Patientsdetails9[[#This Row],[Patient_ID]],Financials[],6,FALSE)</f>
        <v>1180.9263776146679</v>
      </c>
      <c r="Q53" t="str">
        <f>+_xlfn.XLOOKUP(Patientsdetails9[[#This Row],[Patient_ID]],Hospitalvisits[Patient_ID],Hospitalvisits[Hospital_Bed])</f>
        <v>Semi-Private Room</v>
      </c>
      <c r="R53">
        <f>_xlfn.XLOOKUP(Patientsdetails9[[#This Row],[Patient_ID]],Hospitalvisits[Patient_ID],Hospitalvisits[Doctor_ID])</f>
        <v>177</v>
      </c>
      <c r="S53" t="str">
        <f>_xlfn.XLOOKUP(Patientsdetails9[[#This Row],[Doctor ID]],Medicals[Doctor_ID],Medicals[Department])</f>
        <v>Emergency</v>
      </c>
      <c r="T53">
        <f>_xlfn.XLOOKUP(Patientsdetails9[[#This Row],[Doctor ID]],Medicals[Doctor_ID],Medicals[Nurse_to_Patient_Ratio])</f>
        <v>18</v>
      </c>
      <c r="U53" t="str">
        <f>IFERROR(_xlfn.XLOOKUP(Patientsdetails9[[#This Row],[Patient_ID]],Emergency[Patient_ID],Emergency[ER_Visit_ID]),"No Visit")</f>
        <v>No Visit</v>
      </c>
    </row>
    <row r="54" spans="1:21">
      <c r="A54">
        <v>60</v>
      </c>
      <c r="B54" t="s">
        <v>73</v>
      </c>
      <c r="C54">
        <v>75</v>
      </c>
      <c r="D54" t="s">
        <v>9</v>
      </c>
      <c r="E54" t="s">
        <v>18</v>
      </c>
      <c r="F54">
        <v>27.85968597476916</v>
      </c>
      <c r="G54">
        <v>1</v>
      </c>
      <c r="H54">
        <v>3</v>
      </c>
      <c r="I54">
        <f>_xlfn.XLOOKUP(Patientsdetails9[[#This Row],[Patient_ID]],Hospitalvisits[Patient_ID],Hospitalvisits[Admission_Date])</f>
        <v>45140</v>
      </c>
      <c r="J54">
        <f>_xlfn.XLOOKUP(Patientsdetails9[[#This Row],[Patient_ID]],Hospitalvisits[Patient_ID],Hospitalvisits[Discharge_Date])</f>
        <v>45143</v>
      </c>
      <c r="K54">
        <f>Patientsdetails9[[#This Row],[Discharge Date]]-Patientsdetails9[[#This Row],[Admission Date]]</f>
        <v>3</v>
      </c>
      <c r="L54" t="str">
        <f>_xlfn.XLOOKUP(Patientsdetails9[[#This Row],[Patient_ID]],Hospitalvisits[Patient_ID],Hospitalvisits[Medical_Condition])</f>
        <v>Arthritis</v>
      </c>
      <c r="M54" t="str">
        <f>_xlfn.XLOOKUP(Patientsdetails9[[#This Row],[Patient_ID]],Hospitalvisits[Patient_ID],Hospitalvisits[Department])</f>
        <v>Orthopedics</v>
      </c>
      <c r="N54">
        <f>_xlfn.XLOOKUP(Patientsdetails9[[#This Row],[Patient_ID]],Financials[Patient_ID],Financials[Total_Bill_Amount])</f>
        <v>30582</v>
      </c>
      <c r="O54">
        <f>VLOOKUP(Patientsdetails9[[#This Row],[Patient_ID]],Financials[],5,FALSE)</f>
        <v>17011.991208562529</v>
      </c>
      <c r="P54">
        <f>VLOOKUP(Patientsdetails9[[#This Row],[Patient_ID]],Financials[],6,FALSE)</f>
        <v>13570.008791437471</v>
      </c>
      <c r="Q54" t="str">
        <f>+_xlfn.XLOOKUP(Patientsdetails9[[#This Row],[Patient_ID]],Hospitalvisits[Patient_ID],Hospitalvisits[Hospital_Bed])</f>
        <v>Semi-Private Room</v>
      </c>
      <c r="R54">
        <f>_xlfn.XLOOKUP(Patientsdetails9[[#This Row],[Patient_ID]],Hospitalvisits[Patient_ID],Hospitalvisits[Doctor_ID])</f>
        <v>181</v>
      </c>
      <c r="S54" t="str">
        <f>_xlfn.XLOOKUP(Patientsdetails9[[#This Row],[Doctor ID]],Medicals[Doctor_ID],Medicals[Department])</f>
        <v>Neurology</v>
      </c>
      <c r="T54">
        <f>_xlfn.XLOOKUP(Patientsdetails9[[#This Row],[Doctor ID]],Medicals[Doctor_ID],Medicals[Nurse_to_Patient_Ratio])</f>
        <v>23</v>
      </c>
      <c r="U54">
        <f>IFERROR(_xlfn.XLOOKUP(Patientsdetails9[[#This Row],[Patient_ID]],Emergency[Patient_ID],Emergency[ER_Visit_ID]),"No Visit")</f>
        <v>11</v>
      </c>
    </row>
    <row r="55" spans="1:21">
      <c r="A55">
        <v>61</v>
      </c>
      <c r="B55" t="s">
        <v>74</v>
      </c>
      <c r="C55">
        <v>59</v>
      </c>
      <c r="D55" t="s">
        <v>12</v>
      </c>
      <c r="E55" t="s">
        <v>16</v>
      </c>
      <c r="F55">
        <v>27.113517513652369</v>
      </c>
      <c r="G55">
        <v>4</v>
      </c>
      <c r="H55">
        <v>8</v>
      </c>
      <c r="I55">
        <f>_xlfn.XLOOKUP(Patientsdetails9[[#This Row],[Patient_ID]],Hospitalvisits[Patient_ID],Hospitalvisits[Admission_Date])</f>
        <v>44794</v>
      </c>
      <c r="J55">
        <f>_xlfn.XLOOKUP(Patientsdetails9[[#This Row],[Patient_ID]],Hospitalvisits[Patient_ID],Hospitalvisits[Discharge_Date])</f>
        <v>44801</v>
      </c>
      <c r="K55">
        <f>Patientsdetails9[[#This Row],[Discharge Date]]-Patientsdetails9[[#This Row],[Admission Date]]</f>
        <v>7</v>
      </c>
      <c r="L55" t="str">
        <f>_xlfn.XLOOKUP(Patientsdetails9[[#This Row],[Patient_ID]],Hospitalvisits[Patient_ID],Hospitalvisits[Medical_Condition])</f>
        <v>Heart Disease</v>
      </c>
      <c r="M55" t="str">
        <f>_xlfn.XLOOKUP(Patientsdetails9[[#This Row],[Patient_ID]],Hospitalvisits[Patient_ID],Hospitalvisits[Department])</f>
        <v>Cardiology</v>
      </c>
      <c r="N55">
        <f>_xlfn.XLOOKUP(Patientsdetails9[[#This Row],[Patient_ID]],Financials[Patient_ID],Financials[Total_Bill_Amount])</f>
        <v>7632</v>
      </c>
      <c r="O55">
        <f>VLOOKUP(Patientsdetails9[[#This Row],[Patient_ID]],Financials[],5,FALSE)</f>
        <v>5845.1371806003408</v>
      </c>
      <c r="P55">
        <f>VLOOKUP(Patientsdetails9[[#This Row],[Patient_ID]],Financials[],6,FALSE)</f>
        <v>1786.862819399659</v>
      </c>
      <c r="Q55" t="str">
        <f>+_xlfn.XLOOKUP(Patientsdetails9[[#This Row],[Patient_ID]],Hospitalvisits[Patient_ID],Hospitalvisits[Hospital_Bed])</f>
        <v>General Ward</v>
      </c>
      <c r="R55">
        <f>_xlfn.XLOOKUP(Patientsdetails9[[#This Row],[Patient_ID]],Hospitalvisits[Patient_ID],Hospitalvisits[Doctor_ID])</f>
        <v>193</v>
      </c>
      <c r="S55" t="str">
        <f>_xlfn.XLOOKUP(Patientsdetails9[[#This Row],[Doctor ID]],Medicals[Doctor_ID],Medicals[Department])</f>
        <v>Emergency</v>
      </c>
      <c r="T55">
        <f>_xlfn.XLOOKUP(Patientsdetails9[[#This Row],[Doctor ID]],Medicals[Doctor_ID],Medicals[Nurse_to_Patient_Ratio])</f>
        <v>28</v>
      </c>
      <c r="U55">
        <f>IFERROR(_xlfn.XLOOKUP(Patientsdetails9[[#This Row],[Patient_ID]],Emergency[Patient_ID],Emergency[ER_Visit_ID]),"No Visit")</f>
        <v>501</v>
      </c>
    </row>
    <row r="56" spans="1:21">
      <c r="A56">
        <v>62</v>
      </c>
      <c r="B56" t="s">
        <v>75</v>
      </c>
      <c r="C56">
        <v>41</v>
      </c>
      <c r="D56" t="s">
        <v>12</v>
      </c>
      <c r="E56" t="s">
        <v>10</v>
      </c>
      <c r="F56">
        <v>22.228149187136609</v>
      </c>
      <c r="G56">
        <v>2</v>
      </c>
      <c r="H56">
        <v>2</v>
      </c>
      <c r="I56">
        <f>_xlfn.XLOOKUP(Patientsdetails9[[#This Row],[Patient_ID]],Hospitalvisits[Patient_ID],Hospitalvisits[Admission_Date])</f>
        <v>44691</v>
      </c>
      <c r="J56">
        <f>_xlfn.XLOOKUP(Patientsdetails9[[#This Row],[Patient_ID]],Hospitalvisits[Patient_ID],Hospitalvisits[Discharge_Date])</f>
        <v>44693</v>
      </c>
      <c r="K56">
        <f>Patientsdetails9[[#This Row],[Discharge Date]]-Patientsdetails9[[#This Row],[Admission Date]]</f>
        <v>2</v>
      </c>
      <c r="L56" t="str">
        <f>_xlfn.XLOOKUP(Patientsdetails9[[#This Row],[Patient_ID]],Hospitalvisits[Patient_ID],Hospitalvisits[Medical_Condition])</f>
        <v>Asthma</v>
      </c>
      <c r="M56" t="str">
        <f>_xlfn.XLOOKUP(Patientsdetails9[[#This Row],[Patient_ID]],Hospitalvisits[Patient_ID],Hospitalvisits[Department])</f>
        <v>Pediatrics</v>
      </c>
      <c r="N56">
        <f>_xlfn.XLOOKUP(Patientsdetails9[[#This Row],[Patient_ID]],Financials[Patient_ID],Financials[Total_Bill_Amount])</f>
        <v>11205</v>
      </c>
      <c r="O56">
        <f>VLOOKUP(Patientsdetails9[[#This Row],[Patient_ID]],Financials[],5,FALSE)</f>
        <v>7265.156311470907</v>
      </c>
      <c r="P56">
        <f>VLOOKUP(Patientsdetails9[[#This Row],[Patient_ID]],Financials[],6,FALSE)</f>
        <v>3939.843688529093</v>
      </c>
      <c r="Q56" t="str">
        <f>+_xlfn.XLOOKUP(Patientsdetails9[[#This Row],[Patient_ID]],Hospitalvisits[Patient_ID],Hospitalvisits[Hospital_Bed])</f>
        <v>Private Room</v>
      </c>
      <c r="R56">
        <f>_xlfn.XLOOKUP(Patientsdetails9[[#This Row],[Patient_ID]],Hospitalvisits[Patient_ID],Hospitalvisits[Doctor_ID])</f>
        <v>171</v>
      </c>
      <c r="S56" t="str">
        <f>_xlfn.XLOOKUP(Patientsdetails9[[#This Row],[Doctor ID]],Medicals[Doctor_ID],Medicals[Department])</f>
        <v>Pediatrics</v>
      </c>
      <c r="T56">
        <f>_xlfn.XLOOKUP(Patientsdetails9[[#This Row],[Doctor ID]],Medicals[Doctor_ID],Medicals[Nurse_to_Patient_Ratio])</f>
        <v>14</v>
      </c>
      <c r="U56" t="str">
        <f>IFERROR(_xlfn.XLOOKUP(Patientsdetails9[[#This Row],[Patient_ID]],Emergency[Patient_ID],Emergency[ER_Visit_ID]),"No Visit")</f>
        <v>No Visit</v>
      </c>
    </row>
    <row r="57" spans="1:21">
      <c r="A57">
        <v>63</v>
      </c>
      <c r="B57" t="s">
        <v>76</v>
      </c>
      <c r="C57">
        <v>29</v>
      </c>
      <c r="D57" t="s">
        <v>9</v>
      </c>
      <c r="E57" t="s">
        <v>16</v>
      </c>
      <c r="F57">
        <v>18.88388282302023</v>
      </c>
      <c r="G57">
        <v>3</v>
      </c>
      <c r="H57">
        <v>6</v>
      </c>
      <c r="I57">
        <f>_xlfn.XLOOKUP(Patientsdetails9[[#This Row],[Patient_ID]],Hospitalvisits[Patient_ID],Hospitalvisits[Admission_Date])</f>
        <v>44658</v>
      </c>
      <c r="J57">
        <f>_xlfn.XLOOKUP(Patientsdetails9[[#This Row],[Patient_ID]],Hospitalvisits[Patient_ID],Hospitalvisits[Discharge_Date])</f>
        <v>44659</v>
      </c>
      <c r="K57">
        <f>Patientsdetails9[[#This Row],[Discharge Date]]-Patientsdetails9[[#This Row],[Admission Date]]</f>
        <v>1</v>
      </c>
      <c r="L57" t="str">
        <f>_xlfn.XLOOKUP(Patientsdetails9[[#This Row],[Patient_ID]],Hospitalvisits[Patient_ID],Hospitalvisits[Medical_Condition])</f>
        <v>Allergies</v>
      </c>
      <c r="M57" t="str">
        <f>_xlfn.XLOOKUP(Patientsdetails9[[#This Row],[Patient_ID]],Hospitalvisits[Patient_ID],Hospitalvisits[Department])</f>
        <v>Pediatrics</v>
      </c>
      <c r="N57">
        <f>_xlfn.XLOOKUP(Patientsdetails9[[#This Row],[Patient_ID]],Financials[Patient_ID],Financials[Total_Bill_Amount])</f>
        <v>3821</v>
      </c>
      <c r="O57">
        <f>VLOOKUP(Patientsdetails9[[#This Row],[Patient_ID]],Financials[],5,FALSE)</f>
        <v>3361.0938084542431</v>
      </c>
      <c r="P57">
        <f>VLOOKUP(Patientsdetails9[[#This Row],[Patient_ID]],Financials[],6,FALSE)</f>
        <v>459.90619154575688</v>
      </c>
      <c r="Q57" t="str">
        <f>+_xlfn.XLOOKUP(Patientsdetails9[[#This Row],[Patient_ID]],Hospitalvisits[Patient_ID],Hospitalvisits[Hospital_Bed])</f>
        <v>General Ward</v>
      </c>
      <c r="R57">
        <f>_xlfn.XLOOKUP(Patientsdetails9[[#This Row],[Patient_ID]],Hospitalvisits[Patient_ID],Hospitalvisits[Doctor_ID])</f>
        <v>47</v>
      </c>
      <c r="S57" t="str">
        <f>_xlfn.XLOOKUP(Patientsdetails9[[#This Row],[Doctor ID]],Medicals[Doctor_ID],Medicals[Department])</f>
        <v>Oncology</v>
      </c>
      <c r="T57">
        <f>_xlfn.XLOOKUP(Patientsdetails9[[#This Row],[Doctor ID]],Medicals[Doctor_ID],Medicals[Nurse_to_Patient_Ratio])</f>
        <v>10</v>
      </c>
      <c r="U57">
        <f>IFERROR(_xlfn.XLOOKUP(Patientsdetails9[[#This Row],[Patient_ID]],Emergency[Patient_ID],Emergency[ER_Visit_ID]),"No Visit")</f>
        <v>1002</v>
      </c>
    </row>
    <row r="58" spans="1:21">
      <c r="A58">
        <v>64</v>
      </c>
      <c r="B58" t="s">
        <v>77</v>
      </c>
      <c r="C58">
        <v>56</v>
      </c>
      <c r="D58" t="s">
        <v>12</v>
      </c>
      <c r="E58" t="s">
        <v>10</v>
      </c>
      <c r="F58">
        <v>30.397951978248511</v>
      </c>
      <c r="G58">
        <v>1</v>
      </c>
      <c r="H58">
        <v>8</v>
      </c>
      <c r="I58">
        <f>_xlfn.XLOOKUP(Patientsdetails9[[#This Row],[Patient_ID]],Hospitalvisits[Patient_ID],Hospitalvisits[Admission_Date])</f>
        <v>45367</v>
      </c>
      <c r="J58">
        <f>_xlfn.XLOOKUP(Patientsdetails9[[#This Row],[Patient_ID]],Hospitalvisits[Patient_ID],Hospitalvisits[Discharge_Date])</f>
        <v>45368</v>
      </c>
      <c r="K58">
        <f>Patientsdetails9[[#This Row],[Discharge Date]]-Patientsdetails9[[#This Row],[Admission Date]]</f>
        <v>1</v>
      </c>
      <c r="L58" t="str">
        <f>_xlfn.XLOOKUP(Patientsdetails9[[#This Row],[Patient_ID]],Hospitalvisits[Patient_ID],Hospitalvisits[Medical_Condition])</f>
        <v>Severe Trauma</v>
      </c>
      <c r="M58" t="str">
        <f>_xlfn.XLOOKUP(Patientsdetails9[[#This Row],[Patient_ID]],Hospitalvisits[Patient_ID],Hospitalvisits[Department])</f>
        <v>Emergency</v>
      </c>
      <c r="N58">
        <f>_xlfn.XLOOKUP(Patientsdetails9[[#This Row],[Patient_ID]],Financials[Patient_ID],Financials[Total_Bill_Amount])</f>
        <v>28709</v>
      </c>
      <c r="O58">
        <f>VLOOKUP(Patientsdetails9[[#This Row],[Patient_ID]],Financials[],5,FALSE)</f>
        <v>21045.655297420559</v>
      </c>
      <c r="P58">
        <f>VLOOKUP(Patientsdetails9[[#This Row],[Patient_ID]],Financials[],6,FALSE)</f>
        <v>7663.3447025794449</v>
      </c>
      <c r="Q58" t="str">
        <f>+_xlfn.XLOOKUP(Patientsdetails9[[#This Row],[Patient_ID]],Hospitalvisits[Patient_ID],Hospitalvisits[Hospital_Bed])</f>
        <v>Semi-Private Room</v>
      </c>
      <c r="R58">
        <f>_xlfn.XLOOKUP(Patientsdetails9[[#This Row],[Patient_ID]],Hospitalvisits[Patient_ID],Hospitalvisits[Doctor_ID])</f>
        <v>188</v>
      </c>
      <c r="S58" t="str">
        <f>_xlfn.XLOOKUP(Patientsdetails9[[#This Row],[Doctor ID]],Medicals[Doctor_ID],Medicals[Department])</f>
        <v>Emergency</v>
      </c>
      <c r="T58">
        <f>_xlfn.XLOOKUP(Patientsdetails9[[#This Row],[Doctor ID]],Medicals[Doctor_ID],Medicals[Nurse_to_Patient_Ratio])</f>
        <v>8</v>
      </c>
      <c r="U58">
        <f>IFERROR(_xlfn.XLOOKUP(Patientsdetails9[[#This Row],[Patient_ID]],Emergency[Patient_ID],Emergency[ER_Visit_ID]),"No Visit")</f>
        <v>54</v>
      </c>
    </row>
    <row r="59" spans="1:21">
      <c r="A59">
        <v>65</v>
      </c>
      <c r="B59" t="s">
        <v>78</v>
      </c>
      <c r="C59">
        <v>87</v>
      </c>
      <c r="D59" t="s">
        <v>12</v>
      </c>
      <c r="E59" t="s">
        <v>10</v>
      </c>
      <c r="F59">
        <v>38.952981321974313</v>
      </c>
      <c r="G59">
        <v>4</v>
      </c>
      <c r="H59">
        <v>9</v>
      </c>
      <c r="I59">
        <f>_xlfn.XLOOKUP(Patientsdetails9[[#This Row],[Patient_ID]],Hospitalvisits[Patient_ID],Hospitalvisits[Admission_Date])</f>
        <v>44885</v>
      </c>
      <c r="J59">
        <f>_xlfn.XLOOKUP(Patientsdetails9[[#This Row],[Patient_ID]],Hospitalvisits[Patient_ID],Hospitalvisits[Discharge_Date])</f>
        <v>44894</v>
      </c>
      <c r="K59">
        <f>Patientsdetails9[[#This Row],[Discharge Date]]-Patientsdetails9[[#This Row],[Admission Date]]</f>
        <v>9</v>
      </c>
      <c r="L59" t="str">
        <f>_xlfn.XLOOKUP(Patientsdetails9[[#This Row],[Patient_ID]],Hospitalvisits[Patient_ID],Hospitalvisits[Medical_Condition])</f>
        <v>Cancer</v>
      </c>
      <c r="M59" t="str">
        <f>_xlfn.XLOOKUP(Patientsdetails9[[#This Row],[Patient_ID]],Hospitalvisits[Patient_ID],Hospitalvisits[Department])</f>
        <v>Oncology</v>
      </c>
      <c r="N59">
        <f>_xlfn.XLOOKUP(Patientsdetails9[[#This Row],[Patient_ID]],Financials[Patient_ID],Financials[Total_Bill_Amount])</f>
        <v>17570</v>
      </c>
      <c r="O59">
        <f>VLOOKUP(Patientsdetails9[[#This Row],[Patient_ID]],Financials[],5,FALSE)</f>
        <v>11657.98284997639</v>
      </c>
      <c r="P59">
        <f>VLOOKUP(Patientsdetails9[[#This Row],[Patient_ID]],Financials[],6,FALSE)</f>
        <v>5912.0171500236102</v>
      </c>
      <c r="Q59" t="str">
        <f>+_xlfn.XLOOKUP(Patientsdetails9[[#This Row],[Patient_ID]],Hospitalvisits[Patient_ID],Hospitalvisits[Hospital_Bed])</f>
        <v>Private Room</v>
      </c>
      <c r="R59">
        <f>_xlfn.XLOOKUP(Patientsdetails9[[#This Row],[Patient_ID]],Hospitalvisits[Patient_ID],Hospitalvisits[Doctor_ID])</f>
        <v>193</v>
      </c>
      <c r="S59" t="str">
        <f>_xlfn.XLOOKUP(Patientsdetails9[[#This Row],[Doctor ID]],Medicals[Doctor_ID],Medicals[Department])</f>
        <v>Emergency</v>
      </c>
      <c r="T59">
        <f>_xlfn.XLOOKUP(Patientsdetails9[[#This Row],[Doctor ID]],Medicals[Doctor_ID],Medicals[Nurse_to_Patient_Ratio])</f>
        <v>28</v>
      </c>
      <c r="U59">
        <f>IFERROR(_xlfn.XLOOKUP(Patientsdetails9[[#This Row],[Patient_ID]],Emergency[Patient_ID],Emergency[ER_Visit_ID]),"No Visit")</f>
        <v>1075</v>
      </c>
    </row>
    <row r="60" spans="1:21">
      <c r="A60">
        <v>66</v>
      </c>
      <c r="B60" t="s">
        <v>79</v>
      </c>
      <c r="C60">
        <v>36</v>
      </c>
      <c r="D60" t="s">
        <v>9</v>
      </c>
      <c r="E60" t="s">
        <v>10</v>
      </c>
      <c r="F60">
        <v>39.658508259325977</v>
      </c>
      <c r="G60">
        <v>4</v>
      </c>
      <c r="H60">
        <v>1</v>
      </c>
      <c r="I60">
        <f>_xlfn.XLOOKUP(Patientsdetails9[[#This Row],[Patient_ID]],Hospitalvisits[Patient_ID],Hospitalvisits[Admission_Date])</f>
        <v>45497</v>
      </c>
      <c r="J60">
        <f>_xlfn.XLOOKUP(Patientsdetails9[[#This Row],[Patient_ID]],Hospitalvisits[Patient_ID],Hospitalvisits[Discharge_Date])</f>
        <v>45499</v>
      </c>
      <c r="K60">
        <f>Patientsdetails9[[#This Row],[Discharge Date]]-Patientsdetails9[[#This Row],[Admission Date]]</f>
        <v>2</v>
      </c>
      <c r="L60" t="str">
        <f>_xlfn.XLOOKUP(Patientsdetails9[[#This Row],[Patient_ID]],Hospitalvisits[Patient_ID],Hospitalvisits[Medical_Condition])</f>
        <v>Asthma</v>
      </c>
      <c r="M60" t="str">
        <f>_xlfn.XLOOKUP(Patientsdetails9[[#This Row],[Patient_ID]],Hospitalvisits[Patient_ID],Hospitalvisits[Department])</f>
        <v>Pediatrics</v>
      </c>
      <c r="N60">
        <f>_xlfn.XLOOKUP(Patientsdetails9[[#This Row],[Patient_ID]],Financials[Patient_ID],Financials[Total_Bill_Amount])</f>
        <v>20160</v>
      </c>
      <c r="O60">
        <f>VLOOKUP(Patientsdetails9[[#This Row],[Patient_ID]],Financials[],5,FALSE)</f>
        <v>11066.504336605311</v>
      </c>
      <c r="P60">
        <f>VLOOKUP(Patientsdetails9[[#This Row],[Patient_ID]],Financials[],6,FALSE)</f>
        <v>9093.4956633946913</v>
      </c>
      <c r="Q60" t="str">
        <f>+_xlfn.XLOOKUP(Patientsdetails9[[#This Row],[Patient_ID]],Hospitalvisits[Patient_ID],Hospitalvisits[Hospital_Bed])</f>
        <v>Semi-Private Room</v>
      </c>
      <c r="R60">
        <f>_xlfn.XLOOKUP(Patientsdetails9[[#This Row],[Patient_ID]],Hospitalvisits[Patient_ID],Hospitalvisits[Doctor_ID])</f>
        <v>32</v>
      </c>
      <c r="S60" t="str">
        <f>_xlfn.XLOOKUP(Patientsdetails9[[#This Row],[Doctor ID]],Medicals[Doctor_ID],Medicals[Department])</f>
        <v>Neurology</v>
      </c>
      <c r="T60">
        <f>_xlfn.XLOOKUP(Patientsdetails9[[#This Row],[Doctor ID]],Medicals[Doctor_ID],Medicals[Nurse_to_Patient_Ratio])</f>
        <v>6</v>
      </c>
      <c r="U60">
        <f>IFERROR(_xlfn.XLOOKUP(Patientsdetails9[[#This Row],[Patient_ID]],Emergency[Patient_ID],Emergency[ER_Visit_ID]),"No Visit")</f>
        <v>1103</v>
      </c>
    </row>
    <row r="61" spans="1:21">
      <c r="A61">
        <v>67</v>
      </c>
      <c r="B61" t="s">
        <v>80</v>
      </c>
      <c r="C61">
        <v>61</v>
      </c>
      <c r="D61" t="s">
        <v>9</v>
      </c>
      <c r="E61" t="s">
        <v>18</v>
      </c>
      <c r="F61">
        <v>29.431267819826569</v>
      </c>
      <c r="G61">
        <v>5</v>
      </c>
      <c r="H61">
        <v>5</v>
      </c>
      <c r="I61">
        <f>_xlfn.XLOOKUP(Patientsdetails9[[#This Row],[Patient_ID]],Hospitalvisits[Patient_ID],Hospitalvisits[Admission_Date])</f>
        <v>44563</v>
      </c>
      <c r="J61">
        <f>_xlfn.XLOOKUP(Patientsdetails9[[#This Row],[Patient_ID]],Hospitalvisits[Patient_ID],Hospitalvisits[Discharge_Date])</f>
        <v>44572</v>
      </c>
      <c r="K61">
        <f>Patientsdetails9[[#This Row],[Discharge Date]]-Patientsdetails9[[#This Row],[Admission Date]]</f>
        <v>9</v>
      </c>
      <c r="L61" t="str">
        <f>_xlfn.XLOOKUP(Patientsdetails9[[#This Row],[Patient_ID]],Hospitalvisits[Patient_ID],Hospitalvisits[Medical_Condition])</f>
        <v>Tumor</v>
      </c>
      <c r="M61" t="str">
        <f>_xlfn.XLOOKUP(Patientsdetails9[[#This Row],[Patient_ID]],Hospitalvisits[Patient_ID],Hospitalvisits[Department])</f>
        <v>Oncology</v>
      </c>
      <c r="N61">
        <f>_xlfn.XLOOKUP(Patientsdetails9[[#This Row],[Patient_ID]],Financials[Patient_ID],Financials[Total_Bill_Amount])</f>
        <v>10193</v>
      </c>
      <c r="O61">
        <f>VLOOKUP(Patientsdetails9[[#This Row],[Patient_ID]],Financials[],5,FALSE)</f>
        <v>8692.3456671909407</v>
      </c>
      <c r="P61">
        <f>VLOOKUP(Patientsdetails9[[#This Row],[Patient_ID]],Financials[],6,FALSE)</f>
        <v>1500.654332809059</v>
      </c>
      <c r="Q61" t="str">
        <f>+_xlfn.XLOOKUP(Patientsdetails9[[#This Row],[Patient_ID]],Hospitalvisits[Patient_ID],Hospitalvisits[Hospital_Bed])</f>
        <v>General Ward</v>
      </c>
      <c r="R61">
        <f>_xlfn.XLOOKUP(Patientsdetails9[[#This Row],[Patient_ID]],Hospitalvisits[Patient_ID],Hospitalvisits[Doctor_ID])</f>
        <v>79</v>
      </c>
      <c r="S61" t="str">
        <f>_xlfn.XLOOKUP(Patientsdetails9[[#This Row],[Doctor ID]],Medicals[Doctor_ID],Medicals[Department])</f>
        <v>Orthopedics</v>
      </c>
      <c r="T61">
        <f>_xlfn.XLOOKUP(Patientsdetails9[[#This Row],[Doctor ID]],Medicals[Doctor_ID],Medicals[Nurse_to_Patient_Ratio])</f>
        <v>20</v>
      </c>
      <c r="U61">
        <f>IFERROR(_xlfn.XLOOKUP(Patientsdetails9[[#This Row],[Patient_ID]],Emergency[Patient_ID],Emergency[ER_Visit_ID]),"No Visit")</f>
        <v>393</v>
      </c>
    </row>
    <row r="62" spans="1:21">
      <c r="A62">
        <v>68</v>
      </c>
      <c r="B62" t="s">
        <v>81</v>
      </c>
      <c r="C62">
        <v>47</v>
      </c>
      <c r="D62" t="s">
        <v>9</v>
      </c>
      <c r="E62" t="s">
        <v>16</v>
      </c>
      <c r="F62">
        <v>25.60386751642638</v>
      </c>
      <c r="G62">
        <v>0</v>
      </c>
      <c r="H62">
        <v>1</v>
      </c>
      <c r="I62">
        <f>_xlfn.XLOOKUP(Patientsdetails9[[#This Row],[Patient_ID]],Hospitalvisits[Patient_ID],Hospitalvisits[Admission_Date])</f>
        <v>44719</v>
      </c>
      <c r="J62">
        <f>_xlfn.XLOOKUP(Patientsdetails9[[#This Row],[Patient_ID]],Hospitalvisits[Patient_ID],Hospitalvisits[Discharge_Date])</f>
        <v>44732</v>
      </c>
      <c r="K62">
        <f>Patientsdetails9[[#This Row],[Discharge Date]]-Patientsdetails9[[#This Row],[Admission Date]]</f>
        <v>13</v>
      </c>
      <c r="L62" t="str">
        <f>_xlfn.XLOOKUP(Patientsdetails9[[#This Row],[Patient_ID]],Hospitalvisits[Patient_ID],Hospitalvisits[Medical_Condition])</f>
        <v>Tumor</v>
      </c>
      <c r="M62" t="str">
        <f>_xlfn.XLOOKUP(Patientsdetails9[[#This Row],[Patient_ID]],Hospitalvisits[Patient_ID],Hospitalvisits[Department])</f>
        <v>Oncology</v>
      </c>
      <c r="N62">
        <f>_xlfn.XLOOKUP(Patientsdetails9[[#This Row],[Patient_ID]],Financials[Patient_ID],Financials[Total_Bill_Amount])</f>
        <v>20337</v>
      </c>
      <c r="O62">
        <f>VLOOKUP(Patientsdetails9[[#This Row],[Patient_ID]],Financials[],5,FALSE)</f>
        <v>14029.53225652859</v>
      </c>
      <c r="P62">
        <f>VLOOKUP(Patientsdetails9[[#This Row],[Patient_ID]],Financials[],6,FALSE)</f>
        <v>6307.4677434714122</v>
      </c>
      <c r="Q62" t="str">
        <f>+_xlfn.XLOOKUP(Patientsdetails9[[#This Row],[Patient_ID]],Hospitalvisits[Patient_ID],Hospitalvisits[Hospital_Bed])</f>
        <v>Private Room</v>
      </c>
      <c r="R62">
        <f>_xlfn.XLOOKUP(Patientsdetails9[[#This Row],[Patient_ID]],Hospitalvisits[Patient_ID],Hospitalvisits[Doctor_ID])</f>
        <v>137</v>
      </c>
      <c r="S62" t="str">
        <f>_xlfn.XLOOKUP(Patientsdetails9[[#This Row],[Doctor ID]],Medicals[Doctor_ID],Medicals[Department])</f>
        <v>Oncology</v>
      </c>
      <c r="T62">
        <f>_xlfn.XLOOKUP(Patientsdetails9[[#This Row],[Doctor ID]],Medicals[Doctor_ID],Medicals[Nurse_to_Patient_Ratio])</f>
        <v>30</v>
      </c>
      <c r="U62" t="str">
        <f>IFERROR(_xlfn.XLOOKUP(Patientsdetails9[[#This Row],[Patient_ID]],Emergency[Patient_ID],Emergency[ER_Visit_ID]),"No Visit")</f>
        <v>No Visit</v>
      </c>
    </row>
    <row r="63" spans="1:21">
      <c r="A63">
        <v>69</v>
      </c>
      <c r="B63" t="s">
        <v>82</v>
      </c>
      <c r="C63">
        <v>57</v>
      </c>
      <c r="D63" t="s">
        <v>12</v>
      </c>
      <c r="E63" t="s">
        <v>16</v>
      </c>
      <c r="F63">
        <v>19.883891892200062</v>
      </c>
      <c r="G63">
        <v>5</v>
      </c>
      <c r="H63">
        <v>5</v>
      </c>
      <c r="I63">
        <f>_xlfn.XLOOKUP(Patientsdetails9[[#This Row],[Patient_ID]],Hospitalvisits[Patient_ID],Hospitalvisits[Admission_Date])</f>
        <v>45082</v>
      </c>
      <c r="J63">
        <f>_xlfn.XLOOKUP(Patientsdetails9[[#This Row],[Patient_ID]],Hospitalvisits[Patient_ID],Hospitalvisits[Discharge_Date])</f>
        <v>45085</v>
      </c>
      <c r="K63">
        <f>Patientsdetails9[[#This Row],[Discharge Date]]-Patientsdetails9[[#This Row],[Admission Date]]</f>
        <v>3</v>
      </c>
      <c r="L63" t="str">
        <f>_xlfn.XLOOKUP(Patientsdetails9[[#This Row],[Patient_ID]],Hospitalvisits[Patient_ID],Hospitalvisits[Medical_Condition])</f>
        <v>Internal Bleeding</v>
      </c>
      <c r="M63" t="str">
        <f>_xlfn.XLOOKUP(Patientsdetails9[[#This Row],[Patient_ID]],Hospitalvisits[Patient_ID],Hospitalvisits[Department])</f>
        <v>Emergency</v>
      </c>
      <c r="N63">
        <f>_xlfn.XLOOKUP(Patientsdetails9[[#This Row],[Patient_ID]],Financials[Patient_ID],Financials[Total_Bill_Amount])</f>
        <v>9490</v>
      </c>
      <c r="O63">
        <f>VLOOKUP(Patientsdetails9[[#This Row],[Patient_ID]],Financials[],5,FALSE)</f>
        <v>5604.9222196689743</v>
      </c>
      <c r="P63">
        <f>VLOOKUP(Patientsdetails9[[#This Row],[Patient_ID]],Financials[],6,FALSE)</f>
        <v>3885.0777803310261</v>
      </c>
      <c r="Q63" t="str">
        <f>+_xlfn.XLOOKUP(Patientsdetails9[[#This Row],[Patient_ID]],Hospitalvisits[Patient_ID],Hospitalvisits[Hospital_Bed])</f>
        <v>ICU</v>
      </c>
      <c r="R63">
        <f>_xlfn.XLOOKUP(Patientsdetails9[[#This Row],[Patient_ID]],Hospitalvisits[Patient_ID],Hospitalvisits[Doctor_ID])</f>
        <v>70</v>
      </c>
      <c r="S63" t="str">
        <f>_xlfn.XLOOKUP(Patientsdetails9[[#This Row],[Doctor ID]],Medicals[Doctor_ID],Medicals[Department])</f>
        <v>Orthopedics</v>
      </c>
      <c r="T63">
        <f>_xlfn.XLOOKUP(Patientsdetails9[[#This Row],[Doctor ID]],Medicals[Doctor_ID],Medicals[Nurse_to_Patient_Ratio])</f>
        <v>19</v>
      </c>
      <c r="U63">
        <f>IFERROR(_xlfn.XLOOKUP(Patientsdetails9[[#This Row],[Patient_ID]],Emergency[Patient_ID],Emergency[ER_Visit_ID]),"No Visit")</f>
        <v>984</v>
      </c>
    </row>
    <row r="64" spans="1:21">
      <c r="A64">
        <v>71</v>
      </c>
      <c r="B64" t="s">
        <v>84</v>
      </c>
      <c r="C64">
        <v>19</v>
      </c>
      <c r="D64" t="s">
        <v>9</v>
      </c>
      <c r="E64" t="s">
        <v>10</v>
      </c>
      <c r="F64">
        <v>17.893490807035459</v>
      </c>
      <c r="G64">
        <v>0</v>
      </c>
      <c r="H64">
        <v>4</v>
      </c>
      <c r="I64">
        <f>_xlfn.XLOOKUP(Patientsdetails9[[#This Row],[Patient_ID]],Hospitalvisits[Patient_ID],Hospitalvisits[Admission_Date])</f>
        <v>45156</v>
      </c>
      <c r="J64">
        <f>_xlfn.XLOOKUP(Patientsdetails9[[#This Row],[Patient_ID]],Hospitalvisits[Patient_ID],Hospitalvisits[Discharge_Date])</f>
        <v>45161</v>
      </c>
      <c r="K64">
        <f>Patientsdetails9[[#This Row],[Discharge Date]]-Patientsdetails9[[#This Row],[Admission Date]]</f>
        <v>5</v>
      </c>
      <c r="L64" t="str">
        <f>_xlfn.XLOOKUP(Patientsdetails9[[#This Row],[Patient_ID]],Hospitalvisits[Patient_ID],Hospitalvisits[Medical_Condition])</f>
        <v>Arthritis</v>
      </c>
      <c r="M64" t="str">
        <f>_xlfn.XLOOKUP(Patientsdetails9[[#This Row],[Patient_ID]],Hospitalvisits[Patient_ID],Hospitalvisits[Department])</f>
        <v>Orthopedics</v>
      </c>
      <c r="N64">
        <f>_xlfn.XLOOKUP(Patientsdetails9[[#This Row],[Patient_ID]],Financials[Patient_ID],Financials[Total_Bill_Amount])</f>
        <v>19947</v>
      </c>
      <c r="O64">
        <f>VLOOKUP(Patientsdetails9[[#This Row],[Patient_ID]],Financials[],5,FALSE)</f>
        <v>13217.521838420011</v>
      </c>
      <c r="P64">
        <f>VLOOKUP(Patientsdetails9[[#This Row],[Patient_ID]],Financials[],6,FALSE)</f>
        <v>6729.4781615799911</v>
      </c>
      <c r="Q64" t="str">
        <f>+_xlfn.XLOOKUP(Patientsdetails9[[#This Row],[Patient_ID]],Hospitalvisits[Patient_ID],Hospitalvisits[Hospital_Bed])</f>
        <v>ICU</v>
      </c>
      <c r="R64">
        <f>_xlfn.XLOOKUP(Patientsdetails9[[#This Row],[Patient_ID]],Hospitalvisits[Patient_ID],Hospitalvisits[Doctor_ID])</f>
        <v>78</v>
      </c>
      <c r="S64" t="str">
        <f>_xlfn.XLOOKUP(Patientsdetails9[[#This Row],[Doctor ID]],Medicals[Doctor_ID],Medicals[Department])</f>
        <v>Cardiology</v>
      </c>
      <c r="T64">
        <f>_xlfn.XLOOKUP(Patientsdetails9[[#This Row],[Doctor ID]],Medicals[Doctor_ID],Medicals[Nurse_to_Patient_Ratio])</f>
        <v>11</v>
      </c>
      <c r="U64">
        <f>IFERROR(_xlfn.XLOOKUP(Patientsdetails9[[#This Row],[Patient_ID]],Emergency[Patient_ID],Emergency[ER_Visit_ID]),"No Visit")</f>
        <v>53</v>
      </c>
    </row>
    <row r="65" spans="1:21">
      <c r="A65">
        <v>72</v>
      </c>
      <c r="B65" t="s">
        <v>85</v>
      </c>
      <c r="C65">
        <v>90</v>
      </c>
      <c r="D65" t="s">
        <v>9</v>
      </c>
      <c r="E65" t="s">
        <v>10</v>
      </c>
      <c r="F65">
        <v>25.444024479863689</v>
      </c>
      <c r="G65">
        <v>4</v>
      </c>
      <c r="H65">
        <v>2</v>
      </c>
      <c r="I65">
        <f>_xlfn.XLOOKUP(Patientsdetails9[[#This Row],[Patient_ID]],Hospitalvisits[Patient_ID],Hospitalvisits[Admission_Date])</f>
        <v>45067</v>
      </c>
      <c r="J65">
        <f>_xlfn.XLOOKUP(Patientsdetails9[[#This Row],[Patient_ID]],Hospitalvisits[Patient_ID],Hospitalvisits[Discharge_Date])</f>
        <v>45073</v>
      </c>
      <c r="K65">
        <f>Patientsdetails9[[#This Row],[Discharge Date]]-Patientsdetails9[[#This Row],[Admission Date]]</f>
        <v>6</v>
      </c>
      <c r="L65" t="str">
        <f>_xlfn.XLOOKUP(Patientsdetails9[[#This Row],[Patient_ID]],Hospitalvisits[Patient_ID],Hospitalvisits[Medical_Condition])</f>
        <v>Hypertension</v>
      </c>
      <c r="M65" t="str">
        <f>_xlfn.XLOOKUP(Patientsdetails9[[#This Row],[Patient_ID]],Hospitalvisits[Patient_ID],Hospitalvisits[Department])</f>
        <v>Cardiology</v>
      </c>
      <c r="N65">
        <f>_xlfn.XLOOKUP(Patientsdetails9[[#This Row],[Patient_ID]],Financials[Patient_ID],Financials[Total_Bill_Amount])</f>
        <v>13613</v>
      </c>
      <c r="O65">
        <f>VLOOKUP(Patientsdetails9[[#This Row],[Patient_ID]],Financials[],5,FALSE)</f>
        <v>10699.935486384051</v>
      </c>
      <c r="P65">
        <f>VLOOKUP(Patientsdetails9[[#This Row],[Patient_ID]],Financials[],6,FALSE)</f>
        <v>2913.0645136159551</v>
      </c>
      <c r="Q65" t="str">
        <f>+_xlfn.XLOOKUP(Patientsdetails9[[#This Row],[Patient_ID]],Hospitalvisits[Patient_ID],Hospitalvisits[Hospital_Bed])</f>
        <v>Private Room</v>
      </c>
      <c r="R65">
        <f>_xlfn.XLOOKUP(Patientsdetails9[[#This Row],[Patient_ID]],Hospitalvisits[Patient_ID],Hospitalvisits[Doctor_ID])</f>
        <v>44</v>
      </c>
      <c r="S65" t="str">
        <f>_xlfn.XLOOKUP(Patientsdetails9[[#This Row],[Doctor ID]],Medicals[Doctor_ID],Medicals[Department])</f>
        <v>Emergency</v>
      </c>
      <c r="T65">
        <f>_xlfn.XLOOKUP(Patientsdetails9[[#This Row],[Doctor ID]],Medicals[Doctor_ID],Medicals[Nurse_to_Patient_Ratio])</f>
        <v>23</v>
      </c>
      <c r="U65" t="str">
        <f>IFERROR(_xlfn.XLOOKUP(Patientsdetails9[[#This Row],[Patient_ID]],Emergency[Patient_ID],Emergency[ER_Visit_ID]),"No Visit")</f>
        <v>No Visit</v>
      </c>
    </row>
    <row r="66" spans="1:21">
      <c r="A66">
        <v>73</v>
      </c>
      <c r="B66" t="s">
        <v>86</v>
      </c>
      <c r="C66">
        <v>59</v>
      </c>
      <c r="D66" t="s">
        <v>12</v>
      </c>
      <c r="E66" t="s">
        <v>18</v>
      </c>
      <c r="F66">
        <v>33.166416034223737</v>
      </c>
      <c r="G66">
        <v>0</v>
      </c>
      <c r="H66">
        <v>10</v>
      </c>
      <c r="I66">
        <f>_xlfn.XLOOKUP(Patientsdetails9[[#This Row],[Patient_ID]],Hospitalvisits[Patient_ID],Hospitalvisits[Admission_Date])</f>
        <v>44565</v>
      </c>
      <c r="J66">
        <f>_xlfn.XLOOKUP(Patientsdetails9[[#This Row],[Patient_ID]],Hospitalvisits[Patient_ID],Hospitalvisits[Discharge_Date])</f>
        <v>44568</v>
      </c>
      <c r="K66">
        <f>Patientsdetails9[[#This Row],[Discharge Date]]-Patientsdetails9[[#This Row],[Admission Date]]</f>
        <v>3</v>
      </c>
      <c r="L66" t="str">
        <f>_xlfn.XLOOKUP(Patientsdetails9[[#This Row],[Patient_ID]],Hospitalvisits[Patient_ID],Hospitalvisits[Medical_Condition])</f>
        <v>Allergies</v>
      </c>
      <c r="M66" t="str">
        <f>_xlfn.XLOOKUP(Patientsdetails9[[#This Row],[Patient_ID]],Hospitalvisits[Patient_ID],Hospitalvisits[Department])</f>
        <v>Pediatrics</v>
      </c>
      <c r="N66">
        <f>_xlfn.XLOOKUP(Patientsdetails9[[#This Row],[Patient_ID]],Financials[Patient_ID],Financials[Total_Bill_Amount])</f>
        <v>12747</v>
      </c>
      <c r="O66">
        <f>VLOOKUP(Patientsdetails9[[#This Row],[Patient_ID]],Financials[],5,FALSE)</f>
        <v>9565.9654155585249</v>
      </c>
      <c r="P66">
        <f>VLOOKUP(Patientsdetails9[[#This Row],[Patient_ID]],Financials[],6,FALSE)</f>
        <v>3181.0345844414751</v>
      </c>
      <c r="Q66" t="str">
        <f>+_xlfn.XLOOKUP(Patientsdetails9[[#This Row],[Patient_ID]],Hospitalvisits[Patient_ID],Hospitalvisits[Hospital_Bed])</f>
        <v>General Ward</v>
      </c>
      <c r="R66">
        <f>_xlfn.XLOOKUP(Patientsdetails9[[#This Row],[Patient_ID]],Hospitalvisits[Patient_ID],Hospitalvisits[Doctor_ID])</f>
        <v>94</v>
      </c>
      <c r="S66" t="str">
        <f>_xlfn.XLOOKUP(Patientsdetails9[[#This Row],[Doctor ID]],Medicals[Doctor_ID],Medicals[Department])</f>
        <v>Neurology</v>
      </c>
      <c r="T66">
        <f>_xlfn.XLOOKUP(Patientsdetails9[[#This Row],[Doctor ID]],Medicals[Doctor_ID],Medicals[Nurse_to_Patient_Ratio])</f>
        <v>28</v>
      </c>
      <c r="U66">
        <f>IFERROR(_xlfn.XLOOKUP(Patientsdetails9[[#This Row],[Patient_ID]],Emergency[Patient_ID],Emergency[ER_Visit_ID]),"No Visit")</f>
        <v>14</v>
      </c>
    </row>
    <row r="67" spans="1:21">
      <c r="A67">
        <v>74</v>
      </c>
      <c r="B67" t="s">
        <v>87</v>
      </c>
      <c r="C67">
        <v>26</v>
      </c>
      <c r="D67" t="s">
        <v>9</v>
      </c>
      <c r="E67" t="s">
        <v>16</v>
      </c>
      <c r="F67">
        <v>16.264178580453059</v>
      </c>
      <c r="G67">
        <v>2</v>
      </c>
      <c r="H67">
        <v>9</v>
      </c>
      <c r="I67">
        <f>_xlfn.XLOOKUP(Patientsdetails9[[#This Row],[Patient_ID]],Hospitalvisits[Patient_ID],Hospitalvisits[Admission_Date])</f>
        <v>44636</v>
      </c>
      <c r="J67">
        <f>_xlfn.XLOOKUP(Patientsdetails9[[#This Row],[Patient_ID]],Hospitalvisits[Patient_ID],Hospitalvisits[Discharge_Date])</f>
        <v>44637</v>
      </c>
      <c r="K67">
        <f>Patientsdetails9[[#This Row],[Discharge Date]]-Patientsdetails9[[#This Row],[Admission Date]]</f>
        <v>1</v>
      </c>
      <c r="L67" t="str">
        <f>_xlfn.XLOOKUP(Patientsdetails9[[#This Row],[Patient_ID]],Hospitalvisits[Patient_ID],Hospitalvisits[Medical_Condition])</f>
        <v>Allergies</v>
      </c>
      <c r="M67" t="str">
        <f>_xlfn.XLOOKUP(Patientsdetails9[[#This Row],[Patient_ID]],Hospitalvisits[Patient_ID],Hospitalvisits[Department])</f>
        <v>Pediatrics</v>
      </c>
      <c r="N67">
        <f>_xlfn.XLOOKUP(Patientsdetails9[[#This Row],[Patient_ID]],Financials[Patient_ID],Financials[Total_Bill_Amount])</f>
        <v>36004</v>
      </c>
      <c r="O67">
        <f>VLOOKUP(Patientsdetails9[[#This Row],[Patient_ID]],Financials[],5,FALSE)</f>
        <v>20817.88212155275</v>
      </c>
      <c r="P67">
        <f>VLOOKUP(Patientsdetails9[[#This Row],[Patient_ID]],Financials[],6,FALSE)</f>
        <v>15186.11787844725</v>
      </c>
      <c r="Q67" t="str">
        <f>+_xlfn.XLOOKUP(Patientsdetails9[[#This Row],[Patient_ID]],Hospitalvisits[Patient_ID],Hospitalvisits[Hospital_Bed])</f>
        <v>Private Room</v>
      </c>
      <c r="R67">
        <f>_xlfn.XLOOKUP(Patientsdetails9[[#This Row],[Patient_ID]],Hospitalvisits[Patient_ID],Hospitalvisits[Doctor_ID])</f>
        <v>187</v>
      </c>
      <c r="S67" t="str">
        <f>_xlfn.XLOOKUP(Patientsdetails9[[#This Row],[Doctor ID]],Medicals[Doctor_ID],Medicals[Department])</f>
        <v>Orthopedics</v>
      </c>
      <c r="T67">
        <f>_xlfn.XLOOKUP(Patientsdetails9[[#This Row],[Doctor ID]],Medicals[Doctor_ID],Medicals[Nurse_to_Patient_Ratio])</f>
        <v>6</v>
      </c>
      <c r="U67" t="str">
        <f>IFERROR(_xlfn.XLOOKUP(Patientsdetails9[[#This Row],[Patient_ID]],Emergency[Patient_ID],Emergency[ER_Visit_ID]),"No Visit")</f>
        <v>No Visit</v>
      </c>
    </row>
    <row r="68" spans="1:21">
      <c r="A68">
        <v>75</v>
      </c>
      <c r="B68" t="s">
        <v>88</v>
      </c>
      <c r="C68">
        <v>31</v>
      </c>
      <c r="D68" t="s">
        <v>9</v>
      </c>
      <c r="E68" t="s">
        <v>10</v>
      </c>
      <c r="F68">
        <v>23.618950675755691</v>
      </c>
      <c r="G68">
        <v>1</v>
      </c>
      <c r="H68">
        <v>6</v>
      </c>
      <c r="I68">
        <f>_xlfn.XLOOKUP(Patientsdetails9[[#This Row],[Patient_ID]],Hospitalvisits[Patient_ID],Hospitalvisits[Admission_Date])</f>
        <v>45208</v>
      </c>
      <c r="J68">
        <f>_xlfn.XLOOKUP(Patientsdetails9[[#This Row],[Patient_ID]],Hospitalvisits[Patient_ID],Hospitalvisits[Discharge_Date])</f>
        <v>45213</v>
      </c>
      <c r="K68">
        <f>Patientsdetails9[[#This Row],[Discharge Date]]-Patientsdetails9[[#This Row],[Admission Date]]</f>
        <v>5</v>
      </c>
      <c r="L68" t="str">
        <f>_xlfn.XLOOKUP(Patientsdetails9[[#This Row],[Patient_ID]],Hospitalvisits[Patient_ID],Hospitalvisits[Medical_Condition])</f>
        <v>Internal Bleeding</v>
      </c>
      <c r="M68" t="str">
        <f>_xlfn.XLOOKUP(Patientsdetails9[[#This Row],[Patient_ID]],Hospitalvisits[Patient_ID],Hospitalvisits[Department])</f>
        <v>Emergency</v>
      </c>
      <c r="N68">
        <f>_xlfn.XLOOKUP(Patientsdetails9[[#This Row],[Patient_ID]],Financials[Patient_ID],Financials[Total_Bill_Amount])</f>
        <v>17801</v>
      </c>
      <c r="O68">
        <f>VLOOKUP(Patientsdetails9[[#This Row],[Patient_ID]],Financials[],5,FALSE)</f>
        <v>10014.06929470553</v>
      </c>
      <c r="P68">
        <f>VLOOKUP(Patientsdetails9[[#This Row],[Patient_ID]],Financials[],6,FALSE)</f>
        <v>7786.9307052944732</v>
      </c>
      <c r="Q68" t="str">
        <f>+_xlfn.XLOOKUP(Patientsdetails9[[#This Row],[Patient_ID]],Hospitalvisits[Patient_ID],Hospitalvisits[Hospital_Bed])</f>
        <v>Semi-Private Room</v>
      </c>
      <c r="R68">
        <f>_xlfn.XLOOKUP(Patientsdetails9[[#This Row],[Patient_ID]],Hospitalvisits[Patient_ID],Hospitalvisits[Doctor_ID])</f>
        <v>8</v>
      </c>
      <c r="S68" t="str">
        <f>_xlfn.XLOOKUP(Patientsdetails9[[#This Row],[Doctor ID]],Medicals[Doctor_ID],Medicals[Department])</f>
        <v>Emergency</v>
      </c>
      <c r="T68">
        <f>_xlfn.XLOOKUP(Patientsdetails9[[#This Row],[Doctor ID]],Medicals[Doctor_ID],Medicals[Nurse_to_Patient_Ratio])</f>
        <v>18</v>
      </c>
      <c r="U68">
        <f>IFERROR(_xlfn.XLOOKUP(Patientsdetails9[[#This Row],[Patient_ID]],Emergency[Patient_ID],Emergency[ER_Visit_ID]),"No Visit")</f>
        <v>78</v>
      </c>
    </row>
    <row r="69" spans="1:21">
      <c r="A69">
        <v>76</v>
      </c>
      <c r="B69" t="s">
        <v>89</v>
      </c>
      <c r="C69">
        <v>4</v>
      </c>
      <c r="D69" t="s">
        <v>9</v>
      </c>
      <c r="E69" t="s">
        <v>10</v>
      </c>
      <c r="F69">
        <v>20.234102627222239</v>
      </c>
      <c r="G69">
        <v>0</v>
      </c>
      <c r="H69">
        <v>9</v>
      </c>
      <c r="I69">
        <f>_xlfn.XLOOKUP(Patientsdetails9[[#This Row],[Patient_ID]],Hospitalvisits[Patient_ID],Hospitalvisits[Admission_Date])</f>
        <v>45043</v>
      </c>
      <c r="J69">
        <f>_xlfn.XLOOKUP(Patientsdetails9[[#This Row],[Patient_ID]],Hospitalvisits[Patient_ID],Hospitalvisits[Discharge_Date])</f>
        <v>45050</v>
      </c>
      <c r="K69">
        <f>Patientsdetails9[[#This Row],[Discharge Date]]-Patientsdetails9[[#This Row],[Admission Date]]</f>
        <v>7</v>
      </c>
      <c r="L69" t="str">
        <f>_xlfn.XLOOKUP(Patientsdetails9[[#This Row],[Patient_ID]],Hospitalvisits[Patient_ID],Hospitalvisits[Medical_Condition])</f>
        <v>Stroke</v>
      </c>
      <c r="M69" t="str">
        <f>_xlfn.XLOOKUP(Patientsdetails9[[#This Row],[Patient_ID]],Hospitalvisits[Patient_ID],Hospitalvisits[Department])</f>
        <v>Neurology</v>
      </c>
      <c r="N69">
        <f>_xlfn.XLOOKUP(Patientsdetails9[[#This Row],[Patient_ID]],Financials[Patient_ID],Financials[Total_Bill_Amount])</f>
        <v>9684</v>
      </c>
      <c r="O69">
        <f>VLOOKUP(Patientsdetails9[[#This Row],[Patient_ID]],Financials[],5,FALSE)</f>
        <v>7469.2176331369128</v>
      </c>
      <c r="P69">
        <f>VLOOKUP(Patientsdetails9[[#This Row],[Patient_ID]],Financials[],6,FALSE)</f>
        <v>2214.7823668630872</v>
      </c>
      <c r="Q69" t="str">
        <f>+_xlfn.XLOOKUP(Patientsdetails9[[#This Row],[Patient_ID]],Hospitalvisits[Patient_ID],Hospitalvisits[Hospital_Bed])</f>
        <v>Private Room</v>
      </c>
      <c r="R69">
        <f>_xlfn.XLOOKUP(Patientsdetails9[[#This Row],[Patient_ID]],Hospitalvisits[Patient_ID],Hospitalvisits[Doctor_ID])</f>
        <v>127</v>
      </c>
      <c r="S69" t="str">
        <f>_xlfn.XLOOKUP(Patientsdetails9[[#This Row],[Doctor ID]],Medicals[Doctor_ID],Medicals[Department])</f>
        <v>Orthopedics</v>
      </c>
      <c r="T69">
        <f>_xlfn.XLOOKUP(Patientsdetails9[[#This Row],[Doctor ID]],Medicals[Doctor_ID],Medicals[Nurse_to_Patient_Ratio])</f>
        <v>16</v>
      </c>
      <c r="U69">
        <f>IFERROR(_xlfn.XLOOKUP(Patientsdetails9[[#This Row],[Patient_ID]],Emergency[Patient_ID],Emergency[ER_Visit_ID]),"No Visit")</f>
        <v>1108</v>
      </c>
    </row>
    <row r="70" spans="1:21">
      <c r="A70">
        <v>78</v>
      </c>
      <c r="B70" t="s">
        <v>91</v>
      </c>
      <c r="C70">
        <v>8</v>
      </c>
      <c r="D70" t="s">
        <v>9</v>
      </c>
      <c r="E70" t="s">
        <v>16</v>
      </c>
      <c r="F70">
        <v>23.442307372109308</v>
      </c>
      <c r="G70">
        <v>5</v>
      </c>
      <c r="H70">
        <v>3</v>
      </c>
      <c r="I70">
        <f>_xlfn.XLOOKUP(Patientsdetails9[[#This Row],[Patient_ID]],Hospitalvisits[Patient_ID],Hospitalvisits[Admission_Date])</f>
        <v>44712</v>
      </c>
      <c r="J70">
        <f>_xlfn.XLOOKUP(Patientsdetails9[[#This Row],[Patient_ID]],Hospitalvisits[Patient_ID],Hospitalvisits[Discharge_Date])</f>
        <v>44714</v>
      </c>
      <c r="K70">
        <f>Patientsdetails9[[#This Row],[Discharge Date]]-Patientsdetails9[[#This Row],[Admission Date]]</f>
        <v>2</v>
      </c>
      <c r="L70" t="str">
        <f>_xlfn.XLOOKUP(Patientsdetails9[[#This Row],[Patient_ID]],Hospitalvisits[Patient_ID],Hospitalvisits[Medical_Condition])</f>
        <v>Allergies</v>
      </c>
      <c r="M70" t="str">
        <f>_xlfn.XLOOKUP(Patientsdetails9[[#This Row],[Patient_ID]],Hospitalvisits[Patient_ID],Hospitalvisits[Department])</f>
        <v>Pediatrics</v>
      </c>
      <c r="N70">
        <f>_xlfn.XLOOKUP(Patientsdetails9[[#This Row],[Patient_ID]],Financials[Patient_ID],Financials[Total_Bill_Amount])</f>
        <v>27927</v>
      </c>
      <c r="O70">
        <f>VLOOKUP(Patientsdetails9[[#This Row],[Patient_ID]],Financials[],5,FALSE)</f>
        <v>14157.022170229749</v>
      </c>
      <c r="P70">
        <f>VLOOKUP(Patientsdetails9[[#This Row],[Patient_ID]],Financials[],6,FALSE)</f>
        <v>13769.977829770251</v>
      </c>
      <c r="Q70" t="str">
        <f>+_xlfn.XLOOKUP(Patientsdetails9[[#This Row],[Patient_ID]],Hospitalvisits[Patient_ID],Hospitalvisits[Hospital_Bed])</f>
        <v>General Ward</v>
      </c>
      <c r="R70">
        <f>_xlfn.XLOOKUP(Patientsdetails9[[#This Row],[Patient_ID]],Hospitalvisits[Patient_ID],Hospitalvisits[Doctor_ID])</f>
        <v>133</v>
      </c>
      <c r="S70" t="str">
        <f>_xlfn.XLOOKUP(Patientsdetails9[[#This Row],[Doctor ID]],Medicals[Doctor_ID],Medicals[Department])</f>
        <v>Emergency</v>
      </c>
      <c r="T70">
        <f>_xlfn.XLOOKUP(Patientsdetails9[[#This Row],[Doctor ID]],Medicals[Doctor_ID],Medicals[Nurse_to_Patient_Ratio])</f>
        <v>10</v>
      </c>
      <c r="U70">
        <f>IFERROR(_xlfn.XLOOKUP(Patientsdetails9[[#This Row],[Patient_ID]],Emergency[Patient_ID],Emergency[ER_Visit_ID]),"No Visit")</f>
        <v>75</v>
      </c>
    </row>
    <row r="71" spans="1:21">
      <c r="A71">
        <v>79</v>
      </c>
      <c r="B71" t="s">
        <v>92</v>
      </c>
      <c r="C71">
        <v>53</v>
      </c>
      <c r="D71" t="s">
        <v>9</v>
      </c>
      <c r="E71" t="s">
        <v>18</v>
      </c>
      <c r="F71">
        <v>32.268464608075988</v>
      </c>
      <c r="G71">
        <v>4</v>
      </c>
      <c r="H71">
        <v>10</v>
      </c>
      <c r="I71">
        <f>_xlfn.XLOOKUP(Patientsdetails9[[#This Row],[Patient_ID]],Hospitalvisits[Patient_ID],Hospitalvisits[Admission_Date])</f>
        <v>45035</v>
      </c>
      <c r="J71">
        <f>_xlfn.XLOOKUP(Patientsdetails9[[#This Row],[Patient_ID]],Hospitalvisits[Patient_ID],Hospitalvisits[Discharge_Date])</f>
        <v>45046</v>
      </c>
      <c r="K71">
        <f>Patientsdetails9[[#This Row],[Discharge Date]]-Patientsdetails9[[#This Row],[Admission Date]]</f>
        <v>11</v>
      </c>
      <c r="L71" t="str">
        <f>_xlfn.XLOOKUP(Patientsdetails9[[#This Row],[Patient_ID]],Hospitalvisits[Patient_ID],Hospitalvisits[Medical_Condition])</f>
        <v>Seizures</v>
      </c>
      <c r="M71" t="str">
        <f>_xlfn.XLOOKUP(Patientsdetails9[[#This Row],[Patient_ID]],Hospitalvisits[Patient_ID],Hospitalvisits[Department])</f>
        <v>Neurology</v>
      </c>
      <c r="N71">
        <f>_xlfn.XLOOKUP(Patientsdetails9[[#This Row],[Patient_ID]],Financials[Patient_ID],Financials[Total_Bill_Amount])</f>
        <v>9750</v>
      </c>
      <c r="O71">
        <f>VLOOKUP(Patientsdetails9[[#This Row],[Patient_ID]],Financials[],5,FALSE)</f>
        <v>5853.0885961067097</v>
      </c>
      <c r="P71">
        <f>VLOOKUP(Patientsdetails9[[#This Row],[Patient_ID]],Financials[],6,FALSE)</f>
        <v>3896.9114038932898</v>
      </c>
      <c r="Q71" t="str">
        <f>+_xlfn.XLOOKUP(Patientsdetails9[[#This Row],[Patient_ID]],Hospitalvisits[Patient_ID],Hospitalvisits[Hospital_Bed])</f>
        <v>General Ward</v>
      </c>
      <c r="R71">
        <f>_xlfn.XLOOKUP(Patientsdetails9[[#This Row],[Patient_ID]],Hospitalvisits[Patient_ID],Hospitalvisits[Doctor_ID])</f>
        <v>4</v>
      </c>
      <c r="S71" t="str">
        <f>_xlfn.XLOOKUP(Patientsdetails9[[#This Row],[Doctor ID]],Medicals[Doctor_ID],Medicals[Department])</f>
        <v>Pediatrics</v>
      </c>
      <c r="T71">
        <f>_xlfn.XLOOKUP(Patientsdetails9[[#This Row],[Doctor ID]],Medicals[Doctor_ID],Medicals[Nurse_to_Patient_Ratio])</f>
        <v>23</v>
      </c>
      <c r="U71">
        <f>IFERROR(_xlfn.XLOOKUP(Patientsdetails9[[#This Row],[Patient_ID]],Emergency[Patient_ID],Emergency[ER_Visit_ID]),"No Visit")</f>
        <v>771</v>
      </c>
    </row>
    <row r="72" spans="1:21">
      <c r="A72">
        <v>80</v>
      </c>
      <c r="B72" t="s">
        <v>93</v>
      </c>
      <c r="C72">
        <v>48</v>
      </c>
      <c r="D72" t="s">
        <v>9</v>
      </c>
      <c r="E72" t="s">
        <v>13</v>
      </c>
      <c r="F72">
        <v>18.647634627375069</v>
      </c>
      <c r="G72">
        <v>4</v>
      </c>
      <c r="H72">
        <v>9</v>
      </c>
      <c r="I72">
        <f>_xlfn.XLOOKUP(Patientsdetails9[[#This Row],[Patient_ID]],Hospitalvisits[Patient_ID],Hospitalvisits[Admission_Date])</f>
        <v>44580</v>
      </c>
      <c r="J72">
        <f>_xlfn.XLOOKUP(Patientsdetails9[[#This Row],[Patient_ID]],Hospitalvisits[Patient_ID],Hospitalvisits[Discharge_Date])</f>
        <v>44581</v>
      </c>
      <c r="K72">
        <f>Patientsdetails9[[#This Row],[Discharge Date]]-Patientsdetails9[[#This Row],[Admission Date]]</f>
        <v>1</v>
      </c>
      <c r="L72" t="str">
        <f>_xlfn.XLOOKUP(Patientsdetails9[[#This Row],[Patient_ID]],Hospitalvisits[Patient_ID],Hospitalvisits[Medical_Condition])</f>
        <v>Allergies</v>
      </c>
      <c r="M72" t="str">
        <f>_xlfn.XLOOKUP(Patientsdetails9[[#This Row],[Patient_ID]],Hospitalvisits[Patient_ID],Hospitalvisits[Department])</f>
        <v>Pediatrics</v>
      </c>
      <c r="N72">
        <f>_xlfn.XLOOKUP(Patientsdetails9[[#This Row],[Patient_ID]],Financials[Patient_ID],Financials[Total_Bill_Amount])</f>
        <v>21372</v>
      </c>
      <c r="O72">
        <f>VLOOKUP(Patientsdetails9[[#This Row],[Patient_ID]],Financials[],5,FALSE)</f>
        <v>14136.98702499749</v>
      </c>
      <c r="P72">
        <f>VLOOKUP(Patientsdetails9[[#This Row],[Patient_ID]],Financials[],6,FALSE)</f>
        <v>7235.0129750025062</v>
      </c>
      <c r="Q72" t="str">
        <f>+_xlfn.XLOOKUP(Patientsdetails9[[#This Row],[Patient_ID]],Hospitalvisits[Patient_ID],Hospitalvisits[Hospital_Bed])</f>
        <v>Semi-Private Room</v>
      </c>
      <c r="R72">
        <f>_xlfn.XLOOKUP(Patientsdetails9[[#This Row],[Patient_ID]],Hospitalvisits[Patient_ID],Hospitalvisits[Doctor_ID])</f>
        <v>31</v>
      </c>
      <c r="S72" t="str">
        <f>_xlfn.XLOOKUP(Patientsdetails9[[#This Row],[Doctor ID]],Medicals[Doctor_ID],Medicals[Department])</f>
        <v>Oncology</v>
      </c>
      <c r="T72">
        <f>_xlfn.XLOOKUP(Patientsdetails9[[#This Row],[Doctor ID]],Medicals[Doctor_ID],Medicals[Nurse_to_Patient_Ratio])</f>
        <v>5</v>
      </c>
      <c r="U72">
        <f>IFERROR(_xlfn.XLOOKUP(Patientsdetails9[[#This Row],[Patient_ID]],Emergency[Patient_ID],Emergency[ER_Visit_ID]),"No Visit")</f>
        <v>633</v>
      </c>
    </row>
    <row r="73" spans="1:21">
      <c r="A73">
        <v>81</v>
      </c>
      <c r="B73" t="s">
        <v>94</v>
      </c>
      <c r="C73">
        <v>10</v>
      </c>
      <c r="D73" t="s">
        <v>12</v>
      </c>
      <c r="E73" t="s">
        <v>10</v>
      </c>
      <c r="F73">
        <v>25.83242544347188</v>
      </c>
      <c r="G73">
        <v>3</v>
      </c>
      <c r="H73">
        <v>6</v>
      </c>
      <c r="I73">
        <f>_xlfn.XLOOKUP(Patientsdetails9[[#This Row],[Patient_ID]],Hospitalvisits[Patient_ID],Hospitalvisits[Admission_Date])</f>
        <v>44768</v>
      </c>
      <c r="J73">
        <f>_xlfn.XLOOKUP(Patientsdetails9[[#This Row],[Patient_ID]],Hospitalvisits[Patient_ID],Hospitalvisits[Discharge_Date])</f>
        <v>44771</v>
      </c>
      <c r="K73">
        <f>Patientsdetails9[[#This Row],[Discharge Date]]-Patientsdetails9[[#This Row],[Admission Date]]</f>
        <v>3</v>
      </c>
      <c r="L73" t="str">
        <f>_xlfn.XLOOKUP(Patientsdetails9[[#This Row],[Patient_ID]],Hospitalvisits[Patient_ID],Hospitalvisits[Medical_Condition])</f>
        <v>Asthma</v>
      </c>
      <c r="M73" t="str">
        <f>_xlfn.XLOOKUP(Patientsdetails9[[#This Row],[Patient_ID]],Hospitalvisits[Patient_ID],Hospitalvisits[Department])</f>
        <v>Pediatrics</v>
      </c>
      <c r="N73">
        <f>_xlfn.XLOOKUP(Patientsdetails9[[#This Row],[Patient_ID]],Financials[Patient_ID],Financials[Total_Bill_Amount])</f>
        <v>3274</v>
      </c>
      <c r="O73">
        <f>VLOOKUP(Patientsdetails9[[#This Row],[Patient_ID]],Financials[],5,FALSE)</f>
        <v>2316.493443446861</v>
      </c>
      <c r="P73">
        <f>VLOOKUP(Patientsdetails9[[#This Row],[Patient_ID]],Financials[],6,FALSE)</f>
        <v>957.50655655313903</v>
      </c>
      <c r="Q73" t="str">
        <f>+_xlfn.XLOOKUP(Patientsdetails9[[#This Row],[Patient_ID]],Hospitalvisits[Patient_ID],Hospitalvisits[Hospital_Bed])</f>
        <v>General Ward</v>
      </c>
      <c r="R73">
        <f>_xlfn.XLOOKUP(Patientsdetails9[[#This Row],[Patient_ID]],Hospitalvisits[Patient_ID],Hospitalvisits[Doctor_ID])</f>
        <v>59</v>
      </c>
      <c r="S73" t="str">
        <f>_xlfn.XLOOKUP(Patientsdetails9[[#This Row],[Doctor ID]],Medicals[Doctor_ID],Medicals[Department])</f>
        <v>Orthopedics</v>
      </c>
      <c r="T73">
        <f>_xlfn.XLOOKUP(Patientsdetails9[[#This Row],[Doctor ID]],Medicals[Doctor_ID],Medicals[Nurse_to_Patient_Ratio])</f>
        <v>20</v>
      </c>
      <c r="U73">
        <f>IFERROR(_xlfn.XLOOKUP(Patientsdetails9[[#This Row],[Patient_ID]],Emergency[Patient_ID],Emergency[ER_Visit_ID]),"No Visit")</f>
        <v>789</v>
      </c>
    </row>
    <row r="74" spans="1:21">
      <c r="A74">
        <v>82</v>
      </c>
      <c r="B74" t="s">
        <v>95</v>
      </c>
      <c r="C74">
        <v>21</v>
      </c>
      <c r="D74" t="s">
        <v>12</v>
      </c>
      <c r="E74" t="s">
        <v>13</v>
      </c>
      <c r="F74">
        <v>25.426131976432309</v>
      </c>
      <c r="G74">
        <v>1</v>
      </c>
      <c r="H74">
        <v>3</v>
      </c>
      <c r="I74">
        <f>_xlfn.XLOOKUP(Patientsdetails9[[#This Row],[Patient_ID]],Hospitalvisits[Patient_ID],Hospitalvisits[Admission_Date])</f>
        <v>44761</v>
      </c>
      <c r="J74">
        <f>_xlfn.XLOOKUP(Patientsdetails9[[#This Row],[Patient_ID]],Hospitalvisits[Patient_ID],Hospitalvisits[Discharge_Date])</f>
        <v>44768</v>
      </c>
      <c r="K74">
        <f>Patientsdetails9[[#This Row],[Discharge Date]]-Patientsdetails9[[#This Row],[Admission Date]]</f>
        <v>7</v>
      </c>
      <c r="L74" t="str">
        <f>_xlfn.XLOOKUP(Patientsdetails9[[#This Row],[Patient_ID]],Hospitalvisits[Patient_ID],Hospitalvisits[Medical_Condition])</f>
        <v>Heart Disease</v>
      </c>
      <c r="M74" t="str">
        <f>_xlfn.XLOOKUP(Patientsdetails9[[#This Row],[Patient_ID]],Hospitalvisits[Patient_ID],Hospitalvisits[Department])</f>
        <v>Cardiology</v>
      </c>
      <c r="N74">
        <f>_xlfn.XLOOKUP(Patientsdetails9[[#This Row],[Patient_ID]],Financials[Patient_ID],Financials[Total_Bill_Amount])</f>
        <v>5436</v>
      </c>
      <c r="O74">
        <f>VLOOKUP(Patientsdetails9[[#This Row],[Patient_ID]],Financials[],5,FALSE)</f>
        <v>4396.0387744751833</v>
      </c>
      <c r="P74">
        <f>VLOOKUP(Patientsdetails9[[#This Row],[Patient_ID]],Financials[],6,FALSE)</f>
        <v>1039.9612255248171</v>
      </c>
      <c r="Q74" t="str">
        <f>+_xlfn.XLOOKUP(Patientsdetails9[[#This Row],[Patient_ID]],Hospitalvisits[Patient_ID],Hospitalvisits[Hospital_Bed])</f>
        <v>Semi-Private Room</v>
      </c>
      <c r="R74">
        <f>_xlfn.XLOOKUP(Patientsdetails9[[#This Row],[Patient_ID]],Hospitalvisits[Patient_ID],Hospitalvisits[Doctor_ID])</f>
        <v>93</v>
      </c>
      <c r="S74" t="str">
        <f>_xlfn.XLOOKUP(Patientsdetails9[[#This Row],[Doctor ID]],Medicals[Doctor_ID],Medicals[Department])</f>
        <v>Oncology</v>
      </c>
      <c r="T74">
        <f>_xlfn.XLOOKUP(Patientsdetails9[[#This Row],[Doctor ID]],Medicals[Doctor_ID],Medicals[Nurse_to_Patient_Ratio])</f>
        <v>18</v>
      </c>
      <c r="U74">
        <f>IFERROR(_xlfn.XLOOKUP(Patientsdetails9[[#This Row],[Patient_ID]],Emergency[Patient_ID],Emergency[ER_Visit_ID]),"No Visit")</f>
        <v>402</v>
      </c>
    </row>
    <row r="75" spans="1:21">
      <c r="A75">
        <v>83</v>
      </c>
      <c r="B75" t="s">
        <v>96</v>
      </c>
      <c r="C75">
        <v>85</v>
      </c>
      <c r="D75" t="s">
        <v>9</v>
      </c>
      <c r="E75" t="s">
        <v>10</v>
      </c>
      <c r="F75">
        <v>31.991129528793621</v>
      </c>
      <c r="G75">
        <v>1</v>
      </c>
      <c r="H75">
        <v>4</v>
      </c>
      <c r="I75">
        <f>_xlfn.XLOOKUP(Patientsdetails9[[#This Row],[Patient_ID]],Hospitalvisits[Patient_ID],Hospitalvisits[Admission_Date])</f>
        <v>44914</v>
      </c>
      <c r="J75">
        <f>_xlfn.XLOOKUP(Patientsdetails9[[#This Row],[Patient_ID]],Hospitalvisits[Patient_ID],Hospitalvisits[Discharge_Date])</f>
        <v>44922</v>
      </c>
      <c r="K75">
        <f>Patientsdetails9[[#This Row],[Discharge Date]]-Patientsdetails9[[#This Row],[Admission Date]]</f>
        <v>8</v>
      </c>
      <c r="L75" t="str">
        <f>_xlfn.XLOOKUP(Patientsdetails9[[#This Row],[Patient_ID]],Hospitalvisits[Patient_ID],Hospitalvisits[Medical_Condition])</f>
        <v>Severe Trauma</v>
      </c>
      <c r="M75" t="str">
        <f>_xlfn.XLOOKUP(Patientsdetails9[[#This Row],[Patient_ID]],Hospitalvisits[Patient_ID],Hospitalvisits[Department])</f>
        <v>Emergency</v>
      </c>
      <c r="N75">
        <f>_xlfn.XLOOKUP(Patientsdetails9[[#This Row],[Patient_ID]],Financials[Patient_ID],Financials[Total_Bill_Amount])</f>
        <v>16461</v>
      </c>
      <c r="O75">
        <f>VLOOKUP(Patientsdetails9[[#This Row],[Patient_ID]],Financials[],5,FALSE)</f>
        <v>12821.38960170547</v>
      </c>
      <c r="P75">
        <f>VLOOKUP(Patientsdetails9[[#This Row],[Patient_ID]],Financials[],6,FALSE)</f>
        <v>3639.6103982945328</v>
      </c>
      <c r="Q75" t="str">
        <f>+_xlfn.XLOOKUP(Patientsdetails9[[#This Row],[Patient_ID]],Hospitalvisits[Patient_ID],Hospitalvisits[Hospital_Bed])</f>
        <v>ICU</v>
      </c>
      <c r="R75">
        <f>_xlfn.XLOOKUP(Patientsdetails9[[#This Row],[Patient_ID]],Hospitalvisits[Patient_ID],Hospitalvisits[Doctor_ID])</f>
        <v>161</v>
      </c>
      <c r="S75" t="str">
        <f>_xlfn.XLOOKUP(Patientsdetails9[[#This Row],[Doctor ID]],Medicals[Doctor_ID],Medicals[Department])</f>
        <v>Pediatrics</v>
      </c>
      <c r="T75">
        <f>_xlfn.XLOOKUP(Patientsdetails9[[#This Row],[Doctor ID]],Medicals[Doctor_ID],Medicals[Nurse_to_Patient_Ratio])</f>
        <v>9</v>
      </c>
      <c r="U75">
        <f>IFERROR(_xlfn.XLOOKUP(Patientsdetails9[[#This Row],[Patient_ID]],Emergency[Patient_ID],Emergency[ER_Visit_ID]),"No Visit")</f>
        <v>250</v>
      </c>
    </row>
    <row r="76" spans="1:21">
      <c r="A76">
        <v>84</v>
      </c>
      <c r="B76" t="s">
        <v>97</v>
      </c>
      <c r="C76">
        <v>44</v>
      </c>
      <c r="D76" t="s">
        <v>9</v>
      </c>
      <c r="E76" t="s">
        <v>16</v>
      </c>
      <c r="F76">
        <v>35.208546894518221</v>
      </c>
      <c r="G76">
        <v>1</v>
      </c>
      <c r="H76">
        <v>9</v>
      </c>
      <c r="I76">
        <f>_xlfn.XLOOKUP(Patientsdetails9[[#This Row],[Patient_ID]],Hospitalvisits[Patient_ID],Hospitalvisits[Admission_Date])</f>
        <v>44892</v>
      </c>
      <c r="J76">
        <f>_xlfn.XLOOKUP(Patientsdetails9[[#This Row],[Patient_ID]],Hospitalvisits[Patient_ID],Hospitalvisits[Discharge_Date])</f>
        <v>44898</v>
      </c>
      <c r="K76">
        <f>Patientsdetails9[[#This Row],[Discharge Date]]-Patientsdetails9[[#This Row],[Admission Date]]</f>
        <v>6</v>
      </c>
      <c r="L76" t="str">
        <f>_xlfn.XLOOKUP(Patientsdetails9[[#This Row],[Patient_ID]],Hospitalvisits[Patient_ID],Hospitalvisits[Medical_Condition])</f>
        <v>Tumor</v>
      </c>
      <c r="M76" t="str">
        <f>_xlfn.XLOOKUP(Patientsdetails9[[#This Row],[Patient_ID]],Hospitalvisits[Patient_ID],Hospitalvisits[Department])</f>
        <v>Oncology</v>
      </c>
      <c r="N76">
        <f>_xlfn.XLOOKUP(Patientsdetails9[[#This Row],[Patient_ID]],Financials[Patient_ID],Financials[Total_Bill_Amount])</f>
        <v>5019</v>
      </c>
      <c r="O76">
        <f>VLOOKUP(Patientsdetails9[[#This Row],[Patient_ID]],Financials[],5,FALSE)</f>
        <v>3190.4100832611862</v>
      </c>
      <c r="P76">
        <f>VLOOKUP(Patientsdetails9[[#This Row],[Patient_ID]],Financials[],6,FALSE)</f>
        <v>1828.5899167388141</v>
      </c>
      <c r="Q76" t="str">
        <f>+_xlfn.XLOOKUP(Patientsdetails9[[#This Row],[Patient_ID]],Hospitalvisits[Patient_ID],Hospitalvisits[Hospital_Bed])</f>
        <v>Private Room</v>
      </c>
      <c r="R76">
        <f>_xlfn.XLOOKUP(Patientsdetails9[[#This Row],[Patient_ID]],Hospitalvisits[Patient_ID],Hospitalvisits[Doctor_ID])</f>
        <v>149</v>
      </c>
      <c r="S76" t="str">
        <f>_xlfn.XLOOKUP(Patientsdetails9[[#This Row],[Doctor ID]],Medicals[Doctor_ID],Medicals[Department])</f>
        <v>Oncology</v>
      </c>
      <c r="T76">
        <f>_xlfn.XLOOKUP(Patientsdetails9[[#This Row],[Doctor ID]],Medicals[Doctor_ID],Medicals[Nurse_to_Patient_Ratio])</f>
        <v>19</v>
      </c>
      <c r="U76">
        <f>IFERROR(_xlfn.XLOOKUP(Patientsdetails9[[#This Row],[Patient_ID]],Emergency[Patient_ID],Emergency[ER_Visit_ID]),"No Visit")</f>
        <v>946</v>
      </c>
    </row>
    <row r="77" spans="1:21">
      <c r="A77">
        <v>85</v>
      </c>
      <c r="B77" t="s">
        <v>98</v>
      </c>
      <c r="C77">
        <v>59</v>
      </c>
      <c r="D77" t="s">
        <v>9</v>
      </c>
      <c r="E77" t="s">
        <v>10</v>
      </c>
      <c r="F77">
        <v>32.921932402788727</v>
      </c>
      <c r="G77">
        <v>1</v>
      </c>
      <c r="H77">
        <v>6</v>
      </c>
      <c r="I77">
        <f>_xlfn.XLOOKUP(Patientsdetails9[[#This Row],[Patient_ID]],Hospitalvisits[Patient_ID],Hospitalvisits[Admission_Date])</f>
        <v>44792</v>
      </c>
      <c r="J77">
        <f>_xlfn.XLOOKUP(Patientsdetails9[[#This Row],[Patient_ID]],Hospitalvisits[Patient_ID],Hospitalvisits[Discharge_Date])</f>
        <v>44797</v>
      </c>
      <c r="K77">
        <f>Patientsdetails9[[#This Row],[Discharge Date]]-Patientsdetails9[[#This Row],[Admission Date]]</f>
        <v>5</v>
      </c>
      <c r="L77" t="str">
        <f>_xlfn.XLOOKUP(Patientsdetails9[[#This Row],[Patient_ID]],Hospitalvisits[Patient_ID],Hospitalvisits[Medical_Condition])</f>
        <v>Stroke</v>
      </c>
      <c r="M77" t="str">
        <f>_xlfn.XLOOKUP(Patientsdetails9[[#This Row],[Patient_ID]],Hospitalvisits[Patient_ID],Hospitalvisits[Department])</f>
        <v>Neurology</v>
      </c>
      <c r="N77">
        <f>_xlfn.XLOOKUP(Patientsdetails9[[#This Row],[Patient_ID]],Financials[Patient_ID],Financials[Total_Bill_Amount])</f>
        <v>14340</v>
      </c>
      <c r="O77">
        <f>VLOOKUP(Patientsdetails9[[#This Row],[Patient_ID]],Financials[],5,FALSE)</f>
        <v>12279.34913812197</v>
      </c>
      <c r="P77">
        <f>VLOOKUP(Patientsdetails9[[#This Row],[Patient_ID]],Financials[],6,FALSE)</f>
        <v>2060.6508618780281</v>
      </c>
      <c r="Q77" t="str">
        <f>+_xlfn.XLOOKUP(Patientsdetails9[[#This Row],[Patient_ID]],Hospitalvisits[Patient_ID],Hospitalvisits[Hospital_Bed])</f>
        <v>ICU</v>
      </c>
      <c r="R77">
        <f>_xlfn.XLOOKUP(Patientsdetails9[[#This Row],[Patient_ID]],Hospitalvisits[Patient_ID],Hospitalvisits[Doctor_ID])</f>
        <v>176</v>
      </c>
      <c r="S77" t="str">
        <f>_xlfn.XLOOKUP(Patientsdetails9[[#This Row],[Doctor ID]],Medicals[Doctor_ID],Medicals[Department])</f>
        <v>Pediatrics</v>
      </c>
      <c r="T77">
        <f>_xlfn.XLOOKUP(Patientsdetails9[[#This Row],[Doctor ID]],Medicals[Doctor_ID],Medicals[Nurse_to_Patient_Ratio])</f>
        <v>8</v>
      </c>
      <c r="U77">
        <f>IFERROR(_xlfn.XLOOKUP(Patientsdetails9[[#This Row],[Patient_ID]],Emergency[Patient_ID],Emergency[ER_Visit_ID]),"No Visit")</f>
        <v>235</v>
      </c>
    </row>
    <row r="78" spans="1:21">
      <c r="A78">
        <v>86</v>
      </c>
      <c r="B78" t="s">
        <v>99</v>
      </c>
      <c r="C78">
        <v>63</v>
      </c>
      <c r="D78" t="s">
        <v>9</v>
      </c>
      <c r="E78" t="s">
        <v>10</v>
      </c>
      <c r="F78">
        <v>17.82498421504577</v>
      </c>
      <c r="G78">
        <v>3</v>
      </c>
      <c r="H78">
        <v>10</v>
      </c>
      <c r="I78">
        <f>_xlfn.XLOOKUP(Patientsdetails9[[#This Row],[Patient_ID]],Hospitalvisits[Patient_ID],Hospitalvisits[Admission_Date])</f>
        <v>44842</v>
      </c>
      <c r="J78">
        <f>_xlfn.XLOOKUP(Patientsdetails9[[#This Row],[Patient_ID]],Hospitalvisits[Patient_ID],Hospitalvisits[Discharge_Date])</f>
        <v>44850</v>
      </c>
      <c r="K78">
        <f>Patientsdetails9[[#This Row],[Discharge Date]]-Patientsdetails9[[#This Row],[Admission Date]]</f>
        <v>8</v>
      </c>
      <c r="L78" t="str">
        <f>_xlfn.XLOOKUP(Patientsdetails9[[#This Row],[Patient_ID]],Hospitalvisits[Patient_ID],Hospitalvisits[Medical_Condition])</f>
        <v>Stroke</v>
      </c>
      <c r="M78" t="str">
        <f>_xlfn.XLOOKUP(Patientsdetails9[[#This Row],[Patient_ID]],Hospitalvisits[Patient_ID],Hospitalvisits[Department])</f>
        <v>Neurology</v>
      </c>
      <c r="N78">
        <f>_xlfn.XLOOKUP(Patientsdetails9[[#This Row],[Patient_ID]],Financials[Patient_ID],Financials[Total_Bill_Amount])</f>
        <v>15051</v>
      </c>
      <c r="O78">
        <f>VLOOKUP(Patientsdetails9[[#This Row],[Patient_ID]],Financials[],5,FALSE)</f>
        <v>9833.650250604187</v>
      </c>
      <c r="P78">
        <f>VLOOKUP(Patientsdetails9[[#This Row],[Patient_ID]],Financials[],6,FALSE)</f>
        <v>5217.349749395813</v>
      </c>
      <c r="Q78" t="str">
        <f>+_xlfn.XLOOKUP(Patientsdetails9[[#This Row],[Patient_ID]],Hospitalvisits[Patient_ID],Hospitalvisits[Hospital_Bed])</f>
        <v>Semi-Private Room</v>
      </c>
      <c r="R78">
        <f>_xlfn.XLOOKUP(Patientsdetails9[[#This Row],[Patient_ID]],Hospitalvisits[Patient_ID],Hospitalvisits[Doctor_ID])</f>
        <v>128</v>
      </c>
      <c r="S78" t="str">
        <f>_xlfn.XLOOKUP(Patientsdetails9[[#This Row],[Doctor ID]],Medicals[Doctor_ID],Medicals[Department])</f>
        <v>Pediatrics</v>
      </c>
      <c r="T78">
        <f>_xlfn.XLOOKUP(Patientsdetails9[[#This Row],[Doctor ID]],Medicals[Doctor_ID],Medicals[Nurse_to_Patient_Ratio])</f>
        <v>15</v>
      </c>
      <c r="U78">
        <f>IFERROR(_xlfn.XLOOKUP(Patientsdetails9[[#This Row],[Patient_ID]],Emergency[Patient_ID],Emergency[ER_Visit_ID]),"No Visit")</f>
        <v>154</v>
      </c>
    </row>
    <row r="79" spans="1:21">
      <c r="A79">
        <v>87</v>
      </c>
      <c r="B79" t="s">
        <v>100</v>
      </c>
      <c r="C79">
        <v>4</v>
      </c>
      <c r="D79" t="s">
        <v>9</v>
      </c>
      <c r="E79" t="s">
        <v>10</v>
      </c>
      <c r="F79">
        <v>23.837537049941179</v>
      </c>
      <c r="G79">
        <v>4</v>
      </c>
      <c r="H79">
        <v>2</v>
      </c>
      <c r="I79">
        <f>_xlfn.XLOOKUP(Patientsdetails9[[#This Row],[Patient_ID]],Hospitalvisits[Patient_ID],Hospitalvisits[Admission_Date])</f>
        <v>45223</v>
      </c>
      <c r="J79">
        <f>_xlfn.XLOOKUP(Patientsdetails9[[#This Row],[Patient_ID]],Hospitalvisits[Patient_ID],Hospitalvisits[Discharge_Date])</f>
        <v>45230</v>
      </c>
      <c r="K79">
        <f>Patientsdetails9[[#This Row],[Discharge Date]]-Patientsdetails9[[#This Row],[Admission Date]]</f>
        <v>7</v>
      </c>
      <c r="L79" t="str">
        <f>_xlfn.XLOOKUP(Patientsdetails9[[#This Row],[Patient_ID]],Hospitalvisits[Patient_ID],Hospitalvisits[Medical_Condition])</f>
        <v>Stroke</v>
      </c>
      <c r="M79" t="str">
        <f>_xlfn.XLOOKUP(Patientsdetails9[[#This Row],[Patient_ID]],Hospitalvisits[Patient_ID],Hospitalvisits[Department])</f>
        <v>Neurology</v>
      </c>
      <c r="N79">
        <f>_xlfn.XLOOKUP(Patientsdetails9[[#This Row],[Patient_ID]],Financials[Patient_ID],Financials[Total_Bill_Amount])</f>
        <v>16236</v>
      </c>
      <c r="O79">
        <f>VLOOKUP(Patientsdetails9[[#This Row],[Patient_ID]],Financials[],5,FALSE)</f>
        <v>9519.5779682739576</v>
      </c>
      <c r="P79">
        <f>VLOOKUP(Patientsdetails9[[#This Row],[Patient_ID]],Financials[],6,FALSE)</f>
        <v>6716.4220317260424</v>
      </c>
      <c r="Q79" t="str">
        <f>+_xlfn.XLOOKUP(Patientsdetails9[[#This Row],[Patient_ID]],Hospitalvisits[Patient_ID],Hospitalvisits[Hospital_Bed])</f>
        <v>Private Room</v>
      </c>
      <c r="R79">
        <f>_xlfn.XLOOKUP(Patientsdetails9[[#This Row],[Patient_ID]],Hospitalvisits[Patient_ID],Hospitalvisits[Doctor_ID])</f>
        <v>49</v>
      </c>
      <c r="S79" t="str">
        <f>_xlfn.XLOOKUP(Patientsdetails9[[#This Row],[Doctor ID]],Medicals[Doctor_ID],Medicals[Department])</f>
        <v>Oncology</v>
      </c>
      <c r="T79">
        <f>_xlfn.XLOOKUP(Patientsdetails9[[#This Row],[Doctor ID]],Medicals[Doctor_ID],Medicals[Nurse_to_Patient_Ratio])</f>
        <v>22</v>
      </c>
      <c r="U79" t="str">
        <f>IFERROR(_xlfn.XLOOKUP(Patientsdetails9[[#This Row],[Patient_ID]],Emergency[Patient_ID],Emergency[ER_Visit_ID]),"No Visit")</f>
        <v>No Visit</v>
      </c>
    </row>
    <row r="80" spans="1:21">
      <c r="A80">
        <v>89</v>
      </c>
      <c r="B80" t="s">
        <v>102</v>
      </c>
      <c r="C80">
        <v>6</v>
      </c>
      <c r="D80" t="s">
        <v>9</v>
      </c>
      <c r="E80" t="s">
        <v>16</v>
      </c>
      <c r="F80">
        <v>24.08603412816456</v>
      </c>
      <c r="G80">
        <v>0</v>
      </c>
      <c r="H80">
        <v>8</v>
      </c>
      <c r="I80">
        <f>_xlfn.XLOOKUP(Patientsdetails9[[#This Row],[Patient_ID]],Hospitalvisits[Patient_ID],Hospitalvisits[Admission_Date])</f>
        <v>44600</v>
      </c>
      <c r="J80">
        <f>_xlfn.XLOOKUP(Patientsdetails9[[#This Row],[Patient_ID]],Hospitalvisits[Patient_ID],Hospitalvisits[Discharge_Date])</f>
        <v>44610</v>
      </c>
      <c r="K80">
        <f>Patientsdetails9[[#This Row],[Discharge Date]]-Patientsdetails9[[#This Row],[Admission Date]]</f>
        <v>10</v>
      </c>
      <c r="L80" t="str">
        <f>_xlfn.XLOOKUP(Patientsdetails9[[#This Row],[Patient_ID]],Hospitalvisits[Patient_ID],Hospitalvisits[Medical_Condition])</f>
        <v>Cancer</v>
      </c>
      <c r="M80" t="str">
        <f>_xlfn.XLOOKUP(Patientsdetails9[[#This Row],[Patient_ID]],Hospitalvisits[Patient_ID],Hospitalvisits[Department])</f>
        <v>Oncology</v>
      </c>
      <c r="N80">
        <f>_xlfn.XLOOKUP(Patientsdetails9[[#This Row],[Patient_ID]],Financials[Patient_ID],Financials[Total_Bill_Amount])</f>
        <v>19077</v>
      </c>
      <c r="O80">
        <f>VLOOKUP(Patientsdetails9[[#This Row],[Patient_ID]],Financials[],5,FALSE)</f>
        <v>11133.90822710666</v>
      </c>
      <c r="P80">
        <f>VLOOKUP(Patientsdetails9[[#This Row],[Patient_ID]],Financials[],6,FALSE)</f>
        <v>7943.0917728933382</v>
      </c>
      <c r="Q80" t="str">
        <f>+_xlfn.XLOOKUP(Patientsdetails9[[#This Row],[Patient_ID]],Hospitalvisits[Patient_ID],Hospitalvisits[Hospital_Bed])</f>
        <v>Private Room</v>
      </c>
      <c r="R80">
        <f>_xlfn.XLOOKUP(Patientsdetails9[[#This Row],[Patient_ID]],Hospitalvisits[Patient_ID],Hospitalvisits[Doctor_ID])</f>
        <v>28</v>
      </c>
      <c r="S80" t="str">
        <f>_xlfn.XLOOKUP(Patientsdetails9[[#This Row],[Doctor ID]],Medicals[Doctor_ID],Medicals[Department])</f>
        <v>Emergency</v>
      </c>
      <c r="T80">
        <f>_xlfn.XLOOKUP(Patientsdetails9[[#This Row],[Doctor ID]],Medicals[Doctor_ID],Medicals[Nurse_to_Patient_Ratio])</f>
        <v>20</v>
      </c>
      <c r="U80" t="str">
        <f>IFERROR(_xlfn.XLOOKUP(Patientsdetails9[[#This Row],[Patient_ID]],Emergency[Patient_ID],Emergency[ER_Visit_ID]),"No Visit")</f>
        <v>No Visit</v>
      </c>
    </row>
    <row r="81" spans="1:21">
      <c r="A81">
        <v>90</v>
      </c>
      <c r="B81" t="s">
        <v>103</v>
      </c>
      <c r="C81">
        <v>31</v>
      </c>
      <c r="D81" t="s">
        <v>9</v>
      </c>
      <c r="E81" t="s">
        <v>10</v>
      </c>
      <c r="F81">
        <v>30.360243373875431</v>
      </c>
      <c r="G81">
        <v>1</v>
      </c>
      <c r="H81">
        <v>4</v>
      </c>
      <c r="I81">
        <f>_xlfn.XLOOKUP(Patientsdetails9[[#This Row],[Patient_ID]],Hospitalvisits[Patient_ID],Hospitalvisits[Admission_Date])</f>
        <v>44599</v>
      </c>
      <c r="J81">
        <f>_xlfn.XLOOKUP(Patientsdetails9[[#This Row],[Patient_ID]],Hospitalvisits[Patient_ID],Hospitalvisits[Discharge_Date])</f>
        <v>44602</v>
      </c>
      <c r="K81">
        <f>Patientsdetails9[[#This Row],[Discharge Date]]-Patientsdetails9[[#This Row],[Admission Date]]</f>
        <v>3</v>
      </c>
      <c r="L81" t="str">
        <f>_xlfn.XLOOKUP(Patientsdetails9[[#This Row],[Patient_ID]],Hospitalvisits[Patient_ID],Hospitalvisits[Medical_Condition])</f>
        <v>Internal Bleeding</v>
      </c>
      <c r="M81" t="str">
        <f>_xlfn.XLOOKUP(Patientsdetails9[[#This Row],[Patient_ID]],Hospitalvisits[Patient_ID],Hospitalvisits[Department])</f>
        <v>Emergency</v>
      </c>
      <c r="N81">
        <f>_xlfn.XLOOKUP(Patientsdetails9[[#This Row],[Patient_ID]],Financials[Patient_ID],Financials[Total_Bill_Amount])</f>
        <v>27712</v>
      </c>
      <c r="O81">
        <f>VLOOKUP(Patientsdetails9[[#This Row],[Patient_ID]],Financials[],5,FALSE)</f>
        <v>15711.52182323116</v>
      </c>
      <c r="P81">
        <f>VLOOKUP(Patientsdetails9[[#This Row],[Patient_ID]],Financials[],6,FALSE)</f>
        <v>12000.47817676884</v>
      </c>
      <c r="Q81" t="str">
        <f>+_xlfn.XLOOKUP(Patientsdetails9[[#This Row],[Patient_ID]],Hospitalvisits[Patient_ID],Hospitalvisits[Hospital_Bed])</f>
        <v>ICU</v>
      </c>
      <c r="R81">
        <f>_xlfn.XLOOKUP(Patientsdetails9[[#This Row],[Patient_ID]],Hospitalvisits[Patient_ID],Hospitalvisits[Doctor_ID])</f>
        <v>12</v>
      </c>
      <c r="S81" t="str">
        <f>_xlfn.XLOOKUP(Patientsdetails9[[#This Row],[Doctor ID]],Medicals[Doctor_ID],Medicals[Department])</f>
        <v>Orthopedics</v>
      </c>
      <c r="T81">
        <f>_xlfn.XLOOKUP(Patientsdetails9[[#This Row],[Doctor ID]],Medicals[Doctor_ID],Medicals[Nurse_to_Patient_Ratio])</f>
        <v>14</v>
      </c>
      <c r="U81">
        <f>IFERROR(_xlfn.XLOOKUP(Patientsdetails9[[#This Row],[Patient_ID]],Emergency[Patient_ID],Emergency[ER_Visit_ID]),"No Visit")</f>
        <v>35</v>
      </c>
    </row>
    <row r="82" spans="1:21">
      <c r="A82">
        <v>91</v>
      </c>
      <c r="B82" t="s">
        <v>104</v>
      </c>
      <c r="C82">
        <v>83</v>
      </c>
      <c r="D82" t="s">
        <v>9</v>
      </c>
      <c r="E82" t="s">
        <v>18</v>
      </c>
      <c r="F82">
        <v>36.62063423922784</v>
      </c>
      <c r="G82">
        <v>2</v>
      </c>
      <c r="H82">
        <v>4</v>
      </c>
      <c r="I82">
        <f>_xlfn.XLOOKUP(Patientsdetails9[[#This Row],[Patient_ID]],Hospitalvisits[Patient_ID],Hospitalvisits[Admission_Date])</f>
        <v>44873</v>
      </c>
      <c r="J82">
        <f>_xlfn.XLOOKUP(Patientsdetails9[[#This Row],[Patient_ID]],Hospitalvisits[Patient_ID],Hospitalvisits[Discharge_Date])</f>
        <v>44876</v>
      </c>
      <c r="K82">
        <f>Patientsdetails9[[#This Row],[Discharge Date]]-Patientsdetails9[[#This Row],[Admission Date]]</f>
        <v>3</v>
      </c>
      <c r="L82" t="str">
        <f>_xlfn.XLOOKUP(Patientsdetails9[[#This Row],[Patient_ID]],Hospitalvisits[Patient_ID],Hospitalvisits[Medical_Condition])</f>
        <v>Heart Disease</v>
      </c>
      <c r="M82" t="str">
        <f>_xlfn.XLOOKUP(Patientsdetails9[[#This Row],[Patient_ID]],Hospitalvisits[Patient_ID],Hospitalvisits[Department])</f>
        <v>Cardiology</v>
      </c>
      <c r="N82">
        <f>_xlfn.XLOOKUP(Patientsdetails9[[#This Row],[Patient_ID]],Financials[Patient_ID],Financials[Total_Bill_Amount])</f>
        <v>24597</v>
      </c>
      <c r="O82">
        <f>VLOOKUP(Patientsdetails9[[#This Row],[Patient_ID]],Financials[],5,FALSE)</f>
        <v>21103.903362819299</v>
      </c>
      <c r="P82">
        <f>VLOOKUP(Patientsdetails9[[#This Row],[Patient_ID]],Financials[],6,FALSE)</f>
        <v>3493.096637180704</v>
      </c>
      <c r="Q82" t="str">
        <f>+_xlfn.XLOOKUP(Patientsdetails9[[#This Row],[Patient_ID]],Hospitalvisits[Patient_ID],Hospitalvisits[Hospital_Bed])</f>
        <v>General Ward</v>
      </c>
      <c r="R82">
        <f>_xlfn.XLOOKUP(Patientsdetails9[[#This Row],[Patient_ID]],Hospitalvisits[Patient_ID],Hospitalvisits[Doctor_ID])</f>
        <v>89</v>
      </c>
      <c r="S82" t="str">
        <f>_xlfn.XLOOKUP(Patientsdetails9[[#This Row],[Doctor ID]],Medicals[Doctor_ID],Medicals[Department])</f>
        <v>Pediatrics</v>
      </c>
      <c r="T82">
        <f>_xlfn.XLOOKUP(Patientsdetails9[[#This Row],[Doctor ID]],Medicals[Doctor_ID],Medicals[Nurse_to_Patient_Ratio])</f>
        <v>7</v>
      </c>
      <c r="U82">
        <f>IFERROR(_xlfn.XLOOKUP(Patientsdetails9[[#This Row],[Patient_ID]],Emergency[Patient_ID],Emergency[ER_Visit_ID]),"No Visit")</f>
        <v>349</v>
      </c>
    </row>
    <row r="83" spans="1:21">
      <c r="A83">
        <v>92</v>
      </c>
      <c r="B83" t="s">
        <v>105</v>
      </c>
      <c r="C83">
        <v>58</v>
      </c>
      <c r="D83" t="s">
        <v>12</v>
      </c>
      <c r="E83" t="s">
        <v>16</v>
      </c>
      <c r="F83">
        <v>29.091677976824641</v>
      </c>
      <c r="G83">
        <v>3</v>
      </c>
      <c r="H83">
        <v>4</v>
      </c>
      <c r="I83">
        <f>_xlfn.XLOOKUP(Patientsdetails9[[#This Row],[Patient_ID]],Hospitalvisits[Patient_ID],Hospitalvisits[Admission_Date])</f>
        <v>45202</v>
      </c>
      <c r="J83">
        <f>_xlfn.XLOOKUP(Patientsdetails9[[#This Row],[Patient_ID]],Hospitalvisits[Patient_ID],Hospitalvisits[Discharge_Date])</f>
        <v>45203</v>
      </c>
      <c r="K83">
        <f>Patientsdetails9[[#This Row],[Discharge Date]]-Patientsdetails9[[#This Row],[Admission Date]]</f>
        <v>1</v>
      </c>
      <c r="L83" t="str">
        <f>_xlfn.XLOOKUP(Patientsdetails9[[#This Row],[Patient_ID]],Hospitalvisits[Patient_ID],Hospitalvisits[Medical_Condition])</f>
        <v>Severe Trauma</v>
      </c>
      <c r="M83" t="str">
        <f>_xlfn.XLOOKUP(Patientsdetails9[[#This Row],[Patient_ID]],Hospitalvisits[Patient_ID],Hospitalvisits[Department])</f>
        <v>Emergency</v>
      </c>
      <c r="N83">
        <f>_xlfn.XLOOKUP(Patientsdetails9[[#This Row],[Patient_ID]],Financials[Patient_ID],Financials[Total_Bill_Amount])</f>
        <v>8903</v>
      </c>
      <c r="O83">
        <f>VLOOKUP(Patientsdetails9[[#This Row],[Patient_ID]],Financials[],5,FALSE)</f>
        <v>5556.3173536063186</v>
      </c>
      <c r="P83">
        <f>VLOOKUP(Patientsdetails9[[#This Row],[Patient_ID]],Financials[],6,FALSE)</f>
        <v>3346.6826463936809</v>
      </c>
      <c r="Q83" t="str">
        <f>+_xlfn.XLOOKUP(Patientsdetails9[[#This Row],[Patient_ID]],Hospitalvisits[Patient_ID],Hospitalvisits[Hospital_Bed])</f>
        <v>General Ward</v>
      </c>
      <c r="R83">
        <f>_xlfn.XLOOKUP(Patientsdetails9[[#This Row],[Patient_ID]],Hospitalvisits[Patient_ID],Hospitalvisits[Doctor_ID])</f>
        <v>199</v>
      </c>
      <c r="S83" t="str">
        <f>_xlfn.XLOOKUP(Patientsdetails9[[#This Row],[Doctor ID]],Medicals[Doctor_ID],Medicals[Department])</f>
        <v>Neurology</v>
      </c>
      <c r="T83">
        <f>_xlfn.XLOOKUP(Patientsdetails9[[#This Row],[Doctor ID]],Medicals[Doctor_ID],Medicals[Nurse_to_Patient_Ratio])</f>
        <v>30</v>
      </c>
      <c r="U83">
        <f>IFERROR(_xlfn.XLOOKUP(Patientsdetails9[[#This Row],[Patient_ID]],Emergency[Patient_ID],Emergency[ER_Visit_ID]),"No Visit")</f>
        <v>841</v>
      </c>
    </row>
    <row r="84" spans="1:21">
      <c r="A84">
        <v>93</v>
      </c>
      <c r="B84" t="s">
        <v>106</v>
      </c>
      <c r="C84">
        <v>16</v>
      </c>
      <c r="D84" t="s">
        <v>12</v>
      </c>
      <c r="E84" t="s">
        <v>13</v>
      </c>
      <c r="F84">
        <v>39.204198345666128</v>
      </c>
      <c r="G84">
        <v>1</v>
      </c>
      <c r="H84">
        <v>3</v>
      </c>
      <c r="I84">
        <f>_xlfn.XLOOKUP(Patientsdetails9[[#This Row],[Patient_ID]],Hospitalvisits[Patient_ID],Hospitalvisits[Admission_Date])</f>
        <v>44740</v>
      </c>
      <c r="J84">
        <f>_xlfn.XLOOKUP(Patientsdetails9[[#This Row],[Patient_ID]],Hospitalvisits[Patient_ID],Hospitalvisits[Discharge_Date])</f>
        <v>44760</v>
      </c>
      <c r="K84">
        <f>Patientsdetails9[[#This Row],[Discharge Date]]-Patientsdetails9[[#This Row],[Admission Date]]</f>
        <v>20</v>
      </c>
      <c r="L84" t="str">
        <f>_xlfn.XLOOKUP(Patientsdetails9[[#This Row],[Patient_ID]],Hospitalvisits[Patient_ID],Hospitalvisits[Medical_Condition])</f>
        <v>Cancer</v>
      </c>
      <c r="M84" t="str">
        <f>_xlfn.XLOOKUP(Patientsdetails9[[#This Row],[Patient_ID]],Hospitalvisits[Patient_ID],Hospitalvisits[Department])</f>
        <v>Oncology</v>
      </c>
      <c r="N84">
        <f>_xlfn.XLOOKUP(Patientsdetails9[[#This Row],[Patient_ID]],Financials[Patient_ID],Financials[Total_Bill_Amount])</f>
        <v>21170</v>
      </c>
      <c r="O84">
        <f>VLOOKUP(Patientsdetails9[[#This Row],[Patient_ID]],Financials[],5,FALSE)</f>
        <v>15373.109705764889</v>
      </c>
      <c r="P84">
        <f>VLOOKUP(Patientsdetails9[[#This Row],[Patient_ID]],Financials[],6,FALSE)</f>
        <v>5796.8902942351124</v>
      </c>
      <c r="Q84" t="str">
        <f>+_xlfn.XLOOKUP(Patientsdetails9[[#This Row],[Patient_ID]],Hospitalvisits[Patient_ID],Hospitalvisits[Hospital_Bed])</f>
        <v>Semi-Private Room</v>
      </c>
      <c r="R84">
        <f>_xlfn.XLOOKUP(Patientsdetails9[[#This Row],[Patient_ID]],Hospitalvisits[Patient_ID],Hospitalvisits[Doctor_ID])</f>
        <v>158</v>
      </c>
      <c r="S84" t="str">
        <f>_xlfn.XLOOKUP(Patientsdetails9[[#This Row],[Doctor ID]],Medicals[Doctor_ID],Medicals[Department])</f>
        <v>Pediatrics</v>
      </c>
      <c r="T84">
        <f>_xlfn.XLOOKUP(Patientsdetails9[[#This Row],[Doctor ID]],Medicals[Doctor_ID],Medicals[Nurse_to_Patient_Ratio])</f>
        <v>26</v>
      </c>
      <c r="U84">
        <f>IFERROR(_xlfn.XLOOKUP(Patientsdetails9[[#This Row],[Patient_ID]],Emergency[Patient_ID],Emergency[ER_Visit_ID]),"No Visit")</f>
        <v>1255</v>
      </c>
    </row>
    <row r="85" spans="1:21">
      <c r="A85">
        <v>94</v>
      </c>
      <c r="B85" t="s">
        <v>107</v>
      </c>
      <c r="C85">
        <v>5</v>
      </c>
      <c r="D85" t="s">
        <v>9</v>
      </c>
      <c r="E85" t="s">
        <v>18</v>
      </c>
      <c r="F85">
        <v>30.731135197068429</v>
      </c>
      <c r="G85">
        <v>0</v>
      </c>
      <c r="H85">
        <v>1</v>
      </c>
      <c r="I85">
        <f>_xlfn.XLOOKUP(Patientsdetails9[[#This Row],[Patient_ID]],Hospitalvisits[Patient_ID],Hospitalvisits[Admission_Date])</f>
        <v>45036</v>
      </c>
      <c r="J85">
        <f>_xlfn.XLOOKUP(Patientsdetails9[[#This Row],[Patient_ID]],Hospitalvisits[Patient_ID],Hospitalvisits[Discharge_Date])</f>
        <v>45044</v>
      </c>
      <c r="K85">
        <f>Patientsdetails9[[#This Row],[Discharge Date]]-Patientsdetails9[[#This Row],[Admission Date]]</f>
        <v>8</v>
      </c>
      <c r="L85" t="str">
        <f>_xlfn.XLOOKUP(Patientsdetails9[[#This Row],[Patient_ID]],Hospitalvisits[Patient_ID],Hospitalvisits[Medical_Condition])</f>
        <v>Tumor</v>
      </c>
      <c r="M85" t="str">
        <f>_xlfn.XLOOKUP(Patientsdetails9[[#This Row],[Patient_ID]],Hospitalvisits[Patient_ID],Hospitalvisits[Department])</f>
        <v>Oncology</v>
      </c>
      <c r="N85">
        <f>_xlfn.XLOOKUP(Patientsdetails9[[#This Row],[Patient_ID]],Financials[Patient_ID],Financials[Total_Bill_Amount])</f>
        <v>27418</v>
      </c>
      <c r="O85">
        <f>VLOOKUP(Patientsdetails9[[#This Row],[Patient_ID]],Financials[],5,FALSE)</f>
        <v>18048.537192853131</v>
      </c>
      <c r="P85">
        <f>VLOOKUP(Patientsdetails9[[#This Row],[Patient_ID]],Financials[],6,FALSE)</f>
        <v>9369.4628071468687</v>
      </c>
      <c r="Q85" t="str">
        <f>+_xlfn.XLOOKUP(Patientsdetails9[[#This Row],[Patient_ID]],Hospitalvisits[Patient_ID],Hospitalvisits[Hospital_Bed])</f>
        <v>ICU</v>
      </c>
      <c r="R85">
        <f>_xlfn.XLOOKUP(Patientsdetails9[[#This Row],[Patient_ID]],Hospitalvisits[Patient_ID],Hospitalvisits[Doctor_ID])</f>
        <v>34</v>
      </c>
      <c r="S85" t="str">
        <f>_xlfn.XLOOKUP(Patientsdetails9[[#This Row],[Doctor ID]],Medicals[Doctor_ID],Medicals[Department])</f>
        <v>Emergency</v>
      </c>
      <c r="T85">
        <f>_xlfn.XLOOKUP(Patientsdetails9[[#This Row],[Doctor ID]],Medicals[Doctor_ID],Medicals[Nurse_to_Patient_Ratio])</f>
        <v>29</v>
      </c>
      <c r="U85">
        <f>IFERROR(_xlfn.XLOOKUP(Patientsdetails9[[#This Row],[Patient_ID]],Emergency[Patient_ID],Emergency[ER_Visit_ID]),"No Visit")</f>
        <v>392</v>
      </c>
    </row>
    <row r="86" spans="1:21">
      <c r="A86">
        <v>95</v>
      </c>
      <c r="B86" t="s">
        <v>108</v>
      </c>
      <c r="C86">
        <v>64</v>
      </c>
      <c r="D86" t="s">
        <v>12</v>
      </c>
      <c r="E86" t="s">
        <v>18</v>
      </c>
      <c r="F86">
        <v>15.01763409562542</v>
      </c>
      <c r="G86">
        <v>1</v>
      </c>
      <c r="H86">
        <v>1</v>
      </c>
      <c r="I86">
        <f>_xlfn.XLOOKUP(Patientsdetails9[[#This Row],[Patient_ID]],Hospitalvisits[Patient_ID],Hospitalvisits[Admission_Date])</f>
        <v>44723</v>
      </c>
      <c r="J86">
        <f>_xlfn.XLOOKUP(Patientsdetails9[[#This Row],[Patient_ID]],Hospitalvisits[Patient_ID],Hospitalvisits[Discharge_Date])</f>
        <v>44727</v>
      </c>
      <c r="K86">
        <f>Patientsdetails9[[#This Row],[Discharge Date]]-Patientsdetails9[[#This Row],[Admission Date]]</f>
        <v>4</v>
      </c>
      <c r="L86" t="str">
        <f>_xlfn.XLOOKUP(Patientsdetails9[[#This Row],[Patient_ID]],Hospitalvisits[Patient_ID],Hospitalvisits[Medical_Condition])</f>
        <v>Fracture</v>
      </c>
      <c r="M86" t="str">
        <f>_xlfn.XLOOKUP(Patientsdetails9[[#This Row],[Patient_ID]],Hospitalvisits[Patient_ID],Hospitalvisits[Department])</f>
        <v>Orthopedics</v>
      </c>
      <c r="N86">
        <f>_xlfn.XLOOKUP(Patientsdetails9[[#This Row],[Patient_ID]],Financials[Patient_ID],Financials[Total_Bill_Amount])</f>
        <v>16470</v>
      </c>
      <c r="O86">
        <f>VLOOKUP(Patientsdetails9[[#This Row],[Patient_ID]],Financials[],5,FALSE)</f>
        <v>9241.5782840175743</v>
      </c>
      <c r="P86">
        <f>VLOOKUP(Patientsdetails9[[#This Row],[Patient_ID]],Financials[],6,FALSE)</f>
        <v>7228.4217159824257</v>
      </c>
      <c r="Q86" t="str">
        <f>+_xlfn.XLOOKUP(Patientsdetails9[[#This Row],[Patient_ID]],Hospitalvisits[Patient_ID],Hospitalvisits[Hospital_Bed])</f>
        <v>General Ward</v>
      </c>
      <c r="R86">
        <f>_xlfn.XLOOKUP(Patientsdetails9[[#This Row],[Patient_ID]],Hospitalvisits[Patient_ID],Hospitalvisits[Doctor_ID])</f>
        <v>28</v>
      </c>
      <c r="S86" t="str">
        <f>_xlfn.XLOOKUP(Patientsdetails9[[#This Row],[Doctor ID]],Medicals[Doctor_ID],Medicals[Department])</f>
        <v>Emergency</v>
      </c>
      <c r="T86">
        <f>_xlfn.XLOOKUP(Patientsdetails9[[#This Row],[Doctor ID]],Medicals[Doctor_ID],Medicals[Nurse_to_Patient_Ratio])</f>
        <v>20</v>
      </c>
      <c r="U86">
        <f>IFERROR(_xlfn.XLOOKUP(Patientsdetails9[[#This Row],[Patient_ID]],Emergency[Patient_ID],Emergency[ER_Visit_ID]),"No Visit")</f>
        <v>939</v>
      </c>
    </row>
    <row r="87" spans="1:21">
      <c r="A87">
        <v>96</v>
      </c>
      <c r="B87" t="s">
        <v>109</v>
      </c>
      <c r="C87">
        <v>4</v>
      </c>
      <c r="D87" t="s">
        <v>9</v>
      </c>
      <c r="E87" t="s">
        <v>16</v>
      </c>
      <c r="F87">
        <v>17.923300795572349</v>
      </c>
      <c r="G87">
        <v>5</v>
      </c>
      <c r="H87">
        <v>8</v>
      </c>
      <c r="I87">
        <f>_xlfn.XLOOKUP(Patientsdetails9[[#This Row],[Patient_ID]],Hospitalvisits[Patient_ID],Hospitalvisits[Admission_Date])</f>
        <v>45171</v>
      </c>
      <c r="J87">
        <f>_xlfn.XLOOKUP(Patientsdetails9[[#This Row],[Patient_ID]],Hospitalvisits[Patient_ID],Hospitalvisits[Discharge_Date])</f>
        <v>45175</v>
      </c>
      <c r="K87">
        <f>Patientsdetails9[[#This Row],[Discharge Date]]-Patientsdetails9[[#This Row],[Admission Date]]</f>
        <v>4</v>
      </c>
      <c r="L87" t="str">
        <f>_xlfn.XLOOKUP(Patientsdetails9[[#This Row],[Patient_ID]],Hospitalvisits[Patient_ID],Hospitalvisits[Medical_Condition])</f>
        <v>Arthritis</v>
      </c>
      <c r="M87" t="str">
        <f>_xlfn.XLOOKUP(Patientsdetails9[[#This Row],[Patient_ID]],Hospitalvisits[Patient_ID],Hospitalvisits[Department])</f>
        <v>Orthopedics</v>
      </c>
      <c r="N87">
        <f>_xlfn.XLOOKUP(Patientsdetails9[[#This Row],[Patient_ID]],Financials[Patient_ID],Financials[Total_Bill_Amount])</f>
        <v>10200</v>
      </c>
      <c r="O87">
        <f>VLOOKUP(Patientsdetails9[[#This Row],[Patient_ID]],Financials[],5,FALSE)</f>
        <v>7666.534593800764</v>
      </c>
      <c r="P87">
        <f>VLOOKUP(Patientsdetails9[[#This Row],[Patient_ID]],Financials[],6,FALSE)</f>
        <v>2533.465406199236</v>
      </c>
      <c r="Q87" t="str">
        <f>+_xlfn.XLOOKUP(Patientsdetails9[[#This Row],[Patient_ID]],Hospitalvisits[Patient_ID],Hospitalvisits[Hospital_Bed])</f>
        <v>Semi-Private Room</v>
      </c>
      <c r="R87">
        <f>_xlfn.XLOOKUP(Patientsdetails9[[#This Row],[Patient_ID]],Hospitalvisits[Patient_ID],Hospitalvisits[Doctor_ID])</f>
        <v>13</v>
      </c>
      <c r="S87" t="str">
        <f>_xlfn.XLOOKUP(Patientsdetails9[[#This Row],[Doctor ID]],Medicals[Doctor_ID],Medicals[Department])</f>
        <v>Orthopedics</v>
      </c>
      <c r="T87">
        <f>_xlfn.XLOOKUP(Patientsdetails9[[#This Row],[Doctor ID]],Medicals[Doctor_ID],Medicals[Nurse_to_Patient_Ratio])</f>
        <v>14</v>
      </c>
      <c r="U87">
        <f>IFERROR(_xlfn.XLOOKUP(Patientsdetails9[[#This Row],[Patient_ID]],Emergency[Patient_ID],Emergency[ER_Visit_ID]),"No Visit")</f>
        <v>159</v>
      </c>
    </row>
    <row r="88" spans="1:21">
      <c r="A88">
        <v>97</v>
      </c>
      <c r="B88" t="s">
        <v>110</v>
      </c>
      <c r="C88">
        <v>28</v>
      </c>
      <c r="D88" t="s">
        <v>12</v>
      </c>
      <c r="E88" t="s">
        <v>13</v>
      </c>
      <c r="F88">
        <v>23.398174072736779</v>
      </c>
      <c r="G88">
        <v>5</v>
      </c>
      <c r="H88">
        <v>1</v>
      </c>
      <c r="I88">
        <f>_xlfn.XLOOKUP(Patientsdetails9[[#This Row],[Patient_ID]],Hospitalvisits[Patient_ID],Hospitalvisits[Admission_Date])</f>
        <v>44658</v>
      </c>
      <c r="J88">
        <f>_xlfn.XLOOKUP(Patientsdetails9[[#This Row],[Patient_ID]],Hospitalvisits[Patient_ID],Hospitalvisits[Discharge_Date])</f>
        <v>44667</v>
      </c>
      <c r="K88">
        <f>Patientsdetails9[[#This Row],[Discharge Date]]-Patientsdetails9[[#This Row],[Admission Date]]</f>
        <v>9</v>
      </c>
      <c r="L88" t="str">
        <f>_xlfn.XLOOKUP(Patientsdetails9[[#This Row],[Patient_ID]],Hospitalvisits[Patient_ID],Hospitalvisits[Medical_Condition])</f>
        <v>Severe Trauma</v>
      </c>
      <c r="M88" t="str">
        <f>_xlfn.XLOOKUP(Patientsdetails9[[#This Row],[Patient_ID]],Hospitalvisits[Patient_ID],Hospitalvisits[Department])</f>
        <v>Emergency</v>
      </c>
      <c r="N88">
        <f>_xlfn.XLOOKUP(Patientsdetails9[[#This Row],[Patient_ID]],Financials[Patient_ID],Financials[Total_Bill_Amount])</f>
        <v>25621</v>
      </c>
      <c r="O88">
        <f>VLOOKUP(Patientsdetails9[[#This Row],[Patient_ID]],Financials[],5,FALSE)</f>
        <v>22934.894270946839</v>
      </c>
      <c r="P88">
        <f>VLOOKUP(Patientsdetails9[[#This Row],[Patient_ID]],Financials[],6,FALSE)</f>
        <v>2686.1057290531571</v>
      </c>
      <c r="Q88" t="str">
        <f>+_xlfn.XLOOKUP(Patientsdetails9[[#This Row],[Patient_ID]],Hospitalvisits[Patient_ID],Hospitalvisits[Hospital_Bed])</f>
        <v>ICU</v>
      </c>
      <c r="R88">
        <f>_xlfn.XLOOKUP(Patientsdetails9[[#This Row],[Patient_ID]],Hospitalvisits[Patient_ID],Hospitalvisits[Doctor_ID])</f>
        <v>21</v>
      </c>
      <c r="S88" t="str">
        <f>_xlfn.XLOOKUP(Patientsdetails9[[#This Row],[Doctor ID]],Medicals[Doctor_ID],Medicals[Department])</f>
        <v>Pediatrics</v>
      </c>
      <c r="T88">
        <f>_xlfn.XLOOKUP(Patientsdetails9[[#This Row],[Doctor ID]],Medicals[Doctor_ID],Medicals[Nurse_to_Patient_Ratio])</f>
        <v>24</v>
      </c>
      <c r="U88">
        <f>IFERROR(_xlfn.XLOOKUP(Patientsdetails9[[#This Row],[Patient_ID]],Emergency[Patient_ID],Emergency[ER_Visit_ID]),"No Visit")</f>
        <v>71</v>
      </c>
    </row>
    <row r="89" spans="1:21">
      <c r="A89">
        <v>98</v>
      </c>
      <c r="B89" t="s">
        <v>111</v>
      </c>
      <c r="C89">
        <v>11</v>
      </c>
      <c r="D89" t="s">
        <v>12</v>
      </c>
      <c r="E89" t="s">
        <v>10</v>
      </c>
      <c r="F89">
        <v>39.307605065448541</v>
      </c>
      <c r="G89">
        <v>2</v>
      </c>
      <c r="H89">
        <v>1</v>
      </c>
      <c r="I89">
        <f>_xlfn.XLOOKUP(Patientsdetails9[[#This Row],[Patient_ID]],Hospitalvisits[Patient_ID],Hospitalvisits[Admission_Date])</f>
        <v>45047</v>
      </c>
      <c r="J89">
        <f>_xlfn.XLOOKUP(Patientsdetails9[[#This Row],[Patient_ID]],Hospitalvisits[Patient_ID],Hospitalvisits[Discharge_Date])</f>
        <v>45052</v>
      </c>
      <c r="K89">
        <f>Patientsdetails9[[#This Row],[Discharge Date]]-Patientsdetails9[[#This Row],[Admission Date]]</f>
        <v>5</v>
      </c>
      <c r="L89" t="str">
        <f>_xlfn.XLOOKUP(Patientsdetails9[[#This Row],[Patient_ID]],Hospitalvisits[Patient_ID],Hospitalvisits[Medical_Condition])</f>
        <v>Fracture</v>
      </c>
      <c r="M89" t="str">
        <f>_xlfn.XLOOKUP(Patientsdetails9[[#This Row],[Patient_ID]],Hospitalvisits[Patient_ID],Hospitalvisits[Department])</f>
        <v>Orthopedics</v>
      </c>
      <c r="N89">
        <f>_xlfn.XLOOKUP(Patientsdetails9[[#This Row],[Patient_ID]],Financials[Patient_ID],Financials[Total_Bill_Amount])</f>
        <v>10475</v>
      </c>
      <c r="O89">
        <f>VLOOKUP(Patientsdetails9[[#This Row],[Patient_ID]],Financials[],5,FALSE)</f>
        <v>8982.1129040997312</v>
      </c>
      <c r="P89">
        <f>VLOOKUP(Patientsdetails9[[#This Row],[Patient_ID]],Financials[],6,FALSE)</f>
        <v>1492.8870959002691</v>
      </c>
      <c r="Q89" t="str">
        <f>+_xlfn.XLOOKUP(Patientsdetails9[[#This Row],[Patient_ID]],Hospitalvisits[Patient_ID],Hospitalvisits[Hospital_Bed])</f>
        <v>Semi-Private Room</v>
      </c>
      <c r="R89">
        <f>_xlfn.XLOOKUP(Patientsdetails9[[#This Row],[Patient_ID]],Hospitalvisits[Patient_ID],Hospitalvisits[Doctor_ID])</f>
        <v>70</v>
      </c>
      <c r="S89" t="str">
        <f>_xlfn.XLOOKUP(Patientsdetails9[[#This Row],[Doctor ID]],Medicals[Doctor_ID],Medicals[Department])</f>
        <v>Orthopedics</v>
      </c>
      <c r="T89">
        <f>_xlfn.XLOOKUP(Patientsdetails9[[#This Row],[Doctor ID]],Medicals[Doctor_ID],Medicals[Nurse_to_Patient_Ratio])</f>
        <v>19</v>
      </c>
      <c r="U89">
        <f>IFERROR(_xlfn.XLOOKUP(Patientsdetails9[[#This Row],[Patient_ID]],Emergency[Patient_ID],Emergency[ER_Visit_ID]),"No Visit")</f>
        <v>390</v>
      </c>
    </row>
    <row r="90" spans="1:21">
      <c r="A90">
        <v>99</v>
      </c>
      <c r="B90" t="s">
        <v>112</v>
      </c>
      <c r="C90">
        <v>15</v>
      </c>
      <c r="D90" t="s">
        <v>9</v>
      </c>
      <c r="E90" t="s">
        <v>13</v>
      </c>
      <c r="F90">
        <v>15.47106020700542</v>
      </c>
      <c r="G90">
        <v>2</v>
      </c>
      <c r="H90">
        <v>7</v>
      </c>
      <c r="I90">
        <f>_xlfn.XLOOKUP(Patientsdetails9[[#This Row],[Patient_ID]],Hospitalvisits[Patient_ID],Hospitalvisits[Admission_Date])</f>
        <v>44975</v>
      </c>
      <c r="J90">
        <f>_xlfn.XLOOKUP(Patientsdetails9[[#This Row],[Patient_ID]],Hospitalvisits[Patient_ID],Hospitalvisits[Discharge_Date])</f>
        <v>44981</v>
      </c>
      <c r="K90">
        <f>Patientsdetails9[[#This Row],[Discharge Date]]-Patientsdetails9[[#This Row],[Admission Date]]</f>
        <v>6</v>
      </c>
      <c r="L90" t="str">
        <f>_xlfn.XLOOKUP(Patientsdetails9[[#This Row],[Patient_ID]],Hospitalvisits[Patient_ID],Hospitalvisits[Medical_Condition])</f>
        <v>Stroke</v>
      </c>
      <c r="M90" t="str">
        <f>_xlfn.XLOOKUP(Patientsdetails9[[#This Row],[Patient_ID]],Hospitalvisits[Patient_ID],Hospitalvisits[Department])</f>
        <v>Neurology</v>
      </c>
      <c r="N90">
        <f>_xlfn.XLOOKUP(Patientsdetails9[[#This Row],[Patient_ID]],Financials[Patient_ID],Financials[Total_Bill_Amount])</f>
        <v>9292</v>
      </c>
      <c r="O90">
        <f>VLOOKUP(Patientsdetails9[[#This Row],[Patient_ID]],Financials[],5,FALSE)</f>
        <v>6545.8792989330359</v>
      </c>
      <c r="P90">
        <f>VLOOKUP(Patientsdetails9[[#This Row],[Patient_ID]],Financials[],6,FALSE)</f>
        <v>2746.1207010669641</v>
      </c>
      <c r="Q90" t="str">
        <f>+_xlfn.XLOOKUP(Patientsdetails9[[#This Row],[Patient_ID]],Hospitalvisits[Patient_ID],Hospitalvisits[Hospital_Bed])</f>
        <v>Private Room</v>
      </c>
      <c r="R90">
        <f>_xlfn.XLOOKUP(Patientsdetails9[[#This Row],[Patient_ID]],Hospitalvisits[Patient_ID],Hospitalvisits[Doctor_ID])</f>
        <v>173</v>
      </c>
      <c r="S90" t="str">
        <f>_xlfn.XLOOKUP(Patientsdetails9[[#This Row],[Doctor ID]],Medicals[Doctor_ID],Medicals[Department])</f>
        <v>Emergency</v>
      </c>
      <c r="T90">
        <f>_xlfn.XLOOKUP(Patientsdetails9[[#This Row],[Doctor ID]],Medicals[Doctor_ID],Medicals[Nurse_to_Patient_Ratio])</f>
        <v>17</v>
      </c>
      <c r="U90">
        <f>IFERROR(_xlfn.XLOOKUP(Patientsdetails9[[#This Row],[Patient_ID]],Emergency[Patient_ID],Emergency[ER_Visit_ID]),"No Visit")</f>
        <v>651</v>
      </c>
    </row>
    <row r="91" spans="1:21">
      <c r="A91">
        <v>101</v>
      </c>
      <c r="B91" t="s">
        <v>114</v>
      </c>
      <c r="C91">
        <v>18</v>
      </c>
      <c r="D91" t="s">
        <v>12</v>
      </c>
      <c r="E91" t="s">
        <v>13</v>
      </c>
      <c r="F91">
        <v>23.36633812341276</v>
      </c>
      <c r="G91">
        <v>3</v>
      </c>
      <c r="H91">
        <v>2</v>
      </c>
      <c r="I91">
        <f>_xlfn.XLOOKUP(Patientsdetails9[[#This Row],[Patient_ID]],Hospitalvisits[Patient_ID],Hospitalvisits[Admission_Date])</f>
        <v>44806</v>
      </c>
      <c r="J91">
        <f>_xlfn.XLOOKUP(Patientsdetails9[[#This Row],[Patient_ID]],Hospitalvisits[Patient_ID],Hospitalvisits[Discharge_Date])</f>
        <v>44808</v>
      </c>
      <c r="K91">
        <f>Patientsdetails9[[#This Row],[Discharge Date]]-Patientsdetails9[[#This Row],[Admission Date]]</f>
        <v>2</v>
      </c>
      <c r="L91" t="str">
        <f>_xlfn.XLOOKUP(Patientsdetails9[[#This Row],[Patient_ID]],Hospitalvisits[Patient_ID],Hospitalvisits[Medical_Condition])</f>
        <v>Allergies</v>
      </c>
      <c r="M91" t="str">
        <f>_xlfn.XLOOKUP(Patientsdetails9[[#This Row],[Patient_ID]],Hospitalvisits[Patient_ID],Hospitalvisits[Department])</f>
        <v>Pediatrics</v>
      </c>
      <c r="N91">
        <f>_xlfn.XLOOKUP(Patientsdetails9[[#This Row],[Patient_ID]],Financials[Patient_ID],Financials[Total_Bill_Amount])</f>
        <v>10094</v>
      </c>
      <c r="O91">
        <f>VLOOKUP(Patientsdetails9[[#This Row],[Patient_ID]],Financials[],5,FALSE)</f>
        <v>7148.39372888249</v>
      </c>
      <c r="P91">
        <f>VLOOKUP(Patientsdetails9[[#This Row],[Patient_ID]],Financials[],6,FALSE)</f>
        <v>2945.60627111751</v>
      </c>
      <c r="Q91" t="str">
        <f>+_xlfn.XLOOKUP(Patientsdetails9[[#This Row],[Patient_ID]],Hospitalvisits[Patient_ID],Hospitalvisits[Hospital_Bed])</f>
        <v>General Ward</v>
      </c>
      <c r="R91">
        <f>_xlfn.XLOOKUP(Patientsdetails9[[#This Row],[Patient_ID]],Hospitalvisits[Patient_ID],Hospitalvisits[Doctor_ID])</f>
        <v>52</v>
      </c>
      <c r="S91" t="str">
        <f>_xlfn.XLOOKUP(Patientsdetails9[[#This Row],[Doctor ID]],Medicals[Doctor_ID],Medicals[Department])</f>
        <v>Orthopedics</v>
      </c>
      <c r="T91">
        <f>_xlfn.XLOOKUP(Patientsdetails9[[#This Row],[Doctor ID]],Medicals[Doctor_ID],Medicals[Nurse_to_Patient_Ratio])</f>
        <v>30</v>
      </c>
      <c r="U91" t="str">
        <f>IFERROR(_xlfn.XLOOKUP(Patientsdetails9[[#This Row],[Patient_ID]],Emergency[Patient_ID],Emergency[ER_Visit_ID]),"No Visit")</f>
        <v>No Visit</v>
      </c>
    </row>
    <row r="92" spans="1:21">
      <c r="A92">
        <v>102</v>
      </c>
      <c r="B92" t="s">
        <v>115</v>
      </c>
      <c r="C92">
        <v>7</v>
      </c>
      <c r="D92" t="s">
        <v>9</v>
      </c>
      <c r="E92" t="s">
        <v>18</v>
      </c>
      <c r="F92">
        <v>15.8504409871832</v>
      </c>
      <c r="G92">
        <v>0</v>
      </c>
      <c r="H92">
        <v>6</v>
      </c>
      <c r="I92">
        <f>_xlfn.XLOOKUP(Patientsdetails9[[#This Row],[Patient_ID]],Hospitalvisits[Patient_ID],Hospitalvisits[Admission_Date])</f>
        <v>44969</v>
      </c>
      <c r="J92">
        <f>_xlfn.XLOOKUP(Patientsdetails9[[#This Row],[Patient_ID]],Hospitalvisits[Patient_ID],Hospitalvisits[Discharge_Date])</f>
        <v>44973</v>
      </c>
      <c r="K92">
        <f>Patientsdetails9[[#This Row],[Discharge Date]]-Patientsdetails9[[#This Row],[Admission Date]]</f>
        <v>4</v>
      </c>
      <c r="L92" t="str">
        <f>_xlfn.XLOOKUP(Patientsdetails9[[#This Row],[Patient_ID]],Hospitalvisits[Patient_ID],Hospitalvisits[Medical_Condition])</f>
        <v>Stroke</v>
      </c>
      <c r="M92" t="str">
        <f>_xlfn.XLOOKUP(Patientsdetails9[[#This Row],[Patient_ID]],Hospitalvisits[Patient_ID],Hospitalvisits[Department])</f>
        <v>Neurology</v>
      </c>
      <c r="N92">
        <f>_xlfn.XLOOKUP(Patientsdetails9[[#This Row],[Patient_ID]],Financials[Patient_ID],Financials[Total_Bill_Amount])</f>
        <v>49933</v>
      </c>
      <c r="O92">
        <f>VLOOKUP(Patientsdetails9[[#This Row],[Patient_ID]],Financials[],5,FALSE)</f>
        <v>38618.346573819428</v>
      </c>
      <c r="P92">
        <f>VLOOKUP(Patientsdetails9[[#This Row],[Patient_ID]],Financials[],6,FALSE)</f>
        <v>11314.65342618057</v>
      </c>
      <c r="Q92" t="str">
        <f>+_xlfn.XLOOKUP(Patientsdetails9[[#This Row],[Patient_ID]],Hospitalvisits[Patient_ID],Hospitalvisits[Hospital_Bed])</f>
        <v>Semi-Private Room</v>
      </c>
      <c r="R92">
        <f>_xlfn.XLOOKUP(Patientsdetails9[[#This Row],[Patient_ID]],Hospitalvisits[Patient_ID],Hospitalvisits[Doctor_ID])</f>
        <v>80</v>
      </c>
      <c r="S92" t="str">
        <f>_xlfn.XLOOKUP(Patientsdetails9[[#This Row],[Doctor ID]],Medicals[Doctor_ID],Medicals[Department])</f>
        <v>Orthopedics</v>
      </c>
      <c r="T92">
        <f>_xlfn.XLOOKUP(Patientsdetails9[[#This Row],[Doctor ID]],Medicals[Doctor_ID],Medicals[Nurse_to_Patient_Ratio])</f>
        <v>5</v>
      </c>
      <c r="U92">
        <f>IFERROR(_xlfn.XLOOKUP(Patientsdetails9[[#This Row],[Patient_ID]],Emergency[Patient_ID],Emergency[ER_Visit_ID]),"No Visit")</f>
        <v>1091</v>
      </c>
    </row>
    <row r="93" spans="1:21">
      <c r="A93">
        <v>104</v>
      </c>
      <c r="B93" t="s">
        <v>117</v>
      </c>
      <c r="C93">
        <v>62</v>
      </c>
      <c r="D93" t="s">
        <v>12</v>
      </c>
      <c r="E93" t="s">
        <v>10</v>
      </c>
      <c r="F93">
        <v>33.524238127514849</v>
      </c>
      <c r="G93">
        <v>0</v>
      </c>
      <c r="H93">
        <v>4</v>
      </c>
      <c r="I93">
        <f>_xlfn.XLOOKUP(Patientsdetails9[[#This Row],[Patient_ID]],Hospitalvisits[Patient_ID],Hospitalvisits[Admission_Date])</f>
        <v>45005</v>
      </c>
      <c r="J93">
        <f>_xlfn.XLOOKUP(Patientsdetails9[[#This Row],[Patient_ID]],Hospitalvisits[Patient_ID],Hospitalvisits[Discharge_Date])</f>
        <v>45011</v>
      </c>
      <c r="K93">
        <f>Patientsdetails9[[#This Row],[Discharge Date]]-Patientsdetails9[[#This Row],[Admission Date]]</f>
        <v>6</v>
      </c>
      <c r="L93" t="str">
        <f>_xlfn.XLOOKUP(Patientsdetails9[[#This Row],[Patient_ID]],Hospitalvisits[Patient_ID],Hospitalvisits[Medical_Condition])</f>
        <v>Heart Attack (STEMI)</v>
      </c>
      <c r="M93" t="str">
        <f>_xlfn.XLOOKUP(Patientsdetails9[[#This Row],[Patient_ID]],Hospitalvisits[Patient_ID],Hospitalvisits[Department])</f>
        <v>Cardiology</v>
      </c>
      <c r="N93">
        <f>_xlfn.XLOOKUP(Patientsdetails9[[#This Row],[Patient_ID]],Financials[Patient_ID],Financials[Total_Bill_Amount])</f>
        <v>12614</v>
      </c>
      <c r="O93">
        <f>VLOOKUP(Patientsdetails9[[#This Row],[Patient_ID]],Financials[],5,FALSE)</f>
        <v>7033.6443692146549</v>
      </c>
      <c r="P93">
        <f>VLOOKUP(Patientsdetails9[[#This Row],[Patient_ID]],Financials[],6,FALSE)</f>
        <v>5580.3556307853451</v>
      </c>
      <c r="Q93" t="str">
        <f>+_xlfn.XLOOKUP(Patientsdetails9[[#This Row],[Patient_ID]],Hospitalvisits[Patient_ID],Hospitalvisits[Hospital_Bed])</f>
        <v>General Ward</v>
      </c>
      <c r="R93">
        <f>_xlfn.XLOOKUP(Patientsdetails9[[#This Row],[Patient_ID]],Hospitalvisits[Patient_ID],Hospitalvisits[Doctor_ID])</f>
        <v>112</v>
      </c>
      <c r="S93" t="str">
        <f>_xlfn.XLOOKUP(Patientsdetails9[[#This Row],[Doctor ID]],Medicals[Doctor_ID],Medicals[Department])</f>
        <v>Orthopedics</v>
      </c>
      <c r="T93">
        <f>_xlfn.XLOOKUP(Patientsdetails9[[#This Row],[Doctor ID]],Medicals[Doctor_ID],Medicals[Nurse_to_Patient_Ratio])</f>
        <v>29</v>
      </c>
      <c r="U93">
        <f>IFERROR(_xlfn.XLOOKUP(Patientsdetails9[[#This Row],[Patient_ID]],Emergency[Patient_ID],Emergency[ER_Visit_ID]),"No Visit")</f>
        <v>100</v>
      </c>
    </row>
    <row r="94" spans="1:21">
      <c r="A94">
        <v>105</v>
      </c>
      <c r="B94" t="s">
        <v>118</v>
      </c>
      <c r="C94">
        <v>6</v>
      </c>
      <c r="D94" t="s">
        <v>9</v>
      </c>
      <c r="E94" t="s">
        <v>13</v>
      </c>
      <c r="F94">
        <v>15.63413682464564</v>
      </c>
      <c r="G94">
        <v>3</v>
      </c>
      <c r="H94">
        <v>5</v>
      </c>
      <c r="I94">
        <f>_xlfn.XLOOKUP(Patientsdetails9[[#This Row],[Patient_ID]],Hospitalvisits[Patient_ID],Hospitalvisits[Admission_Date])</f>
        <v>44580</v>
      </c>
      <c r="J94">
        <f>_xlfn.XLOOKUP(Patientsdetails9[[#This Row],[Patient_ID]],Hospitalvisits[Patient_ID],Hospitalvisits[Discharge_Date])</f>
        <v>44585</v>
      </c>
      <c r="K94">
        <f>Patientsdetails9[[#This Row],[Discharge Date]]-Patientsdetails9[[#This Row],[Admission Date]]</f>
        <v>5</v>
      </c>
      <c r="L94" t="str">
        <f>_xlfn.XLOOKUP(Patientsdetails9[[#This Row],[Patient_ID]],Hospitalvisits[Patient_ID],Hospitalvisits[Medical_Condition])</f>
        <v>Cancer</v>
      </c>
      <c r="M94" t="str">
        <f>_xlfn.XLOOKUP(Patientsdetails9[[#This Row],[Patient_ID]],Hospitalvisits[Patient_ID],Hospitalvisits[Department])</f>
        <v>Oncology</v>
      </c>
      <c r="N94">
        <f>_xlfn.XLOOKUP(Patientsdetails9[[#This Row],[Patient_ID]],Financials[Patient_ID],Financials[Total_Bill_Amount])</f>
        <v>16752</v>
      </c>
      <c r="O94">
        <f>VLOOKUP(Patientsdetails9[[#This Row],[Patient_ID]],Financials[],5,FALSE)</f>
        <v>14725.95605533062</v>
      </c>
      <c r="P94">
        <f>VLOOKUP(Patientsdetails9[[#This Row],[Patient_ID]],Financials[],6,FALSE)</f>
        <v>2026.0439446693799</v>
      </c>
      <c r="Q94" t="str">
        <f>+_xlfn.XLOOKUP(Patientsdetails9[[#This Row],[Patient_ID]],Hospitalvisits[Patient_ID],Hospitalvisits[Hospital_Bed])</f>
        <v>General Ward</v>
      </c>
      <c r="R94">
        <f>_xlfn.XLOOKUP(Patientsdetails9[[#This Row],[Patient_ID]],Hospitalvisits[Patient_ID],Hospitalvisits[Doctor_ID])</f>
        <v>110</v>
      </c>
      <c r="S94" t="str">
        <f>_xlfn.XLOOKUP(Patientsdetails9[[#This Row],[Doctor ID]],Medicals[Doctor_ID],Medicals[Department])</f>
        <v>Neurology</v>
      </c>
      <c r="T94">
        <f>_xlfn.XLOOKUP(Patientsdetails9[[#This Row],[Doctor ID]],Medicals[Doctor_ID],Medicals[Nurse_to_Patient_Ratio])</f>
        <v>12</v>
      </c>
      <c r="U94">
        <f>IFERROR(_xlfn.XLOOKUP(Patientsdetails9[[#This Row],[Patient_ID]],Emergency[Patient_ID],Emergency[ER_Visit_ID]),"No Visit")</f>
        <v>486</v>
      </c>
    </row>
    <row r="95" spans="1:21">
      <c r="A95">
        <v>106</v>
      </c>
      <c r="B95" t="s">
        <v>119</v>
      </c>
      <c r="C95">
        <v>87</v>
      </c>
      <c r="D95" t="s">
        <v>9</v>
      </c>
      <c r="E95" t="s">
        <v>10</v>
      </c>
      <c r="F95">
        <v>18.305955274239469</v>
      </c>
      <c r="G95">
        <v>1</v>
      </c>
      <c r="H95">
        <v>5</v>
      </c>
      <c r="I95">
        <f>_xlfn.XLOOKUP(Patientsdetails9[[#This Row],[Patient_ID]],Hospitalvisits[Patient_ID],Hospitalvisits[Admission_Date])</f>
        <v>44910</v>
      </c>
      <c r="J95">
        <f>_xlfn.XLOOKUP(Patientsdetails9[[#This Row],[Patient_ID]],Hospitalvisits[Patient_ID],Hospitalvisits[Discharge_Date])</f>
        <v>44917</v>
      </c>
      <c r="K95">
        <f>Patientsdetails9[[#This Row],[Discharge Date]]-Patientsdetails9[[#This Row],[Admission Date]]</f>
        <v>7</v>
      </c>
      <c r="L95" t="str">
        <f>_xlfn.XLOOKUP(Patientsdetails9[[#This Row],[Patient_ID]],Hospitalvisits[Patient_ID],Hospitalvisits[Medical_Condition])</f>
        <v>Heart Disease</v>
      </c>
      <c r="M95" t="str">
        <f>_xlfn.XLOOKUP(Patientsdetails9[[#This Row],[Patient_ID]],Hospitalvisits[Patient_ID],Hospitalvisits[Department])</f>
        <v>Cardiology</v>
      </c>
      <c r="N95">
        <f>_xlfn.XLOOKUP(Patientsdetails9[[#This Row],[Patient_ID]],Financials[Patient_ID],Financials[Total_Bill_Amount])</f>
        <v>7832</v>
      </c>
      <c r="O95">
        <f>VLOOKUP(Patientsdetails9[[#This Row],[Patient_ID]],Financials[],5,FALSE)</f>
        <v>5606.1512195502346</v>
      </c>
      <c r="P95">
        <f>VLOOKUP(Patientsdetails9[[#This Row],[Patient_ID]],Financials[],6,FALSE)</f>
        <v>2225.8487804497649</v>
      </c>
      <c r="Q95" t="str">
        <f>+_xlfn.XLOOKUP(Patientsdetails9[[#This Row],[Patient_ID]],Hospitalvisits[Patient_ID],Hospitalvisits[Hospital_Bed])</f>
        <v>General Ward</v>
      </c>
      <c r="R95">
        <f>_xlfn.XLOOKUP(Patientsdetails9[[#This Row],[Patient_ID]],Hospitalvisits[Patient_ID],Hospitalvisits[Doctor_ID])</f>
        <v>143</v>
      </c>
      <c r="S95" t="str">
        <f>_xlfn.XLOOKUP(Patientsdetails9[[#This Row],[Doctor ID]],Medicals[Doctor_ID],Medicals[Department])</f>
        <v>Oncology</v>
      </c>
      <c r="T95">
        <f>_xlfn.XLOOKUP(Patientsdetails9[[#This Row],[Doctor ID]],Medicals[Doctor_ID],Medicals[Nurse_to_Patient_Ratio])</f>
        <v>8</v>
      </c>
      <c r="U95">
        <f>IFERROR(_xlfn.XLOOKUP(Patientsdetails9[[#This Row],[Patient_ID]],Emergency[Patient_ID],Emergency[ER_Visit_ID]),"No Visit")</f>
        <v>287</v>
      </c>
    </row>
    <row r="96" spans="1:21">
      <c r="A96">
        <v>107</v>
      </c>
      <c r="B96" t="s">
        <v>120</v>
      </c>
      <c r="C96">
        <v>63</v>
      </c>
      <c r="D96" t="s">
        <v>12</v>
      </c>
      <c r="E96" t="s">
        <v>10</v>
      </c>
      <c r="F96">
        <v>28.150425476234101</v>
      </c>
      <c r="G96">
        <v>1</v>
      </c>
      <c r="H96">
        <v>8</v>
      </c>
      <c r="I96">
        <f>_xlfn.XLOOKUP(Patientsdetails9[[#This Row],[Patient_ID]],Hospitalvisits[Patient_ID],Hospitalvisits[Admission_Date])</f>
        <v>45073</v>
      </c>
      <c r="J96">
        <f>_xlfn.XLOOKUP(Patientsdetails9[[#This Row],[Patient_ID]],Hospitalvisits[Patient_ID],Hospitalvisits[Discharge_Date])</f>
        <v>45076</v>
      </c>
      <c r="K96">
        <f>Patientsdetails9[[#This Row],[Discharge Date]]-Patientsdetails9[[#This Row],[Admission Date]]</f>
        <v>3</v>
      </c>
      <c r="L96" t="str">
        <f>_xlfn.XLOOKUP(Patientsdetails9[[#This Row],[Patient_ID]],Hospitalvisits[Patient_ID],Hospitalvisits[Medical_Condition])</f>
        <v>Asthma</v>
      </c>
      <c r="M96" t="str">
        <f>_xlfn.XLOOKUP(Patientsdetails9[[#This Row],[Patient_ID]],Hospitalvisits[Patient_ID],Hospitalvisits[Department])</f>
        <v>Pediatrics</v>
      </c>
      <c r="N96">
        <f>_xlfn.XLOOKUP(Patientsdetails9[[#This Row],[Patient_ID]],Financials[Patient_ID],Financials[Total_Bill_Amount])</f>
        <v>21361</v>
      </c>
      <c r="O96">
        <f>VLOOKUP(Patientsdetails9[[#This Row],[Patient_ID]],Financials[],5,FALSE)</f>
        <v>11755.357876419879</v>
      </c>
      <c r="P96">
        <f>VLOOKUP(Patientsdetails9[[#This Row],[Patient_ID]],Financials[],6,FALSE)</f>
        <v>9605.6421235801208</v>
      </c>
      <c r="Q96" t="str">
        <f>+_xlfn.XLOOKUP(Patientsdetails9[[#This Row],[Patient_ID]],Hospitalvisits[Patient_ID],Hospitalvisits[Hospital_Bed])</f>
        <v>Semi-Private Room</v>
      </c>
      <c r="R96">
        <f>_xlfn.XLOOKUP(Patientsdetails9[[#This Row],[Patient_ID]],Hospitalvisits[Patient_ID],Hospitalvisits[Doctor_ID])</f>
        <v>80</v>
      </c>
      <c r="S96" t="str">
        <f>_xlfn.XLOOKUP(Patientsdetails9[[#This Row],[Doctor ID]],Medicals[Doctor_ID],Medicals[Department])</f>
        <v>Orthopedics</v>
      </c>
      <c r="T96">
        <f>_xlfn.XLOOKUP(Patientsdetails9[[#This Row],[Doctor ID]],Medicals[Doctor_ID],Medicals[Nurse_to_Patient_Ratio])</f>
        <v>5</v>
      </c>
      <c r="U96">
        <f>IFERROR(_xlfn.XLOOKUP(Patientsdetails9[[#This Row],[Patient_ID]],Emergency[Patient_ID],Emergency[ER_Visit_ID]),"No Visit")</f>
        <v>658</v>
      </c>
    </row>
    <row r="97" spans="1:21">
      <c r="A97">
        <v>108</v>
      </c>
      <c r="B97" t="s">
        <v>121</v>
      </c>
      <c r="C97">
        <v>87</v>
      </c>
      <c r="D97" t="s">
        <v>12</v>
      </c>
      <c r="E97" t="s">
        <v>13</v>
      </c>
      <c r="F97">
        <v>25.700982663276118</v>
      </c>
      <c r="G97">
        <v>4</v>
      </c>
      <c r="H97">
        <v>3</v>
      </c>
      <c r="I97">
        <f>_xlfn.XLOOKUP(Patientsdetails9[[#This Row],[Patient_ID]],Hospitalvisits[Patient_ID],Hospitalvisits[Admission_Date])</f>
        <v>44647</v>
      </c>
      <c r="J97">
        <f>_xlfn.XLOOKUP(Patientsdetails9[[#This Row],[Patient_ID]],Hospitalvisits[Patient_ID],Hospitalvisits[Discharge_Date])</f>
        <v>44650</v>
      </c>
      <c r="K97">
        <f>Patientsdetails9[[#This Row],[Discharge Date]]-Patientsdetails9[[#This Row],[Admission Date]]</f>
        <v>3</v>
      </c>
      <c r="L97" t="str">
        <f>_xlfn.XLOOKUP(Patientsdetails9[[#This Row],[Patient_ID]],Hospitalvisits[Patient_ID],Hospitalvisits[Medical_Condition])</f>
        <v>Asthma</v>
      </c>
      <c r="M97" t="str">
        <f>_xlfn.XLOOKUP(Patientsdetails9[[#This Row],[Patient_ID]],Hospitalvisits[Patient_ID],Hospitalvisits[Department])</f>
        <v>Pediatrics</v>
      </c>
      <c r="N97">
        <f>_xlfn.XLOOKUP(Patientsdetails9[[#This Row],[Patient_ID]],Financials[Patient_ID],Financials[Total_Bill_Amount])</f>
        <v>17093</v>
      </c>
      <c r="O97">
        <f>VLOOKUP(Patientsdetails9[[#This Row],[Patient_ID]],Financials[],5,FALSE)</f>
        <v>11895.87270631808</v>
      </c>
      <c r="P97">
        <f>VLOOKUP(Patientsdetails9[[#This Row],[Patient_ID]],Financials[],6,FALSE)</f>
        <v>5197.1272936819241</v>
      </c>
      <c r="Q97" t="str">
        <f>+_xlfn.XLOOKUP(Patientsdetails9[[#This Row],[Patient_ID]],Hospitalvisits[Patient_ID],Hospitalvisits[Hospital_Bed])</f>
        <v>Semi-Private Room</v>
      </c>
      <c r="R97">
        <f>_xlfn.XLOOKUP(Patientsdetails9[[#This Row],[Patient_ID]],Hospitalvisits[Patient_ID],Hospitalvisits[Doctor_ID])</f>
        <v>84</v>
      </c>
      <c r="S97" t="str">
        <f>_xlfn.XLOOKUP(Patientsdetails9[[#This Row],[Doctor ID]],Medicals[Doctor_ID],Medicals[Department])</f>
        <v>Cardiology</v>
      </c>
      <c r="T97">
        <f>_xlfn.XLOOKUP(Patientsdetails9[[#This Row],[Doctor ID]],Medicals[Doctor_ID],Medicals[Nurse_to_Patient_Ratio])</f>
        <v>16</v>
      </c>
      <c r="U97" t="str">
        <f>IFERROR(_xlfn.XLOOKUP(Patientsdetails9[[#This Row],[Patient_ID]],Emergency[Patient_ID],Emergency[ER_Visit_ID]),"No Visit")</f>
        <v>No Visit</v>
      </c>
    </row>
    <row r="98" spans="1:21">
      <c r="A98">
        <v>109</v>
      </c>
      <c r="B98" t="s">
        <v>122</v>
      </c>
      <c r="C98">
        <v>60</v>
      </c>
      <c r="D98" t="s">
        <v>9</v>
      </c>
      <c r="E98" t="s">
        <v>10</v>
      </c>
      <c r="F98">
        <v>25.61474180058017</v>
      </c>
      <c r="G98">
        <v>3</v>
      </c>
      <c r="H98">
        <v>5</v>
      </c>
      <c r="I98">
        <f>_xlfn.XLOOKUP(Patientsdetails9[[#This Row],[Patient_ID]],Hospitalvisits[Patient_ID],Hospitalvisits[Admission_Date])</f>
        <v>44636</v>
      </c>
      <c r="J98">
        <f>_xlfn.XLOOKUP(Patientsdetails9[[#This Row],[Patient_ID]],Hospitalvisits[Patient_ID],Hospitalvisits[Discharge_Date])</f>
        <v>44647</v>
      </c>
      <c r="K98">
        <f>Patientsdetails9[[#This Row],[Discharge Date]]-Patientsdetails9[[#This Row],[Admission Date]]</f>
        <v>11</v>
      </c>
      <c r="L98" t="str">
        <f>_xlfn.XLOOKUP(Patientsdetails9[[#This Row],[Patient_ID]],Hospitalvisits[Patient_ID],Hospitalvisits[Medical_Condition])</f>
        <v>Cancer</v>
      </c>
      <c r="M98" t="str">
        <f>_xlfn.XLOOKUP(Patientsdetails9[[#This Row],[Patient_ID]],Hospitalvisits[Patient_ID],Hospitalvisits[Department])</f>
        <v>Oncology</v>
      </c>
      <c r="N98">
        <f>_xlfn.XLOOKUP(Patientsdetails9[[#This Row],[Patient_ID]],Financials[Patient_ID],Financials[Total_Bill_Amount])</f>
        <v>15134</v>
      </c>
      <c r="O98">
        <f>VLOOKUP(Patientsdetails9[[#This Row],[Patient_ID]],Financials[],5,FALSE)</f>
        <v>11700.23230203106</v>
      </c>
      <c r="P98">
        <f>VLOOKUP(Patientsdetails9[[#This Row],[Patient_ID]],Financials[],6,FALSE)</f>
        <v>3433.7676979689418</v>
      </c>
      <c r="Q98" t="str">
        <f>+_xlfn.XLOOKUP(Patientsdetails9[[#This Row],[Patient_ID]],Hospitalvisits[Patient_ID],Hospitalvisits[Hospital_Bed])</f>
        <v>Semi-Private Room</v>
      </c>
      <c r="R98">
        <f>_xlfn.XLOOKUP(Patientsdetails9[[#This Row],[Patient_ID]],Hospitalvisits[Patient_ID],Hospitalvisits[Doctor_ID])</f>
        <v>157</v>
      </c>
      <c r="S98" t="str">
        <f>_xlfn.XLOOKUP(Patientsdetails9[[#This Row],[Doctor ID]],Medicals[Doctor_ID],Medicals[Department])</f>
        <v>Cardiology</v>
      </c>
      <c r="T98">
        <f>_xlfn.XLOOKUP(Patientsdetails9[[#This Row],[Doctor ID]],Medicals[Doctor_ID],Medicals[Nurse_to_Patient_Ratio])</f>
        <v>26</v>
      </c>
      <c r="U98">
        <f>IFERROR(_xlfn.XLOOKUP(Patientsdetails9[[#This Row],[Patient_ID]],Emergency[Patient_ID],Emergency[ER_Visit_ID]),"No Visit")</f>
        <v>989</v>
      </c>
    </row>
    <row r="99" spans="1:21">
      <c r="A99">
        <v>110</v>
      </c>
      <c r="B99" t="s">
        <v>123</v>
      </c>
      <c r="C99">
        <v>16</v>
      </c>
      <c r="D99" t="s">
        <v>12</v>
      </c>
      <c r="E99" t="s">
        <v>13</v>
      </c>
      <c r="F99">
        <v>17.57689110781719</v>
      </c>
      <c r="G99">
        <v>2</v>
      </c>
      <c r="H99">
        <v>2</v>
      </c>
      <c r="I99">
        <f>_xlfn.XLOOKUP(Patientsdetails9[[#This Row],[Patient_ID]],Hospitalvisits[Patient_ID],Hospitalvisits[Admission_Date])</f>
        <v>44735</v>
      </c>
      <c r="J99">
        <f>_xlfn.XLOOKUP(Patientsdetails9[[#This Row],[Patient_ID]],Hospitalvisits[Patient_ID],Hospitalvisits[Discharge_Date])</f>
        <v>44743</v>
      </c>
      <c r="K99">
        <f>Patientsdetails9[[#This Row],[Discharge Date]]-Patientsdetails9[[#This Row],[Admission Date]]</f>
        <v>8</v>
      </c>
      <c r="L99" t="str">
        <f>_xlfn.XLOOKUP(Patientsdetails9[[#This Row],[Patient_ID]],Hospitalvisits[Patient_ID],Hospitalvisits[Medical_Condition])</f>
        <v>Stroke</v>
      </c>
      <c r="M99" t="str">
        <f>_xlfn.XLOOKUP(Patientsdetails9[[#This Row],[Patient_ID]],Hospitalvisits[Patient_ID],Hospitalvisits[Department])</f>
        <v>Neurology</v>
      </c>
      <c r="N99">
        <f>_xlfn.XLOOKUP(Patientsdetails9[[#This Row],[Patient_ID]],Financials[Patient_ID],Financials[Total_Bill_Amount])</f>
        <v>8920</v>
      </c>
      <c r="O99">
        <f>VLOOKUP(Patientsdetails9[[#This Row],[Patient_ID]],Financials[],5,FALSE)</f>
        <v>6454.215115787556</v>
      </c>
      <c r="P99">
        <f>VLOOKUP(Patientsdetails9[[#This Row],[Patient_ID]],Financials[],6,FALSE)</f>
        <v>2465.784884212444</v>
      </c>
      <c r="Q99" t="str">
        <f>+_xlfn.XLOOKUP(Patientsdetails9[[#This Row],[Patient_ID]],Hospitalvisits[Patient_ID],Hospitalvisits[Hospital_Bed])</f>
        <v>ICU</v>
      </c>
      <c r="R99">
        <f>_xlfn.XLOOKUP(Patientsdetails9[[#This Row],[Patient_ID]],Hospitalvisits[Patient_ID],Hospitalvisits[Doctor_ID])</f>
        <v>160</v>
      </c>
      <c r="S99" t="str">
        <f>_xlfn.XLOOKUP(Patientsdetails9[[#This Row],[Doctor ID]],Medicals[Doctor_ID],Medicals[Department])</f>
        <v>Emergency</v>
      </c>
      <c r="T99">
        <f>_xlfn.XLOOKUP(Patientsdetails9[[#This Row],[Doctor ID]],Medicals[Doctor_ID],Medicals[Nurse_to_Patient_Ratio])</f>
        <v>10</v>
      </c>
      <c r="U99">
        <f>IFERROR(_xlfn.XLOOKUP(Patientsdetails9[[#This Row],[Patient_ID]],Emergency[Patient_ID],Emergency[ER_Visit_ID]),"No Visit")</f>
        <v>738</v>
      </c>
    </row>
    <row r="100" spans="1:21">
      <c r="A100">
        <v>111</v>
      </c>
      <c r="B100" t="s">
        <v>124</v>
      </c>
      <c r="C100">
        <v>18</v>
      </c>
      <c r="D100" t="s">
        <v>12</v>
      </c>
      <c r="E100" t="s">
        <v>10</v>
      </c>
      <c r="F100">
        <v>31.673741237842229</v>
      </c>
      <c r="G100">
        <v>2</v>
      </c>
      <c r="H100">
        <v>8</v>
      </c>
      <c r="I100">
        <f>_xlfn.XLOOKUP(Patientsdetails9[[#This Row],[Patient_ID]],Hospitalvisits[Patient_ID],Hospitalvisits[Admission_Date])</f>
        <v>44703</v>
      </c>
      <c r="J100">
        <f>_xlfn.XLOOKUP(Patientsdetails9[[#This Row],[Patient_ID]],Hospitalvisits[Patient_ID],Hospitalvisits[Discharge_Date])</f>
        <v>44716</v>
      </c>
      <c r="K100">
        <f>Patientsdetails9[[#This Row],[Discharge Date]]-Patientsdetails9[[#This Row],[Admission Date]]</f>
        <v>13</v>
      </c>
      <c r="L100" t="str">
        <f>_xlfn.XLOOKUP(Patientsdetails9[[#This Row],[Patient_ID]],Hospitalvisits[Patient_ID],Hospitalvisits[Medical_Condition])</f>
        <v>Tumor</v>
      </c>
      <c r="M100" t="str">
        <f>_xlfn.XLOOKUP(Patientsdetails9[[#This Row],[Patient_ID]],Hospitalvisits[Patient_ID],Hospitalvisits[Department])</f>
        <v>Oncology</v>
      </c>
      <c r="N100">
        <f>_xlfn.XLOOKUP(Patientsdetails9[[#This Row],[Patient_ID]],Financials[Patient_ID],Financials[Total_Bill_Amount])</f>
        <v>17417</v>
      </c>
      <c r="O100">
        <f>VLOOKUP(Patientsdetails9[[#This Row],[Patient_ID]],Financials[],5,FALSE)</f>
        <v>15397.76894049162</v>
      </c>
      <c r="P100">
        <f>VLOOKUP(Patientsdetails9[[#This Row],[Patient_ID]],Financials[],6,FALSE)</f>
        <v>2019.23105950838</v>
      </c>
      <c r="Q100" t="str">
        <f>+_xlfn.XLOOKUP(Patientsdetails9[[#This Row],[Patient_ID]],Hospitalvisits[Patient_ID],Hospitalvisits[Hospital_Bed])</f>
        <v>ICU</v>
      </c>
      <c r="R100">
        <f>_xlfn.XLOOKUP(Patientsdetails9[[#This Row],[Patient_ID]],Hospitalvisits[Patient_ID],Hospitalvisits[Doctor_ID])</f>
        <v>176</v>
      </c>
      <c r="S100" t="str">
        <f>_xlfn.XLOOKUP(Patientsdetails9[[#This Row],[Doctor ID]],Medicals[Doctor_ID],Medicals[Department])</f>
        <v>Pediatrics</v>
      </c>
      <c r="T100">
        <f>_xlfn.XLOOKUP(Patientsdetails9[[#This Row],[Doctor ID]],Medicals[Doctor_ID],Medicals[Nurse_to_Patient_Ratio])</f>
        <v>8</v>
      </c>
      <c r="U100" t="str">
        <f>IFERROR(_xlfn.XLOOKUP(Patientsdetails9[[#This Row],[Patient_ID]],Emergency[Patient_ID],Emergency[ER_Visit_ID]),"No Visit")</f>
        <v>No Visit</v>
      </c>
    </row>
    <row r="101" spans="1:21">
      <c r="A101">
        <v>112</v>
      </c>
      <c r="B101" t="s">
        <v>125</v>
      </c>
      <c r="C101">
        <v>54</v>
      </c>
      <c r="D101" t="s">
        <v>12</v>
      </c>
      <c r="E101" t="s">
        <v>18</v>
      </c>
      <c r="F101">
        <v>19.29577432367925</v>
      </c>
      <c r="G101">
        <v>3</v>
      </c>
      <c r="H101">
        <v>4</v>
      </c>
      <c r="I101">
        <f>_xlfn.XLOOKUP(Patientsdetails9[[#This Row],[Patient_ID]],Hospitalvisits[Patient_ID],Hospitalvisits[Admission_Date])</f>
        <v>44769</v>
      </c>
      <c r="J101">
        <f>_xlfn.XLOOKUP(Patientsdetails9[[#This Row],[Patient_ID]],Hospitalvisits[Patient_ID],Hospitalvisits[Discharge_Date])</f>
        <v>44771</v>
      </c>
      <c r="K101">
        <f>Patientsdetails9[[#This Row],[Discharge Date]]-Patientsdetails9[[#This Row],[Admission Date]]</f>
        <v>2</v>
      </c>
      <c r="L101" t="str">
        <f>_xlfn.XLOOKUP(Patientsdetails9[[#This Row],[Patient_ID]],Hospitalvisits[Patient_ID],Hospitalvisits[Medical_Condition])</f>
        <v>Arthritis</v>
      </c>
      <c r="M101" t="str">
        <f>_xlfn.XLOOKUP(Patientsdetails9[[#This Row],[Patient_ID]],Hospitalvisits[Patient_ID],Hospitalvisits[Department])</f>
        <v>Orthopedics</v>
      </c>
      <c r="N101">
        <f>_xlfn.XLOOKUP(Patientsdetails9[[#This Row],[Patient_ID]],Financials[Patient_ID],Financials[Total_Bill_Amount])</f>
        <v>10012</v>
      </c>
      <c r="O101">
        <f>VLOOKUP(Patientsdetails9[[#This Row],[Patient_ID]],Financials[],5,FALSE)</f>
        <v>5500.0679659289026</v>
      </c>
      <c r="P101">
        <f>VLOOKUP(Patientsdetails9[[#This Row],[Patient_ID]],Financials[],6,FALSE)</f>
        <v>4511.9320340710974</v>
      </c>
      <c r="Q101" t="str">
        <f>+_xlfn.XLOOKUP(Patientsdetails9[[#This Row],[Patient_ID]],Hospitalvisits[Patient_ID],Hospitalvisits[Hospital_Bed])</f>
        <v>Semi-Private Room</v>
      </c>
      <c r="R101">
        <f>_xlfn.XLOOKUP(Patientsdetails9[[#This Row],[Patient_ID]],Hospitalvisits[Patient_ID],Hospitalvisits[Doctor_ID])</f>
        <v>123</v>
      </c>
      <c r="S101" t="str">
        <f>_xlfn.XLOOKUP(Patientsdetails9[[#This Row],[Doctor ID]],Medicals[Doctor_ID],Medicals[Department])</f>
        <v>Cardiology</v>
      </c>
      <c r="T101">
        <f>_xlfn.XLOOKUP(Patientsdetails9[[#This Row],[Doctor ID]],Medicals[Doctor_ID],Medicals[Nurse_to_Patient_Ratio])</f>
        <v>5</v>
      </c>
      <c r="U101">
        <f>IFERROR(_xlfn.XLOOKUP(Patientsdetails9[[#This Row],[Patient_ID]],Emergency[Patient_ID],Emergency[ER_Visit_ID]),"No Visit")</f>
        <v>270</v>
      </c>
    </row>
    <row r="102" spans="1:21">
      <c r="A102">
        <v>113</v>
      </c>
      <c r="B102" t="s">
        <v>126</v>
      </c>
      <c r="C102">
        <v>40</v>
      </c>
      <c r="D102" t="s">
        <v>12</v>
      </c>
      <c r="E102" t="s">
        <v>13</v>
      </c>
      <c r="F102">
        <v>15.800961992516861</v>
      </c>
      <c r="G102">
        <v>0</v>
      </c>
      <c r="H102">
        <v>9</v>
      </c>
      <c r="I102">
        <f>_xlfn.XLOOKUP(Patientsdetails9[[#This Row],[Patient_ID]],Hospitalvisits[Patient_ID],Hospitalvisits[Admission_Date])</f>
        <v>44628</v>
      </c>
      <c r="J102">
        <f>_xlfn.XLOOKUP(Patientsdetails9[[#This Row],[Patient_ID]],Hospitalvisits[Patient_ID],Hospitalvisits[Discharge_Date])</f>
        <v>44631</v>
      </c>
      <c r="K102">
        <f>Patientsdetails9[[#This Row],[Discharge Date]]-Patientsdetails9[[#This Row],[Admission Date]]</f>
        <v>3</v>
      </c>
      <c r="L102" t="str">
        <f>_xlfn.XLOOKUP(Patientsdetails9[[#This Row],[Patient_ID]],Hospitalvisits[Patient_ID],Hospitalvisits[Medical_Condition])</f>
        <v>Allergies</v>
      </c>
      <c r="M102" t="str">
        <f>_xlfn.XLOOKUP(Patientsdetails9[[#This Row],[Patient_ID]],Hospitalvisits[Patient_ID],Hospitalvisits[Department])</f>
        <v>Pediatrics</v>
      </c>
      <c r="N102">
        <f>_xlfn.XLOOKUP(Patientsdetails9[[#This Row],[Patient_ID]],Financials[Patient_ID],Financials[Total_Bill_Amount])</f>
        <v>13482</v>
      </c>
      <c r="O102">
        <f>VLOOKUP(Patientsdetails9[[#This Row],[Patient_ID]],Financials[],5,FALSE)</f>
        <v>11246.2925037363</v>
      </c>
      <c r="P102">
        <f>VLOOKUP(Patientsdetails9[[#This Row],[Patient_ID]],Financials[],6,FALSE)</f>
        <v>2235.7074962636998</v>
      </c>
      <c r="Q102" t="str">
        <f>+_xlfn.XLOOKUP(Patientsdetails9[[#This Row],[Patient_ID]],Hospitalvisits[Patient_ID],Hospitalvisits[Hospital_Bed])</f>
        <v>Private Room</v>
      </c>
      <c r="R102">
        <f>_xlfn.XLOOKUP(Patientsdetails9[[#This Row],[Patient_ID]],Hospitalvisits[Patient_ID],Hospitalvisits[Doctor_ID])</f>
        <v>41</v>
      </c>
      <c r="S102" t="str">
        <f>_xlfn.XLOOKUP(Patientsdetails9[[#This Row],[Doctor ID]],Medicals[Doctor_ID],Medicals[Department])</f>
        <v>Pediatrics</v>
      </c>
      <c r="T102">
        <f>_xlfn.XLOOKUP(Patientsdetails9[[#This Row],[Doctor ID]],Medicals[Doctor_ID],Medicals[Nurse_to_Patient_Ratio])</f>
        <v>30</v>
      </c>
      <c r="U102">
        <f>IFERROR(_xlfn.XLOOKUP(Patientsdetails9[[#This Row],[Patient_ID]],Emergency[Patient_ID],Emergency[ER_Visit_ID]),"No Visit")</f>
        <v>907</v>
      </c>
    </row>
    <row r="103" spans="1:21">
      <c r="A103">
        <v>114</v>
      </c>
      <c r="B103" t="s">
        <v>127</v>
      </c>
      <c r="C103">
        <v>55</v>
      </c>
      <c r="D103" t="s">
        <v>9</v>
      </c>
      <c r="E103" t="s">
        <v>18</v>
      </c>
      <c r="F103">
        <v>32.844162595198441</v>
      </c>
      <c r="G103">
        <v>0</v>
      </c>
      <c r="H103">
        <v>4</v>
      </c>
      <c r="I103">
        <f>_xlfn.XLOOKUP(Patientsdetails9[[#This Row],[Patient_ID]],Hospitalvisits[Patient_ID],Hospitalvisits[Admission_Date])</f>
        <v>44564</v>
      </c>
      <c r="J103">
        <f>_xlfn.XLOOKUP(Patientsdetails9[[#This Row],[Patient_ID]],Hospitalvisits[Patient_ID],Hospitalvisits[Discharge_Date])</f>
        <v>44576</v>
      </c>
      <c r="K103">
        <f>Patientsdetails9[[#This Row],[Discharge Date]]-Patientsdetails9[[#This Row],[Admission Date]]</f>
        <v>12</v>
      </c>
      <c r="L103" t="str">
        <f>_xlfn.XLOOKUP(Patientsdetails9[[#This Row],[Patient_ID]],Hospitalvisits[Patient_ID],Hospitalvisits[Medical_Condition])</f>
        <v>Cancer</v>
      </c>
      <c r="M103" t="str">
        <f>_xlfn.XLOOKUP(Patientsdetails9[[#This Row],[Patient_ID]],Hospitalvisits[Patient_ID],Hospitalvisits[Department])</f>
        <v>Oncology</v>
      </c>
      <c r="N103">
        <f>_xlfn.XLOOKUP(Patientsdetails9[[#This Row],[Patient_ID]],Financials[Patient_ID],Financials[Total_Bill_Amount])</f>
        <v>4945</v>
      </c>
      <c r="O103">
        <f>VLOOKUP(Patientsdetails9[[#This Row],[Patient_ID]],Financials[],5,FALSE)</f>
        <v>4248.8978978306022</v>
      </c>
      <c r="P103">
        <f>VLOOKUP(Patientsdetails9[[#This Row],[Patient_ID]],Financials[],6,FALSE)</f>
        <v>696.10210216939777</v>
      </c>
      <c r="Q103" t="str">
        <f>+_xlfn.XLOOKUP(Patientsdetails9[[#This Row],[Patient_ID]],Hospitalvisits[Patient_ID],Hospitalvisits[Hospital_Bed])</f>
        <v>Private Room</v>
      </c>
      <c r="R103">
        <f>_xlfn.XLOOKUP(Patientsdetails9[[#This Row],[Patient_ID]],Hospitalvisits[Patient_ID],Hospitalvisits[Doctor_ID])</f>
        <v>94</v>
      </c>
      <c r="S103" t="str">
        <f>_xlfn.XLOOKUP(Patientsdetails9[[#This Row],[Doctor ID]],Medicals[Doctor_ID],Medicals[Department])</f>
        <v>Neurology</v>
      </c>
      <c r="T103">
        <f>_xlfn.XLOOKUP(Patientsdetails9[[#This Row],[Doctor ID]],Medicals[Doctor_ID],Medicals[Nurse_to_Patient_Ratio])</f>
        <v>28</v>
      </c>
      <c r="U103">
        <f>IFERROR(_xlfn.XLOOKUP(Patientsdetails9[[#This Row],[Patient_ID]],Emergency[Patient_ID],Emergency[ER_Visit_ID]),"No Visit")</f>
        <v>461</v>
      </c>
    </row>
    <row r="104" spans="1:21">
      <c r="A104">
        <v>115</v>
      </c>
      <c r="B104" t="s">
        <v>128</v>
      </c>
      <c r="C104">
        <v>65</v>
      </c>
      <c r="D104" t="s">
        <v>9</v>
      </c>
      <c r="E104" t="s">
        <v>16</v>
      </c>
      <c r="F104">
        <v>31.64213129884963</v>
      </c>
      <c r="G104">
        <v>4</v>
      </c>
      <c r="H104">
        <v>9</v>
      </c>
      <c r="I104">
        <f>_xlfn.XLOOKUP(Patientsdetails9[[#This Row],[Patient_ID]],Hospitalvisits[Patient_ID],Hospitalvisits[Admission_Date])</f>
        <v>45375</v>
      </c>
      <c r="J104">
        <f>_xlfn.XLOOKUP(Patientsdetails9[[#This Row],[Patient_ID]],Hospitalvisits[Patient_ID],Hospitalvisits[Discharge_Date])</f>
        <v>45379</v>
      </c>
      <c r="K104">
        <f>Patientsdetails9[[#This Row],[Discharge Date]]-Patientsdetails9[[#This Row],[Admission Date]]</f>
        <v>4</v>
      </c>
      <c r="L104" t="str">
        <f>_xlfn.XLOOKUP(Patientsdetails9[[#This Row],[Patient_ID]],Hospitalvisits[Patient_ID],Hospitalvisits[Medical_Condition])</f>
        <v>Fracture</v>
      </c>
      <c r="M104" t="str">
        <f>_xlfn.XLOOKUP(Patientsdetails9[[#This Row],[Patient_ID]],Hospitalvisits[Patient_ID],Hospitalvisits[Department])</f>
        <v>Orthopedics</v>
      </c>
      <c r="N104">
        <f>_xlfn.XLOOKUP(Patientsdetails9[[#This Row],[Patient_ID]],Financials[Patient_ID],Financials[Total_Bill_Amount])</f>
        <v>18696</v>
      </c>
      <c r="O104">
        <f>VLOOKUP(Patientsdetails9[[#This Row],[Patient_ID]],Financials[],5,FALSE)</f>
        <v>12020.5694533305</v>
      </c>
      <c r="P104">
        <f>VLOOKUP(Patientsdetails9[[#This Row],[Patient_ID]],Financials[],6,FALSE)</f>
        <v>6675.430546669495</v>
      </c>
      <c r="Q104" t="str">
        <f>+_xlfn.XLOOKUP(Patientsdetails9[[#This Row],[Patient_ID]],Hospitalvisits[Patient_ID],Hospitalvisits[Hospital_Bed])</f>
        <v>Semi-Private Room</v>
      </c>
      <c r="R104">
        <f>_xlfn.XLOOKUP(Patientsdetails9[[#This Row],[Patient_ID]],Hospitalvisits[Patient_ID],Hospitalvisits[Doctor_ID])</f>
        <v>18</v>
      </c>
      <c r="S104" t="str">
        <f>_xlfn.XLOOKUP(Patientsdetails9[[#This Row],[Doctor ID]],Medicals[Doctor_ID],Medicals[Department])</f>
        <v>Neurology</v>
      </c>
      <c r="T104">
        <f>_xlfn.XLOOKUP(Patientsdetails9[[#This Row],[Doctor ID]],Medicals[Doctor_ID],Medicals[Nurse_to_Patient_Ratio])</f>
        <v>22</v>
      </c>
      <c r="U104">
        <f>IFERROR(_xlfn.XLOOKUP(Patientsdetails9[[#This Row],[Patient_ID]],Emergency[Patient_ID],Emergency[ER_Visit_ID]),"No Visit")</f>
        <v>108</v>
      </c>
    </row>
    <row r="105" spans="1:21">
      <c r="A105">
        <v>116</v>
      </c>
      <c r="B105" t="s">
        <v>129</v>
      </c>
      <c r="C105">
        <v>24</v>
      </c>
      <c r="D105" t="s">
        <v>12</v>
      </c>
      <c r="E105" t="s">
        <v>10</v>
      </c>
      <c r="F105">
        <v>20.124818114263089</v>
      </c>
      <c r="G105">
        <v>2</v>
      </c>
      <c r="H105">
        <v>8</v>
      </c>
      <c r="I105">
        <f>_xlfn.XLOOKUP(Patientsdetails9[[#This Row],[Patient_ID]],Hospitalvisits[Patient_ID],Hospitalvisits[Admission_Date])</f>
        <v>45032</v>
      </c>
      <c r="J105">
        <f>_xlfn.XLOOKUP(Patientsdetails9[[#This Row],[Patient_ID]],Hospitalvisits[Patient_ID],Hospitalvisits[Discharge_Date])</f>
        <v>45034</v>
      </c>
      <c r="K105">
        <f>Patientsdetails9[[#This Row],[Discharge Date]]-Patientsdetails9[[#This Row],[Admission Date]]</f>
        <v>2</v>
      </c>
      <c r="L105" t="str">
        <f>_xlfn.XLOOKUP(Patientsdetails9[[#This Row],[Patient_ID]],Hospitalvisits[Patient_ID],Hospitalvisits[Medical_Condition])</f>
        <v>Allergies</v>
      </c>
      <c r="M105" t="str">
        <f>_xlfn.XLOOKUP(Patientsdetails9[[#This Row],[Patient_ID]],Hospitalvisits[Patient_ID],Hospitalvisits[Department])</f>
        <v>Pediatrics</v>
      </c>
      <c r="N105">
        <f>_xlfn.XLOOKUP(Patientsdetails9[[#This Row],[Patient_ID]],Financials[Patient_ID],Financials[Total_Bill_Amount])</f>
        <v>15387</v>
      </c>
      <c r="O105">
        <f>VLOOKUP(Patientsdetails9[[#This Row],[Patient_ID]],Financials[],5,FALSE)</f>
        <v>11936.04638075607</v>
      </c>
      <c r="P105">
        <f>VLOOKUP(Patientsdetails9[[#This Row],[Patient_ID]],Financials[],6,FALSE)</f>
        <v>3450.95361924393</v>
      </c>
      <c r="Q105" t="str">
        <f>+_xlfn.XLOOKUP(Patientsdetails9[[#This Row],[Patient_ID]],Hospitalvisits[Patient_ID],Hospitalvisits[Hospital_Bed])</f>
        <v>Semi-Private Room</v>
      </c>
      <c r="R105">
        <f>_xlfn.XLOOKUP(Patientsdetails9[[#This Row],[Patient_ID]],Hospitalvisits[Patient_ID],Hospitalvisits[Doctor_ID])</f>
        <v>67</v>
      </c>
      <c r="S105" t="str">
        <f>_xlfn.XLOOKUP(Patientsdetails9[[#This Row],[Doctor ID]],Medicals[Doctor_ID],Medicals[Department])</f>
        <v>Oncology</v>
      </c>
      <c r="T105">
        <f>_xlfn.XLOOKUP(Patientsdetails9[[#This Row],[Doctor ID]],Medicals[Doctor_ID],Medicals[Nurse_to_Patient_Ratio])</f>
        <v>24</v>
      </c>
      <c r="U105">
        <f>IFERROR(_xlfn.XLOOKUP(Patientsdetails9[[#This Row],[Patient_ID]],Emergency[Patient_ID],Emergency[ER_Visit_ID]),"No Visit")</f>
        <v>24</v>
      </c>
    </row>
    <row r="106" spans="1:21">
      <c r="A106">
        <v>117</v>
      </c>
      <c r="B106" t="s">
        <v>130</v>
      </c>
      <c r="C106">
        <v>61</v>
      </c>
      <c r="D106" t="s">
        <v>9</v>
      </c>
      <c r="E106" t="s">
        <v>13</v>
      </c>
      <c r="F106">
        <v>38.045479720033342</v>
      </c>
      <c r="G106">
        <v>1</v>
      </c>
      <c r="H106">
        <v>1</v>
      </c>
      <c r="I106">
        <f>_xlfn.XLOOKUP(Patientsdetails9[[#This Row],[Patient_ID]],Hospitalvisits[Patient_ID],Hospitalvisits[Admission_Date])</f>
        <v>45193</v>
      </c>
      <c r="J106">
        <f>_xlfn.XLOOKUP(Patientsdetails9[[#This Row],[Patient_ID]],Hospitalvisits[Patient_ID],Hospitalvisits[Discharge_Date])</f>
        <v>45198</v>
      </c>
      <c r="K106">
        <f>Patientsdetails9[[#This Row],[Discharge Date]]-Patientsdetails9[[#This Row],[Admission Date]]</f>
        <v>5</v>
      </c>
      <c r="L106" t="str">
        <f>_xlfn.XLOOKUP(Patientsdetails9[[#This Row],[Patient_ID]],Hospitalvisits[Patient_ID],Hospitalvisits[Medical_Condition])</f>
        <v>Hypertension</v>
      </c>
      <c r="M106" t="str">
        <f>_xlfn.XLOOKUP(Patientsdetails9[[#This Row],[Patient_ID]],Hospitalvisits[Patient_ID],Hospitalvisits[Department])</f>
        <v>Cardiology</v>
      </c>
      <c r="N106">
        <f>_xlfn.XLOOKUP(Patientsdetails9[[#This Row],[Patient_ID]],Financials[Patient_ID],Financials[Total_Bill_Amount])</f>
        <v>22513</v>
      </c>
      <c r="O106">
        <f>VLOOKUP(Patientsdetails9[[#This Row],[Patient_ID]],Financials[],5,FALSE)</f>
        <v>14060.22199480193</v>
      </c>
      <c r="P106">
        <f>VLOOKUP(Patientsdetails9[[#This Row],[Patient_ID]],Financials[],6,FALSE)</f>
        <v>8452.7780051980699</v>
      </c>
      <c r="Q106" t="str">
        <f>+_xlfn.XLOOKUP(Patientsdetails9[[#This Row],[Patient_ID]],Hospitalvisits[Patient_ID],Hospitalvisits[Hospital_Bed])</f>
        <v>Private Room</v>
      </c>
      <c r="R106">
        <f>_xlfn.XLOOKUP(Patientsdetails9[[#This Row],[Patient_ID]],Hospitalvisits[Patient_ID],Hospitalvisits[Doctor_ID])</f>
        <v>52</v>
      </c>
      <c r="S106" t="str">
        <f>_xlfn.XLOOKUP(Patientsdetails9[[#This Row],[Doctor ID]],Medicals[Doctor_ID],Medicals[Department])</f>
        <v>Orthopedics</v>
      </c>
      <c r="T106">
        <f>_xlfn.XLOOKUP(Patientsdetails9[[#This Row],[Doctor ID]],Medicals[Doctor_ID],Medicals[Nurse_to_Patient_Ratio])</f>
        <v>30</v>
      </c>
      <c r="U106">
        <f>IFERROR(_xlfn.XLOOKUP(Patientsdetails9[[#This Row],[Patient_ID]],Emergency[Patient_ID],Emergency[ER_Visit_ID]),"No Visit")</f>
        <v>42</v>
      </c>
    </row>
    <row r="107" spans="1:21">
      <c r="A107">
        <v>118</v>
      </c>
      <c r="B107" t="s">
        <v>131</v>
      </c>
      <c r="C107">
        <v>49</v>
      </c>
      <c r="D107" t="s">
        <v>9</v>
      </c>
      <c r="E107" t="s">
        <v>16</v>
      </c>
      <c r="F107">
        <v>36.219670614112808</v>
      </c>
      <c r="G107">
        <v>2</v>
      </c>
      <c r="H107">
        <v>1</v>
      </c>
      <c r="I107">
        <f>_xlfn.XLOOKUP(Patientsdetails9[[#This Row],[Patient_ID]],Hospitalvisits[Patient_ID],Hospitalvisits[Admission_Date])</f>
        <v>44590</v>
      </c>
      <c r="J107">
        <f>_xlfn.XLOOKUP(Patientsdetails9[[#This Row],[Patient_ID]],Hospitalvisits[Patient_ID],Hospitalvisits[Discharge_Date])</f>
        <v>44592</v>
      </c>
      <c r="K107">
        <f>Patientsdetails9[[#This Row],[Discharge Date]]-Patientsdetails9[[#This Row],[Admission Date]]</f>
        <v>2</v>
      </c>
      <c r="L107" t="str">
        <f>_xlfn.XLOOKUP(Patientsdetails9[[#This Row],[Patient_ID]],Hospitalvisits[Patient_ID],Hospitalvisits[Medical_Condition])</f>
        <v>Allergies</v>
      </c>
      <c r="M107" t="str">
        <f>_xlfn.XLOOKUP(Patientsdetails9[[#This Row],[Patient_ID]],Hospitalvisits[Patient_ID],Hospitalvisits[Department])</f>
        <v>Pediatrics</v>
      </c>
      <c r="N107">
        <f>_xlfn.XLOOKUP(Patientsdetails9[[#This Row],[Patient_ID]],Financials[Patient_ID],Financials[Total_Bill_Amount])</f>
        <v>9436</v>
      </c>
      <c r="O107">
        <f>VLOOKUP(Patientsdetails9[[#This Row],[Patient_ID]],Financials[],5,FALSE)</f>
        <v>7644.2494528736388</v>
      </c>
      <c r="P107">
        <f>VLOOKUP(Patientsdetails9[[#This Row],[Patient_ID]],Financials[],6,FALSE)</f>
        <v>1791.750547126361</v>
      </c>
      <c r="Q107" t="str">
        <f>+_xlfn.XLOOKUP(Patientsdetails9[[#This Row],[Patient_ID]],Hospitalvisits[Patient_ID],Hospitalvisits[Hospital_Bed])</f>
        <v>Private Room</v>
      </c>
      <c r="R107">
        <f>_xlfn.XLOOKUP(Patientsdetails9[[#This Row],[Patient_ID]],Hospitalvisits[Patient_ID],Hospitalvisits[Doctor_ID])</f>
        <v>43</v>
      </c>
      <c r="S107" t="str">
        <f>_xlfn.XLOOKUP(Patientsdetails9[[#This Row],[Doctor ID]],Medicals[Doctor_ID],Medicals[Department])</f>
        <v>Pediatrics</v>
      </c>
      <c r="T107">
        <f>_xlfn.XLOOKUP(Patientsdetails9[[#This Row],[Doctor ID]],Medicals[Doctor_ID],Medicals[Nurse_to_Patient_Ratio])</f>
        <v>11</v>
      </c>
      <c r="U107">
        <f>IFERROR(_xlfn.XLOOKUP(Patientsdetails9[[#This Row],[Patient_ID]],Emergency[Patient_ID],Emergency[ER_Visit_ID]),"No Visit")</f>
        <v>363</v>
      </c>
    </row>
    <row r="108" spans="1:21">
      <c r="A108">
        <v>119</v>
      </c>
      <c r="B108" t="s">
        <v>132</v>
      </c>
      <c r="C108">
        <v>26</v>
      </c>
      <c r="D108" t="s">
        <v>9</v>
      </c>
      <c r="E108" t="s">
        <v>13</v>
      </c>
      <c r="F108">
        <v>21.058142005286289</v>
      </c>
      <c r="G108">
        <v>4</v>
      </c>
      <c r="H108">
        <v>5</v>
      </c>
      <c r="I108">
        <f>_xlfn.XLOOKUP(Patientsdetails9[[#This Row],[Patient_ID]],Hospitalvisits[Patient_ID],Hospitalvisits[Admission_Date])</f>
        <v>44886</v>
      </c>
      <c r="J108">
        <f>_xlfn.XLOOKUP(Patientsdetails9[[#This Row],[Patient_ID]],Hospitalvisits[Patient_ID],Hospitalvisits[Discharge_Date])</f>
        <v>44889</v>
      </c>
      <c r="K108">
        <f>Patientsdetails9[[#This Row],[Discharge Date]]-Patientsdetails9[[#This Row],[Admission Date]]</f>
        <v>3</v>
      </c>
      <c r="L108" t="str">
        <f>_xlfn.XLOOKUP(Patientsdetails9[[#This Row],[Patient_ID]],Hospitalvisits[Patient_ID],Hospitalvisits[Medical_Condition])</f>
        <v>Allergies</v>
      </c>
      <c r="M108" t="str">
        <f>_xlfn.XLOOKUP(Patientsdetails9[[#This Row],[Patient_ID]],Hospitalvisits[Patient_ID],Hospitalvisits[Department])</f>
        <v>Pediatrics</v>
      </c>
      <c r="N108">
        <f>_xlfn.XLOOKUP(Patientsdetails9[[#This Row],[Patient_ID]],Financials[Patient_ID],Financials[Total_Bill_Amount])</f>
        <v>41202</v>
      </c>
      <c r="O108">
        <f>VLOOKUP(Patientsdetails9[[#This Row],[Patient_ID]],Financials[],5,FALSE)</f>
        <v>29374.406187281002</v>
      </c>
      <c r="P108">
        <f>VLOOKUP(Patientsdetails9[[#This Row],[Patient_ID]],Financials[],6,FALSE)</f>
        <v>11827.593812719</v>
      </c>
      <c r="Q108" t="str">
        <f>+_xlfn.XLOOKUP(Patientsdetails9[[#This Row],[Patient_ID]],Hospitalvisits[Patient_ID],Hospitalvisits[Hospital_Bed])</f>
        <v>General Ward</v>
      </c>
      <c r="R108">
        <f>_xlfn.XLOOKUP(Patientsdetails9[[#This Row],[Patient_ID]],Hospitalvisits[Patient_ID],Hospitalvisits[Doctor_ID])</f>
        <v>133</v>
      </c>
      <c r="S108" t="str">
        <f>_xlfn.XLOOKUP(Patientsdetails9[[#This Row],[Doctor ID]],Medicals[Doctor_ID],Medicals[Department])</f>
        <v>Emergency</v>
      </c>
      <c r="T108">
        <f>_xlfn.XLOOKUP(Patientsdetails9[[#This Row],[Doctor ID]],Medicals[Doctor_ID],Medicals[Nurse_to_Patient_Ratio])</f>
        <v>10</v>
      </c>
      <c r="U108" t="str">
        <f>IFERROR(_xlfn.XLOOKUP(Patientsdetails9[[#This Row],[Patient_ID]],Emergency[Patient_ID],Emergency[ER_Visit_ID]),"No Visit")</f>
        <v>No Visit</v>
      </c>
    </row>
    <row r="109" spans="1:21">
      <c r="A109">
        <v>120</v>
      </c>
      <c r="B109" t="s">
        <v>133</v>
      </c>
      <c r="C109">
        <v>16</v>
      </c>
      <c r="D109" t="s">
        <v>12</v>
      </c>
      <c r="E109" t="s">
        <v>18</v>
      </c>
      <c r="F109">
        <v>39.063108424271178</v>
      </c>
      <c r="G109">
        <v>2</v>
      </c>
      <c r="H109">
        <v>10</v>
      </c>
      <c r="I109">
        <f>_xlfn.XLOOKUP(Patientsdetails9[[#This Row],[Patient_ID]],Hospitalvisits[Patient_ID],Hospitalvisits[Admission_Date])</f>
        <v>44801</v>
      </c>
      <c r="J109">
        <f>_xlfn.XLOOKUP(Patientsdetails9[[#This Row],[Patient_ID]],Hospitalvisits[Patient_ID],Hospitalvisits[Discharge_Date])</f>
        <v>44808</v>
      </c>
      <c r="K109">
        <f>Patientsdetails9[[#This Row],[Discharge Date]]-Patientsdetails9[[#This Row],[Admission Date]]</f>
        <v>7</v>
      </c>
      <c r="L109" t="str">
        <f>_xlfn.XLOOKUP(Patientsdetails9[[#This Row],[Patient_ID]],Hospitalvisits[Patient_ID],Hospitalvisits[Medical_Condition])</f>
        <v>Stroke</v>
      </c>
      <c r="M109" t="str">
        <f>_xlfn.XLOOKUP(Patientsdetails9[[#This Row],[Patient_ID]],Hospitalvisits[Patient_ID],Hospitalvisits[Department])</f>
        <v>Neurology</v>
      </c>
      <c r="N109">
        <f>_xlfn.XLOOKUP(Patientsdetails9[[#This Row],[Patient_ID]],Financials[Patient_ID],Financials[Total_Bill_Amount])</f>
        <v>9540</v>
      </c>
      <c r="O109">
        <f>VLOOKUP(Patientsdetails9[[#This Row],[Patient_ID]],Financials[],5,FALSE)</f>
        <v>4947.1468193479996</v>
      </c>
      <c r="P109">
        <f>VLOOKUP(Patientsdetails9[[#This Row],[Patient_ID]],Financials[],6,FALSE)</f>
        <v>4592.8531806520004</v>
      </c>
      <c r="Q109" t="str">
        <f>+_xlfn.XLOOKUP(Patientsdetails9[[#This Row],[Patient_ID]],Hospitalvisits[Patient_ID],Hospitalvisits[Hospital_Bed])</f>
        <v>General Ward</v>
      </c>
      <c r="R109">
        <f>_xlfn.XLOOKUP(Patientsdetails9[[#This Row],[Patient_ID]],Hospitalvisits[Patient_ID],Hospitalvisits[Doctor_ID])</f>
        <v>10</v>
      </c>
      <c r="S109" t="str">
        <f>_xlfn.XLOOKUP(Patientsdetails9[[#This Row],[Doctor ID]],Medicals[Doctor_ID],Medicals[Department])</f>
        <v>Oncology</v>
      </c>
      <c r="T109">
        <f>_xlfn.XLOOKUP(Patientsdetails9[[#This Row],[Doctor ID]],Medicals[Doctor_ID],Medicals[Nurse_to_Patient_Ratio])</f>
        <v>10</v>
      </c>
      <c r="U109">
        <f>IFERROR(_xlfn.XLOOKUP(Patientsdetails9[[#This Row],[Patient_ID]],Emergency[Patient_ID],Emergency[ER_Visit_ID]),"No Visit")</f>
        <v>347</v>
      </c>
    </row>
    <row r="110" spans="1:21">
      <c r="A110">
        <v>122</v>
      </c>
      <c r="B110" t="s">
        <v>135</v>
      </c>
      <c r="C110">
        <v>13</v>
      </c>
      <c r="D110" t="s">
        <v>12</v>
      </c>
      <c r="E110" t="s">
        <v>18</v>
      </c>
      <c r="F110">
        <v>19.67842309748217</v>
      </c>
      <c r="G110">
        <v>1</v>
      </c>
      <c r="H110">
        <v>9</v>
      </c>
      <c r="I110">
        <f>_xlfn.XLOOKUP(Patientsdetails9[[#This Row],[Patient_ID]],Hospitalvisits[Patient_ID],Hospitalvisits[Admission_Date])</f>
        <v>44637</v>
      </c>
      <c r="J110">
        <f>_xlfn.XLOOKUP(Patientsdetails9[[#This Row],[Patient_ID]],Hospitalvisits[Patient_ID],Hospitalvisits[Discharge_Date])</f>
        <v>44639</v>
      </c>
      <c r="K110">
        <f>Patientsdetails9[[#This Row],[Discharge Date]]-Patientsdetails9[[#This Row],[Admission Date]]</f>
        <v>2</v>
      </c>
      <c r="L110" t="str">
        <f>_xlfn.XLOOKUP(Patientsdetails9[[#This Row],[Patient_ID]],Hospitalvisits[Patient_ID],Hospitalvisits[Medical_Condition])</f>
        <v>Asthma</v>
      </c>
      <c r="M110" t="str">
        <f>_xlfn.XLOOKUP(Patientsdetails9[[#This Row],[Patient_ID]],Hospitalvisits[Patient_ID],Hospitalvisits[Department])</f>
        <v>Pediatrics</v>
      </c>
      <c r="N110">
        <f>_xlfn.XLOOKUP(Patientsdetails9[[#This Row],[Patient_ID]],Financials[Patient_ID],Financials[Total_Bill_Amount])</f>
        <v>19197</v>
      </c>
      <c r="O110">
        <f>VLOOKUP(Patientsdetails9[[#This Row],[Patient_ID]],Financials[],5,FALSE)</f>
        <v>13956.18945218043</v>
      </c>
      <c r="P110">
        <f>VLOOKUP(Patientsdetails9[[#This Row],[Patient_ID]],Financials[],6,FALSE)</f>
        <v>5240.8105478195703</v>
      </c>
      <c r="Q110" t="str">
        <f>+_xlfn.XLOOKUP(Patientsdetails9[[#This Row],[Patient_ID]],Hospitalvisits[Patient_ID],Hospitalvisits[Hospital_Bed])</f>
        <v>Semi-Private Room</v>
      </c>
      <c r="R110">
        <f>_xlfn.XLOOKUP(Patientsdetails9[[#This Row],[Patient_ID]],Hospitalvisits[Patient_ID],Hospitalvisits[Doctor_ID])</f>
        <v>122</v>
      </c>
      <c r="S110" t="str">
        <f>_xlfn.XLOOKUP(Patientsdetails9[[#This Row],[Doctor ID]],Medicals[Doctor_ID],Medicals[Department])</f>
        <v>Neurology</v>
      </c>
      <c r="T110">
        <f>_xlfn.XLOOKUP(Patientsdetails9[[#This Row],[Doctor ID]],Medicals[Doctor_ID],Medicals[Nurse_to_Patient_Ratio])</f>
        <v>16</v>
      </c>
      <c r="U110">
        <f>IFERROR(_xlfn.XLOOKUP(Patientsdetails9[[#This Row],[Patient_ID]],Emergency[Patient_ID],Emergency[ER_Visit_ID]),"No Visit")</f>
        <v>277</v>
      </c>
    </row>
    <row r="111" spans="1:21">
      <c r="A111">
        <v>123</v>
      </c>
      <c r="B111" t="s">
        <v>136</v>
      </c>
      <c r="C111">
        <v>23</v>
      </c>
      <c r="D111" t="s">
        <v>12</v>
      </c>
      <c r="E111" t="s">
        <v>13</v>
      </c>
      <c r="F111">
        <v>23.812205176210181</v>
      </c>
      <c r="G111">
        <v>2</v>
      </c>
      <c r="H111">
        <v>10</v>
      </c>
      <c r="I111">
        <f>_xlfn.XLOOKUP(Patientsdetails9[[#This Row],[Patient_ID]],Hospitalvisits[Patient_ID],Hospitalvisits[Admission_Date])</f>
        <v>44593</v>
      </c>
      <c r="J111">
        <f>_xlfn.XLOOKUP(Patientsdetails9[[#This Row],[Patient_ID]],Hospitalvisits[Patient_ID],Hospitalvisits[Discharge_Date])</f>
        <v>44601</v>
      </c>
      <c r="K111">
        <f>Patientsdetails9[[#This Row],[Discharge Date]]-Patientsdetails9[[#This Row],[Admission Date]]</f>
        <v>8</v>
      </c>
      <c r="L111" t="str">
        <f>_xlfn.XLOOKUP(Patientsdetails9[[#This Row],[Patient_ID]],Hospitalvisits[Patient_ID],Hospitalvisits[Medical_Condition])</f>
        <v>Severe Trauma</v>
      </c>
      <c r="M111" t="str">
        <f>_xlfn.XLOOKUP(Patientsdetails9[[#This Row],[Patient_ID]],Hospitalvisits[Patient_ID],Hospitalvisits[Department])</f>
        <v>Emergency</v>
      </c>
      <c r="N111">
        <f>_xlfn.XLOOKUP(Patientsdetails9[[#This Row],[Patient_ID]],Financials[Patient_ID],Financials[Total_Bill_Amount])</f>
        <v>15221</v>
      </c>
      <c r="O111">
        <f>VLOOKUP(Patientsdetails9[[#This Row],[Patient_ID]],Financials[],5,FALSE)</f>
        <v>13282.92465314746</v>
      </c>
      <c r="P111">
        <f>VLOOKUP(Patientsdetails9[[#This Row],[Patient_ID]],Financials[],6,FALSE)</f>
        <v>1938.07534685254</v>
      </c>
      <c r="Q111" t="str">
        <f>+_xlfn.XLOOKUP(Patientsdetails9[[#This Row],[Patient_ID]],Hospitalvisits[Patient_ID],Hospitalvisits[Hospital_Bed])</f>
        <v>Semi-Private Room</v>
      </c>
      <c r="R111">
        <f>_xlfn.XLOOKUP(Patientsdetails9[[#This Row],[Patient_ID]],Hospitalvisits[Patient_ID],Hospitalvisits[Doctor_ID])</f>
        <v>24</v>
      </c>
      <c r="S111" t="str">
        <f>_xlfn.XLOOKUP(Patientsdetails9[[#This Row],[Doctor ID]],Medicals[Doctor_ID],Medicals[Department])</f>
        <v>Pediatrics</v>
      </c>
      <c r="T111">
        <f>_xlfn.XLOOKUP(Patientsdetails9[[#This Row],[Doctor ID]],Medicals[Doctor_ID],Medicals[Nurse_to_Patient_Ratio])</f>
        <v>17</v>
      </c>
      <c r="U111">
        <f>IFERROR(_xlfn.XLOOKUP(Patientsdetails9[[#This Row],[Patient_ID]],Emergency[Patient_ID],Emergency[ER_Visit_ID]),"No Visit")</f>
        <v>672</v>
      </c>
    </row>
    <row r="112" spans="1:21">
      <c r="A112">
        <v>124</v>
      </c>
      <c r="B112" t="s">
        <v>137</v>
      </c>
      <c r="C112">
        <v>8</v>
      </c>
      <c r="D112" t="s">
        <v>12</v>
      </c>
      <c r="E112" t="s">
        <v>13</v>
      </c>
      <c r="F112">
        <v>28.531412922088531</v>
      </c>
      <c r="G112">
        <v>2</v>
      </c>
      <c r="H112">
        <v>1</v>
      </c>
      <c r="I112">
        <f>_xlfn.XLOOKUP(Patientsdetails9[[#This Row],[Patient_ID]],Hospitalvisits[Patient_ID],Hospitalvisits[Admission_Date])</f>
        <v>44757</v>
      </c>
      <c r="J112">
        <f>_xlfn.XLOOKUP(Patientsdetails9[[#This Row],[Patient_ID]],Hospitalvisits[Patient_ID],Hospitalvisits[Discharge_Date])</f>
        <v>44773</v>
      </c>
      <c r="K112">
        <f>Patientsdetails9[[#This Row],[Discharge Date]]-Patientsdetails9[[#This Row],[Admission Date]]</f>
        <v>16</v>
      </c>
      <c r="L112" t="str">
        <f>_xlfn.XLOOKUP(Patientsdetails9[[#This Row],[Patient_ID]],Hospitalvisits[Patient_ID],Hospitalvisits[Medical_Condition])</f>
        <v>Tumor</v>
      </c>
      <c r="M112" t="str">
        <f>_xlfn.XLOOKUP(Patientsdetails9[[#This Row],[Patient_ID]],Hospitalvisits[Patient_ID],Hospitalvisits[Department])</f>
        <v>Oncology</v>
      </c>
      <c r="N112">
        <f>_xlfn.XLOOKUP(Patientsdetails9[[#This Row],[Patient_ID]],Financials[Patient_ID],Financials[Total_Bill_Amount])</f>
        <v>6408</v>
      </c>
      <c r="O112">
        <f>VLOOKUP(Patientsdetails9[[#This Row],[Patient_ID]],Financials[],5,FALSE)</f>
        <v>5734.7445559331309</v>
      </c>
      <c r="P112">
        <f>VLOOKUP(Patientsdetails9[[#This Row],[Patient_ID]],Financials[],6,FALSE)</f>
        <v>673.25544406686913</v>
      </c>
      <c r="Q112" t="str">
        <f>+_xlfn.XLOOKUP(Patientsdetails9[[#This Row],[Patient_ID]],Hospitalvisits[Patient_ID],Hospitalvisits[Hospital_Bed])</f>
        <v>General Ward</v>
      </c>
      <c r="R112">
        <f>_xlfn.XLOOKUP(Patientsdetails9[[#This Row],[Patient_ID]],Hospitalvisits[Patient_ID],Hospitalvisits[Doctor_ID])</f>
        <v>3</v>
      </c>
      <c r="S112" t="str">
        <f>_xlfn.XLOOKUP(Patientsdetails9[[#This Row],[Doctor ID]],Medicals[Doctor_ID],Medicals[Department])</f>
        <v>Neurology</v>
      </c>
      <c r="T112">
        <f>_xlfn.XLOOKUP(Patientsdetails9[[#This Row],[Doctor ID]],Medicals[Doctor_ID],Medicals[Nurse_to_Patient_Ratio])</f>
        <v>20</v>
      </c>
      <c r="U112">
        <f>IFERROR(_xlfn.XLOOKUP(Patientsdetails9[[#This Row],[Patient_ID]],Emergency[Patient_ID],Emergency[ER_Visit_ID]),"No Visit")</f>
        <v>240</v>
      </c>
    </row>
    <row r="113" spans="1:21">
      <c r="A113">
        <v>125</v>
      </c>
      <c r="B113" t="s">
        <v>138</v>
      </c>
      <c r="C113">
        <v>81</v>
      </c>
      <c r="D113" t="s">
        <v>9</v>
      </c>
      <c r="E113" t="s">
        <v>18</v>
      </c>
      <c r="F113">
        <v>25.04239612240973</v>
      </c>
      <c r="G113">
        <v>3</v>
      </c>
      <c r="H113">
        <v>8</v>
      </c>
      <c r="I113">
        <f>_xlfn.XLOOKUP(Patientsdetails9[[#This Row],[Patient_ID]],Hospitalvisits[Patient_ID],Hospitalvisits[Admission_Date])</f>
        <v>44581</v>
      </c>
      <c r="J113">
        <f>_xlfn.XLOOKUP(Patientsdetails9[[#This Row],[Patient_ID]],Hospitalvisits[Patient_ID],Hospitalvisits[Discharge_Date])</f>
        <v>44586</v>
      </c>
      <c r="K113">
        <f>Patientsdetails9[[#This Row],[Discharge Date]]-Patientsdetails9[[#This Row],[Admission Date]]</f>
        <v>5</v>
      </c>
      <c r="L113" t="str">
        <f>_xlfn.XLOOKUP(Patientsdetails9[[#This Row],[Patient_ID]],Hospitalvisits[Patient_ID],Hospitalvisits[Medical_Condition])</f>
        <v>Arthritis</v>
      </c>
      <c r="M113" t="str">
        <f>_xlfn.XLOOKUP(Patientsdetails9[[#This Row],[Patient_ID]],Hospitalvisits[Patient_ID],Hospitalvisits[Department])</f>
        <v>Orthopedics</v>
      </c>
      <c r="N113">
        <f>_xlfn.XLOOKUP(Patientsdetails9[[#This Row],[Patient_ID]],Financials[Patient_ID],Financials[Total_Bill_Amount])</f>
        <v>13717</v>
      </c>
      <c r="O113">
        <f>VLOOKUP(Patientsdetails9[[#This Row],[Patient_ID]],Financials[],5,FALSE)</f>
        <v>10311.267095204799</v>
      </c>
      <c r="P113">
        <f>VLOOKUP(Patientsdetails9[[#This Row],[Patient_ID]],Financials[],6,FALSE)</f>
        <v>3405.7329047951971</v>
      </c>
      <c r="Q113" t="str">
        <f>+_xlfn.XLOOKUP(Patientsdetails9[[#This Row],[Patient_ID]],Hospitalvisits[Patient_ID],Hospitalvisits[Hospital_Bed])</f>
        <v>General Ward</v>
      </c>
      <c r="R113">
        <f>_xlfn.XLOOKUP(Patientsdetails9[[#This Row],[Patient_ID]],Hospitalvisits[Patient_ID],Hospitalvisits[Doctor_ID])</f>
        <v>92</v>
      </c>
      <c r="S113" t="str">
        <f>_xlfn.XLOOKUP(Patientsdetails9[[#This Row],[Doctor ID]],Medicals[Doctor_ID],Medicals[Department])</f>
        <v>Orthopedics</v>
      </c>
      <c r="T113">
        <f>_xlfn.XLOOKUP(Patientsdetails9[[#This Row],[Doctor ID]],Medicals[Doctor_ID],Medicals[Nurse_to_Patient_Ratio])</f>
        <v>27</v>
      </c>
      <c r="U113">
        <f>IFERROR(_xlfn.XLOOKUP(Patientsdetails9[[#This Row],[Patient_ID]],Emergency[Patient_ID],Emergency[ER_Visit_ID]),"No Visit")</f>
        <v>825</v>
      </c>
    </row>
    <row r="114" spans="1:21">
      <c r="A114">
        <v>126</v>
      </c>
      <c r="B114" t="s">
        <v>139</v>
      </c>
      <c r="C114">
        <v>72</v>
      </c>
      <c r="D114" t="s">
        <v>9</v>
      </c>
      <c r="E114" t="s">
        <v>16</v>
      </c>
      <c r="F114">
        <v>28.032271893649821</v>
      </c>
      <c r="G114">
        <v>5</v>
      </c>
      <c r="H114">
        <v>9</v>
      </c>
      <c r="I114">
        <f>_xlfn.XLOOKUP(Patientsdetails9[[#This Row],[Patient_ID]],Hospitalvisits[Patient_ID],Hospitalvisits[Admission_Date])</f>
        <v>44813</v>
      </c>
      <c r="J114">
        <f>_xlfn.XLOOKUP(Patientsdetails9[[#This Row],[Patient_ID]],Hospitalvisits[Patient_ID],Hospitalvisits[Discharge_Date])</f>
        <v>44820</v>
      </c>
      <c r="K114">
        <f>Patientsdetails9[[#This Row],[Discharge Date]]-Patientsdetails9[[#This Row],[Admission Date]]</f>
        <v>7</v>
      </c>
      <c r="L114" t="str">
        <f>_xlfn.XLOOKUP(Patientsdetails9[[#This Row],[Patient_ID]],Hospitalvisits[Patient_ID],Hospitalvisits[Medical_Condition])</f>
        <v>Tumor</v>
      </c>
      <c r="M114" t="str">
        <f>_xlfn.XLOOKUP(Patientsdetails9[[#This Row],[Patient_ID]],Hospitalvisits[Patient_ID],Hospitalvisits[Department])</f>
        <v>Oncology</v>
      </c>
      <c r="N114">
        <f>_xlfn.XLOOKUP(Patientsdetails9[[#This Row],[Patient_ID]],Financials[Patient_ID],Financials[Total_Bill_Amount])</f>
        <v>20199</v>
      </c>
      <c r="O114">
        <f>VLOOKUP(Patientsdetails9[[#This Row],[Patient_ID]],Financials[],5,FALSE)</f>
        <v>11813.466019875061</v>
      </c>
      <c r="P114">
        <f>VLOOKUP(Patientsdetails9[[#This Row],[Patient_ID]],Financials[],6,FALSE)</f>
        <v>8385.5339801249374</v>
      </c>
      <c r="Q114" t="str">
        <f>+_xlfn.XLOOKUP(Patientsdetails9[[#This Row],[Patient_ID]],Hospitalvisits[Patient_ID],Hospitalvisits[Hospital_Bed])</f>
        <v>General Ward</v>
      </c>
      <c r="R114">
        <f>_xlfn.XLOOKUP(Patientsdetails9[[#This Row],[Patient_ID]],Hospitalvisits[Patient_ID],Hospitalvisits[Doctor_ID])</f>
        <v>1</v>
      </c>
      <c r="S114" t="str">
        <f>_xlfn.XLOOKUP(Patientsdetails9[[#This Row],[Doctor ID]],Medicals[Doctor_ID],Medicals[Department])</f>
        <v>Orthopedics</v>
      </c>
      <c r="T114">
        <f>_xlfn.XLOOKUP(Patientsdetails9[[#This Row],[Doctor ID]],Medicals[Doctor_ID],Medicals[Nurse_to_Patient_Ratio])</f>
        <v>30</v>
      </c>
      <c r="U114" t="str">
        <f>IFERROR(_xlfn.XLOOKUP(Patientsdetails9[[#This Row],[Patient_ID]],Emergency[Patient_ID],Emergency[ER_Visit_ID]),"No Visit")</f>
        <v>No Visit</v>
      </c>
    </row>
    <row r="115" spans="1:21">
      <c r="A115">
        <v>127</v>
      </c>
      <c r="B115" t="s">
        <v>140</v>
      </c>
      <c r="C115">
        <v>75</v>
      </c>
      <c r="D115" t="s">
        <v>12</v>
      </c>
      <c r="E115" t="s">
        <v>18</v>
      </c>
      <c r="F115">
        <v>24.351763760836981</v>
      </c>
      <c r="G115">
        <v>2</v>
      </c>
      <c r="H115">
        <v>9</v>
      </c>
      <c r="I115">
        <f>_xlfn.XLOOKUP(Patientsdetails9[[#This Row],[Patient_ID]],Hospitalvisits[Patient_ID],Hospitalvisits[Admission_Date])</f>
        <v>44614</v>
      </c>
      <c r="J115">
        <f>_xlfn.XLOOKUP(Patientsdetails9[[#This Row],[Patient_ID]],Hospitalvisits[Patient_ID],Hospitalvisits[Discharge_Date])</f>
        <v>44616</v>
      </c>
      <c r="K115">
        <f>Patientsdetails9[[#This Row],[Discharge Date]]-Patientsdetails9[[#This Row],[Admission Date]]</f>
        <v>2</v>
      </c>
      <c r="L115" t="str">
        <f>_xlfn.XLOOKUP(Patientsdetails9[[#This Row],[Patient_ID]],Hospitalvisits[Patient_ID],Hospitalvisits[Medical_Condition])</f>
        <v>Arthritis</v>
      </c>
      <c r="M115" t="str">
        <f>_xlfn.XLOOKUP(Patientsdetails9[[#This Row],[Patient_ID]],Hospitalvisits[Patient_ID],Hospitalvisits[Department])</f>
        <v>Orthopedics</v>
      </c>
      <c r="N115">
        <f>_xlfn.XLOOKUP(Patientsdetails9[[#This Row],[Patient_ID]],Financials[Patient_ID],Financials[Total_Bill_Amount])</f>
        <v>11591</v>
      </c>
      <c r="O115">
        <f>VLOOKUP(Patientsdetails9[[#This Row],[Patient_ID]],Financials[],5,FALSE)</f>
        <v>8912.8590523567836</v>
      </c>
      <c r="P115">
        <f>VLOOKUP(Patientsdetails9[[#This Row],[Patient_ID]],Financials[],6,FALSE)</f>
        <v>2678.1409476432159</v>
      </c>
      <c r="Q115" t="str">
        <f>+_xlfn.XLOOKUP(Patientsdetails9[[#This Row],[Patient_ID]],Hospitalvisits[Patient_ID],Hospitalvisits[Hospital_Bed])</f>
        <v>General Ward</v>
      </c>
      <c r="R115">
        <f>_xlfn.XLOOKUP(Patientsdetails9[[#This Row],[Patient_ID]],Hospitalvisits[Patient_ID],Hospitalvisits[Doctor_ID])</f>
        <v>142</v>
      </c>
      <c r="S115" t="str">
        <f>_xlfn.XLOOKUP(Patientsdetails9[[#This Row],[Doctor ID]],Medicals[Doctor_ID],Medicals[Department])</f>
        <v>Orthopedics</v>
      </c>
      <c r="T115">
        <f>_xlfn.XLOOKUP(Patientsdetails9[[#This Row],[Doctor ID]],Medicals[Doctor_ID],Medicals[Nurse_to_Patient_Ratio])</f>
        <v>18</v>
      </c>
      <c r="U115">
        <f>IFERROR(_xlfn.XLOOKUP(Patientsdetails9[[#This Row],[Patient_ID]],Emergency[Patient_ID],Emergency[ER_Visit_ID]),"No Visit")</f>
        <v>320</v>
      </c>
    </row>
    <row r="116" spans="1:21">
      <c r="A116">
        <v>128</v>
      </c>
      <c r="B116" t="s">
        <v>141</v>
      </c>
      <c r="C116">
        <v>59</v>
      </c>
      <c r="D116" t="s">
        <v>9</v>
      </c>
      <c r="E116" t="s">
        <v>16</v>
      </c>
      <c r="F116">
        <v>21.86703610026743</v>
      </c>
      <c r="G116">
        <v>2</v>
      </c>
      <c r="H116">
        <v>4</v>
      </c>
      <c r="I116">
        <f>_xlfn.XLOOKUP(Patientsdetails9[[#This Row],[Patient_ID]],Hospitalvisits[Patient_ID],Hospitalvisits[Admission_Date])</f>
        <v>44587</v>
      </c>
      <c r="J116">
        <f>_xlfn.XLOOKUP(Patientsdetails9[[#This Row],[Patient_ID]],Hospitalvisits[Patient_ID],Hospitalvisits[Discharge_Date])</f>
        <v>44597</v>
      </c>
      <c r="K116">
        <f>Patientsdetails9[[#This Row],[Discharge Date]]-Patientsdetails9[[#This Row],[Admission Date]]</f>
        <v>10</v>
      </c>
      <c r="L116" t="str">
        <f>_xlfn.XLOOKUP(Patientsdetails9[[#This Row],[Patient_ID]],Hospitalvisits[Patient_ID],Hospitalvisits[Medical_Condition])</f>
        <v>Cancer</v>
      </c>
      <c r="M116" t="str">
        <f>_xlfn.XLOOKUP(Patientsdetails9[[#This Row],[Patient_ID]],Hospitalvisits[Patient_ID],Hospitalvisits[Department])</f>
        <v>Oncology</v>
      </c>
      <c r="N116">
        <f>_xlfn.XLOOKUP(Patientsdetails9[[#This Row],[Patient_ID]],Financials[Patient_ID],Financials[Total_Bill_Amount])</f>
        <v>25257</v>
      </c>
      <c r="O116">
        <f>VLOOKUP(Patientsdetails9[[#This Row],[Patient_ID]],Financials[],5,FALSE)</f>
        <v>21775.92502688328</v>
      </c>
      <c r="P116">
        <f>VLOOKUP(Patientsdetails9[[#This Row],[Patient_ID]],Financials[],6,FALSE)</f>
        <v>3481.0749731167198</v>
      </c>
      <c r="Q116" t="str">
        <f>+_xlfn.XLOOKUP(Patientsdetails9[[#This Row],[Patient_ID]],Hospitalvisits[Patient_ID],Hospitalvisits[Hospital_Bed])</f>
        <v>Private Room</v>
      </c>
      <c r="R116">
        <f>_xlfn.XLOOKUP(Patientsdetails9[[#This Row],[Patient_ID]],Hospitalvisits[Patient_ID],Hospitalvisits[Doctor_ID])</f>
        <v>18</v>
      </c>
      <c r="S116" t="str">
        <f>_xlfn.XLOOKUP(Patientsdetails9[[#This Row],[Doctor ID]],Medicals[Doctor_ID],Medicals[Department])</f>
        <v>Neurology</v>
      </c>
      <c r="T116">
        <f>_xlfn.XLOOKUP(Patientsdetails9[[#This Row],[Doctor ID]],Medicals[Doctor_ID],Medicals[Nurse_to_Patient_Ratio])</f>
        <v>22</v>
      </c>
      <c r="U116">
        <f>IFERROR(_xlfn.XLOOKUP(Patientsdetails9[[#This Row],[Patient_ID]],Emergency[Patient_ID],Emergency[ER_Visit_ID]),"No Visit")</f>
        <v>1458</v>
      </c>
    </row>
    <row r="117" spans="1:21">
      <c r="A117">
        <v>130</v>
      </c>
      <c r="B117" t="s">
        <v>143</v>
      </c>
      <c r="C117">
        <v>72</v>
      </c>
      <c r="D117" t="s">
        <v>12</v>
      </c>
      <c r="E117" t="s">
        <v>13</v>
      </c>
      <c r="F117">
        <v>15.9272405692221</v>
      </c>
      <c r="G117">
        <v>0</v>
      </c>
      <c r="H117">
        <v>9</v>
      </c>
      <c r="I117">
        <f>_xlfn.XLOOKUP(Patientsdetails9[[#This Row],[Patient_ID]],Hospitalvisits[Patient_ID],Hospitalvisits[Admission_Date])</f>
        <v>44760</v>
      </c>
      <c r="J117">
        <f>_xlfn.XLOOKUP(Patientsdetails9[[#This Row],[Patient_ID]],Hospitalvisits[Patient_ID],Hospitalvisits[Discharge_Date])</f>
        <v>44770</v>
      </c>
      <c r="K117">
        <f>Patientsdetails9[[#This Row],[Discharge Date]]-Patientsdetails9[[#This Row],[Admission Date]]</f>
        <v>10</v>
      </c>
      <c r="L117" t="str">
        <f>_xlfn.XLOOKUP(Patientsdetails9[[#This Row],[Patient_ID]],Hospitalvisits[Patient_ID],Hospitalvisits[Medical_Condition])</f>
        <v>Seizures</v>
      </c>
      <c r="M117" t="str">
        <f>_xlfn.XLOOKUP(Patientsdetails9[[#This Row],[Patient_ID]],Hospitalvisits[Patient_ID],Hospitalvisits[Department])</f>
        <v>Neurology</v>
      </c>
      <c r="N117">
        <f>_xlfn.XLOOKUP(Patientsdetails9[[#This Row],[Patient_ID]],Financials[Patient_ID],Financials[Total_Bill_Amount])</f>
        <v>32254</v>
      </c>
      <c r="O117">
        <f>VLOOKUP(Patientsdetails9[[#This Row],[Patient_ID]],Financials[],5,FALSE)</f>
        <v>24651.10424407637</v>
      </c>
      <c r="P117">
        <f>VLOOKUP(Patientsdetails9[[#This Row],[Patient_ID]],Financials[],6,FALSE)</f>
        <v>7602.8957559236296</v>
      </c>
      <c r="Q117" t="str">
        <f>+_xlfn.XLOOKUP(Patientsdetails9[[#This Row],[Patient_ID]],Hospitalvisits[Patient_ID],Hospitalvisits[Hospital_Bed])</f>
        <v>General Ward</v>
      </c>
      <c r="R117">
        <f>_xlfn.XLOOKUP(Patientsdetails9[[#This Row],[Patient_ID]],Hospitalvisits[Patient_ID],Hospitalvisits[Doctor_ID])</f>
        <v>173</v>
      </c>
      <c r="S117" t="str">
        <f>_xlfn.XLOOKUP(Patientsdetails9[[#This Row],[Doctor ID]],Medicals[Doctor_ID],Medicals[Department])</f>
        <v>Emergency</v>
      </c>
      <c r="T117">
        <f>_xlfn.XLOOKUP(Patientsdetails9[[#This Row],[Doctor ID]],Medicals[Doctor_ID],Medicals[Nurse_to_Patient_Ratio])</f>
        <v>17</v>
      </c>
      <c r="U117">
        <f>IFERROR(_xlfn.XLOOKUP(Patientsdetails9[[#This Row],[Patient_ID]],Emergency[Patient_ID],Emergency[ER_Visit_ID]),"No Visit")</f>
        <v>8</v>
      </c>
    </row>
    <row r="118" spans="1:21">
      <c r="A118">
        <v>131</v>
      </c>
      <c r="B118" t="s">
        <v>144</v>
      </c>
      <c r="C118">
        <v>38</v>
      </c>
      <c r="D118" t="s">
        <v>12</v>
      </c>
      <c r="E118" t="s">
        <v>13</v>
      </c>
      <c r="F118">
        <v>29.66261037439839</v>
      </c>
      <c r="G118">
        <v>2</v>
      </c>
      <c r="H118">
        <v>3</v>
      </c>
      <c r="I118">
        <f>_xlfn.XLOOKUP(Patientsdetails9[[#This Row],[Patient_ID]],Hospitalvisits[Patient_ID],Hospitalvisits[Admission_Date])</f>
        <v>45001</v>
      </c>
      <c r="J118">
        <f>_xlfn.XLOOKUP(Patientsdetails9[[#This Row],[Patient_ID]],Hospitalvisits[Patient_ID],Hospitalvisits[Discharge_Date])</f>
        <v>45012</v>
      </c>
      <c r="K118">
        <f>Patientsdetails9[[#This Row],[Discharge Date]]-Patientsdetails9[[#This Row],[Admission Date]]</f>
        <v>11</v>
      </c>
      <c r="L118" t="str">
        <f>_xlfn.XLOOKUP(Patientsdetails9[[#This Row],[Patient_ID]],Hospitalvisits[Patient_ID],Hospitalvisits[Medical_Condition])</f>
        <v>Seizures</v>
      </c>
      <c r="M118" t="str">
        <f>_xlfn.XLOOKUP(Patientsdetails9[[#This Row],[Patient_ID]],Hospitalvisits[Patient_ID],Hospitalvisits[Department])</f>
        <v>Neurology</v>
      </c>
      <c r="N118">
        <f>_xlfn.XLOOKUP(Patientsdetails9[[#This Row],[Patient_ID]],Financials[Patient_ID],Financials[Total_Bill_Amount])</f>
        <v>46527</v>
      </c>
      <c r="O118">
        <f>VLOOKUP(Patientsdetails9[[#This Row],[Patient_ID]],Financials[],5,FALSE)</f>
        <v>35071.694206361208</v>
      </c>
      <c r="P118">
        <f>VLOOKUP(Patientsdetails9[[#This Row],[Patient_ID]],Financials[],6,FALSE)</f>
        <v>11455.30579363879</v>
      </c>
      <c r="Q118" t="str">
        <f>+_xlfn.XLOOKUP(Patientsdetails9[[#This Row],[Patient_ID]],Hospitalvisits[Patient_ID],Hospitalvisits[Hospital_Bed])</f>
        <v>General Ward</v>
      </c>
      <c r="R118">
        <f>_xlfn.XLOOKUP(Patientsdetails9[[#This Row],[Patient_ID]],Hospitalvisits[Patient_ID],Hospitalvisits[Doctor_ID])</f>
        <v>142</v>
      </c>
      <c r="S118" t="str">
        <f>_xlfn.XLOOKUP(Patientsdetails9[[#This Row],[Doctor ID]],Medicals[Doctor_ID],Medicals[Department])</f>
        <v>Orthopedics</v>
      </c>
      <c r="T118">
        <f>_xlfn.XLOOKUP(Patientsdetails9[[#This Row],[Doctor ID]],Medicals[Doctor_ID],Medicals[Nurse_to_Patient_Ratio])</f>
        <v>18</v>
      </c>
      <c r="U118">
        <f>IFERROR(_xlfn.XLOOKUP(Patientsdetails9[[#This Row],[Patient_ID]],Emergency[Patient_ID],Emergency[ER_Visit_ID]),"No Visit")</f>
        <v>481</v>
      </c>
    </row>
    <row r="119" spans="1:21">
      <c r="A119">
        <v>132</v>
      </c>
      <c r="B119" t="s">
        <v>145</v>
      </c>
      <c r="C119">
        <v>48</v>
      </c>
      <c r="D119" t="s">
        <v>12</v>
      </c>
      <c r="E119" t="s">
        <v>18</v>
      </c>
      <c r="F119">
        <v>33.749650001289872</v>
      </c>
      <c r="G119">
        <v>0</v>
      </c>
      <c r="H119">
        <v>7</v>
      </c>
      <c r="I119">
        <f>_xlfn.XLOOKUP(Patientsdetails9[[#This Row],[Patient_ID]],Hospitalvisits[Patient_ID],Hospitalvisits[Admission_Date])</f>
        <v>44903</v>
      </c>
      <c r="J119">
        <f>_xlfn.XLOOKUP(Patientsdetails9[[#This Row],[Patient_ID]],Hospitalvisits[Patient_ID],Hospitalvisits[Discharge_Date])</f>
        <v>44909</v>
      </c>
      <c r="K119">
        <f>Patientsdetails9[[#This Row],[Discharge Date]]-Patientsdetails9[[#This Row],[Admission Date]]</f>
        <v>6</v>
      </c>
      <c r="L119" t="str">
        <f>_xlfn.XLOOKUP(Patientsdetails9[[#This Row],[Patient_ID]],Hospitalvisits[Patient_ID],Hospitalvisits[Medical_Condition])</f>
        <v>Stroke</v>
      </c>
      <c r="M119" t="str">
        <f>_xlfn.XLOOKUP(Patientsdetails9[[#This Row],[Patient_ID]],Hospitalvisits[Patient_ID],Hospitalvisits[Department])</f>
        <v>Neurology</v>
      </c>
      <c r="N119">
        <f>_xlfn.XLOOKUP(Patientsdetails9[[#This Row],[Patient_ID]],Financials[Patient_ID],Financials[Total_Bill_Amount])</f>
        <v>29002</v>
      </c>
      <c r="O119">
        <f>VLOOKUP(Patientsdetails9[[#This Row],[Patient_ID]],Financials[],5,FALSE)</f>
        <v>22262.55786874492</v>
      </c>
      <c r="P119">
        <f>VLOOKUP(Patientsdetails9[[#This Row],[Patient_ID]],Financials[],6,FALSE)</f>
        <v>6739.442131255084</v>
      </c>
      <c r="Q119" t="str">
        <f>+_xlfn.XLOOKUP(Patientsdetails9[[#This Row],[Patient_ID]],Hospitalvisits[Patient_ID],Hospitalvisits[Hospital_Bed])</f>
        <v>General Ward</v>
      </c>
      <c r="R119">
        <f>_xlfn.XLOOKUP(Patientsdetails9[[#This Row],[Patient_ID]],Hospitalvisits[Patient_ID],Hospitalvisits[Doctor_ID])</f>
        <v>4</v>
      </c>
      <c r="S119" t="str">
        <f>_xlfn.XLOOKUP(Patientsdetails9[[#This Row],[Doctor ID]],Medicals[Doctor_ID],Medicals[Department])</f>
        <v>Pediatrics</v>
      </c>
      <c r="T119">
        <f>_xlfn.XLOOKUP(Patientsdetails9[[#This Row],[Doctor ID]],Medicals[Doctor_ID],Medicals[Nurse_to_Patient_Ratio])</f>
        <v>23</v>
      </c>
      <c r="U119">
        <f>IFERROR(_xlfn.XLOOKUP(Patientsdetails9[[#This Row],[Patient_ID]],Emergency[Patient_ID],Emergency[ER_Visit_ID]),"No Visit")</f>
        <v>1184</v>
      </c>
    </row>
    <row r="120" spans="1:21">
      <c r="A120">
        <v>133</v>
      </c>
      <c r="B120" t="s">
        <v>146</v>
      </c>
      <c r="C120">
        <v>32</v>
      </c>
      <c r="D120" t="s">
        <v>9</v>
      </c>
      <c r="E120" t="s">
        <v>10</v>
      </c>
      <c r="F120">
        <v>31.73316556836081</v>
      </c>
      <c r="G120">
        <v>1</v>
      </c>
      <c r="H120">
        <v>5</v>
      </c>
      <c r="I120">
        <f>_xlfn.XLOOKUP(Patientsdetails9[[#This Row],[Patient_ID]],Hospitalvisits[Patient_ID],Hospitalvisits[Admission_Date])</f>
        <v>45017</v>
      </c>
      <c r="J120">
        <f>_xlfn.XLOOKUP(Patientsdetails9[[#This Row],[Patient_ID]],Hospitalvisits[Patient_ID],Hospitalvisits[Discharge_Date])</f>
        <v>45022</v>
      </c>
      <c r="K120">
        <f>Patientsdetails9[[#This Row],[Discharge Date]]-Patientsdetails9[[#This Row],[Admission Date]]</f>
        <v>5</v>
      </c>
      <c r="L120" t="str">
        <f>_xlfn.XLOOKUP(Patientsdetails9[[#This Row],[Patient_ID]],Hospitalvisits[Patient_ID],Hospitalvisits[Medical_Condition])</f>
        <v>Heart Attack (STEMI)</v>
      </c>
      <c r="M120" t="str">
        <f>_xlfn.XLOOKUP(Patientsdetails9[[#This Row],[Patient_ID]],Hospitalvisits[Patient_ID],Hospitalvisits[Department])</f>
        <v>Cardiology</v>
      </c>
      <c r="N120">
        <f>_xlfn.XLOOKUP(Patientsdetails9[[#This Row],[Patient_ID]],Financials[Patient_ID],Financials[Total_Bill_Amount])</f>
        <v>21292</v>
      </c>
      <c r="O120">
        <f>VLOOKUP(Patientsdetails9[[#This Row],[Patient_ID]],Financials[],5,FALSE)</f>
        <v>11442.379302696711</v>
      </c>
      <c r="P120">
        <f>VLOOKUP(Patientsdetails9[[#This Row],[Patient_ID]],Financials[],6,FALSE)</f>
        <v>9849.6206973032913</v>
      </c>
      <c r="Q120" t="str">
        <f>+_xlfn.XLOOKUP(Patientsdetails9[[#This Row],[Patient_ID]],Hospitalvisits[Patient_ID],Hospitalvisits[Hospital_Bed])</f>
        <v>Semi-Private Room</v>
      </c>
      <c r="R120">
        <f>_xlfn.XLOOKUP(Patientsdetails9[[#This Row],[Patient_ID]],Hospitalvisits[Patient_ID],Hospitalvisits[Doctor_ID])</f>
        <v>118</v>
      </c>
      <c r="S120" t="str">
        <f>_xlfn.XLOOKUP(Patientsdetails9[[#This Row],[Doctor ID]],Medicals[Doctor_ID],Medicals[Department])</f>
        <v>Pediatrics</v>
      </c>
      <c r="T120">
        <f>_xlfn.XLOOKUP(Patientsdetails9[[#This Row],[Doctor ID]],Medicals[Doctor_ID],Medicals[Nurse_to_Patient_Ratio])</f>
        <v>20</v>
      </c>
      <c r="U120" t="str">
        <f>IFERROR(_xlfn.XLOOKUP(Patientsdetails9[[#This Row],[Patient_ID]],Emergency[Patient_ID],Emergency[ER_Visit_ID]),"No Visit")</f>
        <v>No Visit</v>
      </c>
    </row>
    <row r="121" spans="1:21">
      <c r="A121">
        <v>134</v>
      </c>
      <c r="B121" t="s">
        <v>147</v>
      </c>
      <c r="C121">
        <v>14</v>
      </c>
      <c r="D121" t="s">
        <v>12</v>
      </c>
      <c r="E121" t="s">
        <v>16</v>
      </c>
      <c r="F121">
        <v>20.3927238793902</v>
      </c>
      <c r="G121">
        <v>3</v>
      </c>
      <c r="H121">
        <v>6</v>
      </c>
      <c r="I121">
        <f>_xlfn.XLOOKUP(Patientsdetails9[[#This Row],[Patient_ID]],Hospitalvisits[Patient_ID],Hospitalvisits[Admission_Date])</f>
        <v>44899</v>
      </c>
      <c r="J121">
        <f>_xlfn.XLOOKUP(Patientsdetails9[[#This Row],[Patient_ID]],Hospitalvisits[Patient_ID],Hospitalvisits[Discharge_Date])</f>
        <v>44901</v>
      </c>
      <c r="K121">
        <f>Patientsdetails9[[#This Row],[Discharge Date]]-Patientsdetails9[[#This Row],[Admission Date]]</f>
        <v>2</v>
      </c>
      <c r="L121" t="str">
        <f>_xlfn.XLOOKUP(Patientsdetails9[[#This Row],[Patient_ID]],Hospitalvisits[Patient_ID],Hospitalvisits[Medical_Condition])</f>
        <v>Allergies</v>
      </c>
      <c r="M121" t="str">
        <f>_xlfn.XLOOKUP(Patientsdetails9[[#This Row],[Patient_ID]],Hospitalvisits[Patient_ID],Hospitalvisits[Department])</f>
        <v>Pediatrics</v>
      </c>
      <c r="N121">
        <f>_xlfn.XLOOKUP(Patientsdetails9[[#This Row],[Patient_ID]],Financials[Patient_ID],Financials[Total_Bill_Amount])</f>
        <v>23667</v>
      </c>
      <c r="O121">
        <f>VLOOKUP(Patientsdetails9[[#This Row],[Patient_ID]],Financials[],5,FALSE)</f>
        <v>18515.273701701979</v>
      </c>
      <c r="P121">
        <f>VLOOKUP(Patientsdetails9[[#This Row],[Patient_ID]],Financials[],6,FALSE)</f>
        <v>5151.7262982980174</v>
      </c>
      <c r="Q121" t="str">
        <f>+_xlfn.XLOOKUP(Patientsdetails9[[#This Row],[Patient_ID]],Hospitalvisits[Patient_ID],Hospitalvisits[Hospital_Bed])</f>
        <v>ICU</v>
      </c>
      <c r="R121">
        <f>_xlfn.XLOOKUP(Patientsdetails9[[#This Row],[Patient_ID]],Hospitalvisits[Patient_ID],Hospitalvisits[Doctor_ID])</f>
        <v>182</v>
      </c>
      <c r="S121" t="str">
        <f>_xlfn.XLOOKUP(Patientsdetails9[[#This Row],[Doctor ID]],Medicals[Doctor_ID],Medicals[Department])</f>
        <v>Cardiology</v>
      </c>
      <c r="T121">
        <f>_xlfn.XLOOKUP(Patientsdetails9[[#This Row],[Doctor ID]],Medicals[Doctor_ID],Medicals[Nurse_to_Patient_Ratio])</f>
        <v>12</v>
      </c>
      <c r="U121">
        <f>IFERROR(_xlfn.XLOOKUP(Patientsdetails9[[#This Row],[Patient_ID]],Emergency[Patient_ID],Emergency[ER_Visit_ID]),"No Visit")</f>
        <v>110</v>
      </c>
    </row>
    <row r="122" spans="1:21">
      <c r="A122">
        <v>135</v>
      </c>
      <c r="B122" t="s">
        <v>148</v>
      </c>
      <c r="C122">
        <v>4</v>
      </c>
      <c r="D122" t="s">
        <v>12</v>
      </c>
      <c r="E122" t="s">
        <v>18</v>
      </c>
      <c r="F122">
        <v>22.6685137822987</v>
      </c>
      <c r="G122">
        <v>4</v>
      </c>
      <c r="H122">
        <v>8</v>
      </c>
      <c r="I122">
        <f>_xlfn.XLOOKUP(Patientsdetails9[[#This Row],[Patient_ID]],Hospitalvisits[Patient_ID],Hospitalvisits[Admission_Date])</f>
        <v>44588</v>
      </c>
      <c r="J122">
        <f>_xlfn.XLOOKUP(Patientsdetails9[[#This Row],[Patient_ID]],Hospitalvisits[Patient_ID],Hospitalvisits[Discharge_Date])</f>
        <v>44589</v>
      </c>
      <c r="K122">
        <f>Patientsdetails9[[#This Row],[Discharge Date]]-Patientsdetails9[[#This Row],[Admission Date]]</f>
        <v>1</v>
      </c>
      <c r="L122" t="str">
        <f>_xlfn.XLOOKUP(Patientsdetails9[[#This Row],[Patient_ID]],Hospitalvisits[Patient_ID],Hospitalvisits[Medical_Condition])</f>
        <v>Asthma</v>
      </c>
      <c r="M122" t="str">
        <f>_xlfn.XLOOKUP(Patientsdetails9[[#This Row],[Patient_ID]],Hospitalvisits[Patient_ID],Hospitalvisits[Department])</f>
        <v>Pediatrics</v>
      </c>
      <c r="N122">
        <f>_xlfn.XLOOKUP(Patientsdetails9[[#This Row],[Patient_ID]],Financials[Patient_ID],Financials[Total_Bill_Amount])</f>
        <v>26656</v>
      </c>
      <c r="O122">
        <f>VLOOKUP(Patientsdetails9[[#This Row],[Patient_ID]],Financials[],5,FALSE)</f>
        <v>14231.827397882411</v>
      </c>
      <c r="P122">
        <f>VLOOKUP(Patientsdetails9[[#This Row],[Patient_ID]],Financials[],6,FALSE)</f>
        <v>12424.172602117589</v>
      </c>
      <c r="Q122" t="str">
        <f>+_xlfn.XLOOKUP(Patientsdetails9[[#This Row],[Patient_ID]],Hospitalvisits[Patient_ID],Hospitalvisits[Hospital_Bed])</f>
        <v>General Ward</v>
      </c>
      <c r="R122">
        <f>_xlfn.XLOOKUP(Patientsdetails9[[#This Row],[Patient_ID]],Hospitalvisits[Patient_ID],Hospitalvisits[Doctor_ID])</f>
        <v>161</v>
      </c>
      <c r="S122" t="str">
        <f>_xlfn.XLOOKUP(Patientsdetails9[[#This Row],[Doctor ID]],Medicals[Doctor_ID],Medicals[Department])</f>
        <v>Pediatrics</v>
      </c>
      <c r="T122">
        <f>_xlfn.XLOOKUP(Patientsdetails9[[#This Row],[Doctor ID]],Medicals[Doctor_ID],Medicals[Nurse_to_Patient_Ratio])</f>
        <v>9</v>
      </c>
      <c r="U122">
        <f>IFERROR(_xlfn.XLOOKUP(Patientsdetails9[[#This Row],[Patient_ID]],Emergency[Patient_ID],Emergency[ER_Visit_ID]),"No Visit")</f>
        <v>62</v>
      </c>
    </row>
    <row r="123" spans="1:21">
      <c r="A123">
        <v>139</v>
      </c>
      <c r="B123" t="s">
        <v>152</v>
      </c>
      <c r="C123">
        <v>34</v>
      </c>
      <c r="D123" t="s">
        <v>12</v>
      </c>
      <c r="E123" t="s">
        <v>10</v>
      </c>
      <c r="F123">
        <v>23.524135768551421</v>
      </c>
      <c r="G123">
        <v>2</v>
      </c>
      <c r="H123">
        <v>2</v>
      </c>
      <c r="I123">
        <f>_xlfn.XLOOKUP(Patientsdetails9[[#This Row],[Patient_ID]],Hospitalvisits[Patient_ID],Hospitalvisits[Admission_Date])</f>
        <v>44733</v>
      </c>
      <c r="J123">
        <f>_xlfn.XLOOKUP(Patientsdetails9[[#This Row],[Patient_ID]],Hospitalvisits[Patient_ID],Hospitalvisits[Discharge_Date])</f>
        <v>44740</v>
      </c>
      <c r="K123">
        <f>Patientsdetails9[[#This Row],[Discharge Date]]-Patientsdetails9[[#This Row],[Admission Date]]</f>
        <v>7</v>
      </c>
      <c r="L123" t="str">
        <f>_xlfn.XLOOKUP(Patientsdetails9[[#This Row],[Patient_ID]],Hospitalvisits[Patient_ID],Hospitalvisits[Medical_Condition])</f>
        <v>Hypertension</v>
      </c>
      <c r="M123" t="str">
        <f>_xlfn.XLOOKUP(Patientsdetails9[[#This Row],[Patient_ID]],Hospitalvisits[Patient_ID],Hospitalvisits[Department])</f>
        <v>Cardiology</v>
      </c>
      <c r="N123">
        <f>_xlfn.XLOOKUP(Patientsdetails9[[#This Row],[Patient_ID]],Financials[Patient_ID],Financials[Total_Bill_Amount])</f>
        <v>15022</v>
      </c>
      <c r="O123">
        <f>VLOOKUP(Patientsdetails9[[#This Row],[Patient_ID]],Financials[],5,FALSE)</f>
        <v>12140.55937955626</v>
      </c>
      <c r="P123">
        <f>VLOOKUP(Patientsdetails9[[#This Row],[Patient_ID]],Financials[],6,FALSE)</f>
        <v>2881.4406204437419</v>
      </c>
      <c r="Q123" t="str">
        <f>+_xlfn.XLOOKUP(Patientsdetails9[[#This Row],[Patient_ID]],Hospitalvisits[Patient_ID],Hospitalvisits[Hospital_Bed])</f>
        <v>Semi-Private Room</v>
      </c>
      <c r="R123">
        <f>_xlfn.XLOOKUP(Patientsdetails9[[#This Row],[Patient_ID]],Hospitalvisits[Patient_ID],Hospitalvisits[Doctor_ID])</f>
        <v>51</v>
      </c>
      <c r="S123" t="str">
        <f>_xlfn.XLOOKUP(Patientsdetails9[[#This Row],[Doctor ID]],Medicals[Doctor_ID],Medicals[Department])</f>
        <v>Orthopedics</v>
      </c>
      <c r="T123">
        <f>_xlfn.XLOOKUP(Patientsdetails9[[#This Row],[Doctor ID]],Medicals[Doctor_ID],Medicals[Nurse_to_Patient_Ratio])</f>
        <v>11</v>
      </c>
      <c r="U123">
        <f>IFERROR(_xlfn.XLOOKUP(Patientsdetails9[[#This Row],[Patient_ID]],Emergency[Patient_ID],Emergency[ER_Visit_ID]),"No Visit")</f>
        <v>139</v>
      </c>
    </row>
    <row r="124" spans="1:21">
      <c r="A124">
        <v>140</v>
      </c>
      <c r="B124" t="s">
        <v>153</v>
      </c>
      <c r="C124">
        <v>17</v>
      </c>
      <c r="D124" t="s">
        <v>12</v>
      </c>
      <c r="E124" t="s">
        <v>16</v>
      </c>
      <c r="F124">
        <v>24.991630250754369</v>
      </c>
      <c r="G124">
        <v>4</v>
      </c>
      <c r="H124">
        <v>8</v>
      </c>
      <c r="I124">
        <f>_xlfn.XLOOKUP(Patientsdetails9[[#This Row],[Patient_ID]],Hospitalvisits[Patient_ID],Hospitalvisits[Admission_Date])</f>
        <v>44726</v>
      </c>
      <c r="J124">
        <f>_xlfn.XLOOKUP(Patientsdetails9[[#This Row],[Patient_ID]],Hospitalvisits[Patient_ID],Hospitalvisits[Discharge_Date])</f>
        <v>44727</v>
      </c>
      <c r="K124">
        <f>Patientsdetails9[[#This Row],[Discharge Date]]-Patientsdetails9[[#This Row],[Admission Date]]</f>
        <v>1</v>
      </c>
      <c r="L124" t="str">
        <f>_xlfn.XLOOKUP(Patientsdetails9[[#This Row],[Patient_ID]],Hospitalvisits[Patient_ID],Hospitalvisits[Medical_Condition])</f>
        <v>Severe Trauma</v>
      </c>
      <c r="M124" t="str">
        <f>_xlfn.XLOOKUP(Patientsdetails9[[#This Row],[Patient_ID]],Hospitalvisits[Patient_ID],Hospitalvisits[Department])</f>
        <v>Emergency</v>
      </c>
      <c r="N124">
        <f>_xlfn.XLOOKUP(Patientsdetails9[[#This Row],[Patient_ID]],Financials[Patient_ID],Financials[Total_Bill_Amount])</f>
        <v>29546</v>
      </c>
      <c r="O124">
        <f>VLOOKUP(Patientsdetails9[[#This Row],[Patient_ID]],Financials[],5,FALSE)</f>
        <v>25142.36937917857</v>
      </c>
      <c r="P124">
        <f>VLOOKUP(Patientsdetails9[[#This Row],[Patient_ID]],Financials[],6,FALSE)</f>
        <v>4403.6306208214337</v>
      </c>
      <c r="Q124" t="str">
        <f>+_xlfn.XLOOKUP(Patientsdetails9[[#This Row],[Patient_ID]],Hospitalvisits[Patient_ID],Hospitalvisits[Hospital_Bed])</f>
        <v>Private Room</v>
      </c>
      <c r="R124">
        <f>_xlfn.XLOOKUP(Patientsdetails9[[#This Row],[Patient_ID]],Hospitalvisits[Patient_ID],Hospitalvisits[Doctor_ID])</f>
        <v>153</v>
      </c>
      <c r="S124" t="str">
        <f>_xlfn.XLOOKUP(Patientsdetails9[[#This Row],[Doctor ID]],Medicals[Doctor_ID],Medicals[Department])</f>
        <v>Neurology</v>
      </c>
      <c r="T124">
        <f>_xlfn.XLOOKUP(Patientsdetails9[[#This Row],[Doctor ID]],Medicals[Doctor_ID],Medicals[Nurse_to_Patient_Ratio])</f>
        <v>26</v>
      </c>
      <c r="U124">
        <f>IFERROR(_xlfn.XLOOKUP(Patientsdetails9[[#This Row],[Patient_ID]],Emergency[Patient_ID],Emergency[ER_Visit_ID]),"No Visit")</f>
        <v>1053</v>
      </c>
    </row>
    <row r="125" spans="1:21">
      <c r="A125">
        <v>141</v>
      </c>
      <c r="B125" t="s">
        <v>154</v>
      </c>
      <c r="C125">
        <v>41</v>
      </c>
      <c r="D125" t="s">
        <v>12</v>
      </c>
      <c r="E125" t="s">
        <v>16</v>
      </c>
      <c r="F125">
        <v>20.863849563775041</v>
      </c>
      <c r="G125">
        <v>5</v>
      </c>
      <c r="H125">
        <v>1</v>
      </c>
      <c r="I125">
        <f>_xlfn.XLOOKUP(Patientsdetails9[[#This Row],[Patient_ID]],Hospitalvisits[Patient_ID],Hospitalvisits[Admission_Date])</f>
        <v>44837</v>
      </c>
      <c r="J125">
        <f>_xlfn.XLOOKUP(Patientsdetails9[[#This Row],[Patient_ID]],Hospitalvisits[Patient_ID],Hospitalvisits[Discharge_Date])</f>
        <v>44841</v>
      </c>
      <c r="K125">
        <f>Patientsdetails9[[#This Row],[Discharge Date]]-Patientsdetails9[[#This Row],[Admission Date]]</f>
        <v>4</v>
      </c>
      <c r="L125" t="str">
        <f>_xlfn.XLOOKUP(Patientsdetails9[[#This Row],[Patient_ID]],Hospitalvisits[Patient_ID],Hospitalvisits[Medical_Condition])</f>
        <v>Heart Attack (STEMI)</v>
      </c>
      <c r="M125" t="str">
        <f>_xlfn.XLOOKUP(Patientsdetails9[[#This Row],[Patient_ID]],Hospitalvisits[Patient_ID],Hospitalvisits[Department])</f>
        <v>Cardiology</v>
      </c>
      <c r="N125">
        <f>_xlfn.XLOOKUP(Patientsdetails9[[#This Row],[Patient_ID]],Financials[Patient_ID],Financials[Total_Bill_Amount])</f>
        <v>6474</v>
      </c>
      <c r="O125">
        <f>VLOOKUP(Patientsdetails9[[#This Row],[Patient_ID]],Financials[],5,FALSE)</f>
        <v>4030.0575102057701</v>
      </c>
      <c r="P125">
        <f>VLOOKUP(Patientsdetails9[[#This Row],[Patient_ID]],Financials[],6,FALSE)</f>
        <v>2443.9424897942299</v>
      </c>
      <c r="Q125" t="str">
        <f>+_xlfn.XLOOKUP(Patientsdetails9[[#This Row],[Patient_ID]],Hospitalvisits[Patient_ID],Hospitalvisits[Hospital_Bed])</f>
        <v>ICU</v>
      </c>
      <c r="R125">
        <f>_xlfn.XLOOKUP(Patientsdetails9[[#This Row],[Patient_ID]],Hospitalvisits[Patient_ID],Hospitalvisits[Doctor_ID])</f>
        <v>11</v>
      </c>
      <c r="S125" t="str">
        <f>_xlfn.XLOOKUP(Patientsdetails9[[#This Row],[Doctor ID]],Medicals[Doctor_ID],Medicals[Department])</f>
        <v>Emergency</v>
      </c>
      <c r="T125">
        <f>_xlfn.XLOOKUP(Patientsdetails9[[#This Row],[Doctor ID]],Medicals[Doctor_ID],Medicals[Nurse_to_Patient_Ratio])</f>
        <v>11</v>
      </c>
      <c r="U125">
        <f>IFERROR(_xlfn.XLOOKUP(Patientsdetails9[[#This Row],[Patient_ID]],Emergency[Patient_ID],Emergency[ER_Visit_ID]),"No Visit")</f>
        <v>142</v>
      </c>
    </row>
    <row r="126" spans="1:21">
      <c r="A126">
        <v>142</v>
      </c>
      <c r="B126" t="s">
        <v>155</v>
      </c>
      <c r="C126">
        <v>58</v>
      </c>
      <c r="D126" t="s">
        <v>12</v>
      </c>
      <c r="E126" t="s">
        <v>10</v>
      </c>
      <c r="F126">
        <v>27.828312268915919</v>
      </c>
      <c r="G126">
        <v>2</v>
      </c>
      <c r="H126">
        <v>8</v>
      </c>
      <c r="I126">
        <f>_xlfn.XLOOKUP(Patientsdetails9[[#This Row],[Patient_ID]],Hospitalvisits[Patient_ID],Hospitalvisits[Admission_Date])</f>
        <v>45059</v>
      </c>
      <c r="J126">
        <f>_xlfn.XLOOKUP(Patientsdetails9[[#This Row],[Patient_ID]],Hospitalvisits[Patient_ID],Hospitalvisits[Discharge_Date])</f>
        <v>45064</v>
      </c>
      <c r="K126">
        <f>Patientsdetails9[[#This Row],[Discharge Date]]-Patientsdetails9[[#This Row],[Admission Date]]</f>
        <v>5</v>
      </c>
      <c r="L126" t="str">
        <f>_xlfn.XLOOKUP(Patientsdetails9[[#This Row],[Patient_ID]],Hospitalvisits[Patient_ID],Hospitalvisits[Medical_Condition])</f>
        <v>Fracture</v>
      </c>
      <c r="M126" t="str">
        <f>_xlfn.XLOOKUP(Patientsdetails9[[#This Row],[Patient_ID]],Hospitalvisits[Patient_ID],Hospitalvisits[Department])</f>
        <v>Orthopedics</v>
      </c>
      <c r="N126">
        <f>_xlfn.XLOOKUP(Patientsdetails9[[#This Row],[Patient_ID]],Financials[Patient_ID],Financials[Total_Bill_Amount])</f>
        <v>13823</v>
      </c>
      <c r="O126">
        <f>VLOOKUP(Patientsdetails9[[#This Row],[Patient_ID]],Financials[],5,FALSE)</f>
        <v>11761.927573599511</v>
      </c>
      <c r="P126">
        <f>VLOOKUP(Patientsdetails9[[#This Row],[Patient_ID]],Financials[],6,FALSE)</f>
        <v>2061.0724264004948</v>
      </c>
      <c r="Q126" t="str">
        <f>+_xlfn.XLOOKUP(Patientsdetails9[[#This Row],[Patient_ID]],Hospitalvisits[Patient_ID],Hospitalvisits[Hospital_Bed])</f>
        <v>Semi-Private Room</v>
      </c>
      <c r="R126">
        <f>_xlfn.XLOOKUP(Patientsdetails9[[#This Row],[Patient_ID]],Hospitalvisits[Patient_ID],Hospitalvisits[Doctor_ID])</f>
        <v>109</v>
      </c>
      <c r="S126" t="str">
        <f>_xlfn.XLOOKUP(Patientsdetails9[[#This Row],[Doctor ID]],Medicals[Doctor_ID],Medicals[Department])</f>
        <v>Orthopedics</v>
      </c>
      <c r="T126">
        <f>_xlfn.XLOOKUP(Patientsdetails9[[#This Row],[Doctor ID]],Medicals[Doctor_ID],Medicals[Nurse_to_Patient_Ratio])</f>
        <v>13</v>
      </c>
      <c r="U126" t="str">
        <f>IFERROR(_xlfn.XLOOKUP(Patientsdetails9[[#This Row],[Patient_ID]],Emergency[Patient_ID],Emergency[ER_Visit_ID]),"No Visit")</f>
        <v>No Visit</v>
      </c>
    </row>
    <row r="127" spans="1:21">
      <c r="A127">
        <v>143</v>
      </c>
      <c r="B127" t="s">
        <v>156</v>
      </c>
      <c r="C127">
        <v>78</v>
      </c>
      <c r="D127" t="s">
        <v>9</v>
      </c>
      <c r="E127" t="s">
        <v>18</v>
      </c>
      <c r="F127">
        <v>32.291647877699688</v>
      </c>
      <c r="G127">
        <v>0</v>
      </c>
      <c r="H127">
        <v>8</v>
      </c>
      <c r="I127">
        <f>_xlfn.XLOOKUP(Patientsdetails9[[#This Row],[Patient_ID]],Hospitalvisits[Patient_ID],Hospitalvisits[Admission_Date])</f>
        <v>44581</v>
      </c>
      <c r="J127">
        <f>_xlfn.XLOOKUP(Patientsdetails9[[#This Row],[Patient_ID]],Hospitalvisits[Patient_ID],Hospitalvisits[Discharge_Date])</f>
        <v>44585</v>
      </c>
      <c r="K127">
        <f>Patientsdetails9[[#This Row],[Discharge Date]]-Patientsdetails9[[#This Row],[Admission Date]]</f>
        <v>4</v>
      </c>
      <c r="L127" t="str">
        <f>_xlfn.XLOOKUP(Patientsdetails9[[#This Row],[Patient_ID]],Hospitalvisits[Patient_ID],Hospitalvisits[Medical_Condition])</f>
        <v>Hypertension</v>
      </c>
      <c r="M127" t="str">
        <f>_xlfn.XLOOKUP(Patientsdetails9[[#This Row],[Patient_ID]],Hospitalvisits[Patient_ID],Hospitalvisits[Department])</f>
        <v>Cardiology</v>
      </c>
      <c r="N127">
        <f>_xlfn.XLOOKUP(Patientsdetails9[[#This Row],[Patient_ID]],Financials[Patient_ID],Financials[Total_Bill_Amount])</f>
        <v>8125</v>
      </c>
      <c r="O127">
        <f>VLOOKUP(Patientsdetails9[[#This Row],[Patient_ID]],Financials[],5,FALSE)</f>
        <v>4226.1970458913647</v>
      </c>
      <c r="P127">
        <f>VLOOKUP(Patientsdetails9[[#This Row],[Patient_ID]],Financials[],6,FALSE)</f>
        <v>3898.8029541086348</v>
      </c>
      <c r="Q127" t="str">
        <f>+_xlfn.XLOOKUP(Patientsdetails9[[#This Row],[Patient_ID]],Hospitalvisits[Patient_ID],Hospitalvisits[Hospital_Bed])</f>
        <v>General Ward</v>
      </c>
      <c r="R127">
        <f>_xlfn.XLOOKUP(Patientsdetails9[[#This Row],[Patient_ID]],Hospitalvisits[Patient_ID],Hospitalvisits[Doctor_ID])</f>
        <v>99</v>
      </c>
      <c r="S127" t="str">
        <f>_xlfn.XLOOKUP(Patientsdetails9[[#This Row],[Doctor ID]],Medicals[Doctor_ID],Medicals[Department])</f>
        <v>Pediatrics</v>
      </c>
      <c r="T127">
        <f>_xlfn.XLOOKUP(Patientsdetails9[[#This Row],[Doctor ID]],Medicals[Doctor_ID],Medicals[Nurse_to_Patient_Ratio])</f>
        <v>13</v>
      </c>
      <c r="U127">
        <f>IFERROR(_xlfn.XLOOKUP(Patientsdetails9[[#This Row],[Patient_ID]],Emergency[Patient_ID],Emergency[ER_Visit_ID]),"No Visit")</f>
        <v>40</v>
      </c>
    </row>
    <row r="128" spans="1:21">
      <c r="A128">
        <v>144</v>
      </c>
      <c r="B128" t="s">
        <v>157</v>
      </c>
      <c r="C128">
        <v>45</v>
      </c>
      <c r="D128" t="s">
        <v>9</v>
      </c>
      <c r="E128" t="s">
        <v>18</v>
      </c>
      <c r="F128">
        <v>20.331349243555849</v>
      </c>
      <c r="G128">
        <v>4</v>
      </c>
      <c r="H128">
        <v>10</v>
      </c>
      <c r="I128">
        <f>_xlfn.XLOOKUP(Patientsdetails9[[#This Row],[Patient_ID]],Hospitalvisits[Patient_ID],Hospitalvisits[Admission_Date])</f>
        <v>45361</v>
      </c>
      <c r="J128">
        <f>_xlfn.XLOOKUP(Patientsdetails9[[#This Row],[Patient_ID]],Hospitalvisits[Patient_ID],Hospitalvisits[Discharge_Date])</f>
        <v>45364</v>
      </c>
      <c r="K128">
        <f>Patientsdetails9[[#This Row],[Discharge Date]]-Patientsdetails9[[#This Row],[Admission Date]]</f>
        <v>3</v>
      </c>
      <c r="L128" t="str">
        <f>_xlfn.XLOOKUP(Patientsdetails9[[#This Row],[Patient_ID]],Hospitalvisits[Patient_ID],Hospitalvisits[Medical_Condition])</f>
        <v>Asthma</v>
      </c>
      <c r="M128" t="str">
        <f>_xlfn.XLOOKUP(Patientsdetails9[[#This Row],[Patient_ID]],Hospitalvisits[Patient_ID],Hospitalvisits[Department])</f>
        <v>Pediatrics</v>
      </c>
      <c r="N128">
        <f>_xlfn.XLOOKUP(Patientsdetails9[[#This Row],[Patient_ID]],Financials[Patient_ID],Financials[Total_Bill_Amount])</f>
        <v>40957</v>
      </c>
      <c r="O128">
        <f>VLOOKUP(Patientsdetails9[[#This Row],[Patient_ID]],Financials[],5,FALSE)</f>
        <v>26487.461526637839</v>
      </c>
      <c r="P128">
        <f>VLOOKUP(Patientsdetails9[[#This Row],[Patient_ID]],Financials[],6,FALSE)</f>
        <v>14469.538473362159</v>
      </c>
      <c r="Q128" t="str">
        <f>+_xlfn.XLOOKUP(Patientsdetails9[[#This Row],[Patient_ID]],Hospitalvisits[Patient_ID],Hospitalvisits[Hospital_Bed])</f>
        <v>ICU</v>
      </c>
      <c r="R128">
        <f>_xlfn.XLOOKUP(Patientsdetails9[[#This Row],[Patient_ID]],Hospitalvisits[Patient_ID],Hospitalvisits[Doctor_ID])</f>
        <v>8</v>
      </c>
      <c r="S128" t="str">
        <f>_xlfn.XLOOKUP(Patientsdetails9[[#This Row],[Doctor ID]],Medicals[Doctor_ID],Medicals[Department])</f>
        <v>Emergency</v>
      </c>
      <c r="T128">
        <f>_xlfn.XLOOKUP(Patientsdetails9[[#This Row],[Doctor ID]],Medicals[Doctor_ID],Medicals[Nurse_to_Patient_Ratio])</f>
        <v>18</v>
      </c>
      <c r="U128">
        <f>IFERROR(_xlfn.XLOOKUP(Patientsdetails9[[#This Row],[Patient_ID]],Emergency[Patient_ID],Emergency[ER_Visit_ID]),"No Visit")</f>
        <v>253</v>
      </c>
    </row>
    <row r="129" spans="1:21">
      <c r="A129">
        <v>145</v>
      </c>
      <c r="B129" t="s">
        <v>158</v>
      </c>
      <c r="C129">
        <v>10</v>
      </c>
      <c r="D129" t="s">
        <v>12</v>
      </c>
      <c r="E129" t="s">
        <v>13</v>
      </c>
      <c r="F129">
        <v>39.014731664863582</v>
      </c>
      <c r="G129">
        <v>5</v>
      </c>
      <c r="H129">
        <v>1</v>
      </c>
      <c r="I129">
        <f>_xlfn.XLOOKUP(Patientsdetails9[[#This Row],[Patient_ID]],Hospitalvisits[Patient_ID],Hospitalvisits[Admission_Date])</f>
        <v>44607</v>
      </c>
      <c r="J129">
        <f>_xlfn.XLOOKUP(Patientsdetails9[[#This Row],[Patient_ID]],Hospitalvisits[Patient_ID],Hospitalvisits[Discharge_Date])</f>
        <v>44612</v>
      </c>
      <c r="K129">
        <f>Patientsdetails9[[#This Row],[Discharge Date]]-Patientsdetails9[[#This Row],[Admission Date]]</f>
        <v>5</v>
      </c>
      <c r="L129" t="str">
        <f>_xlfn.XLOOKUP(Patientsdetails9[[#This Row],[Patient_ID]],Hospitalvisits[Patient_ID],Hospitalvisits[Medical_Condition])</f>
        <v>Tumor</v>
      </c>
      <c r="M129" t="str">
        <f>_xlfn.XLOOKUP(Patientsdetails9[[#This Row],[Patient_ID]],Hospitalvisits[Patient_ID],Hospitalvisits[Department])</f>
        <v>Oncology</v>
      </c>
      <c r="N129">
        <f>_xlfn.XLOOKUP(Patientsdetails9[[#This Row],[Patient_ID]],Financials[Patient_ID],Financials[Total_Bill_Amount])</f>
        <v>11954</v>
      </c>
      <c r="O129">
        <f>VLOOKUP(Patientsdetails9[[#This Row],[Patient_ID]],Financials[],5,FALSE)</f>
        <v>6162.762390445434</v>
      </c>
      <c r="P129">
        <f>VLOOKUP(Patientsdetails9[[#This Row],[Patient_ID]],Financials[],6,FALSE)</f>
        <v>5791.237609554566</v>
      </c>
      <c r="Q129" t="str">
        <f>+_xlfn.XLOOKUP(Patientsdetails9[[#This Row],[Patient_ID]],Hospitalvisits[Patient_ID],Hospitalvisits[Hospital_Bed])</f>
        <v>Private Room</v>
      </c>
      <c r="R129">
        <f>_xlfn.XLOOKUP(Patientsdetails9[[#This Row],[Patient_ID]],Hospitalvisits[Patient_ID],Hospitalvisits[Doctor_ID])</f>
        <v>189</v>
      </c>
      <c r="S129" t="str">
        <f>_xlfn.XLOOKUP(Patientsdetails9[[#This Row],[Doctor ID]],Medicals[Doctor_ID],Medicals[Department])</f>
        <v>Neurology</v>
      </c>
      <c r="T129">
        <f>_xlfn.XLOOKUP(Patientsdetails9[[#This Row],[Doctor ID]],Medicals[Doctor_ID],Medicals[Nurse_to_Patient_Ratio])</f>
        <v>30</v>
      </c>
      <c r="U129">
        <f>IFERROR(_xlfn.XLOOKUP(Patientsdetails9[[#This Row],[Patient_ID]],Emergency[Patient_ID],Emergency[ER_Visit_ID]),"No Visit")</f>
        <v>321</v>
      </c>
    </row>
    <row r="130" spans="1:21">
      <c r="A130">
        <v>146</v>
      </c>
      <c r="B130" t="s">
        <v>159</v>
      </c>
      <c r="C130">
        <v>60</v>
      </c>
      <c r="D130" t="s">
        <v>12</v>
      </c>
      <c r="E130" t="s">
        <v>16</v>
      </c>
      <c r="F130">
        <v>16.225001124932721</v>
      </c>
      <c r="G130">
        <v>2</v>
      </c>
      <c r="H130">
        <v>10</v>
      </c>
      <c r="I130">
        <f>_xlfn.XLOOKUP(Patientsdetails9[[#This Row],[Patient_ID]],Hospitalvisits[Patient_ID],Hospitalvisits[Admission_Date])</f>
        <v>45432</v>
      </c>
      <c r="J130">
        <f>_xlfn.XLOOKUP(Patientsdetails9[[#This Row],[Patient_ID]],Hospitalvisits[Patient_ID],Hospitalvisits[Discharge_Date])</f>
        <v>45438</v>
      </c>
      <c r="K130">
        <f>Patientsdetails9[[#This Row],[Discharge Date]]-Patientsdetails9[[#This Row],[Admission Date]]</f>
        <v>6</v>
      </c>
      <c r="L130" t="str">
        <f>_xlfn.XLOOKUP(Patientsdetails9[[#This Row],[Patient_ID]],Hospitalvisits[Patient_ID],Hospitalvisits[Medical_Condition])</f>
        <v>Internal Bleeding</v>
      </c>
      <c r="M130" t="str">
        <f>_xlfn.XLOOKUP(Patientsdetails9[[#This Row],[Patient_ID]],Hospitalvisits[Patient_ID],Hospitalvisits[Department])</f>
        <v>Emergency</v>
      </c>
      <c r="N130">
        <f>_xlfn.XLOOKUP(Patientsdetails9[[#This Row],[Patient_ID]],Financials[Patient_ID],Financials[Total_Bill_Amount])</f>
        <v>5450</v>
      </c>
      <c r="O130">
        <f>VLOOKUP(Patientsdetails9[[#This Row],[Patient_ID]],Financials[],5,FALSE)</f>
        <v>2912.7365679462791</v>
      </c>
      <c r="P130">
        <f>VLOOKUP(Patientsdetails9[[#This Row],[Patient_ID]],Financials[],6,FALSE)</f>
        <v>2537.2634320537209</v>
      </c>
      <c r="Q130" t="str">
        <f>+_xlfn.XLOOKUP(Patientsdetails9[[#This Row],[Patient_ID]],Hospitalvisits[Patient_ID],Hospitalvisits[Hospital_Bed])</f>
        <v>Semi-Private Room</v>
      </c>
      <c r="R130">
        <f>_xlfn.XLOOKUP(Patientsdetails9[[#This Row],[Patient_ID]],Hospitalvisits[Patient_ID],Hospitalvisits[Doctor_ID])</f>
        <v>160</v>
      </c>
      <c r="S130" t="str">
        <f>_xlfn.XLOOKUP(Patientsdetails9[[#This Row],[Doctor ID]],Medicals[Doctor_ID],Medicals[Department])</f>
        <v>Emergency</v>
      </c>
      <c r="T130">
        <f>_xlfn.XLOOKUP(Patientsdetails9[[#This Row],[Doctor ID]],Medicals[Doctor_ID],Medicals[Nurse_to_Patient_Ratio])</f>
        <v>10</v>
      </c>
      <c r="U130">
        <f>IFERROR(_xlfn.XLOOKUP(Patientsdetails9[[#This Row],[Patient_ID]],Emergency[Patient_ID],Emergency[ER_Visit_ID]),"No Visit")</f>
        <v>238</v>
      </c>
    </row>
    <row r="131" spans="1:21">
      <c r="A131">
        <v>147</v>
      </c>
      <c r="B131" t="s">
        <v>160</v>
      </c>
      <c r="C131">
        <v>61</v>
      </c>
      <c r="D131" t="s">
        <v>12</v>
      </c>
      <c r="E131" t="s">
        <v>16</v>
      </c>
      <c r="F131">
        <v>33.241439819843549</v>
      </c>
      <c r="G131">
        <v>5</v>
      </c>
      <c r="H131">
        <v>5</v>
      </c>
      <c r="I131">
        <f>_xlfn.XLOOKUP(Patientsdetails9[[#This Row],[Patient_ID]],Hospitalvisits[Patient_ID],Hospitalvisits[Admission_Date])</f>
        <v>44586</v>
      </c>
      <c r="J131">
        <f>_xlfn.XLOOKUP(Patientsdetails9[[#This Row],[Patient_ID]],Hospitalvisits[Patient_ID],Hospitalvisits[Discharge_Date])</f>
        <v>44587</v>
      </c>
      <c r="K131">
        <f>Patientsdetails9[[#This Row],[Discharge Date]]-Patientsdetails9[[#This Row],[Admission Date]]</f>
        <v>1</v>
      </c>
      <c r="L131" t="str">
        <f>_xlfn.XLOOKUP(Patientsdetails9[[#This Row],[Patient_ID]],Hospitalvisits[Patient_ID],Hospitalvisits[Medical_Condition])</f>
        <v>Asthma</v>
      </c>
      <c r="M131" t="str">
        <f>_xlfn.XLOOKUP(Patientsdetails9[[#This Row],[Patient_ID]],Hospitalvisits[Patient_ID],Hospitalvisits[Department])</f>
        <v>Pediatrics</v>
      </c>
      <c r="N131">
        <f>_xlfn.XLOOKUP(Patientsdetails9[[#This Row],[Patient_ID]],Financials[Patient_ID],Financials[Total_Bill_Amount])</f>
        <v>19688</v>
      </c>
      <c r="O131">
        <f>VLOOKUP(Patientsdetails9[[#This Row],[Patient_ID]],Financials[],5,FALSE)</f>
        <v>12260.250236111169</v>
      </c>
      <c r="P131">
        <f>VLOOKUP(Patientsdetails9[[#This Row],[Patient_ID]],Financials[],6,FALSE)</f>
        <v>7427.7497638888308</v>
      </c>
      <c r="Q131" t="str">
        <f>+_xlfn.XLOOKUP(Patientsdetails9[[#This Row],[Patient_ID]],Hospitalvisits[Patient_ID],Hospitalvisits[Hospital_Bed])</f>
        <v>General Ward</v>
      </c>
      <c r="R131">
        <f>_xlfn.XLOOKUP(Patientsdetails9[[#This Row],[Patient_ID]],Hospitalvisits[Patient_ID],Hospitalvisits[Doctor_ID])</f>
        <v>156</v>
      </c>
      <c r="S131" t="str">
        <f>_xlfn.XLOOKUP(Patientsdetails9[[#This Row],[Doctor ID]],Medicals[Doctor_ID],Medicals[Department])</f>
        <v>Orthopedics</v>
      </c>
      <c r="T131">
        <f>_xlfn.XLOOKUP(Patientsdetails9[[#This Row],[Doctor ID]],Medicals[Doctor_ID],Medicals[Nurse_to_Patient_Ratio])</f>
        <v>14</v>
      </c>
      <c r="U131" t="str">
        <f>IFERROR(_xlfn.XLOOKUP(Patientsdetails9[[#This Row],[Patient_ID]],Emergency[Patient_ID],Emergency[ER_Visit_ID]),"No Visit")</f>
        <v>No Visit</v>
      </c>
    </row>
    <row r="132" spans="1:21">
      <c r="A132">
        <v>148</v>
      </c>
      <c r="B132" t="s">
        <v>161</v>
      </c>
      <c r="C132">
        <v>89</v>
      </c>
      <c r="D132" t="s">
        <v>12</v>
      </c>
      <c r="E132" t="s">
        <v>18</v>
      </c>
      <c r="F132">
        <v>18.095919747220609</v>
      </c>
      <c r="G132">
        <v>2</v>
      </c>
      <c r="H132">
        <v>8</v>
      </c>
      <c r="I132">
        <f>_xlfn.XLOOKUP(Patientsdetails9[[#This Row],[Patient_ID]],Hospitalvisits[Patient_ID],Hospitalvisits[Admission_Date])</f>
        <v>44818</v>
      </c>
      <c r="J132">
        <f>_xlfn.XLOOKUP(Patientsdetails9[[#This Row],[Patient_ID]],Hospitalvisits[Patient_ID],Hospitalvisits[Discharge_Date])</f>
        <v>44830</v>
      </c>
      <c r="K132">
        <f>Patientsdetails9[[#This Row],[Discharge Date]]-Patientsdetails9[[#This Row],[Admission Date]]</f>
        <v>12</v>
      </c>
      <c r="L132" t="str">
        <f>_xlfn.XLOOKUP(Patientsdetails9[[#This Row],[Patient_ID]],Hospitalvisits[Patient_ID],Hospitalvisits[Medical_Condition])</f>
        <v>Stroke</v>
      </c>
      <c r="M132" t="str">
        <f>_xlfn.XLOOKUP(Patientsdetails9[[#This Row],[Patient_ID]],Hospitalvisits[Patient_ID],Hospitalvisits[Department])</f>
        <v>Neurology</v>
      </c>
      <c r="N132">
        <f>_xlfn.XLOOKUP(Patientsdetails9[[#This Row],[Patient_ID]],Financials[Patient_ID],Financials[Total_Bill_Amount])</f>
        <v>18253</v>
      </c>
      <c r="O132">
        <f>VLOOKUP(Patientsdetails9[[#This Row],[Patient_ID]],Financials[],5,FALSE)</f>
        <v>12891.55034701279</v>
      </c>
      <c r="P132">
        <f>VLOOKUP(Patientsdetails9[[#This Row],[Patient_ID]],Financials[],6,FALSE)</f>
        <v>5361.4496529872122</v>
      </c>
      <c r="Q132" t="str">
        <f>+_xlfn.XLOOKUP(Patientsdetails9[[#This Row],[Patient_ID]],Hospitalvisits[Patient_ID],Hospitalvisits[Hospital_Bed])</f>
        <v>ICU</v>
      </c>
      <c r="R132">
        <f>_xlfn.XLOOKUP(Patientsdetails9[[#This Row],[Patient_ID]],Hospitalvisits[Patient_ID],Hospitalvisits[Doctor_ID])</f>
        <v>101</v>
      </c>
      <c r="S132" t="str">
        <f>_xlfn.XLOOKUP(Patientsdetails9[[#This Row],[Doctor ID]],Medicals[Doctor_ID],Medicals[Department])</f>
        <v>Oncology</v>
      </c>
      <c r="T132">
        <f>_xlfn.XLOOKUP(Patientsdetails9[[#This Row],[Doctor ID]],Medicals[Doctor_ID],Medicals[Nurse_to_Patient_Ratio])</f>
        <v>17</v>
      </c>
      <c r="U132">
        <f>IFERROR(_xlfn.XLOOKUP(Patientsdetails9[[#This Row],[Patient_ID]],Emergency[Patient_ID],Emergency[ER_Visit_ID]),"No Visit")</f>
        <v>182</v>
      </c>
    </row>
    <row r="133" spans="1:21">
      <c r="A133">
        <v>149</v>
      </c>
      <c r="B133" t="s">
        <v>162</v>
      </c>
      <c r="C133">
        <v>89</v>
      </c>
      <c r="D133" t="s">
        <v>9</v>
      </c>
      <c r="E133" t="s">
        <v>10</v>
      </c>
      <c r="F133">
        <v>33.977451303817183</v>
      </c>
      <c r="G133">
        <v>1</v>
      </c>
      <c r="H133">
        <v>9</v>
      </c>
      <c r="I133">
        <f>_xlfn.XLOOKUP(Patientsdetails9[[#This Row],[Patient_ID]],Hospitalvisits[Patient_ID],Hospitalvisits[Admission_Date])</f>
        <v>45381</v>
      </c>
      <c r="J133">
        <f>_xlfn.XLOOKUP(Patientsdetails9[[#This Row],[Patient_ID]],Hospitalvisits[Patient_ID],Hospitalvisits[Discharge_Date])</f>
        <v>45385</v>
      </c>
      <c r="K133">
        <f>Patientsdetails9[[#This Row],[Discharge Date]]-Patientsdetails9[[#This Row],[Admission Date]]</f>
        <v>4</v>
      </c>
      <c r="L133" t="str">
        <f>_xlfn.XLOOKUP(Patientsdetails9[[#This Row],[Patient_ID]],Hospitalvisits[Patient_ID],Hospitalvisits[Medical_Condition])</f>
        <v>Arthritis</v>
      </c>
      <c r="M133" t="str">
        <f>_xlfn.XLOOKUP(Patientsdetails9[[#This Row],[Patient_ID]],Hospitalvisits[Patient_ID],Hospitalvisits[Department])</f>
        <v>Orthopedics</v>
      </c>
      <c r="N133">
        <f>_xlfn.XLOOKUP(Patientsdetails9[[#This Row],[Patient_ID]],Financials[Patient_ID],Financials[Total_Bill_Amount])</f>
        <v>9880</v>
      </c>
      <c r="O133">
        <f>VLOOKUP(Patientsdetails9[[#This Row],[Patient_ID]],Financials[],5,FALSE)</f>
        <v>5842.5967227148867</v>
      </c>
      <c r="P133">
        <f>VLOOKUP(Patientsdetails9[[#This Row],[Patient_ID]],Financials[],6,FALSE)</f>
        <v>4037.4032772851128</v>
      </c>
      <c r="Q133" t="str">
        <f>+_xlfn.XLOOKUP(Patientsdetails9[[#This Row],[Patient_ID]],Hospitalvisits[Patient_ID],Hospitalvisits[Hospital_Bed])</f>
        <v>General Ward</v>
      </c>
      <c r="R133">
        <f>_xlfn.XLOOKUP(Patientsdetails9[[#This Row],[Patient_ID]],Hospitalvisits[Patient_ID],Hospitalvisits[Doctor_ID])</f>
        <v>38</v>
      </c>
      <c r="S133" t="str">
        <f>_xlfn.XLOOKUP(Patientsdetails9[[#This Row],[Doctor ID]],Medicals[Doctor_ID],Medicals[Department])</f>
        <v>Cardiology</v>
      </c>
      <c r="T133">
        <f>_xlfn.XLOOKUP(Patientsdetails9[[#This Row],[Doctor ID]],Medicals[Doctor_ID],Medicals[Nurse_to_Patient_Ratio])</f>
        <v>22</v>
      </c>
      <c r="U133">
        <f>IFERROR(_xlfn.XLOOKUP(Patientsdetails9[[#This Row],[Patient_ID]],Emergency[Patient_ID],Emergency[ER_Visit_ID]),"No Visit")</f>
        <v>265</v>
      </c>
    </row>
    <row r="134" spans="1:21">
      <c r="A134">
        <v>150</v>
      </c>
      <c r="B134" t="s">
        <v>163</v>
      </c>
      <c r="C134">
        <v>84</v>
      </c>
      <c r="D134" t="s">
        <v>12</v>
      </c>
      <c r="E134" t="s">
        <v>10</v>
      </c>
      <c r="F134">
        <v>29.50168959403538</v>
      </c>
      <c r="G134">
        <v>2</v>
      </c>
      <c r="H134">
        <v>9</v>
      </c>
      <c r="I134">
        <f>_xlfn.XLOOKUP(Patientsdetails9[[#This Row],[Patient_ID]],Hospitalvisits[Patient_ID],Hospitalvisits[Admission_Date])</f>
        <v>45148</v>
      </c>
      <c r="J134">
        <f>_xlfn.XLOOKUP(Patientsdetails9[[#This Row],[Patient_ID]],Hospitalvisits[Patient_ID],Hospitalvisits[Discharge_Date])</f>
        <v>45157</v>
      </c>
      <c r="K134">
        <f>Patientsdetails9[[#This Row],[Discharge Date]]-Patientsdetails9[[#This Row],[Admission Date]]</f>
        <v>9</v>
      </c>
      <c r="L134" t="str">
        <f>_xlfn.XLOOKUP(Patientsdetails9[[#This Row],[Patient_ID]],Hospitalvisits[Patient_ID],Hospitalvisits[Medical_Condition])</f>
        <v>Stroke</v>
      </c>
      <c r="M134" t="str">
        <f>_xlfn.XLOOKUP(Patientsdetails9[[#This Row],[Patient_ID]],Hospitalvisits[Patient_ID],Hospitalvisits[Department])</f>
        <v>Neurology</v>
      </c>
      <c r="N134">
        <f>_xlfn.XLOOKUP(Patientsdetails9[[#This Row],[Patient_ID]],Financials[Patient_ID],Financials[Total_Bill_Amount])</f>
        <v>14601</v>
      </c>
      <c r="O134">
        <f>VLOOKUP(Patientsdetails9[[#This Row],[Patient_ID]],Financials[],5,FALSE)</f>
        <v>10364.27316808764</v>
      </c>
      <c r="P134">
        <f>VLOOKUP(Patientsdetails9[[#This Row],[Patient_ID]],Financials[],6,FALSE)</f>
        <v>4236.7268319123614</v>
      </c>
      <c r="Q134" t="str">
        <f>+_xlfn.XLOOKUP(Patientsdetails9[[#This Row],[Patient_ID]],Hospitalvisits[Patient_ID],Hospitalvisits[Hospital_Bed])</f>
        <v>Semi-Private Room</v>
      </c>
      <c r="R134">
        <f>_xlfn.XLOOKUP(Patientsdetails9[[#This Row],[Patient_ID]],Hospitalvisits[Patient_ID],Hospitalvisits[Doctor_ID])</f>
        <v>99</v>
      </c>
      <c r="S134" t="str">
        <f>_xlfn.XLOOKUP(Patientsdetails9[[#This Row],[Doctor ID]],Medicals[Doctor_ID],Medicals[Department])</f>
        <v>Pediatrics</v>
      </c>
      <c r="T134">
        <f>_xlfn.XLOOKUP(Patientsdetails9[[#This Row],[Doctor ID]],Medicals[Doctor_ID],Medicals[Nurse_to_Patient_Ratio])</f>
        <v>13</v>
      </c>
      <c r="U134">
        <f>IFERROR(_xlfn.XLOOKUP(Patientsdetails9[[#This Row],[Patient_ID]],Emergency[Patient_ID],Emergency[ER_Visit_ID]),"No Visit")</f>
        <v>1117</v>
      </c>
    </row>
    <row r="135" spans="1:21">
      <c r="A135">
        <v>151</v>
      </c>
      <c r="B135" t="s">
        <v>164</v>
      </c>
      <c r="C135">
        <v>44</v>
      </c>
      <c r="D135" t="s">
        <v>9</v>
      </c>
      <c r="E135" t="s">
        <v>16</v>
      </c>
      <c r="F135">
        <v>34.79256509655962</v>
      </c>
      <c r="G135">
        <v>3</v>
      </c>
      <c r="H135">
        <v>9</v>
      </c>
      <c r="I135">
        <f>_xlfn.XLOOKUP(Patientsdetails9[[#This Row],[Patient_ID]],Hospitalvisits[Patient_ID],Hospitalvisits[Admission_Date])</f>
        <v>44616</v>
      </c>
      <c r="J135">
        <f>_xlfn.XLOOKUP(Patientsdetails9[[#This Row],[Patient_ID]],Hospitalvisits[Patient_ID],Hospitalvisits[Discharge_Date])</f>
        <v>44621</v>
      </c>
      <c r="K135">
        <f>Patientsdetails9[[#This Row],[Discharge Date]]-Patientsdetails9[[#This Row],[Admission Date]]</f>
        <v>5</v>
      </c>
      <c r="L135" t="str">
        <f>_xlfn.XLOOKUP(Patientsdetails9[[#This Row],[Patient_ID]],Hospitalvisits[Patient_ID],Hospitalvisits[Medical_Condition])</f>
        <v>Stroke</v>
      </c>
      <c r="M135" t="str">
        <f>_xlfn.XLOOKUP(Patientsdetails9[[#This Row],[Patient_ID]],Hospitalvisits[Patient_ID],Hospitalvisits[Department])</f>
        <v>Neurology</v>
      </c>
      <c r="N135">
        <f>_xlfn.XLOOKUP(Patientsdetails9[[#This Row],[Patient_ID]],Financials[Patient_ID],Financials[Total_Bill_Amount])</f>
        <v>6695</v>
      </c>
      <c r="O135">
        <f>VLOOKUP(Patientsdetails9[[#This Row],[Patient_ID]],Financials[],5,FALSE)</f>
        <v>4284.1701786887324</v>
      </c>
      <c r="P135">
        <f>VLOOKUP(Patientsdetails9[[#This Row],[Patient_ID]],Financials[],6,FALSE)</f>
        <v>2410.829821311268</v>
      </c>
      <c r="Q135" t="str">
        <f>+_xlfn.XLOOKUP(Patientsdetails9[[#This Row],[Patient_ID]],Hospitalvisits[Patient_ID],Hospitalvisits[Hospital_Bed])</f>
        <v>General Ward</v>
      </c>
      <c r="R135">
        <f>_xlfn.XLOOKUP(Patientsdetails9[[#This Row],[Patient_ID]],Hospitalvisits[Patient_ID],Hospitalvisits[Doctor_ID])</f>
        <v>122</v>
      </c>
      <c r="S135" t="str">
        <f>_xlfn.XLOOKUP(Patientsdetails9[[#This Row],[Doctor ID]],Medicals[Doctor_ID],Medicals[Department])</f>
        <v>Neurology</v>
      </c>
      <c r="T135">
        <f>_xlfn.XLOOKUP(Patientsdetails9[[#This Row],[Doctor ID]],Medicals[Doctor_ID],Medicals[Nurse_to_Patient_Ratio])</f>
        <v>16</v>
      </c>
      <c r="U135">
        <f>IFERROR(_xlfn.XLOOKUP(Patientsdetails9[[#This Row],[Patient_ID]],Emergency[Patient_ID],Emergency[ER_Visit_ID]),"No Visit")</f>
        <v>177</v>
      </c>
    </row>
    <row r="136" spans="1:21">
      <c r="A136">
        <v>152</v>
      </c>
      <c r="B136" t="s">
        <v>165</v>
      </c>
      <c r="C136">
        <v>33</v>
      </c>
      <c r="D136" t="s">
        <v>9</v>
      </c>
      <c r="E136" t="s">
        <v>18</v>
      </c>
      <c r="F136">
        <v>21.045577063181561</v>
      </c>
      <c r="G136">
        <v>2</v>
      </c>
      <c r="H136">
        <v>4</v>
      </c>
      <c r="I136">
        <f>_xlfn.XLOOKUP(Patientsdetails9[[#This Row],[Patient_ID]],Hospitalvisits[Patient_ID],Hospitalvisits[Admission_Date])</f>
        <v>45342</v>
      </c>
      <c r="J136">
        <f>_xlfn.XLOOKUP(Patientsdetails9[[#This Row],[Patient_ID]],Hospitalvisits[Patient_ID],Hospitalvisits[Discharge_Date])</f>
        <v>45347</v>
      </c>
      <c r="K136">
        <f>Patientsdetails9[[#This Row],[Discharge Date]]-Patientsdetails9[[#This Row],[Admission Date]]</f>
        <v>5</v>
      </c>
      <c r="L136" t="str">
        <f>_xlfn.XLOOKUP(Patientsdetails9[[#This Row],[Patient_ID]],Hospitalvisits[Patient_ID],Hospitalvisits[Medical_Condition])</f>
        <v>Fracture</v>
      </c>
      <c r="M136" t="str">
        <f>_xlfn.XLOOKUP(Patientsdetails9[[#This Row],[Patient_ID]],Hospitalvisits[Patient_ID],Hospitalvisits[Department])</f>
        <v>Orthopedics</v>
      </c>
      <c r="N136">
        <f>_xlfn.XLOOKUP(Patientsdetails9[[#This Row],[Patient_ID]],Financials[Patient_ID],Financials[Total_Bill_Amount])</f>
        <v>12581</v>
      </c>
      <c r="O136">
        <f>VLOOKUP(Patientsdetails9[[#This Row],[Patient_ID]],Financials[],5,FALSE)</f>
        <v>8363.332691377087</v>
      </c>
      <c r="P136">
        <f>VLOOKUP(Patientsdetails9[[#This Row],[Patient_ID]],Financials[],6,FALSE)</f>
        <v>4217.667308622913</v>
      </c>
      <c r="Q136" t="str">
        <f>+_xlfn.XLOOKUP(Patientsdetails9[[#This Row],[Patient_ID]],Hospitalvisits[Patient_ID],Hospitalvisits[Hospital_Bed])</f>
        <v>Private Room</v>
      </c>
      <c r="R136">
        <f>_xlfn.XLOOKUP(Patientsdetails9[[#This Row],[Patient_ID]],Hospitalvisits[Patient_ID],Hospitalvisits[Doctor_ID])</f>
        <v>67</v>
      </c>
      <c r="S136" t="str">
        <f>_xlfn.XLOOKUP(Patientsdetails9[[#This Row],[Doctor ID]],Medicals[Doctor_ID],Medicals[Department])</f>
        <v>Oncology</v>
      </c>
      <c r="T136">
        <f>_xlfn.XLOOKUP(Patientsdetails9[[#This Row],[Doctor ID]],Medicals[Doctor_ID],Medicals[Nurse_to_Patient_Ratio])</f>
        <v>24</v>
      </c>
      <c r="U136">
        <f>IFERROR(_xlfn.XLOOKUP(Patientsdetails9[[#This Row],[Patient_ID]],Emergency[Patient_ID],Emergency[ER_Visit_ID]),"No Visit")</f>
        <v>302</v>
      </c>
    </row>
    <row r="137" spans="1:21">
      <c r="A137">
        <v>153</v>
      </c>
      <c r="B137" t="s">
        <v>166</v>
      </c>
      <c r="C137">
        <v>65</v>
      </c>
      <c r="D137" t="s">
        <v>12</v>
      </c>
      <c r="E137" t="s">
        <v>13</v>
      </c>
      <c r="F137">
        <v>20.528321365599052</v>
      </c>
      <c r="G137">
        <v>3</v>
      </c>
      <c r="H137">
        <v>6</v>
      </c>
      <c r="I137">
        <f>_xlfn.XLOOKUP(Patientsdetails9[[#This Row],[Patient_ID]],Hospitalvisits[Patient_ID],Hospitalvisits[Admission_Date])</f>
        <v>44844</v>
      </c>
      <c r="J137">
        <f>_xlfn.XLOOKUP(Patientsdetails9[[#This Row],[Patient_ID]],Hospitalvisits[Patient_ID],Hospitalvisits[Discharge_Date])</f>
        <v>44849</v>
      </c>
      <c r="K137">
        <f>Patientsdetails9[[#This Row],[Discharge Date]]-Patientsdetails9[[#This Row],[Admission Date]]</f>
        <v>5</v>
      </c>
      <c r="L137" t="str">
        <f>_xlfn.XLOOKUP(Patientsdetails9[[#This Row],[Patient_ID]],Hospitalvisits[Patient_ID],Hospitalvisits[Medical_Condition])</f>
        <v>Seizures</v>
      </c>
      <c r="M137" t="str">
        <f>_xlfn.XLOOKUP(Patientsdetails9[[#This Row],[Patient_ID]],Hospitalvisits[Patient_ID],Hospitalvisits[Department])</f>
        <v>Neurology</v>
      </c>
      <c r="N137">
        <f>_xlfn.XLOOKUP(Patientsdetails9[[#This Row],[Patient_ID]],Financials[Patient_ID],Financials[Total_Bill_Amount])</f>
        <v>19256</v>
      </c>
      <c r="O137">
        <f>VLOOKUP(Patientsdetails9[[#This Row],[Patient_ID]],Financials[],5,FALSE)</f>
        <v>16766.113527499539</v>
      </c>
      <c r="P137">
        <f>VLOOKUP(Patientsdetails9[[#This Row],[Patient_ID]],Financials[],6,FALSE)</f>
        <v>2489.8864725004642</v>
      </c>
      <c r="Q137" t="str">
        <f>+_xlfn.XLOOKUP(Patientsdetails9[[#This Row],[Patient_ID]],Hospitalvisits[Patient_ID],Hospitalvisits[Hospital_Bed])</f>
        <v>Private Room</v>
      </c>
      <c r="R137">
        <f>_xlfn.XLOOKUP(Patientsdetails9[[#This Row],[Patient_ID]],Hospitalvisits[Patient_ID],Hospitalvisits[Doctor_ID])</f>
        <v>80</v>
      </c>
      <c r="S137" t="str">
        <f>_xlfn.XLOOKUP(Patientsdetails9[[#This Row],[Doctor ID]],Medicals[Doctor_ID],Medicals[Department])</f>
        <v>Orthopedics</v>
      </c>
      <c r="T137">
        <f>_xlfn.XLOOKUP(Patientsdetails9[[#This Row],[Doctor ID]],Medicals[Doctor_ID],Medicals[Nurse_to_Patient_Ratio])</f>
        <v>5</v>
      </c>
      <c r="U137">
        <f>IFERROR(_xlfn.XLOOKUP(Patientsdetails9[[#This Row],[Patient_ID]],Emergency[Patient_ID],Emergency[ER_Visit_ID]),"No Visit")</f>
        <v>641</v>
      </c>
    </row>
    <row r="138" spans="1:21">
      <c r="A138">
        <v>154</v>
      </c>
      <c r="B138" t="s">
        <v>167</v>
      </c>
      <c r="C138">
        <v>63</v>
      </c>
      <c r="D138" t="s">
        <v>12</v>
      </c>
      <c r="E138" t="s">
        <v>10</v>
      </c>
      <c r="F138">
        <v>29.701490858043481</v>
      </c>
      <c r="G138">
        <v>1</v>
      </c>
      <c r="H138">
        <v>3</v>
      </c>
      <c r="I138">
        <f>_xlfn.XLOOKUP(Patientsdetails9[[#This Row],[Patient_ID]],Hospitalvisits[Patient_ID],Hospitalvisits[Admission_Date])</f>
        <v>45289</v>
      </c>
      <c r="J138">
        <f>_xlfn.XLOOKUP(Patientsdetails9[[#This Row],[Patient_ID]],Hospitalvisits[Patient_ID],Hospitalvisits[Discharge_Date])</f>
        <v>45299</v>
      </c>
      <c r="K138">
        <f>Patientsdetails9[[#This Row],[Discharge Date]]-Patientsdetails9[[#This Row],[Admission Date]]</f>
        <v>10</v>
      </c>
      <c r="L138" t="str">
        <f>_xlfn.XLOOKUP(Patientsdetails9[[#This Row],[Patient_ID]],Hospitalvisits[Patient_ID],Hospitalvisits[Medical_Condition])</f>
        <v>Seizures</v>
      </c>
      <c r="M138" t="str">
        <f>_xlfn.XLOOKUP(Patientsdetails9[[#This Row],[Patient_ID]],Hospitalvisits[Patient_ID],Hospitalvisits[Department])</f>
        <v>Neurology</v>
      </c>
      <c r="N138">
        <f>_xlfn.XLOOKUP(Patientsdetails9[[#This Row],[Patient_ID]],Financials[Patient_ID],Financials[Total_Bill_Amount])</f>
        <v>34869</v>
      </c>
      <c r="O138">
        <f>VLOOKUP(Patientsdetails9[[#This Row],[Patient_ID]],Financials[],5,FALSE)</f>
        <v>24901.804392803358</v>
      </c>
      <c r="P138">
        <f>VLOOKUP(Patientsdetails9[[#This Row],[Patient_ID]],Financials[],6,FALSE)</f>
        <v>9967.1956071966415</v>
      </c>
      <c r="Q138" t="str">
        <f>+_xlfn.XLOOKUP(Patientsdetails9[[#This Row],[Patient_ID]],Hospitalvisits[Patient_ID],Hospitalvisits[Hospital_Bed])</f>
        <v>ICU</v>
      </c>
      <c r="R138">
        <f>_xlfn.XLOOKUP(Patientsdetails9[[#This Row],[Patient_ID]],Hospitalvisits[Patient_ID],Hospitalvisits[Doctor_ID])</f>
        <v>78</v>
      </c>
      <c r="S138" t="str">
        <f>_xlfn.XLOOKUP(Patientsdetails9[[#This Row],[Doctor ID]],Medicals[Doctor_ID],Medicals[Department])</f>
        <v>Cardiology</v>
      </c>
      <c r="T138">
        <f>_xlfn.XLOOKUP(Patientsdetails9[[#This Row],[Doctor ID]],Medicals[Doctor_ID],Medicals[Nurse_to_Patient_Ratio])</f>
        <v>11</v>
      </c>
      <c r="U138">
        <f>IFERROR(_xlfn.XLOOKUP(Patientsdetails9[[#This Row],[Patient_ID]],Emergency[Patient_ID],Emergency[ER_Visit_ID]),"No Visit")</f>
        <v>788</v>
      </c>
    </row>
    <row r="139" spans="1:21">
      <c r="A139">
        <v>155</v>
      </c>
      <c r="B139" t="s">
        <v>168</v>
      </c>
      <c r="C139">
        <v>5</v>
      </c>
      <c r="D139" t="s">
        <v>12</v>
      </c>
      <c r="E139" t="s">
        <v>18</v>
      </c>
      <c r="F139">
        <v>20.623053772293179</v>
      </c>
      <c r="G139">
        <v>3</v>
      </c>
      <c r="H139">
        <v>1</v>
      </c>
      <c r="I139">
        <f>_xlfn.XLOOKUP(Patientsdetails9[[#This Row],[Patient_ID]],Hospitalvisits[Patient_ID],Hospitalvisits[Admission_Date])</f>
        <v>45275</v>
      </c>
      <c r="J139">
        <f>_xlfn.XLOOKUP(Patientsdetails9[[#This Row],[Patient_ID]],Hospitalvisits[Patient_ID],Hospitalvisits[Discharge_Date])</f>
        <v>45278</v>
      </c>
      <c r="K139">
        <f>Patientsdetails9[[#This Row],[Discharge Date]]-Patientsdetails9[[#This Row],[Admission Date]]</f>
        <v>3</v>
      </c>
      <c r="L139" t="str">
        <f>_xlfn.XLOOKUP(Patientsdetails9[[#This Row],[Patient_ID]],Hospitalvisits[Patient_ID],Hospitalvisits[Medical_Condition])</f>
        <v>Asthma</v>
      </c>
      <c r="M139" t="str">
        <f>_xlfn.XLOOKUP(Patientsdetails9[[#This Row],[Patient_ID]],Hospitalvisits[Patient_ID],Hospitalvisits[Department])</f>
        <v>Pediatrics</v>
      </c>
      <c r="N139">
        <f>_xlfn.XLOOKUP(Patientsdetails9[[#This Row],[Patient_ID]],Financials[Patient_ID],Financials[Total_Bill_Amount])</f>
        <v>14371</v>
      </c>
      <c r="O139">
        <f>VLOOKUP(Patientsdetails9[[#This Row],[Patient_ID]],Financials[],5,FALSE)</f>
        <v>12770.149687747011</v>
      </c>
      <c r="P139">
        <f>VLOOKUP(Patientsdetails9[[#This Row],[Patient_ID]],Financials[],6,FALSE)</f>
        <v>1600.850312252993</v>
      </c>
      <c r="Q139" t="str">
        <f>+_xlfn.XLOOKUP(Patientsdetails9[[#This Row],[Patient_ID]],Hospitalvisits[Patient_ID],Hospitalvisits[Hospital_Bed])</f>
        <v>General Ward</v>
      </c>
      <c r="R139">
        <f>_xlfn.XLOOKUP(Patientsdetails9[[#This Row],[Patient_ID]],Hospitalvisits[Patient_ID],Hospitalvisits[Doctor_ID])</f>
        <v>146</v>
      </c>
      <c r="S139" t="str">
        <f>_xlfn.XLOOKUP(Patientsdetails9[[#This Row],[Doctor ID]],Medicals[Doctor_ID],Medicals[Department])</f>
        <v>Oncology</v>
      </c>
      <c r="T139">
        <f>_xlfn.XLOOKUP(Patientsdetails9[[#This Row],[Doctor ID]],Medicals[Doctor_ID],Medicals[Nurse_to_Patient_Ratio])</f>
        <v>9</v>
      </c>
      <c r="U139">
        <f>IFERROR(_xlfn.XLOOKUP(Patientsdetails9[[#This Row],[Patient_ID]],Emergency[Patient_ID],Emergency[ER_Visit_ID]),"No Visit")</f>
        <v>914</v>
      </c>
    </row>
    <row r="140" spans="1:21">
      <c r="A140">
        <v>156</v>
      </c>
      <c r="B140" t="s">
        <v>169</v>
      </c>
      <c r="C140">
        <v>38</v>
      </c>
      <c r="D140" t="s">
        <v>12</v>
      </c>
      <c r="E140" t="s">
        <v>16</v>
      </c>
      <c r="F140">
        <v>21.27423388888695</v>
      </c>
      <c r="G140">
        <v>5</v>
      </c>
      <c r="H140">
        <v>7</v>
      </c>
      <c r="I140">
        <f>_xlfn.XLOOKUP(Patientsdetails9[[#This Row],[Patient_ID]],Hospitalvisits[Patient_ID],Hospitalvisits[Admission_Date])</f>
        <v>44775</v>
      </c>
      <c r="J140">
        <f>_xlfn.XLOOKUP(Patientsdetails9[[#This Row],[Patient_ID]],Hospitalvisits[Patient_ID],Hospitalvisits[Discharge_Date])</f>
        <v>44781</v>
      </c>
      <c r="K140">
        <f>Patientsdetails9[[#This Row],[Discharge Date]]-Patientsdetails9[[#This Row],[Admission Date]]</f>
        <v>6</v>
      </c>
      <c r="L140" t="str">
        <f>_xlfn.XLOOKUP(Patientsdetails9[[#This Row],[Patient_ID]],Hospitalvisits[Patient_ID],Hospitalvisits[Medical_Condition])</f>
        <v>Heart Attack (STEMI)</v>
      </c>
      <c r="M140" t="str">
        <f>_xlfn.XLOOKUP(Patientsdetails9[[#This Row],[Patient_ID]],Hospitalvisits[Patient_ID],Hospitalvisits[Department])</f>
        <v>Cardiology</v>
      </c>
      <c r="N140">
        <f>_xlfn.XLOOKUP(Patientsdetails9[[#This Row],[Patient_ID]],Financials[Patient_ID],Financials[Total_Bill_Amount])</f>
        <v>41152</v>
      </c>
      <c r="O140">
        <f>VLOOKUP(Patientsdetails9[[#This Row],[Patient_ID]],Financials[],5,FALSE)</f>
        <v>36121.395649885671</v>
      </c>
      <c r="P140">
        <f>VLOOKUP(Patientsdetails9[[#This Row],[Patient_ID]],Financials[],6,FALSE)</f>
        <v>5030.6043501143286</v>
      </c>
      <c r="Q140" t="str">
        <f>+_xlfn.XLOOKUP(Patientsdetails9[[#This Row],[Patient_ID]],Hospitalvisits[Patient_ID],Hospitalvisits[Hospital_Bed])</f>
        <v>General Ward</v>
      </c>
      <c r="R140">
        <f>_xlfn.XLOOKUP(Patientsdetails9[[#This Row],[Patient_ID]],Hospitalvisits[Patient_ID],Hospitalvisits[Doctor_ID])</f>
        <v>51</v>
      </c>
      <c r="S140" t="str">
        <f>_xlfn.XLOOKUP(Patientsdetails9[[#This Row],[Doctor ID]],Medicals[Doctor_ID],Medicals[Department])</f>
        <v>Orthopedics</v>
      </c>
      <c r="T140">
        <f>_xlfn.XLOOKUP(Patientsdetails9[[#This Row],[Doctor ID]],Medicals[Doctor_ID],Medicals[Nurse_to_Patient_Ratio])</f>
        <v>11</v>
      </c>
      <c r="U140">
        <f>IFERROR(_xlfn.XLOOKUP(Patientsdetails9[[#This Row],[Patient_ID]],Emergency[Patient_ID],Emergency[ER_Visit_ID]),"No Visit")</f>
        <v>147</v>
      </c>
    </row>
    <row r="141" spans="1:21">
      <c r="A141">
        <v>157</v>
      </c>
      <c r="B141" t="s">
        <v>170</v>
      </c>
      <c r="C141">
        <v>21</v>
      </c>
      <c r="D141" t="s">
        <v>12</v>
      </c>
      <c r="E141" t="s">
        <v>10</v>
      </c>
      <c r="F141">
        <v>26.19219894283567</v>
      </c>
      <c r="G141">
        <v>3</v>
      </c>
      <c r="H141">
        <v>9</v>
      </c>
      <c r="I141">
        <f>_xlfn.XLOOKUP(Patientsdetails9[[#This Row],[Patient_ID]],Hospitalvisits[Patient_ID],Hospitalvisits[Admission_Date])</f>
        <v>45006</v>
      </c>
      <c r="J141">
        <f>_xlfn.XLOOKUP(Patientsdetails9[[#This Row],[Patient_ID]],Hospitalvisits[Patient_ID],Hospitalvisits[Discharge_Date])</f>
        <v>45009</v>
      </c>
      <c r="K141">
        <f>Patientsdetails9[[#This Row],[Discharge Date]]-Patientsdetails9[[#This Row],[Admission Date]]</f>
        <v>3</v>
      </c>
      <c r="L141" t="str">
        <f>_xlfn.XLOOKUP(Patientsdetails9[[#This Row],[Patient_ID]],Hospitalvisits[Patient_ID],Hospitalvisits[Medical_Condition])</f>
        <v>Asthma</v>
      </c>
      <c r="M141" t="str">
        <f>_xlfn.XLOOKUP(Patientsdetails9[[#This Row],[Patient_ID]],Hospitalvisits[Patient_ID],Hospitalvisits[Department])</f>
        <v>Pediatrics</v>
      </c>
      <c r="N141">
        <f>_xlfn.XLOOKUP(Patientsdetails9[[#This Row],[Patient_ID]],Financials[Patient_ID],Financials[Total_Bill_Amount])</f>
        <v>28711</v>
      </c>
      <c r="O141">
        <f>VLOOKUP(Patientsdetails9[[#This Row],[Patient_ID]],Financials[],5,FALSE)</f>
        <v>18866.849960333919</v>
      </c>
      <c r="P141">
        <f>VLOOKUP(Patientsdetails9[[#This Row],[Patient_ID]],Financials[],6,FALSE)</f>
        <v>9844.1500396660849</v>
      </c>
      <c r="Q141" t="str">
        <f>+_xlfn.XLOOKUP(Patientsdetails9[[#This Row],[Patient_ID]],Hospitalvisits[Patient_ID],Hospitalvisits[Hospital_Bed])</f>
        <v>Semi-Private Room</v>
      </c>
      <c r="R141">
        <f>_xlfn.XLOOKUP(Patientsdetails9[[#This Row],[Patient_ID]],Hospitalvisits[Patient_ID],Hospitalvisits[Doctor_ID])</f>
        <v>196</v>
      </c>
      <c r="S141" t="str">
        <f>_xlfn.XLOOKUP(Patientsdetails9[[#This Row],[Doctor ID]],Medicals[Doctor_ID],Medicals[Department])</f>
        <v>Orthopedics</v>
      </c>
      <c r="T141">
        <f>_xlfn.XLOOKUP(Patientsdetails9[[#This Row],[Doctor ID]],Medicals[Doctor_ID],Medicals[Nurse_to_Patient_Ratio])</f>
        <v>20</v>
      </c>
      <c r="U141">
        <f>IFERROR(_xlfn.XLOOKUP(Patientsdetails9[[#This Row],[Patient_ID]],Emergency[Patient_ID],Emergency[ER_Visit_ID]),"No Visit")</f>
        <v>293</v>
      </c>
    </row>
    <row r="142" spans="1:21">
      <c r="A142">
        <v>158</v>
      </c>
      <c r="B142" t="s">
        <v>171</v>
      </c>
      <c r="C142">
        <v>58</v>
      </c>
      <c r="D142" t="s">
        <v>12</v>
      </c>
      <c r="E142" t="s">
        <v>18</v>
      </c>
      <c r="F142">
        <v>35.678106096013117</v>
      </c>
      <c r="G142">
        <v>1</v>
      </c>
      <c r="H142">
        <v>5</v>
      </c>
      <c r="I142">
        <f>_xlfn.XLOOKUP(Patientsdetails9[[#This Row],[Patient_ID]],Hospitalvisits[Patient_ID],Hospitalvisits[Admission_Date])</f>
        <v>45205</v>
      </c>
      <c r="J142">
        <f>_xlfn.XLOOKUP(Patientsdetails9[[#This Row],[Patient_ID]],Hospitalvisits[Patient_ID],Hospitalvisits[Discharge_Date])</f>
        <v>45211</v>
      </c>
      <c r="K142">
        <f>Patientsdetails9[[#This Row],[Discharge Date]]-Patientsdetails9[[#This Row],[Admission Date]]</f>
        <v>6</v>
      </c>
      <c r="L142" t="str">
        <f>_xlfn.XLOOKUP(Patientsdetails9[[#This Row],[Patient_ID]],Hospitalvisits[Patient_ID],Hospitalvisits[Medical_Condition])</f>
        <v>Cancer</v>
      </c>
      <c r="M142" t="str">
        <f>_xlfn.XLOOKUP(Patientsdetails9[[#This Row],[Patient_ID]],Hospitalvisits[Patient_ID],Hospitalvisits[Department])</f>
        <v>Oncology</v>
      </c>
      <c r="N142">
        <f>_xlfn.XLOOKUP(Patientsdetails9[[#This Row],[Patient_ID]],Financials[Patient_ID],Financials[Total_Bill_Amount])</f>
        <v>29536</v>
      </c>
      <c r="O142">
        <f>VLOOKUP(Patientsdetails9[[#This Row],[Patient_ID]],Financials[],5,FALSE)</f>
        <v>16344.212416789351</v>
      </c>
      <c r="P142">
        <f>VLOOKUP(Patientsdetails9[[#This Row],[Patient_ID]],Financials[],6,FALSE)</f>
        <v>13191.787583210649</v>
      </c>
      <c r="Q142" t="str">
        <f>+_xlfn.XLOOKUP(Patientsdetails9[[#This Row],[Patient_ID]],Hospitalvisits[Patient_ID],Hospitalvisits[Hospital_Bed])</f>
        <v>ICU</v>
      </c>
      <c r="R142">
        <f>_xlfn.XLOOKUP(Patientsdetails9[[#This Row],[Patient_ID]],Hospitalvisits[Patient_ID],Hospitalvisits[Doctor_ID])</f>
        <v>78</v>
      </c>
      <c r="S142" t="str">
        <f>_xlfn.XLOOKUP(Patientsdetails9[[#This Row],[Doctor ID]],Medicals[Doctor_ID],Medicals[Department])</f>
        <v>Cardiology</v>
      </c>
      <c r="T142">
        <f>_xlfn.XLOOKUP(Patientsdetails9[[#This Row],[Doctor ID]],Medicals[Doctor_ID],Medicals[Nurse_to_Patient_Ratio])</f>
        <v>11</v>
      </c>
      <c r="U142">
        <f>IFERROR(_xlfn.XLOOKUP(Patientsdetails9[[#This Row],[Patient_ID]],Emergency[Patient_ID],Emergency[ER_Visit_ID]),"No Visit")</f>
        <v>344</v>
      </c>
    </row>
    <row r="143" spans="1:21">
      <c r="A143">
        <v>159</v>
      </c>
      <c r="B143" t="s">
        <v>172</v>
      </c>
      <c r="C143">
        <v>14</v>
      </c>
      <c r="D143" t="s">
        <v>12</v>
      </c>
      <c r="E143" t="s">
        <v>13</v>
      </c>
      <c r="F143">
        <v>36.425656191894298</v>
      </c>
      <c r="G143">
        <v>4</v>
      </c>
      <c r="H143">
        <v>2</v>
      </c>
      <c r="I143">
        <f>_xlfn.XLOOKUP(Patientsdetails9[[#This Row],[Patient_ID]],Hospitalvisits[Patient_ID],Hospitalvisits[Admission_Date])</f>
        <v>44631</v>
      </c>
      <c r="J143">
        <f>_xlfn.XLOOKUP(Patientsdetails9[[#This Row],[Patient_ID]],Hospitalvisits[Patient_ID],Hospitalvisits[Discharge_Date])</f>
        <v>44638</v>
      </c>
      <c r="K143">
        <f>Patientsdetails9[[#This Row],[Discharge Date]]-Patientsdetails9[[#This Row],[Admission Date]]</f>
        <v>7</v>
      </c>
      <c r="L143" t="str">
        <f>_xlfn.XLOOKUP(Patientsdetails9[[#This Row],[Patient_ID]],Hospitalvisits[Patient_ID],Hospitalvisits[Medical_Condition])</f>
        <v>Hypertension</v>
      </c>
      <c r="M143" t="str">
        <f>_xlfn.XLOOKUP(Patientsdetails9[[#This Row],[Patient_ID]],Hospitalvisits[Patient_ID],Hospitalvisits[Department])</f>
        <v>Cardiology</v>
      </c>
      <c r="N143">
        <f>_xlfn.XLOOKUP(Patientsdetails9[[#This Row],[Patient_ID]],Financials[Patient_ID],Financials[Total_Bill_Amount])</f>
        <v>21812</v>
      </c>
      <c r="O143">
        <f>VLOOKUP(Patientsdetails9[[#This Row],[Patient_ID]],Financials[],5,FALSE)</f>
        <v>14242.43364232567</v>
      </c>
      <c r="P143">
        <f>VLOOKUP(Patientsdetails9[[#This Row],[Patient_ID]],Financials[],6,FALSE)</f>
        <v>7569.5663576743336</v>
      </c>
      <c r="Q143" t="str">
        <f>+_xlfn.XLOOKUP(Patientsdetails9[[#This Row],[Patient_ID]],Hospitalvisits[Patient_ID],Hospitalvisits[Hospital_Bed])</f>
        <v>Semi-Private Room</v>
      </c>
      <c r="R143">
        <f>_xlfn.XLOOKUP(Patientsdetails9[[#This Row],[Patient_ID]],Hospitalvisits[Patient_ID],Hospitalvisits[Doctor_ID])</f>
        <v>139</v>
      </c>
      <c r="S143" t="str">
        <f>_xlfn.XLOOKUP(Patientsdetails9[[#This Row],[Doctor ID]],Medicals[Doctor_ID],Medicals[Department])</f>
        <v>Orthopedics</v>
      </c>
      <c r="T143">
        <f>_xlfn.XLOOKUP(Patientsdetails9[[#This Row],[Doctor ID]],Medicals[Doctor_ID],Medicals[Nurse_to_Patient_Ratio])</f>
        <v>26</v>
      </c>
      <c r="U143">
        <f>IFERROR(_xlfn.XLOOKUP(Patientsdetails9[[#This Row],[Patient_ID]],Emergency[Patient_ID],Emergency[ER_Visit_ID]),"No Visit")</f>
        <v>564</v>
      </c>
    </row>
    <row r="144" spans="1:21">
      <c r="A144">
        <v>160</v>
      </c>
      <c r="B144" t="s">
        <v>173</v>
      </c>
      <c r="C144">
        <v>45</v>
      </c>
      <c r="D144" t="s">
        <v>9</v>
      </c>
      <c r="E144" t="s">
        <v>10</v>
      </c>
      <c r="F144">
        <v>34.696667241763087</v>
      </c>
      <c r="G144">
        <v>1</v>
      </c>
      <c r="H144">
        <v>6</v>
      </c>
      <c r="I144">
        <f>_xlfn.XLOOKUP(Patientsdetails9[[#This Row],[Patient_ID]],Hospitalvisits[Patient_ID],Hospitalvisits[Admission_Date])</f>
        <v>45652</v>
      </c>
      <c r="J144">
        <f>_xlfn.XLOOKUP(Patientsdetails9[[#This Row],[Patient_ID]],Hospitalvisits[Patient_ID],Hospitalvisits[Discharge_Date])</f>
        <v>45655</v>
      </c>
      <c r="K144">
        <f>Patientsdetails9[[#This Row],[Discharge Date]]-Patientsdetails9[[#This Row],[Admission Date]]</f>
        <v>3</v>
      </c>
      <c r="L144" t="str">
        <f>_xlfn.XLOOKUP(Patientsdetails9[[#This Row],[Patient_ID]],Hospitalvisits[Patient_ID],Hospitalvisits[Medical_Condition])</f>
        <v>Asthma</v>
      </c>
      <c r="M144" t="str">
        <f>_xlfn.XLOOKUP(Patientsdetails9[[#This Row],[Patient_ID]],Hospitalvisits[Patient_ID],Hospitalvisits[Department])</f>
        <v>Pediatrics</v>
      </c>
      <c r="N144">
        <f>_xlfn.XLOOKUP(Patientsdetails9[[#This Row],[Patient_ID]],Financials[Patient_ID],Financials[Total_Bill_Amount])</f>
        <v>12445</v>
      </c>
      <c r="O144">
        <f>VLOOKUP(Patientsdetails9[[#This Row],[Patient_ID]],Financials[],5,FALSE)</f>
        <v>11000.82857231516</v>
      </c>
      <c r="P144">
        <f>VLOOKUP(Patientsdetails9[[#This Row],[Patient_ID]],Financials[],6,FALSE)</f>
        <v>1444.1714276848379</v>
      </c>
      <c r="Q144" t="str">
        <f>+_xlfn.XLOOKUP(Patientsdetails9[[#This Row],[Patient_ID]],Hospitalvisits[Patient_ID],Hospitalvisits[Hospital_Bed])</f>
        <v>General Ward</v>
      </c>
      <c r="R144">
        <f>_xlfn.XLOOKUP(Patientsdetails9[[#This Row],[Patient_ID]],Hospitalvisits[Patient_ID],Hospitalvisits[Doctor_ID])</f>
        <v>22</v>
      </c>
      <c r="S144" t="str">
        <f>_xlfn.XLOOKUP(Patientsdetails9[[#This Row],[Doctor ID]],Medicals[Doctor_ID],Medicals[Department])</f>
        <v>Neurology</v>
      </c>
      <c r="T144">
        <f>_xlfn.XLOOKUP(Patientsdetails9[[#This Row],[Doctor ID]],Medicals[Doctor_ID],Medicals[Nurse_to_Patient_Ratio])</f>
        <v>22</v>
      </c>
      <c r="U144" t="str">
        <f>IFERROR(_xlfn.XLOOKUP(Patientsdetails9[[#This Row],[Patient_ID]],Emergency[Patient_ID],Emergency[ER_Visit_ID]),"No Visit")</f>
        <v>No Visit</v>
      </c>
    </row>
    <row r="145" spans="1:21">
      <c r="A145">
        <v>161</v>
      </c>
      <c r="B145" t="s">
        <v>174</v>
      </c>
      <c r="C145">
        <v>19</v>
      </c>
      <c r="D145" t="s">
        <v>9</v>
      </c>
      <c r="E145" t="s">
        <v>16</v>
      </c>
      <c r="F145">
        <v>33.883057908851498</v>
      </c>
      <c r="G145">
        <v>4</v>
      </c>
      <c r="H145">
        <v>2</v>
      </c>
      <c r="I145">
        <f>_xlfn.XLOOKUP(Patientsdetails9[[#This Row],[Patient_ID]],Hospitalvisits[Patient_ID],Hospitalvisits[Admission_Date])</f>
        <v>45133</v>
      </c>
      <c r="J145">
        <f>_xlfn.XLOOKUP(Patientsdetails9[[#This Row],[Patient_ID]],Hospitalvisits[Patient_ID],Hospitalvisits[Discharge_Date])</f>
        <v>45137</v>
      </c>
      <c r="K145">
        <f>Patientsdetails9[[#This Row],[Discharge Date]]-Patientsdetails9[[#This Row],[Admission Date]]</f>
        <v>4</v>
      </c>
      <c r="L145" t="str">
        <f>_xlfn.XLOOKUP(Patientsdetails9[[#This Row],[Patient_ID]],Hospitalvisits[Patient_ID],Hospitalvisits[Medical_Condition])</f>
        <v>Stroke</v>
      </c>
      <c r="M145" t="str">
        <f>_xlfn.XLOOKUP(Patientsdetails9[[#This Row],[Patient_ID]],Hospitalvisits[Patient_ID],Hospitalvisits[Department])</f>
        <v>Neurology</v>
      </c>
      <c r="N145">
        <f>_xlfn.XLOOKUP(Patientsdetails9[[#This Row],[Patient_ID]],Financials[Patient_ID],Financials[Total_Bill_Amount])</f>
        <v>22252</v>
      </c>
      <c r="O145">
        <f>VLOOKUP(Patientsdetails9[[#This Row],[Patient_ID]],Financials[],5,FALSE)</f>
        <v>17331.013720546569</v>
      </c>
      <c r="P145">
        <f>VLOOKUP(Patientsdetails9[[#This Row],[Patient_ID]],Financials[],6,FALSE)</f>
        <v>4920.9862794534347</v>
      </c>
      <c r="Q145" t="str">
        <f>+_xlfn.XLOOKUP(Patientsdetails9[[#This Row],[Patient_ID]],Hospitalvisits[Patient_ID],Hospitalvisits[Hospital_Bed])</f>
        <v>Semi-Private Room</v>
      </c>
      <c r="R145">
        <f>_xlfn.XLOOKUP(Patientsdetails9[[#This Row],[Patient_ID]],Hospitalvisits[Patient_ID],Hospitalvisits[Doctor_ID])</f>
        <v>138</v>
      </c>
      <c r="S145" t="str">
        <f>_xlfn.XLOOKUP(Patientsdetails9[[#This Row],[Doctor ID]],Medicals[Doctor_ID],Medicals[Department])</f>
        <v>Cardiology</v>
      </c>
      <c r="T145">
        <f>_xlfn.XLOOKUP(Patientsdetails9[[#This Row],[Doctor ID]],Medicals[Doctor_ID],Medicals[Nurse_to_Patient_Ratio])</f>
        <v>23</v>
      </c>
      <c r="U145">
        <f>IFERROR(_xlfn.XLOOKUP(Patientsdetails9[[#This Row],[Patient_ID]],Emergency[Patient_ID],Emergency[ER_Visit_ID]),"No Visit")</f>
        <v>1074</v>
      </c>
    </row>
    <row r="146" spans="1:21">
      <c r="A146">
        <v>162</v>
      </c>
      <c r="B146" t="s">
        <v>175</v>
      </c>
      <c r="C146">
        <v>27</v>
      </c>
      <c r="D146" t="s">
        <v>12</v>
      </c>
      <c r="E146" t="s">
        <v>16</v>
      </c>
      <c r="F146">
        <v>36.247645324430373</v>
      </c>
      <c r="G146">
        <v>5</v>
      </c>
      <c r="H146">
        <v>2</v>
      </c>
      <c r="I146">
        <f>_xlfn.XLOOKUP(Patientsdetails9[[#This Row],[Patient_ID]],Hospitalvisits[Patient_ID],Hospitalvisits[Admission_Date])</f>
        <v>45505</v>
      </c>
      <c r="J146">
        <f>_xlfn.XLOOKUP(Patientsdetails9[[#This Row],[Patient_ID]],Hospitalvisits[Patient_ID],Hospitalvisits[Discharge_Date])</f>
        <v>45511</v>
      </c>
      <c r="K146">
        <f>Patientsdetails9[[#This Row],[Discharge Date]]-Patientsdetails9[[#This Row],[Admission Date]]</f>
        <v>6</v>
      </c>
      <c r="L146" t="str">
        <f>_xlfn.XLOOKUP(Patientsdetails9[[#This Row],[Patient_ID]],Hospitalvisits[Patient_ID],Hospitalvisits[Medical_Condition])</f>
        <v>Stroke</v>
      </c>
      <c r="M146" t="str">
        <f>_xlfn.XLOOKUP(Patientsdetails9[[#This Row],[Patient_ID]],Hospitalvisits[Patient_ID],Hospitalvisits[Department])</f>
        <v>Neurology</v>
      </c>
      <c r="N146">
        <f>_xlfn.XLOOKUP(Patientsdetails9[[#This Row],[Patient_ID]],Financials[Patient_ID],Financials[Total_Bill_Amount])</f>
        <v>35320</v>
      </c>
      <c r="O146">
        <f>VLOOKUP(Patientsdetails9[[#This Row],[Patient_ID]],Financials[],5,FALSE)</f>
        <v>24803.93229149975</v>
      </c>
      <c r="P146">
        <f>VLOOKUP(Patientsdetails9[[#This Row],[Patient_ID]],Financials[],6,FALSE)</f>
        <v>10516.06770850025</v>
      </c>
      <c r="Q146" t="str">
        <f>+_xlfn.XLOOKUP(Patientsdetails9[[#This Row],[Patient_ID]],Hospitalvisits[Patient_ID],Hospitalvisits[Hospital_Bed])</f>
        <v>Private Room</v>
      </c>
      <c r="R146">
        <f>_xlfn.XLOOKUP(Patientsdetails9[[#This Row],[Patient_ID]],Hospitalvisits[Patient_ID],Hospitalvisits[Doctor_ID])</f>
        <v>71</v>
      </c>
      <c r="S146" t="str">
        <f>_xlfn.XLOOKUP(Patientsdetails9[[#This Row],[Doctor ID]],Medicals[Doctor_ID],Medicals[Department])</f>
        <v>Emergency</v>
      </c>
      <c r="T146">
        <f>_xlfn.XLOOKUP(Patientsdetails9[[#This Row],[Doctor ID]],Medicals[Doctor_ID],Medicals[Nurse_to_Patient_Ratio])</f>
        <v>18</v>
      </c>
      <c r="U146">
        <f>IFERROR(_xlfn.XLOOKUP(Patientsdetails9[[#This Row],[Patient_ID]],Emergency[Patient_ID],Emergency[ER_Visit_ID]),"No Visit")</f>
        <v>437</v>
      </c>
    </row>
    <row r="147" spans="1:21">
      <c r="A147">
        <v>163</v>
      </c>
      <c r="B147" t="s">
        <v>176</v>
      </c>
      <c r="C147">
        <v>39</v>
      </c>
      <c r="D147" t="s">
        <v>12</v>
      </c>
      <c r="E147" t="s">
        <v>18</v>
      </c>
      <c r="F147">
        <v>19.35749224383169</v>
      </c>
      <c r="G147">
        <v>3</v>
      </c>
      <c r="H147">
        <v>8</v>
      </c>
      <c r="I147">
        <f>_xlfn.XLOOKUP(Patientsdetails9[[#This Row],[Patient_ID]],Hospitalvisits[Patient_ID],Hospitalvisits[Admission_Date])</f>
        <v>45261</v>
      </c>
      <c r="J147">
        <f>_xlfn.XLOOKUP(Patientsdetails9[[#This Row],[Patient_ID]],Hospitalvisits[Patient_ID],Hospitalvisits[Discharge_Date])</f>
        <v>45275</v>
      </c>
      <c r="K147">
        <f>Patientsdetails9[[#This Row],[Discharge Date]]-Patientsdetails9[[#This Row],[Admission Date]]</f>
        <v>14</v>
      </c>
      <c r="L147" t="str">
        <f>_xlfn.XLOOKUP(Patientsdetails9[[#This Row],[Patient_ID]],Hospitalvisits[Patient_ID],Hospitalvisits[Medical_Condition])</f>
        <v>Tumor</v>
      </c>
      <c r="M147" t="str">
        <f>_xlfn.XLOOKUP(Patientsdetails9[[#This Row],[Patient_ID]],Hospitalvisits[Patient_ID],Hospitalvisits[Department])</f>
        <v>Oncology</v>
      </c>
      <c r="N147">
        <f>_xlfn.XLOOKUP(Patientsdetails9[[#This Row],[Patient_ID]],Financials[Patient_ID],Financials[Total_Bill_Amount])</f>
        <v>6013</v>
      </c>
      <c r="O147">
        <f>VLOOKUP(Patientsdetails9[[#This Row],[Patient_ID]],Financials[],5,FALSE)</f>
        <v>3894.5378243280311</v>
      </c>
      <c r="P147">
        <f>VLOOKUP(Patientsdetails9[[#This Row],[Patient_ID]],Financials[],6,FALSE)</f>
        <v>2118.4621756719689</v>
      </c>
      <c r="Q147" t="str">
        <f>+_xlfn.XLOOKUP(Patientsdetails9[[#This Row],[Patient_ID]],Hospitalvisits[Patient_ID],Hospitalvisits[Hospital_Bed])</f>
        <v>Semi-Private Room</v>
      </c>
      <c r="R147">
        <f>_xlfn.XLOOKUP(Patientsdetails9[[#This Row],[Patient_ID]],Hospitalvisits[Patient_ID],Hospitalvisits[Doctor_ID])</f>
        <v>32</v>
      </c>
      <c r="S147" t="str">
        <f>_xlfn.XLOOKUP(Patientsdetails9[[#This Row],[Doctor ID]],Medicals[Doctor_ID],Medicals[Department])</f>
        <v>Neurology</v>
      </c>
      <c r="T147">
        <f>_xlfn.XLOOKUP(Patientsdetails9[[#This Row],[Doctor ID]],Medicals[Doctor_ID],Medicals[Nurse_to_Patient_Ratio])</f>
        <v>6</v>
      </c>
      <c r="U147">
        <f>IFERROR(_xlfn.XLOOKUP(Patientsdetails9[[#This Row],[Patient_ID]],Emergency[Patient_ID],Emergency[ER_Visit_ID]),"No Visit")</f>
        <v>60</v>
      </c>
    </row>
    <row r="148" spans="1:21">
      <c r="A148">
        <v>164</v>
      </c>
      <c r="B148" t="s">
        <v>177</v>
      </c>
      <c r="C148">
        <v>81</v>
      </c>
      <c r="D148" t="s">
        <v>12</v>
      </c>
      <c r="E148" t="s">
        <v>16</v>
      </c>
      <c r="F148">
        <v>20.318053964792721</v>
      </c>
      <c r="G148">
        <v>4</v>
      </c>
      <c r="H148">
        <v>7</v>
      </c>
      <c r="I148">
        <f>_xlfn.XLOOKUP(Patientsdetails9[[#This Row],[Patient_ID]],Hospitalvisits[Patient_ID],Hospitalvisits[Admission_Date])</f>
        <v>44563</v>
      </c>
      <c r="J148">
        <f>_xlfn.XLOOKUP(Patientsdetails9[[#This Row],[Patient_ID]],Hospitalvisits[Patient_ID],Hospitalvisits[Discharge_Date])</f>
        <v>44565</v>
      </c>
      <c r="K148">
        <f>Patientsdetails9[[#This Row],[Discharge Date]]-Patientsdetails9[[#This Row],[Admission Date]]</f>
        <v>2</v>
      </c>
      <c r="L148" t="str">
        <f>_xlfn.XLOOKUP(Patientsdetails9[[#This Row],[Patient_ID]],Hospitalvisits[Patient_ID],Hospitalvisits[Medical_Condition])</f>
        <v>Severe Trauma</v>
      </c>
      <c r="M148" t="str">
        <f>_xlfn.XLOOKUP(Patientsdetails9[[#This Row],[Patient_ID]],Hospitalvisits[Patient_ID],Hospitalvisits[Department])</f>
        <v>Emergency</v>
      </c>
      <c r="N148">
        <f>_xlfn.XLOOKUP(Patientsdetails9[[#This Row],[Patient_ID]],Financials[Patient_ID],Financials[Total_Bill_Amount])</f>
        <v>5109</v>
      </c>
      <c r="O148">
        <f>VLOOKUP(Patientsdetails9[[#This Row],[Patient_ID]],Financials[],5,FALSE)</f>
        <v>4560.3280298654299</v>
      </c>
      <c r="P148">
        <f>VLOOKUP(Patientsdetails9[[#This Row],[Patient_ID]],Financials[],6,FALSE)</f>
        <v>548.67197013457007</v>
      </c>
      <c r="Q148" t="str">
        <f>+_xlfn.XLOOKUP(Patientsdetails9[[#This Row],[Patient_ID]],Hospitalvisits[Patient_ID],Hospitalvisits[Hospital_Bed])</f>
        <v>Semi-Private Room</v>
      </c>
      <c r="R148">
        <f>_xlfn.XLOOKUP(Patientsdetails9[[#This Row],[Patient_ID]],Hospitalvisits[Patient_ID],Hospitalvisits[Doctor_ID])</f>
        <v>170</v>
      </c>
      <c r="S148" t="str">
        <f>_xlfn.XLOOKUP(Patientsdetails9[[#This Row],[Doctor ID]],Medicals[Doctor_ID],Medicals[Department])</f>
        <v>Cardiology</v>
      </c>
      <c r="T148">
        <f>_xlfn.XLOOKUP(Patientsdetails9[[#This Row],[Doctor ID]],Medicals[Doctor_ID],Medicals[Nurse_to_Patient_Ratio])</f>
        <v>14</v>
      </c>
      <c r="U148" t="str">
        <f>IFERROR(_xlfn.XLOOKUP(Patientsdetails9[[#This Row],[Patient_ID]],Emergency[Patient_ID],Emergency[ER_Visit_ID]),"No Visit")</f>
        <v>No Visit</v>
      </c>
    </row>
    <row r="149" spans="1:21">
      <c r="A149">
        <v>165</v>
      </c>
      <c r="B149" t="s">
        <v>178</v>
      </c>
      <c r="C149">
        <v>17</v>
      </c>
      <c r="D149" t="s">
        <v>9</v>
      </c>
      <c r="E149" t="s">
        <v>10</v>
      </c>
      <c r="F149">
        <v>23.097638314588611</v>
      </c>
      <c r="G149">
        <v>5</v>
      </c>
      <c r="H149">
        <v>7</v>
      </c>
      <c r="I149">
        <f>_xlfn.XLOOKUP(Patientsdetails9[[#This Row],[Patient_ID]],Hospitalvisits[Patient_ID],Hospitalvisits[Admission_Date])</f>
        <v>44796</v>
      </c>
      <c r="J149">
        <f>_xlfn.XLOOKUP(Patientsdetails9[[#This Row],[Patient_ID]],Hospitalvisits[Patient_ID],Hospitalvisits[Discharge_Date])</f>
        <v>44797</v>
      </c>
      <c r="K149">
        <f>Patientsdetails9[[#This Row],[Discharge Date]]-Patientsdetails9[[#This Row],[Admission Date]]</f>
        <v>1</v>
      </c>
      <c r="L149" t="str">
        <f>_xlfn.XLOOKUP(Patientsdetails9[[#This Row],[Patient_ID]],Hospitalvisits[Patient_ID],Hospitalvisits[Medical_Condition])</f>
        <v>Asthma</v>
      </c>
      <c r="M149" t="str">
        <f>_xlfn.XLOOKUP(Patientsdetails9[[#This Row],[Patient_ID]],Hospitalvisits[Patient_ID],Hospitalvisits[Department])</f>
        <v>Pediatrics</v>
      </c>
      <c r="N149">
        <f>_xlfn.XLOOKUP(Patientsdetails9[[#This Row],[Patient_ID]],Financials[Patient_ID],Financials[Total_Bill_Amount])</f>
        <v>3456</v>
      </c>
      <c r="O149">
        <f>VLOOKUP(Patientsdetails9[[#This Row],[Patient_ID]],Financials[],5,FALSE)</f>
        <v>2150.3917802274609</v>
      </c>
      <c r="P149">
        <f>VLOOKUP(Patientsdetails9[[#This Row],[Patient_ID]],Financials[],6,FALSE)</f>
        <v>1305.6082197725391</v>
      </c>
      <c r="Q149" t="str">
        <f>+_xlfn.XLOOKUP(Patientsdetails9[[#This Row],[Patient_ID]],Hospitalvisits[Patient_ID],Hospitalvisits[Hospital_Bed])</f>
        <v>Private Room</v>
      </c>
      <c r="R149">
        <f>_xlfn.XLOOKUP(Patientsdetails9[[#This Row],[Patient_ID]],Hospitalvisits[Patient_ID],Hospitalvisits[Doctor_ID])</f>
        <v>27</v>
      </c>
      <c r="S149" t="str">
        <f>_xlfn.XLOOKUP(Patientsdetails9[[#This Row],[Doctor ID]],Medicals[Doctor_ID],Medicals[Department])</f>
        <v>Oncology</v>
      </c>
      <c r="T149">
        <f>_xlfn.XLOOKUP(Patientsdetails9[[#This Row],[Doctor ID]],Medicals[Doctor_ID],Medicals[Nurse_to_Patient_Ratio])</f>
        <v>6</v>
      </c>
      <c r="U149" t="str">
        <f>IFERROR(_xlfn.XLOOKUP(Patientsdetails9[[#This Row],[Patient_ID]],Emergency[Patient_ID],Emergency[ER_Visit_ID]),"No Visit")</f>
        <v>No Visit</v>
      </c>
    </row>
    <row r="150" spans="1:21">
      <c r="A150">
        <v>166</v>
      </c>
      <c r="B150" t="s">
        <v>179</v>
      </c>
      <c r="C150">
        <v>22</v>
      </c>
      <c r="D150" t="s">
        <v>9</v>
      </c>
      <c r="E150" t="s">
        <v>16</v>
      </c>
      <c r="F150">
        <v>24.423374906709039</v>
      </c>
      <c r="G150">
        <v>0</v>
      </c>
      <c r="H150">
        <v>6</v>
      </c>
      <c r="I150">
        <f>_xlfn.XLOOKUP(Patientsdetails9[[#This Row],[Patient_ID]],Hospitalvisits[Patient_ID],Hospitalvisits[Admission_Date])</f>
        <v>44779</v>
      </c>
      <c r="J150">
        <f>_xlfn.XLOOKUP(Patientsdetails9[[#This Row],[Patient_ID]],Hospitalvisits[Patient_ID],Hospitalvisits[Discharge_Date])</f>
        <v>44784</v>
      </c>
      <c r="K150">
        <f>Patientsdetails9[[#This Row],[Discharge Date]]-Patientsdetails9[[#This Row],[Admission Date]]</f>
        <v>5</v>
      </c>
      <c r="L150" t="str">
        <f>_xlfn.XLOOKUP(Patientsdetails9[[#This Row],[Patient_ID]],Hospitalvisits[Patient_ID],Hospitalvisits[Medical_Condition])</f>
        <v>Cancer</v>
      </c>
      <c r="M150" t="str">
        <f>_xlfn.XLOOKUP(Patientsdetails9[[#This Row],[Patient_ID]],Hospitalvisits[Patient_ID],Hospitalvisits[Department])</f>
        <v>Oncology</v>
      </c>
      <c r="N150">
        <f>_xlfn.XLOOKUP(Patientsdetails9[[#This Row],[Patient_ID]],Financials[Patient_ID],Financials[Total_Bill_Amount])</f>
        <v>13821</v>
      </c>
      <c r="O150">
        <f>VLOOKUP(Patientsdetails9[[#This Row],[Patient_ID]],Financials[],5,FALSE)</f>
        <v>10100.77808686396</v>
      </c>
      <c r="P150">
        <f>VLOOKUP(Patientsdetails9[[#This Row],[Patient_ID]],Financials[],6,FALSE)</f>
        <v>3720.221913136038</v>
      </c>
      <c r="Q150" t="str">
        <f>+_xlfn.XLOOKUP(Patientsdetails9[[#This Row],[Patient_ID]],Hospitalvisits[Patient_ID],Hospitalvisits[Hospital_Bed])</f>
        <v>Semi-Private Room</v>
      </c>
      <c r="R150">
        <f>_xlfn.XLOOKUP(Patientsdetails9[[#This Row],[Patient_ID]],Hospitalvisits[Patient_ID],Hospitalvisits[Doctor_ID])</f>
        <v>81</v>
      </c>
      <c r="S150" t="str">
        <f>_xlfn.XLOOKUP(Patientsdetails9[[#This Row],[Doctor ID]],Medicals[Doctor_ID],Medicals[Department])</f>
        <v>Cardiology</v>
      </c>
      <c r="T150">
        <f>_xlfn.XLOOKUP(Patientsdetails9[[#This Row],[Doctor ID]],Medicals[Doctor_ID],Medicals[Nurse_to_Patient_Ratio])</f>
        <v>19</v>
      </c>
      <c r="U150">
        <f>IFERROR(_xlfn.XLOOKUP(Patientsdetails9[[#This Row],[Patient_ID]],Emergency[Patient_ID],Emergency[ER_Visit_ID]),"No Visit")</f>
        <v>817</v>
      </c>
    </row>
    <row r="151" spans="1:21">
      <c r="A151">
        <v>167</v>
      </c>
      <c r="B151" t="s">
        <v>180</v>
      </c>
      <c r="C151">
        <v>76</v>
      </c>
      <c r="D151" t="s">
        <v>12</v>
      </c>
      <c r="E151" t="s">
        <v>13</v>
      </c>
      <c r="F151">
        <v>20.023012960789071</v>
      </c>
      <c r="G151">
        <v>4</v>
      </c>
      <c r="H151">
        <v>3</v>
      </c>
      <c r="I151">
        <f>_xlfn.XLOOKUP(Patientsdetails9[[#This Row],[Patient_ID]],Hospitalvisits[Patient_ID],Hospitalvisits[Admission_Date])</f>
        <v>44612</v>
      </c>
      <c r="J151">
        <f>_xlfn.XLOOKUP(Patientsdetails9[[#This Row],[Patient_ID]],Hospitalvisits[Patient_ID],Hospitalvisits[Discharge_Date])</f>
        <v>44619</v>
      </c>
      <c r="K151">
        <f>Patientsdetails9[[#This Row],[Discharge Date]]-Patientsdetails9[[#This Row],[Admission Date]]</f>
        <v>7</v>
      </c>
      <c r="L151" t="str">
        <f>_xlfn.XLOOKUP(Patientsdetails9[[#This Row],[Patient_ID]],Hospitalvisits[Patient_ID],Hospitalvisits[Medical_Condition])</f>
        <v>Tumor</v>
      </c>
      <c r="M151" t="str">
        <f>_xlfn.XLOOKUP(Patientsdetails9[[#This Row],[Patient_ID]],Hospitalvisits[Patient_ID],Hospitalvisits[Department])</f>
        <v>Oncology</v>
      </c>
      <c r="N151">
        <f>_xlfn.XLOOKUP(Patientsdetails9[[#This Row],[Patient_ID]],Financials[Patient_ID],Financials[Total_Bill_Amount])</f>
        <v>16844</v>
      </c>
      <c r="O151">
        <f>VLOOKUP(Patientsdetails9[[#This Row],[Patient_ID]],Financials[],5,FALSE)</f>
        <v>9546.9949340438689</v>
      </c>
      <c r="P151">
        <f>VLOOKUP(Patientsdetails9[[#This Row],[Patient_ID]],Financials[],6,FALSE)</f>
        <v>7297.0050659561311</v>
      </c>
      <c r="Q151" t="str">
        <f>+_xlfn.XLOOKUP(Patientsdetails9[[#This Row],[Patient_ID]],Hospitalvisits[Patient_ID],Hospitalvisits[Hospital_Bed])</f>
        <v>Private Room</v>
      </c>
      <c r="R151">
        <f>_xlfn.XLOOKUP(Patientsdetails9[[#This Row],[Patient_ID]],Hospitalvisits[Patient_ID],Hospitalvisits[Doctor_ID])</f>
        <v>178</v>
      </c>
      <c r="S151" t="str">
        <f>_xlfn.XLOOKUP(Patientsdetails9[[#This Row],[Doctor ID]],Medicals[Doctor_ID],Medicals[Department])</f>
        <v>Neurology</v>
      </c>
      <c r="T151">
        <f>_xlfn.XLOOKUP(Patientsdetails9[[#This Row],[Doctor ID]],Medicals[Doctor_ID],Medicals[Nurse_to_Patient_Ratio])</f>
        <v>21</v>
      </c>
      <c r="U151">
        <f>IFERROR(_xlfn.XLOOKUP(Patientsdetails9[[#This Row],[Patient_ID]],Emergency[Patient_ID],Emergency[ER_Visit_ID]),"No Visit")</f>
        <v>254</v>
      </c>
    </row>
    <row r="152" spans="1:21">
      <c r="A152">
        <v>168</v>
      </c>
      <c r="B152" t="s">
        <v>181</v>
      </c>
      <c r="C152">
        <v>59</v>
      </c>
      <c r="D152" t="s">
        <v>12</v>
      </c>
      <c r="E152" t="s">
        <v>18</v>
      </c>
      <c r="F152">
        <v>35.457002748005337</v>
      </c>
      <c r="G152">
        <v>3</v>
      </c>
      <c r="H152">
        <v>5</v>
      </c>
      <c r="I152">
        <f>_xlfn.XLOOKUP(Patientsdetails9[[#This Row],[Patient_ID]],Hospitalvisits[Patient_ID],Hospitalvisits[Admission_Date])</f>
        <v>44961</v>
      </c>
      <c r="J152">
        <f>_xlfn.XLOOKUP(Patientsdetails9[[#This Row],[Patient_ID]],Hospitalvisits[Patient_ID],Hospitalvisits[Discharge_Date])</f>
        <v>44968</v>
      </c>
      <c r="K152">
        <f>Patientsdetails9[[#This Row],[Discharge Date]]-Patientsdetails9[[#This Row],[Admission Date]]</f>
        <v>7</v>
      </c>
      <c r="L152" t="str">
        <f>_xlfn.XLOOKUP(Patientsdetails9[[#This Row],[Patient_ID]],Hospitalvisits[Patient_ID],Hospitalvisits[Medical_Condition])</f>
        <v>Heart Disease</v>
      </c>
      <c r="M152" t="str">
        <f>_xlfn.XLOOKUP(Patientsdetails9[[#This Row],[Patient_ID]],Hospitalvisits[Patient_ID],Hospitalvisits[Department])</f>
        <v>Cardiology</v>
      </c>
      <c r="N152">
        <f>_xlfn.XLOOKUP(Patientsdetails9[[#This Row],[Patient_ID]],Financials[Patient_ID],Financials[Total_Bill_Amount])</f>
        <v>33992</v>
      </c>
      <c r="O152">
        <f>VLOOKUP(Patientsdetails9[[#This Row],[Patient_ID]],Financials[],5,FALSE)</f>
        <v>26296.378659511811</v>
      </c>
      <c r="P152">
        <f>VLOOKUP(Patientsdetails9[[#This Row],[Patient_ID]],Financials[],6,FALSE)</f>
        <v>7695.6213404881864</v>
      </c>
      <c r="Q152" t="str">
        <f>+_xlfn.XLOOKUP(Patientsdetails9[[#This Row],[Patient_ID]],Hospitalvisits[Patient_ID],Hospitalvisits[Hospital_Bed])</f>
        <v>Semi-Private Room</v>
      </c>
      <c r="R152">
        <f>_xlfn.XLOOKUP(Patientsdetails9[[#This Row],[Patient_ID]],Hospitalvisits[Patient_ID],Hospitalvisits[Doctor_ID])</f>
        <v>93</v>
      </c>
      <c r="S152" t="str">
        <f>_xlfn.XLOOKUP(Patientsdetails9[[#This Row],[Doctor ID]],Medicals[Doctor_ID],Medicals[Department])</f>
        <v>Oncology</v>
      </c>
      <c r="T152">
        <f>_xlfn.XLOOKUP(Patientsdetails9[[#This Row],[Doctor ID]],Medicals[Doctor_ID],Medicals[Nurse_to_Patient_Ratio])</f>
        <v>18</v>
      </c>
      <c r="U152">
        <f>IFERROR(_xlfn.XLOOKUP(Patientsdetails9[[#This Row],[Patient_ID]],Emergency[Patient_ID],Emergency[ER_Visit_ID]),"No Visit")</f>
        <v>180</v>
      </c>
    </row>
    <row r="153" spans="1:21">
      <c r="A153">
        <v>169</v>
      </c>
      <c r="B153" t="s">
        <v>182</v>
      </c>
      <c r="C153">
        <v>90</v>
      </c>
      <c r="D153" t="s">
        <v>12</v>
      </c>
      <c r="E153" t="s">
        <v>18</v>
      </c>
      <c r="F153">
        <v>30.352475398864119</v>
      </c>
      <c r="G153">
        <v>0</v>
      </c>
      <c r="H153">
        <v>2</v>
      </c>
      <c r="I153">
        <f>_xlfn.XLOOKUP(Patientsdetails9[[#This Row],[Patient_ID]],Hospitalvisits[Patient_ID],Hospitalvisits[Admission_Date])</f>
        <v>44670</v>
      </c>
      <c r="J153">
        <f>_xlfn.XLOOKUP(Patientsdetails9[[#This Row],[Patient_ID]],Hospitalvisits[Patient_ID],Hospitalvisits[Discharge_Date])</f>
        <v>44672</v>
      </c>
      <c r="K153">
        <f>Patientsdetails9[[#This Row],[Discharge Date]]-Patientsdetails9[[#This Row],[Admission Date]]</f>
        <v>2</v>
      </c>
      <c r="L153" t="str">
        <f>_xlfn.XLOOKUP(Patientsdetails9[[#This Row],[Patient_ID]],Hospitalvisits[Patient_ID],Hospitalvisits[Medical_Condition])</f>
        <v>Allergies</v>
      </c>
      <c r="M153" t="str">
        <f>_xlfn.XLOOKUP(Patientsdetails9[[#This Row],[Patient_ID]],Hospitalvisits[Patient_ID],Hospitalvisits[Department])</f>
        <v>Pediatrics</v>
      </c>
      <c r="N153">
        <f>_xlfn.XLOOKUP(Patientsdetails9[[#This Row],[Patient_ID]],Financials[Patient_ID],Financials[Total_Bill_Amount])</f>
        <v>35652</v>
      </c>
      <c r="O153">
        <f>VLOOKUP(Patientsdetails9[[#This Row],[Patient_ID]],Financials[],5,FALSE)</f>
        <v>29544.921427453632</v>
      </c>
      <c r="P153">
        <f>VLOOKUP(Patientsdetails9[[#This Row],[Patient_ID]],Financials[],6,FALSE)</f>
        <v>6107.0785725463684</v>
      </c>
      <c r="Q153" t="str">
        <f>+_xlfn.XLOOKUP(Patientsdetails9[[#This Row],[Patient_ID]],Hospitalvisits[Patient_ID],Hospitalvisits[Hospital_Bed])</f>
        <v>Private Room</v>
      </c>
      <c r="R153">
        <f>_xlfn.XLOOKUP(Patientsdetails9[[#This Row],[Patient_ID]],Hospitalvisits[Patient_ID],Hospitalvisits[Doctor_ID])</f>
        <v>190</v>
      </c>
      <c r="S153" t="str">
        <f>_xlfn.XLOOKUP(Patientsdetails9[[#This Row],[Doctor ID]],Medicals[Doctor_ID],Medicals[Department])</f>
        <v>Neurology</v>
      </c>
      <c r="T153">
        <f>_xlfn.XLOOKUP(Patientsdetails9[[#This Row],[Doctor ID]],Medicals[Doctor_ID],Medicals[Nurse_to_Patient_Ratio])</f>
        <v>9</v>
      </c>
      <c r="U153">
        <f>IFERROR(_xlfn.XLOOKUP(Patientsdetails9[[#This Row],[Patient_ID]],Emergency[Patient_ID],Emergency[ER_Visit_ID]),"No Visit")</f>
        <v>242</v>
      </c>
    </row>
    <row r="154" spans="1:21">
      <c r="A154">
        <v>170</v>
      </c>
      <c r="B154" t="s">
        <v>183</v>
      </c>
      <c r="C154">
        <v>34</v>
      </c>
      <c r="D154" t="s">
        <v>9</v>
      </c>
      <c r="E154" t="s">
        <v>18</v>
      </c>
      <c r="F154">
        <v>17.818791306466679</v>
      </c>
      <c r="G154">
        <v>0</v>
      </c>
      <c r="H154">
        <v>10</v>
      </c>
      <c r="I154">
        <f>_xlfn.XLOOKUP(Patientsdetails9[[#This Row],[Patient_ID]],Hospitalvisits[Patient_ID],Hospitalvisits[Admission_Date])</f>
        <v>44755</v>
      </c>
      <c r="J154">
        <f>_xlfn.XLOOKUP(Patientsdetails9[[#This Row],[Patient_ID]],Hospitalvisits[Patient_ID],Hospitalvisits[Discharge_Date])</f>
        <v>44767</v>
      </c>
      <c r="K154">
        <f>Patientsdetails9[[#This Row],[Discharge Date]]-Patientsdetails9[[#This Row],[Admission Date]]</f>
        <v>12</v>
      </c>
      <c r="L154" t="str">
        <f>_xlfn.XLOOKUP(Patientsdetails9[[#This Row],[Patient_ID]],Hospitalvisits[Patient_ID],Hospitalvisits[Medical_Condition])</f>
        <v>Tumor</v>
      </c>
      <c r="M154" t="str">
        <f>_xlfn.XLOOKUP(Patientsdetails9[[#This Row],[Patient_ID]],Hospitalvisits[Patient_ID],Hospitalvisits[Department])</f>
        <v>Oncology</v>
      </c>
      <c r="N154">
        <f>_xlfn.XLOOKUP(Patientsdetails9[[#This Row],[Patient_ID]],Financials[Patient_ID],Financials[Total_Bill_Amount])</f>
        <v>9507</v>
      </c>
      <c r="O154">
        <f>VLOOKUP(Patientsdetails9[[#This Row],[Patient_ID]],Financials[],5,FALSE)</f>
        <v>5994.4373807237089</v>
      </c>
      <c r="P154">
        <f>VLOOKUP(Patientsdetails9[[#This Row],[Patient_ID]],Financials[],6,FALSE)</f>
        <v>3512.5626192762911</v>
      </c>
      <c r="Q154" t="str">
        <f>+_xlfn.XLOOKUP(Patientsdetails9[[#This Row],[Patient_ID]],Hospitalvisits[Patient_ID],Hospitalvisits[Hospital_Bed])</f>
        <v>Semi-Private Room</v>
      </c>
      <c r="R154">
        <f>_xlfn.XLOOKUP(Patientsdetails9[[#This Row],[Patient_ID]],Hospitalvisits[Patient_ID],Hospitalvisits[Doctor_ID])</f>
        <v>37</v>
      </c>
      <c r="S154" t="str">
        <f>_xlfn.XLOOKUP(Patientsdetails9[[#This Row],[Doctor ID]],Medicals[Doctor_ID],Medicals[Department])</f>
        <v>Neurology</v>
      </c>
      <c r="T154">
        <f>_xlfn.XLOOKUP(Patientsdetails9[[#This Row],[Doctor ID]],Medicals[Doctor_ID],Medicals[Nurse_to_Patient_Ratio])</f>
        <v>11</v>
      </c>
      <c r="U154">
        <f>IFERROR(_xlfn.XLOOKUP(Patientsdetails9[[#This Row],[Patient_ID]],Emergency[Patient_ID],Emergency[ER_Visit_ID]),"No Visit")</f>
        <v>552</v>
      </c>
    </row>
    <row r="155" spans="1:21">
      <c r="A155">
        <v>171</v>
      </c>
      <c r="B155" t="s">
        <v>184</v>
      </c>
      <c r="C155">
        <v>78</v>
      </c>
      <c r="D155" t="s">
        <v>12</v>
      </c>
      <c r="E155" t="s">
        <v>18</v>
      </c>
      <c r="F155">
        <v>18.93020014061009</v>
      </c>
      <c r="G155">
        <v>5</v>
      </c>
      <c r="H155">
        <v>6</v>
      </c>
      <c r="I155">
        <f>_xlfn.XLOOKUP(Patientsdetails9[[#This Row],[Patient_ID]],Hospitalvisits[Patient_ID],Hospitalvisits[Admission_Date])</f>
        <v>45100</v>
      </c>
      <c r="J155">
        <f>_xlfn.XLOOKUP(Patientsdetails9[[#This Row],[Patient_ID]],Hospitalvisits[Patient_ID],Hospitalvisits[Discharge_Date])</f>
        <v>45108</v>
      </c>
      <c r="K155">
        <f>Patientsdetails9[[#This Row],[Discharge Date]]-Patientsdetails9[[#This Row],[Admission Date]]</f>
        <v>8</v>
      </c>
      <c r="L155" t="str">
        <f>_xlfn.XLOOKUP(Patientsdetails9[[#This Row],[Patient_ID]],Hospitalvisits[Patient_ID],Hospitalvisits[Medical_Condition])</f>
        <v>Internal Bleeding</v>
      </c>
      <c r="M155" t="str">
        <f>_xlfn.XLOOKUP(Patientsdetails9[[#This Row],[Patient_ID]],Hospitalvisits[Patient_ID],Hospitalvisits[Department])</f>
        <v>Emergency</v>
      </c>
      <c r="N155">
        <f>_xlfn.XLOOKUP(Patientsdetails9[[#This Row],[Patient_ID]],Financials[Patient_ID],Financials[Total_Bill_Amount])</f>
        <v>47147</v>
      </c>
      <c r="O155">
        <f>VLOOKUP(Patientsdetails9[[#This Row],[Patient_ID]],Financials[],5,FALSE)</f>
        <v>24638.330493065401</v>
      </c>
      <c r="P155">
        <f>VLOOKUP(Patientsdetails9[[#This Row],[Patient_ID]],Financials[],6,FALSE)</f>
        <v>22508.669506934599</v>
      </c>
      <c r="Q155" t="str">
        <f>+_xlfn.XLOOKUP(Patientsdetails9[[#This Row],[Patient_ID]],Hospitalvisits[Patient_ID],Hospitalvisits[Hospital_Bed])</f>
        <v>Semi-Private Room</v>
      </c>
      <c r="R155">
        <f>_xlfn.XLOOKUP(Patientsdetails9[[#This Row],[Patient_ID]],Hospitalvisits[Patient_ID],Hospitalvisits[Doctor_ID])</f>
        <v>114</v>
      </c>
      <c r="S155" t="str">
        <f>_xlfn.XLOOKUP(Patientsdetails9[[#This Row],[Doctor ID]],Medicals[Doctor_ID],Medicals[Department])</f>
        <v>Orthopedics</v>
      </c>
      <c r="T155">
        <f>_xlfn.XLOOKUP(Patientsdetails9[[#This Row],[Doctor ID]],Medicals[Doctor_ID],Medicals[Nurse_to_Patient_Ratio])</f>
        <v>26</v>
      </c>
      <c r="U155">
        <f>IFERROR(_xlfn.XLOOKUP(Patientsdetails9[[#This Row],[Patient_ID]],Emergency[Patient_ID],Emergency[ER_Visit_ID]),"No Visit")</f>
        <v>777</v>
      </c>
    </row>
    <row r="156" spans="1:21">
      <c r="A156">
        <v>172</v>
      </c>
      <c r="B156" t="s">
        <v>185</v>
      </c>
      <c r="C156">
        <v>32</v>
      </c>
      <c r="D156" t="s">
        <v>9</v>
      </c>
      <c r="E156" t="s">
        <v>10</v>
      </c>
      <c r="F156">
        <v>38.402207765481222</v>
      </c>
      <c r="G156">
        <v>4</v>
      </c>
      <c r="H156">
        <v>2</v>
      </c>
      <c r="I156">
        <f>_xlfn.XLOOKUP(Patientsdetails9[[#This Row],[Patient_ID]],Hospitalvisits[Patient_ID],Hospitalvisits[Admission_Date])</f>
        <v>44723</v>
      </c>
      <c r="J156">
        <f>_xlfn.XLOOKUP(Patientsdetails9[[#This Row],[Patient_ID]],Hospitalvisits[Patient_ID],Hospitalvisits[Discharge_Date])</f>
        <v>44731</v>
      </c>
      <c r="K156">
        <f>Patientsdetails9[[#This Row],[Discharge Date]]-Patientsdetails9[[#This Row],[Admission Date]]</f>
        <v>8</v>
      </c>
      <c r="L156" t="str">
        <f>_xlfn.XLOOKUP(Patientsdetails9[[#This Row],[Patient_ID]],Hospitalvisits[Patient_ID],Hospitalvisits[Medical_Condition])</f>
        <v>Severe Trauma</v>
      </c>
      <c r="M156" t="str">
        <f>_xlfn.XLOOKUP(Patientsdetails9[[#This Row],[Patient_ID]],Hospitalvisits[Patient_ID],Hospitalvisits[Department])</f>
        <v>Emergency</v>
      </c>
      <c r="N156">
        <f>_xlfn.XLOOKUP(Patientsdetails9[[#This Row],[Patient_ID]],Financials[Patient_ID],Financials[Total_Bill_Amount])</f>
        <v>11948</v>
      </c>
      <c r="O156">
        <f>VLOOKUP(Patientsdetails9[[#This Row],[Patient_ID]],Financials[],5,FALSE)</f>
        <v>9504.6935071200878</v>
      </c>
      <c r="P156">
        <f>VLOOKUP(Patientsdetails9[[#This Row],[Patient_ID]],Financials[],6,FALSE)</f>
        <v>2443.3064928799122</v>
      </c>
      <c r="Q156" t="str">
        <f>+_xlfn.XLOOKUP(Patientsdetails9[[#This Row],[Patient_ID]],Hospitalvisits[Patient_ID],Hospitalvisits[Hospital_Bed])</f>
        <v>General Ward</v>
      </c>
      <c r="R156">
        <f>_xlfn.XLOOKUP(Patientsdetails9[[#This Row],[Patient_ID]],Hospitalvisits[Patient_ID],Hospitalvisits[Doctor_ID])</f>
        <v>194</v>
      </c>
      <c r="S156" t="str">
        <f>_xlfn.XLOOKUP(Patientsdetails9[[#This Row],[Doctor ID]],Medicals[Doctor_ID],Medicals[Department])</f>
        <v>Oncology</v>
      </c>
      <c r="T156">
        <f>_xlfn.XLOOKUP(Patientsdetails9[[#This Row],[Doctor ID]],Medicals[Doctor_ID],Medicals[Nurse_to_Patient_Ratio])</f>
        <v>24</v>
      </c>
      <c r="U156" t="str">
        <f>IFERROR(_xlfn.XLOOKUP(Patientsdetails9[[#This Row],[Patient_ID]],Emergency[Patient_ID],Emergency[ER_Visit_ID]),"No Visit")</f>
        <v>No Visit</v>
      </c>
    </row>
    <row r="157" spans="1:21">
      <c r="A157">
        <v>173</v>
      </c>
      <c r="B157" t="s">
        <v>186</v>
      </c>
      <c r="C157">
        <v>5</v>
      </c>
      <c r="D157" t="s">
        <v>12</v>
      </c>
      <c r="E157" t="s">
        <v>10</v>
      </c>
      <c r="F157">
        <v>23.928105602602471</v>
      </c>
      <c r="G157">
        <v>3</v>
      </c>
      <c r="H157">
        <v>10</v>
      </c>
      <c r="I157">
        <f>_xlfn.XLOOKUP(Patientsdetails9[[#This Row],[Patient_ID]],Hospitalvisits[Patient_ID],Hospitalvisits[Admission_Date])</f>
        <v>44778</v>
      </c>
      <c r="J157">
        <f>_xlfn.XLOOKUP(Patientsdetails9[[#This Row],[Patient_ID]],Hospitalvisits[Patient_ID],Hospitalvisits[Discharge_Date])</f>
        <v>44785</v>
      </c>
      <c r="K157">
        <f>Patientsdetails9[[#This Row],[Discharge Date]]-Patientsdetails9[[#This Row],[Admission Date]]</f>
        <v>7</v>
      </c>
      <c r="L157" t="str">
        <f>_xlfn.XLOOKUP(Patientsdetails9[[#This Row],[Patient_ID]],Hospitalvisits[Patient_ID],Hospitalvisits[Medical_Condition])</f>
        <v>Tumor</v>
      </c>
      <c r="M157" t="str">
        <f>_xlfn.XLOOKUP(Patientsdetails9[[#This Row],[Patient_ID]],Hospitalvisits[Patient_ID],Hospitalvisits[Department])</f>
        <v>Oncology</v>
      </c>
      <c r="N157">
        <f>_xlfn.XLOOKUP(Patientsdetails9[[#This Row],[Patient_ID]],Financials[Patient_ID],Financials[Total_Bill_Amount])</f>
        <v>22850</v>
      </c>
      <c r="O157">
        <f>VLOOKUP(Patientsdetails9[[#This Row],[Patient_ID]],Financials[],5,FALSE)</f>
        <v>18630.567748974521</v>
      </c>
      <c r="P157">
        <f>VLOOKUP(Patientsdetails9[[#This Row],[Patient_ID]],Financials[],6,FALSE)</f>
        <v>4219.4322510254788</v>
      </c>
      <c r="Q157" t="str">
        <f>+_xlfn.XLOOKUP(Patientsdetails9[[#This Row],[Patient_ID]],Hospitalvisits[Patient_ID],Hospitalvisits[Hospital_Bed])</f>
        <v>Semi-Private Room</v>
      </c>
      <c r="R157">
        <f>_xlfn.XLOOKUP(Patientsdetails9[[#This Row],[Patient_ID]],Hospitalvisits[Patient_ID],Hospitalvisits[Doctor_ID])</f>
        <v>10</v>
      </c>
      <c r="S157" t="str">
        <f>_xlfn.XLOOKUP(Patientsdetails9[[#This Row],[Doctor ID]],Medicals[Doctor_ID],Medicals[Department])</f>
        <v>Oncology</v>
      </c>
      <c r="T157">
        <f>_xlfn.XLOOKUP(Patientsdetails9[[#This Row],[Doctor ID]],Medicals[Doctor_ID],Medicals[Nurse_to_Patient_Ratio])</f>
        <v>10</v>
      </c>
      <c r="U157">
        <f>IFERROR(_xlfn.XLOOKUP(Patientsdetails9[[#This Row],[Patient_ID]],Emergency[Patient_ID],Emergency[ER_Visit_ID]),"No Visit")</f>
        <v>1188</v>
      </c>
    </row>
    <row r="158" spans="1:21">
      <c r="A158">
        <v>175</v>
      </c>
      <c r="B158" t="s">
        <v>188</v>
      </c>
      <c r="C158">
        <v>66</v>
      </c>
      <c r="D158" t="s">
        <v>9</v>
      </c>
      <c r="E158" t="s">
        <v>18</v>
      </c>
      <c r="F158">
        <v>33.790705236040459</v>
      </c>
      <c r="G158">
        <v>3</v>
      </c>
      <c r="H158">
        <v>3</v>
      </c>
      <c r="I158">
        <f>_xlfn.XLOOKUP(Patientsdetails9[[#This Row],[Patient_ID]],Hospitalvisits[Patient_ID],Hospitalvisits[Admission_Date])</f>
        <v>44921</v>
      </c>
      <c r="J158">
        <f>_xlfn.XLOOKUP(Patientsdetails9[[#This Row],[Patient_ID]],Hospitalvisits[Patient_ID],Hospitalvisits[Discharge_Date])</f>
        <v>44924</v>
      </c>
      <c r="K158">
        <f>Patientsdetails9[[#This Row],[Discharge Date]]-Patientsdetails9[[#This Row],[Admission Date]]</f>
        <v>3</v>
      </c>
      <c r="L158" t="str">
        <f>_xlfn.XLOOKUP(Patientsdetails9[[#This Row],[Patient_ID]],Hospitalvisits[Patient_ID],Hospitalvisits[Medical_Condition])</f>
        <v>Arthritis</v>
      </c>
      <c r="M158" t="str">
        <f>_xlfn.XLOOKUP(Patientsdetails9[[#This Row],[Patient_ID]],Hospitalvisits[Patient_ID],Hospitalvisits[Department])</f>
        <v>Orthopedics</v>
      </c>
      <c r="N158">
        <f>_xlfn.XLOOKUP(Patientsdetails9[[#This Row],[Patient_ID]],Financials[Patient_ID],Financials[Total_Bill_Amount])</f>
        <v>8355</v>
      </c>
      <c r="O158">
        <f>VLOOKUP(Patientsdetails9[[#This Row],[Patient_ID]],Financials[],5,FALSE)</f>
        <v>5553.9834862190246</v>
      </c>
      <c r="P158">
        <f>VLOOKUP(Patientsdetails9[[#This Row],[Patient_ID]],Financials[],6,FALSE)</f>
        <v>2801.0165137809749</v>
      </c>
      <c r="Q158" t="str">
        <f>+_xlfn.XLOOKUP(Patientsdetails9[[#This Row],[Patient_ID]],Hospitalvisits[Patient_ID],Hospitalvisits[Hospital_Bed])</f>
        <v>Semi-Private Room</v>
      </c>
      <c r="R158">
        <f>_xlfn.XLOOKUP(Patientsdetails9[[#This Row],[Patient_ID]],Hospitalvisits[Patient_ID],Hospitalvisits[Doctor_ID])</f>
        <v>15</v>
      </c>
      <c r="S158" t="str">
        <f>_xlfn.XLOOKUP(Patientsdetails9[[#This Row],[Doctor ID]],Medicals[Doctor_ID],Medicals[Department])</f>
        <v>Emergency</v>
      </c>
      <c r="T158">
        <f>_xlfn.XLOOKUP(Patientsdetails9[[#This Row],[Doctor ID]],Medicals[Doctor_ID],Medicals[Nurse_to_Patient_Ratio])</f>
        <v>12</v>
      </c>
      <c r="U158">
        <f>IFERROR(_xlfn.XLOOKUP(Patientsdetails9[[#This Row],[Patient_ID]],Emergency[Patient_ID],Emergency[ER_Visit_ID]),"No Visit")</f>
        <v>865</v>
      </c>
    </row>
    <row r="159" spans="1:21">
      <c r="A159">
        <v>176</v>
      </c>
      <c r="B159" t="s">
        <v>189</v>
      </c>
      <c r="C159">
        <v>44</v>
      </c>
      <c r="D159" t="s">
        <v>12</v>
      </c>
      <c r="E159" t="s">
        <v>10</v>
      </c>
      <c r="F159">
        <v>27.133128995907501</v>
      </c>
      <c r="G159">
        <v>5</v>
      </c>
      <c r="H159">
        <v>6</v>
      </c>
      <c r="I159">
        <f>_xlfn.XLOOKUP(Patientsdetails9[[#This Row],[Patient_ID]],Hospitalvisits[Patient_ID],Hospitalvisits[Admission_Date])</f>
        <v>44609</v>
      </c>
      <c r="J159">
        <f>_xlfn.XLOOKUP(Patientsdetails9[[#This Row],[Patient_ID]],Hospitalvisits[Patient_ID],Hospitalvisits[Discharge_Date])</f>
        <v>44611</v>
      </c>
      <c r="K159">
        <f>Patientsdetails9[[#This Row],[Discharge Date]]-Patientsdetails9[[#This Row],[Admission Date]]</f>
        <v>2</v>
      </c>
      <c r="L159" t="str">
        <f>_xlfn.XLOOKUP(Patientsdetails9[[#This Row],[Patient_ID]],Hospitalvisits[Patient_ID],Hospitalvisits[Medical_Condition])</f>
        <v>Severe Trauma</v>
      </c>
      <c r="M159" t="str">
        <f>_xlfn.XLOOKUP(Patientsdetails9[[#This Row],[Patient_ID]],Hospitalvisits[Patient_ID],Hospitalvisits[Department])</f>
        <v>Emergency</v>
      </c>
      <c r="N159">
        <f>_xlfn.XLOOKUP(Patientsdetails9[[#This Row],[Patient_ID]],Financials[Patient_ID],Financials[Total_Bill_Amount])</f>
        <v>23621</v>
      </c>
      <c r="O159">
        <f>VLOOKUP(Patientsdetails9[[#This Row],[Patient_ID]],Financials[],5,FALSE)</f>
        <v>20522.520531667171</v>
      </c>
      <c r="P159">
        <f>VLOOKUP(Patientsdetails9[[#This Row],[Patient_ID]],Financials[],6,FALSE)</f>
        <v>3098.4794683328291</v>
      </c>
      <c r="Q159" t="str">
        <f>+_xlfn.XLOOKUP(Patientsdetails9[[#This Row],[Patient_ID]],Hospitalvisits[Patient_ID],Hospitalvisits[Hospital_Bed])</f>
        <v>General Ward</v>
      </c>
      <c r="R159">
        <f>_xlfn.XLOOKUP(Patientsdetails9[[#This Row],[Patient_ID]],Hospitalvisits[Patient_ID],Hospitalvisits[Doctor_ID])</f>
        <v>57</v>
      </c>
      <c r="S159" t="str">
        <f>_xlfn.XLOOKUP(Patientsdetails9[[#This Row],[Doctor ID]],Medicals[Doctor_ID],Medicals[Department])</f>
        <v>Pediatrics</v>
      </c>
      <c r="T159">
        <f>_xlfn.XLOOKUP(Patientsdetails9[[#This Row],[Doctor ID]],Medicals[Doctor_ID],Medicals[Nurse_to_Patient_Ratio])</f>
        <v>7</v>
      </c>
      <c r="U159">
        <f>IFERROR(_xlfn.XLOOKUP(Patientsdetails9[[#This Row],[Patient_ID]],Emergency[Patient_ID],Emergency[ER_Visit_ID]),"No Visit")</f>
        <v>410</v>
      </c>
    </row>
    <row r="160" spans="1:21">
      <c r="A160">
        <v>177</v>
      </c>
      <c r="B160" t="s">
        <v>190</v>
      </c>
      <c r="C160">
        <v>20</v>
      </c>
      <c r="D160" t="s">
        <v>12</v>
      </c>
      <c r="E160" t="s">
        <v>18</v>
      </c>
      <c r="F160">
        <v>37.662266788745782</v>
      </c>
      <c r="G160">
        <v>3</v>
      </c>
      <c r="H160">
        <v>5</v>
      </c>
      <c r="I160">
        <f>_xlfn.XLOOKUP(Patientsdetails9[[#This Row],[Patient_ID]],Hospitalvisits[Patient_ID],Hospitalvisits[Admission_Date])</f>
        <v>44652</v>
      </c>
      <c r="J160">
        <f>_xlfn.XLOOKUP(Patientsdetails9[[#This Row],[Patient_ID]],Hospitalvisits[Patient_ID],Hospitalvisits[Discharge_Date])</f>
        <v>44660</v>
      </c>
      <c r="K160">
        <f>Patientsdetails9[[#This Row],[Discharge Date]]-Patientsdetails9[[#This Row],[Admission Date]]</f>
        <v>8</v>
      </c>
      <c r="L160" t="str">
        <f>_xlfn.XLOOKUP(Patientsdetails9[[#This Row],[Patient_ID]],Hospitalvisits[Patient_ID],Hospitalvisits[Medical_Condition])</f>
        <v>Stroke</v>
      </c>
      <c r="M160" t="str">
        <f>_xlfn.XLOOKUP(Patientsdetails9[[#This Row],[Patient_ID]],Hospitalvisits[Patient_ID],Hospitalvisits[Department])</f>
        <v>Neurology</v>
      </c>
      <c r="N160">
        <f>_xlfn.XLOOKUP(Patientsdetails9[[#This Row],[Patient_ID]],Financials[Patient_ID],Financials[Total_Bill_Amount])</f>
        <v>9417</v>
      </c>
      <c r="O160">
        <f>VLOOKUP(Patientsdetails9[[#This Row],[Patient_ID]],Financials[],5,FALSE)</f>
        <v>6978.5585696309381</v>
      </c>
      <c r="P160">
        <f>VLOOKUP(Patientsdetails9[[#This Row],[Patient_ID]],Financials[],6,FALSE)</f>
        <v>2438.4414303690619</v>
      </c>
      <c r="Q160" t="str">
        <f>+_xlfn.XLOOKUP(Patientsdetails9[[#This Row],[Patient_ID]],Hospitalvisits[Patient_ID],Hospitalvisits[Hospital_Bed])</f>
        <v>Private Room</v>
      </c>
      <c r="R160">
        <f>_xlfn.XLOOKUP(Patientsdetails9[[#This Row],[Patient_ID]],Hospitalvisits[Patient_ID],Hospitalvisits[Doctor_ID])</f>
        <v>71</v>
      </c>
      <c r="S160" t="str">
        <f>_xlfn.XLOOKUP(Patientsdetails9[[#This Row],[Doctor ID]],Medicals[Doctor_ID],Medicals[Department])</f>
        <v>Emergency</v>
      </c>
      <c r="T160">
        <f>_xlfn.XLOOKUP(Patientsdetails9[[#This Row],[Doctor ID]],Medicals[Doctor_ID],Medicals[Nurse_to_Patient_Ratio])</f>
        <v>18</v>
      </c>
      <c r="U160">
        <f>IFERROR(_xlfn.XLOOKUP(Patientsdetails9[[#This Row],[Patient_ID]],Emergency[Patient_ID],Emergency[ER_Visit_ID]),"No Visit")</f>
        <v>1467</v>
      </c>
    </row>
    <row r="161" spans="1:21">
      <c r="A161">
        <v>178</v>
      </c>
      <c r="B161" t="s">
        <v>191</v>
      </c>
      <c r="C161">
        <v>74</v>
      </c>
      <c r="D161" t="s">
        <v>9</v>
      </c>
      <c r="E161" t="s">
        <v>10</v>
      </c>
      <c r="F161">
        <v>28.18165143475564</v>
      </c>
      <c r="G161">
        <v>1</v>
      </c>
      <c r="H161">
        <v>3</v>
      </c>
      <c r="I161">
        <f>_xlfn.XLOOKUP(Patientsdetails9[[#This Row],[Patient_ID]],Hospitalvisits[Patient_ID],Hospitalvisits[Admission_Date])</f>
        <v>44996</v>
      </c>
      <c r="J161">
        <f>_xlfn.XLOOKUP(Patientsdetails9[[#This Row],[Patient_ID]],Hospitalvisits[Patient_ID],Hospitalvisits[Discharge_Date])</f>
        <v>44999</v>
      </c>
      <c r="K161">
        <f>Patientsdetails9[[#This Row],[Discharge Date]]-Patientsdetails9[[#This Row],[Admission Date]]</f>
        <v>3</v>
      </c>
      <c r="L161" t="str">
        <f>_xlfn.XLOOKUP(Patientsdetails9[[#This Row],[Patient_ID]],Hospitalvisits[Patient_ID],Hospitalvisits[Medical_Condition])</f>
        <v>Asthma</v>
      </c>
      <c r="M161" t="str">
        <f>_xlfn.XLOOKUP(Patientsdetails9[[#This Row],[Patient_ID]],Hospitalvisits[Patient_ID],Hospitalvisits[Department])</f>
        <v>Pediatrics</v>
      </c>
      <c r="N161">
        <f>_xlfn.XLOOKUP(Patientsdetails9[[#This Row],[Patient_ID]],Financials[Patient_ID],Financials[Total_Bill_Amount])</f>
        <v>25103</v>
      </c>
      <c r="O161">
        <f>VLOOKUP(Patientsdetails9[[#This Row],[Patient_ID]],Financials[],5,FALSE)</f>
        <v>15841.907088216671</v>
      </c>
      <c r="P161">
        <f>VLOOKUP(Patientsdetails9[[#This Row],[Patient_ID]],Financials[],6,FALSE)</f>
        <v>9261.0929117833348</v>
      </c>
      <c r="Q161" t="str">
        <f>+_xlfn.XLOOKUP(Patientsdetails9[[#This Row],[Patient_ID]],Hospitalvisits[Patient_ID],Hospitalvisits[Hospital_Bed])</f>
        <v>ICU</v>
      </c>
      <c r="R161">
        <f>_xlfn.XLOOKUP(Patientsdetails9[[#This Row],[Patient_ID]],Hospitalvisits[Patient_ID],Hospitalvisits[Doctor_ID])</f>
        <v>100</v>
      </c>
      <c r="S161" t="str">
        <f>_xlfn.XLOOKUP(Patientsdetails9[[#This Row],[Doctor ID]],Medicals[Doctor_ID],Medicals[Department])</f>
        <v>Orthopedics</v>
      </c>
      <c r="T161">
        <f>_xlfn.XLOOKUP(Patientsdetails9[[#This Row],[Doctor ID]],Medicals[Doctor_ID],Medicals[Nurse_to_Patient_Ratio])</f>
        <v>14</v>
      </c>
      <c r="U161">
        <f>IFERROR(_xlfn.XLOOKUP(Patientsdetails9[[#This Row],[Patient_ID]],Emergency[Patient_ID],Emergency[ER_Visit_ID]),"No Visit")</f>
        <v>1159</v>
      </c>
    </row>
    <row r="162" spans="1:21">
      <c r="A162">
        <v>179</v>
      </c>
      <c r="B162" t="s">
        <v>192</v>
      </c>
      <c r="C162">
        <v>86</v>
      </c>
      <c r="D162" t="s">
        <v>9</v>
      </c>
      <c r="E162" t="s">
        <v>13</v>
      </c>
      <c r="F162">
        <v>31.93886904533181</v>
      </c>
      <c r="G162">
        <v>4</v>
      </c>
      <c r="H162">
        <v>2</v>
      </c>
      <c r="I162">
        <f>_xlfn.XLOOKUP(Patientsdetails9[[#This Row],[Patient_ID]],Hospitalvisits[Patient_ID],Hospitalvisits[Admission_Date])</f>
        <v>44809</v>
      </c>
      <c r="J162">
        <f>_xlfn.XLOOKUP(Patientsdetails9[[#This Row],[Patient_ID]],Hospitalvisits[Patient_ID],Hospitalvisits[Discharge_Date])</f>
        <v>44828</v>
      </c>
      <c r="K162">
        <f>Patientsdetails9[[#This Row],[Discharge Date]]-Patientsdetails9[[#This Row],[Admission Date]]</f>
        <v>19</v>
      </c>
      <c r="L162" t="str">
        <f>_xlfn.XLOOKUP(Patientsdetails9[[#This Row],[Patient_ID]],Hospitalvisits[Patient_ID],Hospitalvisits[Medical_Condition])</f>
        <v>Cancer</v>
      </c>
      <c r="M162" t="str">
        <f>_xlfn.XLOOKUP(Patientsdetails9[[#This Row],[Patient_ID]],Hospitalvisits[Patient_ID],Hospitalvisits[Department])</f>
        <v>Oncology</v>
      </c>
      <c r="N162">
        <f>_xlfn.XLOOKUP(Patientsdetails9[[#This Row],[Patient_ID]],Financials[Patient_ID],Financials[Total_Bill_Amount])</f>
        <v>7462</v>
      </c>
      <c r="O162">
        <f>VLOOKUP(Patientsdetails9[[#This Row],[Patient_ID]],Financials[],5,FALSE)</f>
        <v>5718.0501026953361</v>
      </c>
      <c r="P162">
        <f>VLOOKUP(Patientsdetails9[[#This Row],[Patient_ID]],Financials[],6,FALSE)</f>
        <v>1743.9498973046641</v>
      </c>
      <c r="Q162" t="str">
        <f>+_xlfn.XLOOKUP(Patientsdetails9[[#This Row],[Patient_ID]],Hospitalvisits[Patient_ID],Hospitalvisits[Hospital_Bed])</f>
        <v>ICU</v>
      </c>
      <c r="R162">
        <f>_xlfn.XLOOKUP(Patientsdetails9[[#This Row],[Patient_ID]],Hospitalvisits[Patient_ID],Hospitalvisits[Doctor_ID])</f>
        <v>5</v>
      </c>
      <c r="S162" t="str">
        <f>_xlfn.XLOOKUP(Patientsdetails9[[#This Row],[Doctor ID]],Medicals[Doctor_ID],Medicals[Department])</f>
        <v>Emergency</v>
      </c>
      <c r="T162">
        <f>_xlfn.XLOOKUP(Patientsdetails9[[#This Row],[Doctor ID]],Medicals[Doctor_ID],Medicals[Nurse_to_Patient_Ratio])</f>
        <v>10</v>
      </c>
      <c r="U162">
        <f>IFERROR(_xlfn.XLOOKUP(Patientsdetails9[[#This Row],[Patient_ID]],Emergency[Patient_ID],Emergency[ER_Visit_ID]),"No Visit")</f>
        <v>59</v>
      </c>
    </row>
    <row r="163" spans="1:21">
      <c r="A163">
        <v>180</v>
      </c>
      <c r="B163" t="s">
        <v>193</v>
      </c>
      <c r="C163">
        <v>70</v>
      </c>
      <c r="D163" t="s">
        <v>12</v>
      </c>
      <c r="E163" t="s">
        <v>18</v>
      </c>
      <c r="F163">
        <v>20.071410957083259</v>
      </c>
      <c r="G163">
        <v>0</v>
      </c>
      <c r="H163">
        <v>2</v>
      </c>
      <c r="I163">
        <f>_xlfn.XLOOKUP(Patientsdetails9[[#This Row],[Patient_ID]],Hospitalvisits[Patient_ID],Hospitalvisits[Admission_Date])</f>
        <v>44812</v>
      </c>
      <c r="J163">
        <f>_xlfn.XLOOKUP(Patientsdetails9[[#This Row],[Patient_ID]],Hospitalvisits[Patient_ID],Hospitalvisits[Discharge_Date])</f>
        <v>44819</v>
      </c>
      <c r="K163">
        <f>Patientsdetails9[[#This Row],[Discharge Date]]-Patientsdetails9[[#This Row],[Admission Date]]</f>
        <v>7</v>
      </c>
      <c r="L163" t="str">
        <f>_xlfn.XLOOKUP(Patientsdetails9[[#This Row],[Patient_ID]],Hospitalvisits[Patient_ID],Hospitalvisits[Medical_Condition])</f>
        <v>Heart Disease</v>
      </c>
      <c r="M163" t="str">
        <f>_xlfn.XLOOKUP(Patientsdetails9[[#This Row],[Patient_ID]],Hospitalvisits[Patient_ID],Hospitalvisits[Department])</f>
        <v>Cardiology</v>
      </c>
      <c r="N163">
        <f>_xlfn.XLOOKUP(Patientsdetails9[[#This Row],[Patient_ID]],Financials[Patient_ID],Financials[Total_Bill_Amount])</f>
        <v>19401</v>
      </c>
      <c r="O163">
        <f>VLOOKUP(Patientsdetails9[[#This Row],[Patient_ID]],Financials[],5,FALSE)</f>
        <v>10334.77100545334</v>
      </c>
      <c r="P163">
        <f>VLOOKUP(Patientsdetails9[[#This Row],[Patient_ID]],Financials[],6,FALSE)</f>
        <v>9066.2289945466564</v>
      </c>
      <c r="Q163" t="str">
        <f>+_xlfn.XLOOKUP(Patientsdetails9[[#This Row],[Patient_ID]],Hospitalvisits[Patient_ID],Hospitalvisits[Hospital_Bed])</f>
        <v>General Ward</v>
      </c>
      <c r="R163">
        <f>_xlfn.XLOOKUP(Patientsdetails9[[#This Row],[Patient_ID]],Hospitalvisits[Patient_ID],Hospitalvisits[Doctor_ID])</f>
        <v>8</v>
      </c>
      <c r="S163" t="str">
        <f>_xlfn.XLOOKUP(Patientsdetails9[[#This Row],[Doctor ID]],Medicals[Doctor_ID],Medicals[Department])</f>
        <v>Emergency</v>
      </c>
      <c r="T163">
        <f>_xlfn.XLOOKUP(Patientsdetails9[[#This Row],[Doctor ID]],Medicals[Doctor_ID],Medicals[Nurse_to_Patient_Ratio])</f>
        <v>18</v>
      </c>
      <c r="U163">
        <f>IFERROR(_xlfn.XLOOKUP(Patientsdetails9[[#This Row],[Patient_ID]],Emergency[Patient_ID],Emergency[ER_Visit_ID]),"No Visit")</f>
        <v>541</v>
      </c>
    </row>
    <row r="164" spans="1:21">
      <c r="A164">
        <v>181</v>
      </c>
      <c r="B164" t="s">
        <v>194</v>
      </c>
      <c r="C164">
        <v>31</v>
      </c>
      <c r="D164" t="s">
        <v>9</v>
      </c>
      <c r="E164" t="s">
        <v>10</v>
      </c>
      <c r="F164">
        <v>34.686303422899528</v>
      </c>
      <c r="G164">
        <v>0</v>
      </c>
      <c r="H164">
        <v>7</v>
      </c>
      <c r="I164">
        <f>_xlfn.XLOOKUP(Patientsdetails9[[#This Row],[Patient_ID]],Hospitalvisits[Patient_ID],Hospitalvisits[Admission_Date])</f>
        <v>44611</v>
      </c>
      <c r="J164">
        <f>_xlfn.XLOOKUP(Patientsdetails9[[#This Row],[Patient_ID]],Hospitalvisits[Patient_ID],Hospitalvisits[Discharge_Date])</f>
        <v>44614</v>
      </c>
      <c r="K164">
        <f>Patientsdetails9[[#This Row],[Discharge Date]]-Patientsdetails9[[#This Row],[Admission Date]]</f>
        <v>3</v>
      </c>
      <c r="L164" t="str">
        <f>_xlfn.XLOOKUP(Patientsdetails9[[#This Row],[Patient_ID]],Hospitalvisits[Patient_ID],Hospitalvisits[Medical_Condition])</f>
        <v>Fracture</v>
      </c>
      <c r="M164" t="str">
        <f>_xlfn.XLOOKUP(Patientsdetails9[[#This Row],[Patient_ID]],Hospitalvisits[Patient_ID],Hospitalvisits[Department])</f>
        <v>Orthopedics</v>
      </c>
      <c r="N164">
        <f>_xlfn.XLOOKUP(Patientsdetails9[[#This Row],[Patient_ID]],Financials[Patient_ID],Financials[Total_Bill_Amount])</f>
        <v>9193</v>
      </c>
      <c r="O164">
        <f>VLOOKUP(Patientsdetails9[[#This Row],[Patient_ID]],Financials[],5,FALSE)</f>
        <v>5603.1709675916527</v>
      </c>
      <c r="P164">
        <f>VLOOKUP(Patientsdetails9[[#This Row],[Patient_ID]],Financials[],6,FALSE)</f>
        <v>3589.8290324083468</v>
      </c>
      <c r="Q164" t="str">
        <f>+_xlfn.XLOOKUP(Patientsdetails9[[#This Row],[Patient_ID]],Hospitalvisits[Patient_ID],Hospitalvisits[Hospital_Bed])</f>
        <v>Semi-Private Room</v>
      </c>
      <c r="R164">
        <f>_xlfn.XLOOKUP(Patientsdetails9[[#This Row],[Patient_ID]],Hospitalvisits[Patient_ID],Hospitalvisits[Doctor_ID])</f>
        <v>71</v>
      </c>
      <c r="S164" t="str">
        <f>_xlfn.XLOOKUP(Patientsdetails9[[#This Row],[Doctor ID]],Medicals[Doctor_ID],Medicals[Department])</f>
        <v>Emergency</v>
      </c>
      <c r="T164">
        <f>_xlfn.XLOOKUP(Patientsdetails9[[#This Row],[Doctor ID]],Medicals[Doctor_ID],Medicals[Nurse_to_Patient_Ratio])</f>
        <v>18</v>
      </c>
      <c r="U164">
        <f>IFERROR(_xlfn.XLOOKUP(Patientsdetails9[[#This Row],[Patient_ID]],Emergency[Patient_ID],Emergency[ER_Visit_ID]),"No Visit")</f>
        <v>10</v>
      </c>
    </row>
    <row r="165" spans="1:21">
      <c r="A165">
        <v>182</v>
      </c>
      <c r="B165" t="s">
        <v>195</v>
      </c>
      <c r="C165">
        <v>60</v>
      </c>
      <c r="D165" t="s">
        <v>12</v>
      </c>
      <c r="E165" t="s">
        <v>16</v>
      </c>
      <c r="F165">
        <v>33.748825275414973</v>
      </c>
      <c r="G165">
        <v>1</v>
      </c>
      <c r="H165">
        <v>10</v>
      </c>
      <c r="I165">
        <f>_xlfn.XLOOKUP(Patientsdetails9[[#This Row],[Patient_ID]],Hospitalvisits[Patient_ID],Hospitalvisits[Admission_Date])</f>
        <v>45273</v>
      </c>
      <c r="J165">
        <f>_xlfn.XLOOKUP(Patientsdetails9[[#This Row],[Patient_ID]],Hospitalvisits[Patient_ID],Hospitalvisits[Discharge_Date])</f>
        <v>45291</v>
      </c>
      <c r="K165">
        <f>Patientsdetails9[[#This Row],[Discharge Date]]-Patientsdetails9[[#This Row],[Admission Date]]</f>
        <v>18</v>
      </c>
      <c r="L165" t="str">
        <f>_xlfn.XLOOKUP(Patientsdetails9[[#This Row],[Patient_ID]],Hospitalvisits[Patient_ID],Hospitalvisits[Medical_Condition])</f>
        <v>Tumor</v>
      </c>
      <c r="M165" t="str">
        <f>_xlfn.XLOOKUP(Patientsdetails9[[#This Row],[Patient_ID]],Hospitalvisits[Patient_ID],Hospitalvisits[Department])</f>
        <v>Oncology</v>
      </c>
      <c r="N165">
        <f>_xlfn.XLOOKUP(Patientsdetails9[[#This Row],[Patient_ID]],Financials[Patient_ID],Financials[Total_Bill_Amount])</f>
        <v>12278</v>
      </c>
      <c r="O165">
        <f>VLOOKUP(Patientsdetails9[[#This Row],[Patient_ID]],Financials[],5,FALSE)</f>
        <v>8257.223987291296</v>
      </c>
      <c r="P165">
        <f>VLOOKUP(Patientsdetails9[[#This Row],[Patient_ID]],Financials[],6,FALSE)</f>
        <v>4020.776012708704</v>
      </c>
      <c r="Q165" t="str">
        <f>+_xlfn.XLOOKUP(Patientsdetails9[[#This Row],[Patient_ID]],Hospitalvisits[Patient_ID],Hospitalvisits[Hospital_Bed])</f>
        <v>ICU</v>
      </c>
      <c r="R165">
        <f>_xlfn.XLOOKUP(Patientsdetails9[[#This Row],[Patient_ID]],Hospitalvisits[Patient_ID],Hospitalvisits[Doctor_ID])</f>
        <v>33</v>
      </c>
      <c r="S165" t="str">
        <f>_xlfn.XLOOKUP(Patientsdetails9[[#This Row],[Doctor ID]],Medicals[Doctor_ID],Medicals[Department])</f>
        <v>Pediatrics</v>
      </c>
      <c r="T165">
        <f>_xlfn.XLOOKUP(Patientsdetails9[[#This Row],[Doctor ID]],Medicals[Doctor_ID],Medicals[Nurse_to_Patient_Ratio])</f>
        <v>12</v>
      </c>
      <c r="U165">
        <f>IFERROR(_xlfn.XLOOKUP(Patientsdetails9[[#This Row],[Patient_ID]],Emergency[Patient_ID],Emergency[ER_Visit_ID]),"No Visit")</f>
        <v>1029</v>
      </c>
    </row>
    <row r="166" spans="1:21">
      <c r="A166">
        <v>183</v>
      </c>
      <c r="B166" t="s">
        <v>196</v>
      </c>
      <c r="C166">
        <v>4</v>
      </c>
      <c r="D166" t="s">
        <v>9</v>
      </c>
      <c r="E166" t="s">
        <v>13</v>
      </c>
      <c r="F166">
        <v>20.82855661151245</v>
      </c>
      <c r="G166">
        <v>0</v>
      </c>
      <c r="H166">
        <v>7</v>
      </c>
      <c r="I166">
        <f>_xlfn.XLOOKUP(Patientsdetails9[[#This Row],[Patient_ID]],Hospitalvisits[Patient_ID],Hospitalvisits[Admission_Date])</f>
        <v>44827</v>
      </c>
      <c r="J166">
        <f>_xlfn.XLOOKUP(Patientsdetails9[[#This Row],[Patient_ID]],Hospitalvisits[Patient_ID],Hospitalvisits[Discharge_Date])</f>
        <v>44831</v>
      </c>
      <c r="K166">
        <f>Patientsdetails9[[#This Row],[Discharge Date]]-Patientsdetails9[[#This Row],[Admission Date]]</f>
        <v>4</v>
      </c>
      <c r="L166" t="str">
        <f>_xlfn.XLOOKUP(Patientsdetails9[[#This Row],[Patient_ID]],Hospitalvisits[Patient_ID],Hospitalvisits[Medical_Condition])</f>
        <v>Hypertension</v>
      </c>
      <c r="M166" t="str">
        <f>_xlfn.XLOOKUP(Patientsdetails9[[#This Row],[Patient_ID]],Hospitalvisits[Patient_ID],Hospitalvisits[Department])</f>
        <v>Cardiology</v>
      </c>
      <c r="N166">
        <f>_xlfn.XLOOKUP(Patientsdetails9[[#This Row],[Patient_ID]],Financials[Patient_ID],Financials[Total_Bill_Amount])</f>
        <v>24145</v>
      </c>
      <c r="O166">
        <f>VLOOKUP(Patientsdetails9[[#This Row],[Patient_ID]],Financials[],5,FALSE)</f>
        <v>17968.999422066248</v>
      </c>
      <c r="P166">
        <f>VLOOKUP(Patientsdetails9[[#This Row],[Patient_ID]],Financials[],6,FALSE)</f>
        <v>6176.000577933748</v>
      </c>
      <c r="Q166" t="str">
        <f>+_xlfn.XLOOKUP(Patientsdetails9[[#This Row],[Patient_ID]],Hospitalvisits[Patient_ID],Hospitalvisits[Hospital_Bed])</f>
        <v>ICU</v>
      </c>
      <c r="R166">
        <f>_xlfn.XLOOKUP(Patientsdetails9[[#This Row],[Patient_ID]],Hospitalvisits[Patient_ID],Hospitalvisits[Doctor_ID])</f>
        <v>199</v>
      </c>
      <c r="S166" t="str">
        <f>_xlfn.XLOOKUP(Patientsdetails9[[#This Row],[Doctor ID]],Medicals[Doctor_ID],Medicals[Department])</f>
        <v>Neurology</v>
      </c>
      <c r="T166">
        <f>_xlfn.XLOOKUP(Patientsdetails9[[#This Row],[Doctor ID]],Medicals[Doctor_ID],Medicals[Nurse_to_Patient_Ratio])</f>
        <v>30</v>
      </c>
      <c r="U166">
        <f>IFERROR(_xlfn.XLOOKUP(Patientsdetails9[[#This Row],[Patient_ID]],Emergency[Patient_ID],Emergency[ER_Visit_ID]),"No Visit")</f>
        <v>1121</v>
      </c>
    </row>
    <row r="167" spans="1:21">
      <c r="A167">
        <v>184</v>
      </c>
      <c r="B167" t="s">
        <v>197</v>
      </c>
      <c r="C167">
        <v>5</v>
      </c>
      <c r="D167" t="s">
        <v>12</v>
      </c>
      <c r="E167" t="s">
        <v>16</v>
      </c>
      <c r="F167">
        <v>16.042884777286979</v>
      </c>
      <c r="G167">
        <v>2</v>
      </c>
      <c r="H167">
        <v>9</v>
      </c>
      <c r="I167">
        <f>_xlfn.XLOOKUP(Patientsdetails9[[#This Row],[Patient_ID]],Hospitalvisits[Patient_ID],Hospitalvisits[Admission_Date])</f>
        <v>44758</v>
      </c>
      <c r="J167">
        <f>_xlfn.XLOOKUP(Patientsdetails9[[#This Row],[Patient_ID]],Hospitalvisits[Patient_ID],Hospitalvisits[Discharge_Date])</f>
        <v>44769</v>
      </c>
      <c r="K167">
        <f>Patientsdetails9[[#This Row],[Discharge Date]]-Patientsdetails9[[#This Row],[Admission Date]]</f>
        <v>11</v>
      </c>
      <c r="L167" t="str">
        <f>_xlfn.XLOOKUP(Patientsdetails9[[#This Row],[Patient_ID]],Hospitalvisits[Patient_ID],Hospitalvisits[Medical_Condition])</f>
        <v>Cancer</v>
      </c>
      <c r="M167" t="str">
        <f>_xlfn.XLOOKUP(Patientsdetails9[[#This Row],[Patient_ID]],Hospitalvisits[Patient_ID],Hospitalvisits[Department])</f>
        <v>Oncology</v>
      </c>
      <c r="N167">
        <f>_xlfn.XLOOKUP(Patientsdetails9[[#This Row],[Patient_ID]],Financials[Patient_ID],Financials[Total_Bill_Amount])</f>
        <v>34017</v>
      </c>
      <c r="O167">
        <f>VLOOKUP(Patientsdetails9[[#This Row],[Patient_ID]],Financials[],5,FALSE)</f>
        <v>23141.753288184609</v>
      </c>
      <c r="P167">
        <f>VLOOKUP(Patientsdetails9[[#This Row],[Patient_ID]],Financials[],6,FALSE)</f>
        <v>10875.246711815391</v>
      </c>
      <c r="Q167" t="str">
        <f>+_xlfn.XLOOKUP(Patientsdetails9[[#This Row],[Patient_ID]],Hospitalvisits[Patient_ID],Hospitalvisits[Hospital_Bed])</f>
        <v>Private Room</v>
      </c>
      <c r="R167">
        <f>_xlfn.XLOOKUP(Patientsdetails9[[#This Row],[Patient_ID]],Hospitalvisits[Patient_ID],Hospitalvisits[Doctor_ID])</f>
        <v>174</v>
      </c>
      <c r="S167" t="str">
        <f>_xlfn.XLOOKUP(Patientsdetails9[[#This Row],[Doctor ID]],Medicals[Doctor_ID],Medicals[Department])</f>
        <v>Cardiology</v>
      </c>
      <c r="T167">
        <f>_xlfn.XLOOKUP(Patientsdetails9[[#This Row],[Doctor ID]],Medicals[Doctor_ID],Medicals[Nurse_to_Patient_Ratio])</f>
        <v>12</v>
      </c>
      <c r="U167">
        <f>IFERROR(_xlfn.XLOOKUP(Patientsdetails9[[#This Row],[Patient_ID]],Emergency[Patient_ID],Emergency[ER_Visit_ID]),"No Visit")</f>
        <v>47</v>
      </c>
    </row>
    <row r="168" spans="1:21">
      <c r="A168">
        <v>186</v>
      </c>
      <c r="B168" t="s">
        <v>199</v>
      </c>
      <c r="C168">
        <v>12</v>
      </c>
      <c r="D168" t="s">
        <v>12</v>
      </c>
      <c r="E168" t="s">
        <v>13</v>
      </c>
      <c r="F168">
        <v>36.068710652978467</v>
      </c>
      <c r="G168">
        <v>2</v>
      </c>
      <c r="H168">
        <v>10</v>
      </c>
      <c r="I168">
        <f>_xlfn.XLOOKUP(Patientsdetails9[[#This Row],[Patient_ID]],Hospitalvisits[Patient_ID],Hospitalvisits[Admission_Date])</f>
        <v>44593</v>
      </c>
      <c r="J168">
        <f>_xlfn.XLOOKUP(Patientsdetails9[[#This Row],[Patient_ID]],Hospitalvisits[Patient_ID],Hospitalvisits[Discharge_Date])</f>
        <v>44598</v>
      </c>
      <c r="K168">
        <f>Patientsdetails9[[#This Row],[Discharge Date]]-Patientsdetails9[[#This Row],[Admission Date]]</f>
        <v>5</v>
      </c>
      <c r="L168" t="str">
        <f>_xlfn.XLOOKUP(Patientsdetails9[[#This Row],[Patient_ID]],Hospitalvisits[Patient_ID],Hospitalvisits[Medical_Condition])</f>
        <v>Fracture</v>
      </c>
      <c r="M168" t="str">
        <f>_xlfn.XLOOKUP(Patientsdetails9[[#This Row],[Patient_ID]],Hospitalvisits[Patient_ID],Hospitalvisits[Department])</f>
        <v>Orthopedics</v>
      </c>
      <c r="N168">
        <f>_xlfn.XLOOKUP(Patientsdetails9[[#This Row],[Patient_ID]],Financials[Patient_ID],Financials[Total_Bill_Amount])</f>
        <v>20034</v>
      </c>
      <c r="O168">
        <f>VLOOKUP(Patientsdetails9[[#This Row],[Patient_ID]],Financials[],5,FALSE)</f>
        <v>12237.53893392837</v>
      </c>
      <c r="P168">
        <f>VLOOKUP(Patientsdetails9[[#This Row],[Patient_ID]],Financials[],6,FALSE)</f>
        <v>7796.461066071628</v>
      </c>
      <c r="Q168" t="str">
        <f>+_xlfn.XLOOKUP(Patientsdetails9[[#This Row],[Patient_ID]],Hospitalvisits[Patient_ID],Hospitalvisits[Hospital_Bed])</f>
        <v>Private Room</v>
      </c>
      <c r="R168">
        <f>_xlfn.XLOOKUP(Patientsdetails9[[#This Row],[Patient_ID]],Hospitalvisits[Patient_ID],Hospitalvisits[Doctor_ID])</f>
        <v>195</v>
      </c>
      <c r="S168" t="str">
        <f>_xlfn.XLOOKUP(Patientsdetails9[[#This Row],[Doctor ID]],Medicals[Doctor_ID],Medicals[Department])</f>
        <v>Orthopedics</v>
      </c>
      <c r="T168">
        <f>_xlfn.XLOOKUP(Patientsdetails9[[#This Row],[Doctor ID]],Medicals[Doctor_ID],Medicals[Nurse_to_Patient_Ratio])</f>
        <v>11</v>
      </c>
      <c r="U168">
        <f>IFERROR(_xlfn.XLOOKUP(Patientsdetails9[[#This Row],[Patient_ID]],Emergency[Patient_ID],Emergency[ER_Visit_ID]),"No Visit")</f>
        <v>1068</v>
      </c>
    </row>
    <row r="169" spans="1:21">
      <c r="A169">
        <v>187</v>
      </c>
      <c r="B169" t="s">
        <v>200</v>
      </c>
      <c r="C169">
        <v>82</v>
      </c>
      <c r="D169" t="s">
        <v>9</v>
      </c>
      <c r="E169" t="s">
        <v>10</v>
      </c>
      <c r="F169">
        <v>37.022483133590427</v>
      </c>
      <c r="G169">
        <v>4</v>
      </c>
      <c r="H169">
        <v>1</v>
      </c>
      <c r="I169">
        <f>_xlfn.XLOOKUP(Patientsdetails9[[#This Row],[Patient_ID]],Hospitalvisits[Patient_ID],Hospitalvisits[Admission_Date])</f>
        <v>44679</v>
      </c>
      <c r="J169">
        <f>_xlfn.XLOOKUP(Patientsdetails9[[#This Row],[Patient_ID]],Hospitalvisits[Patient_ID],Hospitalvisits[Discharge_Date])</f>
        <v>44683</v>
      </c>
      <c r="K169">
        <f>Patientsdetails9[[#This Row],[Discharge Date]]-Patientsdetails9[[#This Row],[Admission Date]]</f>
        <v>4</v>
      </c>
      <c r="L169" t="str">
        <f>_xlfn.XLOOKUP(Patientsdetails9[[#This Row],[Patient_ID]],Hospitalvisits[Patient_ID],Hospitalvisits[Medical_Condition])</f>
        <v>Hypertension</v>
      </c>
      <c r="M169" t="str">
        <f>_xlfn.XLOOKUP(Patientsdetails9[[#This Row],[Patient_ID]],Hospitalvisits[Patient_ID],Hospitalvisits[Department])</f>
        <v>Cardiology</v>
      </c>
      <c r="N169">
        <f>_xlfn.XLOOKUP(Patientsdetails9[[#This Row],[Patient_ID]],Financials[Patient_ID],Financials[Total_Bill_Amount])</f>
        <v>20819</v>
      </c>
      <c r="O169">
        <f>VLOOKUP(Patientsdetails9[[#This Row],[Patient_ID]],Financials[],5,FALSE)</f>
        <v>13889.92897645337</v>
      </c>
      <c r="P169">
        <f>VLOOKUP(Patientsdetails9[[#This Row],[Patient_ID]],Financials[],6,FALSE)</f>
        <v>6929.0710235466322</v>
      </c>
      <c r="Q169" t="str">
        <f>+_xlfn.XLOOKUP(Patientsdetails9[[#This Row],[Patient_ID]],Hospitalvisits[Patient_ID],Hospitalvisits[Hospital_Bed])</f>
        <v>Semi-Private Room</v>
      </c>
      <c r="R169">
        <f>_xlfn.XLOOKUP(Patientsdetails9[[#This Row],[Patient_ID]],Hospitalvisits[Patient_ID],Hospitalvisits[Doctor_ID])</f>
        <v>54</v>
      </c>
      <c r="S169" t="str">
        <f>_xlfn.XLOOKUP(Patientsdetails9[[#This Row],[Doctor ID]],Medicals[Doctor_ID],Medicals[Department])</f>
        <v>Pediatrics</v>
      </c>
      <c r="T169">
        <f>_xlfn.XLOOKUP(Patientsdetails9[[#This Row],[Doctor ID]],Medicals[Doctor_ID],Medicals[Nurse_to_Patient_Ratio])</f>
        <v>18</v>
      </c>
      <c r="U169">
        <f>IFERROR(_xlfn.XLOOKUP(Patientsdetails9[[#This Row],[Patient_ID]],Emergency[Patient_ID],Emergency[ER_Visit_ID]),"No Visit")</f>
        <v>704</v>
      </c>
    </row>
    <row r="170" spans="1:21">
      <c r="A170">
        <v>188</v>
      </c>
      <c r="B170" t="s">
        <v>201</v>
      </c>
      <c r="C170">
        <v>10</v>
      </c>
      <c r="D170" t="s">
        <v>12</v>
      </c>
      <c r="E170" t="s">
        <v>10</v>
      </c>
      <c r="F170">
        <v>22.587180689508148</v>
      </c>
      <c r="G170">
        <v>5</v>
      </c>
      <c r="H170">
        <v>7</v>
      </c>
      <c r="I170">
        <f>_xlfn.XLOOKUP(Patientsdetails9[[#This Row],[Patient_ID]],Hospitalvisits[Patient_ID],Hospitalvisits[Admission_Date])</f>
        <v>44620</v>
      </c>
      <c r="J170">
        <f>_xlfn.XLOOKUP(Patientsdetails9[[#This Row],[Patient_ID]],Hospitalvisits[Patient_ID],Hospitalvisits[Discharge_Date])</f>
        <v>44626</v>
      </c>
      <c r="K170">
        <f>Patientsdetails9[[#This Row],[Discharge Date]]-Patientsdetails9[[#This Row],[Admission Date]]</f>
        <v>6</v>
      </c>
      <c r="L170" t="str">
        <f>_xlfn.XLOOKUP(Patientsdetails9[[#This Row],[Patient_ID]],Hospitalvisits[Patient_ID],Hospitalvisits[Medical_Condition])</f>
        <v>Severe Trauma</v>
      </c>
      <c r="M170" t="str">
        <f>_xlfn.XLOOKUP(Patientsdetails9[[#This Row],[Patient_ID]],Hospitalvisits[Patient_ID],Hospitalvisits[Department])</f>
        <v>Emergency</v>
      </c>
      <c r="N170">
        <f>_xlfn.XLOOKUP(Patientsdetails9[[#This Row],[Patient_ID]],Financials[Patient_ID],Financials[Total_Bill_Amount])</f>
        <v>17231</v>
      </c>
      <c r="O170">
        <f>VLOOKUP(Patientsdetails9[[#This Row],[Patient_ID]],Financials[],5,FALSE)</f>
        <v>9011.7347955812966</v>
      </c>
      <c r="P170">
        <f>VLOOKUP(Patientsdetails9[[#This Row],[Patient_ID]],Financials[],6,FALSE)</f>
        <v>8219.2652044187034</v>
      </c>
      <c r="Q170" t="str">
        <f>+_xlfn.XLOOKUP(Patientsdetails9[[#This Row],[Patient_ID]],Hospitalvisits[Patient_ID],Hospitalvisits[Hospital_Bed])</f>
        <v>Private Room</v>
      </c>
      <c r="R170">
        <f>_xlfn.XLOOKUP(Patientsdetails9[[#This Row],[Patient_ID]],Hospitalvisits[Patient_ID],Hospitalvisits[Doctor_ID])</f>
        <v>1</v>
      </c>
      <c r="S170" t="str">
        <f>_xlfn.XLOOKUP(Patientsdetails9[[#This Row],[Doctor ID]],Medicals[Doctor_ID],Medicals[Department])</f>
        <v>Orthopedics</v>
      </c>
      <c r="T170">
        <f>_xlfn.XLOOKUP(Patientsdetails9[[#This Row],[Doctor ID]],Medicals[Doctor_ID],Medicals[Nurse_to_Patient_Ratio])</f>
        <v>30</v>
      </c>
      <c r="U170">
        <f>IFERROR(_xlfn.XLOOKUP(Patientsdetails9[[#This Row],[Patient_ID]],Emergency[Patient_ID],Emergency[ER_Visit_ID]),"No Visit")</f>
        <v>65</v>
      </c>
    </row>
    <row r="171" spans="1:21">
      <c r="A171">
        <v>189</v>
      </c>
      <c r="B171" t="s">
        <v>202</v>
      </c>
      <c r="C171">
        <v>39</v>
      </c>
      <c r="D171" t="s">
        <v>12</v>
      </c>
      <c r="E171" t="s">
        <v>16</v>
      </c>
      <c r="F171">
        <v>37.171816582863563</v>
      </c>
      <c r="G171">
        <v>5</v>
      </c>
      <c r="H171">
        <v>3</v>
      </c>
      <c r="I171">
        <f>_xlfn.XLOOKUP(Patientsdetails9[[#This Row],[Patient_ID]],Hospitalvisits[Patient_ID],Hospitalvisits[Admission_Date])</f>
        <v>45040</v>
      </c>
      <c r="J171">
        <f>_xlfn.XLOOKUP(Patientsdetails9[[#This Row],[Patient_ID]],Hospitalvisits[Patient_ID],Hospitalvisits[Discharge_Date])</f>
        <v>45045</v>
      </c>
      <c r="K171">
        <f>Patientsdetails9[[#This Row],[Discharge Date]]-Patientsdetails9[[#This Row],[Admission Date]]</f>
        <v>5</v>
      </c>
      <c r="L171" t="str">
        <f>_xlfn.XLOOKUP(Patientsdetails9[[#This Row],[Patient_ID]],Hospitalvisits[Patient_ID],Hospitalvisits[Medical_Condition])</f>
        <v>Heart Attack (STEMI)</v>
      </c>
      <c r="M171" t="str">
        <f>_xlfn.XLOOKUP(Patientsdetails9[[#This Row],[Patient_ID]],Hospitalvisits[Patient_ID],Hospitalvisits[Department])</f>
        <v>Cardiology</v>
      </c>
      <c r="N171">
        <f>_xlfn.XLOOKUP(Patientsdetails9[[#This Row],[Patient_ID]],Financials[Patient_ID],Financials[Total_Bill_Amount])</f>
        <v>10298</v>
      </c>
      <c r="O171">
        <f>VLOOKUP(Patientsdetails9[[#This Row],[Patient_ID]],Financials[],5,FALSE)</f>
        <v>6789.6768288981239</v>
      </c>
      <c r="P171">
        <f>VLOOKUP(Patientsdetails9[[#This Row],[Patient_ID]],Financials[],6,FALSE)</f>
        <v>3508.3231711018761</v>
      </c>
      <c r="Q171" t="str">
        <f>+_xlfn.XLOOKUP(Patientsdetails9[[#This Row],[Patient_ID]],Hospitalvisits[Patient_ID],Hospitalvisits[Hospital_Bed])</f>
        <v>Semi-Private Room</v>
      </c>
      <c r="R171">
        <f>_xlfn.XLOOKUP(Patientsdetails9[[#This Row],[Patient_ID]],Hospitalvisits[Patient_ID],Hospitalvisits[Doctor_ID])</f>
        <v>36</v>
      </c>
      <c r="S171" t="str">
        <f>_xlfn.XLOOKUP(Patientsdetails9[[#This Row],[Doctor ID]],Medicals[Doctor_ID],Medicals[Department])</f>
        <v>Oncology</v>
      </c>
      <c r="T171">
        <f>_xlfn.XLOOKUP(Patientsdetails9[[#This Row],[Doctor ID]],Medicals[Doctor_ID],Medicals[Nurse_to_Patient_Ratio])</f>
        <v>25</v>
      </c>
      <c r="U171">
        <f>IFERROR(_xlfn.XLOOKUP(Patientsdetails9[[#This Row],[Patient_ID]],Emergency[Patient_ID],Emergency[ER_Visit_ID]),"No Visit")</f>
        <v>322</v>
      </c>
    </row>
    <row r="172" spans="1:21">
      <c r="A172">
        <v>190</v>
      </c>
      <c r="B172" t="s">
        <v>203</v>
      </c>
      <c r="C172">
        <v>49</v>
      </c>
      <c r="D172" t="s">
        <v>9</v>
      </c>
      <c r="E172" t="s">
        <v>13</v>
      </c>
      <c r="F172">
        <v>39.92091113285209</v>
      </c>
      <c r="G172">
        <v>5</v>
      </c>
      <c r="H172">
        <v>9</v>
      </c>
      <c r="I172">
        <f>_xlfn.XLOOKUP(Patientsdetails9[[#This Row],[Patient_ID]],Hospitalvisits[Patient_ID],Hospitalvisits[Admission_Date])</f>
        <v>44729</v>
      </c>
      <c r="J172">
        <f>_xlfn.XLOOKUP(Patientsdetails9[[#This Row],[Patient_ID]],Hospitalvisits[Patient_ID],Hospitalvisits[Discharge_Date])</f>
        <v>44736</v>
      </c>
      <c r="K172">
        <f>Patientsdetails9[[#This Row],[Discharge Date]]-Patientsdetails9[[#This Row],[Admission Date]]</f>
        <v>7</v>
      </c>
      <c r="L172" t="str">
        <f>_xlfn.XLOOKUP(Patientsdetails9[[#This Row],[Patient_ID]],Hospitalvisits[Patient_ID],Hospitalvisits[Medical_Condition])</f>
        <v>Seizures</v>
      </c>
      <c r="M172" t="str">
        <f>_xlfn.XLOOKUP(Patientsdetails9[[#This Row],[Patient_ID]],Hospitalvisits[Patient_ID],Hospitalvisits[Department])</f>
        <v>Neurology</v>
      </c>
      <c r="N172">
        <f>_xlfn.XLOOKUP(Patientsdetails9[[#This Row],[Patient_ID]],Financials[Patient_ID],Financials[Total_Bill_Amount])</f>
        <v>18270</v>
      </c>
      <c r="O172">
        <f>VLOOKUP(Patientsdetails9[[#This Row],[Patient_ID]],Financials[],5,FALSE)</f>
        <v>12229.83925944699</v>
      </c>
      <c r="P172">
        <f>VLOOKUP(Patientsdetails9[[#This Row],[Patient_ID]],Financials[],6,FALSE)</f>
        <v>6040.1607405530094</v>
      </c>
      <c r="Q172" t="str">
        <f>+_xlfn.XLOOKUP(Patientsdetails9[[#This Row],[Patient_ID]],Hospitalvisits[Patient_ID],Hospitalvisits[Hospital_Bed])</f>
        <v>Private Room</v>
      </c>
      <c r="R172">
        <f>_xlfn.XLOOKUP(Patientsdetails9[[#This Row],[Patient_ID]],Hospitalvisits[Patient_ID],Hospitalvisits[Doctor_ID])</f>
        <v>105</v>
      </c>
      <c r="S172" t="str">
        <f>_xlfn.XLOOKUP(Patientsdetails9[[#This Row],[Doctor ID]],Medicals[Doctor_ID],Medicals[Department])</f>
        <v>Cardiology</v>
      </c>
      <c r="T172">
        <f>_xlfn.XLOOKUP(Patientsdetails9[[#This Row],[Doctor ID]],Medicals[Doctor_ID],Medicals[Nurse_to_Patient_Ratio])</f>
        <v>15</v>
      </c>
      <c r="U172">
        <f>IFERROR(_xlfn.XLOOKUP(Patientsdetails9[[#This Row],[Patient_ID]],Emergency[Patient_ID],Emergency[ER_Visit_ID]),"No Visit")</f>
        <v>197</v>
      </c>
    </row>
    <row r="173" spans="1:21">
      <c r="A173">
        <v>191</v>
      </c>
      <c r="B173" t="s">
        <v>204</v>
      </c>
      <c r="C173">
        <v>54</v>
      </c>
      <c r="D173" t="s">
        <v>12</v>
      </c>
      <c r="E173" t="s">
        <v>18</v>
      </c>
      <c r="F173">
        <v>37.88637276773008</v>
      </c>
      <c r="G173">
        <v>3</v>
      </c>
      <c r="H173">
        <v>9</v>
      </c>
      <c r="I173">
        <f>_xlfn.XLOOKUP(Patientsdetails9[[#This Row],[Patient_ID]],Hospitalvisits[Patient_ID],Hospitalvisits[Admission_Date])</f>
        <v>44611</v>
      </c>
      <c r="J173">
        <f>_xlfn.XLOOKUP(Patientsdetails9[[#This Row],[Patient_ID]],Hospitalvisits[Patient_ID],Hospitalvisits[Discharge_Date])</f>
        <v>44613</v>
      </c>
      <c r="K173">
        <f>Patientsdetails9[[#This Row],[Discharge Date]]-Patientsdetails9[[#This Row],[Admission Date]]</f>
        <v>2</v>
      </c>
      <c r="L173" t="str">
        <f>_xlfn.XLOOKUP(Patientsdetails9[[#This Row],[Patient_ID]],Hospitalvisits[Patient_ID],Hospitalvisits[Medical_Condition])</f>
        <v>Allergies</v>
      </c>
      <c r="M173" t="str">
        <f>_xlfn.XLOOKUP(Patientsdetails9[[#This Row],[Patient_ID]],Hospitalvisits[Patient_ID],Hospitalvisits[Department])</f>
        <v>Pediatrics</v>
      </c>
      <c r="N173">
        <f>_xlfn.XLOOKUP(Patientsdetails9[[#This Row],[Patient_ID]],Financials[Patient_ID],Financials[Total_Bill_Amount])</f>
        <v>29958</v>
      </c>
      <c r="O173">
        <f>VLOOKUP(Patientsdetails9[[#This Row],[Patient_ID]],Financials[],5,FALSE)</f>
        <v>18432.26636556739</v>
      </c>
      <c r="P173">
        <f>VLOOKUP(Patientsdetails9[[#This Row],[Patient_ID]],Financials[],6,FALSE)</f>
        <v>11525.73363443261</v>
      </c>
      <c r="Q173" t="str">
        <f>+_xlfn.XLOOKUP(Patientsdetails9[[#This Row],[Patient_ID]],Hospitalvisits[Patient_ID],Hospitalvisits[Hospital_Bed])</f>
        <v>ICU</v>
      </c>
      <c r="R173">
        <f>_xlfn.XLOOKUP(Patientsdetails9[[#This Row],[Patient_ID]],Hospitalvisits[Patient_ID],Hospitalvisits[Doctor_ID])</f>
        <v>163</v>
      </c>
      <c r="S173" t="str">
        <f>_xlfn.XLOOKUP(Patientsdetails9[[#This Row],[Doctor ID]],Medicals[Doctor_ID],Medicals[Department])</f>
        <v>Orthopedics</v>
      </c>
      <c r="T173">
        <f>_xlfn.XLOOKUP(Patientsdetails9[[#This Row],[Doctor ID]],Medicals[Doctor_ID],Medicals[Nurse_to_Patient_Ratio])</f>
        <v>13</v>
      </c>
      <c r="U173">
        <f>IFERROR(_xlfn.XLOOKUP(Patientsdetails9[[#This Row],[Patient_ID]],Emergency[Patient_ID],Emergency[ER_Visit_ID]),"No Visit")</f>
        <v>252</v>
      </c>
    </row>
    <row r="174" spans="1:21">
      <c r="A174">
        <v>192</v>
      </c>
      <c r="B174" t="s">
        <v>205</v>
      </c>
      <c r="C174">
        <v>71</v>
      </c>
      <c r="D174" t="s">
        <v>9</v>
      </c>
      <c r="E174" t="s">
        <v>18</v>
      </c>
      <c r="F174">
        <v>37.409296632677041</v>
      </c>
      <c r="G174">
        <v>2</v>
      </c>
      <c r="H174">
        <v>8</v>
      </c>
      <c r="I174">
        <f>_xlfn.XLOOKUP(Patientsdetails9[[#This Row],[Patient_ID]],Hospitalvisits[Patient_ID],Hospitalvisits[Admission_Date])</f>
        <v>44599</v>
      </c>
      <c r="J174">
        <f>_xlfn.XLOOKUP(Patientsdetails9[[#This Row],[Patient_ID]],Hospitalvisits[Patient_ID],Hospitalvisits[Discharge_Date])</f>
        <v>44603</v>
      </c>
      <c r="K174">
        <f>Patientsdetails9[[#This Row],[Discharge Date]]-Patientsdetails9[[#This Row],[Admission Date]]</f>
        <v>4</v>
      </c>
      <c r="L174" t="str">
        <f>_xlfn.XLOOKUP(Patientsdetails9[[#This Row],[Patient_ID]],Hospitalvisits[Patient_ID],Hospitalvisits[Medical_Condition])</f>
        <v>Internal Bleeding</v>
      </c>
      <c r="M174" t="str">
        <f>_xlfn.XLOOKUP(Patientsdetails9[[#This Row],[Patient_ID]],Hospitalvisits[Patient_ID],Hospitalvisits[Department])</f>
        <v>Emergency</v>
      </c>
      <c r="N174">
        <f>_xlfn.XLOOKUP(Patientsdetails9[[#This Row],[Patient_ID]],Financials[Patient_ID],Financials[Total_Bill_Amount])</f>
        <v>16660</v>
      </c>
      <c r="O174">
        <f>VLOOKUP(Patientsdetails9[[#This Row],[Patient_ID]],Financials[],5,FALSE)</f>
        <v>12993.510086876629</v>
      </c>
      <c r="P174">
        <f>VLOOKUP(Patientsdetails9[[#This Row],[Patient_ID]],Financials[],6,FALSE)</f>
        <v>3666.4899131233719</v>
      </c>
      <c r="Q174" t="str">
        <f>+_xlfn.XLOOKUP(Patientsdetails9[[#This Row],[Patient_ID]],Hospitalvisits[Patient_ID],Hospitalvisits[Hospital_Bed])</f>
        <v>ICU</v>
      </c>
      <c r="R174">
        <f>_xlfn.XLOOKUP(Patientsdetails9[[#This Row],[Patient_ID]],Hospitalvisits[Patient_ID],Hospitalvisits[Doctor_ID])</f>
        <v>83</v>
      </c>
      <c r="S174" t="str">
        <f>_xlfn.XLOOKUP(Patientsdetails9[[#This Row],[Doctor ID]],Medicals[Doctor_ID],Medicals[Department])</f>
        <v>Cardiology</v>
      </c>
      <c r="T174">
        <f>_xlfn.XLOOKUP(Patientsdetails9[[#This Row],[Doctor ID]],Medicals[Doctor_ID],Medicals[Nurse_to_Patient_Ratio])</f>
        <v>23</v>
      </c>
      <c r="U174">
        <f>IFERROR(_xlfn.XLOOKUP(Patientsdetails9[[#This Row],[Patient_ID]],Emergency[Patient_ID],Emergency[ER_Visit_ID]),"No Visit")</f>
        <v>1486</v>
      </c>
    </row>
    <row r="175" spans="1:21">
      <c r="A175">
        <v>193</v>
      </c>
      <c r="B175" t="s">
        <v>206</v>
      </c>
      <c r="C175">
        <v>2</v>
      </c>
      <c r="D175" t="s">
        <v>9</v>
      </c>
      <c r="E175" t="s">
        <v>16</v>
      </c>
      <c r="F175">
        <v>32.397744683660768</v>
      </c>
      <c r="G175">
        <v>5</v>
      </c>
      <c r="H175">
        <v>6</v>
      </c>
      <c r="I175">
        <f>_xlfn.XLOOKUP(Patientsdetails9[[#This Row],[Patient_ID]],Hospitalvisits[Patient_ID],Hospitalvisits[Admission_Date])</f>
        <v>44846</v>
      </c>
      <c r="J175">
        <f>_xlfn.XLOOKUP(Patientsdetails9[[#This Row],[Patient_ID]],Hospitalvisits[Patient_ID],Hospitalvisits[Discharge_Date])</f>
        <v>44850</v>
      </c>
      <c r="K175">
        <f>Patientsdetails9[[#This Row],[Discharge Date]]-Patientsdetails9[[#This Row],[Admission Date]]</f>
        <v>4</v>
      </c>
      <c r="L175" t="str">
        <f>_xlfn.XLOOKUP(Patientsdetails9[[#This Row],[Patient_ID]],Hospitalvisits[Patient_ID],Hospitalvisits[Medical_Condition])</f>
        <v>Severe Trauma</v>
      </c>
      <c r="M175" t="str">
        <f>_xlfn.XLOOKUP(Patientsdetails9[[#This Row],[Patient_ID]],Hospitalvisits[Patient_ID],Hospitalvisits[Department])</f>
        <v>Emergency</v>
      </c>
      <c r="N175">
        <f>_xlfn.XLOOKUP(Patientsdetails9[[#This Row],[Patient_ID]],Financials[Patient_ID],Financials[Total_Bill_Amount])</f>
        <v>10434</v>
      </c>
      <c r="O175">
        <f>VLOOKUP(Patientsdetails9[[#This Row],[Patient_ID]],Financials[],5,FALSE)</f>
        <v>5965.0858634937294</v>
      </c>
      <c r="P175">
        <f>VLOOKUP(Patientsdetails9[[#This Row],[Patient_ID]],Financials[],6,FALSE)</f>
        <v>4468.9141365062706</v>
      </c>
      <c r="Q175" t="str">
        <f>+_xlfn.XLOOKUP(Patientsdetails9[[#This Row],[Patient_ID]],Hospitalvisits[Patient_ID],Hospitalvisits[Hospital_Bed])</f>
        <v>Semi-Private Room</v>
      </c>
      <c r="R175">
        <f>_xlfn.XLOOKUP(Patientsdetails9[[#This Row],[Patient_ID]],Hospitalvisits[Patient_ID],Hospitalvisits[Doctor_ID])</f>
        <v>165</v>
      </c>
      <c r="S175" t="str">
        <f>_xlfn.XLOOKUP(Patientsdetails9[[#This Row],[Doctor ID]],Medicals[Doctor_ID],Medicals[Department])</f>
        <v>Emergency</v>
      </c>
      <c r="T175">
        <f>_xlfn.XLOOKUP(Patientsdetails9[[#This Row],[Doctor ID]],Medicals[Doctor_ID],Medicals[Nurse_to_Patient_Ratio])</f>
        <v>17</v>
      </c>
      <c r="U175">
        <f>IFERROR(_xlfn.XLOOKUP(Patientsdetails9[[#This Row],[Patient_ID]],Emergency[Patient_ID],Emergency[ER_Visit_ID]),"No Visit")</f>
        <v>828</v>
      </c>
    </row>
    <row r="176" spans="1:21">
      <c r="A176">
        <v>194</v>
      </c>
      <c r="B176" t="s">
        <v>207</v>
      </c>
      <c r="C176">
        <v>70</v>
      </c>
      <c r="D176" t="s">
        <v>9</v>
      </c>
      <c r="E176" t="s">
        <v>13</v>
      </c>
      <c r="F176">
        <v>26.980982713324931</v>
      </c>
      <c r="G176">
        <v>5</v>
      </c>
      <c r="H176">
        <v>3</v>
      </c>
      <c r="I176">
        <f>_xlfn.XLOOKUP(Patientsdetails9[[#This Row],[Patient_ID]],Hospitalvisits[Patient_ID],Hospitalvisits[Admission_Date])</f>
        <v>44966</v>
      </c>
      <c r="J176">
        <f>_xlfn.XLOOKUP(Patientsdetails9[[#This Row],[Patient_ID]],Hospitalvisits[Patient_ID],Hospitalvisits[Discharge_Date])</f>
        <v>44971</v>
      </c>
      <c r="K176">
        <f>Patientsdetails9[[#This Row],[Discharge Date]]-Patientsdetails9[[#This Row],[Admission Date]]</f>
        <v>5</v>
      </c>
      <c r="L176" t="str">
        <f>_xlfn.XLOOKUP(Patientsdetails9[[#This Row],[Patient_ID]],Hospitalvisits[Patient_ID],Hospitalvisits[Medical_Condition])</f>
        <v>Internal Bleeding</v>
      </c>
      <c r="M176" t="str">
        <f>_xlfn.XLOOKUP(Patientsdetails9[[#This Row],[Patient_ID]],Hospitalvisits[Patient_ID],Hospitalvisits[Department])</f>
        <v>Emergency</v>
      </c>
      <c r="N176">
        <f>_xlfn.XLOOKUP(Patientsdetails9[[#This Row],[Patient_ID]],Financials[Patient_ID],Financials[Total_Bill_Amount])</f>
        <v>33904</v>
      </c>
      <c r="O176">
        <f>VLOOKUP(Patientsdetails9[[#This Row],[Patient_ID]],Financials[],5,FALSE)</f>
        <v>23741.28266354934</v>
      </c>
      <c r="P176">
        <f>VLOOKUP(Patientsdetails9[[#This Row],[Patient_ID]],Financials[],6,FALSE)</f>
        <v>10162.71733645066</v>
      </c>
      <c r="Q176" t="str">
        <f>+_xlfn.XLOOKUP(Patientsdetails9[[#This Row],[Patient_ID]],Hospitalvisits[Patient_ID],Hospitalvisits[Hospital_Bed])</f>
        <v>Semi-Private Room</v>
      </c>
      <c r="R176">
        <f>_xlfn.XLOOKUP(Patientsdetails9[[#This Row],[Patient_ID]],Hospitalvisits[Patient_ID],Hospitalvisits[Doctor_ID])</f>
        <v>66</v>
      </c>
      <c r="S176" t="str">
        <f>_xlfn.XLOOKUP(Patientsdetails9[[#This Row],[Doctor ID]],Medicals[Doctor_ID],Medicals[Department])</f>
        <v>Cardiology</v>
      </c>
      <c r="T176">
        <f>_xlfn.XLOOKUP(Patientsdetails9[[#This Row],[Doctor ID]],Medicals[Doctor_ID],Medicals[Nurse_to_Patient_Ratio])</f>
        <v>19</v>
      </c>
      <c r="U176" t="str">
        <f>IFERROR(_xlfn.XLOOKUP(Patientsdetails9[[#This Row],[Patient_ID]],Emergency[Patient_ID],Emergency[ER_Visit_ID]),"No Visit")</f>
        <v>No Visit</v>
      </c>
    </row>
    <row r="177" spans="1:21">
      <c r="A177">
        <v>195</v>
      </c>
      <c r="B177" t="s">
        <v>208</v>
      </c>
      <c r="C177">
        <v>90</v>
      </c>
      <c r="D177" t="s">
        <v>12</v>
      </c>
      <c r="E177" t="s">
        <v>13</v>
      </c>
      <c r="F177">
        <v>18.23698929780365</v>
      </c>
      <c r="G177">
        <v>3</v>
      </c>
      <c r="H177">
        <v>9</v>
      </c>
      <c r="I177">
        <f>_xlfn.XLOOKUP(Patientsdetails9[[#This Row],[Patient_ID]],Hospitalvisits[Patient_ID],Hospitalvisits[Admission_Date])</f>
        <v>44787</v>
      </c>
      <c r="J177">
        <f>_xlfn.XLOOKUP(Patientsdetails9[[#This Row],[Patient_ID]],Hospitalvisits[Patient_ID],Hospitalvisits[Discharge_Date])</f>
        <v>44792</v>
      </c>
      <c r="K177">
        <f>Patientsdetails9[[#This Row],[Discharge Date]]-Patientsdetails9[[#This Row],[Admission Date]]</f>
        <v>5</v>
      </c>
      <c r="L177" t="str">
        <f>_xlfn.XLOOKUP(Patientsdetails9[[#This Row],[Patient_ID]],Hospitalvisits[Patient_ID],Hospitalvisits[Medical_Condition])</f>
        <v>Arthritis</v>
      </c>
      <c r="M177" t="str">
        <f>_xlfn.XLOOKUP(Patientsdetails9[[#This Row],[Patient_ID]],Hospitalvisits[Patient_ID],Hospitalvisits[Department])</f>
        <v>Orthopedics</v>
      </c>
      <c r="N177">
        <f>_xlfn.XLOOKUP(Patientsdetails9[[#This Row],[Patient_ID]],Financials[Patient_ID],Financials[Total_Bill_Amount])</f>
        <v>28692</v>
      </c>
      <c r="O177">
        <f>VLOOKUP(Patientsdetails9[[#This Row],[Patient_ID]],Financials[],5,FALSE)</f>
        <v>20605.737033756759</v>
      </c>
      <c r="P177">
        <f>VLOOKUP(Patientsdetails9[[#This Row],[Patient_ID]],Financials[],6,FALSE)</f>
        <v>8086.262966243241</v>
      </c>
      <c r="Q177" t="str">
        <f>+_xlfn.XLOOKUP(Patientsdetails9[[#This Row],[Patient_ID]],Hospitalvisits[Patient_ID],Hospitalvisits[Hospital_Bed])</f>
        <v>Private Room</v>
      </c>
      <c r="R177">
        <f>_xlfn.XLOOKUP(Patientsdetails9[[#This Row],[Patient_ID]],Hospitalvisits[Patient_ID],Hospitalvisits[Doctor_ID])</f>
        <v>97</v>
      </c>
      <c r="S177" t="str">
        <f>_xlfn.XLOOKUP(Patientsdetails9[[#This Row],[Doctor ID]],Medicals[Doctor_ID],Medicals[Department])</f>
        <v>Emergency</v>
      </c>
      <c r="T177">
        <f>_xlfn.XLOOKUP(Patientsdetails9[[#This Row],[Doctor ID]],Medicals[Doctor_ID],Medicals[Nurse_to_Patient_Ratio])</f>
        <v>15</v>
      </c>
      <c r="U177">
        <f>IFERROR(_xlfn.XLOOKUP(Patientsdetails9[[#This Row],[Patient_ID]],Emergency[Patient_ID],Emergency[ER_Visit_ID]),"No Visit")</f>
        <v>1050</v>
      </c>
    </row>
    <row r="178" spans="1:21">
      <c r="A178">
        <v>197</v>
      </c>
      <c r="B178" t="s">
        <v>210</v>
      </c>
      <c r="C178">
        <v>7</v>
      </c>
      <c r="D178" t="s">
        <v>9</v>
      </c>
      <c r="E178" t="s">
        <v>18</v>
      </c>
      <c r="F178">
        <v>18.024028638297171</v>
      </c>
      <c r="G178">
        <v>0</v>
      </c>
      <c r="H178">
        <v>3</v>
      </c>
      <c r="I178">
        <f>_xlfn.XLOOKUP(Patientsdetails9[[#This Row],[Patient_ID]],Hospitalvisits[Patient_ID],Hospitalvisits[Admission_Date])</f>
        <v>44571</v>
      </c>
      <c r="J178">
        <f>_xlfn.XLOOKUP(Patientsdetails9[[#This Row],[Patient_ID]],Hospitalvisits[Patient_ID],Hospitalvisits[Discharge_Date])</f>
        <v>44575</v>
      </c>
      <c r="K178">
        <f>Patientsdetails9[[#This Row],[Discharge Date]]-Patientsdetails9[[#This Row],[Admission Date]]</f>
        <v>4</v>
      </c>
      <c r="L178" t="str">
        <f>_xlfn.XLOOKUP(Patientsdetails9[[#This Row],[Patient_ID]],Hospitalvisits[Patient_ID],Hospitalvisits[Medical_Condition])</f>
        <v>Seizures</v>
      </c>
      <c r="M178" t="str">
        <f>_xlfn.XLOOKUP(Patientsdetails9[[#This Row],[Patient_ID]],Hospitalvisits[Patient_ID],Hospitalvisits[Department])</f>
        <v>Neurology</v>
      </c>
      <c r="N178">
        <f>_xlfn.XLOOKUP(Patientsdetails9[[#This Row],[Patient_ID]],Financials[Patient_ID],Financials[Total_Bill_Amount])</f>
        <v>3056</v>
      </c>
      <c r="O178">
        <f>VLOOKUP(Patientsdetails9[[#This Row],[Patient_ID]],Financials[],5,FALSE)</f>
        <v>1576.6097726075579</v>
      </c>
      <c r="P178">
        <f>VLOOKUP(Patientsdetails9[[#This Row],[Patient_ID]],Financials[],6,FALSE)</f>
        <v>1479.3902273924421</v>
      </c>
      <c r="Q178" t="str">
        <f>+_xlfn.XLOOKUP(Patientsdetails9[[#This Row],[Patient_ID]],Hospitalvisits[Patient_ID],Hospitalvisits[Hospital_Bed])</f>
        <v>General Ward</v>
      </c>
      <c r="R178">
        <f>_xlfn.XLOOKUP(Patientsdetails9[[#This Row],[Patient_ID]],Hospitalvisits[Patient_ID],Hospitalvisits[Doctor_ID])</f>
        <v>123</v>
      </c>
      <c r="S178" t="str">
        <f>_xlfn.XLOOKUP(Patientsdetails9[[#This Row],[Doctor ID]],Medicals[Doctor_ID],Medicals[Department])</f>
        <v>Cardiology</v>
      </c>
      <c r="T178">
        <f>_xlfn.XLOOKUP(Patientsdetails9[[#This Row],[Doctor ID]],Medicals[Doctor_ID],Medicals[Nurse_to_Patient_Ratio])</f>
        <v>5</v>
      </c>
      <c r="U178">
        <f>IFERROR(_xlfn.XLOOKUP(Patientsdetails9[[#This Row],[Patient_ID]],Emergency[Patient_ID],Emergency[ER_Visit_ID]),"No Visit")</f>
        <v>175</v>
      </c>
    </row>
    <row r="179" spans="1:21">
      <c r="A179">
        <v>198</v>
      </c>
      <c r="B179" t="s">
        <v>211</v>
      </c>
      <c r="C179">
        <v>48</v>
      </c>
      <c r="D179" t="s">
        <v>12</v>
      </c>
      <c r="E179" t="s">
        <v>13</v>
      </c>
      <c r="F179">
        <v>24.480524772741539</v>
      </c>
      <c r="G179">
        <v>3</v>
      </c>
      <c r="H179">
        <v>3</v>
      </c>
      <c r="I179">
        <f>_xlfn.XLOOKUP(Patientsdetails9[[#This Row],[Patient_ID]],Hospitalvisits[Patient_ID],Hospitalvisits[Admission_Date])</f>
        <v>44597</v>
      </c>
      <c r="J179">
        <f>_xlfn.XLOOKUP(Patientsdetails9[[#This Row],[Patient_ID]],Hospitalvisits[Patient_ID],Hospitalvisits[Discharge_Date])</f>
        <v>44600</v>
      </c>
      <c r="K179">
        <f>Patientsdetails9[[#This Row],[Discharge Date]]-Patientsdetails9[[#This Row],[Admission Date]]</f>
        <v>3</v>
      </c>
      <c r="L179" t="str">
        <f>_xlfn.XLOOKUP(Patientsdetails9[[#This Row],[Patient_ID]],Hospitalvisits[Patient_ID],Hospitalvisits[Medical_Condition])</f>
        <v>Arthritis</v>
      </c>
      <c r="M179" t="str">
        <f>_xlfn.XLOOKUP(Patientsdetails9[[#This Row],[Patient_ID]],Hospitalvisits[Patient_ID],Hospitalvisits[Department])</f>
        <v>Orthopedics</v>
      </c>
      <c r="N179">
        <f>_xlfn.XLOOKUP(Patientsdetails9[[#This Row],[Patient_ID]],Financials[Patient_ID],Financials[Total_Bill_Amount])</f>
        <v>13760</v>
      </c>
      <c r="O179">
        <f>VLOOKUP(Patientsdetails9[[#This Row],[Patient_ID]],Financials[],5,FALSE)</f>
        <v>7388.2308524723994</v>
      </c>
      <c r="P179">
        <f>VLOOKUP(Patientsdetails9[[#This Row],[Patient_ID]],Financials[],6,FALSE)</f>
        <v>6371.7691475276006</v>
      </c>
      <c r="Q179" t="str">
        <f>+_xlfn.XLOOKUP(Patientsdetails9[[#This Row],[Patient_ID]],Hospitalvisits[Patient_ID],Hospitalvisits[Hospital_Bed])</f>
        <v>General Ward</v>
      </c>
      <c r="R179">
        <f>_xlfn.XLOOKUP(Patientsdetails9[[#This Row],[Patient_ID]],Hospitalvisits[Patient_ID],Hospitalvisits[Doctor_ID])</f>
        <v>175</v>
      </c>
      <c r="S179" t="str">
        <f>_xlfn.XLOOKUP(Patientsdetails9[[#This Row],[Doctor ID]],Medicals[Doctor_ID],Medicals[Department])</f>
        <v>Pediatrics</v>
      </c>
      <c r="T179">
        <f>_xlfn.XLOOKUP(Patientsdetails9[[#This Row],[Doctor ID]],Medicals[Doctor_ID],Medicals[Nurse_to_Patient_Ratio])</f>
        <v>21</v>
      </c>
      <c r="U179">
        <f>IFERROR(_xlfn.XLOOKUP(Patientsdetails9[[#This Row],[Patient_ID]],Emergency[Patient_ID],Emergency[ER_Visit_ID]),"No Visit")</f>
        <v>37</v>
      </c>
    </row>
    <row r="180" spans="1:21">
      <c r="A180">
        <v>199</v>
      </c>
      <c r="B180" t="s">
        <v>212</v>
      </c>
      <c r="C180">
        <v>73</v>
      </c>
      <c r="D180" t="s">
        <v>9</v>
      </c>
      <c r="E180" t="s">
        <v>16</v>
      </c>
      <c r="F180">
        <v>24.605539631290291</v>
      </c>
      <c r="G180">
        <v>2</v>
      </c>
      <c r="H180">
        <v>10</v>
      </c>
      <c r="I180">
        <f>_xlfn.XLOOKUP(Patientsdetails9[[#This Row],[Patient_ID]],Hospitalvisits[Patient_ID],Hospitalvisits[Admission_Date])</f>
        <v>44716</v>
      </c>
      <c r="J180">
        <f>_xlfn.XLOOKUP(Patientsdetails9[[#This Row],[Patient_ID]],Hospitalvisits[Patient_ID],Hospitalvisits[Discharge_Date])</f>
        <v>44723</v>
      </c>
      <c r="K180">
        <f>Patientsdetails9[[#This Row],[Discharge Date]]-Patientsdetails9[[#This Row],[Admission Date]]</f>
        <v>7</v>
      </c>
      <c r="L180" t="str">
        <f>_xlfn.XLOOKUP(Patientsdetails9[[#This Row],[Patient_ID]],Hospitalvisits[Patient_ID],Hospitalvisits[Medical_Condition])</f>
        <v>Stroke</v>
      </c>
      <c r="M180" t="str">
        <f>_xlfn.XLOOKUP(Patientsdetails9[[#This Row],[Patient_ID]],Hospitalvisits[Patient_ID],Hospitalvisits[Department])</f>
        <v>Neurology</v>
      </c>
      <c r="N180">
        <f>_xlfn.XLOOKUP(Patientsdetails9[[#This Row],[Patient_ID]],Financials[Patient_ID],Financials[Total_Bill_Amount])</f>
        <v>4214</v>
      </c>
      <c r="O180">
        <f>VLOOKUP(Patientsdetails9[[#This Row],[Patient_ID]],Financials[],5,FALSE)</f>
        <v>3298.4317964498168</v>
      </c>
      <c r="P180">
        <f>VLOOKUP(Patientsdetails9[[#This Row],[Patient_ID]],Financials[],6,FALSE)</f>
        <v>915.56820355018317</v>
      </c>
      <c r="Q180" t="str">
        <f>+_xlfn.XLOOKUP(Patientsdetails9[[#This Row],[Patient_ID]],Hospitalvisits[Patient_ID],Hospitalvisits[Hospital_Bed])</f>
        <v>Private Room</v>
      </c>
      <c r="R180">
        <f>_xlfn.XLOOKUP(Patientsdetails9[[#This Row],[Patient_ID]],Hospitalvisits[Patient_ID],Hospitalvisits[Doctor_ID])</f>
        <v>106</v>
      </c>
      <c r="S180" t="str">
        <f>_xlfn.XLOOKUP(Patientsdetails9[[#This Row],[Doctor ID]],Medicals[Doctor_ID],Medicals[Department])</f>
        <v>Pediatrics</v>
      </c>
      <c r="T180">
        <f>_xlfn.XLOOKUP(Patientsdetails9[[#This Row],[Doctor ID]],Medicals[Doctor_ID],Medicals[Nurse_to_Patient_Ratio])</f>
        <v>21</v>
      </c>
      <c r="U180">
        <f>IFERROR(_xlfn.XLOOKUP(Patientsdetails9[[#This Row],[Patient_ID]],Emergency[Patient_ID],Emergency[ER_Visit_ID]),"No Visit")</f>
        <v>452</v>
      </c>
    </row>
    <row r="181" spans="1:21">
      <c r="A181">
        <v>200</v>
      </c>
      <c r="B181" t="s">
        <v>213</v>
      </c>
      <c r="C181">
        <v>78</v>
      </c>
      <c r="D181" t="s">
        <v>9</v>
      </c>
      <c r="E181" t="s">
        <v>13</v>
      </c>
      <c r="F181">
        <v>15.89348911218014</v>
      </c>
      <c r="G181">
        <v>1</v>
      </c>
      <c r="H181">
        <v>2</v>
      </c>
      <c r="I181">
        <f>_xlfn.XLOOKUP(Patientsdetails9[[#This Row],[Patient_ID]],Hospitalvisits[Patient_ID],Hospitalvisits[Admission_Date])</f>
        <v>45191</v>
      </c>
      <c r="J181">
        <f>_xlfn.XLOOKUP(Patientsdetails9[[#This Row],[Patient_ID]],Hospitalvisits[Patient_ID],Hospitalvisits[Discharge_Date])</f>
        <v>45193</v>
      </c>
      <c r="K181">
        <f>Patientsdetails9[[#This Row],[Discharge Date]]-Patientsdetails9[[#This Row],[Admission Date]]</f>
        <v>2</v>
      </c>
      <c r="L181" t="str">
        <f>_xlfn.XLOOKUP(Patientsdetails9[[#This Row],[Patient_ID]],Hospitalvisits[Patient_ID],Hospitalvisits[Medical_Condition])</f>
        <v>Asthma</v>
      </c>
      <c r="M181" t="str">
        <f>_xlfn.XLOOKUP(Patientsdetails9[[#This Row],[Patient_ID]],Hospitalvisits[Patient_ID],Hospitalvisits[Department])</f>
        <v>Pediatrics</v>
      </c>
      <c r="N181">
        <f>_xlfn.XLOOKUP(Patientsdetails9[[#This Row],[Patient_ID]],Financials[Patient_ID],Financials[Total_Bill_Amount])</f>
        <v>16777</v>
      </c>
      <c r="O181">
        <f>VLOOKUP(Patientsdetails9[[#This Row],[Patient_ID]],Financials[],5,FALSE)</f>
        <v>11456.656140549479</v>
      </c>
      <c r="P181">
        <f>VLOOKUP(Patientsdetails9[[#This Row],[Patient_ID]],Financials[],6,FALSE)</f>
        <v>5320.3438594505214</v>
      </c>
      <c r="Q181" t="str">
        <f>+_xlfn.XLOOKUP(Patientsdetails9[[#This Row],[Patient_ID]],Hospitalvisits[Patient_ID],Hospitalvisits[Hospital_Bed])</f>
        <v>ICU</v>
      </c>
      <c r="R181">
        <f>_xlfn.XLOOKUP(Patientsdetails9[[#This Row],[Patient_ID]],Hospitalvisits[Patient_ID],Hospitalvisits[Doctor_ID])</f>
        <v>134</v>
      </c>
      <c r="S181" t="str">
        <f>_xlfn.XLOOKUP(Patientsdetails9[[#This Row],[Doctor ID]],Medicals[Doctor_ID],Medicals[Department])</f>
        <v>Pediatrics</v>
      </c>
      <c r="T181">
        <f>_xlfn.XLOOKUP(Patientsdetails9[[#This Row],[Doctor ID]],Medicals[Doctor_ID],Medicals[Nurse_to_Patient_Ratio])</f>
        <v>18</v>
      </c>
      <c r="U181">
        <f>IFERROR(_xlfn.XLOOKUP(Patientsdetails9[[#This Row],[Patient_ID]],Emergency[Patient_ID],Emergency[ER_Visit_ID]),"No Visit")</f>
        <v>545</v>
      </c>
    </row>
    <row r="182" spans="1:21">
      <c r="A182">
        <v>201</v>
      </c>
      <c r="B182" t="s">
        <v>214</v>
      </c>
      <c r="C182">
        <v>85</v>
      </c>
      <c r="D182" t="s">
        <v>12</v>
      </c>
      <c r="E182" t="s">
        <v>16</v>
      </c>
      <c r="F182">
        <v>37.806330206262537</v>
      </c>
      <c r="G182">
        <v>1</v>
      </c>
      <c r="H182">
        <v>10</v>
      </c>
      <c r="I182">
        <f>_xlfn.XLOOKUP(Patientsdetails9[[#This Row],[Patient_ID]],Hospitalvisits[Patient_ID],Hospitalvisits[Admission_Date])</f>
        <v>45226</v>
      </c>
      <c r="J182">
        <f>_xlfn.XLOOKUP(Patientsdetails9[[#This Row],[Patient_ID]],Hospitalvisits[Patient_ID],Hospitalvisits[Discharge_Date])</f>
        <v>45236</v>
      </c>
      <c r="K182">
        <f>Patientsdetails9[[#This Row],[Discharge Date]]-Patientsdetails9[[#This Row],[Admission Date]]</f>
        <v>10</v>
      </c>
      <c r="L182" t="str">
        <f>_xlfn.XLOOKUP(Patientsdetails9[[#This Row],[Patient_ID]],Hospitalvisits[Patient_ID],Hospitalvisits[Medical_Condition])</f>
        <v>Cancer</v>
      </c>
      <c r="M182" t="str">
        <f>_xlfn.XLOOKUP(Patientsdetails9[[#This Row],[Patient_ID]],Hospitalvisits[Patient_ID],Hospitalvisits[Department])</f>
        <v>Oncology</v>
      </c>
      <c r="N182">
        <f>_xlfn.XLOOKUP(Patientsdetails9[[#This Row],[Patient_ID]],Financials[Patient_ID],Financials[Total_Bill_Amount])</f>
        <v>12639</v>
      </c>
      <c r="O182">
        <f>VLOOKUP(Patientsdetails9[[#This Row],[Patient_ID]],Financials[],5,FALSE)</f>
        <v>7777.8241023901792</v>
      </c>
      <c r="P182">
        <f>VLOOKUP(Patientsdetails9[[#This Row],[Patient_ID]],Financials[],6,FALSE)</f>
        <v>4861.1758976098208</v>
      </c>
      <c r="Q182" t="str">
        <f>+_xlfn.XLOOKUP(Patientsdetails9[[#This Row],[Patient_ID]],Hospitalvisits[Patient_ID],Hospitalvisits[Hospital_Bed])</f>
        <v>ICU</v>
      </c>
      <c r="R182">
        <f>_xlfn.XLOOKUP(Patientsdetails9[[#This Row],[Patient_ID]],Hospitalvisits[Patient_ID],Hospitalvisits[Doctor_ID])</f>
        <v>45</v>
      </c>
      <c r="S182" t="str">
        <f>_xlfn.XLOOKUP(Patientsdetails9[[#This Row],[Doctor ID]],Medicals[Doctor_ID],Medicals[Department])</f>
        <v>Pediatrics</v>
      </c>
      <c r="T182">
        <f>_xlfn.XLOOKUP(Patientsdetails9[[#This Row],[Doctor ID]],Medicals[Doctor_ID],Medicals[Nurse_to_Patient_Ratio])</f>
        <v>27</v>
      </c>
      <c r="U182" t="str">
        <f>IFERROR(_xlfn.XLOOKUP(Patientsdetails9[[#This Row],[Patient_ID]],Emergency[Patient_ID],Emergency[ER_Visit_ID]),"No Visit")</f>
        <v>No Visit</v>
      </c>
    </row>
    <row r="183" spans="1:21">
      <c r="A183">
        <v>202</v>
      </c>
      <c r="B183" t="s">
        <v>215</v>
      </c>
      <c r="C183">
        <v>14</v>
      </c>
      <c r="D183" t="s">
        <v>9</v>
      </c>
      <c r="E183" t="s">
        <v>13</v>
      </c>
      <c r="F183">
        <v>24.837690883790149</v>
      </c>
      <c r="G183">
        <v>3</v>
      </c>
      <c r="H183">
        <v>3</v>
      </c>
      <c r="I183">
        <f>_xlfn.XLOOKUP(Patientsdetails9[[#This Row],[Patient_ID]],Hospitalvisits[Patient_ID],Hospitalvisits[Admission_Date])</f>
        <v>44762</v>
      </c>
      <c r="J183">
        <f>_xlfn.XLOOKUP(Patientsdetails9[[#This Row],[Patient_ID]],Hospitalvisits[Patient_ID],Hospitalvisits[Discharge_Date])</f>
        <v>44776</v>
      </c>
      <c r="K183">
        <f>Patientsdetails9[[#This Row],[Discharge Date]]-Patientsdetails9[[#This Row],[Admission Date]]</f>
        <v>14</v>
      </c>
      <c r="L183" t="str">
        <f>_xlfn.XLOOKUP(Patientsdetails9[[#This Row],[Patient_ID]],Hospitalvisits[Patient_ID],Hospitalvisits[Medical_Condition])</f>
        <v>Tumor</v>
      </c>
      <c r="M183" t="str">
        <f>_xlfn.XLOOKUP(Patientsdetails9[[#This Row],[Patient_ID]],Hospitalvisits[Patient_ID],Hospitalvisits[Department])</f>
        <v>Oncology</v>
      </c>
      <c r="N183">
        <f>_xlfn.XLOOKUP(Patientsdetails9[[#This Row],[Patient_ID]],Financials[Patient_ID],Financials[Total_Bill_Amount])</f>
        <v>19209</v>
      </c>
      <c r="O183">
        <f>VLOOKUP(Patientsdetails9[[#This Row],[Patient_ID]],Financials[],5,FALSE)</f>
        <v>11016.39682635289</v>
      </c>
      <c r="P183">
        <f>VLOOKUP(Patientsdetails9[[#This Row],[Patient_ID]],Financials[],6,FALSE)</f>
        <v>8192.6031736471123</v>
      </c>
      <c r="Q183" t="str">
        <f>+_xlfn.XLOOKUP(Patientsdetails9[[#This Row],[Patient_ID]],Hospitalvisits[Patient_ID],Hospitalvisits[Hospital_Bed])</f>
        <v>General Ward</v>
      </c>
      <c r="R183">
        <f>_xlfn.XLOOKUP(Patientsdetails9[[#This Row],[Patient_ID]],Hospitalvisits[Patient_ID],Hospitalvisits[Doctor_ID])</f>
        <v>184</v>
      </c>
      <c r="S183" t="str">
        <f>_xlfn.XLOOKUP(Patientsdetails9[[#This Row],[Doctor ID]],Medicals[Doctor_ID],Medicals[Department])</f>
        <v>Oncology</v>
      </c>
      <c r="T183">
        <f>_xlfn.XLOOKUP(Patientsdetails9[[#This Row],[Doctor ID]],Medicals[Doctor_ID],Medicals[Nurse_to_Patient_Ratio])</f>
        <v>17</v>
      </c>
      <c r="U183" t="str">
        <f>IFERROR(_xlfn.XLOOKUP(Patientsdetails9[[#This Row],[Patient_ID]],Emergency[Patient_ID],Emergency[ER_Visit_ID]),"No Visit")</f>
        <v>No Visit</v>
      </c>
    </row>
    <row r="184" spans="1:21">
      <c r="A184">
        <v>203</v>
      </c>
      <c r="B184" t="s">
        <v>216</v>
      </c>
      <c r="C184">
        <v>30</v>
      </c>
      <c r="D184" t="s">
        <v>9</v>
      </c>
      <c r="E184" t="s">
        <v>18</v>
      </c>
      <c r="F184">
        <v>35.505092637115581</v>
      </c>
      <c r="G184">
        <v>0</v>
      </c>
      <c r="H184">
        <v>5</v>
      </c>
      <c r="I184">
        <f>_xlfn.XLOOKUP(Patientsdetails9[[#This Row],[Patient_ID]],Hospitalvisits[Patient_ID],Hospitalvisits[Admission_Date])</f>
        <v>44887</v>
      </c>
      <c r="J184">
        <f>_xlfn.XLOOKUP(Patientsdetails9[[#This Row],[Patient_ID]],Hospitalvisits[Patient_ID],Hospitalvisits[Discharge_Date])</f>
        <v>44888</v>
      </c>
      <c r="K184">
        <f>Patientsdetails9[[#This Row],[Discharge Date]]-Patientsdetails9[[#This Row],[Admission Date]]</f>
        <v>1</v>
      </c>
      <c r="L184" t="str">
        <f>_xlfn.XLOOKUP(Patientsdetails9[[#This Row],[Patient_ID]],Hospitalvisits[Patient_ID],Hospitalvisits[Medical_Condition])</f>
        <v>Asthma</v>
      </c>
      <c r="M184" t="str">
        <f>_xlfn.XLOOKUP(Patientsdetails9[[#This Row],[Patient_ID]],Hospitalvisits[Patient_ID],Hospitalvisits[Department])</f>
        <v>Pediatrics</v>
      </c>
      <c r="N184">
        <f>_xlfn.XLOOKUP(Patientsdetails9[[#This Row],[Patient_ID]],Financials[Patient_ID],Financials[Total_Bill_Amount])</f>
        <v>14420</v>
      </c>
      <c r="O184">
        <f>VLOOKUP(Patientsdetails9[[#This Row],[Patient_ID]],Financials[],5,FALSE)</f>
        <v>9960.250230034686</v>
      </c>
      <c r="P184">
        <f>VLOOKUP(Patientsdetails9[[#This Row],[Patient_ID]],Financials[],6,FALSE)</f>
        <v>4459.749769965314</v>
      </c>
      <c r="Q184" t="str">
        <f>+_xlfn.XLOOKUP(Patientsdetails9[[#This Row],[Patient_ID]],Hospitalvisits[Patient_ID],Hospitalvisits[Hospital_Bed])</f>
        <v>General Ward</v>
      </c>
      <c r="R184">
        <f>_xlfn.XLOOKUP(Patientsdetails9[[#This Row],[Patient_ID]],Hospitalvisits[Patient_ID],Hospitalvisits[Doctor_ID])</f>
        <v>145</v>
      </c>
      <c r="S184" t="str">
        <f>_xlfn.XLOOKUP(Patientsdetails9[[#This Row],[Doctor ID]],Medicals[Doctor_ID],Medicals[Department])</f>
        <v>Cardiology</v>
      </c>
      <c r="T184">
        <f>_xlfn.XLOOKUP(Patientsdetails9[[#This Row],[Doctor ID]],Medicals[Doctor_ID],Medicals[Nurse_to_Patient_Ratio])</f>
        <v>24</v>
      </c>
      <c r="U184">
        <f>IFERROR(_xlfn.XLOOKUP(Patientsdetails9[[#This Row],[Patient_ID]],Emergency[Patient_ID],Emergency[ER_Visit_ID]),"No Visit")</f>
        <v>369</v>
      </c>
    </row>
    <row r="185" spans="1:21">
      <c r="A185">
        <v>204</v>
      </c>
      <c r="B185" t="s">
        <v>217</v>
      </c>
      <c r="C185">
        <v>50</v>
      </c>
      <c r="D185" t="s">
        <v>9</v>
      </c>
      <c r="E185" t="s">
        <v>10</v>
      </c>
      <c r="F185">
        <v>17.2335406845629</v>
      </c>
      <c r="G185">
        <v>1</v>
      </c>
      <c r="H185">
        <v>9</v>
      </c>
      <c r="I185">
        <f>_xlfn.XLOOKUP(Patientsdetails9[[#This Row],[Patient_ID]],Hospitalvisits[Patient_ID],Hospitalvisits[Admission_Date])</f>
        <v>44633</v>
      </c>
      <c r="J185">
        <f>_xlfn.XLOOKUP(Patientsdetails9[[#This Row],[Patient_ID]],Hospitalvisits[Patient_ID],Hospitalvisits[Discharge_Date])</f>
        <v>44635</v>
      </c>
      <c r="K185">
        <f>Patientsdetails9[[#This Row],[Discharge Date]]-Patientsdetails9[[#This Row],[Admission Date]]</f>
        <v>2</v>
      </c>
      <c r="L185" t="str">
        <f>_xlfn.XLOOKUP(Patientsdetails9[[#This Row],[Patient_ID]],Hospitalvisits[Patient_ID],Hospitalvisits[Medical_Condition])</f>
        <v>Allergies</v>
      </c>
      <c r="M185" t="str">
        <f>_xlfn.XLOOKUP(Patientsdetails9[[#This Row],[Patient_ID]],Hospitalvisits[Patient_ID],Hospitalvisits[Department])</f>
        <v>Pediatrics</v>
      </c>
      <c r="N185">
        <f>_xlfn.XLOOKUP(Patientsdetails9[[#This Row],[Patient_ID]],Financials[Patient_ID],Financials[Total_Bill_Amount])</f>
        <v>5042</v>
      </c>
      <c r="O185">
        <f>VLOOKUP(Patientsdetails9[[#This Row],[Patient_ID]],Financials[],5,FALSE)</f>
        <v>4234.6522787032418</v>
      </c>
      <c r="P185">
        <f>VLOOKUP(Patientsdetails9[[#This Row],[Patient_ID]],Financials[],6,FALSE)</f>
        <v>807.34772129675821</v>
      </c>
      <c r="Q185" t="str">
        <f>+_xlfn.XLOOKUP(Patientsdetails9[[#This Row],[Patient_ID]],Hospitalvisits[Patient_ID],Hospitalvisits[Hospital_Bed])</f>
        <v>Semi-Private Room</v>
      </c>
      <c r="R185">
        <f>_xlfn.XLOOKUP(Patientsdetails9[[#This Row],[Patient_ID]],Hospitalvisits[Patient_ID],Hospitalvisits[Doctor_ID])</f>
        <v>140</v>
      </c>
      <c r="S185" t="str">
        <f>_xlfn.XLOOKUP(Patientsdetails9[[#This Row],[Doctor ID]],Medicals[Doctor_ID],Medicals[Department])</f>
        <v>Emergency</v>
      </c>
      <c r="T185">
        <f>_xlfn.XLOOKUP(Patientsdetails9[[#This Row],[Doctor ID]],Medicals[Doctor_ID],Medicals[Nurse_to_Patient_Ratio])</f>
        <v>9</v>
      </c>
      <c r="U185">
        <f>IFERROR(_xlfn.XLOOKUP(Patientsdetails9[[#This Row],[Patient_ID]],Emergency[Patient_ID],Emergency[ER_Visit_ID]),"No Visit")</f>
        <v>314</v>
      </c>
    </row>
    <row r="186" spans="1:21">
      <c r="A186">
        <v>205</v>
      </c>
      <c r="B186" t="s">
        <v>218</v>
      </c>
      <c r="C186">
        <v>35</v>
      </c>
      <c r="D186" t="s">
        <v>9</v>
      </c>
      <c r="E186" t="s">
        <v>13</v>
      </c>
      <c r="F186">
        <v>32.718166893697493</v>
      </c>
      <c r="G186">
        <v>1</v>
      </c>
      <c r="H186">
        <v>10</v>
      </c>
      <c r="I186">
        <f>_xlfn.XLOOKUP(Patientsdetails9[[#This Row],[Patient_ID]],Hospitalvisits[Patient_ID],Hospitalvisits[Admission_Date])</f>
        <v>44976</v>
      </c>
      <c r="J186">
        <f>_xlfn.XLOOKUP(Patientsdetails9[[#This Row],[Patient_ID]],Hospitalvisits[Patient_ID],Hospitalvisits[Discharge_Date])</f>
        <v>44983</v>
      </c>
      <c r="K186">
        <f>Patientsdetails9[[#This Row],[Discharge Date]]-Patientsdetails9[[#This Row],[Admission Date]]</f>
        <v>7</v>
      </c>
      <c r="L186" t="str">
        <f>_xlfn.XLOOKUP(Patientsdetails9[[#This Row],[Patient_ID]],Hospitalvisits[Patient_ID],Hospitalvisits[Medical_Condition])</f>
        <v>Stroke</v>
      </c>
      <c r="M186" t="str">
        <f>_xlfn.XLOOKUP(Patientsdetails9[[#This Row],[Patient_ID]],Hospitalvisits[Patient_ID],Hospitalvisits[Department])</f>
        <v>Neurology</v>
      </c>
      <c r="N186">
        <f>_xlfn.XLOOKUP(Patientsdetails9[[#This Row],[Patient_ID]],Financials[Patient_ID],Financials[Total_Bill_Amount])</f>
        <v>18988</v>
      </c>
      <c r="O186">
        <f>VLOOKUP(Patientsdetails9[[#This Row],[Patient_ID]],Financials[],5,FALSE)</f>
        <v>11234.151169502889</v>
      </c>
      <c r="P186">
        <f>VLOOKUP(Patientsdetails9[[#This Row],[Patient_ID]],Financials[],6,FALSE)</f>
        <v>7753.8488304971088</v>
      </c>
      <c r="Q186" t="str">
        <f>+_xlfn.XLOOKUP(Patientsdetails9[[#This Row],[Patient_ID]],Hospitalvisits[Patient_ID],Hospitalvisits[Hospital_Bed])</f>
        <v>Semi-Private Room</v>
      </c>
      <c r="R186">
        <f>_xlfn.XLOOKUP(Patientsdetails9[[#This Row],[Patient_ID]],Hospitalvisits[Patient_ID],Hospitalvisits[Doctor_ID])</f>
        <v>64</v>
      </c>
      <c r="S186" t="str">
        <f>_xlfn.XLOOKUP(Patientsdetails9[[#This Row],[Doctor ID]],Medicals[Doctor_ID],Medicals[Department])</f>
        <v>Neurology</v>
      </c>
      <c r="T186">
        <f>_xlfn.XLOOKUP(Patientsdetails9[[#This Row],[Doctor ID]],Medicals[Doctor_ID],Medicals[Nurse_to_Patient_Ratio])</f>
        <v>5</v>
      </c>
      <c r="U186" t="str">
        <f>IFERROR(_xlfn.XLOOKUP(Patientsdetails9[[#This Row],[Patient_ID]],Emergency[Patient_ID],Emergency[ER_Visit_ID]),"No Visit")</f>
        <v>No Visit</v>
      </c>
    </row>
    <row r="187" spans="1:21">
      <c r="A187">
        <v>206</v>
      </c>
      <c r="B187" t="s">
        <v>219</v>
      </c>
      <c r="C187">
        <v>75</v>
      </c>
      <c r="D187" t="s">
        <v>9</v>
      </c>
      <c r="E187" t="s">
        <v>18</v>
      </c>
      <c r="F187">
        <v>34.479391132620798</v>
      </c>
      <c r="G187">
        <v>1</v>
      </c>
      <c r="H187">
        <v>8</v>
      </c>
      <c r="I187">
        <f>_xlfn.XLOOKUP(Patientsdetails9[[#This Row],[Patient_ID]],Hospitalvisits[Patient_ID],Hospitalvisits[Admission_Date])</f>
        <v>44921</v>
      </c>
      <c r="J187">
        <f>_xlfn.XLOOKUP(Patientsdetails9[[#This Row],[Patient_ID]],Hospitalvisits[Patient_ID],Hospitalvisits[Discharge_Date])</f>
        <v>44932</v>
      </c>
      <c r="K187">
        <f>Patientsdetails9[[#This Row],[Discharge Date]]-Patientsdetails9[[#This Row],[Admission Date]]</f>
        <v>11</v>
      </c>
      <c r="L187" t="str">
        <f>_xlfn.XLOOKUP(Patientsdetails9[[#This Row],[Patient_ID]],Hospitalvisits[Patient_ID],Hospitalvisits[Medical_Condition])</f>
        <v>Stroke</v>
      </c>
      <c r="M187" t="str">
        <f>_xlfn.XLOOKUP(Patientsdetails9[[#This Row],[Patient_ID]],Hospitalvisits[Patient_ID],Hospitalvisits[Department])</f>
        <v>Neurology</v>
      </c>
      <c r="N187">
        <f>_xlfn.XLOOKUP(Patientsdetails9[[#This Row],[Patient_ID]],Financials[Patient_ID],Financials[Total_Bill_Amount])</f>
        <v>45537</v>
      </c>
      <c r="O187">
        <f>VLOOKUP(Patientsdetails9[[#This Row],[Patient_ID]],Financials[],5,FALSE)</f>
        <v>38867.437394445376</v>
      </c>
      <c r="P187">
        <f>VLOOKUP(Patientsdetails9[[#This Row],[Patient_ID]],Financials[],6,FALSE)</f>
        <v>6669.5626055546236</v>
      </c>
      <c r="Q187" t="str">
        <f>+_xlfn.XLOOKUP(Patientsdetails9[[#This Row],[Patient_ID]],Hospitalvisits[Patient_ID],Hospitalvisits[Hospital_Bed])</f>
        <v>Private Room</v>
      </c>
      <c r="R187">
        <f>_xlfn.XLOOKUP(Patientsdetails9[[#This Row],[Patient_ID]],Hospitalvisits[Patient_ID],Hospitalvisits[Doctor_ID])</f>
        <v>3</v>
      </c>
      <c r="S187" t="str">
        <f>_xlfn.XLOOKUP(Patientsdetails9[[#This Row],[Doctor ID]],Medicals[Doctor_ID],Medicals[Department])</f>
        <v>Neurology</v>
      </c>
      <c r="T187">
        <f>_xlfn.XLOOKUP(Patientsdetails9[[#This Row],[Doctor ID]],Medicals[Doctor_ID],Medicals[Nurse_to_Patient_Ratio])</f>
        <v>20</v>
      </c>
      <c r="U187">
        <f>IFERROR(_xlfn.XLOOKUP(Patientsdetails9[[#This Row],[Patient_ID]],Emergency[Patient_ID],Emergency[ER_Visit_ID]),"No Visit")</f>
        <v>27</v>
      </c>
    </row>
    <row r="188" spans="1:21">
      <c r="A188">
        <v>207</v>
      </c>
      <c r="B188" t="s">
        <v>220</v>
      </c>
      <c r="C188">
        <v>24</v>
      </c>
      <c r="D188" t="s">
        <v>9</v>
      </c>
      <c r="E188" t="s">
        <v>16</v>
      </c>
      <c r="F188">
        <v>21.72518765581329</v>
      </c>
      <c r="G188">
        <v>0</v>
      </c>
      <c r="H188">
        <v>8</v>
      </c>
      <c r="I188">
        <f>_xlfn.XLOOKUP(Patientsdetails9[[#This Row],[Patient_ID]],Hospitalvisits[Patient_ID],Hospitalvisits[Admission_Date])</f>
        <v>44719</v>
      </c>
      <c r="J188">
        <f>_xlfn.XLOOKUP(Patientsdetails9[[#This Row],[Patient_ID]],Hospitalvisits[Patient_ID],Hospitalvisits[Discharge_Date])</f>
        <v>44722</v>
      </c>
      <c r="K188">
        <f>Patientsdetails9[[#This Row],[Discharge Date]]-Patientsdetails9[[#This Row],[Admission Date]]</f>
        <v>3</v>
      </c>
      <c r="L188" t="str">
        <f>_xlfn.XLOOKUP(Patientsdetails9[[#This Row],[Patient_ID]],Hospitalvisits[Patient_ID],Hospitalvisits[Medical_Condition])</f>
        <v>Arthritis</v>
      </c>
      <c r="M188" t="str">
        <f>_xlfn.XLOOKUP(Patientsdetails9[[#This Row],[Patient_ID]],Hospitalvisits[Patient_ID],Hospitalvisits[Department])</f>
        <v>Orthopedics</v>
      </c>
      <c r="N188">
        <f>_xlfn.XLOOKUP(Patientsdetails9[[#This Row],[Patient_ID]],Financials[Patient_ID],Financials[Total_Bill_Amount])</f>
        <v>33622</v>
      </c>
      <c r="O188">
        <f>VLOOKUP(Patientsdetails9[[#This Row],[Patient_ID]],Financials[],5,FALSE)</f>
        <v>23070.78117770487</v>
      </c>
      <c r="P188">
        <f>VLOOKUP(Patientsdetails9[[#This Row],[Patient_ID]],Financials[],6,FALSE)</f>
        <v>10551.21882229513</v>
      </c>
      <c r="Q188" t="str">
        <f>+_xlfn.XLOOKUP(Patientsdetails9[[#This Row],[Patient_ID]],Hospitalvisits[Patient_ID],Hospitalvisits[Hospital_Bed])</f>
        <v>Semi-Private Room</v>
      </c>
      <c r="R188">
        <f>_xlfn.XLOOKUP(Patientsdetails9[[#This Row],[Patient_ID]],Hospitalvisits[Patient_ID],Hospitalvisits[Doctor_ID])</f>
        <v>151</v>
      </c>
      <c r="S188" t="str">
        <f>_xlfn.XLOOKUP(Patientsdetails9[[#This Row],[Doctor ID]],Medicals[Doctor_ID],Medicals[Department])</f>
        <v>Orthopedics</v>
      </c>
      <c r="T188">
        <f>_xlfn.XLOOKUP(Patientsdetails9[[#This Row],[Doctor ID]],Medicals[Doctor_ID],Medicals[Nurse_to_Patient_Ratio])</f>
        <v>29</v>
      </c>
      <c r="U188">
        <f>IFERROR(_xlfn.XLOOKUP(Patientsdetails9[[#This Row],[Patient_ID]],Emergency[Patient_ID],Emergency[ER_Visit_ID]),"No Visit")</f>
        <v>1180</v>
      </c>
    </row>
    <row r="189" spans="1:21">
      <c r="A189">
        <v>208</v>
      </c>
      <c r="B189" t="s">
        <v>221</v>
      </c>
      <c r="C189">
        <v>74</v>
      </c>
      <c r="D189" t="s">
        <v>9</v>
      </c>
      <c r="E189" t="s">
        <v>18</v>
      </c>
      <c r="F189">
        <v>31.601613934589182</v>
      </c>
      <c r="G189">
        <v>5</v>
      </c>
      <c r="H189">
        <v>6</v>
      </c>
      <c r="I189">
        <f>_xlfn.XLOOKUP(Patientsdetails9[[#This Row],[Patient_ID]],Hospitalvisits[Patient_ID],Hospitalvisits[Admission_Date])</f>
        <v>44604</v>
      </c>
      <c r="J189">
        <f>_xlfn.XLOOKUP(Patientsdetails9[[#This Row],[Patient_ID]],Hospitalvisits[Patient_ID],Hospitalvisits[Discharge_Date])</f>
        <v>44608</v>
      </c>
      <c r="K189">
        <f>Patientsdetails9[[#This Row],[Discharge Date]]-Patientsdetails9[[#This Row],[Admission Date]]</f>
        <v>4</v>
      </c>
      <c r="L189" t="str">
        <f>_xlfn.XLOOKUP(Patientsdetails9[[#This Row],[Patient_ID]],Hospitalvisits[Patient_ID],Hospitalvisits[Medical_Condition])</f>
        <v>Severe Trauma</v>
      </c>
      <c r="M189" t="str">
        <f>_xlfn.XLOOKUP(Patientsdetails9[[#This Row],[Patient_ID]],Hospitalvisits[Patient_ID],Hospitalvisits[Department])</f>
        <v>Emergency</v>
      </c>
      <c r="N189">
        <f>_xlfn.XLOOKUP(Patientsdetails9[[#This Row],[Patient_ID]],Financials[Patient_ID],Financials[Total_Bill_Amount])</f>
        <v>19275</v>
      </c>
      <c r="O189">
        <f>VLOOKUP(Patientsdetails9[[#This Row],[Patient_ID]],Financials[],5,FALSE)</f>
        <v>14370.85951041519</v>
      </c>
      <c r="P189">
        <f>VLOOKUP(Patientsdetails9[[#This Row],[Patient_ID]],Financials[],6,FALSE)</f>
        <v>4904.1404895848082</v>
      </c>
      <c r="Q189" t="str">
        <f>+_xlfn.XLOOKUP(Patientsdetails9[[#This Row],[Patient_ID]],Hospitalvisits[Patient_ID],Hospitalvisits[Hospital_Bed])</f>
        <v>General Ward</v>
      </c>
      <c r="R189">
        <f>_xlfn.XLOOKUP(Patientsdetails9[[#This Row],[Patient_ID]],Hospitalvisits[Patient_ID],Hospitalvisits[Doctor_ID])</f>
        <v>161</v>
      </c>
      <c r="S189" t="str">
        <f>_xlfn.XLOOKUP(Patientsdetails9[[#This Row],[Doctor ID]],Medicals[Doctor_ID],Medicals[Department])</f>
        <v>Pediatrics</v>
      </c>
      <c r="T189">
        <f>_xlfn.XLOOKUP(Patientsdetails9[[#This Row],[Doctor ID]],Medicals[Doctor_ID],Medicals[Nurse_to_Patient_Ratio])</f>
        <v>9</v>
      </c>
      <c r="U189">
        <f>IFERROR(_xlfn.XLOOKUP(Patientsdetails9[[#This Row],[Patient_ID]],Emergency[Patient_ID],Emergency[ER_Visit_ID]),"No Visit")</f>
        <v>84</v>
      </c>
    </row>
    <row r="190" spans="1:21">
      <c r="A190">
        <v>209</v>
      </c>
      <c r="B190" t="s">
        <v>222</v>
      </c>
      <c r="C190">
        <v>10</v>
      </c>
      <c r="D190" t="s">
        <v>9</v>
      </c>
      <c r="E190" t="s">
        <v>13</v>
      </c>
      <c r="F190">
        <v>39.157665115265672</v>
      </c>
      <c r="G190">
        <v>1</v>
      </c>
      <c r="H190">
        <v>3</v>
      </c>
      <c r="I190">
        <f>_xlfn.XLOOKUP(Patientsdetails9[[#This Row],[Patient_ID]],Hospitalvisits[Patient_ID],Hospitalvisits[Admission_Date])</f>
        <v>44640</v>
      </c>
      <c r="J190">
        <f>_xlfn.XLOOKUP(Patientsdetails9[[#This Row],[Patient_ID]],Hospitalvisits[Patient_ID],Hospitalvisits[Discharge_Date])</f>
        <v>44645</v>
      </c>
      <c r="K190">
        <f>Patientsdetails9[[#This Row],[Discharge Date]]-Patientsdetails9[[#This Row],[Admission Date]]</f>
        <v>5</v>
      </c>
      <c r="L190" t="str">
        <f>_xlfn.XLOOKUP(Patientsdetails9[[#This Row],[Patient_ID]],Hospitalvisits[Patient_ID],Hospitalvisits[Medical_Condition])</f>
        <v>Hypertension</v>
      </c>
      <c r="M190" t="str">
        <f>_xlfn.XLOOKUP(Patientsdetails9[[#This Row],[Patient_ID]],Hospitalvisits[Patient_ID],Hospitalvisits[Department])</f>
        <v>Cardiology</v>
      </c>
      <c r="N190">
        <f>_xlfn.XLOOKUP(Patientsdetails9[[#This Row],[Patient_ID]],Financials[Patient_ID],Financials[Total_Bill_Amount])</f>
        <v>9970</v>
      </c>
      <c r="O190">
        <f>VLOOKUP(Patientsdetails9[[#This Row],[Patient_ID]],Financials[],5,FALSE)</f>
        <v>5957.440271883127</v>
      </c>
      <c r="P190">
        <f>VLOOKUP(Patientsdetails9[[#This Row],[Patient_ID]],Financials[],6,FALSE)</f>
        <v>4012.559728116873</v>
      </c>
      <c r="Q190" t="str">
        <f>+_xlfn.XLOOKUP(Patientsdetails9[[#This Row],[Patient_ID]],Hospitalvisits[Patient_ID],Hospitalvisits[Hospital_Bed])</f>
        <v>Private Room</v>
      </c>
      <c r="R190">
        <f>_xlfn.XLOOKUP(Patientsdetails9[[#This Row],[Patient_ID]],Hospitalvisits[Patient_ID],Hospitalvisits[Doctor_ID])</f>
        <v>159</v>
      </c>
      <c r="S190" t="str">
        <f>_xlfn.XLOOKUP(Patientsdetails9[[#This Row],[Doctor ID]],Medicals[Doctor_ID],Medicals[Department])</f>
        <v>Emergency</v>
      </c>
      <c r="T190">
        <f>_xlfn.XLOOKUP(Patientsdetails9[[#This Row],[Doctor ID]],Medicals[Doctor_ID],Medicals[Nurse_to_Patient_Ratio])</f>
        <v>18</v>
      </c>
      <c r="U190">
        <f>IFERROR(_xlfn.XLOOKUP(Patientsdetails9[[#This Row],[Patient_ID]],Emergency[Patient_ID],Emergency[ER_Visit_ID]),"No Visit")</f>
        <v>146</v>
      </c>
    </row>
    <row r="191" spans="1:21">
      <c r="A191">
        <v>210</v>
      </c>
      <c r="B191" t="s">
        <v>223</v>
      </c>
      <c r="C191">
        <v>21</v>
      </c>
      <c r="D191" t="s">
        <v>9</v>
      </c>
      <c r="E191" t="s">
        <v>10</v>
      </c>
      <c r="F191">
        <v>22.59545657822094</v>
      </c>
      <c r="G191">
        <v>1</v>
      </c>
      <c r="H191">
        <v>4</v>
      </c>
      <c r="I191">
        <f>_xlfn.XLOOKUP(Patientsdetails9[[#This Row],[Patient_ID]],Hospitalvisits[Patient_ID],Hospitalvisits[Admission_Date])</f>
        <v>44928</v>
      </c>
      <c r="J191">
        <f>_xlfn.XLOOKUP(Patientsdetails9[[#This Row],[Patient_ID]],Hospitalvisits[Patient_ID],Hospitalvisits[Discharge_Date])</f>
        <v>44934</v>
      </c>
      <c r="K191">
        <f>Patientsdetails9[[#This Row],[Discharge Date]]-Patientsdetails9[[#This Row],[Admission Date]]</f>
        <v>6</v>
      </c>
      <c r="L191" t="str">
        <f>_xlfn.XLOOKUP(Patientsdetails9[[#This Row],[Patient_ID]],Hospitalvisits[Patient_ID],Hospitalvisits[Medical_Condition])</f>
        <v>Tumor</v>
      </c>
      <c r="M191" t="str">
        <f>_xlfn.XLOOKUP(Patientsdetails9[[#This Row],[Patient_ID]],Hospitalvisits[Patient_ID],Hospitalvisits[Department])</f>
        <v>Oncology</v>
      </c>
      <c r="N191">
        <f>_xlfn.XLOOKUP(Patientsdetails9[[#This Row],[Patient_ID]],Financials[Patient_ID],Financials[Total_Bill_Amount])</f>
        <v>29403</v>
      </c>
      <c r="O191">
        <f>VLOOKUP(Patientsdetails9[[#This Row],[Patient_ID]],Financials[],5,FALSE)</f>
        <v>19238.163870950892</v>
      </c>
      <c r="P191">
        <f>VLOOKUP(Patientsdetails9[[#This Row],[Patient_ID]],Financials[],6,FALSE)</f>
        <v>10164.83612904911</v>
      </c>
      <c r="Q191" t="str">
        <f>+_xlfn.XLOOKUP(Patientsdetails9[[#This Row],[Patient_ID]],Hospitalvisits[Patient_ID],Hospitalvisits[Hospital_Bed])</f>
        <v>ICU</v>
      </c>
      <c r="R191">
        <f>_xlfn.XLOOKUP(Patientsdetails9[[#This Row],[Patient_ID]],Hospitalvisits[Patient_ID],Hospitalvisits[Doctor_ID])</f>
        <v>155</v>
      </c>
      <c r="S191" t="str">
        <f>_xlfn.XLOOKUP(Patientsdetails9[[#This Row],[Doctor ID]],Medicals[Doctor_ID],Medicals[Department])</f>
        <v>Neurology</v>
      </c>
      <c r="T191">
        <f>_xlfn.XLOOKUP(Patientsdetails9[[#This Row],[Doctor ID]],Medicals[Doctor_ID],Medicals[Nurse_to_Patient_Ratio])</f>
        <v>12</v>
      </c>
      <c r="U191">
        <f>IFERROR(_xlfn.XLOOKUP(Patientsdetails9[[#This Row],[Patient_ID]],Emergency[Patient_ID],Emergency[ER_Visit_ID]),"No Visit")</f>
        <v>313</v>
      </c>
    </row>
    <row r="192" spans="1:21">
      <c r="A192">
        <v>211</v>
      </c>
      <c r="B192" t="s">
        <v>224</v>
      </c>
      <c r="C192">
        <v>25</v>
      </c>
      <c r="D192" t="s">
        <v>9</v>
      </c>
      <c r="E192" t="s">
        <v>13</v>
      </c>
      <c r="F192">
        <v>20.588847326828802</v>
      </c>
      <c r="G192">
        <v>1</v>
      </c>
      <c r="H192">
        <v>2</v>
      </c>
      <c r="I192">
        <f>_xlfn.XLOOKUP(Patientsdetails9[[#This Row],[Patient_ID]],Hospitalvisits[Patient_ID],Hospitalvisits[Admission_Date])</f>
        <v>45095</v>
      </c>
      <c r="J192">
        <f>_xlfn.XLOOKUP(Patientsdetails9[[#This Row],[Patient_ID]],Hospitalvisits[Patient_ID],Hospitalvisits[Discharge_Date])</f>
        <v>45104</v>
      </c>
      <c r="K192">
        <f>Patientsdetails9[[#This Row],[Discharge Date]]-Patientsdetails9[[#This Row],[Admission Date]]</f>
        <v>9</v>
      </c>
      <c r="L192" t="str">
        <f>_xlfn.XLOOKUP(Patientsdetails9[[#This Row],[Patient_ID]],Hospitalvisits[Patient_ID],Hospitalvisits[Medical_Condition])</f>
        <v>Severe Trauma</v>
      </c>
      <c r="M192" t="str">
        <f>_xlfn.XLOOKUP(Patientsdetails9[[#This Row],[Patient_ID]],Hospitalvisits[Patient_ID],Hospitalvisits[Department])</f>
        <v>Emergency</v>
      </c>
      <c r="N192">
        <f>_xlfn.XLOOKUP(Patientsdetails9[[#This Row],[Patient_ID]],Financials[Patient_ID],Financials[Total_Bill_Amount])</f>
        <v>8286</v>
      </c>
      <c r="O192">
        <f>VLOOKUP(Patientsdetails9[[#This Row],[Patient_ID]],Financials[],5,FALSE)</f>
        <v>6741.2836123819379</v>
      </c>
      <c r="P192">
        <f>VLOOKUP(Patientsdetails9[[#This Row],[Patient_ID]],Financials[],6,FALSE)</f>
        <v>1544.7163876180621</v>
      </c>
      <c r="Q192" t="str">
        <f>+_xlfn.XLOOKUP(Patientsdetails9[[#This Row],[Patient_ID]],Hospitalvisits[Patient_ID],Hospitalvisits[Hospital_Bed])</f>
        <v>ICU</v>
      </c>
      <c r="R192">
        <f>_xlfn.XLOOKUP(Patientsdetails9[[#This Row],[Patient_ID]],Hospitalvisits[Patient_ID],Hospitalvisits[Doctor_ID])</f>
        <v>139</v>
      </c>
      <c r="S192" t="str">
        <f>_xlfn.XLOOKUP(Patientsdetails9[[#This Row],[Doctor ID]],Medicals[Doctor_ID],Medicals[Department])</f>
        <v>Orthopedics</v>
      </c>
      <c r="T192">
        <f>_xlfn.XLOOKUP(Patientsdetails9[[#This Row],[Doctor ID]],Medicals[Doctor_ID],Medicals[Nurse_to_Patient_Ratio])</f>
        <v>26</v>
      </c>
      <c r="U192" t="str">
        <f>IFERROR(_xlfn.XLOOKUP(Patientsdetails9[[#This Row],[Patient_ID]],Emergency[Patient_ID],Emergency[ER_Visit_ID]),"No Visit")</f>
        <v>No Visit</v>
      </c>
    </row>
    <row r="193" spans="1:21">
      <c r="A193">
        <v>212</v>
      </c>
      <c r="B193" t="s">
        <v>225</v>
      </c>
      <c r="C193">
        <v>79</v>
      </c>
      <c r="D193" t="s">
        <v>12</v>
      </c>
      <c r="E193" t="s">
        <v>10</v>
      </c>
      <c r="F193">
        <v>37.497240454365013</v>
      </c>
      <c r="G193">
        <v>5</v>
      </c>
      <c r="H193">
        <v>4</v>
      </c>
      <c r="I193">
        <f>_xlfn.XLOOKUP(Patientsdetails9[[#This Row],[Patient_ID]],Hospitalvisits[Patient_ID],Hospitalvisits[Admission_Date])</f>
        <v>44636</v>
      </c>
      <c r="J193">
        <f>_xlfn.XLOOKUP(Patientsdetails9[[#This Row],[Patient_ID]],Hospitalvisits[Patient_ID],Hospitalvisits[Discharge_Date])</f>
        <v>44640</v>
      </c>
      <c r="K193">
        <f>Patientsdetails9[[#This Row],[Discharge Date]]-Patientsdetails9[[#This Row],[Admission Date]]</f>
        <v>4</v>
      </c>
      <c r="L193" t="str">
        <f>_xlfn.XLOOKUP(Patientsdetails9[[#This Row],[Patient_ID]],Hospitalvisits[Patient_ID],Hospitalvisits[Medical_Condition])</f>
        <v>Seizures</v>
      </c>
      <c r="M193" t="str">
        <f>_xlfn.XLOOKUP(Patientsdetails9[[#This Row],[Patient_ID]],Hospitalvisits[Patient_ID],Hospitalvisits[Department])</f>
        <v>Neurology</v>
      </c>
      <c r="N193">
        <f>_xlfn.XLOOKUP(Patientsdetails9[[#This Row],[Patient_ID]],Financials[Patient_ID],Financials[Total_Bill_Amount])</f>
        <v>43786</v>
      </c>
      <c r="O193">
        <f>VLOOKUP(Patientsdetails9[[#This Row],[Patient_ID]],Financials[],5,FALSE)</f>
        <v>23677.520501485429</v>
      </c>
      <c r="P193">
        <f>VLOOKUP(Patientsdetails9[[#This Row],[Patient_ID]],Financials[],6,FALSE)</f>
        <v>20108.479498514571</v>
      </c>
      <c r="Q193" t="str">
        <f>+_xlfn.XLOOKUP(Patientsdetails9[[#This Row],[Patient_ID]],Hospitalvisits[Patient_ID],Hospitalvisits[Hospital_Bed])</f>
        <v>Private Room</v>
      </c>
      <c r="R193">
        <f>_xlfn.XLOOKUP(Patientsdetails9[[#This Row],[Patient_ID]],Hospitalvisits[Patient_ID],Hospitalvisits[Doctor_ID])</f>
        <v>36</v>
      </c>
      <c r="S193" t="str">
        <f>_xlfn.XLOOKUP(Patientsdetails9[[#This Row],[Doctor ID]],Medicals[Doctor_ID],Medicals[Department])</f>
        <v>Oncology</v>
      </c>
      <c r="T193">
        <f>_xlfn.XLOOKUP(Patientsdetails9[[#This Row],[Doctor ID]],Medicals[Doctor_ID],Medicals[Nurse_to_Patient_Ratio])</f>
        <v>25</v>
      </c>
      <c r="U193">
        <f>IFERROR(_xlfn.XLOOKUP(Patientsdetails9[[#This Row],[Patient_ID]],Emergency[Patient_ID],Emergency[ER_Visit_ID]),"No Visit")</f>
        <v>239</v>
      </c>
    </row>
    <row r="194" spans="1:21">
      <c r="A194">
        <v>213</v>
      </c>
      <c r="B194" t="s">
        <v>226</v>
      </c>
      <c r="C194">
        <v>37</v>
      </c>
      <c r="D194" t="s">
        <v>12</v>
      </c>
      <c r="E194" t="s">
        <v>10</v>
      </c>
      <c r="F194">
        <v>34.428908933753974</v>
      </c>
      <c r="G194">
        <v>1</v>
      </c>
      <c r="H194">
        <v>7</v>
      </c>
      <c r="I194">
        <f>_xlfn.XLOOKUP(Patientsdetails9[[#This Row],[Patient_ID]],Hospitalvisits[Patient_ID],Hospitalvisits[Admission_Date])</f>
        <v>44922</v>
      </c>
      <c r="J194">
        <f>_xlfn.XLOOKUP(Patientsdetails9[[#This Row],[Patient_ID]],Hospitalvisits[Patient_ID],Hospitalvisits[Discharge_Date])</f>
        <v>44929</v>
      </c>
      <c r="K194">
        <f>Patientsdetails9[[#This Row],[Discharge Date]]-Patientsdetails9[[#This Row],[Admission Date]]</f>
        <v>7</v>
      </c>
      <c r="L194" t="str">
        <f>_xlfn.XLOOKUP(Patientsdetails9[[#This Row],[Patient_ID]],Hospitalvisits[Patient_ID],Hospitalvisits[Medical_Condition])</f>
        <v>Heart Disease</v>
      </c>
      <c r="M194" t="str">
        <f>_xlfn.XLOOKUP(Patientsdetails9[[#This Row],[Patient_ID]],Hospitalvisits[Patient_ID],Hospitalvisits[Department])</f>
        <v>Cardiology</v>
      </c>
      <c r="N194">
        <f>_xlfn.XLOOKUP(Patientsdetails9[[#This Row],[Patient_ID]],Financials[Patient_ID],Financials[Total_Bill_Amount])</f>
        <v>5859</v>
      </c>
      <c r="O194">
        <f>VLOOKUP(Patientsdetails9[[#This Row],[Patient_ID]],Financials[],5,FALSE)</f>
        <v>4533.5445311442709</v>
      </c>
      <c r="P194">
        <f>VLOOKUP(Patientsdetails9[[#This Row],[Patient_ID]],Financials[],6,FALSE)</f>
        <v>1325.4554688557289</v>
      </c>
      <c r="Q194" t="str">
        <f>+_xlfn.XLOOKUP(Patientsdetails9[[#This Row],[Patient_ID]],Hospitalvisits[Patient_ID],Hospitalvisits[Hospital_Bed])</f>
        <v>ICU</v>
      </c>
      <c r="R194">
        <f>_xlfn.XLOOKUP(Patientsdetails9[[#This Row],[Patient_ID]],Hospitalvisits[Patient_ID],Hospitalvisits[Doctor_ID])</f>
        <v>154</v>
      </c>
      <c r="S194" t="str">
        <f>_xlfn.XLOOKUP(Patientsdetails9[[#This Row],[Doctor ID]],Medicals[Doctor_ID],Medicals[Department])</f>
        <v>Pediatrics</v>
      </c>
      <c r="T194">
        <f>_xlfn.XLOOKUP(Patientsdetails9[[#This Row],[Doctor ID]],Medicals[Doctor_ID],Medicals[Nurse_to_Patient_Ratio])</f>
        <v>26</v>
      </c>
      <c r="U194">
        <f>IFERROR(_xlfn.XLOOKUP(Patientsdetails9[[#This Row],[Patient_ID]],Emergency[Patient_ID],Emergency[ER_Visit_ID]),"No Visit")</f>
        <v>796</v>
      </c>
    </row>
    <row r="195" spans="1:21">
      <c r="A195">
        <v>214</v>
      </c>
      <c r="B195" t="s">
        <v>227</v>
      </c>
      <c r="C195">
        <v>26</v>
      </c>
      <c r="D195" t="s">
        <v>12</v>
      </c>
      <c r="E195" t="s">
        <v>18</v>
      </c>
      <c r="F195">
        <v>25.754828180028639</v>
      </c>
      <c r="G195">
        <v>0</v>
      </c>
      <c r="H195">
        <v>4</v>
      </c>
      <c r="I195">
        <f>_xlfn.XLOOKUP(Patientsdetails9[[#This Row],[Patient_ID]],Hospitalvisits[Patient_ID],Hospitalvisits[Admission_Date])</f>
        <v>44862</v>
      </c>
      <c r="J195">
        <f>_xlfn.XLOOKUP(Patientsdetails9[[#This Row],[Patient_ID]],Hospitalvisits[Patient_ID],Hospitalvisits[Discharge_Date])</f>
        <v>44865</v>
      </c>
      <c r="K195">
        <f>Patientsdetails9[[#This Row],[Discharge Date]]-Patientsdetails9[[#This Row],[Admission Date]]</f>
        <v>3</v>
      </c>
      <c r="L195" t="str">
        <f>_xlfn.XLOOKUP(Patientsdetails9[[#This Row],[Patient_ID]],Hospitalvisits[Patient_ID],Hospitalvisits[Medical_Condition])</f>
        <v>Heart Attack (STEMI)</v>
      </c>
      <c r="M195" t="str">
        <f>_xlfn.XLOOKUP(Patientsdetails9[[#This Row],[Patient_ID]],Hospitalvisits[Patient_ID],Hospitalvisits[Department])</f>
        <v>Cardiology</v>
      </c>
      <c r="N195">
        <f>_xlfn.XLOOKUP(Patientsdetails9[[#This Row],[Patient_ID]],Financials[Patient_ID],Financials[Total_Bill_Amount])</f>
        <v>22125</v>
      </c>
      <c r="O195">
        <f>VLOOKUP(Patientsdetails9[[#This Row],[Patient_ID]],Financials[],5,FALSE)</f>
        <v>16939.562635529132</v>
      </c>
      <c r="P195">
        <f>VLOOKUP(Patientsdetails9[[#This Row],[Patient_ID]],Financials[],6,FALSE)</f>
        <v>5185.4373644708721</v>
      </c>
      <c r="Q195" t="str">
        <f>+_xlfn.XLOOKUP(Patientsdetails9[[#This Row],[Patient_ID]],Hospitalvisits[Patient_ID],Hospitalvisits[Hospital_Bed])</f>
        <v>General Ward</v>
      </c>
      <c r="R195">
        <f>_xlfn.XLOOKUP(Patientsdetails9[[#This Row],[Patient_ID]],Hospitalvisits[Patient_ID],Hospitalvisits[Doctor_ID])</f>
        <v>136</v>
      </c>
      <c r="S195" t="str">
        <f>_xlfn.XLOOKUP(Patientsdetails9[[#This Row],[Doctor ID]],Medicals[Doctor_ID],Medicals[Department])</f>
        <v>Neurology</v>
      </c>
      <c r="T195">
        <f>_xlfn.XLOOKUP(Patientsdetails9[[#This Row],[Doctor ID]],Medicals[Doctor_ID],Medicals[Nurse_to_Patient_Ratio])</f>
        <v>11</v>
      </c>
      <c r="U195">
        <f>IFERROR(_xlfn.XLOOKUP(Patientsdetails9[[#This Row],[Patient_ID]],Emergency[Patient_ID],Emergency[ER_Visit_ID]),"No Visit")</f>
        <v>1150</v>
      </c>
    </row>
    <row r="196" spans="1:21">
      <c r="A196">
        <v>215</v>
      </c>
      <c r="B196" t="s">
        <v>228</v>
      </c>
      <c r="C196">
        <v>75</v>
      </c>
      <c r="D196" t="s">
        <v>9</v>
      </c>
      <c r="E196" t="s">
        <v>18</v>
      </c>
      <c r="F196">
        <v>27.851669179330329</v>
      </c>
      <c r="G196">
        <v>5</v>
      </c>
      <c r="H196">
        <v>1</v>
      </c>
      <c r="I196">
        <f>_xlfn.XLOOKUP(Patientsdetails9[[#This Row],[Patient_ID]],Hospitalvisits[Patient_ID],Hospitalvisits[Admission_Date])</f>
        <v>44698</v>
      </c>
      <c r="J196">
        <f>_xlfn.XLOOKUP(Patientsdetails9[[#This Row],[Patient_ID]],Hospitalvisits[Patient_ID],Hospitalvisits[Discharge_Date])</f>
        <v>44710</v>
      </c>
      <c r="K196">
        <f>Patientsdetails9[[#This Row],[Discharge Date]]-Patientsdetails9[[#This Row],[Admission Date]]</f>
        <v>12</v>
      </c>
      <c r="L196" t="str">
        <f>_xlfn.XLOOKUP(Patientsdetails9[[#This Row],[Patient_ID]],Hospitalvisits[Patient_ID],Hospitalvisits[Medical_Condition])</f>
        <v>Stroke</v>
      </c>
      <c r="M196" t="str">
        <f>_xlfn.XLOOKUP(Patientsdetails9[[#This Row],[Patient_ID]],Hospitalvisits[Patient_ID],Hospitalvisits[Department])</f>
        <v>Neurology</v>
      </c>
      <c r="N196">
        <f>_xlfn.XLOOKUP(Patientsdetails9[[#This Row],[Patient_ID]],Financials[Patient_ID],Financials[Total_Bill_Amount])</f>
        <v>18955</v>
      </c>
      <c r="O196">
        <f>VLOOKUP(Patientsdetails9[[#This Row],[Patient_ID]],Financials[],5,FALSE)</f>
        <v>15955.68653969476</v>
      </c>
      <c r="P196">
        <f>VLOOKUP(Patientsdetails9[[#This Row],[Patient_ID]],Financials[],6,FALSE)</f>
        <v>2999.3134603052372</v>
      </c>
      <c r="Q196" t="str">
        <f>+_xlfn.XLOOKUP(Patientsdetails9[[#This Row],[Patient_ID]],Hospitalvisits[Patient_ID],Hospitalvisits[Hospital_Bed])</f>
        <v>Private Room</v>
      </c>
      <c r="R196">
        <f>_xlfn.XLOOKUP(Patientsdetails9[[#This Row],[Patient_ID]],Hospitalvisits[Patient_ID],Hospitalvisits[Doctor_ID])</f>
        <v>156</v>
      </c>
      <c r="S196" t="str">
        <f>_xlfn.XLOOKUP(Patientsdetails9[[#This Row],[Doctor ID]],Medicals[Doctor_ID],Medicals[Department])</f>
        <v>Orthopedics</v>
      </c>
      <c r="T196">
        <f>_xlfn.XLOOKUP(Patientsdetails9[[#This Row],[Doctor ID]],Medicals[Doctor_ID],Medicals[Nurse_to_Patient_Ratio])</f>
        <v>14</v>
      </c>
      <c r="U196" t="str">
        <f>IFERROR(_xlfn.XLOOKUP(Patientsdetails9[[#This Row],[Patient_ID]],Emergency[Patient_ID],Emergency[ER_Visit_ID]),"No Visit")</f>
        <v>No Visit</v>
      </c>
    </row>
    <row r="197" spans="1:21">
      <c r="A197">
        <v>217</v>
      </c>
      <c r="B197" t="s">
        <v>230</v>
      </c>
      <c r="C197">
        <v>32</v>
      </c>
      <c r="D197" t="s">
        <v>9</v>
      </c>
      <c r="E197" t="s">
        <v>10</v>
      </c>
      <c r="F197">
        <v>16.928719547151498</v>
      </c>
      <c r="G197">
        <v>3</v>
      </c>
      <c r="H197">
        <v>8</v>
      </c>
      <c r="I197">
        <f>_xlfn.XLOOKUP(Patientsdetails9[[#This Row],[Patient_ID]],Hospitalvisits[Patient_ID],Hospitalvisits[Admission_Date])</f>
        <v>44664</v>
      </c>
      <c r="J197">
        <f>_xlfn.XLOOKUP(Patientsdetails9[[#This Row],[Patient_ID]],Hospitalvisits[Patient_ID],Hospitalvisits[Discharge_Date])</f>
        <v>44669</v>
      </c>
      <c r="K197">
        <f>Patientsdetails9[[#This Row],[Discharge Date]]-Patientsdetails9[[#This Row],[Admission Date]]</f>
        <v>5</v>
      </c>
      <c r="L197" t="str">
        <f>_xlfn.XLOOKUP(Patientsdetails9[[#This Row],[Patient_ID]],Hospitalvisits[Patient_ID],Hospitalvisits[Medical_Condition])</f>
        <v>Arthritis</v>
      </c>
      <c r="M197" t="str">
        <f>_xlfn.XLOOKUP(Patientsdetails9[[#This Row],[Patient_ID]],Hospitalvisits[Patient_ID],Hospitalvisits[Department])</f>
        <v>Orthopedics</v>
      </c>
      <c r="N197">
        <f>_xlfn.XLOOKUP(Patientsdetails9[[#This Row],[Patient_ID]],Financials[Patient_ID],Financials[Total_Bill_Amount])</f>
        <v>11171</v>
      </c>
      <c r="O197">
        <f>VLOOKUP(Patientsdetails9[[#This Row],[Patient_ID]],Financials[],5,FALSE)</f>
        <v>9371.8987157039264</v>
      </c>
      <c r="P197">
        <f>VLOOKUP(Patientsdetails9[[#This Row],[Patient_ID]],Financials[],6,FALSE)</f>
        <v>1799.101284296074</v>
      </c>
      <c r="Q197" t="str">
        <f>+_xlfn.XLOOKUP(Patientsdetails9[[#This Row],[Patient_ID]],Hospitalvisits[Patient_ID],Hospitalvisits[Hospital_Bed])</f>
        <v>General Ward</v>
      </c>
      <c r="R197">
        <f>_xlfn.XLOOKUP(Patientsdetails9[[#This Row],[Patient_ID]],Hospitalvisits[Patient_ID],Hospitalvisits[Doctor_ID])</f>
        <v>112</v>
      </c>
      <c r="S197" t="str">
        <f>_xlfn.XLOOKUP(Patientsdetails9[[#This Row],[Doctor ID]],Medicals[Doctor_ID],Medicals[Department])</f>
        <v>Orthopedics</v>
      </c>
      <c r="T197">
        <f>_xlfn.XLOOKUP(Patientsdetails9[[#This Row],[Doctor ID]],Medicals[Doctor_ID],Medicals[Nurse_to_Patient_Ratio])</f>
        <v>29</v>
      </c>
      <c r="U197">
        <f>IFERROR(_xlfn.XLOOKUP(Patientsdetails9[[#This Row],[Patient_ID]],Emergency[Patient_ID],Emergency[ER_Visit_ID]),"No Visit")</f>
        <v>90</v>
      </c>
    </row>
    <row r="198" spans="1:21">
      <c r="A198">
        <v>218</v>
      </c>
      <c r="B198" t="s">
        <v>231</v>
      </c>
      <c r="C198">
        <v>61</v>
      </c>
      <c r="D198" t="s">
        <v>9</v>
      </c>
      <c r="E198" t="s">
        <v>13</v>
      </c>
      <c r="F198">
        <v>28.92503575228622</v>
      </c>
      <c r="G198">
        <v>2</v>
      </c>
      <c r="H198">
        <v>4</v>
      </c>
      <c r="I198">
        <f>_xlfn.XLOOKUP(Patientsdetails9[[#This Row],[Patient_ID]],Hospitalvisits[Patient_ID],Hospitalvisits[Admission_Date])</f>
        <v>44635</v>
      </c>
      <c r="J198">
        <f>_xlfn.XLOOKUP(Patientsdetails9[[#This Row],[Patient_ID]],Hospitalvisits[Patient_ID],Hospitalvisits[Discharge_Date])</f>
        <v>44647</v>
      </c>
      <c r="K198">
        <f>Patientsdetails9[[#This Row],[Discharge Date]]-Patientsdetails9[[#This Row],[Admission Date]]</f>
        <v>12</v>
      </c>
      <c r="L198" t="str">
        <f>_xlfn.XLOOKUP(Patientsdetails9[[#This Row],[Patient_ID]],Hospitalvisits[Patient_ID],Hospitalvisits[Medical_Condition])</f>
        <v>Stroke</v>
      </c>
      <c r="M198" t="str">
        <f>_xlfn.XLOOKUP(Patientsdetails9[[#This Row],[Patient_ID]],Hospitalvisits[Patient_ID],Hospitalvisits[Department])</f>
        <v>Neurology</v>
      </c>
      <c r="N198">
        <f>_xlfn.XLOOKUP(Patientsdetails9[[#This Row],[Patient_ID]],Financials[Patient_ID],Financials[Total_Bill_Amount])</f>
        <v>10248</v>
      </c>
      <c r="O198">
        <f>VLOOKUP(Patientsdetails9[[#This Row],[Patient_ID]],Financials[],5,FALSE)</f>
        <v>7824.5214496210556</v>
      </c>
      <c r="P198">
        <f>VLOOKUP(Patientsdetails9[[#This Row],[Patient_ID]],Financials[],6,FALSE)</f>
        <v>2423.478550378944</v>
      </c>
      <c r="Q198" t="str">
        <f>+_xlfn.XLOOKUP(Patientsdetails9[[#This Row],[Patient_ID]],Hospitalvisits[Patient_ID],Hospitalvisits[Hospital_Bed])</f>
        <v>Semi-Private Room</v>
      </c>
      <c r="R198">
        <f>_xlfn.XLOOKUP(Patientsdetails9[[#This Row],[Patient_ID]],Hospitalvisits[Patient_ID],Hospitalvisits[Doctor_ID])</f>
        <v>117</v>
      </c>
      <c r="S198" t="str">
        <f>_xlfn.XLOOKUP(Patientsdetails9[[#This Row],[Doctor ID]],Medicals[Doctor_ID],Medicals[Department])</f>
        <v>Oncology</v>
      </c>
      <c r="T198">
        <f>_xlfn.XLOOKUP(Patientsdetails9[[#This Row],[Doctor ID]],Medicals[Doctor_ID],Medicals[Nurse_to_Patient_Ratio])</f>
        <v>5</v>
      </c>
      <c r="U198">
        <f>IFERROR(_xlfn.XLOOKUP(Patientsdetails9[[#This Row],[Patient_ID]],Emergency[Patient_ID],Emergency[ER_Visit_ID]),"No Visit")</f>
        <v>33</v>
      </c>
    </row>
    <row r="199" spans="1:21">
      <c r="A199">
        <v>219</v>
      </c>
      <c r="B199" t="s">
        <v>232</v>
      </c>
      <c r="C199">
        <v>25</v>
      </c>
      <c r="D199" t="s">
        <v>12</v>
      </c>
      <c r="E199" t="s">
        <v>13</v>
      </c>
      <c r="F199">
        <v>37.877324729195763</v>
      </c>
      <c r="G199">
        <v>1</v>
      </c>
      <c r="H199">
        <v>5</v>
      </c>
      <c r="I199">
        <f>_xlfn.XLOOKUP(Patientsdetails9[[#This Row],[Patient_ID]],Hospitalvisits[Patient_ID],Hospitalvisits[Admission_Date])</f>
        <v>44701</v>
      </c>
      <c r="J199">
        <f>_xlfn.XLOOKUP(Patientsdetails9[[#This Row],[Patient_ID]],Hospitalvisits[Patient_ID],Hospitalvisits[Discharge_Date])</f>
        <v>44706</v>
      </c>
      <c r="K199">
        <f>Patientsdetails9[[#This Row],[Discharge Date]]-Patientsdetails9[[#This Row],[Admission Date]]</f>
        <v>5</v>
      </c>
      <c r="L199" t="str">
        <f>_xlfn.XLOOKUP(Patientsdetails9[[#This Row],[Patient_ID]],Hospitalvisits[Patient_ID],Hospitalvisits[Medical_Condition])</f>
        <v>Heart Attack (STEMI)</v>
      </c>
      <c r="M199" t="str">
        <f>_xlfn.XLOOKUP(Patientsdetails9[[#This Row],[Patient_ID]],Hospitalvisits[Patient_ID],Hospitalvisits[Department])</f>
        <v>Cardiology</v>
      </c>
      <c r="N199">
        <f>_xlfn.XLOOKUP(Patientsdetails9[[#This Row],[Patient_ID]],Financials[Patient_ID],Financials[Total_Bill_Amount])</f>
        <v>30355</v>
      </c>
      <c r="O199">
        <f>VLOOKUP(Patientsdetails9[[#This Row],[Patient_ID]],Financials[],5,FALSE)</f>
        <v>19943.803563674661</v>
      </c>
      <c r="P199">
        <f>VLOOKUP(Patientsdetails9[[#This Row],[Patient_ID]],Financials[],6,FALSE)</f>
        <v>10411.196436325339</v>
      </c>
      <c r="Q199" t="str">
        <f>+_xlfn.XLOOKUP(Patientsdetails9[[#This Row],[Patient_ID]],Hospitalvisits[Patient_ID],Hospitalvisits[Hospital_Bed])</f>
        <v>Private Room</v>
      </c>
      <c r="R199">
        <f>_xlfn.XLOOKUP(Patientsdetails9[[#This Row],[Patient_ID]],Hospitalvisits[Patient_ID],Hospitalvisits[Doctor_ID])</f>
        <v>77</v>
      </c>
      <c r="S199" t="str">
        <f>_xlfn.XLOOKUP(Patientsdetails9[[#This Row],[Doctor ID]],Medicals[Doctor_ID],Medicals[Department])</f>
        <v>Oncology</v>
      </c>
      <c r="T199">
        <f>_xlfn.XLOOKUP(Patientsdetails9[[#This Row],[Doctor ID]],Medicals[Doctor_ID],Medicals[Nurse_to_Patient_Ratio])</f>
        <v>24</v>
      </c>
      <c r="U199">
        <f>IFERROR(_xlfn.XLOOKUP(Patientsdetails9[[#This Row],[Patient_ID]],Emergency[Patient_ID],Emergency[ER_Visit_ID]),"No Visit")</f>
        <v>476</v>
      </c>
    </row>
    <row r="200" spans="1:21">
      <c r="A200">
        <v>220</v>
      </c>
      <c r="B200" t="s">
        <v>233</v>
      </c>
      <c r="C200">
        <v>54</v>
      </c>
      <c r="D200" t="s">
        <v>9</v>
      </c>
      <c r="E200" t="s">
        <v>10</v>
      </c>
      <c r="F200">
        <v>16.256971178023768</v>
      </c>
      <c r="G200">
        <v>1</v>
      </c>
      <c r="H200">
        <v>7</v>
      </c>
      <c r="I200">
        <f>_xlfn.XLOOKUP(Patientsdetails9[[#This Row],[Patient_ID]],Hospitalvisits[Patient_ID],Hospitalvisits[Admission_Date])</f>
        <v>45267</v>
      </c>
      <c r="J200">
        <f>_xlfn.XLOOKUP(Patientsdetails9[[#This Row],[Patient_ID]],Hospitalvisits[Patient_ID],Hospitalvisits[Discharge_Date])</f>
        <v>45274</v>
      </c>
      <c r="K200">
        <f>Patientsdetails9[[#This Row],[Discharge Date]]-Patientsdetails9[[#This Row],[Admission Date]]</f>
        <v>7</v>
      </c>
      <c r="L200" t="str">
        <f>_xlfn.XLOOKUP(Patientsdetails9[[#This Row],[Patient_ID]],Hospitalvisits[Patient_ID],Hospitalvisits[Medical_Condition])</f>
        <v>Severe Trauma</v>
      </c>
      <c r="M200" t="str">
        <f>_xlfn.XLOOKUP(Patientsdetails9[[#This Row],[Patient_ID]],Hospitalvisits[Patient_ID],Hospitalvisits[Department])</f>
        <v>Emergency</v>
      </c>
      <c r="N200">
        <f>_xlfn.XLOOKUP(Patientsdetails9[[#This Row],[Patient_ID]],Financials[Patient_ID],Financials[Total_Bill_Amount])</f>
        <v>11285</v>
      </c>
      <c r="O200">
        <f>VLOOKUP(Patientsdetails9[[#This Row],[Patient_ID]],Financials[],5,FALSE)</f>
        <v>7072.241069923648</v>
      </c>
      <c r="P200">
        <f>VLOOKUP(Patientsdetails9[[#This Row],[Patient_ID]],Financials[],6,FALSE)</f>
        <v>4212.758930076352</v>
      </c>
      <c r="Q200" t="str">
        <f>+_xlfn.XLOOKUP(Patientsdetails9[[#This Row],[Patient_ID]],Hospitalvisits[Patient_ID],Hospitalvisits[Hospital_Bed])</f>
        <v>Semi-Private Room</v>
      </c>
      <c r="R200">
        <f>_xlfn.XLOOKUP(Patientsdetails9[[#This Row],[Patient_ID]],Hospitalvisits[Patient_ID],Hospitalvisits[Doctor_ID])</f>
        <v>175</v>
      </c>
      <c r="S200" t="str">
        <f>_xlfn.XLOOKUP(Patientsdetails9[[#This Row],[Doctor ID]],Medicals[Doctor_ID],Medicals[Department])</f>
        <v>Pediatrics</v>
      </c>
      <c r="T200">
        <f>_xlfn.XLOOKUP(Patientsdetails9[[#This Row],[Doctor ID]],Medicals[Doctor_ID],Medicals[Nurse_to_Patient_Ratio])</f>
        <v>21</v>
      </c>
      <c r="U200">
        <f>IFERROR(_xlfn.XLOOKUP(Patientsdetails9[[#This Row],[Patient_ID]],Emergency[Patient_ID],Emergency[ER_Visit_ID]),"No Visit")</f>
        <v>1327</v>
      </c>
    </row>
    <row r="201" spans="1:21">
      <c r="A201">
        <v>221</v>
      </c>
      <c r="B201" t="s">
        <v>234</v>
      </c>
      <c r="C201">
        <v>19</v>
      </c>
      <c r="D201" t="s">
        <v>9</v>
      </c>
      <c r="E201" t="s">
        <v>13</v>
      </c>
      <c r="F201">
        <v>15.84766444907021</v>
      </c>
      <c r="G201">
        <v>4</v>
      </c>
      <c r="H201">
        <v>1</v>
      </c>
      <c r="I201">
        <f>_xlfn.XLOOKUP(Patientsdetails9[[#This Row],[Patient_ID]],Hospitalvisits[Patient_ID],Hospitalvisits[Admission_Date])</f>
        <v>44635</v>
      </c>
      <c r="J201">
        <f>_xlfn.XLOOKUP(Patientsdetails9[[#This Row],[Patient_ID]],Hospitalvisits[Patient_ID],Hospitalvisits[Discharge_Date])</f>
        <v>44642</v>
      </c>
      <c r="K201">
        <f>Patientsdetails9[[#This Row],[Discharge Date]]-Patientsdetails9[[#This Row],[Admission Date]]</f>
        <v>7</v>
      </c>
      <c r="L201" t="str">
        <f>_xlfn.XLOOKUP(Patientsdetails9[[#This Row],[Patient_ID]],Hospitalvisits[Patient_ID],Hospitalvisits[Medical_Condition])</f>
        <v>Seizures</v>
      </c>
      <c r="M201" t="str">
        <f>_xlfn.XLOOKUP(Patientsdetails9[[#This Row],[Patient_ID]],Hospitalvisits[Patient_ID],Hospitalvisits[Department])</f>
        <v>Neurology</v>
      </c>
      <c r="N201">
        <f>_xlfn.XLOOKUP(Patientsdetails9[[#This Row],[Patient_ID]],Financials[Patient_ID],Financials[Total_Bill_Amount])</f>
        <v>20267</v>
      </c>
      <c r="O201">
        <f>VLOOKUP(Patientsdetails9[[#This Row],[Patient_ID]],Financials[],5,FALSE)</f>
        <v>11827.99168312351</v>
      </c>
      <c r="P201">
        <f>VLOOKUP(Patientsdetails9[[#This Row],[Patient_ID]],Financials[],6,FALSE)</f>
        <v>8439.0083168764886</v>
      </c>
      <c r="Q201" t="str">
        <f>+_xlfn.XLOOKUP(Patientsdetails9[[#This Row],[Patient_ID]],Hospitalvisits[Patient_ID],Hospitalvisits[Hospital_Bed])</f>
        <v>ICU</v>
      </c>
      <c r="R201">
        <f>_xlfn.XLOOKUP(Patientsdetails9[[#This Row],[Patient_ID]],Hospitalvisits[Patient_ID],Hospitalvisits[Doctor_ID])</f>
        <v>46</v>
      </c>
      <c r="S201" t="str">
        <f>_xlfn.XLOOKUP(Patientsdetails9[[#This Row],[Doctor ID]],Medicals[Doctor_ID],Medicals[Department])</f>
        <v>Orthopedics</v>
      </c>
      <c r="T201">
        <f>_xlfn.XLOOKUP(Patientsdetails9[[#This Row],[Doctor ID]],Medicals[Doctor_ID],Medicals[Nurse_to_Patient_Ratio])</f>
        <v>16</v>
      </c>
      <c r="U201" t="str">
        <f>IFERROR(_xlfn.XLOOKUP(Patientsdetails9[[#This Row],[Patient_ID]],Emergency[Patient_ID],Emergency[ER_Visit_ID]),"No Visit")</f>
        <v>No Visit</v>
      </c>
    </row>
    <row r="202" spans="1:21">
      <c r="A202">
        <v>222</v>
      </c>
      <c r="B202" t="s">
        <v>235</v>
      </c>
      <c r="C202">
        <v>15</v>
      </c>
      <c r="D202" t="s">
        <v>12</v>
      </c>
      <c r="E202" t="s">
        <v>16</v>
      </c>
      <c r="F202">
        <v>32.611787280167967</v>
      </c>
      <c r="G202">
        <v>0</v>
      </c>
      <c r="H202">
        <v>6</v>
      </c>
      <c r="I202">
        <f>_xlfn.XLOOKUP(Patientsdetails9[[#This Row],[Patient_ID]],Hospitalvisits[Patient_ID],Hospitalvisits[Admission_Date])</f>
        <v>44711</v>
      </c>
      <c r="J202">
        <f>_xlfn.XLOOKUP(Patientsdetails9[[#This Row],[Patient_ID]],Hospitalvisits[Patient_ID],Hospitalvisits[Discharge_Date])</f>
        <v>44716</v>
      </c>
      <c r="K202">
        <f>Patientsdetails9[[#This Row],[Discharge Date]]-Patientsdetails9[[#This Row],[Admission Date]]</f>
        <v>5</v>
      </c>
      <c r="L202" t="str">
        <f>_xlfn.XLOOKUP(Patientsdetails9[[#This Row],[Patient_ID]],Hospitalvisits[Patient_ID],Hospitalvisits[Medical_Condition])</f>
        <v>Cancer</v>
      </c>
      <c r="M202" t="str">
        <f>_xlfn.XLOOKUP(Patientsdetails9[[#This Row],[Patient_ID]],Hospitalvisits[Patient_ID],Hospitalvisits[Department])</f>
        <v>Oncology</v>
      </c>
      <c r="N202">
        <f>_xlfn.XLOOKUP(Patientsdetails9[[#This Row],[Patient_ID]],Financials[Patient_ID],Financials[Total_Bill_Amount])</f>
        <v>46516</v>
      </c>
      <c r="O202">
        <f>VLOOKUP(Patientsdetails9[[#This Row],[Patient_ID]],Financials[],5,FALSE)</f>
        <v>29911.32783033013</v>
      </c>
      <c r="P202">
        <f>VLOOKUP(Patientsdetails9[[#This Row],[Patient_ID]],Financials[],6,FALSE)</f>
        <v>16604.67216966987</v>
      </c>
      <c r="Q202" t="str">
        <f>+_xlfn.XLOOKUP(Patientsdetails9[[#This Row],[Patient_ID]],Hospitalvisits[Patient_ID],Hospitalvisits[Hospital_Bed])</f>
        <v>ICU</v>
      </c>
      <c r="R202">
        <f>_xlfn.XLOOKUP(Patientsdetails9[[#This Row],[Patient_ID]],Hospitalvisits[Patient_ID],Hospitalvisits[Doctor_ID])</f>
        <v>3</v>
      </c>
      <c r="S202" t="str">
        <f>_xlfn.XLOOKUP(Patientsdetails9[[#This Row],[Doctor ID]],Medicals[Doctor_ID],Medicals[Department])</f>
        <v>Neurology</v>
      </c>
      <c r="T202">
        <f>_xlfn.XLOOKUP(Patientsdetails9[[#This Row],[Doctor ID]],Medicals[Doctor_ID],Medicals[Nurse_to_Patient_Ratio])</f>
        <v>20</v>
      </c>
      <c r="U202">
        <f>IFERROR(_xlfn.XLOOKUP(Patientsdetails9[[#This Row],[Patient_ID]],Emergency[Patient_ID],Emergency[ER_Visit_ID]),"No Visit")</f>
        <v>76</v>
      </c>
    </row>
    <row r="203" spans="1:21">
      <c r="A203">
        <v>223</v>
      </c>
      <c r="B203" t="s">
        <v>236</v>
      </c>
      <c r="C203">
        <v>85</v>
      </c>
      <c r="D203" t="s">
        <v>12</v>
      </c>
      <c r="E203" t="s">
        <v>16</v>
      </c>
      <c r="F203">
        <v>16.1294405213287</v>
      </c>
      <c r="G203">
        <v>4</v>
      </c>
      <c r="H203">
        <v>9</v>
      </c>
      <c r="I203">
        <f>_xlfn.XLOOKUP(Patientsdetails9[[#This Row],[Patient_ID]],Hospitalvisits[Patient_ID],Hospitalvisits[Admission_Date])</f>
        <v>44610</v>
      </c>
      <c r="J203">
        <f>_xlfn.XLOOKUP(Patientsdetails9[[#This Row],[Patient_ID]],Hospitalvisits[Patient_ID],Hospitalvisits[Discharge_Date])</f>
        <v>44613</v>
      </c>
      <c r="K203">
        <f>Patientsdetails9[[#This Row],[Discharge Date]]-Patientsdetails9[[#This Row],[Admission Date]]</f>
        <v>3</v>
      </c>
      <c r="L203" t="str">
        <f>_xlfn.XLOOKUP(Patientsdetails9[[#This Row],[Patient_ID]],Hospitalvisits[Patient_ID],Hospitalvisits[Medical_Condition])</f>
        <v>Arthritis</v>
      </c>
      <c r="M203" t="str">
        <f>_xlfn.XLOOKUP(Patientsdetails9[[#This Row],[Patient_ID]],Hospitalvisits[Patient_ID],Hospitalvisits[Department])</f>
        <v>Orthopedics</v>
      </c>
      <c r="N203">
        <f>_xlfn.XLOOKUP(Patientsdetails9[[#This Row],[Patient_ID]],Financials[Patient_ID],Financials[Total_Bill_Amount])</f>
        <v>12514</v>
      </c>
      <c r="O203">
        <f>VLOOKUP(Patientsdetails9[[#This Row],[Patient_ID]],Financials[],5,FALSE)</f>
        <v>7820.5291558900362</v>
      </c>
      <c r="P203">
        <f>VLOOKUP(Patientsdetails9[[#This Row],[Patient_ID]],Financials[],6,FALSE)</f>
        <v>4693.4708441099638</v>
      </c>
      <c r="Q203" t="str">
        <f>+_xlfn.XLOOKUP(Patientsdetails9[[#This Row],[Patient_ID]],Hospitalvisits[Patient_ID],Hospitalvisits[Hospital_Bed])</f>
        <v>Semi-Private Room</v>
      </c>
      <c r="R203">
        <f>_xlfn.XLOOKUP(Patientsdetails9[[#This Row],[Patient_ID]],Hospitalvisits[Patient_ID],Hospitalvisits[Doctor_ID])</f>
        <v>98</v>
      </c>
      <c r="S203" t="str">
        <f>_xlfn.XLOOKUP(Patientsdetails9[[#This Row],[Doctor ID]],Medicals[Doctor_ID],Medicals[Department])</f>
        <v>Pediatrics</v>
      </c>
      <c r="T203">
        <f>_xlfn.XLOOKUP(Patientsdetails9[[#This Row],[Doctor ID]],Medicals[Doctor_ID],Medicals[Nurse_to_Patient_Ratio])</f>
        <v>5</v>
      </c>
      <c r="U203">
        <f>IFERROR(_xlfn.XLOOKUP(Patientsdetails9[[#This Row],[Patient_ID]],Emergency[Patient_ID],Emergency[ER_Visit_ID]),"No Visit")</f>
        <v>1210</v>
      </c>
    </row>
    <row r="204" spans="1:21">
      <c r="A204">
        <v>224</v>
      </c>
      <c r="B204" t="s">
        <v>237</v>
      </c>
      <c r="C204">
        <v>90</v>
      </c>
      <c r="D204" t="s">
        <v>12</v>
      </c>
      <c r="E204" t="s">
        <v>13</v>
      </c>
      <c r="F204">
        <v>26.205169488151171</v>
      </c>
      <c r="G204">
        <v>0</v>
      </c>
      <c r="H204">
        <v>8</v>
      </c>
      <c r="I204">
        <f>_xlfn.XLOOKUP(Patientsdetails9[[#This Row],[Patient_ID]],Hospitalvisits[Patient_ID],Hospitalvisits[Admission_Date])</f>
        <v>44719</v>
      </c>
      <c r="J204">
        <f>_xlfn.XLOOKUP(Patientsdetails9[[#This Row],[Patient_ID]],Hospitalvisits[Patient_ID],Hospitalvisits[Discharge_Date])</f>
        <v>44729</v>
      </c>
      <c r="K204">
        <f>Patientsdetails9[[#This Row],[Discharge Date]]-Patientsdetails9[[#This Row],[Admission Date]]</f>
        <v>10</v>
      </c>
      <c r="L204" t="str">
        <f>_xlfn.XLOOKUP(Patientsdetails9[[#This Row],[Patient_ID]],Hospitalvisits[Patient_ID],Hospitalvisits[Medical_Condition])</f>
        <v>Cancer</v>
      </c>
      <c r="M204" t="str">
        <f>_xlfn.XLOOKUP(Patientsdetails9[[#This Row],[Patient_ID]],Hospitalvisits[Patient_ID],Hospitalvisits[Department])</f>
        <v>Oncology</v>
      </c>
      <c r="N204">
        <f>_xlfn.XLOOKUP(Patientsdetails9[[#This Row],[Patient_ID]],Financials[Patient_ID],Financials[Total_Bill_Amount])</f>
        <v>33685</v>
      </c>
      <c r="O204">
        <f>VLOOKUP(Patientsdetails9[[#This Row],[Patient_ID]],Financials[],5,FALSE)</f>
        <v>19448.714033318691</v>
      </c>
      <c r="P204">
        <f>VLOOKUP(Patientsdetails9[[#This Row],[Patient_ID]],Financials[],6,FALSE)</f>
        <v>14236.285966681309</v>
      </c>
      <c r="Q204" t="str">
        <f>+_xlfn.XLOOKUP(Patientsdetails9[[#This Row],[Patient_ID]],Hospitalvisits[Patient_ID],Hospitalvisits[Hospital_Bed])</f>
        <v>ICU</v>
      </c>
      <c r="R204">
        <f>_xlfn.XLOOKUP(Patientsdetails9[[#This Row],[Patient_ID]],Hospitalvisits[Patient_ID],Hospitalvisits[Doctor_ID])</f>
        <v>66</v>
      </c>
      <c r="S204" t="str">
        <f>_xlfn.XLOOKUP(Patientsdetails9[[#This Row],[Doctor ID]],Medicals[Doctor_ID],Medicals[Department])</f>
        <v>Cardiology</v>
      </c>
      <c r="T204">
        <f>_xlfn.XLOOKUP(Patientsdetails9[[#This Row],[Doctor ID]],Medicals[Doctor_ID],Medicals[Nurse_to_Patient_Ratio])</f>
        <v>19</v>
      </c>
      <c r="U204">
        <f>IFERROR(_xlfn.XLOOKUP(Patientsdetails9[[#This Row],[Patient_ID]],Emergency[Patient_ID],Emergency[ER_Visit_ID]),"No Visit")</f>
        <v>1372</v>
      </c>
    </row>
    <row r="205" spans="1:21">
      <c r="A205">
        <v>226</v>
      </c>
      <c r="B205" t="s">
        <v>239</v>
      </c>
      <c r="C205">
        <v>66</v>
      </c>
      <c r="D205" t="s">
        <v>12</v>
      </c>
      <c r="E205" t="s">
        <v>16</v>
      </c>
      <c r="F205">
        <v>17.415107451852869</v>
      </c>
      <c r="G205">
        <v>2</v>
      </c>
      <c r="H205">
        <v>10</v>
      </c>
      <c r="I205">
        <f>_xlfn.XLOOKUP(Patientsdetails9[[#This Row],[Patient_ID]],Hospitalvisits[Patient_ID],Hospitalvisits[Admission_Date])</f>
        <v>44571</v>
      </c>
      <c r="J205">
        <f>_xlfn.XLOOKUP(Patientsdetails9[[#This Row],[Patient_ID]],Hospitalvisits[Patient_ID],Hospitalvisits[Discharge_Date])</f>
        <v>44577</v>
      </c>
      <c r="K205">
        <f>Patientsdetails9[[#This Row],[Discharge Date]]-Patientsdetails9[[#This Row],[Admission Date]]</f>
        <v>6</v>
      </c>
      <c r="L205" t="str">
        <f>_xlfn.XLOOKUP(Patientsdetails9[[#This Row],[Patient_ID]],Hospitalvisits[Patient_ID],Hospitalvisits[Medical_Condition])</f>
        <v>Hypertension</v>
      </c>
      <c r="M205" t="str">
        <f>_xlfn.XLOOKUP(Patientsdetails9[[#This Row],[Patient_ID]],Hospitalvisits[Patient_ID],Hospitalvisits[Department])</f>
        <v>Cardiology</v>
      </c>
      <c r="N205">
        <f>_xlfn.XLOOKUP(Patientsdetails9[[#This Row],[Patient_ID]],Financials[Patient_ID],Financials[Total_Bill_Amount])</f>
        <v>11737</v>
      </c>
      <c r="O205">
        <f>VLOOKUP(Patientsdetails9[[#This Row],[Patient_ID]],Financials[],5,FALSE)</f>
        <v>10024.261126765439</v>
      </c>
      <c r="P205">
        <f>VLOOKUP(Patientsdetails9[[#This Row],[Patient_ID]],Financials[],6,FALSE)</f>
        <v>1712.7388732345639</v>
      </c>
      <c r="Q205" t="str">
        <f>+_xlfn.XLOOKUP(Patientsdetails9[[#This Row],[Patient_ID]],Hospitalvisits[Patient_ID],Hospitalvisits[Hospital_Bed])</f>
        <v>Private Room</v>
      </c>
      <c r="R205">
        <f>_xlfn.XLOOKUP(Patientsdetails9[[#This Row],[Patient_ID]],Hospitalvisits[Patient_ID],Hospitalvisits[Doctor_ID])</f>
        <v>187</v>
      </c>
      <c r="S205" t="str">
        <f>_xlfn.XLOOKUP(Patientsdetails9[[#This Row],[Doctor ID]],Medicals[Doctor_ID],Medicals[Department])</f>
        <v>Orthopedics</v>
      </c>
      <c r="T205">
        <f>_xlfn.XLOOKUP(Patientsdetails9[[#This Row],[Doctor ID]],Medicals[Doctor_ID],Medicals[Nurse_to_Patient_Ratio])</f>
        <v>6</v>
      </c>
      <c r="U205" t="str">
        <f>IFERROR(_xlfn.XLOOKUP(Patientsdetails9[[#This Row],[Patient_ID]],Emergency[Patient_ID],Emergency[ER_Visit_ID]),"No Visit")</f>
        <v>No Visit</v>
      </c>
    </row>
    <row r="206" spans="1:21">
      <c r="A206">
        <v>227</v>
      </c>
      <c r="B206" t="s">
        <v>240</v>
      </c>
      <c r="C206">
        <v>83</v>
      </c>
      <c r="D206" t="s">
        <v>12</v>
      </c>
      <c r="E206" t="s">
        <v>18</v>
      </c>
      <c r="F206">
        <v>23.398690980143481</v>
      </c>
      <c r="G206">
        <v>5</v>
      </c>
      <c r="H206">
        <v>10</v>
      </c>
      <c r="I206">
        <f>_xlfn.XLOOKUP(Patientsdetails9[[#This Row],[Patient_ID]],Hospitalvisits[Patient_ID],Hospitalvisits[Admission_Date])</f>
        <v>45209</v>
      </c>
      <c r="J206">
        <f>_xlfn.XLOOKUP(Patientsdetails9[[#This Row],[Patient_ID]],Hospitalvisits[Patient_ID],Hospitalvisits[Discharge_Date])</f>
        <v>45214</v>
      </c>
      <c r="K206">
        <f>Patientsdetails9[[#This Row],[Discharge Date]]-Patientsdetails9[[#This Row],[Admission Date]]</f>
        <v>5</v>
      </c>
      <c r="L206" t="str">
        <f>_xlfn.XLOOKUP(Patientsdetails9[[#This Row],[Patient_ID]],Hospitalvisits[Patient_ID],Hospitalvisits[Medical_Condition])</f>
        <v>Arthritis</v>
      </c>
      <c r="M206" t="str">
        <f>_xlfn.XLOOKUP(Patientsdetails9[[#This Row],[Patient_ID]],Hospitalvisits[Patient_ID],Hospitalvisits[Department])</f>
        <v>Orthopedics</v>
      </c>
      <c r="N206">
        <f>_xlfn.XLOOKUP(Patientsdetails9[[#This Row],[Patient_ID]],Financials[Patient_ID],Financials[Total_Bill_Amount])</f>
        <v>32418</v>
      </c>
      <c r="O206">
        <f>VLOOKUP(Patientsdetails9[[#This Row],[Patient_ID]],Financials[],5,FALSE)</f>
        <v>22991.54094069697</v>
      </c>
      <c r="P206">
        <f>VLOOKUP(Patientsdetails9[[#This Row],[Patient_ID]],Financials[],6,FALSE)</f>
        <v>9426.4590593030298</v>
      </c>
      <c r="Q206" t="str">
        <f>+_xlfn.XLOOKUP(Patientsdetails9[[#This Row],[Patient_ID]],Hospitalvisits[Patient_ID],Hospitalvisits[Hospital_Bed])</f>
        <v>General Ward</v>
      </c>
      <c r="R206">
        <f>_xlfn.XLOOKUP(Patientsdetails9[[#This Row],[Patient_ID]],Hospitalvisits[Patient_ID],Hospitalvisits[Doctor_ID])</f>
        <v>26</v>
      </c>
      <c r="S206" t="str">
        <f>_xlfn.XLOOKUP(Patientsdetails9[[#This Row],[Doctor ID]],Medicals[Doctor_ID],Medicals[Department])</f>
        <v>Orthopedics</v>
      </c>
      <c r="T206">
        <f>_xlfn.XLOOKUP(Patientsdetails9[[#This Row],[Doctor ID]],Medicals[Doctor_ID],Medicals[Nurse_to_Patient_Ratio])</f>
        <v>5</v>
      </c>
      <c r="U206" t="str">
        <f>IFERROR(_xlfn.XLOOKUP(Patientsdetails9[[#This Row],[Patient_ID]],Emergency[Patient_ID],Emergency[ER_Visit_ID]),"No Visit")</f>
        <v>No Visit</v>
      </c>
    </row>
    <row r="207" spans="1:21">
      <c r="A207">
        <v>229</v>
      </c>
      <c r="B207" t="s">
        <v>242</v>
      </c>
      <c r="C207">
        <v>47</v>
      </c>
      <c r="D207" t="s">
        <v>9</v>
      </c>
      <c r="E207" t="s">
        <v>16</v>
      </c>
      <c r="F207">
        <v>30.373792446386631</v>
      </c>
      <c r="G207">
        <v>2</v>
      </c>
      <c r="H207">
        <v>2</v>
      </c>
      <c r="I207">
        <f>_xlfn.XLOOKUP(Patientsdetails9[[#This Row],[Patient_ID]],Hospitalvisits[Patient_ID],Hospitalvisits[Admission_Date])</f>
        <v>44714</v>
      </c>
      <c r="J207">
        <f>_xlfn.XLOOKUP(Patientsdetails9[[#This Row],[Patient_ID]],Hospitalvisits[Patient_ID],Hospitalvisits[Discharge_Date])</f>
        <v>44717</v>
      </c>
      <c r="K207">
        <f>Patientsdetails9[[#This Row],[Discharge Date]]-Patientsdetails9[[#This Row],[Admission Date]]</f>
        <v>3</v>
      </c>
      <c r="L207" t="str">
        <f>_xlfn.XLOOKUP(Patientsdetails9[[#This Row],[Patient_ID]],Hospitalvisits[Patient_ID],Hospitalvisits[Medical_Condition])</f>
        <v>Arthritis</v>
      </c>
      <c r="M207" t="str">
        <f>_xlfn.XLOOKUP(Patientsdetails9[[#This Row],[Patient_ID]],Hospitalvisits[Patient_ID],Hospitalvisits[Department])</f>
        <v>Orthopedics</v>
      </c>
      <c r="N207">
        <f>_xlfn.XLOOKUP(Patientsdetails9[[#This Row],[Patient_ID]],Financials[Patient_ID],Financials[Total_Bill_Amount])</f>
        <v>34609</v>
      </c>
      <c r="O207">
        <f>VLOOKUP(Patientsdetails9[[#This Row],[Patient_ID]],Financials[],5,FALSE)</f>
        <v>18867.427539039661</v>
      </c>
      <c r="P207">
        <f>VLOOKUP(Patientsdetails9[[#This Row],[Patient_ID]],Financials[],6,FALSE)</f>
        <v>15741.57246096034</v>
      </c>
      <c r="Q207" t="str">
        <f>+_xlfn.XLOOKUP(Patientsdetails9[[#This Row],[Patient_ID]],Hospitalvisits[Patient_ID],Hospitalvisits[Hospital_Bed])</f>
        <v>ICU</v>
      </c>
      <c r="R207">
        <f>_xlfn.XLOOKUP(Patientsdetails9[[#This Row],[Patient_ID]],Hospitalvisits[Patient_ID],Hospitalvisits[Doctor_ID])</f>
        <v>109</v>
      </c>
      <c r="S207" t="str">
        <f>_xlfn.XLOOKUP(Patientsdetails9[[#This Row],[Doctor ID]],Medicals[Doctor_ID],Medicals[Department])</f>
        <v>Orthopedics</v>
      </c>
      <c r="T207">
        <f>_xlfn.XLOOKUP(Patientsdetails9[[#This Row],[Doctor ID]],Medicals[Doctor_ID],Medicals[Nurse_to_Patient_Ratio])</f>
        <v>13</v>
      </c>
      <c r="U207">
        <f>IFERROR(_xlfn.XLOOKUP(Patientsdetails9[[#This Row],[Patient_ID]],Emergency[Patient_ID],Emergency[ER_Visit_ID]),"No Visit")</f>
        <v>399</v>
      </c>
    </row>
    <row r="208" spans="1:21">
      <c r="A208">
        <v>230</v>
      </c>
      <c r="B208" t="s">
        <v>243</v>
      </c>
      <c r="C208">
        <v>28</v>
      </c>
      <c r="D208" t="s">
        <v>12</v>
      </c>
      <c r="E208" t="s">
        <v>16</v>
      </c>
      <c r="F208">
        <v>31.608847071273921</v>
      </c>
      <c r="G208">
        <v>1</v>
      </c>
      <c r="H208">
        <v>2</v>
      </c>
      <c r="I208">
        <f>_xlfn.XLOOKUP(Patientsdetails9[[#This Row],[Patient_ID]],Hospitalvisits[Patient_ID],Hospitalvisits[Admission_Date])</f>
        <v>44694</v>
      </c>
      <c r="J208">
        <f>_xlfn.XLOOKUP(Patientsdetails9[[#This Row],[Patient_ID]],Hospitalvisits[Patient_ID],Hospitalvisits[Discharge_Date])</f>
        <v>44698</v>
      </c>
      <c r="K208">
        <f>Patientsdetails9[[#This Row],[Discharge Date]]-Patientsdetails9[[#This Row],[Admission Date]]</f>
        <v>4</v>
      </c>
      <c r="L208" t="str">
        <f>_xlfn.XLOOKUP(Patientsdetails9[[#This Row],[Patient_ID]],Hospitalvisits[Patient_ID],Hospitalvisits[Medical_Condition])</f>
        <v>Stroke</v>
      </c>
      <c r="M208" t="str">
        <f>_xlfn.XLOOKUP(Patientsdetails9[[#This Row],[Patient_ID]],Hospitalvisits[Patient_ID],Hospitalvisits[Department])</f>
        <v>Neurology</v>
      </c>
      <c r="N208">
        <f>_xlfn.XLOOKUP(Patientsdetails9[[#This Row],[Patient_ID]],Financials[Patient_ID],Financials[Total_Bill_Amount])</f>
        <v>13737</v>
      </c>
      <c r="O208">
        <f>VLOOKUP(Patientsdetails9[[#This Row],[Patient_ID]],Financials[],5,FALSE)</f>
        <v>7118.5787481487268</v>
      </c>
      <c r="P208">
        <f>VLOOKUP(Patientsdetails9[[#This Row],[Patient_ID]],Financials[],6,FALSE)</f>
        <v>6618.4212518512732</v>
      </c>
      <c r="Q208" t="str">
        <f>+_xlfn.XLOOKUP(Patientsdetails9[[#This Row],[Patient_ID]],Hospitalvisits[Patient_ID],Hospitalvisits[Hospital_Bed])</f>
        <v>ICU</v>
      </c>
      <c r="R208">
        <f>_xlfn.XLOOKUP(Patientsdetails9[[#This Row],[Patient_ID]],Hospitalvisits[Patient_ID],Hospitalvisits[Doctor_ID])</f>
        <v>110</v>
      </c>
      <c r="S208" t="str">
        <f>_xlfn.XLOOKUP(Patientsdetails9[[#This Row],[Doctor ID]],Medicals[Doctor_ID],Medicals[Department])</f>
        <v>Neurology</v>
      </c>
      <c r="T208">
        <f>_xlfn.XLOOKUP(Patientsdetails9[[#This Row],[Doctor ID]],Medicals[Doctor_ID],Medicals[Nurse_to_Patient_Ratio])</f>
        <v>12</v>
      </c>
      <c r="U208" t="str">
        <f>IFERROR(_xlfn.XLOOKUP(Patientsdetails9[[#This Row],[Patient_ID]],Emergency[Patient_ID],Emergency[ER_Visit_ID]),"No Visit")</f>
        <v>No Visit</v>
      </c>
    </row>
    <row r="209" spans="1:21">
      <c r="A209">
        <v>231</v>
      </c>
      <c r="B209" t="s">
        <v>244</v>
      </c>
      <c r="C209">
        <v>49</v>
      </c>
      <c r="D209" t="s">
        <v>9</v>
      </c>
      <c r="E209" t="s">
        <v>10</v>
      </c>
      <c r="F209">
        <v>19.545317269579691</v>
      </c>
      <c r="G209">
        <v>0</v>
      </c>
      <c r="H209">
        <v>4</v>
      </c>
      <c r="I209">
        <f>_xlfn.XLOOKUP(Patientsdetails9[[#This Row],[Patient_ID]],Hospitalvisits[Patient_ID],Hospitalvisits[Admission_Date])</f>
        <v>45529</v>
      </c>
      <c r="J209">
        <f>_xlfn.XLOOKUP(Patientsdetails9[[#This Row],[Patient_ID]],Hospitalvisits[Patient_ID],Hospitalvisits[Discharge_Date])</f>
        <v>45531</v>
      </c>
      <c r="K209">
        <f>Patientsdetails9[[#This Row],[Discharge Date]]-Patientsdetails9[[#This Row],[Admission Date]]</f>
        <v>2</v>
      </c>
      <c r="L209" t="str">
        <f>_xlfn.XLOOKUP(Patientsdetails9[[#This Row],[Patient_ID]],Hospitalvisits[Patient_ID],Hospitalvisits[Medical_Condition])</f>
        <v>Fracture</v>
      </c>
      <c r="M209" t="str">
        <f>_xlfn.XLOOKUP(Patientsdetails9[[#This Row],[Patient_ID]],Hospitalvisits[Patient_ID],Hospitalvisits[Department])</f>
        <v>Orthopedics</v>
      </c>
      <c r="N209">
        <f>_xlfn.XLOOKUP(Patientsdetails9[[#This Row],[Patient_ID]],Financials[Patient_ID],Financials[Total_Bill_Amount])</f>
        <v>32156</v>
      </c>
      <c r="O209">
        <f>VLOOKUP(Patientsdetails9[[#This Row],[Patient_ID]],Financials[],5,FALSE)</f>
        <v>22307.281370179619</v>
      </c>
      <c r="P209">
        <f>VLOOKUP(Patientsdetails9[[#This Row],[Patient_ID]],Financials[],6,FALSE)</f>
        <v>9848.7186298203778</v>
      </c>
      <c r="Q209" t="str">
        <f>+_xlfn.XLOOKUP(Patientsdetails9[[#This Row],[Patient_ID]],Hospitalvisits[Patient_ID],Hospitalvisits[Hospital_Bed])</f>
        <v>ICU</v>
      </c>
      <c r="R209">
        <f>_xlfn.XLOOKUP(Patientsdetails9[[#This Row],[Patient_ID]],Hospitalvisits[Patient_ID],Hospitalvisits[Doctor_ID])</f>
        <v>90</v>
      </c>
      <c r="S209" t="str">
        <f>_xlfn.XLOOKUP(Patientsdetails9[[#This Row],[Doctor ID]],Medicals[Doctor_ID],Medicals[Department])</f>
        <v>Emergency</v>
      </c>
      <c r="T209">
        <f>_xlfn.XLOOKUP(Patientsdetails9[[#This Row],[Doctor ID]],Medicals[Doctor_ID],Medicals[Nurse_to_Patient_Ratio])</f>
        <v>12</v>
      </c>
      <c r="U209">
        <f>IFERROR(_xlfn.XLOOKUP(Patientsdetails9[[#This Row],[Patient_ID]],Emergency[Patient_ID],Emergency[ER_Visit_ID]),"No Visit")</f>
        <v>218</v>
      </c>
    </row>
    <row r="210" spans="1:21">
      <c r="A210">
        <v>232</v>
      </c>
      <c r="B210" t="s">
        <v>245</v>
      </c>
      <c r="C210">
        <v>71</v>
      </c>
      <c r="D210" t="s">
        <v>12</v>
      </c>
      <c r="E210" t="s">
        <v>13</v>
      </c>
      <c r="F210">
        <v>20.25302165503938</v>
      </c>
      <c r="G210">
        <v>4</v>
      </c>
      <c r="H210">
        <v>6</v>
      </c>
      <c r="I210">
        <f>_xlfn.XLOOKUP(Patientsdetails9[[#This Row],[Patient_ID]],Hospitalvisits[Patient_ID],Hospitalvisits[Admission_Date])</f>
        <v>44748</v>
      </c>
      <c r="J210">
        <f>_xlfn.XLOOKUP(Patientsdetails9[[#This Row],[Patient_ID]],Hospitalvisits[Patient_ID],Hospitalvisits[Discharge_Date])</f>
        <v>44754</v>
      </c>
      <c r="K210">
        <f>Patientsdetails9[[#This Row],[Discharge Date]]-Patientsdetails9[[#This Row],[Admission Date]]</f>
        <v>6</v>
      </c>
      <c r="L210" t="str">
        <f>_xlfn.XLOOKUP(Patientsdetails9[[#This Row],[Patient_ID]],Hospitalvisits[Patient_ID],Hospitalvisits[Medical_Condition])</f>
        <v>Tumor</v>
      </c>
      <c r="M210" t="str">
        <f>_xlfn.XLOOKUP(Patientsdetails9[[#This Row],[Patient_ID]],Hospitalvisits[Patient_ID],Hospitalvisits[Department])</f>
        <v>Oncology</v>
      </c>
      <c r="N210">
        <f>_xlfn.XLOOKUP(Patientsdetails9[[#This Row],[Patient_ID]],Financials[Patient_ID],Financials[Total_Bill_Amount])</f>
        <v>8910</v>
      </c>
      <c r="O210">
        <f>VLOOKUP(Patientsdetails9[[#This Row],[Patient_ID]],Financials[],5,FALSE)</f>
        <v>7693.192154035195</v>
      </c>
      <c r="P210">
        <f>VLOOKUP(Patientsdetails9[[#This Row],[Patient_ID]],Financials[],6,FALSE)</f>
        <v>1216.807845964805</v>
      </c>
      <c r="Q210" t="str">
        <f>+_xlfn.XLOOKUP(Patientsdetails9[[#This Row],[Patient_ID]],Hospitalvisits[Patient_ID],Hospitalvisits[Hospital_Bed])</f>
        <v>Semi-Private Room</v>
      </c>
      <c r="R210">
        <f>_xlfn.XLOOKUP(Patientsdetails9[[#This Row],[Patient_ID]],Hospitalvisits[Patient_ID],Hospitalvisits[Doctor_ID])</f>
        <v>174</v>
      </c>
      <c r="S210" t="str">
        <f>_xlfn.XLOOKUP(Patientsdetails9[[#This Row],[Doctor ID]],Medicals[Doctor_ID],Medicals[Department])</f>
        <v>Cardiology</v>
      </c>
      <c r="T210">
        <f>_xlfn.XLOOKUP(Patientsdetails9[[#This Row],[Doctor ID]],Medicals[Doctor_ID],Medicals[Nurse_to_Patient_Ratio])</f>
        <v>12</v>
      </c>
      <c r="U210">
        <f>IFERROR(_xlfn.XLOOKUP(Patientsdetails9[[#This Row],[Patient_ID]],Emergency[Patient_ID],Emergency[ER_Visit_ID]),"No Visit")</f>
        <v>91</v>
      </c>
    </row>
    <row r="211" spans="1:21">
      <c r="A211">
        <v>234</v>
      </c>
      <c r="B211" t="s">
        <v>247</v>
      </c>
      <c r="C211">
        <v>24</v>
      </c>
      <c r="D211" t="s">
        <v>9</v>
      </c>
      <c r="E211" t="s">
        <v>16</v>
      </c>
      <c r="F211">
        <v>30.609137858229492</v>
      </c>
      <c r="G211">
        <v>2</v>
      </c>
      <c r="H211">
        <v>10</v>
      </c>
      <c r="I211">
        <f>_xlfn.XLOOKUP(Patientsdetails9[[#This Row],[Patient_ID]],Hospitalvisits[Patient_ID],Hospitalvisits[Admission_Date])</f>
        <v>44659</v>
      </c>
      <c r="J211">
        <f>_xlfn.XLOOKUP(Patientsdetails9[[#This Row],[Patient_ID]],Hospitalvisits[Patient_ID],Hospitalvisits[Discharge_Date])</f>
        <v>44670</v>
      </c>
      <c r="K211">
        <f>Patientsdetails9[[#This Row],[Discharge Date]]-Patientsdetails9[[#This Row],[Admission Date]]</f>
        <v>11</v>
      </c>
      <c r="L211" t="str">
        <f>_xlfn.XLOOKUP(Patientsdetails9[[#This Row],[Patient_ID]],Hospitalvisits[Patient_ID],Hospitalvisits[Medical_Condition])</f>
        <v>Seizures</v>
      </c>
      <c r="M211" t="str">
        <f>_xlfn.XLOOKUP(Patientsdetails9[[#This Row],[Patient_ID]],Hospitalvisits[Patient_ID],Hospitalvisits[Department])</f>
        <v>Neurology</v>
      </c>
      <c r="N211">
        <f>_xlfn.XLOOKUP(Patientsdetails9[[#This Row],[Patient_ID]],Financials[Patient_ID],Financials[Total_Bill_Amount])</f>
        <v>20232</v>
      </c>
      <c r="O211">
        <f>VLOOKUP(Patientsdetails9[[#This Row],[Patient_ID]],Financials[],5,FALSE)</f>
        <v>11717.11140213338</v>
      </c>
      <c r="P211">
        <f>VLOOKUP(Patientsdetails9[[#This Row],[Patient_ID]],Financials[],6,FALSE)</f>
        <v>8514.8885978666221</v>
      </c>
      <c r="Q211" t="str">
        <f>+_xlfn.XLOOKUP(Patientsdetails9[[#This Row],[Patient_ID]],Hospitalvisits[Patient_ID],Hospitalvisits[Hospital_Bed])</f>
        <v>General Ward</v>
      </c>
      <c r="R211">
        <f>_xlfn.XLOOKUP(Patientsdetails9[[#This Row],[Patient_ID]],Hospitalvisits[Patient_ID],Hospitalvisits[Doctor_ID])</f>
        <v>30</v>
      </c>
      <c r="S211" t="str">
        <f>_xlfn.XLOOKUP(Patientsdetails9[[#This Row],[Doctor ID]],Medicals[Doctor_ID],Medicals[Department])</f>
        <v>Oncology</v>
      </c>
      <c r="T211">
        <f>_xlfn.XLOOKUP(Patientsdetails9[[#This Row],[Doctor ID]],Medicals[Doctor_ID],Medicals[Nurse_to_Patient_Ratio])</f>
        <v>22</v>
      </c>
      <c r="U211">
        <f>IFERROR(_xlfn.XLOOKUP(Patientsdetails9[[#This Row],[Patient_ID]],Emergency[Patient_ID],Emergency[ER_Visit_ID]),"No Visit")</f>
        <v>928</v>
      </c>
    </row>
    <row r="212" spans="1:21">
      <c r="A212">
        <v>235</v>
      </c>
      <c r="B212" t="s">
        <v>248</v>
      </c>
      <c r="C212">
        <v>35</v>
      </c>
      <c r="D212" t="s">
        <v>12</v>
      </c>
      <c r="E212" t="s">
        <v>18</v>
      </c>
      <c r="F212">
        <v>34.988768019414678</v>
      </c>
      <c r="G212">
        <v>4</v>
      </c>
      <c r="H212">
        <v>6</v>
      </c>
      <c r="I212">
        <f>_xlfn.XLOOKUP(Patientsdetails9[[#This Row],[Patient_ID]],Hospitalvisits[Patient_ID],Hospitalvisits[Admission_Date])</f>
        <v>45184</v>
      </c>
      <c r="J212">
        <f>_xlfn.XLOOKUP(Patientsdetails9[[#This Row],[Patient_ID]],Hospitalvisits[Patient_ID],Hospitalvisits[Discharge_Date])</f>
        <v>45192</v>
      </c>
      <c r="K212">
        <f>Patientsdetails9[[#This Row],[Discharge Date]]-Patientsdetails9[[#This Row],[Admission Date]]</f>
        <v>8</v>
      </c>
      <c r="L212" t="str">
        <f>_xlfn.XLOOKUP(Patientsdetails9[[#This Row],[Patient_ID]],Hospitalvisits[Patient_ID],Hospitalvisits[Medical_Condition])</f>
        <v>Stroke</v>
      </c>
      <c r="M212" t="str">
        <f>_xlfn.XLOOKUP(Patientsdetails9[[#This Row],[Patient_ID]],Hospitalvisits[Patient_ID],Hospitalvisits[Department])</f>
        <v>Neurology</v>
      </c>
      <c r="N212">
        <f>_xlfn.XLOOKUP(Patientsdetails9[[#This Row],[Patient_ID]],Financials[Patient_ID],Financials[Total_Bill_Amount])</f>
        <v>4570</v>
      </c>
      <c r="O212">
        <f>VLOOKUP(Patientsdetails9[[#This Row],[Patient_ID]],Financials[],5,FALSE)</f>
        <v>2775.3813439904002</v>
      </c>
      <c r="P212">
        <f>VLOOKUP(Patientsdetails9[[#This Row],[Patient_ID]],Financials[],6,FALSE)</f>
        <v>1794.6186560096</v>
      </c>
      <c r="Q212" t="str">
        <f>+_xlfn.XLOOKUP(Patientsdetails9[[#This Row],[Patient_ID]],Hospitalvisits[Patient_ID],Hospitalvisits[Hospital_Bed])</f>
        <v>General Ward</v>
      </c>
      <c r="R212">
        <f>_xlfn.XLOOKUP(Patientsdetails9[[#This Row],[Patient_ID]],Hospitalvisits[Patient_ID],Hospitalvisits[Doctor_ID])</f>
        <v>133</v>
      </c>
      <c r="S212" t="str">
        <f>_xlfn.XLOOKUP(Patientsdetails9[[#This Row],[Doctor ID]],Medicals[Doctor_ID],Medicals[Department])</f>
        <v>Emergency</v>
      </c>
      <c r="T212">
        <f>_xlfn.XLOOKUP(Patientsdetails9[[#This Row],[Doctor ID]],Medicals[Doctor_ID],Medicals[Nurse_to_Patient_Ratio])</f>
        <v>10</v>
      </c>
      <c r="U212">
        <f>IFERROR(_xlfn.XLOOKUP(Patientsdetails9[[#This Row],[Patient_ID]],Emergency[Patient_ID],Emergency[ER_Visit_ID]),"No Visit")</f>
        <v>301</v>
      </c>
    </row>
    <row r="213" spans="1:21">
      <c r="A213">
        <v>236</v>
      </c>
      <c r="B213" t="s">
        <v>249</v>
      </c>
      <c r="C213">
        <v>62</v>
      </c>
      <c r="D213" t="s">
        <v>12</v>
      </c>
      <c r="E213" t="s">
        <v>13</v>
      </c>
      <c r="F213">
        <v>33.084883754291177</v>
      </c>
      <c r="G213">
        <v>3</v>
      </c>
      <c r="H213">
        <v>9</v>
      </c>
      <c r="I213">
        <f>_xlfn.XLOOKUP(Patientsdetails9[[#This Row],[Patient_ID]],Hospitalvisits[Patient_ID],Hospitalvisits[Admission_Date])</f>
        <v>45019</v>
      </c>
      <c r="J213">
        <f>_xlfn.XLOOKUP(Patientsdetails9[[#This Row],[Patient_ID]],Hospitalvisits[Patient_ID],Hospitalvisits[Discharge_Date])</f>
        <v>45024</v>
      </c>
      <c r="K213">
        <f>Patientsdetails9[[#This Row],[Discharge Date]]-Patientsdetails9[[#This Row],[Admission Date]]</f>
        <v>5</v>
      </c>
      <c r="L213" t="str">
        <f>_xlfn.XLOOKUP(Patientsdetails9[[#This Row],[Patient_ID]],Hospitalvisits[Patient_ID],Hospitalvisits[Medical_Condition])</f>
        <v>Cancer</v>
      </c>
      <c r="M213" t="str">
        <f>_xlfn.XLOOKUP(Patientsdetails9[[#This Row],[Patient_ID]],Hospitalvisits[Patient_ID],Hospitalvisits[Department])</f>
        <v>Oncology</v>
      </c>
      <c r="N213">
        <f>_xlfn.XLOOKUP(Patientsdetails9[[#This Row],[Patient_ID]],Financials[Patient_ID],Financials[Total_Bill_Amount])</f>
        <v>14348</v>
      </c>
      <c r="O213">
        <f>VLOOKUP(Patientsdetails9[[#This Row],[Patient_ID]],Financials[],5,FALSE)</f>
        <v>11916.19669186604</v>
      </c>
      <c r="P213">
        <f>VLOOKUP(Patientsdetails9[[#This Row],[Patient_ID]],Financials[],6,FALSE)</f>
        <v>2431.8033081339622</v>
      </c>
      <c r="Q213" t="str">
        <f>+_xlfn.XLOOKUP(Patientsdetails9[[#This Row],[Patient_ID]],Hospitalvisits[Patient_ID],Hospitalvisits[Hospital_Bed])</f>
        <v>Semi-Private Room</v>
      </c>
      <c r="R213">
        <f>_xlfn.XLOOKUP(Patientsdetails9[[#This Row],[Patient_ID]],Hospitalvisits[Patient_ID],Hospitalvisits[Doctor_ID])</f>
        <v>97</v>
      </c>
      <c r="S213" t="str">
        <f>_xlfn.XLOOKUP(Patientsdetails9[[#This Row],[Doctor ID]],Medicals[Doctor_ID],Medicals[Department])</f>
        <v>Emergency</v>
      </c>
      <c r="T213">
        <f>_xlfn.XLOOKUP(Patientsdetails9[[#This Row],[Doctor ID]],Medicals[Doctor_ID],Medicals[Nurse_to_Patient_Ratio])</f>
        <v>15</v>
      </c>
      <c r="U213">
        <f>IFERROR(_xlfn.XLOOKUP(Patientsdetails9[[#This Row],[Patient_ID]],Emergency[Patient_ID],Emergency[ER_Visit_ID]),"No Visit")</f>
        <v>1411</v>
      </c>
    </row>
    <row r="214" spans="1:21">
      <c r="A214">
        <v>237</v>
      </c>
      <c r="B214" t="s">
        <v>250</v>
      </c>
      <c r="C214">
        <v>81</v>
      </c>
      <c r="D214" t="s">
        <v>12</v>
      </c>
      <c r="E214" t="s">
        <v>18</v>
      </c>
      <c r="F214">
        <v>15.842689160120949</v>
      </c>
      <c r="G214">
        <v>1</v>
      </c>
      <c r="H214">
        <v>6</v>
      </c>
      <c r="I214">
        <f>_xlfn.XLOOKUP(Patientsdetails9[[#This Row],[Patient_ID]],Hospitalvisits[Patient_ID],Hospitalvisits[Admission_Date])</f>
        <v>44969</v>
      </c>
      <c r="J214">
        <f>_xlfn.XLOOKUP(Patientsdetails9[[#This Row],[Patient_ID]],Hospitalvisits[Patient_ID],Hospitalvisits[Discharge_Date])</f>
        <v>44977</v>
      </c>
      <c r="K214">
        <f>Patientsdetails9[[#This Row],[Discharge Date]]-Patientsdetails9[[#This Row],[Admission Date]]</f>
        <v>8</v>
      </c>
      <c r="L214" t="str">
        <f>_xlfn.XLOOKUP(Patientsdetails9[[#This Row],[Patient_ID]],Hospitalvisits[Patient_ID],Hospitalvisits[Medical_Condition])</f>
        <v>Stroke</v>
      </c>
      <c r="M214" t="str">
        <f>_xlfn.XLOOKUP(Patientsdetails9[[#This Row],[Patient_ID]],Hospitalvisits[Patient_ID],Hospitalvisits[Department])</f>
        <v>Neurology</v>
      </c>
      <c r="N214">
        <f>_xlfn.XLOOKUP(Patientsdetails9[[#This Row],[Patient_ID]],Financials[Patient_ID],Financials[Total_Bill_Amount])</f>
        <v>16955</v>
      </c>
      <c r="O214">
        <f>VLOOKUP(Patientsdetails9[[#This Row],[Patient_ID]],Financials[],5,FALSE)</f>
        <v>11150.68663250296</v>
      </c>
      <c r="P214">
        <f>VLOOKUP(Patientsdetails9[[#This Row],[Patient_ID]],Financials[],6,FALSE)</f>
        <v>5804.3133674970404</v>
      </c>
      <c r="Q214" t="str">
        <f>+_xlfn.XLOOKUP(Patientsdetails9[[#This Row],[Patient_ID]],Hospitalvisits[Patient_ID],Hospitalvisits[Hospital_Bed])</f>
        <v>General Ward</v>
      </c>
      <c r="R214">
        <f>_xlfn.XLOOKUP(Patientsdetails9[[#This Row],[Patient_ID]],Hospitalvisits[Patient_ID],Hospitalvisits[Doctor_ID])</f>
        <v>126</v>
      </c>
      <c r="S214" t="str">
        <f>_xlfn.XLOOKUP(Patientsdetails9[[#This Row],[Doctor ID]],Medicals[Doctor_ID],Medicals[Department])</f>
        <v>Cardiology</v>
      </c>
      <c r="T214">
        <f>_xlfn.XLOOKUP(Patientsdetails9[[#This Row],[Doctor ID]],Medicals[Doctor_ID],Medicals[Nurse_to_Patient_Ratio])</f>
        <v>15</v>
      </c>
      <c r="U214" t="str">
        <f>IFERROR(_xlfn.XLOOKUP(Patientsdetails9[[#This Row],[Patient_ID]],Emergency[Patient_ID],Emergency[ER_Visit_ID]),"No Visit")</f>
        <v>No Visit</v>
      </c>
    </row>
    <row r="215" spans="1:21">
      <c r="A215">
        <v>238</v>
      </c>
      <c r="B215" t="s">
        <v>251</v>
      </c>
      <c r="C215">
        <v>21</v>
      </c>
      <c r="D215" t="s">
        <v>9</v>
      </c>
      <c r="E215" t="s">
        <v>10</v>
      </c>
      <c r="F215">
        <v>23.425805489570092</v>
      </c>
      <c r="G215">
        <v>1</v>
      </c>
      <c r="H215">
        <v>1</v>
      </c>
      <c r="I215">
        <f>_xlfn.XLOOKUP(Patientsdetails9[[#This Row],[Patient_ID]],Hospitalvisits[Patient_ID],Hospitalvisits[Admission_Date])</f>
        <v>44733</v>
      </c>
      <c r="J215">
        <f>_xlfn.XLOOKUP(Patientsdetails9[[#This Row],[Patient_ID]],Hospitalvisits[Patient_ID],Hospitalvisits[Discharge_Date])</f>
        <v>44740</v>
      </c>
      <c r="K215">
        <f>Patientsdetails9[[#This Row],[Discharge Date]]-Patientsdetails9[[#This Row],[Admission Date]]</f>
        <v>7</v>
      </c>
      <c r="L215" t="str">
        <f>_xlfn.XLOOKUP(Patientsdetails9[[#This Row],[Patient_ID]],Hospitalvisits[Patient_ID],Hospitalvisits[Medical_Condition])</f>
        <v>Heart Disease</v>
      </c>
      <c r="M215" t="str">
        <f>_xlfn.XLOOKUP(Patientsdetails9[[#This Row],[Patient_ID]],Hospitalvisits[Patient_ID],Hospitalvisits[Department])</f>
        <v>Cardiology</v>
      </c>
      <c r="N215">
        <f>_xlfn.XLOOKUP(Patientsdetails9[[#This Row],[Patient_ID]],Financials[Patient_ID],Financials[Total_Bill_Amount])</f>
        <v>19993</v>
      </c>
      <c r="O215">
        <f>VLOOKUP(Patientsdetails9[[#This Row],[Patient_ID]],Financials[],5,FALSE)</f>
        <v>14602.629605183551</v>
      </c>
      <c r="P215">
        <f>VLOOKUP(Patientsdetails9[[#This Row],[Patient_ID]],Financials[],6,FALSE)</f>
        <v>5390.3703948164457</v>
      </c>
      <c r="Q215" t="str">
        <f>+_xlfn.XLOOKUP(Patientsdetails9[[#This Row],[Patient_ID]],Hospitalvisits[Patient_ID],Hospitalvisits[Hospital_Bed])</f>
        <v>ICU</v>
      </c>
      <c r="R215">
        <f>_xlfn.XLOOKUP(Patientsdetails9[[#This Row],[Patient_ID]],Hospitalvisits[Patient_ID],Hospitalvisits[Doctor_ID])</f>
        <v>89</v>
      </c>
      <c r="S215" t="str">
        <f>_xlfn.XLOOKUP(Patientsdetails9[[#This Row],[Doctor ID]],Medicals[Doctor_ID],Medicals[Department])</f>
        <v>Pediatrics</v>
      </c>
      <c r="T215">
        <f>_xlfn.XLOOKUP(Patientsdetails9[[#This Row],[Doctor ID]],Medicals[Doctor_ID],Medicals[Nurse_to_Patient_Ratio])</f>
        <v>7</v>
      </c>
      <c r="U215">
        <f>IFERROR(_xlfn.XLOOKUP(Patientsdetails9[[#This Row],[Patient_ID]],Emergency[Patient_ID],Emergency[ER_Visit_ID]),"No Visit")</f>
        <v>586</v>
      </c>
    </row>
    <row r="216" spans="1:21">
      <c r="A216">
        <v>239</v>
      </c>
      <c r="B216" t="s">
        <v>252</v>
      </c>
      <c r="C216">
        <v>19</v>
      </c>
      <c r="D216" t="s">
        <v>9</v>
      </c>
      <c r="E216" t="s">
        <v>10</v>
      </c>
      <c r="F216">
        <v>36.017886494479939</v>
      </c>
      <c r="G216">
        <v>4</v>
      </c>
      <c r="H216">
        <v>2</v>
      </c>
      <c r="I216">
        <f>_xlfn.XLOOKUP(Patientsdetails9[[#This Row],[Patient_ID]],Hospitalvisits[Patient_ID],Hospitalvisits[Admission_Date])</f>
        <v>45254</v>
      </c>
      <c r="J216">
        <f>_xlfn.XLOOKUP(Patientsdetails9[[#This Row],[Patient_ID]],Hospitalvisits[Patient_ID],Hospitalvisits[Discharge_Date])</f>
        <v>45260</v>
      </c>
      <c r="K216">
        <f>Patientsdetails9[[#This Row],[Discharge Date]]-Patientsdetails9[[#This Row],[Admission Date]]</f>
        <v>6</v>
      </c>
      <c r="L216" t="str">
        <f>_xlfn.XLOOKUP(Patientsdetails9[[#This Row],[Patient_ID]],Hospitalvisits[Patient_ID],Hospitalvisits[Medical_Condition])</f>
        <v>Stroke</v>
      </c>
      <c r="M216" t="str">
        <f>_xlfn.XLOOKUP(Patientsdetails9[[#This Row],[Patient_ID]],Hospitalvisits[Patient_ID],Hospitalvisits[Department])</f>
        <v>Neurology</v>
      </c>
      <c r="N216">
        <f>_xlfn.XLOOKUP(Patientsdetails9[[#This Row],[Patient_ID]],Financials[Patient_ID],Financials[Total_Bill_Amount])</f>
        <v>21923</v>
      </c>
      <c r="O216">
        <f>VLOOKUP(Patientsdetails9[[#This Row],[Patient_ID]],Financials[],5,FALSE)</f>
        <v>16507.249635880111</v>
      </c>
      <c r="P216">
        <f>VLOOKUP(Patientsdetails9[[#This Row],[Patient_ID]],Financials[],6,FALSE)</f>
        <v>5415.7503641198891</v>
      </c>
      <c r="Q216" t="str">
        <f>+_xlfn.XLOOKUP(Patientsdetails9[[#This Row],[Patient_ID]],Hospitalvisits[Patient_ID],Hospitalvisits[Hospital_Bed])</f>
        <v>Semi-Private Room</v>
      </c>
      <c r="R216">
        <f>_xlfn.XLOOKUP(Patientsdetails9[[#This Row],[Patient_ID]],Hospitalvisits[Patient_ID],Hospitalvisits[Doctor_ID])</f>
        <v>112</v>
      </c>
      <c r="S216" t="str">
        <f>_xlfn.XLOOKUP(Patientsdetails9[[#This Row],[Doctor ID]],Medicals[Doctor_ID],Medicals[Department])</f>
        <v>Orthopedics</v>
      </c>
      <c r="T216">
        <f>_xlfn.XLOOKUP(Patientsdetails9[[#This Row],[Doctor ID]],Medicals[Doctor_ID],Medicals[Nurse_to_Patient_Ratio])</f>
        <v>29</v>
      </c>
      <c r="U216">
        <f>IFERROR(_xlfn.XLOOKUP(Patientsdetails9[[#This Row],[Patient_ID]],Emergency[Patient_ID],Emergency[ER_Visit_ID]),"No Visit")</f>
        <v>93</v>
      </c>
    </row>
    <row r="217" spans="1:21">
      <c r="A217">
        <v>241</v>
      </c>
      <c r="B217" t="s">
        <v>254</v>
      </c>
      <c r="C217">
        <v>21</v>
      </c>
      <c r="D217" t="s">
        <v>9</v>
      </c>
      <c r="E217" t="s">
        <v>16</v>
      </c>
      <c r="F217">
        <v>34.395934522217587</v>
      </c>
      <c r="G217">
        <v>1</v>
      </c>
      <c r="H217">
        <v>9</v>
      </c>
      <c r="I217">
        <f>_xlfn.XLOOKUP(Patientsdetails9[[#This Row],[Patient_ID]],Hospitalvisits[Patient_ID],Hospitalvisits[Admission_Date])</f>
        <v>44841</v>
      </c>
      <c r="J217">
        <f>_xlfn.XLOOKUP(Patientsdetails9[[#This Row],[Patient_ID]],Hospitalvisits[Patient_ID],Hospitalvisits[Discharge_Date])</f>
        <v>44843</v>
      </c>
      <c r="K217">
        <f>Patientsdetails9[[#This Row],[Discharge Date]]-Patientsdetails9[[#This Row],[Admission Date]]</f>
        <v>2</v>
      </c>
      <c r="L217" t="str">
        <f>_xlfn.XLOOKUP(Patientsdetails9[[#This Row],[Patient_ID]],Hospitalvisits[Patient_ID],Hospitalvisits[Medical_Condition])</f>
        <v>Allergies</v>
      </c>
      <c r="M217" t="str">
        <f>_xlfn.XLOOKUP(Patientsdetails9[[#This Row],[Patient_ID]],Hospitalvisits[Patient_ID],Hospitalvisits[Department])</f>
        <v>Pediatrics</v>
      </c>
      <c r="N217">
        <f>_xlfn.XLOOKUP(Patientsdetails9[[#This Row],[Patient_ID]],Financials[Patient_ID],Financials[Total_Bill_Amount])</f>
        <v>12910</v>
      </c>
      <c r="O217">
        <f>VLOOKUP(Patientsdetails9[[#This Row],[Patient_ID]],Financials[],5,FALSE)</f>
        <v>11113.71333022141</v>
      </c>
      <c r="P217">
        <f>VLOOKUP(Patientsdetails9[[#This Row],[Patient_ID]],Financials[],6,FALSE)</f>
        <v>1796.2866697785939</v>
      </c>
      <c r="Q217" t="str">
        <f>+_xlfn.XLOOKUP(Patientsdetails9[[#This Row],[Patient_ID]],Hospitalvisits[Patient_ID],Hospitalvisits[Hospital_Bed])</f>
        <v>General Ward</v>
      </c>
      <c r="R217">
        <f>_xlfn.XLOOKUP(Patientsdetails9[[#This Row],[Patient_ID]],Hospitalvisits[Patient_ID],Hospitalvisits[Doctor_ID])</f>
        <v>134</v>
      </c>
      <c r="S217" t="str">
        <f>_xlfn.XLOOKUP(Patientsdetails9[[#This Row],[Doctor ID]],Medicals[Doctor_ID],Medicals[Department])</f>
        <v>Pediatrics</v>
      </c>
      <c r="T217">
        <f>_xlfn.XLOOKUP(Patientsdetails9[[#This Row],[Doctor ID]],Medicals[Doctor_ID],Medicals[Nurse_to_Patient_Ratio])</f>
        <v>18</v>
      </c>
      <c r="U217">
        <f>IFERROR(_xlfn.XLOOKUP(Patientsdetails9[[#This Row],[Patient_ID]],Emergency[Patient_ID],Emergency[ER_Visit_ID]),"No Visit")</f>
        <v>286</v>
      </c>
    </row>
    <row r="218" spans="1:21">
      <c r="A218">
        <v>243</v>
      </c>
      <c r="B218" t="s">
        <v>256</v>
      </c>
      <c r="C218">
        <v>75</v>
      </c>
      <c r="D218" t="s">
        <v>9</v>
      </c>
      <c r="E218" t="s">
        <v>18</v>
      </c>
      <c r="F218">
        <v>25.654132570278371</v>
      </c>
      <c r="G218">
        <v>1</v>
      </c>
      <c r="H218">
        <v>2</v>
      </c>
      <c r="I218">
        <f>_xlfn.XLOOKUP(Patientsdetails9[[#This Row],[Patient_ID]],Hospitalvisits[Patient_ID],Hospitalvisits[Admission_Date])</f>
        <v>44607</v>
      </c>
      <c r="J218">
        <f>_xlfn.XLOOKUP(Patientsdetails9[[#This Row],[Patient_ID]],Hospitalvisits[Patient_ID],Hospitalvisits[Discharge_Date])</f>
        <v>44608</v>
      </c>
      <c r="K218">
        <f>Patientsdetails9[[#This Row],[Discharge Date]]-Patientsdetails9[[#This Row],[Admission Date]]</f>
        <v>1</v>
      </c>
      <c r="L218" t="str">
        <f>_xlfn.XLOOKUP(Patientsdetails9[[#This Row],[Patient_ID]],Hospitalvisits[Patient_ID],Hospitalvisits[Medical_Condition])</f>
        <v>Allergies</v>
      </c>
      <c r="M218" t="str">
        <f>_xlfn.XLOOKUP(Patientsdetails9[[#This Row],[Patient_ID]],Hospitalvisits[Patient_ID],Hospitalvisits[Department])</f>
        <v>Pediatrics</v>
      </c>
      <c r="N218">
        <f>_xlfn.XLOOKUP(Patientsdetails9[[#This Row],[Patient_ID]],Financials[Patient_ID],Financials[Total_Bill_Amount])</f>
        <v>23054</v>
      </c>
      <c r="O218">
        <f>VLOOKUP(Patientsdetails9[[#This Row],[Patient_ID]],Financials[],5,FALSE)</f>
        <v>19923.510634545761</v>
      </c>
      <c r="P218">
        <f>VLOOKUP(Patientsdetails9[[#This Row],[Patient_ID]],Financials[],6,FALSE)</f>
        <v>3130.4893654542429</v>
      </c>
      <c r="Q218" t="str">
        <f>+_xlfn.XLOOKUP(Patientsdetails9[[#This Row],[Patient_ID]],Hospitalvisits[Patient_ID],Hospitalvisits[Hospital_Bed])</f>
        <v>Private Room</v>
      </c>
      <c r="R218">
        <f>_xlfn.XLOOKUP(Patientsdetails9[[#This Row],[Patient_ID]],Hospitalvisits[Patient_ID],Hospitalvisits[Doctor_ID])</f>
        <v>60</v>
      </c>
      <c r="S218" t="str">
        <f>_xlfn.XLOOKUP(Patientsdetails9[[#This Row],[Doctor ID]],Medicals[Doctor_ID],Medicals[Department])</f>
        <v>Pediatrics</v>
      </c>
      <c r="T218">
        <f>_xlfn.XLOOKUP(Patientsdetails9[[#This Row],[Doctor ID]],Medicals[Doctor_ID],Medicals[Nurse_to_Patient_Ratio])</f>
        <v>8</v>
      </c>
      <c r="U218">
        <f>IFERROR(_xlfn.XLOOKUP(Patientsdetails9[[#This Row],[Patient_ID]],Emergency[Patient_ID],Emergency[ER_Visit_ID]),"No Visit")</f>
        <v>472</v>
      </c>
    </row>
    <row r="219" spans="1:21">
      <c r="A219">
        <v>244</v>
      </c>
      <c r="B219" t="s">
        <v>257</v>
      </c>
      <c r="C219">
        <v>7</v>
      </c>
      <c r="D219" t="s">
        <v>9</v>
      </c>
      <c r="E219" t="s">
        <v>10</v>
      </c>
      <c r="F219">
        <v>24.860224230088019</v>
      </c>
      <c r="G219">
        <v>5</v>
      </c>
      <c r="H219">
        <v>2</v>
      </c>
      <c r="I219">
        <f>_xlfn.XLOOKUP(Patientsdetails9[[#This Row],[Patient_ID]],Hospitalvisits[Patient_ID],Hospitalvisits[Admission_Date])</f>
        <v>44624</v>
      </c>
      <c r="J219">
        <f>_xlfn.XLOOKUP(Patientsdetails9[[#This Row],[Patient_ID]],Hospitalvisits[Patient_ID],Hospitalvisits[Discharge_Date])</f>
        <v>44631</v>
      </c>
      <c r="K219">
        <f>Patientsdetails9[[#This Row],[Discharge Date]]-Patientsdetails9[[#This Row],[Admission Date]]</f>
        <v>7</v>
      </c>
      <c r="L219" t="str">
        <f>_xlfn.XLOOKUP(Patientsdetails9[[#This Row],[Patient_ID]],Hospitalvisits[Patient_ID],Hospitalvisits[Medical_Condition])</f>
        <v>Tumor</v>
      </c>
      <c r="M219" t="str">
        <f>_xlfn.XLOOKUP(Patientsdetails9[[#This Row],[Patient_ID]],Hospitalvisits[Patient_ID],Hospitalvisits[Department])</f>
        <v>Oncology</v>
      </c>
      <c r="N219">
        <f>_xlfn.XLOOKUP(Patientsdetails9[[#This Row],[Patient_ID]],Financials[Patient_ID],Financials[Total_Bill_Amount])</f>
        <v>23719</v>
      </c>
      <c r="O219">
        <f>VLOOKUP(Patientsdetails9[[#This Row],[Patient_ID]],Financials[],5,FALSE)</f>
        <v>19516.980991360109</v>
      </c>
      <c r="P219">
        <f>VLOOKUP(Patientsdetails9[[#This Row],[Patient_ID]],Financials[],6,FALSE)</f>
        <v>4202.019008639887</v>
      </c>
      <c r="Q219" t="str">
        <f>+_xlfn.XLOOKUP(Patientsdetails9[[#This Row],[Patient_ID]],Hospitalvisits[Patient_ID],Hospitalvisits[Hospital_Bed])</f>
        <v>ICU</v>
      </c>
      <c r="R219">
        <f>_xlfn.XLOOKUP(Patientsdetails9[[#This Row],[Patient_ID]],Hospitalvisits[Patient_ID],Hospitalvisits[Doctor_ID])</f>
        <v>45</v>
      </c>
      <c r="S219" t="str">
        <f>_xlfn.XLOOKUP(Patientsdetails9[[#This Row],[Doctor ID]],Medicals[Doctor_ID],Medicals[Department])</f>
        <v>Pediatrics</v>
      </c>
      <c r="T219">
        <f>_xlfn.XLOOKUP(Patientsdetails9[[#This Row],[Doctor ID]],Medicals[Doctor_ID],Medicals[Nurse_to_Patient_Ratio])</f>
        <v>27</v>
      </c>
      <c r="U219">
        <f>IFERROR(_xlfn.XLOOKUP(Patientsdetails9[[#This Row],[Patient_ID]],Emergency[Patient_ID],Emergency[ER_Visit_ID]),"No Visit")</f>
        <v>403</v>
      </c>
    </row>
    <row r="220" spans="1:21">
      <c r="A220">
        <v>245</v>
      </c>
      <c r="B220" t="s">
        <v>258</v>
      </c>
      <c r="C220">
        <v>56</v>
      </c>
      <c r="D220" t="s">
        <v>12</v>
      </c>
      <c r="E220" t="s">
        <v>18</v>
      </c>
      <c r="F220">
        <v>25.01819946181767</v>
      </c>
      <c r="G220">
        <v>3</v>
      </c>
      <c r="H220">
        <v>5</v>
      </c>
      <c r="I220">
        <f>_xlfn.XLOOKUP(Patientsdetails9[[#This Row],[Patient_ID]],Hospitalvisits[Patient_ID],Hospitalvisits[Admission_Date])</f>
        <v>44861</v>
      </c>
      <c r="J220">
        <f>_xlfn.XLOOKUP(Patientsdetails9[[#This Row],[Patient_ID]],Hospitalvisits[Patient_ID],Hospitalvisits[Discharge_Date])</f>
        <v>44869</v>
      </c>
      <c r="K220">
        <f>Patientsdetails9[[#This Row],[Discharge Date]]-Patientsdetails9[[#This Row],[Admission Date]]</f>
        <v>8</v>
      </c>
      <c r="L220" t="str">
        <f>_xlfn.XLOOKUP(Patientsdetails9[[#This Row],[Patient_ID]],Hospitalvisits[Patient_ID],Hospitalvisits[Medical_Condition])</f>
        <v>Internal Bleeding</v>
      </c>
      <c r="M220" t="str">
        <f>_xlfn.XLOOKUP(Patientsdetails9[[#This Row],[Patient_ID]],Hospitalvisits[Patient_ID],Hospitalvisits[Department])</f>
        <v>Emergency</v>
      </c>
      <c r="N220">
        <f>_xlfn.XLOOKUP(Patientsdetails9[[#This Row],[Patient_ID]],Financials[Patient_ID],Financials[Total_Bill_Amount])</f>
        <v>11837</v>
      </c>
      <c r="O220">
        <f>VLOOKUP(Patientsdetails9[[#This Row],[Patient_ID]],Financials[],5,FALSE)</f>
        <v>7503.5180437518702</v>
      </c>
      <c r="P220">
        <f>VLOOKUP(Patientsdetails9[[#This Row],[Patient_ID]],Financials[],6,FALSE)</f>
        <v>4333.4819562481298</v>
      </c>
      <c r="Q220" t="str">
        <f>+_xlfn.XLOOKUP(Patientsdetails9[[#This Row],[Patient_ID]],Hospitalvisits[Patient_ID],Hospitalvisits[Hospital_Bed])</f>
        <v>Semi-Private Room</v>
      </c>
      <c r="R220">
        <f>_xlfn.XLOOKUP(Patientsdetails9[[#This Row],[Patient_ID]],Hospitalvisits[Patient_ID],Hospitalvisits[Doctor_ID])</f>
        <v>57</v>
      </c>
      <c r="S220" t="str">
        <f>_xlfn.XLOOKUP(Patientsdetails9[[#This Row],[Doctor ID]],Medicals[Doctor_ID],Medicals[Department])</f>
        <v>Pediatrics</v>
      </c>
      <c r="T220">
        <f>_xlfn.XLOOKUP(Patientsdetails9[[#This Row],[Doctor ID]],Medicals[Doctor_ID],Medicals[Nurse_to_Patient_Ratio])</f>
        <v>7</v>
      </c>
      <c r="U220">
        <f>IFERROR(_xlfn.XLOOKUP(Patientsdetails9[[#This Row],[Patient_ID]],Emergency[Patient_ID],Emergency[ER_Visit_ID]),"No Visit")</f>
        <v>263</v>
      </c>
    </row>
    <row r="221" spans="1:21">
      <c r="A221">
        <v>246</v>
      </c>
      <c r="B221" t="s">
        <v>259</v>
      </c>
      <c r="C221">
        <v>29</v>
      </c>
      <c r="D221" t="s">
        <v>9</v>
      </c>
      <c r="E221" t="s">
        <v>18</v>
      </c>
      <c r="F221">
        <v>22.335820870330789</v>
      </c>
      <c r="G221">
        <v>1</v>
      </c>
      <c r="H221">
        <v>6</v>
      </c>
      <c r="I221">
        <f>_xlfn.XLOOKUP(Patientsdetails9[[#This Row],[Patient_ID]],Hospitalvisits[Patient_ID],Hospitalvisits[Admission_Date])</f>
        <v>45381</v>
      </c>
      <c r="J221">
        <f>_xlfn.XLOOKUP(Patientsdetails9[[#This Row],[Patient_ID]],Hospitalvisits[Patient_ID],Hospitalvisits[Discharge_Date])</f>
        <v>45398</v>
      </c>
      <c r="K221">
        <f>Patientsdetails9[[#This Row],[Discharge Date]]-Patientsdetails9[[#This Row],[Admission Date]]</f>
        <v>17</v>
      </c>
      <c r="L221" t="str">
        <f>_xlfn.XLOOKUP(Patientsdetails9[[#This Row],[Patient_ID]],Hospitalvisits[Patient_ID],Hospitalvisits[Medical_Condition])</f>
        <v>Tumor</v>
      </c>
      <c r="M221" t="str">
        <f>_xlfn.XLOOKUP(Patientsdetails9[[#This Row],[Patient_ID]],Hospitalvisits[Patient_ID],Hospitalvisits[Department])</f>
        <v>Oncology</v>
      </c>
      <c r="N221">
        <f>_xlfn.XLOOKUP(Patientsdetails9[[#This Row],[Patient_ID]],Financials[Patient_ID],Financials[Total_Bill_Amount])</f>
        <v>12163</v>
      </c>
      <c r="O221">
        <f>VLOOKUP(Patientsdetails9[[#This Row],[Patient_ID]],Financials[],5,FALSE)</f>
        <v>10550.758243158571</v>
      </c>
      <c r="P221">
        <f>VLOOKUP(Patientsdetails9[[#This Row],[Patient_ID]],Financials[],6,FALSE)</f>
        <v>1612.241756841428</v>
      </c>
      <c r="Q221" t="str">
        <f>+_xlfn.XLOOKUP(Patientsdetails9[[#This Row],[Patient_ID]],Hospitalvisits[Patient_ID],Hospitalvisits[Hospital_Bed])</f>
        <v>Private Room</v>
      </c>
      <c r="R221">
        <f>_xlfn.XLOOKUP(Patientsdetails9[[#This Row],[Patient_ID]],Hospitalvisits[Patient_ID],Hospitalvisits[Doctor_ID])</f>
        <v>92</v>
      </c>
      <c r="S221" t="str">
        <f>_xlfn.XLOOKUP(Patientsdetails9[[#This Row],[Doctor ID]],Medicals[Doctor_ID],Medicals[Department])</f>
        <v>Orthopedics</v>
      </c>
      <c r="T221">
        <f>_xlfn.XLOOKUP(Patientsdetails9[[#This Row],[Doctor ID]],Medicals[Doctor_ID],Medicals[Nurse_to_Patient_Ratio])</f>
        <v>27</v>
      </c>
      <c r="U221" t="str">
        <f>IFERROR(_xlfn.XLOOKUP(Patientsdetails9[[#This Row],[Patient_ID]],Emergency[Patient_ID],Emergency[ER_Visit_ID]),"No Visit")</f>
        <v>No Visit</v>
      </c>
    </row>
    <row r="222" spans="1:21">
      <c r="A222">
        <v>247</v>
      </c>
      <c r="B222" t="s">
        <v>260</v>
      </c>
      <c r="C222">
        <v>71</v>
      </c>
      <c r="D222" t="s">
        <v>12</v>
      </c>
      <c r="E222" t="s">
        <v>18</v>
      </c>
      <c r="F222">
        <v>21.809207500498989</v>
      </c>
      <c r="G222">
        <v>5</v>
      </c>
      <c r="H222">
        <v>6</v>
      </c>
      <c r="I222">
        <f>_xlfn.XLOOKUP(Patientsdetails9[[#This Row],[Patient_ID]],Hospitalvisits[Patient_ID],Hospitalvisits[Admission_Date])</f>
        <v>44862</v>
      </c>
      <c r="J222">
        <f>_xlfn.XLOOKUP(Patientsdetails9[[#This Row],[Patient_ID]],Hospitalvisits[Patient_ID],Hospitalvisits[Discharge_Date])</f>
        <v>44864</v>
      </c>
      <c r="K222">
        <f>Patientsdetails9[[#This Row],[Discharge Date]]-Patientsdetails9[[#This Row],[Admission Date]]</f>
        <v>2</v>
      </c>
      <c r="L222" t="str">
        <f>_xlfn.XLOOKUP(Patientsdetails9[[#This Row],[Patient_ID]],Hospitalvisits[Patient_ID],Hospitalvisits[Medical_Condition])</f>
        <v>Severe Trauma</v>
      </c>
      <c r="M222" t="str">
        <f>_xlfn.XLOOKUP(Patientsdetails9[[#This Row],[Patient_ID]],Hospitalvisits[Patient_ID],Hospitalvisits[Department])</f>
        <v>Emergency</v>
      </c>
      <c r="N222">
        <f>_xlfn.XLOOKUP(Patientsdetails9[[#This Row],[Patient_ID]],Financials[Patient_ID],Financials[Total_Bill_Amount])</f>
        <v>8535</v>
      </c>
      <c r="O222">
        <f>VLOOKUP(Patientsdetails9[[#This Row],[Patient_ID]],Financials[],5,FALSE)</f>
        <v>5712.863182784542</v>
      </c>
      <c r="P222">
        <f>VLOOKUP(Patientsdetails9[[#This Row],[Patient_ID]],Financials[],6,FALSE)</f>
        <v>2822.136817215458</v>
      </c>
      <c r="Q222" t="str">
        <f>+_xlfn.XLOOKUP(Patientsdetails9[[#This Row],[Patient_ID]],Hospitalvisits[Patient_ID],Hospitalvisits[Hospital_Bed])</f>
        <v>Private Room</v>
      </c>
      <c r="R222">
        <f>_xlfn.XLOOKUP(Patientsdetails9[[#This Row],[Patient_ID]],Hospitalvisits[Patient_ID],Hospitalvisits[Doctor_ID])</f>
        <v>190</v>
      </c>
      <c r="S222" t="str">
        <f>_xlfn.XLOOKUP(Patientsdetails9[[#This Row],[Doctor ID]],Medicals[Doctor_ID],Medicals[Department])</f>
        <v>Neurology</v>
      </c>
      <c r="T222">
        <f>_xlfn.XLOOKUP(Patientsdetails9[[#This Row],[Doctor ID]],Medicals[Doctor_ID],Medicals[Nurse_to_Patient_Ratio])</f>
        <v>9</v>
      </c>
      <c r="U222">
        <f>IFERROR(_xlfn.XLOOKUP(Patientsdetails9[[#This Row],[Patient_ID]],Emergency[Patient_ID],Emergency[ER_Visit_ID]),"No Visit")</f>
        <v>1116</v>
      </c>
    </row>
    <row r="223" spans="1:21">
      <c r="A223">
        <v>248</v>
      </c>
      <c r="B223" t="s">
        <v>261</v>
      </c>
      <c r="C223">
        <v>6</v>
      </c>
      <c r="D223" t="s">
        <v>12</v>
      </c>
      <c r="E223" t="s">
        <v>18</v>
      </c>
      <c r="F223">
        <v>18.69832241976729</v>
      </c>
      <c r="G223">
        <v>4</v>
      </c>
      <c r="H223">
        <v>8</v>
      </c>
      <c r="I223">
        <f>_xlfn.XLOOKUP(Patientsdetails9[[#This Row],[Patient_ID]],Hospitalvisits[Patient_ID],Hospitalvisits[Admission_Date])</f>
        <v>44688</v>
      </c>
      <c r="J223">
        <f>_xlfn.XLOOKUP(Patientsdetails9[[#This Row],[Patient_ID]],Hospitalvisits[Patient_ID],Hospitalvisits[Discharge_Date])</f>
        <v>44691</v>
      </c>
      <c r="K223">
        <f>Patientsdetails9[[#This Row],[Discharge Date]]-Patientsdetails9[[#This Row],[Admission Date]]</f>
        <v>3</v>
      </c>
      <c r="L223" t="str">
        <f>_xlfn.XLOOKUP(Patientsdetails9[[#This Row],[Patient_ID]],Hospitalvisits[Patient_ID],Hospitalvisits[Medical_Condition])</f>
        <v>Fracture</v>
      </c>
      <c r="M223" t="str">
        <f>_xlfn.XLOOKUP(Patientsdetails9[[#This Row],[Patient_ID]],Hospitalvisits[Patient_ID],Hospitalvisits[Department])</f>
        <v>Orthopedics</v>
      </c>
      <c r="N223">
        <f>_xlfn.XLOOKUP(Patientsdetails9[[#This Row],[Patient_ID]],Financials[Patient_ID],Financials[Total_Bill_Amount])</f>
        <v>18696</v>
      </c>
      <c r="O223">
        <f>VLOOKUP(Patientsdetails9[[#This Row],[Patient_ID]],Financials[],5,FALSE)</f>
        <v>16349.46903453441</v>
      </c>
      <c r="P223">
        <f>VLOOKUP(Patientsdetails9[[#This Row],[Patient_ID]],Financials[],6,FALSE)</f>
        <v>2346.530965465588</v>
      </c>
      <c r="Q223" t="str">
        <f>+_xlfn.XLOOKUP(Patientsdetails9[[#This Row],[Patient_ID]],Hospitalvisits[Patient_ID],Hospitalvisits[Hospital_Bed])</f>
        <v>ICU</v>
      </c>
      <c r="R223">
        <f>_xlfn.XLOOKUP(Patientsdetails9[[#This Row],[Patient_ID]],Hospitalvisits[Patient_ID],Hospitalvisits[Doctor_ID])</f>
        <v>91</v>
      </c>
      <c r="S223" t="str">
        <f>_xlfn.XLOOKUP(Patientsdetails9[[#This Row],[Doctor ID]],Medicals[Doctor_ID],Medicals[Department])</f>
        <v>Emergency</v>
      </c>
      <c r="T223">
        <f>_xlfn.XLOOKUP(Patientsdetails9[[#This Row],[Doctor ID]],Medicals[Doctor_ID],Medicals[Nurse_to_Patient_Ratio])</f>
        <v>29</v>
      </c>
      <c r="U223">
        <f>IFERROR(_xlfn.XLOOKUP(Patientsdetails9[[#This Row],[Patient_ID]],Emergency[Patient_ID],Emergency[ER_Visit_ID]),"No Visit")</f>
        <v>587</v>
      </c>
    </row>
    <row r="224" spans="1:21">
      <c r="A224">
        <v>249</v>
      </c>
      <c r="B224" t="s">
        <v>262</v>
      </c>
      <c r="C224">
        <v>54</v>
      </c>
      <c r="D224" t="s">
        <v>12</v>
      </c>
      <c r="E224" t="s">
        <v>10</v>
      </c>
      <c r="F224">
        <v>18.351524482966479</v>
      </c>
      <c r="G224">
        <v>5</v>
      </c>
      <c r="H224">
        <v>10</v>
      </c>
      <c r="I224">
        <f>_xlfn.XLOOKUP(Patientsdetails9[[#This Row],[Patient_ID]],Hospitalvisits[Patient_ID],Hospitalvisits[Admission_Date])</f>
        <v>44904</v>
      </c>
      <c r="J224">
        <f>_xlfn.XLOOKUP(Patientsdetails9[[#This Row],[Patient_ID]],Hospitalvisits[Patient_ID],Hospitalvisits[Discharge_Date])</f>
        <v>44907</v>
      </c>
      <c r="K224">
        <f>Patientsdetails9[[#This Row],[Discharge Date]]-Patientsdetails9[[#This Row],[Admission Date]]</f>
        <v>3</v>
      </c>
      <c r="L224" t="str">
        <f>_xlfn.XLOOKUP(Patientsdetails9[[#This Row],[Patient_ID]],Hospitalvisits[Patient_ID],Hospitalvisits[Medical_Condition])</f>
        <v>Hypertension</v>
      </c>
      <c r="M224" t="str">
        <f>_xlfn.XLOOKUP(Patientsdetails9[[#This Row],[Patient_ID]],Hospitalvisits[Patient_ID],Hospitalvisits[Department])</f>
        <v>Cardiology</v>
      </c>
      <c r="N224">
        <f>_xlfn.XLOOKUP(Patientsdetails9[[#This Row],[Patient_ID]],Financials[Patient_ID],Financials[Total_Bill_Amount])</f>
        <v>30220</v>
      </c>
      <c r="O224">
        <f>VLOOKUP(Patientsdetails9[[#This Row],[Patient_ID]],Financials[],5,FALSE)</f>
        <v>18492.687571162929</v>
      </c>
      <c r="P224">
        <f>VLOOKUP(Patientsdetails9[[#This Row],[Patient_ID]],Financials[],6,FALSE)</f>
        <v>11727.312428837069</v>
      </c>
      <c r="Q224" t="str">
        <f>+_xlfn.XLOOKUP(Patientsdetails9[[#This Row],[Patient_ID]],Hospitalvisits[Patient_ID],Hospitalvisits[Hospital_Bed])</f>
        <v>Semi-Private Room</v>
      </c>
      <c r="R224">
        <f>_xlfn.XLOOKUP(Patientsdetails9[[#This Row],[Patient_ID]],Hospitalvisits[Patient_ID],Hospitalvisits[Doctor_ID])</f>
        <v>154</v>
      </c>
      <c r="S224" t="str">
        <f>_xlfn.XLOOKUP(Patientsdetails9[[#This Row],[Doctor ID]],Medicals[Doctor_ID],Medicals[Department])</f>
        <v>Pediatrics</v>
      </c>
      <c r="T224">
        <f>_xlfn.XLOOKUP(Patientsdetails9[[#This Row],[Doctor ID]],Medicals[Doctor_ID],Medicals[Nurse_to_Patient_Ratio])</f>
        <v>26</v>
      </c>
      <c r="U224">
        <f>IFERROR(_xlfn.XLOOKUP(Patientsdetails9[[#This Row],[Patient_ID]],Emergency[Patient_ID],Emergency[ER_Visit_ID]),"No Visit")</f>
        <v>629</v>
      </c>
    </row>
    <row r="225" spans="1:21">
      <c r="A225">
        <v>251</v>
      </c>
      <c r="B225" t="s">
        <v>264</v>
      </c>
      <c r="C225">
        <v>23</v>
      </c>
      <c r="D225" t="s">
        <v>12</v>
      </c>
      <c r="E225" t="s">
        <v>10</v>
      </c>
      <c r="F225">
        <v>27.53605315792846</v>
      </c>
      <c r="G225">
        <v>4</v>
      </c>
      <c r="H225">
        <v>7</v>
      </c>
      <c r="I225">
        <f>_xlfn.XLOOKUP(Patientsdetails9[[#This Row],[Patient_ID]],Hospitalvisits[Patient_ID],Hospitalvisits[Admission_Date])</f>
        <v>44671</v>
      </c>
      <c r="J225">
        <f>_xlfn.XLOOKUP(Patientsdetails9[[#This Row],[Patient_ID]],Hospitalvisits[Patient_ID],Hospitalvisits[Discharge_Date])</f>
        <v>44672</v>
      </c>
      <c r="K225">
        <f>Patientsdetails9[[#This Row],[Discharge Date]]-Patientsdetails9[[#This Row],[Admission Date]]</f>
        <v>1</v>
      </c>
      <c r="L225" t="str">
        <f>_xlfn.XLOOKUP(Patientsdetails9[[#This Row],[Patient_ID]],Hospitalvisits[Patient_ID],Hospitalvisits[Medical_Condition])</f>
        <v>Allergies</v>
      </c>
      <c r="M225" t="str">
        <f>_xlfn.XLOOKUP(Patientsdetails9[[#This Row],[Patient_ID]],Hospitalvisits[Patient_ID],Hospitalvisits[Department])</f>
        <v>Pediatrics</v>
      </c>
      <c r="N225">
        <f>_xlfn.XLOOKUP(Patientsdetails9[[#This Row],[Patient_ID]],Financials[Patient_ID],Financials[Total_Bill_Amount])</f>
        <v>6483</v>
      </c>
      <c r="O225">
        <f>VLOOKUP(Patientsdetails9[[#This Row],[Patient_ID]],Financials[],5,FALSE)</f>
        <v>4494.8296048435604</v>
      </c>
      <c r="P225">
        <f>VLOOKUP(Patientsdetails9[[#This Row],[Patient_ID]],Financials[],6,FALSE)</f>
        <v>1988.17039515644</v>
      </c>
      <c r="Q225" t="str">
        <f>+_xlfn.XLOOKUP(Patientsdetails9[[#This Row],[Patient_ID]],Hospitalvisits[Patient_ID],Hospitalvisits[Hospital_Bed])</f>
        <v>ICU</v>
      </c>
      <c r="R225">
        <f>_xlfn.XLOOKUP(Patientsdetails9[[#This Row],[Patient_ID]],Hospitalvisits[Patient_ID],Hospitalvisits[Doctor_ID])</f>
        <v>14</v>
      </c>
      <c r="S225" t="str">
        <f>_xlfn.XLOOKUP(Patientsdetails9[[#This Row],[Doctor ID]],Medicals[Doctor_ID],Medicals[Department])</f>
        <v>Orthopedics</v>
      </c>
      <c r="T225">
        <f>_xlfn.XLOOKUP(Patientsdetails9[[#This Row],[Doctor ID]],Medicals[Doctor_ID],Medicals[Nurse_to_Patient_Ratio])</f>
        <v>15</v>
      </c>
      <c r="U225">
        <f>IFERROR(_xlfn.XLOOKUP(Patientsdetails9[[#This Row],[Patient_ID]],Emergency[Patient_ID],Emergency[ER_Visit_ID]),"No Visit")</f>
        <v>483</v>
      </c>
    </row>
    <row r="226" spans="1:21">
      <c r="A226">
        <v>252</v>
      </c>
      <c r="B226" t="s">
        <v>265</v>
      </c>
      <c r="C226">
        <v>28</v>
      </c>
      <c r="D226" t="s">
        <v>12</v>
      </c>
      <c r="E226" t="s">
        <v>10</v>
      </c>
      <c r="F226">
        <v>25.91444845262739</v>
      </c>
      <c r="G226">
        <v>4</v>
      </c>
      <c r="H226">
        <v>3</v>
      </c>
      <c r="I226">
        <f>_xlfn.XLOOKUP(Patientsdetails9[[#This Row],[Patient_ID]],Hospitalvisits[Patient_ID],Hospitalvisits[Admission_Date])</f>
        <v>44618</v>
      </c>
      <c r="J226">
        <f>_xlfn.XLOOKUP(Patientsdetails9[[#This Row],[Patient_ID]],Hospitalvisits[Patient_ID],Hospitalvisits[Discharge_Date])</f>
        <v>44623</v>
      </c>
      <c r="K226">
        <f>Patientsdetails9[[#This Row],[Discharge Date]]-Patientsdetails9[[#This Row],[Admission Date]]</f>
        <v>5</v>
      </c>
      <c r="L226" t="str">
        <f>_xlfn.XLOOKUP(Patientsdetails9[[#This Row],[Patient_ID]],Hospitalvisits[Patient_ID],Hospitalvisits[Medical_Condition])</f>
        <v>Tumor</v>
      </c>
      <c r="M226" t="str">
        <f>_xlfn.XLOOKUP(Patientsdetails9[[#This Row],[Patient_ID]],Hospitalvisits[Patient_ID],Hospitalvisits[Department])</f>
        <v>Oncology</v>
      </c>
      <c r="N226">
        <f>_xlfn.XLOOKUP(Patientsdetails9[[#This Row],[Patient_ID]],Financials[Patient_ID],Financials[Total_Bill_Amount])</f>
        <v>16518</v>
      </c>
      <c r="O226">
        <f>VLOOKUP(Patientsdetails9[[#This Row],[Patient_ID]],Financials[],5,FALSE)</f>
        <v>11970.02957795074</v>
      </c>
      <c r="P226">
        <f>VLOOKUP(Patientsdetails9[[#This Row],[Patient_ID]],Financials[],6,FALSE)</f>
        <v>4547.970422049264</v>
      </c>
      <c r="Q226" t="str">
        <f>+_xlfn.XLOOKUP(Patientsdetails9[[#This Row],[Patient_ID]],Hospitalvisits[Patient_ID],Hospitalvisits[Hospital_Bed])</f>
        <v>ICU</v>
      </c>
      <c r="R226">
        <f>_xlfn.XLOOKUP(Patientsdetails9[[#This Row],[Patient_ID]],Hospitalvisits[Patient_ID],Hospitalvisits[Doctor_ID])</f>
        <v>170</v>
      </c>
      <c r="S226" t="str">
        <f>_xlfn.XLOOKUP(Patientsdetails9[[#This Row],[Doctor ID]],Medicals[Doctor_ID],Medicals[Department])</f>
        <v>Cardiology</v>
      </c>
      <c r="T226">
        <f>_xlfn.XLOOKUP(Patientsdetails9[[#This Row],[Doctor ID]],Medicals[Doctor_ID],Medicals[Nurse_to_Patient_Ratio])</f>
        <v>14</v>
      </c>
      <c r="U226">
        <f>IFERROR(_xlfn.XLOOKUP(Patientsdetails9[[#This Row],[Patient_ID]],Emergency[Patient_ID],Emergency[ER_Visit_ID]),"No Visit")</f>
        <v>1153</v>
      </c>
    </row>
    <row r="227" spans="1:21">
      <c r="A227">
        <v>253</v>
      </c>
      <c r="B227" t="s">
        <v>266</v>
      </c>
      <c r="C227">
        <v>45</v>
      </c>
      <c r="D227" t="s">
        <v>9</v>
      </c>
      <c r="E227" t="s">
        <v>13</v>
      </c>
      <c r="F227">
        <v>20.070846280579229</v>
      </c>
      <c r="G227">
        <v>1</v>
      </c>
      <c r="H227">
        <v>10</v>
      </c>
      <c r="I227">
        <f>_xlfn.XLOOKUP(Patientsdetails9[[#This Row],[Patient_ID]],Hospitalvisits[Patient_ID],Hospitalvisits[Admission_Date])</f>
        <v>45340</v>
      </c>
      <c r="J227">
        <f>_xlfn.XLOOKUP(Patientsdetails9[[#This Row],[Patient_ID]],Hospitalvisits[Patient_ID],Hospitalvisits[Discharge_Date])</f>
        <v>45346</v>
      </c>
      <c r="K227">
        <f>Patientsdetails9[[#This Row],[Discharge Date]]-Patientsdetails9[[#This Row],[Admission Date]]</f>
        <v>6</v>
      </c>
      <c r="L227" t="str">
        <f>_xlfn.XLOOKUP(Patientsdetails9[[#This Row],[Patient_ID]],Hospitalvisits[Patient_ID],Hospitalvisits[Medical_Condition])</f>
        <v>Hypertension</v>
      </c>
      <c r="M227" t="str">
        <f>_xlfn.XLOOKUP(Patientsdetails9[[#This Row],[Patient_ID]],Hospitalvisits[Patient_ID],Hospitalvisits[Department])</f>
        <v>Cardiology</v>
      </c>
      <c r="N227">
        <f>_xlfn.XLOOKUP(Patientsdetails9[[#This Row],[Patient_ID]],Financials[Patient_ID],Financials[Total_Bill_Amount])</f>
        <v>14096</v>
      </c>
      <c r="O227">
        <f>VLOOKUP(Patientsdetails9[[#This Row],[Patient_ID]],Financials[],5,FALSE)</f>
        <v>10134.654270257261</v>
      </c>
      <c r="P227">
        <f>VLOOKUP(Patientsdetails9[[#This Row],[Patient_ID]],Financials[],6,FALSE)</f>
        <v>3961.3457297427408</v>
      </c>
      <c r="Q227" t="str">
        <f>+_xlfn.XLOOKUP(Patientsdetails9[[#This Row],[Patient_ID]],Hospitalvisits[Patient_ID],Hospitalvisits[Hospital_Bed])</f>
        <v>Private Room</v>
      </c>
      <c r="R227">
        <f>_xlfn.XLOOKUP(Patientsdetails9[[#This Row],[Patient_ID]],Hospitalvisits[Patient_ID],Hospitalvisits[Doctor_ID])</f>
        <v>165</v>
      </c>
      <c r="S227" t="str">
        <f>_xlfn.XLOOKUP(Patientsdetails9[[#This Row],[Doctor ID]],Medicals[Doctor_ID],Medicals[Department])</f>
        <v>Emergency</v>
      </c>
      <c r="T227">
        <f>_xlfn.XLOOKUP(Patientsdetails9[[#This Row],[Doctor ID]],Medicals[Doctor_ID],Medicals[Nurse_to_Patient_Ratio])</f>
        <v>17</v>
      </c>
      <c r="U227">
        <f>IFERROR(_xlfn.XLOOKUP(Patientsdetails9[[#This Row],[Patient_ID]],Emergency[Patient_ID],Emergency[ER_Visit_ID]),"No Visit")</f>
        <v>1288</v>
      </c>
    </row>
    <row r="228" spans="1:21">
      <c r="A228">
        <v>254</v>
      </c>
      <c r="B228" t="s">
        <v>267</v>
      </c>
      <c r="C228">
        <v>21</v>
      </c>
      <c r="D228" t="s">
        <v>12</v>
      </c>
      <c r="E228" t="s">
        <v>13</v>
      </c>
      <c r="F228">
        <v>25.695627930701288</v>
      </c>
      <c r="G228">
        <v>0</v>
      </c>
      <c r="H228">
        <v>7</v>
      </c>
      <c r="I228">
        <f>_xlfn.XLOOKUP(Patientsdetails9[[#This Row],[Patient_ID]],Hospitalvisits[Patient_ID],Hospitalvisits[Admission_Date])</f>
        <v>44581</v>
      </c>
      <c r="J228">
        <f>_xlfn.XLOOKUP(Patientsdetails9[[#This Row],[Patient_ID]],Hospitalvisits[Patient_ID],Hospitalvisits[Discharge_Date])</f>
        <v>44583</v>
      </c>
      <c r="K228">
        <f>Patientsdetails9[[#This Row],[Discharge Date]]-Patientsdetails9[[#This Row],[Admission Date]]</f>
        <v>2</v>
      </c>
      <c r="L228" t="str">
        <f>_xlfn.XLOOKUP(Patientsdetails9[[#This Row],[Patient_ID]],Hospitalvisits[Patient_ID],Hospitalvisits[Medical_Condition])</f>
        <v>Arthritis</v>
      </c>
      <c r="M228" t="str">
        <f>_xlfn.XLOOKUP(Patientsdetails9[[#This Row],[Patient_ID]],Hospitalvisits[Patient_ID],Hospitalvisits[Department])</f>
        <v>Orthopedics</v>
      </c>
      <c r="N228">
        <f>_xlfn.XLOOKUP(Patientsdetails9[[#This Row],[Patient_ID]],Financials[Patient_ID],Financials[Total_Bill_Amount])</f>
        <v>8609</v>
      </c>
      <c r="O228">
        <f>VLOOKUP(Patientsdetails9[[#This Row],[Patient_ID]],Financials[],5,FALSE)</f>
        <v>5687.8888609054529</v>
      </c>
      <c r="P228">
        <f>VLOOKUP(Patientsdetails9[[#This Row],[Patient_ID]],Financials[],6,FALSE)</f>
        <v>2921.1111390945471</v>
      </c>
      <c r="Q228" t="str">
        <f>+_xlfn.XLOOKUP(Patientsdetails9[[#This Row],[Patient_ID]],Hospitalvisits[Patient_ID],Hospitalvisits[Hospital_Bed])</f>
        <v>General Ward</v>
      </c>
      <c r="R228">
        <f>_xlfn.XLOOKUP(Patientsdetails9[[#This Row],[Patient_ID]],Hospitalvisits[Patient_ID],Hospitalvisits[Doctor_ID])</f>
        <v>95</v>
      </c>
      <c r="S228" t="str">
        <f>_xlfn.XLOOKUP(Patientsdetails9[[#This Row],[Doctor ID]],Medicals[Doctor_ID],Medicals[Department])</f>
        <v>Cardiology</v>
      </c>
      <c r="T228">
        <f>_xlfn.XLOOKUP(Patientsdetails9[[#This Row],[Doctor ID]],Medicals[Doctor_ID],Medicals[Nurse_to_Patient_Ratio])</f>
        <v>8</v>
      </c>
      <c r="U228">
        <f>IFERROR(_xlfn.XLOOKUP(Patientsdetails9[[#This Row],[Patient_ID]],Emergency[Patient_ID],Emergency[ER_Visit_ID]),"No Visit")</f>
        <v>950</v>
      </c>
    </row>
    <row r="229" spans="1:21">
      <c r="A229">
        <v>255</v>
      </c>
      <c r="B229" t="s">
        <v>268</v>
      </c>
      <c r="C229">
        <v>38</v>
      </c>
      <c r="D229" t="s">
        <v>12</v>
      </c>
      <c r="E229" t="s">
        <v>10</v>
      </c>
      <c r="F229">
        <v>30.862382052750519</v>
      </c>
      <c r="G229">
        <v>5</v>
      </c>
      <c r="H229">
        <v>3</v>
      </c>
      <c r="I229">
        <f>_xlfn.XLOOKUP(Patientsdetails9[[#This Row],[Patient_ID]],Hospitalvisits[Patient_ID],Hospitalvisits[Admission_Date])</f>
        <v>45188</v>
      </c>
      <c r="J229">
        <f>_xlfn.XLOOKUP(Patientsdetails9[[#This Row],[Patient_ID]],Hospitalvisits[Patient_ID],Hospitalvisits[Discharge_Date])</f>
        <v>45198</v>
      </c>
      <c r="K229">
        <f>Patientsdetails9[[#This Row],[Discharge Date]]-Patientsdetails9[[#This Row],[Admission Date]]</f>
        <v>10</v>
      </c>
      <c r="L229" t="str">
        <f>_xlfn.XLOOKUP(Patientsdetails9[[#This Row],[Patient_ID]],Hospitalvisits[Patient_ID],Hospitalvisits[Medical_Condition])</f>
        <v>Cancer</v>
      </c>
      <c r="M229" t="str">
        <f>_xlfn.XLOOKUP(Patientsdetails9[[#This Row],[Patient_ID]],Hospitalvisits[Patient_ID],Hospitalvisits[Department])</f>
        <v>Oncology</v>
      </c>
      <c r="N229">
        <f>_xlfn.XLOOKUP(Patientsdetails9[[#This Row],[Patient_ID]],Financials[Patient_ID],Financials[Total_Bill_Amount])</f>
        <v>32284</v>
      </c>
      <c r="O229">
        <f>VLOOKUP(Patientsdetails9[[#This Row],[Patient_ID]],Financials[],5,FALSE)</f>
        <v>25655.129274643052</v>
      </c>
      <c r="P229">
        <f>VLOOKUP(Patientsdetails9[[#This Row],[Patient_ID]],Financials[],6,FALSE)</f>
        <v>6628.8707253569519</v>
      </c>
      <c r="Q229" t="str">
        <f>+_xlfn.XLOOKUP(Patientsdetails9[[#This Row],[Patient_ID]],Hospitalvisits[Patient_ID],Hospitalvisits[Hospital_Bed])</f>
        <v>Private Room</v>
      </c>
      <c r="R229">
        <f>_xlfn.XLOOKUP(Patientsdetails9[[#This Row],[Patient_ID]],Hospitalvisits[Patient_ID],Hospitalvisits[Doctor_ID])</f>
        <v>59</v>
      </c>
      <c r="S229" t="str">
        <f>_xlfn.XLOOKUP(Patientsdetails9[[#This Row],[Doctor ID]],Medicals[Doctor_ID],Medicals[Department])</f>
        <v>Orthopedics</v>
      </c>
      <c r="T229">
        <f>_xlfn.XLOOKUP(Patientsdetails9[[#This Row],[Doctor ID]],Medicals[Doctor_ID],Medicals[Nurse_to_Patient_Ratio])</f>
        <v>20</v>
      </c>
      <c r="U229">
        <f>IFERROR(_xlfn.XLOOKUP(Patientsdetails9[[#This Row],[Patient_ID]],Emergency[Patient_ID],Emergency[ER_Visit_ID]),"No Visit")</f>
        <v>414</v>
      </c>
    </row>
    <row r="230" spans="1:21">
      <c r="A230">
        <v>256</v>
      </c>
      <c r="B230" t="s">
        <v>269</v>
      </c>
      <c r="C230">
        <v>63</v>
      </c>
      <c r="D230" t="s">
        <v>9</v>
      </c>
      <c r="E230" t="s">
        <v>18</v>
      </c>
      <c r="F230">
        <v>33.126740327192188</v>
      </c>
      <c r="G230">
        <v>4</v>
      </c>
      <c r="H230">
        <v>8</v>
      </c>
      <c r="I230">
        <f>_xlfn.XLOOKUP(Patientsdetails9[[#This Row],[Patient_ID]],Hospitalvisits[Patient_ID],Hospitalvisits[Admission_Date])</f>
        <v>44967</v>
      </c>
      <c r="J230">
        <f>_xlfn.XLOOKUP(Patientsdetails9[[#This Row],[Patient_ID]],Hospitalvisits[Patient_ID],Hospitalvisits[Discharge_Date])</f>
        <v>44971</v>
      </c>
      <c r="K230">
        <f>Patientsdetails9[[#This Row],[Discharge Date]]-Patientsdetails9[[#This Row],[Admission Date]]</f>
        <v>4</v>
      </c>
      <c r="L230" t="str">
        <f>_xlfn.XLOOKUP(Patientsdetails9[[#This Row],[Patient_ID]],Hospitalvisits[Patient_ID],Hospitalvisits[Medical_Condition])</f>
        <v>Heart Disease</v>
      </c>
      <c r="M230" t="str">
        <f>_xlfn.XLOOKUP(Patientsdetails9[[#This Row],[Patient_ID]],Hospitalvisits[Patient_ID],Hospitalvisits[Department])</f>
        <v>Cardiology</v>
      </c>
      <c r="N230">
        <f>_xlfn.XLOOKUP(Patientsdetails9[[#This Row],[Patient_ID]],Financials[Patient_ID],Financials[Total_Bill_Amount])</f>
        <v>20061</v>
      </c>
      <c r="O230">
        <f>VLOOKUP(Patientsdetails9[[#This Row],[Patient_ID]],Financials[],5,FALSE)</f>
        <v>16813.167838556448</v>
      </c>
      <c r="P230">
        <f>VLOOKUP(Patientsdetails9[[#This Row],[Patient_ID]],Financials[],6,FALSE)</f>
        <v>3247.8321614435522</v>
      </c>
      <c r="Q230" t="str">
        <f>+_xlfn.XLOOKUP(Patientsdetails9[[#This Row],[Patient_ID]],Hospitalvisits[Patient_ID],Hospitalvisits[Hospital_Bed])</f>
        <v>Private Room</v>
      </c>
      <c r="R230">
        <f>_xlfn.XLOOKUP(Patientsdetails9[[#This Row],[Patient_ID]],Hospitalvisits[Patient_ID],Hospitalvisits[Doctor_ID])</f>
        <v>195</v>
      </c>
      <c r="S230" t="str">
        <f>_xlfn.XLOOKUP(Patientsdetails9[[#This Row],[Doctor ID]],Medicals[Doctor_ID],Medicals[Department])</f>
        <v>Orthopedics</v>
      </c>
      <c r="T230">
        <f>_xlfn.XLOOKUP(Patientsdetails9[[#This Row],[Doctor ID]],Medicals[Doctor_ID],Medicals[Nurse_to_Patient_Ratio])</f>
        <v>11</v>
      </c>
      <c r="U230">
        <f>IFERROR(_xlfn.XLOOKUP(Patientsdetails9[[#This Row],[Patient_ID]],Emergency[Patient_ID],Emergency[ER_Visit_ID]),"No Visit")</f>
        <v>163</v>
      </c>
    </row>
    <row r="231" spans="1:21">
      <c r="A231">
        <v>257</v>
      </c>
      <c r="B231" t="s">
        <v>270</v>
      </c>
      <c r="C231">
        <v>35</v>
      </c>
      <c r="D231" t="s">
        <v>12</v>
      </c>
      <c r="E231" t="s">
        <v>16</v>
      </c>
      <c r="F231">
        <v>15.03786421654247</v>
      </c>
      <c r="G231">
        <v>3</v>
      </c>
      <c r="H231">
        <v>2</v>
      </c>
      <c r="I231">
        <f>_xlfn.XLOOKUP(Patientsdetails9[[#This Row],[Patient_ID]],Hospitalvisits[Patient_ID],Hospitalvisits[Admission_Date])</f>
        <v>44626</v>
      </c>
      <c r="J231">
        <f>_xlfn.XLOOKUP(Patientsdetails9[[#This Row],[Patient_ID]],Hospitalvisits[Patient_ID],Hospitalvisits[Discharge_Date])</f>
        <v>44628</v>
      </c>
      <c r="K231">
        <f>Patientsdetails9[[#This Row],[Discharge Date]]-Patientsdetails9[[#This Row],[Admission Date]]</f>
        <v>2</v>
      </c>
      <c r="L231" t="str">
        <f>_xlfn.XLOOKUP(Patientsdetails9[[#This Row],[Patient_ID]],Hospitalvisits[Patient_ID],Hospitalvisits[Medical_Condition])</f>
        <v>Arthritis</v>
      </c>
      <c r="M231" t="str">
        <f>_xlfn.XLOOKUP(Patientsdetails9[[#This Row],[Patient_ID]],Hospitalvisits[Patient_ID],Hospitalvisits[Department])</f>
        <v>Orthopedics</v>
      </c>
      <c r="N231">
        <f>_xlfn.XLOOKUP(Patientsdetails9[[#This Row],[Patient_ID]],Financials[Patient_ID],Financials[Total_Bill_Amount])</f>
        <v>33317</v>
      </c>
      <c r="O231">
        <f>VLOOKUP(Patientsdetails9[[#This Row],[Patient_ID]],Financials[],5,FALSE)</f>
        <v>22742.893369564379</v>
      </c>
      <c r="P231">
        <f>VLOOKUP(Patientsdetails9[[#This Row],[Patient_ID]],Financials[],6,FALSE)</f>
        <v>10574.106630435621</v>
      </c>
      <c r="Q231" t="str">
        <f>+_xlfn.XLOOKUP(Patientsdetails9[[#This Row],[Patient_ID]],Hospitalvisits[Patient_ID],Hospitalvisits[Hospital_Bed])</f>
        <v>Private Room</v>
      </c>
      <c r="R231">
        <f>_xlfn.XLOOKUP(Patientsdetails9[[#This Row],[Patient_ID]],Hospitalvisits[Patient_ID],Hospitalvisits[Doctor_ID])</f>
        <v>178</v>
      </c>
      <c r="S231" t="str">
        <f>_xlfn.XLOOKUP(Patientsdetails9[[#This Row],[Doctor ID]],Medicals[Doctor_ID],Medicals[Department])</f>
        <v>Neurology</v>
      </c>
      <c r="T231">
        <f>_xlfn.XLOOKUP(Patientsdetails9[[#This Row],[Doctor ID]],Medicals[Doctor_ID],Medicals[Nurse_to_Patient_Ratio])</f>
        <v>21</v>
      </c>
      <c r="U231">
        <f>IFERROR(_xlfn.XLOOKUP(Patientsdetails9[[#This Row],[Patient_ID]],Emergency[Patient_ID],Emergency[ER_Visit_ID]),"No Visit")</f>
        <v>1356</v>
      </c>
    </row>
    <row r="232" spans="1:21">
      <c r="A232">
        <v>259</v>
      </c>
      <c r="B232" t="s">
        <v>272</v>
      </c>
      <c r="C232">
        <v>31</v>
      </c>
      <c r="D232" t="s">
        <v>9</v>
      </c>
      <c r="E232" t="s">
        <v>10</v>
      </c>
      <c r="F232">
        <v>33.190374173439423</v>
      </c>
      <c r="G232">
        <v>4</v>
      </c>
      <c r="H232">
        <v>4</v>
      </c>
      <c r="I232">
        <f>_xlfn.XLOOKUP(Patientsdetails9[[#This Row],[Patient_ID]],Hospitalvisits[Patient_ID],Hospitalvisits[Admission_Date])</f>
        <v>45078</v>
      </c>
      <c r="J232">
        <f>_xlfn.XLOOKUP(Patientsdetails9[[#This Row],[Patient_ID]],Hospitalvisits[Patient_ID],Hospitalvisits[Discharge_Date])</f>
        <v>45089</v>
      </c>
      <c r="K232">
        <f>Patientsdetails9[[#This Row],[Discharge Date]]-Patientsdetails9[[#This Row],[Admission Date]]</f>
        <v>11</v>
      </c>
      <c r="L232" t="str">
        <f>_xlfn.XLOOKUP(Patientsdetails9[[#This Row],[Patient_ID]],Hospitalvisits[Patient_ID],Hospitalvisits[Medical_Condition])</f>
        <v>Tumor</v>
      </c>
      <c r="M232" t="str">
        <f>_xlfn.XLOOKUP(Patientsdetails9[[#This Row],[Patient_ID]],Hospitalvisits[Patient_ID],Hospitalvisits[Department])</f>
        <v>Oncology</v>
      </c>
      <c r="N232">
        <f>_xlfn.XLOOKUP(Patientsdetails9[[#This Row],[Patient_ID]],Financials[Patient_ID],Financials[Total_Bill_Amount])</f>
        <v>48145</v>
      </c>
      <c r="O232">
        <f>VLOOKUP(Patientsdetails9[[#This Row],[Patient_ID]],Financials[],5,FALSE)</f>
        <v>34602.598680564253</v>
      </c>
      <c r="P232">
        <f>VLOOKUP(Patientsdetails9[[#This Row],[Patient_ID]],Financials[],6,FALSE)</f>
        <v>13542.40131943575</v>
      </c>
      <c r="Q232" t="str">
        <f>+_xlfn.XLOOKUP(Patientsdetails9[[#This Row],[Patient_ID]],Hospitalvisits[Patient_ID],Hospitalvisits[Hospital_Bed])</f>
        <v>ICU</v>
      </c>
      <c r="R232">
        <f>_xlfn.XLOOKUP(Patientsdetails9[[#This Row],[Patient_ID]],Hospitalvisits[Patient_ID],Hospitalvisits[Doctor_ID])</f>
        <v>47</v>
      </c>
      <c r="S232" t="str">
        <f>_xlfn.XLOOKUP(Patientsdetails9[[#This Row],[Doctor ID]],Medicals[Doctor_ID],Medicals[Department])</f>
        <v>Oncology</v>
      </c>
      <c r="T232">
        <f>_xlfn.XLOOKUP(Patientsdetails9[[#This Row],[Doctor ID]],Medicals[Doctor_ID],Medicals[Nurse_to_Patient_Ratio])</f>
        <v>10</v>
      </c>
      <c r="U232" t="str">
        <f>IFERROR(_xlfn.XLOOKUP(Patientsdetails9[[#This Row],[Patient_ID]],Emergency[Patient_ID],Emergency[ER_Visit_ID]),"No Visit")</f>
        <v>No Visit</v>
      </c>
    </row>
    <row r="233" spans="1:21">
      <c r="A233">
        <v>260</v>
      </c>
      <c r="B233" t="s">
        <v>273</v>
      </c>
      <c r="C233">
        <v>56</v>
      </c>
      <c r="D233" t="s">
        <v>12</v>
      </c>
      <c r="E233" t="s">
        <v>18</v>
      </c>
      <c r="F233">
        <v>38.421534587814847</v>
      </c>
      <c r="G233">
        <v>0</v>
      </c>
      <c r="H233">
        <v>7</v>
      </c>
      <c r="I233">
        <f>_xlfn.XLOOKUP(Patientsdetails9[[#This Row],[Patient_ID]],Hospitalvisits[Patient_ID],Hospitalvisits[Admission_Date])</f>
        <v>44773</v>
      </c>
      <c r="J233">
        <f>_xlfn.XLOOKUP(Patientsdetails9[[#This Row],[Patient_ID]],Hospitalvisits[Patient_ID],Hospitalvisits[Discharge_Date])</f>
        <v>44778</v>
      </c>
      <c r="K233">
        <f>Patientsdetails9[[#This Row],[Discharge Date]]-Patientsdetails9[[#This Row],[Admission Date]]</f>
        <v>5</v>
      </c>
      <c r="L233" t="str">
        <f>_xlfn.XLOOKUP(Patientsdetails9[[#This Row],[Patient_ID]],Hospitalvisits[Patient_ID],Hospitalvisits[Medical_Condition])</f>
        <v>Arthritis</v>
      </c>
      <c r="M233" t="str">
        <f>_xlfn.XLOOKUP(Patientsdetails9[[#This Row],[Patient_ID]],Hospitalvisits[Patient_ID],Hospitalvisits[Department])</f>
        <v>Orthopedics</v>
      </c>
      <c r="N233">
        <f>_xlfn.XLOOKUP(Patientsdetails9[[#This Row],[Patient_ID]],Financials[Patient_ID],Financials[Total_Bill_Amount])</f>
        <v>16991</v>
      </c>
      <c r="O233">
        <f>VLOOKUP(Patientsdetails9[[#This Row],[Patient_ID]],Financials[],5,FALSE)</f>
        <v>12675.38854709818</v>
      </c>
      <c r="P233">
        <f>VLOOKUP(Patientsdetails9[[#This Row],[Patient_ID]],Financials[],6,FALSE)</f>
        <v>4315.6114529018214</v>
      </c>
      <c r="Q233" t="str">
        <f>+_xlfn.XLOOKUP(Patientsdetails9[[#This Row],[Patient_ID]],Hospitalvisits[Patient_ID],Hospitalvisits[Hospital_Bed])</f>
        <v>General Ward</v>
      </c>
      <c r="R233">
        <f>_xlfn.XLOOKUP(Patientsdetails9[[#This Row],[Patient_ID]],Hospitalvisits[Patient_ID],Hospitalvisits[Doctor_ID])</f>
        <v>45</v>
      </c>
      <c r="S233" t="str">
        <f>_xlfn.XLOOKUP(Patientsdetails9[[#This Row],[Doctor ID]],Medicals[Doctor_ID],Medicals[Department])</f>
        <v>Pediatrics</v>
      </c>
      <c r="T233">
        <f>_xlfn.XLOOKUP(Patientsdetails9[[#This Row],[Doctor ID]],Medicals[Doctor_ID],Medicals[Nurse_to_Patient_Ratio])</f>
        <v>27</v>
      </c>
      <c r="U233">
        <f>IFERROR(_xlfn.XLOOKUP(Patientsdetails9[[#This Row],[Patient_ID]],Emergency[Patient_ID],Emergency[ER_Visit_ID]),"No Visit")</f>
        <v>895</v>
      </c>
    </row>
    <row r="234" spans="1:21">
      <c r="A234">
        <v>261</v>
      </c>
      <c r="B234" t="s">
        <v>274</v>
      </c>
      <c r="C234">
        <v>65</v>
      </c>
      <c r="D234" t="s">
        <v>9</v>
      </c>
      <c r="E234" t="s">
        <v>10</v>
      </c>
      <c r="F234">
        <v>31.72995197275268</v>
      </c>
      <c r="G234">
        <v>2</v>
      </c>
      <c r="H234">
        <v>7</v>
      </c>
      <c r="I234">
        <f>_xlfn.XLOOKUP(Patientsdetails9[[#This Row],[Patient_ID]],Hospitalvisits[Patient_ID],Hospitalvisits[Admission_Date])</f>
        <v>44648</v>
      </c>
      <c r="J234">
        <f>_xlfn.XLOOKUP(Patientsdetails9[[#This Row],[Patient_ID]],Hospitalvisits[Patient_ID],Hospitalvisits[Discharge_Date])</f>
        <v>44659</v>
      </c>
      <c r="K234">
        <f>Patientsdetails9[[#This Row],[Discharge Date]]-Patientsdetails9[[#This Row],[Admission Date]]</f>
        <v>11</v>
      </c>
      <c r="L234" t="str">
        <f>_xlfn.XLOOKUP(Patientsdetails9[[#This Row],[Patient_ID]],Hospitalvisits[Patient_ID],Hospitalvisits[Medical_Condition])</f>
        <v>Tumor</v>
      </c>
      <c r="M234" t="str">
        <f>_xlfn.XLOOKUP(Patientsdetails9[[#This Row],[Patient_ID]],Hospitalvisits[Patient_ID],Hospitalvisits[Department])</f>
        <v>Oncology</v>
      </c>
      <c r="N234">
        <f>_xlfn.XLOOKUP(Patientsdetails9[[#This Row],[Patient_ID]],Financials[Patient_ID],Financials[Total_Bill_Amount])</f>
        <v>7248</v>
      </c>
      <c r="O234">
        <f>VLOOKUP(Patientsdetails9[[#This Row],[Patient_ID]],Financials[],5,FALSE)</f>
        <v>5934.7382499298392</v>
      </c>
      <c r="P234">
        <f>VLOOKUP(Patientsdetails9[[#This Row],[Patient_ID]],Financials[],6,FALSE)</f>
        <v>1313.261750070161</v>
      </c>
      <c r="Q234" t="str">
        <f>+_xlfn.XLOOKUP(Patientsdetails9[[#This Row],[Patient_ID]],Hospitalvisits[Patient_ID],Hospitalvisits[Hospital_Bed])</f>
        <v>ICU</v>
      </c>
      <c r="R234">
        <f>_xlfn.XLOOKUP(Patientsdetails9[[#This Row],[Patient_ID]],Hospitalvisits[Patient_ID],Hospitalvisits[Doctor_ID])</f>
        <v>8</v>
      </c>
      <c r="S234" t="str">
        <f>_xlfn.XLOOKUP(Patientsdetails9[[#This Row],[Doctor ID]],Medicals[Doctor_ID],Medicals[Department])</f>
        <v>Emergency</v>
      </c>
      <c r="T234">
        <f>_xlfn.XLOOKUP(Patientsdetails9[[#This Row],[Doctor ID]],Medicals[Doctor_ID],Medicals[Nurse_to_Patient_Ratio])</f>
        <v>18</v>
      </c>
      <c r="U234">
        <f>IFERROR(_xlfn.XLOOKUP(Patientsdetails9[[#This Row],[Patient_ID]],Emergency[Patient_ID],Emergency[ER_Visit_ID]),"No Visit")</f>
        <v>423</v>
      </c>
    </row>
    <row r="235" spans="1:21">
      <c r="A235">
        <v>262</v>
      </c>
      <c r="B235" t="s">
        <v>275</v>
      </c>
      <c r="C235">
        <v>60</v>
      </c>
      <c r="D235" t="s">
        <v>12</v>
      </c>
      <c r="E235" t="s">
        <v>16</v>
      </c>
      <c r="F235">
        <v>35.278849194844717</v>
      </c>
      <c r="G235">
        <v>5</v>
      </c>
      <c r="H235">
        <v>1</v>
      </c>
      <c r="I235">
        <f>_xlfn.XLOOKUP(Patientsdetails9[[#This Row],[Patient_ID]],Hospitalvisits[Patient_ID],Hospitalvisits[Admission_Date])</f>
        <v>44940</v>
      </c>
      <c r="J235">
        <f>_xlfn.XLOOKUP(Patientsdetails9[[#This Row],[Patient_ID]],Hospitalvisits[Patient_ID],Hospitalvisits[Discharge_Date])</f>
        <v>44943</v>
      </c>
      <c r="K235">
        <f>Patientsdetails9[[#This Row],[Discharge Date]]-Patientsdetails9[[#This Row],[Admission Date]]</f>
        <v>3</v>
      </c>
      <c r="L235" t="str">
        <f>_xlfn.XLOOKUP(Patientsdetails9[[#This Row],[Patient_ID]],Hospitalvisits[Patient_ID],Hospitalvisits[Medical_Condition])</f>
        <v>Heart Attack (STEMI)</v>
      </c>
      <c r="M235" t="str">
        <f>_xlfn.XLOOKUP(Patientsdetails9[[#This Row],[Patient_ID]],Hospitalvisits[Patient_ID],Hospitalvisits[Department])</f>
        <v>Cardiology</v>
      </c>
      <c r="N235">
        <f>_xlfn.XLOOKUP(Patientsdetails9[[#This Row],[Patient_ID]],Financials[Patient_ID],Financials[Total_Bill_Amount])</f>
        <v>35912</v>
      </c>
      <c r="O235">
        <f>VLOOKUP(Patientsdetails9[[#This Row],[Patient_ID]],Financials[],5,FALSE)</f>
        <v>18208.79019460062</v>
      </c>
      <c r="P235">
        <f>VLOOKUP(Patientsdetails9[[#This Row],[Patient_ID]],Financials[],6,FALSE)</f>
        <v>17703.20980539938</v>
      </c>
      <c r="Q235" t="str">
        <f>+_xlfn.XLOOKUP(Patientsdetails9[[#This Row],[Patient_ID]],Hospitalvisits[Patient_ID],Hospitalvisits[Hospital_Bed])</f>
        <v>General Ward</v>
      </c>
      <c r="R235">
        <f>_xlfn.XLOOKUP(Patientsdetails9[[#This Row],[Patient_ID]],Hospitalvisits[Patient_ID],Hospitalvisits[Doctor_ID])</f>
        <v>2</v>
      </c>
      <c r="S235" t="str">
        <f>_xlfn.XLOOKUP(Patientsdetails9[[#This Row],[Doctor ID]],Medicals[Doctor_ID],Medicals[Department])</f>
        <v>Oncology</v>
      </c>
      <c r="T235">
        <f>_xlfn.XLOOKUP(Patientsdetails9[[#This Row],[Doctor ID]],Medicals[Doctor_ID],Medicals[Nurse_to_Patient_Ratio])</f>
        <v>18</v>
      </c>
      <c r="U235">
        <f>IFERROR(_xlfn.XLOOKUP(Patientsdetails9[[#This Row],[Patient_ID]],Emergency[Patient_ID],Emergency[ER_Visit_ID]),"No Visit")</f>
        <v>711</v>
      </c>
    </row>
    <row r="236" spans="1:21">
      <c r="A236">
        <v>263</v>
      </c>
      <c r="B236" t="s">
        <v>276</v>
      </c>
      <c r="C236">
        <v>79</v>
      </c>
      <c r="D236" t="s">
        <v>9</v>
      </c>
      <c r="E236" t="s">
        <v>10</v>
      </c>
      <c r="F236">
        <v>39.645395128008708</v>
      </c>
      <c r="G236">
        <v>0</v>
      </c>
      <c r="H236">
        <v>3</v>
      </c>
      <c r="I236">
        <f>_xlfn.XLOOKUP(Patientsdetails9[[#This Row],[Patient_ID]],Hospitalvisits[Patient_ID],Hospitalvisits[Admission_Date])</f>
        <v>44794</v>
      </c>
      <c r="J236">
        <f>_xlfn.XLOOKUP(Patientsdetails9[[#This Row],[Patient_ID]],Hospitalvisits[Patient_ID],Hospitalvisits[Discharge_Date])</f>
        <v>44799</v>
      </c>
      <c r="K236">
        <f>Patientsdetails9[[#This Row],[Discharge Date]]-Patientsdetails9[[#This Row],[Admission Date]]</f>
        <v>5</v>
      </c>
      <c r="L236" t="str">
        <f>_xlfn.XLOOKUP(Patientsdetails9[[#This Row],[Patient_ID]],Hospitalvisits[Patient_ID],Hospitalvisits[Medical_Condition])</f>
        <v>Internal Bleeding</v>
      </c>
      <c r="M236" t="str">
        <f>_xlfn.XLOOKUP(Patientsdetails9[[#This Row],[Patient_ID]],Hospitalvisits[Patient_ID],Hospitalvisits[Department])</f>
        <v>Emergency</v>
      </c>
      <c r="N236">
        <f>_xlfn.XLOOKUP(Patientsdetails9[[#This Row],[Patient_ID]],Financials[Patient_ID],Financials[Total_Bill_Amount])</f>
        <v>6696</v>
      </c>
      <c r="O236">
        <f>VLOOKUP(Patientsdetails9[[#This Row],[Patient_ID]],Financials[],5,FALSE)</f>
        <v>4043.8234083130451</v>
      </c>
      <c r="P236">
        <f>VLOOKUP(Patientsdetails9[[#This Row],[Patient_ID]],Financials[],6,FALSE)</f>
        <v>2652.1765916869549</v>
      </c>
      <c r="Q236" t="str">
        <f>+_xlfn.XLOOKUP(Patientsdetails9[[#This Row],[Patient_ID]],Hospitalvisits[Patient_ID],Hospitalvisits[Hospital_Bed])</f>
        <v>Private Room</v>
      </c>
      <c r="R236">
        <f>_xlfn.XLOOKUP(Patientsdetails9[[#This Row],[Patient_ID]],Hospitalvisits[Patient_ID],Hospitalvisits[Doctor_ID])</f>
        <v>10</v>
      </c>
      <c r="S236" t="str">
        <f>_xlfn.XLOOKUP(Patientsdetails9[[#This Row],[Doctor ID]],Medicals[Doctor_ID],Medicals[Department])</f>
        <v>Oncology</v>
      </c>
      <c r="T236">
        <f>_xlfn.XLOOKUP(Patientsdetails9[[#This Row],[Doctor ID]],Medicals[Doctor_ID],Medicals[Nurse_to_Patient_Ratio])</f>
        <v>10</v>
      </c>
      <c r="U236">
        <f>IFERROR(_xlfn.XLOOKUP(Patientsdetails9[[#This Row],[Patient_ID]],Emergency[Patient_ID],Emergency[ER_Visit_ID]),"No Visit")</f>
        <v>591</v>
      </c>
    </row>
    <row r="237" spans="1:21">
      <c r="A237">
        <v>264</v>
      </c>
      <c r="B237" t="s">
        <v>277</v>
      </c>
      <c r="C237">
        <v>1</v>
      </c>
      <c r="D237" t="s">
        <v>12</v>
      </c>
      <c r="E237" t="s">
        <v>18</v>
      </c>
      <c r="F237">
        <v>16.089708028969579</v>
      </c>
      <c r="G237">
        <v>3</v>
      </c>
      <c r="H237">
        <v>4</v>
      </c>
      <c r="I237">
        <f>_xlfn.XLOOKUP(Patientsdetails9[[#This Row],[Patient_ID]],Hospitalvisits[Patient_ID],Hospitalvisits[Admission_Date])</f>
        <v>44905</v>
      </c>
      <c r="J237">
        <f>_xlfn.XLOOKUP(Patientsdetails9[[#This Row],[Patient_ID]],Hospitalvisits[Patient_ID],Hospitalvisits[Discharge_Date])</f>
        <v>44914</v>
      </c>
      <c r="K237">
        <f>Patientsdetails9[[#This Row],[Discharge Date]]-Patientsdetails9[[#This Row],[Admission Date]]</f>
        <v>9</v>
      </c>
      <c r="L237" t="str">
        <f>_xlfn.XLOOKUP(Patientsdetails9[[#This Row],[Patient_ID]],Hospitalvisits[Patient_ID],Hospitalvisits[Medical_Condition])</f>
        <v>Stroke</v>
      </c>
      <c r="M237" t="str">
        <f>_xlfn.XLOOKUP(Patientsdetails9[[#This Row],[Patient_ID]],Hospitalvisits[Patient_ID],Hospitalvisits[Department])</f>
        <v>Neurology</v>
      </c>
      <c r="N237">
        <f>_xlfn.XLOOKUP(Patientsdetails9[[#This Row],[Patient_ID]],Financials[Patient_ID],Financials[Total_Bill_Amount])</f>
        <v>11509</v>
      </c>
      <c r="O237">
        <f>VLOOKUP(Patientsdetails9[[#This Row],[Patient_ID]],Financials[],5,FALSE)</f>
        <v>6555.8846004724373</v>
      </c>
      <c r="P237">
        <f>VLOOKUP(Patientsdetails9[[#This Row],[Patient_ID]],Financials[],6,FALSE)</f>
        <v>4953.1153995275627</v>
      </c>
      <c r="Q237" t="str">
        <f>+_xlfn.XLOOKUP(Patientsdetails9[[#This Row],[Patient_ID]],Hospitalvisits[Patient_ID],Hospitalvisits[Hospital_Bed])</f>
        <v>Private Room</v>
      </c>
      <c r="R237">
        <f>_xlfn.XLOOKUP(Patientsdetails9[[#This Row],[Patient_ID]],Hospitalvisits[Patient_ID],Hospitalvisits[Doctor_ID])</f>
        <v>157</v>
      </c>
      <c r="S237" t="str">
        <f>_xlfn.XLOOKUP(Patientsdetails9[[#This Row],[Doctor ID]],Medicals[Doctor_ID],Medicals[Department])</f>
        <v>Cardiology</v>
      </c>
      <c r="T237">
        <f>_xlfn.XLOOKUP(Patientsdetails9[[#This Row],[Doctor ID]],Medicals[Doctor_ID],Medicals[Nurse_to_Patient_Ratio])</f>
        <v>26</v>
      </c>
      <c r="U237">
        <f>IFERROR(_xlfn.XLOOKUP(Patientsdetails9[[#This Row],[Patient_ID]],Emergency[Patient_ID],Emergency[ER_Visit_ID]),"No Visit")</f>
        <v>450</v>
      </c>
    </row>
    <row r="238" spans="1:21">
      <c r="A238">
        <v>265</v>
      </c>
      <c r="B238" t="s">
        <v>278</v>
      </c>
      <c r="C238">
        <v>66</v>
      </c>
      <c r="D238" t="s">
        <v>12</v>
      </c>
      <c r="E238" t="s">
        <v>16</v>
      </c>
      <c r="F238">
        <v>17.34516532715611</v>
      </c>
      <c r="G238">
        <v>2</v>
      </c>
      <c r="H238">
        <v>3</v>
      </c>
      <c r="I238">
        <f>_xlfn.XLOOKUP(Patientsdetails9[[#This Row],[Patient_ID]],Hospitalvisits[Patient_ID],Hospitalvisits[Admission_Date])</f>
        <v>44831</v>
      </c>
      <c r="J238">
        <f>_xlfn.XLOOKUP(Patientsdetails9[[#This Row],[Patient_ID]],Hospitalvisits[Patient_ID],Hospitalvisits[Discharge_Date])</f>
        <v>44835</v>
      </c>
      <c r="K238">
        <f>Patientsdetails9[[#This Row],[Discharge Date]]-Patientsdetails9[[#This Row],[Admission Date]]</f>
        <v>4</v>
      </c>
      <c r="L238" t="str">
        <f>_xlfn.XLOOKUP(Patientsdetails9[[#This Row],[Patient_ID]],Hospitalvisits[Patient_ID],Hospitalvisits[Medical_Condition])</f>
        <v>Heart Attack (STEMI)</v>
      </c>
      <c r="M238" t="str">
        <f>_xlfn.XLOOKUP(Patientsdetails9[[#This Row],[Patient_ID]],Hospitalvisits[Patient_ID],Hospitalvisits[Department])</f>
        <v>Cardiology</v>
      </c>
      <c r="N238">
        <f>_xlfn.XLOOKUP(Patientsdetails9[[#This Row],[Patient_ID]],Financials[Patient_ID],Financials[Total_Bill_Amount])</f>
        <v>21946</v>
      </c>
      <c r="O238">
        <f>VLOOKUP(Patientsdetails9[[#This Row],[Patient_ID]],Financials[],5,FALSE)</f>
        <v>12548.0132197325</v>
      </c>
      <c r="P238">
        <f>VLOOKUP(Patientsdetails9[[#This Row],[Patient_ID]],Financials[],6,FALSE)</f>
        <v>9397.9867802675035</v>
      </c>
      <c r="Q238" t="str">
        <f>+_xlfn.XLOOKUP(Patientsdetails9[[#This Row],[Patient_ID]],Hospitalvisits[Patient_ID],Hospitalvisits[Hospital_Bed])</f>
        <v>ICU</v>
      </c>
      <c r="R238">
        <f>_xlfn.XLOOKUP(Patientsdetails9[[#This Row],[Patient_ID]],Hospitalvisits[Patient_ID],Hospitalvisits[Doctor_ID])</f>
        <v>100</v>
      </c>
      <c r="S238" t="str">
        <f>_xlfn.XLOOKUP(Patientsdetails9[[#This Row],[Doctor ID]],Medicals[Doctor_ID],Medicals[Department])</f>
        <v>Orthopedics</v>
      </c>
      <c r="T238">
        <f>_xlfn.XLOOKUP(Patientsdetails9[[#This Row],[Doctor ID]],Medicals[Doctor_ID],Medicals[Nurse_to_Patient_Ratio])</f>
        <v>14</v>
      </c>
      <c r="U238" t="str">
        <f>IFERROR(_xlfn.XLOOKUP(Patientsdetails9[[#This Row],[Patient_ID]],Emergency[Patient_ID],Emergency[ER_Visit_ID]),"No Visit")</f>
        <v>No Visit</v>
      </c>
    </row>
    <row r="239" spans="1:21">
      <c r="A239">
        <v>266</v>
      </c>
      <c r="B239" t="s">
        <v>279</v>
      </c>
      <c r="C239">
        <v>25</v>
      </c>
      <c r="D239" t="s">
        <v>9</v>
      </c>
      <c r="E239" t="s">
        <v>16</v>
      </c>
      <c r="F239">
        <v>35.244981697722949</v>
      </c>
      <c r="G239">
        <v>2</v>
      </c>
      <c r="H239">
        <v>2</v>
      </c>
      <c r="I239">
        <f>_xlfn.XLOOKUP(Patientsdetails9[[#This Row],[Patient_ID]],Hospitalvisits[Patient_ID],Hospitalvisits[Admission_Date])</f>
        <v>44805</v>
      </c>
      <c r="J239">
        <f>_xlfn.XLOOKUP(Patientsdetails9[[#This Row],[Patient_ID]],Hospitalvisits[Patient_ID],Hospitalvisits[Discharge_Date])</f>
        <v>44812</v>
      </c>
      <c r="K239">
        <f>Patientsdetails9[[#This Row],[Discharge Date]]-Patientsdetails9[[#This Row],[Admission Date]]</f>
        <v>7</v>
      </c>
      <c r="L239" t="str">
        <f>_xlfn.XLOOKUP(Patientsdetails9[[#This Row],[Patient_ID]],Hospitalvisits[Patient_ID],Hospitalvisits[Medical_Condition])</f>
        <v>Stroke</v>
      </c>
      <c r="M239" t="str">
        <f>_xlfn.XLOOKUP(Patientsdetails9[[#This Row],[Patient_ID]],Hospitalvisits[Patient_ID],Hospitalvisits[Department])</f>
        <v>Neurology</v>
      </c>
      <c r="N239">
        <f>_xlfn.XLOOKUP(Patientsdetails9[[#This Row],[Patient_ID]],Financials[Patient_ID],Financials[Total_Bill_Amount])</f>
        <v>13724</v>
      </c>
      <c r="O239">
        <f>VLOOKUP(Patientsdetails9[[#This Row],[Patient_ID]],Financials[],5,FALSE)</f>
        <v>8370.1842031771648</v>
      </c>
      <c r="P239">
        <f>VLOOKUP(Patientsdetails9[[#This Row],[Patient_ID]],Financials[],6,FALSE)</f>
        <v>5353.8157968228352</v>
      </c>
      <c r="Q239" t="str">
        <f>+_xlfn.XLOOKUP(Patientsdetails9[[#This Row],[Patient_ID]],Hospitalvisits[Patient_ID],Hospitalvisits[Hospital_Bed])</f>
        <v>General Ward</v>
      </c>
      <c r="R239">
        <f>_xlfn.XLOOKUP(Patientsdetails9[[#This Row],[Patient_ID]],Hospitalvisits[Patient_ID],Hospitalvisits[Doctor_ID])</f>
        <v>76</v>
      </c>
      <c r="S239" t="str">
        <f>_xlfn.XLOOKUP(Patientsdetails9[[#This Row],[Doctor ID]],Medicals[Doctor_ID],Medicals[Department])</f>
        <v>Neurology</v>
      </c>
      <c r="T239">
        <f>_xlfn.XLOOKUP(Patientsdetails9[[#This Row],[Doctor ID]],Medicals[Doctor_ID],Medicals[Nurse_to_Patient_Ratio])</f>
        <v>30</v>
      </c>
      <c r="U239">
        <f>IFERROR(_xlfn.XLOOKUP(Patientsdetails9[[#This Row],[Patient_ID]],Emergency[Patient_ID],Emergency[ER_Visit_ID]),"No Visit")</f>
        <v>112</v>
      </c>
    </row>
    <row r="240" spans="1:21">
      <c r="A240">
        <v>267</v>
      </c>
      <c r="B240" t="s">
        <v>280</v>
      </c>
      <c r="C240">
        <v>47</v>
      </c>
      <c r="D240" t="s">
        <v>9</v>
      </c>
      <c r="E240" t="s">
        <v>10</v>
      </c>
      <c r="F240">
        <v>34.875484150422388</v>
      </c>
      <c r="G240">
        <v>3</v>
      </c>
      <c r="H240">
        <v>10</v>
      </c>
      <c r="I240">
        <f>_xlfn.XLOOKUP(Patientsdetails9[[#This Row],[Patient_ID]],Hospitalvisits[Patient_ID],Hospitalvisits[Admission_Date])</f>
        <v>44708</v>
      </c>
      <c r="J240">
        <f>_xlfn.XLOOKUP(Patientsdetails9[[#This Row],[Patient_ID]],Hospitalvisits[Patient_ID],Hospitalvisits[Discharge_Date])</f>
        <v>44711</v>
      </c>
      <c r="K240">
        <f>Patientsdetails9[[#This Row],[Discharge Date]]-Patientsdetails9[[#This Row],[Admission Date]]</f>
        <v>3</v>
      </c>
      <c r="L240" t="str">
        <f>_xlfn.XLOOKUP(Patientsdetails9[[#This Row],[Patient_ID]],Hospitalvisits[Patient_ID],Hospitalvisits[Medical_Condition])</f>
        <v>Fracture</v>
      </c>
      <c r="M240" t="str">
        <f>_xlfn.XLOOKUP(Patientsdetails9[[#This Row],[Patient_ID]],Hospitalvisits[Patient_ID],Hospitalvisits[Department])</f>
        <v>Orthopedics</v>
      </c>
      <c r="N240">
        <f>_xlfn.XLOOKUP(Patientsdetails9[[#This Row],[Patient_ID]],Financials[Patient_ID],Financials[Total_Bill_Amount])</f>
        <v>7598</v>
      </c>
      <c r="O240">
        <f>VLOOKUP(Patientsdetails9[[#This Row],[Patient_ID]],Financials[],5,FALSE)</f>
        <v>6224.9987960406661</v>
      </c>
      <c r="P240">
        <f>VLOOKUP(Patientsdetails9[[#This Row],[Patient_ID]],Financials[],6,FALSE)</f>
        <v>1373.0012039593339</v>
      </c>
      <c r="Q240" t="str">
        <f>+_xlfn.XLOOKUP(Patientsdetails9[[#This Row],[Patient_ID]],Hospitalvisits[Patient_ID],Hospitalvisits[Hospital_Bed])</f>
        <v>Semi-Private Room</v>
      </c>
      <c r="R240">
        <f>_xlfn.XLOOKUP(Patientsdetails9[[#This Row],[Patient_ID]],Hospitalvisits[Patient_ID],Hospitalvisits[Doctor_ID])</f>
        <v>124</v>
      </c>
      <c r="S240" t="str">
        <f>_xlfn.XLOOKUP(Patientsdetails9[[#This Row],[Doctor ID]],Medicals[Doctor_ID],Medicals[Department])</f>
        <v>Oncology</v>
      </c>
      <c r="T240">
        <f>_xlfn.XLOOKUP(Patientsdetails9[[#This Row],[Doctor ID]],Medicals[Doctor_ID],Medicals[Nurse_to_Patient_Ratio])</f>
        <v>6</v>
      </c>
      <c r="U240">
        <f>IFERROR(_xlfn.XLOOKUP(Patientsdetails9[[#This Row],[Patient_ID]],Emergency[Patient_ID],Emergency[ER_Visit_ID]),"No Visit")</f>
        <v>781</v>
      </c>
    </row>
    <row r="241" spans="1:21">
      <c r="A241">
        <v>268</v>
      </c>
      <c r="B241" t="s">
        <v>281</v>
      </c>
      <c r="C241">
        <v>62</v>
      </c>
      <c r="D241" t="s">
        <v>9</v>
      </c>
      <c r="E241" t="s">
        <v>18</v>
      </c>
      <c r="F241">
        <v>36.19486800036384</v>
      </c>
      <c r="G241">
        <v>4</v>
      </c>
      <c r="H241">
        <v>5</v>
      </c>
      <c r="I241">
        <f>_xlfn.XLOOKUP(Patientsdetails9[[#This Row],[Patient_ID]],Hospitalvisits[Patient_ID],Hospitalvisits[Admission_Date])</f>
        <v>44852</v>
      </c>
      <c r="J241">
        <f>_xlfn.XLOOKUP(Patientsdetails9[[#This Row],[Patient_ID]],Hospitalvisits[Patient_ID],Hospitalvisits[Discharge_Date])</f>
        <v>44859</v>
      </c>
      <c r="K241">
        <f>Patientsdetails9[[#This Row],[Discharge Date]]-Patientsdetails9[[#This Row],[Admission Date]]</f>
        <v>7</v>
      </c>
      <c r="L241" t="str">
        <f>_xlfn.XLOOKUP(Patientsdetails9[[#This Row],[Patient_ID]],Hospitalvisits[Patient_ID],Hospitalvisits[Medical_Condition])</f>
        <v>Stroke</v>
      </c>
      <c r="M241" t="str">
        <f>_xlfn.XLOOKUP(Patientsdetails9[[#This Row],[Patient_ID]],Hospitalvisits[Patient_ID],Hospitalvisits[Department])</f>
        <v>Neurology</v>
      </c>
      <c r="N241">
        <f>_xlfn.XLOOKUP(Patientsdetails9[[#This Row],[Patient_ID]],Financials[Patient_ID],Financials[Total_Bill_Amount])</f>
        <v>18606</v>
      </c>
      <c r="O241">
        <f>VLOOKUP(Patientsdetails9[[#This Row],[Patient_ID]],Financials[],5,FALSE)</f>
        <v>16463.192307117039</v>
      </c>
      <c r="P241">
        <f>VLOOKUP(Patientsdetails9[[#This Row],[Patient_ID]],Financials[],6,FALSE)</f>
        <v>2142.8076928829578</v>
      </c>
      <c r="Q241" t="str">
        <f>+_xlfn.XLOOKUP(Patientsdetails9[[#This Row],[Patient_ID]],Hospitalvisits[Patient_ID],Hospitalvisits[Hospital_Bed])</f>
        <v>Private Room</v>
      </c>
      <c r="R241">
        <f>_xlfn.XLOOKUP(Patientsdetails9[[#This Row],[Patient_ID]],Hospitalvisits[Patient_ID],Hospitalvisits[Doctor_ID])</f>
        <v>110</v>
      </c>
      <c r="S241" t="str">
        <f>_xlfn.XLOOKUP(Patientsdetails9[[#This Row],[Doctor ID]],Medicals[Doctor_ID],Medicals[Department])</f>
        <v>Neurology</v>
      </c>
      <c r="T241">
        <f>_xlfn.XLOOKUP(Patientsdetails9[[#This Row],[Doctor ID]],Medicals[Doctor_ID],Medicals[Nurse_to_Patient_Ratio])</f>
        <v>12</v>
      </c>
      <c r="U241" t="str">
        <f>IFERROR(_xlfn.XLOOKUP(Patientsdetails9[[#This Row],[Patient_ID]],Emergency[Patient_ID],Emergency[ER_Visit_ID]),"No Visit")</f>
        <v>No Visit</v>
      </c>
    </row>
    <row r="242" spans="1:21">
      <c r="A242">
        <v>269</v>
      </c>
      <c r="B242" t="s">
        <v>282</v>
      </c>
      <c r="C242">
        <v>48</v>
      </c>
      <c r="D242" t="s">
        <v>12</v>
      </c>
      <c r="E242" t="s">
        <v>16</v>
      </c>
      <c r="F242">
        <v>18.048584655194471</v>
      </c>
      <c r="G242">
        <v>5</v>
      </c>
      <c r="H242">
        <v>10</v>
      </c>
      <c r="I242">
        <f>_xlfn.XLOOKUP(Patientsdetails9[[#This Row],[Patient_ID]],Hospitalvisits[Patient_ID],Hospitalvisits[Admission_Date])</f>
        <v>44797</v>
      </c>
      <c r="J242">
        <f>_xlfn.XLOOKUP(Patientsdetails9[[#This Row],[Patient_ID]],Hospitalvisits[Patient_ID],Hospitalvisits[Discharge_Date])</f>
        <v>44800</v>
      </c>
      <c r="K242">
        <f>Patientsdetails9[[#This Row],[Discharge Date]]-Patientsdetails9[[#This Row],[Admission Date]]</f>
        <v>3</v>
      </c>
      <c r="L242" t="str">
        <f>_xlfn.XLOOKUP(Patientsdetails9[[#This Row],[Patient_ID]],Hospitalvisits[Patient_ID],Hospitalvisits[Medical_Condition])</f>
        <v>Severe Trauma</v>
      </c>
      <c r="M242" t="str">
        <f>_xlfn.XLOOKUP(Patientsdetails9[[#This Row],[Patient_ID]],Hospitalvisits[Patient_ID],Hospitalvisits[Department])</f>
        <v>Emergency</v>
      </c>
      <c r="N242">
        <f>_xlfn.XLOOKUP(Patientsdetails9[[#This Row],[Patient_ID]],Financials[Patient_ID],Financials[Total_Bill_Amount])</f>
        <v>16780</v>
      </c>
      <c r="O242">
        <f>VLOOKUP(Patientsdetails9[[#This Row],[Patient_ID]],Financials[],5,FALSE)</f>
        <v>12407.316078775129</v>
      </c>
      <c r="P242">
        <f>VLOOKUP(Patientsdetails9[[#This Row],[Patient_ID]],Financials[],6,FALSE)</f>
        <v>4372.6839212248688</v>
      </c>
      <c r="Q242" t="str">
        <f>+_xlfn.XLOOKUP(Patientsdetails9[[#This Row],[Patient_ID]],Hospitalvisits[Patient_ID],Hospitalvisits[Hospital_Bed])</f>
        <v>Private Room</v>
      </c>
      <c r="R242">
        <f>_xlfn.XLOOKUP(Patientsdetails9[[#This Row],[Patient_ID]],Hospitalvisits[Patient_ID],Hospitalvisits[Doctor_ID])</f>
        <v>56</v>
      </c>
      <c r="S242" t="str">
        <f>_xlfn.XLOOKUP(Patientsdetails9[[#This Row],[Doctor ID]],Medicals[Doctor_ID],Medicals[Department])</f>
        <v>Emergency</v>
      </c>
      <c r="T242">
        <f>_xlfn.XLOOKUP(Patientsdetails9[[#This Row],[Doctor ID]],Medicals[Doctor_ID],Medicals[Nurse_to_Patient_Ratio])</f>
        <v>30</v>
      </c>
      <c r="U242">
        <f>IFERROR(_xlfn.XLOOKUP(Patientsdetails9[[#This Row],[Patient_ID]],Emergency[Patient_ID],Emergency[ER_Visit_ID]),"No Visit")</f>
        <v>479</v>
      </c>
    </row>
    <row r="243" spans="1:21">
      <c r="A243">
        <v>270</v>
      </c>
      <c r="B243" t="s">
        <v>283</v>
      </c>
      <c r="C243">
        <v>43</v>
      </c>
      <c r="D243" t="s">
        <v>12</v>
      </c>
      <c r="E243" t="s">
        <v>16</v>
      </c>
      <c r="F243">
        <v>22.176108107252031</v>
      </c>
      <c r="G243">
        <v>5</v>
      </c>
      <c r="H243">
        <v>2</v>
      </c>
      <c r="I243">
        <f>_xlfn.XLOOKUP(Patientsdetails9[[#This Row],[Patient_ID]],Hospitalvisits[Patient_ID],Hospitalvisits[Admission_Date])</f>
        <v>44645</v>
      </c>
      <c r="J243">
        <f>_xlfn.XLOOKUP(Patientsdetails9[[#This Row],[Patient_ID]],Hospitalvisits[Patient_ID],Hospitalvisits[Discharge_Date])</f>
        <v>44655</v>
      </c>
      <c r="K243">
        <f>Patientsdetails9[[#This Row],[Discharge Date]]-Patientsdetails9[[#This Row],[Admission Date]]</f>
        <v>10</v>
      </c>
      <c r="L243" t="str">
        <f>_xlfn.XLOOKUP(Patientsdetails9[[#This Row],[Patient_ID]],Hospitalvisits[Patient_ID],Hospitalvisits[Medical_Condition])</f>
        <v>Cancer</v>
      </c>
      <c r="M243" t="str">
        <f>_xlfn.XLOOKUP(Patientsdetails9[[#This Row],[Patient_ID]],Hospitalvisits[Patient_ID],Hospitalvisits[Department])</f>
        <v>Oncology</v>
      </c>
      <c r="N243">
        <f>_xlfn.XLOOKUP(Patientsdetails9[[#This Row],[Patient_ID]],Financials[Patient_ID],Financials[Total_Bill_Amount])</f>
        <v>18925</v>
      </c>
      <c r="O243">
        <f>VLOOKUP(Patientsdetails9[[#This Row],[Patient_ID]],Financials[],5,FALSE)</f>
        <v>13595.213058205891</v>
      </c>
      <c r="P243">
        <f>VLOOKUP(Patientsdetails9[[#This Row],[Patient_ID]],Financials[],6,FALSE)</f>
        <v>5329.7869417941092</v>
      </c>
      <c r="Q243" t="str">
        <f>+_xlfn.XLOOKUP(Patientsdetails9[[#This Row],[Patient_ID]],Hospitalvisits[Patient_ID],Hospitalvisits[Hospital_Bed])</f>
        <v>ICU</v>
      </c>
      <c r="R243">
        <f>_xlfn.XLOOKUP(Patientsdetails9[[#This Row],[Patient_ID]],Hospitalvisits[Patient_ID],Hospitalvisits[Doctor_ID])</f>
        <v>189</v>
      </c>
      <c r="S243" t="str">
        <f>_xlfn.XLOOKUP(Patientsdetails9[[#This Row],[Doctor ID]],Medicals[Doctor_ID],Medicals[Department])</f>
        <v>Neurology</v>
      </c>
      <c r="T243">
        <f>_xlfn.XLOOKUP(Patientsdetails9[[#This Row],[Doctor ID]],Medicals[Doctor_ID],Medicals[Nurse_to_Patient_Ratio])</f>
        <v>30</v>
      </c>
      <c r="U243" t="str">
        <f>IFERROR(_xlfn.XLOOKUP(Patientsdetails9[[#This Row],[Patient_ID]],Emergency[Patient_ID],Emergency[ER_Visit_ID]),"No Visit")</f>
        <v>No Visit</v>
      </c>
    </row>
    <row r="244" spans="1:21">
      <c r="A244">
        <v>271</v>
      </c>
      <c r="B244" t="s">
        <v>284</v>
      </c>
      <c r="C244">
        <v>18</v>
      </c>
      <c r="D244" t="s">
        <v>12</v>
      </c>
      <c r="E244" t="s">
        <v>16</v>
      </c>
      <c r="F244">
        <v>19.879727341182068</v>
      </c>
      <c r="G244">
        <v>2</v>
      </c>
      <c r="H244">
        <v>7</v>
      </c>
      <c r="I244">
        <f>_xlfn.XLOOKUP(Patientsdetails9[[#This Row],[Patient_ID]],Hospitalvisits[Patient_ID],Hospitalvisits[Admission_Date])</f>
        <v>44977</v>
      </c>
      <c r="J244">
        <f>_xlfn.XLOOKUP(Patientsdetails9[[#This Row],[Patient_ID]],Hospitalvisits[Patient_ID],Hospitalvisits[Discharge_Date])</f>
        <v>44988</v>
      </c>
      <c r="K244">
        <f>Patientsdetails9[[#This Row],[Discharge Date]]-Patientsdetails9[[#This Row],[Admission Date]]</f>
        <v>11</v>
      </c>
      <c r="L244" t="str">
        <f>_xlfn.XLOOKUP(Patientsdetails9[[#This Row],[Patient_ID]],Hospitalvisits[Patient_ID],Hospitalvisits[Medical_Condition])</f>
        <v>Cancer</v>
      </c>
      <c r="M244" t="str">
        <f>_xlfn.XLOOKUP(Patientsdetails9[[#This Row],[Patient_ID]],Hospitalvisits[Patient_ID],Hospitalvisits[Department])</f>
        <v>Oncology</v>
      </c>
      <c r="N244">
        <f>_xlfn.XLOOKUP(Patientsdetails9[[#This Row],[Patient_ID]],Financials[Patient_ID],Financials[Total_Bill_Amount])</f>
        <v>9709</v>
      </c>
      <c r="O244">
        <f>VLOOKUP(Patientsdetails9[[#This Row],[Patient_ID]],Financials[],5,FALSE)</f>
        <v>8682.5584795089471</v>
      </c>
      <c r="P244">
        <f>VLOOKUP(Patientsdetails9[[#This Row],[Patient_ID]],Financials[],6,FALSE)</f>
        <v>1026.4415204910531</v>
      </c>
      <c r="Q244" t="str">
        <f>+_xlfn.XLOOKUP(Patientsdetails9[[#This Row],[Patient_ID]],Hospitalvisits[Patient_ID],Hospitalvisits[Hospital_Bed])</f>
        <v>Private Room</v>
      </c>
      <c r="R244">
        <f>_xlfn.XLOOKUP(Patientsdetails9[[#This Row],[Patient_ID]],Hospitalvisits[Patient_ID],Hospitalvisits[Doctor_ID])</f>
        <v>80</v>
      </c>
      <c r="S244" t="str">
        <f>_xlfn.XLOOKUP(Patientsdetails9[[#This Row],[Doctor ID]],Medicals[Doctor_ID],Medicals[Department])</f>
        <v>Orthopedics</v>
      </c>
      <c r="T244">
        <f>_xlfn.XLOOKUP(Patientsdetails9[[#This Row],[Doctor ID]],Medicals[Doctor_ID],Medicals[Nurse_to_Patient_Ratio])</f>
        <v>5</v>
      </c>
      <c r="U244">
        <f>IFERROR(_xlfn.XLOOKUP(Patientsdetails9[[#This Row],[Patient_ID]],Emergency[Patient_ID],Emergency[ER_Visit_ID]),"No Visit")</f>
        <v>785</v>
      </c>
    </row>
    <row r="245" spans="1:21">
      <c r="A245">
        <v>272</v>
      </c>
      <c r="B245" t="s">
        <v>285</v>
      </c>
      <c r="C245">
        <v>2</v>
      </c>
      <c r="D245" t="s">
        <v>12</v>
      </c>
      <c r="E245" t="s">
        <v>13</v>
      </c>
      <c r="F245">
        <v>38.856881831329943</v>
      </c>
      <c r="G245">
        <v>4</v>
      </c>
      <c r="H245">
        <v>7</v>
      </c>
      <c r="I245">
        <f>_xlfn.XLOOKUP(Patientsdetails9[[#This Row],[Patient_ID]],Hospitalvisits[Patient_ID],Hospitalvisits[Admission_Date])</f>
        <v>44784</v>
      </c>
      <c r="J245">
        <f>_xlfn.XLOOKUP(Patientsdetails9[[#This Row],[Patient_ID]],Hospitalvisits[Patient_ID],Hospitalvisits[Discharge_Date])</f>
        <v>44795</v>
      </c>
      <c r="K245">
        <f>Patientsdetails9[[#This Row],[Discharge Date]]-Patientsdetails9[[#This Row],[Admission Date]]</f>
        <v>11</v>
      </c>
      <c r="L245" t="str">
        <f>_xlfn.XLOOKUP(Patientsdetails9[[#This Row],[Patient_ID]],Hospitalvisits[Patient_ID],Hospitalvisits[Medical_Condition])</f>
        <v>Stroke</v>
      </c>
      <c r="M245" t="str">
        <f>_xlfn.XLOOKUP(Patientsdetails9[[#This Row],[Patient_ID]],Hospitalvisits[Patient_ID],Hospitalvisits[Department])</f>
        <v>Neurology</v>
      </c>
      <c r="N245">
        <f>_xlfn.XLOOKUP(Patientsdetails9[[#This Row],[Patient_ID]],Financials[Patient_ID],Financials[Total_Bill_Amount])</f>
        <v>13826</v>
      </c>
      <c r="O245">
        <f>VLOOKUP(Patientsdetails9[[#This Row],[Patient_ID]],Financials[],5,FALSE)</f>
        <v>10944.89211110864</v>
      </c>
      <c r="P245">
        <f>VLOOKUP(Patientsdetails9[[#This Row],[Patient_ID]],Financials[],6,FALSE)</f>
        <v>2881.107888891358</v>
      </c>
      <c r="Q245" t="str">
        <f>+_xlfn.XLOOKUP(Patientsdetails9[[#This Row],[Patient_ID]],Hospitalvisits[Patient_ID],Hospitalvisits[Hospital_Bed])</f>
        <v>Semi-Private Room</v>
      </c>
      <c r="R245">
        <f>_xlfn.XLOOKUP(Patientsdetails9[[#This Row],[Patient_ID]],Hospitalvisits[Patient_ID],Hospitalvisits[Doctor_ID])</f>
        <v>7</v>
      </c>
      <c r="S245" t="str">
        <f>_xlfn.XLOOKUP(Patientsdetails9[[#This Row],[Doctor ID]],Medicals[Doctor_ID],Medicals[Department])</f>
        <v>Oncology</v>
      </c>
      <c r="T245">
        <f>_xlfn.XLOOKUP(Patientsdetails9[[#This Row],[Doctor ID]],Medicals[Doctor_ID],Medicals[Nurse_to_Patient_Ratio])</f>
        <v>20</v>
      </c>
      <c r="U245">
        <f>IFERROR(_xlfn.XLOOKUP(Patientsdetails9[[#This Row],[Patient_ID]],Emergency[Patient_ID],Emergency[ER_Visit_ID]),"No Visit")</f>
        <v>1223</v>
      </c>
    </row>
    <row r="246" spans="1:21">
      <c r="A246">
        <v>273</v>
      </c>
      <c r="B246" t="s">
        <v>286</v>
      </c>
      <c r="C246">
        <v>1</v>
      </c>
      <c r="D246" t="s">
        <v>12</v>
      </c>
      <c r="E246" t="s">
        <v>16</v>
      </c>
      <c r="F246">
        <v>23.95786528312766</v>
      </c>
      <c r="G246">
        <v>0</v>
      </c>
      <c r="H246">
        <v>5</v>
      </c>
      <c r="I246">
        <f>_xlfn.XLOOKUP(Patientsdetails9[[#This Row],[Patient_ID]],Hospitalvisits[Patient_ID],Hospitalvisits[Admission_Date])</f>
        <v>45001</v>
      </c>
      <c r="J246">
        <f>_xlfn.XLOOKUP(Patientsdetails9[[#This Row],[Patient_ID]],Hospitalvisits[Patient_ID],Hospitalvisits[Discharge_Date])</f>
        <v>45008</v>
      </c>
      <c r="K246">
        <f>Patientsdetails9[[#This Row],[Discharge Date]]-Patientsdetails9[[#This Row],[Admission Date]]</f>
        <v>7</v>
      </c>
      <c r="L246" t="str">
        <f>_xlfn.XLOOKUP(Patientsdetails9[[#This Row],[Patient_ID]],Hospitalvisits[Patient_ID],Hospitalvisits[Medical_Condition])</f>
        <v>Severe Trauma</v>
      </c>
      <c r="M246" t="str">
        <f>_xlfn.XLOOKUP(Patientsdetails9[[#This Row],[Patient_ID]],Hospitalvisits[Patient_ID],Hospitalvisits[Department])</f>
        <v>Emergency</v>
      </c>
      <c r="N246">
        <f>_xlfn.XLOOKUP(Patientsdetails9[[#This Row],[Patient_ID]],Financials[Patient_ID],Financials[Total_Bill_Amount])</f>
        <v>13682</v>
      </c>
      <c r="O246">
        <f>VLOOKUP(Patientsdetails9[[#This Row],[Patient_ID]],Financials[],5,FALSE)</f>
        <v>11487.425545531771</v>
      </c>
      <c r="P246">
        <f>VLOOKUP(Patientsdetails9[[#This Row],[Patient_ID]],Financials[],6,FALSE)</f>
        <v>2194.5744544682311</v>
      </c>
      <c r="Q246" t="str">
        <f>+_xlfn.XLOOKUP(Patientsdetails9[[#This Row],[Patient_ID]],Hospitalvisits[Patient_ID],Hospitalvisits[Hospital_Bed])</f>
        <v>Semi-Private Room</v>
      </c>
      <c r="R246">
        <f>_xlfn.XLOOKUP(Patientsdetails9[[#This Row],[Patient_ID]],Hospitalvisits[Patient_ID],Hospitalvisits[Doctor_ID])</f>
        <v>193</v>
      </c>
      <c r="S246" t="str">
        <f>_xlfn.XLOOKUP(Patientsdetails9[[#This Row],[Doctor ID]],Medicals[Doctor_ID],Medicals[Department])</f>
        <v>Emergency</v>
      </c>
      <c r="T246">
        <f>_xlfn.XLOOKUP(Patientsdetails9[[#This Row],[Doctor ID]],Medicals[Doctor_ID],Medicals[Nurse_to_Patient_Ratio])</f>
        <v>28</v>
      </c>
      <c r="U246">
        <f>IFERROR(_xlfn.XLOOKUP(Patientsdetails9[[#This Row],[Patient_ID]],Emergency[Patient_ID],Emergency[ER_Visit_ID]),"No Visit")</f>
        <v>285</v>
      </c>
    </row>
    <row r="247" spans="1:21">
      <c r="A247">
        <v>274</v>
      </c>
      <c r="B247" t="s">
        <v>287</v>
      </c>
      <c r="C247">
        <v>88</v>
      </c>
      <c r="D247" t="s">
        <v>12</v>
      </c>
      <c r="E247" t="s">
        <v>18</v>
      </c>
      <c r="F247">
        <v>36.601811693667329</v>
      </c>
      <c r="G247">
        <v>3</v>
      </c>
      <c r="H247">
        <v>5</v>
      </c>
      <c r="I247">
        <f>_xlfn.XLOOKUP(Patientsdetails9[[#This Row],[Patient_ID]],Hospitalvisits[Patient_ID],Hospitalvisits[Admission_Date])</f>
        <v>44963</v>
      </c>
      <c r="J247">
        <f>_xlfn.XLOOKUP(Patientsdetails9[[#This Row],[Patient_ID]],Hospitalvisits[Patient_ID],Hospitalvisits[Discharge_Date])</f>
        <v>44983</v>
      </c>
      <c r="K247">
        <f>Patientsdetails9[[#This Row],[Discharge Date]]-Patientsdetails9[[#This Row],[Admission Date]]</f>
        <v>20</v>
      </c>
      <c r="L247" t="str">
        <f>_xlfn.XLOOKUP(Patientsdetails9[[#This Row],[Patient_ID]],Hospitalvisits[Patient_ID],Hospitalvisits[Medical_Condition])</f>
        <v>Cancer</v>
      </c>
      <c r="M247" t="str">
        <f>_xlfn.XLOOKUP(Patientsdetails9[[#This Row],[Patient_ID]],Hospitalvisits[Patient_ID],Hospitalvisits[Department])</f>
        <v>Oncology</v>
      </c>
      <c r="N247">
        <f>_xlfn.XLOOKUP(Patientsdetails9[[#This Row],[Patient_ID]],Financials[Patient_ID],Financials[Total_Bill_Amount])</f>
        <v>36499</v>
      </c>
      <c r="O247">
        <f>VLOOKUP(Patientsdetails9[[#This Row],[Patient_ID]],Financials[],5,FALSE)</f>
        <v>22608.229127506049</v>
      </c>
      <c r="P247">
        <f>VLOOKUP(Patientsdetails9[[#This Row],[Patient_ID]],Financials[],6,FALSE)</f>
        <v>13890.770872493949</v>
      </c>
      <c r="Q247" t="str">
        <f>+_xlfn.XLOOKUP(Patientsdetails9[[#This Row],[Patient_ID]],Hospitalvisits[Patient_ID],Hospitalvisits[Hospital_Bed])</f>
        <v>Private Room</v>
      </c>
      <c r="R247">
        <f>_xlfn.XLOOKUP(Patientsdetails9[[#This Row],[Patient_ID]],Hospitalvisits[Patient_ID],Hospitalvisits[Doctor_ID])</f>
        <v>15</v>
      </c>
      <c r="S247" t="str">
        <f>_xlfn.XLOOKUP(Patientsdetails9[[#This Row],[Doctor ID]],Medicals[Doctor_ID],Medicals[Department])</f>
        <v>Emergency</v>
      </c>
      <c r="T247">
        <f>_xlfn.XLOOKUP(Patientsdetails9[[#This Row],[Doctor ID]],Medicals[Doctor_ID],Medicals[Nurse_to_Patient_Ratio])</f>
        <v>12</v>
      </c>
      <c r="U247">
        <f>IFERROR(_xlfn.XLOOKUP(Patientsdetails9[[#This Row],[Patient_ID]],Emergency[Patient_ID],Emergency[ER_Visit_ID]),"No Visit")</f>
        <v>346</v>
      </c>
    </row>
    <row r="248" spans="1:21">
      <c r="A248">
        <v>275</v>
      </c>
      <c r="B248" t="s">
        <v>288</v>
      </c>
      <c r="C248">
        <v>21</v>
      </c>
      <c r="D248" t="s">
        <v>12</v>
      </c>
      <c r="E248" t="s">
        <v>13</v>
      </c>
      <c r="F248">
        <v>22.683664409667522</v>
      </c>
      <c r="G248">
        <v>1</v>
      </c>
      <c r="H248">
        <v>3</v>
      </c>
      <c r="I248">
        <f>_xlfn.XLOOKUP(Patientsdetails9[[#This Row],[Patient_ID]],Hospitalvisits[Patient_ID],Hospitalvisits[Admission_Date])</f>
        <v>44645</v>
      </c>
      <c r="J248">
        <f>_xlfn.XLOOKUP(Patientsdetails9[[#This Row],[Patient_ID]],Hospitalvisits[Patient_ID],Hospitalvisits[Discharge_Date])</f>
        <v>44646</v>
      </c>
      <c r="K248">
        <f>Patientsdetails9[[#This Row],[Discharge Date]]-Patientsdetails9[[#This Row],[Admission Date]]</f>
        <v>1</v>
      </c>
      <c r="L248" t="str">
        <f>_xlfn.XLOOKUP(Patientsdetails9[[#This Row],[Patient_ID]],Hospitalvisits[Patient_ID],Hospitalvisits[Medical_Condition])</f>
        <v>Asthma</v>
      </c>
      <c r="M248" t="str">
        <f>_xlfn.XLOOKUP(Patientsdetails9[[#This Row],[Patient_ID]],Hospitalvisits[Patient_ID],Hospitalvisits[Department])</f>
        <v>Pediatrics</v>
      </c>
      <c r="N248">
        <f>_xlfn.XLOOKUP(Patientsdetails9[[#This Row],[Patient_ID]],Financials[Patient_ID],Financials[Total_Bill_Amount])</f>
        <v>15093</v>
      </c>
      <c r="O248">
        <f>VLOOKUP(Patientsdetails9[[#This Row],[Patient_ID]],Financials[],5,FALSE)</f>
        <v>11221.694814145099</v>
      </c>
      <c r="P248">
        <f>VLOOKUP(Patientsdetails9[[#This Row],[Patient_ID]],Financials[],6,FALSE)</f>
        <v>3871.3051858548988</v>
      </c>
      <c r="Q248" t="str">
        <f>+_xlfn.XLOOKUP(Patientsdetails9[[#This Row],[Patient_ID]],Hospitalvisits[Patient_ID],Hospitalvisits[Hospital_Bed])</f>
        <v>Private Room</v>
      </c>
      <c r="R248">
        <f>_xlfn.XLOOKUP(Patientsdetails9[[#This Row],[Patient_ID]],Hospitalvisits[Patient_ID],Hospitalvisits[Doctor_ID])</f>
        <v>129</v>
      </c>
      <c r="S248" t="str">
        <f>_xlfn.XLOOKUP(Patientsdetails9[[#This Row],[Doctor ID]],Medicals[Doctor_ID],Medicals[Department])</f>
        <v>Oncology</v>
      </c>
      <c r="T248">
        <f>_xlfn.XLOOKUP(Patientsdetails9[[#This Row],[Doctor ID]],Medicals[Doctor_ID],Medicals[Nurse_to_Patient_Ratio])</f>
        <v>15</v>
      </c>
      <c r="U248">
        <f>IFERROR(_xlfn.XLOOKUP(Patientsdetails9[[#This Row],[Patient_ID]],Emergency[Patient_ID],Emergency[ER_Visit_ID]),"No Visit")</f>
        <v>212</v>
      </c>
    </row>
    <row r="249" spans="1:21">
      <c r="A249">
        <v>276</v>
      </c>
      <c r="B249" t="s">
        <v>289</v>
      </c>
      <c r="C249">
        <v>47</v>
      </c>
      <c r="D249" t="s">
        <v>12</v>
      </c>
      <c r="E249" t="s">
        <v>13</v>
      </c>
      <c r="F249">
        <v>21.428537452647021</v>
      </c>
      <c r="G249">
        <v>2</v>
      </c>
      <c r="H249">
        <v>8</v>
      </c>
      <c r="I249">
        <f>_xlfn.XLOOKUP(Patientsdetails9[[#This Row],[Patient_ID]],Hospitalvisits[Patient_ID],Hospitalvisits[Admission_Date])</f>
        <v>44904</v>
      </c>
      <c r="J249">
        <f>_xlfn.XLOOKUP(Patientsdetails9[[#This Row],[Patient_ID]],Hospitalvisits[Patient_ID],Hospitalvisits[Discharge_Date])</f>
        <v>44905</v>
      </c>
      <c r="K249">
        <f>Patientsdetails9[[#This Row],[Discharge Date]]-Patientsdetails9[[#This Row],[Admission Date]]</f>
        <v>1</v>
      </c>
      <c r="L249" t="str">
        <f>_xlfn.XLOOKUP(Patientsdetails9[[#This Row],[Patient_ID]],Hospitalvisits[Patient_ID],Hospitalvisits[Medical_Condition])</f>
        <v>Allergies</v>
      </c>
      <c r="M249" t="str">
        <f>_xlfn.XLOOKUP(Patientsdetails9[[#This Row],[Patient_ID]],Hospitalvisits[Patient_ID],Hospitalvisits[Department])</f>
        <v>Pediatrics</v>
      </c>
      <c r="N249">
        <f>_xlfn.XLOOKUP(Patientsdetails9[[#This Row],[Patient_ID]],Financials[Patient_ID],Financials[Total_Bill_Amount])</f>
        <v>11354</v>
      </c>
      <c r="O249">
        <f>VLOOKUP(Patientsdetails9[[#This Row],[Patient_ID]],Financials[],5,FALSE)</f>
        <v>9335.852728387119</v>
      </c>
      <c r="P249">
        <f>VLOOKUP(Patientsdetails9[[#This Row],[Patient_ID]],Financials[],6,FALSE)</f>
        <v>2018.147271612881</v>
      </c>
      <c r="Q249" t="str">
        <f>+_xlfn.XLOOKUP(Patientsdetails9[[#This Row],[Patient_ID]],Hospitalvisits[Patient_ID],Hospitalvisits[Hospital_Bed])</f>
        <v>Semi-Private Room</v>
      </c>
      <c r="R249">
        <f>_xlfn.XLOOKUP(Patientsdetails9[[#This Row],[Patient_ID]],Hospitalvisits[Patient_ID],Hospitalvisits[Doctor_ID])</f>
        <v>34</v>
      </c>
      <c r="S249" t="str">
        <f>_xlfn.XLOOKUP(Patientsdetails9[[#This Row],[Doctor ID]],Medicals[Doctor_ID],Medicals[Department])</f>
        <v>Emergency</v>
      </c>
      <c r="T249">
        <f>_xlfn.XLOOKUP(Patientsdetails9[[#This Row],[Doctor ID]],Medicals[Doctor_ID],Medicals[Nurse_to_Patient_Ratio])</f>
        <v>29</v>
      </c>
      <c r="U249">
        <f>IFERROR(_xlfn.XLOOKUP(Patientsdetails9[[#This Row],[Patient_ID]],Emergency[Patient_ID],Emergency[ER_Visit_ID]),"No Visit")</f>
        <v>131</v>
      </c>
    </row>
    <row r="250" spans="1:21">
      <c r="A250">
        <v>277</v>
      </c>
      <c r="B250" t="s">
        <v>290</v>
      </c>
      <c r="C250">
        <v>76</v>
      </c>
      <c r="D250" t="s">
        <v>9</v>
      </c>
      <c r="E250" t="s">
        <v>13</v>
      </c>
      <c r="F250">
        <v>21.43822152830424</v>
      </c>
      <c r="G250">
        <v>1</v>
      </c>
      <c r="H250">
        <v>2</v>
      </c>
      <c r="I250">
        <f>_xlfn.XLOOKUP(Patientsdetails9[[#This Row],[Patient_ID]],Hospitalvisits[Patient_ID],Hospitalvisits[Admission_Date])</f>
        <v>44930</v>
      </c>
      <c r="J250">
        <f>_xlfn.XLOOKUP(Patientsdetails9[[#This Row],[Patient_ID]],Hospitalvisits[Patient_ID],Hospitalvisits[Discharge_Date])</f>
        <v>44947</v>
      </c>
      <c r="K250">
        <f>Patientsdetails9[[#This Row],[Discharge Date]]-Patientsdetails9[[#This Row],[Admission Date]]</f>
        <v>17</v>
      </c>
      <c r="L250" t="str">
        <f>_xlfn.XLOOKUP(Patientsdetails9[[#This Row],[Patient_ID]],Hospitalvisits[Patient_ID],Hospitalvisits[Medical_Condition])</f>
        <v>Tumor</v>
      </c>
      <c r="M250" t="str">
        <f>_xlfn.XLOOKUP(Patientsdetails9[[#This Row],[Patient_ID]],Hospitalvisits[Patient_ID],Hospitalvisits[Department])</f>
        <v>Oncology</v>
      </c>
      <c r="N250">
        <f>_xlfn.XLOOKUP(Patientsdetails9[[#This Row],[Patient_ID]],Financials[Patient_ID],Financials[Total_Bill_Amount])</f>
        <v>14615</v>
      </c>
      <c r="O250">
        <f>VLOOKUP(Patientsdetails9[[#This Row],[Patient_ID]],Financials[],5,FALSE)</f>
        <v>12270.89938426691</v>
      </c>
      <c r="P250">
        <f>VLOOKUP(Patientsdetails9[[#This Row],[Patient_ID]],Financials[],6,FALSE)</f>
        <v>2344.1006157330871</v>
      </c>
      <c r="Q250" t="str">
        <f>+_xlfn.XLOOKUP(Patientsdetails9[[#This Row],[Patient_ID]],Hospitalvisits[Patient_ID],Hospitalvisits[Hospital_Bed])</f>
        <v>General Ward</v>
      </c>
      <c r="R250">
        <f>_xlfn.XLOOKUP(Patientsdetails9[[#This Row],[Patient_ID]],Hospitalvisits[Patient_ID],Hospitalvisits[Doctor_ID])</f>
        <v>137</v>
      </c>
      <c r="S250" t="str">
        <f>_xlfn.XLOOKUP(Patientsdetails9[[#This Row],[Doctor ID]],Medicals[Doctor_ID],Medicals[Department])</f>
        <v>Oncology</v>
      </c>
      <c r="T250">
        <f>_xlfn.XLOOKUP(Patientsdetails9[[#This Row],[Doctor ID]],Medicals[Doctor_ID],Medicals[Nurse_to_Patient_Ratio])</f>
        <v>30</v>
      </c>
      <c r="U250">
        <f>IFERROR(_xlfn.XLOOKUP(Patientsdetails9[[#This Row],[Patient_ID]],Emergency[Patient_ID],Emergency[ER_Visit_ID]),"No Visit")</f>
        <v>306</v>
      </c>
    </row>
    <row r="251" spans="1:21">
      <c r="A251">
        <v>278</v>
      </c>
      <c r="B251" t="s">
        <v>291</v>
      </c>
      <c r="C251">
        <v>25</v>
      </c>
      <c r="D251" t="s">
        <v>9</v>
      </c>
      <c r="E251" t="s">
        <v>10</v>
      </c>
      <c r="F251">
        <v>16.59015142775943</v>
      </c>
      <c r="G251">
        <v>5</v>
      </c>
      <c r="H251">
        <v>2</v>
      </c>
      <c r="I251">
        <f>_xlfn.XLOOKUP(Patientsdetails9[[#This Row],[Patient_ID]],Hospitalvisits[Patient_ID],Hospitalvisits[Admission_Date])</f>
        <v>45186</v>
      </c>
      <c r="J251">
        <f>_xlfn.XLOOKUP(Patientsdetails9[[#This Row],[Patient_ID]],Hospitalvisits[Patient_ID],Hospitalvisits[Discharge_Date])</f>
        <v>45188</v>
      </c>
      <c r="K251">
        <f>Patientsdetails9[[#This Row],[Discharge Date]]-Patientsdetails9[[#This Row],[Admission Date]]</f>
        <v>2</v>
      </c>
      <c r="L251" t="str">
        <f>_xlfn.XLOOKUP(Patientsdetails9[[#This Row],[Patient_ID]],Hospitalvisits[Patient_ID],Hospitalvisits[Medical_Condition])</f>
        <v>Fracture</v>
      </c>
      <c r="M251" t="str">
        <f>_xlfn.XLOOKUP(Patientsdetails9[[#This Row],[Patient_ID]],Hospitalvisits[Patient_ID],Hospitalvisits[Department])</f>
        <v>Orthopedics</v>
      </c>
      <c r="N251">
        <f>_xlfn.XLOOKUP(Patientsdetails9[[#This Row],[Patient_ID]],Financials[Patient_ID],Financials[Total_Bill_Amount])</f>
        <v>17354</v>
      </c>
      <c r="O251">
        <f>VLOOKUP(Patientsdetails9[[#This Row],[Patient_ID]],Financials[],5,FALSE)</f>
        <v>10052.77589699807</v>
      </c>
      <c r="P251">
        <f>VLOOKUP(Patientsdetails9[[#This Row],[Patient_ID]],Financials[],6,FALSE)</f>
        <v>7301.2241030019322</v>
      </c>
      <c r="Q251" t="str">
        <f>+_xlfn.XLOOKUP(Patientsdetails9[[#This Row],[Patient_ID]],Hospitalvisits[Patient_ID],Hospitalvisits[Hospital_Bed])</f>
        <v>General Ward</v>
      </c>
      <c r="R251">
        <f>_xlfn.XLOOKUP(Patientsdetails9[[#This Row],[Patient_ID]],Hospitalvisits[Patient_ID],Hospitalvisits[Doctor_ID])</f>
        <v>27</v>
      </c>
      <c r="S251" t="str">
        <f>_xlfn.XLOOKUP(Patientsdetails9[[#This Row],[Doctor ID]],Medicals[Doctor_ID],Medicals[Department])</f>
        <v>Oncology</v>
      </c>
      <c r="T251">
        <f>_xlfn.XLOOKUP(Patientsdetails9[[#This Row],[Doctor ID]],Medicals[Doctor_ID],Medicals[Nurse_to_Patient_Ratio])</f>
        <v>6</v>
      </c>
      <c r="U251">
        <f>IFERROR(_xlfn.XLOOKUP(Patientsdetails9[[#This Row],[Patient_ID]],Emergency[Patient_ID],Emergency[ER_Visit_ID]),"No Visit")</f>
        <v>1008</v>
      </c>
    </row>
    <row r="252" spans="1:21">
      <c r="A252">
        <v>279</v>
      </c>
      <c r="B252" t="s">
        <v>292</v>
      </c>
      <c r="C252">
        <v>53</v>
      </c>
      <c r="D252" t="s">
        <v>9</v>
      </c>
      <c r="E252" t="s">
        <v>13</v>
      </c>
      <c r="F252">
        <v>24.094103343520931</v>
      </c>
      <c r="G252">
        <v>3</v>
      </c>
      <c r="H252">
        <v>6</v>
      </c>
      <c r="I252">
        <f>_xlfn.XLOOKUP(Patientsdetails9[[#This Row],[Patient_ID]],Hospitalvisits[Patient_ID],Hospitalvisits[Admission_Date])</f>
        <v>44684</v>
      </c>
      <c r="J252">
        <f>_xlfn.XLOOKUP(Patientsdetails9[[#This Row],[Patient_ID]],Hospitalvisits[Patient_ID],Hospitalvisits[Discharge_Date])</f>
        <v>44687</v>
      </c>
      <c r="K252">
        <f>Patientsdetails9[[#This Row],[Discharge Date]]-Patientsdetails9[[#This Row],[Admission Date]]</f>
        <v>3</v>
      </c>
      <c r="L252" t="str">
        <f>_xlfn.XLOOKUP(Patientsdetails9[[#This Row],[Patient_ID]],Hospitalvisits[Patient_ID],Hospitalvisits[Medical_Condition])</f>
        <v>Heart Disease</v>
      </c>
      <c r="M252" t="str">
        <f>_xlfn.XLOOKUP(Patientsdetails9[[#This Row],[Patient_ID]],Hospitalvisits[Patient_ID],Hospitalvisits[Department])</f>
        <v>Cardiology</v>
      </c>
      <c r="N252">
        <f>_xlfn.XLOOKUP(Patientsdetails9[[#This Row],[Patient_ID]],Financials[Patient_ID],Financials[Total_Bill_Amount])</f>
        <v>9527</v>
      </c>
      <c r="O252">
        <f>VLOOKUP(Patientsdetails9[[#This Row],[Patient_ID]],Financials[],5,FALSE)</f>
        <v>7435.4727066074111</v>
      </c>
      <c r="P252">
        <f>VLOOKUP(Patientsdetails9[[#This Row],[Patient_ID]],Financials[],6,FALSE)</f>
        <v>2091.5272933925889</v>
      </c>
      <c r="Q252" t="str">
        <f>+_xlfn.XLOOKUP(Patientsdetails9[[#This Row],[Patient_ID]],Hospitalvisits[Patient_ID],Hospitalvisits[Hospital_Bed])</f>
        <v>ICU</v>
      </c>
      <c r="R252">
        <f>_xlfn.XLOOKUP(Patientsdetails9[[#This Row],[Patient_ID]],Hospitalvisits[Patient_ID],Hospitalvisits[Doctor_ID])</f>
        <v>89</v>
      </c>
      <c r="S252" t="str">
        <f>_xlfn.XLOOKUP(Patientsdetails9[[#This Row],[Doctor ID]],Medicals[Doctor_ID],Medicals[Department])</f>
        <v>Pediatrics</v>
      </c>
      <c r="T252">
        <f>_xlfn.XLOOKUP(Patientsdetails9[[#This Row],[Doctor ID]],Medicals[Doctor_ID],Medicals[Nurse_to_Patient_Ratio])</f>
        <v>7</v>
      </c>
      <c r="U252">
        <f>IFERROR(_xlfn.XLOOKUP(Patientsdetails9[[#This Row],[Patient_ID]],Emergency[Patient_ID],Emergency[ER_Visit_ID]),"No Visit")</f>
        <v>1309</v>
      </c>
    </row>
    <row r="253" spans="1:21">
      <c r="A253">
        <v>280</v>
      </c>
      <c r="B253" t="s">
        <v>293</v>
      </c>
      <c r="C253">
        <v>87</v>
      </c>
      <c r="D253" t="s">
        <v>9</v>
      </c>
      <c r="E253" t="s">
        <v>10</v>
      </c>
      <c r="F253">
        <v>23.58862941335726</v>
      </c>
      <c r="G253">
        <v>3</v>
      </c>
      <c r="H253">
        <v>8</v>
      </c>
      <c r="I253">
        <f>_xlfn.XLOOKUP(Patientsdetails9[[#This Row],[Patient_ID]],Hospitalvisits[Patient_ID],Hospitalvisits[Admission_Date])</f>
        <v>44653</v>
      </c>
      <c r="J253">
        <f>_xlfn.XLOOKUP(Patientsdetails9[[#This Row],[Patient_ID]],Hospitalvisits[Patient_ID],Hospitalvisits[Discharge_Date])</f>
        <v>44656</v>
      </c>
      <c r="K253">
        <f>Patientsdetails9[[#This Row],[Discharge Date]]-Patientsdetails9[[#This Row],[Admission Date]]</f>
        <v>3</v>
      </c>
      <c r="L253" t="str">
        <f>_xlfn.XLOOKUP(Patientsdetails9[[#This Row],[Patient_ID]],Hospitalvisits[Patient_ID],Hospitalvisits[Medical_Condition])</f>
        <v>Asthma</v>
      </c>
      <c r="M253" t="str">
        <f>_xlfn.XLOOKUP(Patientsdetails9[[#This Row],[Patient_ID]],Hospitalvisits[Patient_ID],Hospitalvisits[Department])</f>
        <v>Pediatrics</v>
      </c>
      <c r="N253">
        <f>_xlfn.XLOOKUP(Patientsdetails9[[#This Row],[Patient_ID]],Financials[Patient_ID],Financials[Total_Bill_Amount])</f>
        <v>18752</v>
      </c>
      <c r="O253">
        <f>VLOOKUP(Patientsdetails9[[#This Row],[Patient_ID]],Financials[],5,FALSE)</f>
        <v>15681.941436607211</v>
      </c>
      <c r="P253">
        <f>VLOOKUP(Patientsdetails9[[#This Row],[Patient_ID]],Financials[],6,FALSE)</f>
        <v>3070.0585633927949</v>
      </c>
      <c r="Q253" t="str">
        <f>+_xlfn.XLOOKUP(Patientsdetails9[[#This Row],[Patient_ID]],Hospitalvisits[Patient_ID],Hospitalvisits[Hospital_Bed])</f>
        <v>Private Room</v>
      </c>
      <c r="R253">
        <f>_xlfn.XLOOKUP(Patientsdetails9[[#This Row],[Patient_ID]],Hospitalvisits[Patient_ID],Hospitalvisits[Doctor_ID])</f>
        <v>199</v>
      </c>
      <c r="S253" t="str">
        <f>_xlfn.XLOOKUP(Patientsdetails9[[#This Row],[Doctor ID]],Medicals[Doctor_ID],Medicals[Department])</f>
        <v>Neurology</v>
      </c>
      <c r="T253">
        <f>_xlfn.XLOOKUP(Patientsdetails9[[#This Row],[Doctor ID]],Medicals[Doctor_ID],Medicals[Nurse_to_Patient_Ratio])</f>
        <v>30</v>
      </c>
      <c r="U253">
        <f>IFERROR(_xlfn.XLOOKUP(Patientsdetails9[[#This Row],[Patient_ID]],Emergency[Patient_ID],Emergency[ER_Visit_ID]),"No Visit")</f>
        <v>114</v>
      </c>
    </row>
    <row r="254" spans="1:21">
      <c r="A254">
        <v>281</v>
      </c>
      <c r="B254" t="s">
        <v>294</v>
      </c>
      <c r="C254">
        <v>26</v>
      </c>
      <c r="D254" t="s">
        <v>9</v>
      </c>
      <c r="E254" t="s">
        <v>16</v>
      </c>
      <c r="F254">
        <v>18.16680439376222</v>
      </c>
      <c r="G254">
        <v>3</v>
      </c>
      <c r="H254">
        <v>10</v>
      </c>
      <c r="I254">
        <f>_xlfn.XLOOKUP(Patientsdetails9[[#This Row],[Patient_ID]],Hospitalvisits[Patient_ID],Hospitalvisits[Admission_Date])</f>
        <v>44760</v>
      </c>
      <c r="J254">
        <f>_xlfn.XLOOKUP(Patientsdetails9[[#This Row],[Patient_ID]],Hospitalvisits[Patient_ID],Hospitalvisits[Discharge_Date])</f>
        <v>44767</v>
      </c>
      <c r="K254">
        <f>Patientsdetails9[[#This Row],[Discharge Date]]-Patientsdetails9[[#This Row],[Admission Date]]</f>
        <v>7</v>
      </c>
      <c r="L254" t="str">
        <f>_xlfn.XLOOKUP(Patientsdetails9[[#This Row],[Patient_ID]],Hospitalvisits[Patient_ID],Hospitalvisits[Medical_Condition])</f>
        <v>Internal Bleeding</v>
      </c>
      <c r="M254" t="str">
        <f>_xlfn.XLOOKUP(Patientsdetails9[[#This Row],[Patient_ID]],Hospitalvisits[Patient_ID],Hospitalvisits[Department])</f>
        <v>Emergency</v>
      </c>
      <c r="N254">
        <f>_xlfn.XLOOKUP(Patientsdetails9[[#This Row],[Patient_ID]],Financials[Patient_ID],Financials[Total_Bill_Amount])</f>
        <v>20431</v>
      </c>
      <c r="O254">
        <f>VLOOKUP(Patientsdetails9[[#This Row],[Patient_ID]],Financials[],5,FALSE)</f>
        <v>11288.89491806998</v>
      </c>
      <c r="P254">
        <f>VLOOKUP(Patientsdetails9[[#This Row],[Patient_ID]],Financials[],6,FALSE)</f>
        <v>9142.1050819300162</v>
      </c>
      <c r="Q254" t="str">
        <f>+_xlfn.XLOOKUP(Patientsdetails9[[#This Row],[Patient_ID]],Hospitalvisits[Patient_ID],Hospitalvisits[Hospital_Bed])</f>
        <v>Private Room</v>
      </c>
      <c r="R254">
        <f>_xlfn.XLOOKUP(Patientsdetails9[[#This Row],[Patient_ID]],Hospitalvisits[Patient_ID],Hospitalvisits[Doctor_ID])</f>
        <v>186</v>
      </c>
      <c r="S254" t="str">
        <f>_xlfn.XLOOKUP(Patientsdetails9[[#This Row],[Doctor ID]],Medicals[Doctor_ID],Medicals[Department])</f>
        <v>Neurology</v>
      </c>
      <c r="T254">
        <f>_xlfn.XLOOKUP(Patientsdetails9[[#This Row],[Doctor ID]],Medicals[Doctor_ID],Medicals[Nurse_to_Patient_Ratio])</f>
        <v>12</v>
      </c>
      <c r="U254">
        <f>IFERROR(_xlfn.XLOOKUP(Patientsdetails9[[#This Row],[Patient_ID]],Emergency[Patient_ID],Emergency[ER_Visit_ID]),"No Visit")</f>
        <v>121</v>
      </c>
    </row>
    <row r="255" spans="1:21">
      <c r="A255">
        <v>282</v>
      </c>
      <c r="B255" t="s">
        <v>295</v>
      </c>
      <c r="C255">
        <v>34</v>
      </c>
      <c r="D255" t="s">
        <v>9</v>
      </c>
      <c r="E255" t="s">
        <v>16</v>
      </c>
      <c r="F255">
        <v>32.074809025649493</v>
      </c>
      <c r="G255">
        <v>1</v>
      </c>
      <c r="H255">
        <v>9</v>
      </c>
      <c r="I255">
        <f>_xlfn.XLOOKUP(Patientsdetails9[[#This Row],[Patient_ID]],Hospitalvisits[Patient_ID],Hospitalvisits[Admission_Date])</f>
        <v>44687</v>
      </c>
      <c r="J255">
        <f>_xlfn.XLOOKUP(Patientsdetails9[[#This Row],[Patient_ID]],Hospitalvisits[Patient_ID],Hospitalvisits[Discharge_Date])</f>
        <v>44692</v>
      </c>
      <c r="K255">
        <f>Patientsdetails9[[#This Row],[Discharge Date]]-Patientsdetails9[[#This Row],[Admission Date]]</f>
        <v>5</v>
      </c>
      <c r="L255" t="str">
        <f>_xlfn.XLOOKUP(Patientsdetails9[[#This Row],[Patient_ID]],Hospitalvisits[Patient_ID],Hospitalvisits[Medical_Condition])</f>
        <v>Arthritis</v>
      </c>
      <c r="M255" t="str">
        <f>_xlfn.XLOOKUP(Patientsdetails9[[#This Row],[Patient_ID]],Hospitalvisits[Patient_ID],Hospitalvisits[Department])</f>
        <v>Orthopedics</v>
      </c>
      <c r="N255">
        <f>_xlfn.XLOOKUP(Patientsdetails9[[#This Row],[Patient_ID]],Financials[Patient_ID],Financials[Total_Bill_Amount])</f>
        <v>14303</v>
      </c>
      <c r="O255">
        <f>VLOOKUP(Patientsdetails9[[#This Row],[Patient_ID]],Financials[],5,FALSE)</f>
        <v>10507.79390582626</v>
      </c>
      <c r="P255">
        <f>VLOOKUP(Patientsdetails9[[#This Row],[Patient_ID]],Financials[],6,FALSE)</f>
        <v>3795.2060941737441</v>
      </c>
      <c r="Q255" t="str">
        <f>+_xlfn.XLOOKUP(Patientsdetails9[[#This Row],[Patient_ID]],Hospitalvisits[Patient_ID],Hospitalvisits[Hospital_Bed])</f>
        <v>Semi-Private Room</v>
      </c>
      <c r="R255">
        <f>_xlfn.XLOOKUP(Patientsdetails9[[#This Row],[Patient_ID]],Hospitalvisits[Patient_ID],Hospitalvisits[Doctor_ID])</f>
        <v>155</v>
      </c>
      <c r="S255" t="str">
        <f>_xlfn.XLOOKUP(Patientsdetails9[[#This Row],[Doctor ID]],Medicals[Doctor_ID],Medicals[Department])</f>
        <v>Neurology</v>
      </c>
      <c r="T255">
        <f>_xlfn.XLOOKUP(Patientsdetails9[[#This Row],[Doctor ID]],Medicals[Doctor_ID],Medicals[Nurse_to_Patient_Ratio])</f>
        <v>12</v>
      </c>
      <c r="U255">
        <f>IFERROR(_xlfn.XLOOKUP(Patientsdetails9[[#This Row],[Patient_ID]],Emergency[Patient_ID],Emergency[ER_Visit_ID]),"No Visit")</f>
        <v>420</v>
      </c>
    </row>
    <row r="256" spans="1:21">
      <c r="A256">
        <v>283</v>
      </c>
      <c r="B256" t="s">
        <v>296</v>
      </c>
      <c r="C256">
        <v>58</v>
      </c>
      <c r="D256" t="s">
        <v>12</v>
      </c>
      <c r="E256" t="s">
        <v>10</v>
      </c>
      <c r="F256">
        <v>36.981831549900953</v>
      </c>
      <c r="G256">
        <v>5</v>
      </c>
      <c r="H256">
        <v>9</v>
      </c>
      <c r="I256">
        <f>_xlfn.XLOOKUP(Patientsdetails9[[#This Row],[Patient_ID]],Hospitalvisits[Patient_ID],Hospitalvisits[Admission_Date])</f>
        <v>45518</v>
      </c>
      <c r="J256">
        <f>_xlfn.XLOOKUP(Patientsdetails9[[#This Row],[Patient_ID]],Hospitalvisits[Patient_ID],Hospitalvisits[Discharge_Date])</f>
        <v>45530</v>
      </c>
      <c r="K256">
        <f>Patientsdetails9[[#This Row],[Discharge Date]]-Patientsdetails9[[#This Row],[Admission Date]]</f>
        <v>12</v>
      </c>
      <c r="L256" t="str">
        <f>_xlfn.XLOOKUP(Patientsdetails9[[#This Row],[Patient_ID]],Hospitalvisits[Patient_ID],Hospitalvisits[Medical_Condition])</f>
        <v>Tumor</v>
      </c>
      <c r="M256" t="str">
        <f>_xlfn.XLOOKUP(Patientsdetails9[[#This Row],[Patient_ID]],Hospitalvisits[Patient_ID],Hospitalvisits[Department])</f>
        <v>Oncology</v>
      </c>
      <c r="N256">
        <f>_xlfn.XLOOKUP(Patientsdetails9[[#This Row],[Patient_ID]],Financials[Patient_ID],Financials[Total_Bill_Amount])</f>
        <v>21299</v>
      </c>
      <c r="O256">
        <f>VLOOKUP(Patientsdetails9[[#This Row],[Patient_ID]],Financials[],5,FALSE)</f>
        <v>13063.605773596129</v>
      </c>
      <c r="P256">
        <f>VLOOKUP(Patientsdetails9[[#This Row],[Patient_ID]],Financials[],6,FALSE)</f>
        <v>8235.3942264038669</v>
      </c>
      <c r="Q256" t="str">
        <f>+_xlfn.XLOOKUP(Patientsdetails9[[#This Row],[Patient_ID]],Hospitalvisits[Patient_ID],Hospitalvisits[Hospital_Bed])</f>
        <v>ICU</v>
      </c>
      <c r="R256">
        <f>_xlfn.XLOOKUP(Patientsdetails9[[#This Row],[Patient_ID]],Hospitalvisits[Patient_ID],Hospitalvisits[Doctor_ID])</f>
        <v>145</v>
      </c>
      <c r="S256" t="str">
        <f>_xlfn.XLOOKUP(Patientsdetails9[[#This Row],[Doctor ID]],Medicals[Doctor_ID],Medicals[Department])</f>
        <v>Cardiology</v>
      </c>
      <c r="T256">
        <f>_xlfn.XLOOKUP(Patientsdetails9[[#This Row],[Doctor ID]],Medicals[Doctor_ID],Medicals[Nurse_to_Patient_Ratio])</f>
        <v>24</v>
      </c>
      <c r="U256">
        <f>IFERROR(_xlfn.XLOOKUP(Patientsdetails9[[#This Row],[Patient_ID]],Emergency[Patient_ID],Emergency[ER_Visit_ID]),"No Visit")</f>
        <v>459</v>
      </c>
    </row>
    <row r="257" spans="1:21">
      <c r="A257">
        <v>284</v>
      </c>
      <c r="B257" t="s">
        <v>297</v>
      </c>
      <c r="C257">
        <v>38</v>
      </c>
      <c r="D257" t="s">
        <v>12</v>
      </c>
      <c r="E257" t="s">
        <v>16</v>
      </c>
      <c r="F257">
        <v>21.07295432447469</v>
      </c>
      <c r="G257">
        <v>3</v>
      </c>
      <c r="H257">
        <v>9</v>
      </c>
      <c r="I257">
        <f>_xlfn.XLOOKUP(Patientsdetails9[[#This Row],[Patient_ID]],Hospitalvisits[Patient_ID],Hospitalvisits[Admission_Date])</f>
        <v>44819</v>
      </c>
      <c r="J257">
        <f>_xlfn.XLOOKUP(Patientsdetails9[[#This Row],[Patient_ID]],Hospitalvisits[Patient_ID],Hospitalvisits[Discharge_Date])</f>
        <v>44826</v>
      </c>
      <c r="K257">
        <f>Patientsdetails9[[#This Row],[Discharge Date]]-Patientsdetails9[[#This Row],[Admission Date]]</f>
        <v>7</v>
      </c>
      <c r="L257" t="str">
        <f>_xlfn.XLOOKUP(Patientsdetails9[[#This Row],[Patient_ID]],Hospitalvisits[Patient_ID],Hospitalvisits[Medical_Condition])</f>
        <v>Internal Bleeding</v>
      </c>
      <c r="M257" t="str">
        <f>_xlfn.XLOOKUP(Patientsdetails9[[#This Row],[Patient_ID]],Hospitalvisits[Patient_ID],Hospitalvisits[Department])</f>
        <v>Emergency</v>
      </c>
      <c r="N257">
        <f>_xlfn.XLOOKUP(Patientsdetails9[[#This Row],[Patient_ID]],Financials[Patient_ID],Financials[Total_Bill_Amount])</f>
        <v>14672</v>
      </c>
      <c r="O257">
        <f>VLOOKUP(Patientsdetails9[[#This Row],[Patient_ID]],Financials[],5,FALSE)</f>
        <v>8682.973543570155</v>
      </c>
      <c r="P257">
        <f>VLOOKUP(Patientsdetails9[[#This Row],[Patient_ID]],Financials[],6,FALSE)</f>
        <v>5989.026456429845</v>
      </c>
      <c r="Q257" t="str">
        <f>+_xlfn.XLOOKUP(Patientsdetails9[[#This Row],[Patient_ID]],Hospitalvisits[Patient_ID],Hospitalvisits[Hospital_Bed])</f>
        <v>General Ward</v>
      </c>
      <c r="R257">
        <f>_xlfn.XLOOKUP(Patientsdetails9[[#This Row],[Patient_ID]],Hospitalvisits[Patient_ID],Hospitalvisits[Doctor_ID])</f>
        <v>194</v>
      </c>
      <c r="S257" t="str">
        <f>_xlfn.XLOOKUP(Patientsdetails9[[#This Row],[Doctor ID]],Medicals[Doctor_ID],Medicals[Department])</f>
        <v>Oncology</v>
      </c>
      <c r="T257">
        <f>_xlfn.XLOOKUP(Patientsdetails9[[#This Row],[Doctor ID]],Medicals[Doctor_ID],Medicals[Nurse_to_Patient_Ratio])</f>
        <v>24</v>
      </c>
      <c r="U257">
        <f>IFERROR(_xlfn.XLOOKUP(Patientsdetails9[[#This Row],[Patient_ID]],Emergency[Patient_ID],Emergency[ER_Visit_ID]),"No Visit")</f>
        <v>521</v>
      </c>
    </row>
    <row r="258" spans="1:21">
      <c r="A258">
        <v>285</v>
      </c>
      <c r="B258" t="s">
        <v>298</v>
      </c>
      <c r="C258">
        <v>48</v>
      </c>
      <c r="D258" t="s">
        <v>12</v>
      </c>
      <c r="E258" t="s">
        <v>16</v>
      </c>
      <c r="F258">
        <v>23.800746287840841</v>
      </c>
      <c r="G258">
        <v>5</v>
      </c>
      <c r="H258">
        <v>10</v>
      </c>
      <c r="I258">
        <f>_xlfn.XLOOKUP(Patientsdetails9[[#This Row],[Patient_ID]],Hospitalvisits[Patient_ID],Hospitalvisits[Admission_Date])</f>
        <v>44626</v>
      </c>
      <c r="J258">
        <f>_xlfn.XLOOKUP(Patientsdetails9[[#This Row],[Patient_ID]],Hospitalvisits[Patient_ID],Hospitalvisits[Discharge_Date])</f>
        <v>44631</v>
      </c>
      <c r="K258">
        <f>Patientsdetails9[[#This Row],[Discharge Date]]-Patientsdetails9[[#This Row],[Admission Date]]</f>
        <v>5</v>
      </c>
      <c r="L258" t="str">
        <f>_xlfn.XLOOKUP(Patientsdetails9[[#This Row],[Patient_ID]],Hospitalvisits[Patient_ID],Hospitalvisits[Medical_Condition])</f>
        <v>Heart Disease</v>
      </c>
      <c r="M258" t="str">
        <f>_xlfn.XLOOKUP(Patientsdetails9[[#This Row],[Patient_ID]],Hospitalvisits[Patient_ID],Hospitalvisits[Department])</f>
        <v>Cardiology</v>
      </c>
      <c r="N258">
        <f>_xlfn.XLOOKUP(Patientsdetails9[[#This Row],[Patient_ID]],Financials[Patient_ID],Financials[Total_Bill_Amount])</f>
        <v>16181</v>
      </c>
      <c r="O258">
        <f>VLOOKUP(Patientsdetails9[[#This Row],[Patient_ID]],Financials[],5,FALSE)</f>
        <v>12875.681784910619</v>
      </c>
      <c r="P258">
        <f>VLOOKUP(Patientsdetails9[[#This Row],[Patient_ID]],Financials[],6,FALSE)</f>
        <v>3305.318215089379</v>
      </c>
      <c r="Q258" t="str">
        <f>+_xlfn.XLOOKUP(Patientsdetails9[[#This Row],[Patient_ID]],Hospitalvisits[Patient_ID],Hospitalvisits[Hospital_Bed])</f>
        <v>Private Room</v>
      </c>
      <c r="R258">
        <f>_xlfn.XLOOKUP(Patientsdetails9[[#This Row],[Patient_ID]],Hospitalvisits[Patient_ID],Hospitalvisits[Doctor_ID])</f>
        <v>163</v>
      </c>
      <c r="S258" t="str">
        <f>_xlfn.XLOOKUP(Patientsdetails9[[#This Row],[Doctor ID]],Medicals[Doctor_ID],Medicals[Department])</f>
        <v>Orthopedics</v>
      </c>
      <c r="T258">
        <f>_xlfn.XLOOKUP(Patientsdetails9[[#This Row],[Doctor ID]],Medicals[Doctor_ID],Medicals[Nurse_to_Patient_Ratio])</f>
        <v>13</v>
      </c>
      <c r="U258" t="str">
        <f>IFERROR(_xlfn.XLOOKUP(Patientsdetails9[[#This Row],[Patient_ID]],Emergency[Patient_ID],Emergency[ER_Visit_ID]),"No Visit")</f>
        <v>No Visit</v>
      </c>
    </row>
    <row r="259" spans="1:21">
      <c r="A259">
        <v>286</v>
      </c>
      <c r="B259" t="s">
        <v>299</v>
      </c>
      <c r="C259">
        <v>84</v>
      </c>
      <c r="D259" t="s">
        <v>12</v>
      </c>
      <c r="E259" t="s">
        <v>10</v>
      </c>
      <c r="F259">
        <v>19.846921635491331</v>
      </c>
      <c r="G259">
        <v>1</v>
      </c>
      <c r="H259">
        <v>4</v>
      </c>
      <c r="I259">
        <f>_xlfn.XLOOKUP(Patientsdetails9[[#This Row],[Patient_ID]],Hospitalvisits[Patient_ID],Hospitalvisits[Admission_Date])</f>
        <v>45199</v>
      </c>
      <c r="J259">
        <f>_xlfn.XLOOKUP(Patientsdetails9[[#This Row],[Patient_ID]],Hospitalvisits[Patient_ID],Hospitalvisits[Discharge_Date])</f>
        <v>45200</v>
      </c>
      <c r="K259">
        <f>Patientsdetails9[[#This Row],[Discharge Date]]-Patientsdetails9[[#This Row],[Admission Date]]</f>
        <v>1</v>
      </c>
      <c r="L259" t="str">
        <f>_xlfn.XLOOKUP(Patientsdetails9[[#This Row],[Patient_ID]],Hospitalvisits[Patient_ID],Hospitalvisits[Medical_Condition])</f>
        <v>Asthma</v>
      </c>
      <c r="M259" t="str">
        <f>_xlfn.XLOOKUP(Patientsdetails9[[#This Row],[Patient_ID]],Hospitalvisits[Patient_ID],Hospitalvisits[Department])</f>
        <v>Pediatrics</v>
      </c>
      <c r="N259">
        <f>_xlfn.XLOOKUP(Patientsdetails9[[#This Row],[Patient_ID]],Financials[Patient_ID],Financials[Total_Bill_Amount])</f>
        <v>23994</v>
      </c>
      <c r="O259">
        <f>VLOOKUP(Patientsdetails9[[#This Row],[Patient_ID]],Financials[],5,FALSE)</f>
        <v>19557.988900336481</v>
      </c>
      <c r="P259">
        <f>VLOOKUP(Patientsdetails9[[#This Row],[Patient_ID]],Financials[],6,FALSE)</f>
        <v>4436.0110996635194</v>
      </c>
      <c r="Q259" t="str">
        <f>+_xlfn.XLOOKUP(Patientsdetails9[[#This Row],[Patient_ID]],Hospitalvisits[Patient_ID],Hospitalvisits[Hospital_Bed])</f>
        <v>Semi-Private Room</v>
      </c>
      <c r="R259">
        <f>_xlfn.XLOOKUP(Patientsdetails9[[#This Row],[Patient_ID]],Hospitalvisits[Patient_ID],Hospitalvisits[Doctor_ID])</f>
        <v>68</v>
      </c>
      <c r="S259" t="str">
        <f>_xlfn.XLOOKUP(Patientsdetails9[[#This Row],[Doctor ID]],Medicals[Doctor_ID],Medicals[Department])</f>
        <v>Neurology</v>
      </c>
      <c r="T259">
        <f>_xlfn.XLOOKUP(Patientsdetails9[[#This Row],[Doctor ID]],Medicals[Doctor_ID],Medicals[Nurse_to_Patient_Ratio])</f>
        <v>23</v>
      </c>
      <c r="U259">
        <f>IFERROR(_xlfn.XLOOKUP(Patientsdetails9[[#This Row],[Patient_ID]],Emergency[Patient_ID],Emergency[ER_Visit_ID]),"No Visit")</f>
        <v>938</v>
      </c>
    </row>
    <row r="260" spans="1:21">
      <c r="A260">
        <v>287</v>
      </c>
      <c r="B260" t="s">
        <v>300</v>
      </c>
      <c r="C260">
        <v>66</v>
      </c>
      <c r="D260" t="s">
        <v>9</v>
      </c>
      <c r="E260" t="s">
        <v>13</v>
      </c>
      <c r="F260">
        <v>35.914085188841469</v>
      </c>
      <c r="G260">
        <v>1</v>
      </c>
      <c r="H260">
        <v>1</v>
      </c>
      <c r="I260">
        <f>_xlfn.XLOOKUP(Patientsdetails9[[#This Row],[Patient_ID]],Hospitalvisits[Patient_ID],Hospitalvisits[Admission_Date])</f>
        <v>45032</v>
      </c>
      <c r="J260">
        <f>_xlfn.XLOOKUP(Patientsdetails9[[#This Row],[Patient_ID]],Hospitalvisits[Patient_ID],Hospitalvisits[Discharge_Date])</f>
        <v>45036</v>
      </c>
      <c r="K260">
        <f>Patientsdetails9[[#This Row],[Discharge Date]]-Patientsdetails9[[#This Row],[Admission Date]]</f>
        <v>4</v>
      </c>
      <c r="L260" t="str">
        <f>_xlfn.XLOOKUP(Patientsdetails9[[#This Row],[Patient_ID]],Hospitalvisits[Patient_ID],Hospitalvisits[Medical_Condition])</f>
        <v>Heart Disease</v>
      </c>
      <c r="M260" t="str">
        <f>_xlfn.XLOOKUP(Patientsdetails9[[#This Row],[Patient_ID]],Hospitalvisits[Patient_ID],Hospitalvisits[Department])</f>
        <v>Cardiology</v>
      </c>
      <c r="N260">
        <f>_xlfn.XLOOKUP(Patientsdetails9[[#This Row],[Patient_ID]],Financials[Patient_ID],Financials[Total_Bill_Amount])</f>
        <v>4761</v>
      </c>
      <c r="O260">
        <f>VLOOKUP(Patientsdetails9[[#This Row],[Patient_ID]],Financials[],5,FALSE)</f>
        <v>3330.581093704699</v>
      </c>
      <c r="P260">
        <f>VLOOKUP(Patientsdetails9[[#This Row],[Patient_ID]],Financials[],6,FALSE)</f>
        <v>1430.418906295301</v>
      </c>
      <c r="Q260" t="str">
        <f>+_xlfn.XLOOKUP(Patientsdetails9[[#This Row],[Patient_ID]],Hospitalvisits[Patient_ID],Hospitalvisits[Hospital_Bed])</f>
        <v>Semi-Private Room</v>
      </c>
      <c r="R260">
        <f>_xlfn.XLOOKUP(Patientsdetails9[[#This Row],[Patient_ID]],Hospitalvisits[Patient_ID],Hospitalvisits[Doctor_ID])</f>
        <v>158</v>
      </c>
      <c r="S260" t="str">
        <f>_xlfn.XLOOKUP(Patientsdetails9[[#This Row],[Doctor ID]],Medicals[Doctor_ID],Medicals[Department])</f>
        <v>Pediatrics</v>
      </c>
      <c r="T260">
        <f>_xlfn.XLOOKUP(Patientsdetails9[[#This Row],[Doctor ID]],Medicals[Doctor_ID],Medicals[Nurse_to_Patient_Ratio])</f>
        <v>26</v>
      </c>
      <c r="U260">
        <f>IFERROR(_xlfn.XLOOKUP(Patientsdetails9[[#This Row],[Patient_ID]],Emergency[Patient_ID],Emergency[ER_Visit_ID]),"No Visit")</f>
        <v>1336</v>
      </c>
    </row>
    <row r="261" spans="1:21">
      <c r="A261">
        <v>288</v>
      </c>
      <c r="B261" t="s">
        <v>301</v>
      </c>
      <c r="C261">
        <v>1</v>
      </c>
      <c r="D261" t="s">
        <v>12</v>
      </c>
      <c r="E261" t="s">
        <v>10</v>
      </c>
      <c r="F261">
        <v>24.128158446186809</v>
      </c>
      <c r="G261">
        <v>4</v>
      </c>
      <c r="H261">
        <v>9</v>
      </c>
      <c r="I261">
        <f>_xlfn.XLOOKUP(Patientsdetails9[[#This Row],[Patient_ID]],Hospitalvisits[Patient_ID],Hospitalvisits[Admission_Date])</f>
        <v>44726</v>
      </c>
      <c r="J261">
        <f>_xlfn.XLOOKUP(Patientsdetails9[[#This Row],[Patient_ID]],Hospitalvisits[Patient_ID],Hospitalvisits[Discharge_Date])</f>
        <v>44738</v>
      </c>
      <c r="K261">
        <f>Patientsdetails9[[#This Row],[Discharge Date]]-Patientsdetails9[[#This Row],[Admission Date]]</f>
        <v>12</v>
      </c>
      <c r="L261" t="str">
        <f>_xlfn.XLOOKUP(Patientsdetails9[[#This Row],[Patient_ID]],Hospitalvisits[Patient_ID],Hospitalvisits[Medical_Condition])</f>
        <v>Seizures</v>
      </c>
      <c r="M261" t="str">
        <f>_xlfn.XLOOKUP(Patientsdetails9[[#This Row],[Patient_ID]],Hospitalvisits[Patient_ID],Hospitalvisits[Department])</f>
        <v>Neurology</v>
      </c>
      <c r="N261">
        <f>_xlfn.XLOOKUP(Patientsdetails9[[#This Row],[Patient_ID]],Financials[Patient_ID],Financials[Total_Bill_Amount])</f>
        <v>7347</v>
      </c>
      <c r="O261">
        <f>VLOOKUP(Patientsdetails9[[#This Row],[Patient_ID]],Financials[],5,FALSE)</f>
        <v>3703.8683792081711</v>
      </c>
      <c r="P261">
        <f>VLOOKUP(Patientsdetails9[[#This Row],[Patient_ID]],Financials[],6,FALSE)</f>
        <v>3643.1316207918289</v>
      </c>
      <c r="Q261" t="str">
        <f>+_xlfn.XLOOKUP(Patientsdetails9[[#This Row],[Patient_ID]],Hospitalvisits[Patient_ID],Hospitalvisits[Hospital_Bed])</f>
        <v>Semi-Private Room</v>
      </c>
      <c r="R261">
        <f>_xlfn.XLOOKUP(Patientsdetails9[[#This Row],[Patient_ID]],Hospitalvisits[Patient_ID],Hospitalvisits[Doctor_ID])</f>
        <v>156</v>
      </c>
      <c r="S261" t="str">
        <f>_xlfn.XLOOKUP(Patientsdetails9[[#This Row],[Doctor ID]],Medicals[Doctor_ID],Medicals[Department])</f>
        <v>Orthopedics</v>
      </c>
      <c r="T261">
        <f>_xlfn.XLOOKUP(Patientsdetails9[[#This Row],[Doctor ID]],Medicals[Doctor_ID],Medicals[Nurse_to_Patient_Ratio])</f>
        <v>14</v>
      </c>
      <c r="U261">
        <f>IFERROR(_xlfn.XLOOKUP(Patientsdetails9[[#This Row],[Patient_ID]],Emergency[Patient_ID],Emergency[ER_Visit_ID]),"No Visit")</f>
        <v>1101</v>
      </c>
    </row>
    <row r="262" spans="1:21">
      <c r="A262">
        <v>289</v>
      </c>
      <c r="B262" t="s">
        <v>302</v>
      </c>
      <c r="C262">
        <v>38</v>
      </c>
      <c r="D262" t="s">
        <v>9</v>
      </c>
      <c r="E262" t="s">
        <v>10</v>
      </c>
      <c r="F262">
        <v>18.212596124095839</v>
      </c>
      <c r="G262">
        <v>2</v>
      </c>
      <c r="H262">
        <v>1</v>
      </c>
      <c r="I262">
        <f>_xlfn.XLOOKUP(Patientsdetails9[[#This Row],[Patient_ID]],Hospitalvisits[Patient_ID],Hospitalvisits[Admission_Date])</f>
        <v>44637</v>
      </c>
      <c r="J262">
        <f>_xlfn.XLOOKUP(Patientsdetails9[[#This Row],[Patient_ID]],Hospitalvisits[Patient_ID],Hospitalvisits[Discharge_Date])</f>
        <v>44647</v>
      </c>
      <c r="K262">
        <f>Patientsdetails9[[#This Row],[Discharge Date]]-Patientsdetails9[[#This Row],[Admission Date]]</f>
        <v>10</v>
      </c>
      <c r="L262" t="str">
        <f>_xlfn.XLOOKUP(Patientsdetails9[[#This Row],[Patient_ID]],Hospitalvisits[Patient_ID],Hospitalvisits[Medical_Condition])</f>
        <v>Tumor</v>
      </c>
      <c r="M262" t="str">
        <f>_xlfn.XLOOKUP(Patientsdetails9[[#This Row],[Patient_ID]],Hospitalvisits[Patient_ID],Hospitalvisits[Department])</f>
        <v>Oncology</v>
      </c>
      <c r="N262">
        <f>_xlfn.XLOOKUP(Patientsdetails9[[#This Row],[Patient_ID]],Financials[Patient_ID],Financials[Total_Bill_Amount])</f>
        <v>14523</v>
      </c>
      <c r="O262">
        <f>VLOOKUP(Patientsdetails9[[#This Row],[Patient_ID]],Financials[],5,FALSE)</f>
        <v>8094.323184029894</v>
      </c>
      <c r="P262">
        <f>VLOOKUP(Patientsdetails9[[#This Row],[Patient_ID]],Financials[],6,FALSE)</f>
        <v>6428.676815970106</v>
      </c>
      <c r="Q262" t="str">
        <f>+_xlfn.XLOOKUP(Patientsdetails9[[#This Row],[Patient_ID]],Hospitalvisits[Patient_ID],Hospitalvisits[Hospital_Bed])</f>
        <v>ICU</v>
      </c>
      <c r="R262">
        <f>_xlfn.XLOOKUP(Patientsdetails9[[#This Row],[Patient_ID]],Hospitalvisits[Patient_ID],Hospitalvisits[Doctor_ID])</f>
        <v>151</v>
      </c>
      <c r="S262" t="str">
        <f>_xlfn.XLOOKUP(Patientsdetails9[[#This Row],[Doctor ID]],Medicals[Doctor_ID],Medicals[Department])</f>
        <v>Orthopedics</v>
      </c>
      <c r="T262">
        <f>_xlfn.XLOOKUP(Patientsdetails9[[#This Row],[Doctor ID]],Medicals[Doctor_ID],Medicals[Nurse_to_Patient_Ratio])</f>
        <v>29</v>
      </c>
      <c r="U262">
        <f>IFERROR(_xlfn.XLOOKUP(Patientsdetails9[[#This Row],[Patient_ID]],Emergency[Patient_ID],Emergency[ER_Visit_ID]),"No Visit")</f>
        <v>805</v>
      </c>
    </row>
    <row r="263" spans="1:21">
      <c r="A263">
        <v>290</v>
      </c>
      <c r="B263" t="s">
        <v>303</v>
      </c>
      <c r="C263">
        <v>42</v>
      </c>
      <c r="D263" t="s">
        <v>9</v>
      </c>
      <c r="E263" t="s">
        <v>10</v>
      </c>
      <c r="F263">
        <v>39.693722938981139</v>
      </c>
      <c r="G263">
        <v>5</v>
      </c>
      <c r="H263">
        <v>1</v>
      </c>
      <c r="I263">
        <f>_xlfn.XLOOKUP(Patientsdetails9[[#This Row],[Patient_ID]],Hospitalvisits[Patient_ID],Hospitalvisits[Admission_Date])</f>
        <v>44565</v>
      </c>
      <c r="J263">
        <f>_xlfn.XLOOKUP(Patientsdetails9[[#This Row],[Patient_ID]],Hospitalvisits[Patient_ID],Hospitalvisits[Discharge_Date])</f>
        <v>44570</v>
      </c>
      <c r="K263">
        <f>Patientsdetails9[[#This Row],[Discharge Date]]-Patientsdetails9[[#This Row],[Admission Date]]</f>
        <v>5</v>
      </c>
      <c r="L263" t="str">
        <f>_xlfn.XLOOKUP(Patientsdetails9[[#This Row],[Patient_ID]],Hospitalvisits[Patient_ID],Hospitalvisits[Medical_Condition])</f>
        <v>Hypertension</v>
      </c>
      <c r="M263" t="str">
        <f>_xlfn.XLOOKUP(Patientsdetails9[[#This Row],[Patient_ID]],Hospitalvisits[Patient_ID],Hospitalvisits[Department])</f>
        <v>Cardiology</v>
      </c>
      <c r="N263">
        <f>_xlfn.XLOOKUP(Patientsdetails9[[#This Row],[Patient_ID]],Financials[Patient_ID],Financials[Total_Bill_Amount])</f>
        <v>33362</v>
      </c>
      <c r="O263">
        <f>VLOOKUP(Patientsdetails9[[#This Row],[Patient_ID]],Financials[],5,FALSE)</f>
        <v>22306.938242771299</v>
      </c>
      <c r="P263">
        <f>VLOOKUP(Patientsdetails9[[#This Row],[Patient_ID]],Financials[],6,FALSE)</f>
        <v>11055.061757228699</v>
      </c>
      <c r="Q263" t="str">
        <f>+_xlfn.XLOOKUP(Patientsdetails9[[#This Row],[Patient_ID]],Hospitalvisits[Patient_ID],Hospitalvisits[Hospital_Bed])</f>
        <v>General Ward</v>
      </c>
      <c r="R263">
        <f>_xlfn.XLOOKUP(Patientsdetails9[[#This Row],[Patient_ID]],Hospitalvisits[Patient_ID],Hospitalvisits[Doctor_ID])</f>
        <v>124</v>
      </c>
      <c r="S263" t="str">
        <f>_xlfn.XLOOKUP(Patientsdetails9[[#This Row],[Doctor ID]],Medicals[Doctor_ID],Medicals[Department])</f>
        <v>Oncology</v>
      </c>
      <c r="T263">
        <f>_xlfn.XLOOKUP(Patientsdetails9[[#This Row],[Doctor ID]],Medicals[Doctor_ID],Medicals[Nurse_to_Patient_Ratio])</f>
        <v>6</v>
      </c>
      <c r="U263">
        <f>IFERROR(_xlfn.XLOOKUP(Patientsdetails9[[#This Row],[Patient_ID]],Emergency[Patient_ID],Emergency[ER_Visit_ID]),"No Visit")</f>
        <v>435</v>
      </c>
    </row>
    <row r="264" spans="1:21">
      <c r="A264">
        <v>291</v>
      </c>
      <c r="B264" t="s">
        <v>304</v>
      </c>
      <c r="C264">
        <v>85</v>
      </c>
      <c r="D264" t="s">
        <v>9</v>
      </c>
      <c r="E264" t="s">
        <v>18</v>
      </c>
      <c r="F264">
        <v>30.936294885003178</v>
      </c>
      <c r="G264">
        <v>3</v>
      </c>
      <c r="H264">
        <v>1</v>
      </c>
      <c r="I264">
        <f>_xlfn.XLOOKUP(Patientsdetails9[[#This Row],[Patient_ID]],Hospitalvisits[Patient_ID],Hospitalvisits[Admission_Date])</f>
        <v>44695</v>
      </c>
      <c r="J264">
        <f>_xlfn.XLOOKUP(Patientsdetails9[[#This Row],[Patient_ID]],Hospitalvisits[Patient_ID],Hospitalvisits[Discharge_Date])</f>
        <v>44698</v>
      </c>
      <c r="K264">
        <f>Patientsdetails9[[#This Row],[Discharge Date]]-Patientsdetails9[[#This Row],[Admission Date]]</f>
        <v>3</v>
      </c>
      <c r="L264" t="str">
        <f>_xlfn.XLOOKUP(Patientsdetails9[[#This Row],[Patient_ID]],Hospitalvisits[Patient_ID],Hospitalvisits[Medical_Condition])</f>
        <v>Asthma</v>
      </c>
      <c r="M264" t="str">
        <f>_xlfn.XLOOKUP(Patientsdetails9[[#This Row],[Patient_ID]],Hospitalvisits[Patient_ID],Hospitalvisits[Department])</f>
        <v>Pediatrics</v>
      </c>
      <c r="N264">
        <f>_xlfn.XLOOKUP(Patientsdetails9[[#This Row],[Patient_ID]],Financials[Patient_ID],Financials[Total_Bill_Amount])</f>
        <v>9892</v>
      </c>
      <c r="O264">
        <f>VLOOKUP(Patientsdetails9[[#This Row],[Patient_ID]],Financials[],5,FALSE)</f>
        <v>5071.8336478836682</v>
      </c>
      <c r="P264">
        <f>VLOOKUP(Patientsdetails9[[#This Row],[Patient_ID]],Financials[],6,FALSE)</f>
        <v>4820.1663521163318</v>
      </c>
      <c r="Q264" t="str">
        <f>+_xlfn.XLOOKUP(Patientsdetails9[[#This Row],[Patient_ID]],Hospitalvisits[Patient_ID],Hospitalvisits[Hospital_Bed])</f>
        <v>General Ward</v>
      </c>
      <c r="R264">
        <f>_xlfn.XLOOKUP(Patientsdetails9[[#This Row],[Patient_ID]],Hospitalvisits[Patient_ID],Hospitalvisits[Doctor_ID])</f>
        <v>84</v>
      </c>
      <c r="S264" t="str">
        <f>_xlfn.XLOOKUP(Patientsdetails9[[#This Row],[Doctor ID]],Medicals[Doctor_ID],Medicals[Department])</f>
        <v>Cardiology</v>
      </c>
      <c r="T264">
        <f>_xlfn.XLOOKUP(Patientsdetails9[[#This Row],[Doctor ID]],Medicals[Doctor_ID],Medicals[Nurse_to_Patient_Ratio])</f>
        <v>16</v>
      </c>
      <c r="U264" t="str">
        <f>IFERROR(_xlfn.XLOOKUP(Patientsdetails9[[#This Row],[Patient_ID]],Emergency[Patient_ID],Emergency[ER_Visit_ID]),"No Visit")</f>
        <v>No Visit</v>
      </c>
    </row>
    <row r="265" spans="1:21">
      <c r="A265">
        <v>292</v>
      </c>
      <c r="B265" t="s">
        <v>305</v>
      </c>
      <c r="C265">
        <v>9</v>
      </c>
      <c r="D265" t="s">
        <v>9</v>
      </c>
      <c r="E265" t="s">
        <v>18</v>
      </c>
      <c r="F265">
        <v>16.439248318658091</v>
      </c>
      <c r="G265">
        <v>3</v>
      </c>
      <c r="H265">
        <v>10</v>
      </c>
      <c r="I265">
        <f>_xlfn.XLOOKUP(Patientsdetails9[[#This Row],[Patient_ID]],Hospitalvisits[Patient_ID],Hospitalvisits[Admission_Date])</f>
        <v>44773</v>
      </c>
      <c r="J265">
        <f>_xlfn.XLOOKUP(Patientsdetails9[[#This Row],[Patient_ID]],Hospitalvisits[Patient_ID],Hospitalvisits[Discharge_Date])</f>
        <v>44775</v>
      </c>
      <c r="K265">
        <f>Patientsdetails9[[#This Row],[Discharge Date]]-Patientsdetails9[[#This Row],[Admission Date]]</f>
        <v>2</v>
      </c>
      <c r="L265" t="str">
        <f>_xlfn.XLOOKUP(Patientsdetails9[[#This Row],[Patient_ID]],Hospitalvisits[Patient_ID],Hospitalvisits[Medical_Condition])</f>
        <v>Asthma</v>
      </c>
      <c r="M265" t="str">
        <f>_xlfn.XLOOKUP(Patientsdetails9[[#This Row],[Patient_ID]],Hospitalvisits[Patient_ID],Hospitalvisits[Department])</f>
        <v>Pediatrics</v>
      </c>
      <c r="N265">
        <f>_xlfn.XLOOKUP(Patientsdetails9[[#This Row],[Patient_ID]],Financials[Patient_ID],Financials[Total_Bill_Amount])</f>
        <v>4953</v>
      </c>
      <c r="O265">
        <f>VLOOKUP(Patientsdetails9[[#This Row],[Patient_ID]],Financials[],5,FALSE)</f>
        <v>3936.6714308832452</v>
      </c>
      <c r="P265">
        <f>VLOOKUP(Patientsdetails9[[#This Row],[Patient_ID]],Financials[],6,FALSE)</f>
        <v>1016.328569116755</v>
      </c>
      <c r="Q265" t="str">
        <f>+_xlfn.XLOOKUP(Patientsdetails9[[#This Row],[Patient_ID]],Hospitalvisits[Patient_ID],Hospitalvisits[Hospital_Bed])</f>
        <v>ICU</v>
      </c>
      <c r="R265">
        <f>_xlfn.XLOOKUP(Patientsdetails9[[#This Row],[Patient_ID]],Hospitalvisits[Patient_ID],Hospitalvisits[Doctor_ID])</f>
        <v>93</v>
      </c>
      <c r="S265" t="str">
        <f>_xlfn.XLOOKUP(Patientsdetails9[[#This Row],[Doctor ID]],Medicals[Doctor_ID],Medicals[Department])</f>
        <v>Oncology</v>
      </c>
      <c r="T265">
        <f>_xlfn.XLOOKUP(Patientsdetails9[[#This Row],[Doctor ID]],Medicals[Doctor_ID],Medicals[Nurse_to_Patient_Ratio])</f>
        <v>18</v>
      </c>
      <c r="U265" t="str">
        <f>IFERROR(_xlfn.XLOOKUP(Patientsdetails9[[#This Row],[Patient_ID]],Emergency[Patient_ID],Emergency[ER_Visit_ID]),"No Visit")</f>
        <v>No Visit</v>
      </c>
    </row>
    <row r="266" spans="1:21">
      <c r="A266">
        <v>293</v>
      </c>
      <c r="B266" t="s">
        <v>306</v>
      </c>
      <c r="C266">
        <v>28</v>
      </c>
      <c r="D266" t="s">
        <v>12</v>
      </c>
      <c r="E266" t="s">
        <v>16</v>
      </c>
      <c r="F266">
        <v>28.84073866979012</v>
      </c>
      <c r="G266">
        <v>5</v>
      </c>
      <c r="H266">
        <v>2</v>
      </c>
      <c r="I266">
        <f>_xlfn.XLOOKUP(Patientsdetails9[[#This Row],[Patient_ID]],Hospitalvisits[Patient_ID],Hospitalvisits[Admission_Date])</f>
        <v>44632</v>
      </c>
      <c r="J266">
        <f>_xlfn.XLOOKUP(Patientsdetails9[[#This Row],[Patient_ID]],Hospitalvisits[Patient_ID],Hospitalvisits[Discharge_Date])</f>
        <v>44633</v>
      </c>
      <c r="K266">
        <f>Patientsdetails9[[#This Row],[Discharge Date]]-Patientsdetails9[[#This Row],[Admission Date]]</f>
        <v>1</v>
      </c>
      <c r="L266" t="str">
        <f>_xlfn.XLOOKUP(Patientsdetails9[[#This Row],[Patient_ID]],Hospitalvisits[Patient_ID],Hospitalvisits[Medical_Condition])</f>
        <v>Allergies</v>
      </c>
      <c r="M266" t="str">
        <f>_xlfn.XLOOKUP(Patientsdetails9[[#This Row],[Patient_ID]],Hospitalvisits[Patient_ID],Hospitalvisits[Department])</f>
        <v>Pediatrics</v>
      </c>
      <c r="N266">
        <f>_xlfn.XLOOKUP(Patientsdetails9[[#This Row],[Patient_ID]],Financials[Patient_ID],Financials[Total_Bill_Amount])</f>
        <v>29486</v>
      </c>
      <c r="O266">
        <f>VLOOKUP(Patientsdetails9[[#This Row],[Patient_ID]],Financials[],5,FALSE)</f>
        <v>24160.546597009121</v>
      </c>
      <c r="P266">
        <f>VLOOKUP(Patientsdetails9[[#This Row],[Patient_ID]],Financials[],6,FALSE)</f>
        <v>5325.4534029908828</v>
      </c>
      <c r="Q266" t="str">
        <f>+_xlfn.XLOOKUP(Patientsdetails9[[#This Row],[Patient_ID]],Hospitalvisits[Patient_ID],Hospitalvisits[Hospital_Bed])</f>
        <v>Private Room</v>
      </c>
      <c r="R266">
        <f>_xlfn.XLOOKUP(Patientsdetails9[[#This Row],[Patient_ID]],Hospitalvisits[Patient_ID],Hospitalvisits[Doctor_ID])</f>
        <v>57</v>
      </c>
      <c r="S266" t="str">
        <f>_xlfn.XLOOKUP(Patientsdetails9[[#This Row],[Doctor ID]],Medicals[Doctor_ID],Medicals[Department])</f>
        <v>Pediatrics</v>
      </c>
      <c r="T266">
        <f>_xlfn.XLOOKUP(Patientsdetails9[[#This Row],[Doctor ID]],Medicals[Doctor_ID],Medicals[Nurse_to_Patient_Ratio])</f>
        <v>7</v>
      </c>
      <c r="U266">
        <f>IFERROR(_xlfn.XLOOKUP(Patientsdetails9[[#This Row],[Patient_ID]],Emergency[Patient_ID],Emergency[ER_Visit_ID]),"No Visit")</f>
        <v>968</v>
      </c>
    </row>
    <row r="267" spans="1:21">
      <c r="A267">
        <v>294</v>
      </c>
      <c r="B267" t="s">
        <v>307</v>
      </c>
      <c r="C267">
        <v>61</v>
      </c>
      <c r="D267" t="s">
        <v>9</v>
      </c>
      <c r="E267" t="s">
        <v>10</v>
      </c>
      <c r="F267">
        <v>15.64045742937782</v>
      </c>
      <c r="G267">
        <v>0</v>
      </c>
      <c r="H267">
        <v>7</v>
      </c>
      <c r="I267">
        <f>_xlfn.XLOOKUP(Patientsdetails9[[#This Row],[Patient_ID]],Hospitalvisits[Patient_ID],Hospitalvisits[Admission_Date])</f>
        <v>45233</v>
      </c>
      <c r="J267">
        <f>_xlfn.XLOOKUP(Patientsdetails9[[#This Row],[Patient_ID]],Hospitalvisits[Patient_ID],Hospitalvisits[Discharge_Date])</f>
        <v>45235</v>
      </c>
      <c r="K267">
        <f>Patientsdetails9[[#This Row],[Discharge Date]]-Patientsdetails9[[#This Row],[Admission Date]]</f>
        <v>2</v>
      </c>
      <c r="L267" t="str">
        <f>_xlfn.XLOOKUP(Patientsdetails9[[#This Row],[Patient_ID]],Hospitalvisits[Patient_ID],Hospitalvisits[Medical_Condition])</f>
        <v>Allergies</v>
      </c>
      <c r="M267" t="str">
        <f>_xlfn.XLOOKUP(Patientsdetails9[[#This Row],[Patient_ID]],Hospitalvisits[Patient_ID],Hospitalvisits[Department])</f>
        <v>Pediatrics</v>
      </c>
      <c r="N267">
        <f>_xlfn.XLOOKUP(Patientsdetails9[[#This Row],[Patient_ID]],Financials[Patient_ID],Financials[Total_Bill_Amount])</f>
        <v>17280</v>
      </c>
      <c r="O267">
        <f>VLOOKUP(Patientsdetails9[[#This Row],[Patient_ID]],Financials[],5,FALSE)</f>
        <v>13671.428670535401</v>
      </c>
      <c r="P267">
        <f>VLOOKUP(Patientsdetails9[[#This Row],[Patient_ID]],Financials[],6,FALSE)</f>
        <v>3608.5713294646048</v>
      </c>
      <c r="Q267" t="str">
        <f>+_xlfn.XLOOKUP(Patientsdetails9[[#This Row],[Patient_ID]],Hospitalvisits[Patient_ID],Hospitalvisits[Hospital_Bed])</f>
        <v>Private Room</v>
      </c>
      <c r="R267">
        <f>_xlfn.XLOOKUP(Patientsdetails9[[#This Row],[Patient_ID]],Hospitalvisits[Patient_ID],Hospitalvisits[Doctor_ID])</f>
        <v>142</v>
      </c>
      <c r="S267" t="str">
        <f>_xlfn.XLOOKUP(Patientsdetails9[[#This Row],[Doctor ID]],Medicals[Doctor_ID],Medicals[Department])</f>
        <v>Orthopedics</v>
      </c>
      <c r="T267">
        <f>_xlfn.XLOOKUP(Patientsdetails9[[#This Row],[Doctor ID]],Medicals[Doctor_ID],Medicals[Nurse_to_Patient_Ratio])</f>
        <v>18</v>
      </c>
      <c r="U267" t="str">
        <f>IFERROR(_xlfn.XLOOKUP(Patientsdetails9[[#This Row],[Patient_ID]],Emergency[Patient_ID],Emergency[ER_Visit_ID]),"No Visit")</f>
        <v>No Visit</v>
      </c>
    </row>
    <row r="268" spans="1:21">
      <c r="A268">
        <v>295</v>
      </c>
      <c r="B268" t="s">
        <v>308</v>
      </c>
      <c r="C268">
        <v>12</v>
      </c>
      <c r="D268" t="s">
        <v>9</v>
      </c>
      <c r="E268" t="s">
        <v>10</v>
      </c>
      <c r="F268">
        <v>38.983513435964042</v>
      </c>
      <c r="G268">
        <v>0</v>
      </c>
      <c r="H268">
        <v>7</v>
      </c>
      <c r="I268">
        <f>_xlfn.XLOOKUP(Patientsdetails9[[#This Row],[Patient_ID]],Hospitalvisits[Patient_ID],Hospitalvisits[Admission_Date])</f>
        <v>44647</v>
      </c>
      <c r="J268">
        <f>_xlfn.XLOOKUP(Patientsdetails9[[#This Row],[Patient_ID]],Hospitalvisits[Patient_ID],Hospitalvisits[Discharge_Date])</f>
        <v>44654</v>
      </c>
      <c r="K268">
        <f>Patientsdetails9[[#This Row],[Discharge Date]]-Patientsdetails9[[#This Row],[Admission Date]]</f>
        <v>7</v>
      </c>
      <c r="L268" t="str">
        <f>_xlfn.XLOOKUP(Patientsdetails9[[#This Row],[Patient_ID]],Hospitalvisits[Patient_ID],Hospitalvisits[Medical_Condition])</f>
        <v>Cancer</v>
      </c>
      <c r="M268" t="str">
        <f>_xlfn.XLOOKUP(Patientsdetails9[[#This Row],[Patient_ID]],Hospitalvisits[Patient_ID],Hospitalvisits[Department])</f>
        <v>Oncology</v>
      </c>
      <c r="N268">
        <f>_xlfn.XLOOKUP(Patientsdetails9[[#This Row],[Patient_ID]],Financials[Patient_ID],Financials[Total_Bill_Amount])</f>
        <v>16864</v>
      </c>
      <c r="O268">
        <f>VLOOKUP(Patientsdetails9[[#This Row],[Patient_ID]],Financials[],5,FALSE)</f>
        <v>10515.570647753901</v>
      </c>
      <c r="P268">
        <f>VLOOKUP(Patientsdetails9[[#This Row],[Patient_ID]],Financials[],6,FALSE)</f>
        <v>6348.4293522461012</v>
      </c>
      <c r="Q268" t="str">
        <f>+_xlfn.XLOOKUP(Patientsdetails9[[#This Row],[Patient_ID]],Hospitalvisits[Patient_ID],Hospitalvisits[Hospital_Bed])</f>
        <v>Private Room</v>
      </c>
      <c r="R268">
        <f>_xlfn.XLOOKUP(Patientsdetails9[[#This Row],[Patient_ID]],Hospitalvisits[Patient_ID],Hospitalvisits[Doctor_ID])</f>
        <v>97</v>
      </c>
      <c r="S268" t="str">
        <f>_xlfn.XLOOKUP(Patientsdetails9[[#This Row],[Doctor ID]],Medicals[Doctor_ID],Medicals[Department])</f>
        <v>Emergency</v>
      </c>
      <c r="T268">
        <f>_xlfn.XLOOKUP(Patientsdetails9[[#This Row],[Doctor ID]],Medicals[Doctor_ID],Medicals[Nurse_to_Patient_Ratio])</f>
        <v>15</v>
      </c>
      <c r="U268">
        <f>IFERROR(_xlfn.XLOOKUP(Patientsdetails9[[#This Row],[Patient_ID]],Emergency[Patient_ID],Emergency[ER_Visit_ID]),"No Visit")</f>
        <v>1113</v>
      </c>
    </row>
    <row r="269" spans="1:21">
      <c r="A269">
        <v>296</v>
      </c>
      <c r="B269" t="s">
        <v>309</v>
      </c>
      <c r="C269">
        <v>67</v>
      </c>
      <c r="D269" t="s">
        <v>12</v>
      </c>
      <c r="E269" t="s">
        <v>16</v>
      </c>
      <c r="F269">
        <v>15.16386249090713</v>
      </c>
      <c r="G269">
        <v>3</v>
      </c>
      <c r="H269">
        <v>10</v>
      </c>
      <c r="I269">
        <f>_xlfn.XLOOKUP(Patientsdetails9[[#This Row],[Patient_ID]],Hospitalvisits[Patient_ID],Hospitalvisits[Admission_Date])</f>
        <v>44603</v>
      </c>
      <c r="J269">
        <f>_xlfn.XLOOKUP(Patientsdetails9[[#This Row],[Patient_ID]],Hospitalvisits[Patient_ID],Hospitalvisits[Discharge_Date])</f>
        <v>44604</v>
      </c>
      <c r="K269">
        <f>Patientsdetails9[[#This Row],[Discharge Date]]-Patientsdetails9[[#This Row],[Admission Date]]</f>
        <v>1</v>
      </c>
      <c r="L269" t="str">
        <f>_xlfn.XLOOKUP(Patientsdetails9[[#This Row],[Patient_ID]],Hospitalvisits[Patient_ID],Hospitalvisits[Medical_Condition])</f>
        <v>Asthma</v>
      </c>
      <c r="M269" t="str">
        <f>_xlfn.XLOOKUP(Patientsdetails9[[#This Row],[Patient_ID]],Hospitalvisits[Patient_ID],Hospitalvisits[Department])</f>
        <v>Pediatrics</v>
      </c>
      <c r="N269">
        <f>_xlfn.XLOOKUP(Patientsdetails9[[#This Row],[Patient_ID]],Financials[Patient_ID],Financials[Total_Bill_Amount])</f>
        <v>10136</v>
      </c>
      <c r="O269">
        <f>VLOOKUP(Patientsdetails9[[#This Row],[Patient_ID]],Financials[],5,FALSE)</f>
        <v>5666.3871033342257</v>
      </c>
      <c r="P269">
        <f>VLOOKUP(Patientsdetails9[[#This Row],[Patient_ID]],Financials[],6,FALSE)</f>
        <v>4469.6128966657743</v>
      </c>
      <c r="Q269" t="str">
        <f>+_xlfn.XLOOKUP(Patientsdetails9[[#This Row],[Patient_ID]],Hospitalvisits[Patient_ID],Hospitalvisits[Hospital_Bed])</f>
        <v>Semi-Private Room</v>
      </c>
      <c r="R269">
        <f>_xlfn.XLOOKUP(Patientsdetails9[[#This Row],[Patient_ID]],Hospitalvisits[Patient_ID],Hospitalvisits[Doctor_ID])</f>
        <v>155</v>
      </c>
      <c r="S269" t="str">
        <f>_xlfn.XLOOKUP(Patientsdetails9[[#This Row],[Doctor ID]],Medicals[Doctor_ID],Medicals[Department])</f>
        <v>Neurology</v>
      </c>
      <c r="T269">
        <f>_xlfn.XLOOKUP(Patientsdetails9[[#This Row],[Doctor ID]],Medicals[Doctor_ID],Medicals[Nurse_to_Patient_Ratio])</f>
        <v>12</v>
      </c>
      <c r="U269" t="str">
        <f>IFERROR(_xlfn.XLOOKUP(Patientsdetails9[[#This Row],[Patient_ID]],Emergency[Patient_ID],Emergency[ER_Visit_ID]),"No Visit")</f>
        <v>No Visit</v>
      </c>
    </row>
    <row r="270" spans="1:21">
      <c r="A270">
        <v>297</v>
      </c>
      <c r="B270" t="s">
        <v>310</v>
      </c>
      <c r="C270">
        <v>53</v>
      </c>
      <c r="D270" t="s">
        <v>9</v>
      </c>
      <c r="E270" t="s">
        <v>10</v>
      </c>
      <c r="F270">
        <v>21.215441874381739</v>
      </c>
      <c r="G270">
        <v>2</v>
      </c>
      <c r="H270">
        <v>1</v>
      </c>
      <c r="I270">
        <f>_xlfn.XLOOKUP(Patientsdetails9[[#This Row],[Patient_ID]],Hospitalvisits[Patient_ID],Hospitalvisits[Admission_Date])</f>
        <v>45014</v>
      </c>
      <c r="J270">
        <f>_xlfn.XLOOKUP(Patientsdetails9[[#This Row],[Patient_ID]],Hospitalvisits[Patient_ID],Hospitalvisits[Discharge_Date])</f>
        <v>45017</v>
      </c>
      <c r="K270">
        <f>Patientsdetails9[[#This Row],[Discharge Date]]-Patientsdetails9[[#This Row],[Admission Date]]</f>
        <v>3</v>
      </c>
      <c r="L270" t="str">
        <f>_xlfn.XLOOKUP(Patientsdetails9[[#This Row],[Patient_ID]],Hospitalvisits[Patient_ID],Hospitalvisits[Medical_Condition])</f>
        <v>Severe Trauma</v>
      </c>
      <c r="M270" t="str">
        <f>_xlfn.XLOOKUP(Patientsdetails9[[#This Row],[Patient_ID]],Hospitalvisits[Patient_ID],Hospitalvisits[Department])</f>
        <v>Emergency</v>
      </c>
      <c r="N270">
        <f>_xlfn.XLOOKUP(Patientsdetails9[[#This Row],[Patient_ID]],Financials[Patient_ID],Financials[Total_Bill_Amount])</f>
        <v>11837</v>
      </c>
      <c r="O270">
        <f>VLOOKUP(Patientsdetails9[[#This Row],[Patient_ID]],Financials[],5,FALSE)</f>
        <v>9818.2230905447504</v>
      </c>
      <c r="P270">
        <f>VLOOKUP(Patientsdetails9[[#This Row],[Patient_ID]],Financials[],6,FALSE)</f>
        <v>2018.77690945525</v>
      </c>
      <c r="Q270" t="str">
        <f>+_xlfn.XLOOKUP(Patientsdetails9[[#This Row],[Patient_ID]],Hospitalvisits[Patient_ID],Hospitalvisits[Hospital_Bed])</f>
        <v>Semi-Private Room</v>
      </c>
      <c r="R270">
        <f>_xlfn.XLOOKUP(Patientsdetails9[[#This Row],[Patient_ID]],Hospitalvisits[Patient_ID],Hospitalvisits[Doctor_ID])</f>
        <v>159</v>
      </c>
      <c r="S270" t="str">
        <f>_xlfn.XLOOKUP(Patientsdetails9[[#This Row],[Doctor ID]],Medicals[Doctor_ID],Medicals[Department])</f>
        <v>Emergency</v>
      </c>
      <c r="T270">
        <f>_xlfn.XLOOKUP(Patientsdetails9[[#This Row],[Doctor ID]],Medicals[Doctor_ID],Medicals[Nurse_to_Patient_Ratio])</f>
        <v>18</v>
      </c>
      <c r="U270">
        <f>IFERROR(_xlfn.XLOOKUP(Patientsdetails9[[#This Row],[Patient_ID]],Emergency[Patient_ID],Emergency[ER_Visit_ID]),"No Visit")</f>
        <v>1001</v>
      </c>
    </row>
    <row r="271" spans="1:21">
      <c r="A271">
        <v>298</v>
      </c>
      <c r="B271" t="s">
        <v>311</v>
      </c>
      <c r="C271">
        <v>37</v>
      </c>
      <c r="D271" t="s">
        <v>12</v>
      </c>
      <c r="E271" t="s">
        <v>16</v>
      </c>
      <c r="F271">
        <v>30.26236464953066</v>
      </c>
      <c r="G271">
        <v>1</v>
      </c>
      <c r="H271">
        <v>9</v>
      </c>
      <c r="I271">
        <f>_xlfn.XLOOKUP(Patientsdetails9[[#This Row],[Patient_ID]],Hospitalvisits[Patient_ID],Hospitalvisits[Admission_Date])</f>
        <v>44742</v>
      </c>
      <c r="J271">
        <f>_xlfn.XLOOKUP(Patientsdetails9[[#This Row],[Patient_ID]],Hospitalvisits[Patient_ID],Hospitalvisits[Discharge_Date])</f>
        <v>44749</v>
      </c>
      <c r="K271">
        <f>Patientsdetails9[[#This Row],[Discharge Date]]-Patientsdetails9[[#This Row],[Admission Date]]</f>
        <v>7</v>
      </c>
      <c r="L271" t="str">
        <f>_xlfn.XLOOKUP(Patientsdetails9[[#This Row],[Patient_ID]],Hospitalvisits[Patient_ID],Hospitalvisits[Medical_Condition])</f>
        <v>Heart Attack (STEMI)</v>
      </c>
      <c r="M271" t="str">
        <f>_xlfn.XLOOKUP(Patientsdetails9[[#This Row],[Patient_ID]],Hospitalvisits[Patient_ID],Hospitalvisits[Department])</f>
        <v>Cardiology</v>
      </c>
      <c r="N271">
        <f>_xlfn.XLOOKUP(Patientsdetails9[[#This Row],[Patient_ID]],Financials[Patient_ID],Financials[Total_Bill_Amount])</f>
        <v>22945</v>
      </c>
      <c r="O271">
        <f>VLOOKUP(Patientsdetails9[[#This Row],[Patient_ID]],Financials[],5,FALSE)</f>
        <v>18102.195447475431</v>
      </c>
      <c r="P271">
        <f>VLOOKUP(Patientsdetails9[[#This Row],[Patient_ID]],Financials[],6,FALSE)</f>
        <v>4842.8045525245689</v>
      </c>
      <c r="Q271" t="str">
        <f>+_xlfn.XLOOKUP(Patientsdetails9[[#This Row],[Patient_ID]],Hospitalvisits[Patient_ID],Hospitalvisits[Hospital_Bed])</f>
        <v>Private Room</v>
      </c>
      <c r="R271">
        <f>_xlfn.XLOOKUP(Patientsdetails9[[#This Row],[Patient_ID]],Hospitalvisits[Patient_ID],Hospitalvisits[Doctor_ID])</f>
        <v>185</v>
      </c>
      <c r="S271" t="str">
        <f>_xlfn.XLOOKUP(Patientsdetails9[[#This Row],[Doctor ID]],Medicals[Doctor_ID],Medicals[Department])</f>
        <v>Orthopedics</v>
      </c>
      <c r="T271">
        <f>_xlfn.XLOOKUP(Patientsdetails9[[#This Row],[Doctor ID]],Medicals[Doctor_ID],Medicals[Nurse_to_Patient_Ratio])</f>
        <v>21</v>
      </c>
      <c r="U271">
        <f>IFERROR(_xlfn.XLOOKUP(Patientsdetails9[[#This Row],[Patient_ID]],Emergency[Patient_ID],Emergency[ER_Visit_ID]),"No Visit")</f>
        <v>266</v>
      </c>
    </row>
    <row r="272" spans="1:21">
      <c r="A272">
        <v>299</v>
      </c>
      <c r="B272" t="s">
        <v>312</v>
      </c>
      <c r="C272">
        <v>61</v>
      </c>
      <c r="D272" t="s">
        <v>12</v>
      </c>
      <c r="E272" t="s">
        <v>13</v>
      </c>
      <c r="F272">
        <v>39.707010554387971</v>
      </c>
      <c r="G272">
        <v>3</v>
      </c>
      <c r="H272">
        <v>7</v>
      </c>
      <c r="I272">
        <f>_xlfn.XLOOKUP(Patientsdetails9[[#This Row],[Patient_ID]],Hospitalvisits[Patient_ID],Hospitalvisits[Admission_Date])</f>
        <v>44841</v>
      </c>
      <c r="J272">
        <f>_xlfn.XLOOKUP(Patientsdetails9[[#This Row],[Patient_ID]],Hospitalvisits[Patient_ID],Hospitalvisits[Discharge_Date])</f>
        <v>44846</v>
      </c>
      <c r="K272">
        <f>Patientsdetails9[[#This Row],[Discharge Date]]-Patientsdetails9[[#This Row],[Admission Date]]</f>
        <v>5</v>
      </c>
      <c r="L272" t="str">
        <f>_xlfn.XLOOKUP(Patientsdetails9[[#This Row],[Patient_ID]],Hospitalvisits[Patient_ID],Hospitalvisits[Medical_Condition])</f>
        <v>Stroke</v>
      </c>
      <c r="M272" t="str">
        <f>_xlfn.XLOOKUP(Patientsdetails9[[#This Row],[Patient_ID]],Hospitalvisits[Patient_ID],Hospitalvisits[Department])</f>
        <v>Neurology</v>
      </c>
      <c r="N272">
        <f>_xlfn.XLOOKUP(Patientsdetails9[[#This Row],[Patient_ID]],Financials[Patient_ID],Financials[Total_Bill_Amount])</f>
        <v>26239</v>
      </c>
      <c r="O272">
        <f>VLOOKUP(Patientsdetails9[[#This Row],[Patient_ID]],Financials[],5,FALSE)</f>
        <v>18738.682671440241</v>
      </c>
      <c r="P272">
        <f>VLOOKUP(Patientsdetails9[[#This Row],[Patient_ID]],Financials[],6,FALSE)</f>
        <v>7500.3173285597622</v>
      </c>
      <c r="Q272" t="str">
        <f>+_xlfn.XLOOKUP(Patientsdetails9[[#This Row],[Patient_ID]],Hospitalvisits[Patient_ID],Hospitalvisits[Hospital_Bed])</f>
        <v>General Ward</v>
      </c>
      <c r="R272">
        <f>_xlfn.XLOOKUP(Patientsdetails9[[#This Row],[Patient_ID]],Hospitalvisits[Patient_ID],Hospitalvisits[Doctor_ID])</f>
        <v>164</v>
      </c>
      <c r="S272" t="str">
        <f>_xlfn.XLOOKUP(Patientsdetails9[[#This Row],[Doctor ID]],Medicals[Doctor_ID],Medicals[Department])</f>
        <v>Orthopedics</v>
      </c>
      <c r="T272">
        <f>_xlfn.XLOOKUP(Patientsdetails9[[#This Row],[Doctor ID]],Medicals[Doctor_ID],Medicals[Nurse_to_Patient_Ratio])</f>
        <v>7</v>
      </c>
      <c r="U272" t="str">
        <f>IFERROR(_xlfn.XLOOKUP(Patientsdetails9[[#This Row],[Patient_ID]],Emergency[Patient_ID],Emergency[ER_Visit_ID]),"No Visit")</f>
        <v>No Visit</v>
      </c>
    </row>
    <row r="273" spans="1:21">
      <c r="A273">
        <v>300</v>
      </c>
      <c r="B273" t="s">
        <v>313</v>
      </c>
      <c r="C273">
        <v>29</v>
      </c>
      <c r="D273" t="s">
        <v>9</v>
      </c>
      <c r="E273" t="s">
        <v>16</v>
      </c>
      <c r="F273">
        <v>36.223746820051652</v>
      </c>
      <c r="G273">
        <v>0</v>
      </c>
      <c r="H273">
        <v>4</v>
      </c>
      <c r="I273">
        <f>_xlfn.XLOOKUP(Patientsdetails9[[#This Row],[Patient_ID]],Hospitalvisits[Patient_ID],Hospitalvisits[Admission_Date])</f>
        <v>44802</v>
      </c>
      <c r="J273">
        <f>_xlfn.XLOOKUP(Patientsdetails9[[#This Row],[Patient_ID]],Hospitalvisits[Patient_ID],Hospitalvisits[Discharge_Date])</f>
        <v>44805</v>
      </c>
      <c r="K273">
        <f>Patientsdetails9[[#This Row],[Discharge Date]]-Patientsdetails9[[#This Row],[Admission Date]]</f>
        <v>3</v>
      </c>
      <c r="L273" t="str">
        <f>_xlfn.XLOOKUP(Patientsdetails9[[#This Row],[Patient_ID]],Hospitalvisits[Patient_ID],Hospitalvisits[Medical_Condition])</f>
        <v>Asthma</v>
      </c>
      <c r="M273" t="str">
        <f>_xlfn.XLOOKUP(Patientsdetails9[[#This Row],[Patient_ID]],Hospitalvisits[Patient_ID],Hospitalvisits[Department])</f>
        <v>Pediatrics</v>
      </c>
      <c r="N273">
        <f>_xlfn.XLOOKUP(Patientsdetails9[[#This Row],[Patient_ID]],Financials[Patient_ID],Financials[Total_Bill_Amount])</f>
        <v>47977</v>
      </c>
      <c r="O273">
        <f>VLOOKUP(Patientsdetails9[[#This Row],[Patient_ID]],Financials[],5,FALSE)</f>
        <v>34988.319057899957</v>
      </c>
      <c r="P273">
        <f>VLOOKUP(Patientsdetails9[[#This Row],[Patient_ID]],Financials[],6,FALSE)</f>
        <v>12988.68094210004</v>
      </c>
      <c r="Q273" t="str">
        <f>+_xlfn.XLOOKUP(Patientsdetails9[[#This Row],[Patient_ID]],Hospitalvisits[Patient_ID],Hospitalvisits[Hospital_Bed])</f>
        <v>General Ward</v>
      </c>
      <c r="R273">
        <f>_xlfn.XLOOKUP(Patientsdetails9[[#This Row],[Patient_ID]],Hospitalvisits[Patient_ID],Hospitalvisits[Doctor_ID])</f>
        <v>134</v>
      </c>
      <c r="S273" t="str">
        <f>_xlfn.XLOOKUP(Patientsdetails9[[#This Row],[Doctor ID]],Medicals[Doctor_ID],Medicals[Department])</f>
        <v>Pediatrics</v>
      </c>
      <c r="T273">
        <f>_xlfn.XLOOKUP(Patientsdetails9[[#This Row],[Doctor ID]],Medicals[Doctor_ID],Medicals[Nurse_to_Patient_Ratio])</f>
        <v>18</v>
      </c>
      <c r="U273">
        <f>IFERROR(_xlfn.XLOOKUP(Patientsdetails9[[#This Row],[Patient_ID]],Emergency[Patient_ID],Emergency[ER_Visit_ID]),"No Visit")</f>
        <v>623</v>
      </c>
    </row>
    <row r="274" spans="1:21">
      <c r="A274">
        <v>301</v>
      </c>
      <c r="B274" t="s">
        <v>314</v>
      </c>
      <c r="C274">
        <v>20</v>
      </c>
      <c r="D274" t="s">
        <v>9</v>
      </c>
      <c r="E274" t="s">
        <v>13</v>
      </c>
      <c r="F274">
        <v>27.372008686683149</v>
      </c>
      <c r="G274">
        <v>4</v>
      </c>
      <c r="H274">
        <v>2</v>
      </c>
      <c r="I274">
        <f>_xlfn.XLOOKUP(Patientsdetails9[[#This Row],[Patient_ID]],Hospitalvisits[Patient_ID],Hospitalvisits[Admission_Date])</f>
        <v>44795</v>
      </c>
      <c r="J274">
        <f>_xlfn.XLOOKUP(Patientsdetails9[[#This Row],[Patient_ID]],Hospitalvisits[Patient_ID],Hospitalvisits[Discharge_Date])</f>
        <v>44800</v>
      </c>
      <c r="K274">
        <f>Patientsdetails9[[#This Row],[Discharge Date]]-Patientsdetails9[[#This Row],[Admission Date]]</f>
        <v>5</v>
      </c>
      <c r="L274" t="str">
        <f>_xlfn.XLOOKUP(Patientsdetails9[[#This Row],[Patient_ID]],Hospitalvisits[Patient_ID],Hospitalvisits[Medical_Condition])</f>
        <v>Arthritis</v>
      </c>
      <c r="M274" t="str">
        <f>_xlfn.XLOOKUP(Patientsdetails9[[#This Row],[Patient_ID]],Hospitalvisits[Patient_ID],Hospitalvisits[Department])</f>
        <v>Orthopedics</v>
      </c>
      <c r="N274">
        <f>_xlfn.XLOOKUP(Patientsdetails9[[#This Row],[Patient_ID]],Financials[Patient_ID],Financials[Total_Bill_Amount])</f>
        <v>16348</v>
      </c>
      <c r="O274">
        <f>VLOOKUP(Patientsdetails9[[#This Row],[Patient_ID]],Financials[],5,FALSE)</f>
        <v>13885.00964551198</v>
      </c>
      <c r="P274">
        <f>VLOOKUP(Patientsdetails9[[#This Row],[Patient_ID]],Financials[],6,FALSE)</f>
        <v>2462.990354488024</v>
      </c>
      <c r="Q274" t="str">
        <f>+_xlfn.XLOOKUP(Patientsdetails9[[#This Row],[Patient_ID]],Hospitalvisits[Patient_ID],Hospitalvisits[Hospital_Bed])</f>
        <v>ICU</v>
      </c>
      <c r="R274">
        <f>_xlfn.XLOOKUP(Patientsdetails9[[#This Row],[Patient_ID]],Hospitalvisits[Patient_ID],Hospitalvisits[Doctor_ID])</f>
        <v>26</v>
      </c>
      <c r="S274" t="str">
        <f>_xlfn.XLOOKUP(Patientsdetails9[[#This Row],[Doctor ID]],Medicals[Doctor_ID],Medicals[Department])</f>
        <v>Orthopedics</v>
      </c>
      <c r="T274">
        <f>_xlfn.XLOOKUP(Patientsdetails9[[#This Row],[Doctor ID]],Medicals[Doctor_ID],Medicals[Nurse_to_Patient_Ratio])</f>
        <v>5</v>
      </c>
      <c r="U274">
        <f>IFERROR(_xlfn.XLOOKUP(Patientsdetails9[[#This Row],[Patient_ID]],Emergency[Patient_ID],Emergency[ER_Visit_ID]),"No Visit")</f>
        <v>38</v>
      </c>
    </row>
    <row r="275" spans="1:21">
      <c r="A275">
        <v>303</v>
      </c>
      <c r="B275" t="s">
        <v>316</v>
      </c>
      <c r="C275">
        <v>29</v>
      </c>
      <c r="D275" t="s">
        <v>9</v>
      </c>
      <c r="E275" t="s">
        <v>16</v>
      </c>
      <c r="F275">
        <v>16.761435327295331</v>
      </c>
      <c r="G275">
        <v>4</v>
      </c>
      <c r="H275">
        <v>2</v>
      </c>
      <c r="I275">
        <f>_xlfn.XLOOKUP(Patientsdetails9[[#This Row],[Patient_ID]],Hospitalvisits[Patient_ID],Hospitalvisits[Admission_Date])</f>
        <v>44981</v>
      </c>
      <c r="J275">
        <f>_xlfn.XLOOKUP(Patientsdetails9[[#This Row],[Patient_ID]],Hospitalvisits[Patient_ID],Hospitalvisits[Discharge_Date])</f>
        <v>44991</v>
      </c>
      <c r="K275">
        <f>Patientsdetails9[[#This Row],[Discharge Date]]-Patientsdetails9[[#This Row],[Admission Date]]</f>
        <v>10</v>
      </c>
      <c r="L275" t="str">
        <f>_xlfn.XLOOKUP(Patientsdetails9[[#This Row],[Patient_ID]],Hospitalvisits[Patient_ID],Hospitalvisits[Medical_Condition])</f>
        <v>Internal Bleeding</v>
      </c>
      <c r="M275" t="str">
        <f>_xlfn.XLOOKUP(Patientsdetails9[[#This Row],[Patient_ID]],Hospitalvisits[Patient_ID],Hospitalvisits[Department])</f>
        <v>Emergency</v>
      </c>
      <c r="N275">
        <f>_xlfn.XLOOKUP(Patientsdetails9[[#This Row],[Patient_ID]],Financials[Patient_ID],Financials[Total_Bill_Amount])</f>
        <v>26622</v>
      </c>
      <c r="O275">
        <f>VLOOKUP(Patientsdetails9[[#This Row],[Patient_ID]],Financials[],5,FALSE)</f>
        <v>13992.46401114234</v>
      </c>
      <c r="P275">
        <f>VLOOKUP(Patientsdetails9[[#This Row],[Patient_ID]],Financials[],6,FALSE)</f>
        <v>12629.53598885766</v>
      </c>
      <c r="Q275" t="str">
        <f>+_xlfn.XLOOKUP(Patientsdetails9[[#This Row],[Patient_ID]],Hospitalvisits[Patient_ID],Hospitalvisits[Hospital_Bed])</f>
        <v>Semi-Private Room</v>
      </c>
      <c r="R275">
        <f>_xlfn.XLOOKUP(Patientsdetails9[[#This Row],[Patient_ID]],Hospitalvisits[Patient_ID],Hospitalvisits[Doctor_ID])</f>
        <v>170</v>
      </c>
      <c r="S275" t="str">
        <f>_xlfn.XLOOKUP(Patientsdetails9[[#This Row],[Doctor ID]],Medicals[Doctor_ID],Medicals[Department])</f>
        <v>Cardiology</v>
      </c>
      <c r="T275">
        <f>_xlfn.XLOOKUP(Patientsdetails9[[#This Row],[Doctor ID]],Medicals[Doctor_ID],Medicals[Nurse_to_Patient_Ratio])</f>
        <v>14</v>
      </c>
      <c r="U275" t="str">
        <f>IFERROR(_xlfn.XLOOKUP(Patientsdetails9[[#This Row],[Patient_ID]],Emergency[Patient_ID],Emergency[ER_Visit_ID]),"No Visit")</f>
        <v>No Visit</v>
      </c>
    </row>
    <row r="276" spans="1:21">
      <c r="A276">
        <v>304</v>
      </c>
      <c r="B276" t="s">
        <v>317</v>
      </c>
      <c r="C276">
        <v>32</v>
      </c>
      <c r="D276" t="s">
        <v>12</v>
      </c>
      <c r="E276" t="s">
        <v>16</v>
      </c>
      <c r="F276">
        <v>28.237253285089611</v>
      </c>
      <c r="G276">
        <v>5</v>
      </c>
      <c r="H276">
        <v>4</v>
      </c>
      <c r="I276">
        <f>_xlfn.XLOOKUP(Patientsdetails9[[#This Row],[Patient_ID]],Hospitalvisits[Patient_ID],Hospitalvisits[Admission_Date])</f>
        <v>45107</v>
      </c>
      <c r="J276">
        <f>_xlfn.XLOOKUP(Patientsdetails9[[#This Row],[Patient_ID]],Hospitalvisits[Patient_ID],Hospitalvisits[Discharge_Date])</f>
        <v>45109</v>
      </c>
      <c r="K276">
        <f>Patientsdetails9[[#This Row],[Discharge Date]]-Patientsdetails9[[#This Row],[Admission Date]]</f>
        <v>2</v>
      </c>
      <c r="L276" t="str">
        <f>_xlfn.XLOOKUP(Patientsdetails9[[#This Row],[Patient_ID]],Hospitalvisits[Patient_ID],Hospitalvisits[Medical_Condition])</f>
        <v>Arthritis</v>
      </c>
      <c r="M276" t="str">
        <f>_xlfn.XLOOKUP(Patientsdetails9[[#This Row],[Patient_ID]],Hospitalvisits[Patient_ID],Hospitalvisits[Department])</f>
        <v>Orthopedics</v>
      </c>
      <c r="N276">
        <f>_xlfn.XLOOKUP(Patientsdetails9[[#This Row],[Patient_ID]],Financials[Patient_ID],Financials[Total_Bill_Amount])</f>
        <v>17558</v>
      </c>
      <c r="O276">
        <f>VLOOKUP(Patientsdetails9[[#This Row],[Patient_ID]],Financials[],5,FALSE)</f>
        <v>10443.68850140096</v>
      </c>
      <c r="P276">
        <f>VLOOKUP(Patientsdetails9[[#This Row],[Patient_ID]],Financials[],6,FALSE)</f>
        <v>7114.311498599036</v>
      </c>
      <c r="Q276" t="str">
        <f>+_xlfn.XLOOKUP(Patientsdetails9[[#This Row],[Patient_ID]],Hospitalvisits[Patient_ID],Hospitalvisits[Hospital_Bed])</f>
        <v>ICU</v>
      </c>
      <c r="R276">
        <f>_xlfn.XLOOKUP(Patientsdetails9[[#This Row],[Patient_ID]],Hospitalvisits[Patient_ID],Hospitalvisits[Doctor_ID])</f>
        <v>110</v>
      </c>
      <c r="S276" t="str">
        <f>_xlfn.XLOOKUP(Patientsdetails9[[#This Row],[Doctor ID]],Medicals[Doctor_ID],Medicals[Department])</f>
        <v>Neurology</v>
      </c>
      <c r="T276">
        <f>_xlfn.XLOOKUP(Patientsdetails9[[#This Row],[Doctor ID]],Medicals[Doctor_ID],Medicals[Nurse_to_Patient_Ratio])</f>
        <v>12</v>
      </c>
      <c r="U276" t="str">
        <f>IFERROR(_xlfn.XLOOKUP(Patientsdetails9[[#This Row],[Patient_ID]],Emergency[Patient_ID],Emergency[ER_Visit_ID]),"No Visit")</f>
        <v>No Visit</v>
      </c>
    </row>
    <row r="277" spans="1:21">
      <c r="A277">
        <v>305</v>
      </c>
      <c r="B277" t="s">
        <v>318</v>
      </c>
      <c r="C277">
        <v>66</v>
      </c>
      <c r="D277" t="s">
        <v>12</v>
      </c>
      <c r="E277" t="s">
        <v>18</v>
      </c>
      <c r="F277">
        <v>36.344379370620302</v>
      </c>
      <c r="G277">
        <v>2</v>
      </c>
      <c r="H277">
        <v>8</v>
      </c>
      <c r="I277">
        <f>_xlfn.XLOOKUP(Patientsdetails9[[#This Row],[Patient_ID]],Hospitalvisits[Patient_ID],Hospitalvisits[Admission_Date])</f>
        <v>44901</v>
      </c>
      <c r="J277">
        <f>_xlfn.XLOOKUP(Patientsdetails9[[#This Row],[Patient_ID]],Hospitalvisits[Patient_ID],Hospitalvisits[Discharge_Date])</f>
        <v>44902</v>
      </c>
      <c r="K277">
        <f>Patientsdetails9[[#This Row],[Discharge Date]]-Patientsdetails9[[#This Row],[Admission Date]]</f>
        <v>1</v>
      </c>
      <c r="L277" t="str">
        <f>_xlfn.XLOOKUP(Patientsdetails9[[#This Row],[Patient_ID]],Hospitalvisits[Patient_ID],Hospitalvisits[Medical_Condition])</f>
        <v>Internal Bleeding</v>
      </c>
      <c r="M277" t="str">
        <f>_xlfn.XLOOKUP(Patientsdetails9[[#This Row],[Patient_ID]],Hospitalvisits[Patient_ID],Hospitalvisits[Department])</f>
        <v>Emergency</v>
      </c>
      <c r="N277">
        <f>_xlfn.XLOOKUP(Patientsdetails9[[#This Row],[Patient_ID]],Financials[Patient_ID],Financials[Total_Bill_Amount])</f>
        <v>47248</v>
      </c>
      <c r="O277">
        <f>VLOOKUP(Patientsdetails9[[#This Row],[Patient_ID]],Financials[],5,FALSE)</f>
        <v>31646.70587048963</v>
      </c>
      <c r="P277">
        <f>VLOOKUP(Patientsdetails9[[#This Row],[Patient_ID]],Financials[],6,FALSE)</f>
        <v>15601.29412951037</v>
      </c>
      <c r="Q277" t="str">
        <f>+_xlfn.XLOOKUP(Patientsdetails9[[#This Row],[Patient_ID]],Hospitalvisits[Patient_ID],Hospitalvisits[Hospital_Bed])</f>
        <v>Semi-Private Room</v>
      </c>
      <c r="R277">
        <f>_xlfn.XLOOKUP(Patientsdetails9[[#This Row],[Patient_ID]],Hospitalvisits[Patient_ID],Hospitalvisits[Doctor_ID])</f>
        <v>64</v>
      </c>
      <c r="S277" t="str">
        <f>_xlfn.XLOOKUP(Patientsdetails9[[#This Row],[Doctor ID]],Medicals[Doctor_ID],Medicals[Department])</f>
        <v>Neurology</v>
      </c>
      <c r="T277">
        <f>_xlfn.XLOOKUP(Patientsdetails9[[#This Row],[Doctor ID]],Medicals[Doctor_ID],Medicals[Nurse_to_Patient_Ratio])</f>
        <v>5</v>
      </c>
      <c r="U277">
        <f>IFERROR(_xlfn.XLOOKUP(Patientsdetails9[[#This Row],[Patient_ID]],Emergency[Patient_ID],Emergency[ER_Visit_ID]),"No Visit")</f>
        <v>231</v>
      </c>
    </row>
    <row r="278" spans="1:21">
      <c r="A278">
        <v>306</v>
      </c>
      <c r="B278" t="s">
        <v>319</v>
      </c>
      <c r="C278">
        <v>89</v>
      </c>
      <c r="D278" t="s">
        <v>9</v>
      </c>
      <c r="E278" t="s">
        <v>16</v>
      </c>
      <c r="F278">
        <v>32.43338682285647</v>
      </c>
      <c r="G278">
        <v>0</v>
      </c>
      <c r="H278">
        <v>4</v>
      </c>
      <c r="I278">
        <f>_xlfn.XLOOKUP(Patientsdetails9[[#This Row],[Patient_ID]],Hospitalvisits[Patient_ID],Hospitalvisits[Admission_Date])</f>
        <v>44701</v>
      </c>
      <c r="J278">
        <f>_xlfn.XLOOKUP(Patientsdetails9[[#This Row],[Patient_ID]],Hospitalvisits[Patient_ID],Hospitalvisits[Discharge_Date])</f>
        <v>44703</v>
      </c>
      <c r="K278">
        <f>Patientsdetails9[[#This Row],[Discharge Date]]-Patientsdetails9[[#This Row],[Admission Date]]</f>
        <v>2</v>
      </c>
      <c r="L278" t="str">
        <f>_xlfn.XLOOKUP(Patientsdetails9[[#This Row],[Patient_ID]],Hospitalvisits[Patient_ID],Hospitalvisits[Medical_Condition])</f>
        <v>Severe Trauma</v>
      </c>
      <c r="M278" t="str">
        <f>_xlfn.XLOOKUP(Patientsdetails9[[#This Row],[Patient_ID]],Hospitalvisits[Patient_ID],Hospitalvisits[Department])</f>
        <v>Emergency</v>
      </c>
      <c r="N278">
        <f>_xlfn.XLOOKUP(Patientsdetails9[[#This Row],[Patient_ID]],Financials[Patient_ID],Financials[Total_Bill_Amount])</f>
        <v>9761</v>
      </c>
      <c r="O278">
        <f>VLOOKUP(Patientsdetails9[[#This Row],[Patient_ID]],Financials[],5,FALSE)</f>
        <v>6699.7258817292031</v>
      </c>
      <c r="P278">
        <f>VLOOKUP(Patientsdetails9[[#This Row],[Patient_ID]],Financials[],6,FALSE)</f>
        <v>3061.2741182707969</v>
      </c>
      <c r="Q278" t="str">
        <f>+_xlfn.XLOOKUP(Patientsdetails9[[#This Row],[Patient_ID]],Hospitalvisits[Patient_ID],Hospitalvisits[Hospital_Bed])</f>
        <v>Private Room</v>
      </c>
      <c r="R278">
        <f>_xlfn.XLOOKUP(Patientsdetails9[[#This Row],[Patient_ID]],Hospitalvisits[Patient_ID],Hospitalvisits[Doctor_ID])</f>
        <v>196</v>
      </c>
      <c r="S278" t="str">
        <f>_xlfn.XLOOKUP(Patientsdetails9[[#This Row],[Doctor ID]],Medicals[Doctor_ID],Medicals[Department])</f>
        <v>Orthopedics</v>
      </c>
      <c r="T278">
        <f>_xlfn.XLOOKUP(Patientsdetails9[[#This Row],[Doctor ID]],Medicals[Doctor_ID],Medicals[Nurse_to_Patient_Ratio])</f>
        <v>20</v>
      </c>
      <c r="U278" t="str">
        <f>IFERROR(_xlfn.XLOOKUP(Patientsdetails9[[#This Row],[Patient_ID]],Emergency[Patient_ID],Emergency[ER_Visit_ID]),"No Visit")</f>
        <v>No Visit</v>
      </c>
    </row>
    <row r="279" spans="1:21">
      <c r="A279">
        <v>307</v>
      </c>
      <c r="B279" t="s">
        <v>320</v>
      </c>
      <c r="C279">
        <v>60</v>
      </c>
      <c r="D279" t="s">
        <v>9</v>
      </c>
      <c r="E279" t="s">
        <v>13</v>
      </c>
      <c r="F279">
        <v>17.684201823226839</v>
      </c>
      <c r="G279">
        <v>1</v>
      </c>
      <c r="H279">
        <v>9</v>
      </c>
      <c r="I279">
        <f>_xlfn.XLOOKUP(Patientsdetails9[[#This Row],[Patient_ID]],Hospitalvisits[Patient_ID],Hospitalvisits[Admission_Date])</f>
        <v>44614</v>
      </c>
      <c r="J279">
        <f>_xlfn.XLOOKUP(Patientsdetails9[[#This Row],[Patient_ID]],Hospitalvisits[Patient_ID],Hospitalvisits[Discharge_Date])</f>
        <v>44619</v>
      </c>
      <c r="K279">
        <f>Patientsdetails9[[#This Row],[Discharge Date]]-Patientsdetails9[[#This Row],[Admission Date]]</f>
        <v>5</v>
      </c>
      <c r="L279" t="str">
        <f>_xlfn.XLOOKUP(Patientsdetails9[[#This Row],[Patient_ID]],Hospitalvisits[Patient_ID],Hospitalvisits[Medical_Condition])</f>
        <v>Seizures</v>
      </c>
      <c r="M279" t="str">
        <f>_xlfn.XLOOKUP(Patientsdetails9[[#This Row],[Patient_ID]],Hospitalvisits[Patient_ID],Hospitalvisits[Department])</f>
        <v>Neurology</v>
      </c>
      <c r="N279">
        <f>_xlfn.XLOOKUP(Patientsdetails9[[#This Row],[Patient_ID]],Financials[Patient_ID],Financials[Total_Bill_Amount])</f>
        <v>18805</v>
      </c>
      <c r="O279">
        <f>VLOOKUP(Patientsdetails9[[#This Row],[Patient_ID]],Financials[],5,FALSE)</f>
        <v>14612.96166527473</v>
      </c>
      <c r="P279">
        <f>VLOOKUP(Patientsdetails9[[#This Row],[Patient_ID]],Financials[],6,FALSE)</f>
        <v>4192.0383347252719</v>
      </c>
      <c r="Q279" t="str">
        <f>+_xlfn.XLOOKUP(Patientsdetails9[[#This Row],[Patient_ID]],Hospitalvisits[Patient_ID],Hospitalvisits[Hospital_Bed])</f>
        <v>Semi-Private Room</v>
      </c>
      <c r="R279">
        <f>_xlfn.XLOOKUP(Patientsdetails9[[#This Row],[Patient_ID]],Hospitalvisits[Patient_ID],Hospitalvisits[Doctor_ID])</f>
        <v>195</v>
      </c>
      <c r="S279" t="str">
        <f>_xlfn.XLOOKUP(Patientsdetails9[[#This Row],[Doctor ID]],Medicals[Doctor_ID],Medicals[Department])</f>
        <v>Orthopedics</v>
      </c>
      <c r="T279">
        <f>_xlfn.XLOOKUP(Patientsdetails9[[#This Row],[Doctor ID]],Medicals[Doctor_ID],Medicals[Nurse_to_Patient_Ratio])</f>
        <v>11</v>
      </c>
      <c r="U279">
        <f>IFERROR(_xlfn.XLOOKUP(Patientsdetails9[[#This Row],[Patient_ID]],Emergency[Patient_ID],Emergency[ER_Visit_ID]),"No Visit")</f>
        <v>608</v>
      </c>
    </row>
    <row r="280" spans="1:21">
      <c r="A280">
        <v>308</v>
      </c>
      <c r="B280" t="s">
        <v>321</v>
      </c>
      <c r="C280">
        <v>30</v>
      </c>
      <c r="D280" t="s">
        <v>12</v>
      </c>
      <c r="E280" t="s">
        <v>10</v>
      </c>
      <c r="F280">
        <v>27.56534146301464</v>
      </c>
      <c r="G280">
        <v>2</v>
      </c>
      <c r="H280">
        <v>9</v>
      </c>
      <c r="I280">
        <f>_xlfn.XLOOKUP(Patientsdetails9[[#This Row],[Patient_ID]],Hospitalvisits[Patient_ID],Hospitalvisits[Admission_Date])</f>
        <v>45196</v>
      </c>
      <c r="J280">
        <f>_xlfn.XLOOKUP(Patientsdetails9[[#This Row],[Patient_ID]],Hospitalvisits[Patient_ID],Hospitalvisits[Discharge_Date])</f>
        <v>45213</v>
      </c>
      <c r="K280">
        <f>Patientsdetails9[[#This Row],[Discharge Date]]-Patientsdetails9[[#This Row],[Admission Date]]</f>
        <v>17</v>
      </c>
      <c r="L280" t="str">
        <f>_xlfn.XLOOKUP(Patientsdetails9[[#This Row],[Patient_ID]],Hospitalvisits[Patient_ID],Hospitalvisits[Medical_Condition])</f>
        <v>Tumor</v>
      </c>
      <c r="M280" t="str">
        <f>_xlfn.XLOOKUP(Patientsdetails9[[#This Row],[Patient_ID]],Hospitalvisits[Patient_ID],Hospitalvisits[Department])</f>
        <v>Oncology</v>
      </c>
      <c r="N280">
        <f>_xlfn.XLOOKUP(Patientsdetails9[[#This Row],[Patient_ID]],Financials[Patient_ID],Financials[Total_Bill_Amount])</f>
        <v>9010</v>
      </c>
      <c r="O280">
        <f>VLOOKUP(Patientsdetails9[[#This Row],[Patient_ID]],Financials[],5,FALSE)</f>
        <v>7011.1872811455441</v>
      </c>
      <c r="P280">
        <f>VLOOKUP(Patientsdetails9[[#This Row],[Patient_ID]],Financials[],6,FALSE)</f>
        <v>1998.8127188544561</v>
      </c>
      <c r="Q280" t="str">
        <f>+_xlfn.XLOOKUP(Patientsdetails9[[#This Row],[Patient_ID]],Hospitalvisits[Patient_ID],Hospitalvisits[Hospital_Bed])</f>
        <v>General Ward</v>
      </c>
      <c r="R280">
        <f>_xlfn.XLOOKUP(Patientsdetails9[[#This Row],[Patient_ID]],Hospitalvisits[Patient_ID],Hospitalvisits[Doctor_ID])</f>
        <v>27</v>
      </c>
      <c r="S280" t="str">
        <f>_xlfn.XLOOKUP(Patientsdetails9[[#This Row],[Doctor ID]],Medicals[Doctor_ID],Medicals[Department])</f>
        <v>Oncology</v>
      </c>
      <c r="T280">
        <f>_xlfn.XLOOKUP(Patientsdetails9[[#This Row],[Doctor ID]],Medicals[Doctor_ID],Medicals[Nurse_to_Patient_Ratio])</f>
        <v>6</v>
      </c>
      <c r="U280">
        <f>IFERROR(_xlfn.XLOOKUP(Patientsdetails9[[#This Row],[Patient_ID]],Emergency[Patient_ID],Emergency[ER_Visit_ID]),"No Visit")</f>
        <v>453</v>
      </c>
    </row>
    <row r="281" spans="1:21">
      <c r="A281">
        <v>309</v>
      </c>
      <c r="B281" t="s">
        <v>322</v>
      </c>
      <c r="C281">
        <v>90</v>
      </c>
      <c r="D281" t="s">
        <v>9</v>
      </c>
      <c r="E281" t="s">
        <v>18</v>
      </c>
      <c r="F281">
        <v>34.234959166581483</v>
      </c>
      <c r="G281">
        <v>1</v>
      </c>
      <c r="H281">
        <v>2</v>
      </c>
      <c r="I281">
        <f>_xlfn.XLOOKUP(Patientsdetails9[[#This Row],[Patient_ID]],Hospitalvisits[Patient_ID],Hospitalvisits[Admission_Date])</f>
        <v>45102</v>
      </c>
      <c r="J281">
        <f>_xlfn.XLOOKUP(Patientsdetails9[[#This Row],[Patient_ID]],Hospitalvisits[Patient_ID],Hospitalvisits[Discharge_Date])</f>
        <v>45108</v>
      </c>
      <c r="K281">
        <f>Patientsdetails9[[#This Row],[Discharge Date]]-Patientsdetails9[[#This Row],[Admission Date]]</f>
        <v>6</v>
      </c>
      <c r="L281" t="str">
        <f>_xlfn.XLOOKUP(Patientsdetails9[[#This Row],[Patient_ID]],Hospitalvisits[Patient_ID],Hospitalvisits[Medical_Condition])</f>
        <v>Heart Disease</v>
      </c>
      <c r="M281" t="str">
        <f>_xlfn.XLOOKUP(Patientsdetails9[[#This Row],[Patient_ID]],Hospitalvisits[Patient_ID],Hospitalvisits[Department])</f>
        <v>Cardiology</v>
      </c>
      <c r="N281">
        <f>_xlfn.XLOOKUP(Patientsdetails9[[#This Row],[Patient_ID]],Financials[Patient_ID],Financials[Total_Bill_Amount])</f>
        <v>10672</v>
      </c>
      <c r="O281">
        <f>VLOOKUP(Patientsdetails9[[#This Row],[Patient_ID]],Financials[],5,FALSE)</f>
        <v>9260.5013308651232</v>
      </c>
      <c r="P281">
        <f>VLOOKUP(Patientsdetails9[[#This Row],[Patient_ID]],Financials[],6,FALSE)</f>
        <v>1411.498669134877</v>
      </c>
      <c r="Q281" t="str">
        <f>+_xlfn.XLOOKUP(Patientsdetails9[[#This Row],[Patient_ID]],Hospitalvisits[Patient_ID],Hospitalvisits[Hospital_Bed])</f>
        <v>General Ward</v>
      </c>
      <c r="R281">
        <f>_xlfn.XLOOKUP(Patientsdetails9[[#This Row],[Patient_ID]],Hospitalvisits[Patient_ID],Hospitalvisits[Doctor_ID])</f>
        <v>84</v>
      </c>
      <c r="S281" t="str">
        <f>_xlfn.XLOOKUP(Patientsdetails9[[#This Row],[Doctor ID]],Medicals[Doctor_ID],Medicals[Department])</f>
        <v>Cardiology</v>
      </c>
      <c r="T281">
        <f>_xlfn.XLOOKUP(Patientsdetails9[[#This Row],[Doctor ID]],Medicals[Doctor_ID],Medicals[Nurse_to_Patient_Ratio])</f>
        <v>16</v>
      </c>
      <c r="U281">
        <f>IFERROR(_xlfn.XLOOKUP(Patientsdetails9[[#This Row],[Patient_ID]],Emergency[Patient_ID],Emergency[ER_Visit_ID]),"No Visit")</f>
        <v>213</v>
      </c>
    </row>
    <row r="282" spans="1:21">
      <c r="A282">
        <v>310</v>
      </c>
      <c r="B282" t="s">
        <v>323</v>
      </c>
      <c r="C282">
        <v>9</v>
      </c>
      <c r="D282" t="s">
        <v>12</v>
      </c>
      <c r="E282" t="s">
        <v>16</v>
      </c>
      <c r="F282">
        <v>20.69693533131537</v>
      </c>
      <c r="G282">
        <v>1</v>
      </c>
      <c r="H282">
        <v>2</v>
      </c>
      <c r="I282">
        <f>_xlfn.XLOOKUP(Patientsdetails9[[#This Row],[Patient_ID]],Hospitalvisits[Patient_ID],Hospitalvisits[Admission_Date])</f>
        <v>44704</v>
      </c>
      <c r="J282">
        <f>_xlfn.XLOOKUP(Patientsdetails9[[#This Row],[Patient_ID]],Hospitalvisits[Patient_ID],Hospitalvisits[Discharge_Date])</f>
        <v>44713</v>
      </c>
      <c r="K282">
        <f>Patientsdetails9[[#This Row],[Discharge Date]]-Patientsdetails9[[#This Row],[Admission Date]]</f>
        <v>9</v>
      </c>
      <c r="L282" t="str">
        <f>_xlfn.XLOOKUP(Patientsdetails9[[#This Row],[Patient_ID]],Hospitalvisits[Patient_ID],Hospitalvisits[Medical_Condition])</f>
        <v>Cancer</v>
      </c>
      <c r="M282" t="str">
        <f>_xlfn.XLOOKUP(Patientsdetails9[[#This Row],[Patient_ID]],Hospitalvisits[Patient_ID],Hospitalvisits[Department])</f>
        <v>Oncology</v>
      </c>
      <c r="N282">
        <f>_xlfn.XLOOKUP(Patientsdetails9[[#This Row],[Patient_ID]],Financials[Patient_ID],Financials[Total_Bill_Amount])</f>
        <v>27286</v>
      </c>
      <c r="O282">
        <f>VLOOKUP(Patientsdetails9[[#This Row],[Patient_ID]],Financials[],5,FALSE)</f>
        <v>15360.963336521831</v>
      </c>
      <c r="P282">
        <f>VLOOKUP(Patientsdetails9[[#This Row],[Patient_ID]],Financials[],6,FALSE)</f>
        <v>11925.036663478169</v>
      </c>
      <c r="Q282" t="str">
        <f>+_xlfn.XLOOKUP(Patientsdetails9[[#This Row],[Patient_ID]],Hospitalvisits[Patient_ID],Hospitalvisits[Hospital_Bed])</f>
        <v>Semi-Private Room</v>
      </c>
      <c r="R282">
        <f>_xlfn.XLOOKUP(Patientsdetails9[[#This Row],[Patient_ID]],Hospitalvisits[Patient_ID],Hospitalvisits[Doctor_ID])</f>
        <v>106</v>
      </c>
      <c r="S282" t="str">
        <f>_xlfn.XLOOKUP(Patientsdetails9[[#This Row],[Doctor ID]],Medicals[Doctor_ID],Medicals[Department])</f>
        <v>Pediatrics</v>
      </c>
      <c r="T282">
        <f>_xlfn.XLOOKUP(Patientsdetails9[[#This Row],[Doctor ID]],Medicals[Doctor_ID],Medicals[Nurse_to_Patient_Ratio])</f>
        <v>21</v>
      </c>
      <c r="U282" t="str">
        <f>IFERROR(_xlfn.XLOOKUP(Patientsdetails9[[#This Row],[Patient_ID]],Emergency[Patient_ID],Emergency[ER_Visit_ID]),"No Visit")</f>
        <v>No Visit</v>
      </c>
    </row>
    <row r="283" spans="1:21">
      <c r="A283">
        <v>311</v>
      </c>
      <c r="B283" t="s">
        <v>324</v>
      </c>
      <c r="C283">
        <v>82</v>
      </c>
      <c r="D283" t="s">
        <v>9</v>
      </c>
      <c r="E283" t="s">
        <v>13</v>
      </c>
      <c r="F283">
        <v>39.769603811668773</v>
      </c>
      <c r="G283">
        <v>3</v>
      </c>
      <c r="H283">
        <v>1</v>
      </c>
      <c r="I283">
        <f>_xlfn.XLOOKUP(Patientsdetails9[[#This Row],[Patient_ID]],Hospitalvisits[Patient_ID],Hospitalvisits[Admission_Date])</f>
        <v>44627</v>
      </c>
      <c r="J283">
        <f>_xlfn.XLOOKUP(Patientsdetails9[[#This Row],[Patient_ID]],Hospitalvisits[Patient_ID],Hospitalvisits[Discharge_Date])</f>
        <v>44631</v>
      </c>
      <c r="K283">
        <f>Patientsdetails9[[#This Row],[Discharge Date]]-Patientsdetails9[[#This Row],[Admission Date]]</f>
        <v>4</v>
      </c>
      <c r="L283" t="str">
        <f>_xlfn.XLOOKUP(Patientsdetails9[[#This Row],[Patient_ID]],Hospitalvisits[Patient_ID],Hospitalvisits[Medical_Condition])</f>
        <v>Heart Disease</v>
      </c>
      <c r="M283" t="str">
        <f>_xlfn.XLOOKUP(Patientsdetails9[[#This Row],[Patient_ID]],Hospitalvisits[Patient_ID],Hospitalvisits[Department])</f>
        <v>Cardiology</v>
      </c>
      <c r="N283">
        <f>_xlfn.XLOOKUP(Patientsdetails9[[#This Row],[Patient_ID]],Financials[Patient_ID],Financials[Total_Bill_Amount])</f>
        <v>10624</v>
      </c>
      <c r="O283">
        <f>VLOOKUP(Patientsdetails9[[#This Row],[Patient_ID]],Financials[],5,FALSE)</f>
        <v>5921.439929065964</v>
      </c>
      <c r="P283">
        <f>VLOOKUP(Patientsdetails9[[#This Row],[Patient_ID]],Financials[],6,FALSE)</f>
        <v>4702.560070934036</v>
      </c>
      <c r="Q283" t="str">
        <f>+_xlfn.XLOOKUP(Patientsdetails9[[#This Row],[Patient_ID]],Hospitalvisits[Patient_ID],Hospitalvisits[Hospital_Bed])</f>
        <v>General Ward</v>
      </c>
      <c r="R283">
        <f>_xlfn.XLOOKUP(Patientsdetails9[[#This Row],[Patient_ID]],Hospitalvisits[Patient_ID],Hospitalvisits[Doctor_ID])</f>
        <v>159</v>
      </c>
      <c r="S283" t="str">
        <f>_xlfn.XLOOKUP(Patientsdetails9[[#This Row],[Doctor ID]],Medicals[Doctor_ID],Medicals[Department])</f>
        <v>Emergency</v>
      </c>
      <c r="T283">
        <f>_xlfn.XLOOKUP(Patientsdetails9[[#This Row],[Doctor ID]],Medicals[Doctor_ID],Medicals[Nurse_to_Patient_Ratio])</f>
        <v>18</v>
      </c>
      <c r="U283">
        <f>IFERROR(_xlfn.XLOOKUP(Patientsdetails9[[#This Row],[Patient_ID]],Emergency[Patient_ID],Emergency[ER_Visit_ID]),"No Visit")</f>
        <v>22</v>
      </c>
    </row>
    <row r="284" spans="1:21">
      <c r="A284">
        <v>312</v>
      </c>
      <c r="B284" t="s">
        <v>325</v>
      </c>
      <c r="C284">
        <v>64</v>
      </c>
      <c r="D284" t="s">
        <v>9</v>
      </c>
      <c r="E284" t="s">
        <v>13</v>
      </c>
      <c r="F284">
        <v>33.035024049779658</v>
      </c>
      <c r="G284">
        <v>4</v>
      </c>
      <c r="H284">
        <v>9</v>
      </c>
      <c r="I284">
        <f>_xlfn.XLOOKUP(Patientsdetails9[[#This Row],[Patient_ID]],Hospitalvisits[Patient_ID],Hospitalvisits[Admission_Date])</f>
        <v>45154</v>
      </c>
      <c r="J284">
        <f>_xlfn.XLOOKUP(Patientsdetails9[[#This Row],[Patient_ID]],Hospitalvisits[Patient_ID],Hospitalvisits[Discharge_Date])</f>
        <v>45155</v>
      </c>
      <c r="K284">
        <f>Patientsdetails9[[#This Row],[Discharge Date]]-Patientsdetails9[[#This Row],[Admission Date]]</f>
        <v>1</v>
      </c>
      <c r="L284" t="str">
        <f>_xlfn.XLOOKUP(Patientsdetails9[[#This Row],[Patient_ID]],Hospitalvisits[Patient_ID],Hospitalvisits[Medical_Condition])</f>
        <v>Asthma</v>
      </c>
      <c r="M284" t="str">
        <f>_xlfn.XLOOKUP(Patientsdetails9[[#This Row],[Patient_ID]],Hospitalvisits[Patient_ID],Hospitalvisits[Department])</f>
        <v>Pediatrics</v>
      </c>
      <c r="N284">
        <f>_xlfn.XLOOKUP(Patientsdetails9[[#This Row],[Patient_ID]],Financials[Patient_ID],Financials[Total_Bill_Amount])</f>
        <v>26108</v>
      </c>
      <c r="O284">
        <f>VLOOKUP(Patientsdetails9[[#This Row],[Patient_ID]],Financials[],5,FALSE)</f>
        <v>21573.60375629277</v>
      </c>
      <c r="P284">
        <f>VLOOKUP(Patientsdetails9[[#This Row],[Patient_ID]],Financials[],6,FALSE)</f>
        <v>4534.3962437072332</v>
      </c>
      <c r="Q284" t="str">
        <f>+_xlfn.XLOOKUP(Patientsdetails9[[#This Row],[Patient_ID]],Hospitalvisits[Patient_ID],Hospitalvisits[Hospital_Bed])</f>
        <v>Private Room</v>
      </c>
      <c r="R284">
        <f>_xlfn.XLOOKUP(Patientsdetails9[[#This Row],[Patient_ID]],Hospitalvisits[Patient_ID],Hospitalvisits[Doctor_ID])</f>
        <v>4</v>
      </c>
      <c r="S284" t="str">
        <f>_xlfn.XLOOKUP(Patientsdetails9[[#This Row],[Doctor ID]],Medicals[Doctor_ID],Medicals[Department])</f>
        <v>Pediatrics</v>
      </c>
      <c r="T284">
        <f>_xlfn.XLOOKUP(Patientsdetails9[[#This Row],[Doctor ID]],Medicals[Doctor_ID],Medicals[Nurse_to_Patient_Ratio])</f>
        <v>23</v>
      </c>
      <c r="U284" t="str">
        <f>IFERROR(_xlfn.XLOOKUP(Patientsdetails9[[#This Row],[Patient_ID]],Emergency[Patient_ID],Emergency[ER_Visit_ID]),"No Visit")</f>
        <v>No Visit</v>
      </c>
    </row>
    <row r="285" spans="1:21">
      <c r="A285">
        <v>313</v>
      </c>
      <c r="B285" t="s">
        <v>326</v>
      </c>
      <c r="C285">
        <v>7</v>
      </c>
      <c r="D285" t="s">
        <v>12</v>
      </c>
      <c r="E285" t="s">
        <v>18</v>
      </c>
      <c r="F285">
        <v>25.754977699329771</v>
      </c>
      <c r="G285">
        <v>2</v>
      </c>
      <c r="H285">
        <v>8</v>
      </c>
      <c r="I285">
        <f>_xlfn.XLOOKUP(Patientsdetails9[[#This Row],[Patient_ID]],Hospitalvisits[Patient_ID],Hospitalvisits[Admission_Date])</f>
        <v>44629</v>
      </c>
      <c r="J285">
        <f>_xlfn.XLOOKUP(Patientsdetails9[[#This Row],[Patient_ID]],Hospitalvisits[Patient_ID],Hospitalvisits[Discharge_Date])</f>
        <v>44636</v>
      </c>
      <c r="K285">
        <f>Patientsdetails9[[#This Row],[Discharge Date]]-Patientsdetails9[[#This Row],[Admission Date]]</f>
        <v>7</v>
      </c>
      <c r="L285" t="str">
        <f>_xlfn.XLOOKUP(Patientsdetails9[[#This Row],[Patient_ID]],Hospitalvisits[Patient_ID],Hospitalvisits[Medical_Condition])</f>
        <v>Internal Bleeding</v>
      </c>
      <c r="M285" t="str">
        <f>_xlfn.XLOOKUP(Patientsdetails9[[#This Row],[Patient_ID]],Hospitalvisits[Patient_ID],Hospitalvisits[Department])</f>
        <v>Emergency</v>
      </c>
      <c r="N285">
        <f>_xlfn.XLOOKUP(Patientsdetails9[[#This Row],[Patient_ID]],Financials[Patient_ID],Financials[Total_Bill_Amount])</f>
        <v>7876</v>
      </c>
      <c r="O285">
        <f>VLOOKUP(Patientsdetails9[[#This Row],[Patient_ID]],Financials[],5,FALSE)</f>
        <v>4450.7025227043696</v>
      </c>
      <c r="P285">
        <f>VLOOKUP(Patientsdetails9[[#This Row],[Patient_ID]],Financials[],6,FALSE)</f>
        <v>3425.29747729563</v>
      </c>
      <c r="Q285" t="str">
        <f>+_xlfn.XLOOKUP(Patientsdetails9[[#This Row],[Patient_ID]],Hospitalvisits[Patient_ID],Hospitalvisits[Hospital_Bed])</f>
        <v>Private Room</v>
      </c>
      <c r="R285">
        <f>_xlfn.XLOOKUP(Patientsdetails9[[#This Row],[Patient_ID]],Hospitalvisits[Patient_ID],Hospitalvisits[Doctor_ID])</f>
        <v>52</v>
      </c>
      <c r="S285" t="str">
        <f>_xlfn.XLOOKUP(Patientsdetails9[[#This Row],[Doctor ID]],Medicals[Doctor_ID],Medicals[Department])</f>
        <v>Orthopedics</v>
      </c>
      <c r="T285">
        <f>_xlfn.XLOOKUP(Patientsdetails9[[#This Row],[Doctor ID]],Medicals[Doctor_ID],Medicals[Nurse_to_Patient_Ratio])</f>
        <v>30</v>
      </c>
      <c r="U285">
        <f>IFERROR(_xlfn.XLOOKUP(Patientsdetails9[[#This Row],[Patient_ID]],Emergency[Patient_ID],Emergency[ER_Visit_ID]),"No Visit")</f>
        <v>1445</v>
      </c>
    </row>
    <row r="286" spans="1:21">
      <c r="A286">
        <v>314</v>
      </c>
      <c r="B286" t="s">
        <v>327</v>
      </c>
      <c r="C286">
        <v>82</v>
      </c>
      <c r="D286" t="s">
        <v>9</v>
      </c>
      <c r="E286" t="s">
        <v>16</v>
      </c>
      <c r="F286">
        <v>29.121251670018371</v>
      </c>
      <c r="G286">
        <v>1</v>
      </c>
      <c r="H286">
        <v>8</v>
      </c>
      <c r="I286">
        <f>_xlfn.XLOOKUP(Patientsdetails9[[#This Row],[Patient_ID]],Hospitalvisits[Patient_ID],Hospitalvisits[Admission_Date])</f>
        <v>44586</v>
      </c>
      <c r="J286">
        <f>_xlfn.XLOOKUP(Patientsdetails9[[#This Row],[Patient_ID]],Hospitalvisits[Patient_ID],Hospitalvisits[Discharge_Date])</f>
        <v>44589</v>
      </c>
      <c r="K286">
        <f>Patientsdetails9[[#This Row],[Discharge Date]]-Patientsdetails9[[#This Row],[Admission Date]]</f>
        <v>3</v>
      </c>
      <c r="L286" t="str">
        <f>_xlfn.XLOOKUP(Patientsdetails9[[#This Row],[Patient_ID]],Hospitalvisits[Patient_ID],Hospitalvisits[Medical_Condition])</f>
        <v>Asthma</v>
      </c>
      <c r="M286" t="str">
        <f>_xlfn.XLOOKUP(Patientsdetails9[[#This Row],[Patient_ID]],Hospitalvisits[Patient_ID],Hospitalvisits[Department])</f>
        <v>Pediatrics</v>
      </c>
      <c r="N286">
        <f>_xlfn.XLOOKUP(Patientsdetails9[[#This Row],[Patient_ID]],Financials[Patient_ID],Financials[Total_Bill_Amount])</f>
        <v>10662</v>
      </c>
      <c r="O286">
        <f>VLOOKUP(Patientsdetails9[[#This Row],[Patient_ID]],Financials[],5,FALSE)</f>
        <v>7852.5277819201001</v>
      </c>
      <c r="P286">
        <f>VLOOKUP(Patientsdetails9[[#This Row],[Patient_ID]],Financials[],6,FALSE)</f>
        <v>2809.4722180798999</v>
      </c>
      <c r="Q286" t="str">
        <f>+_xlfn.XLOOKUP(Patientsdetails9[[#This Row],[Patient_ID]],Hospitalvisits[Patient_ID],Hospitalvisits[Hospital_Bed])</f>
        <v>Semi-Private Room</v>
      </c>
      <c r="R286">
        <f>_xlfn.XLOOKUP(Patientsdetails9[[#This Row],[Patient_ID]],Hospitalvisits[Patient_ID],Hospitalvisits[Doctor_ID])</f>
        <v>165</v>
      </c>
      <c r="S286" t="str">
        <f>_xlfn.XLOOKUP(Patientsdetails9[[#This Row],[Doctor ID]],Medicals[Doctor_ID],Medicals[Department])</f>
        <v>Emergency</v>
      </c>
      <c r="T286">
        <f>_xlfn.XLOOKUP(Patientsdetails9[[#This Row],[Doctor ID]],Medicals[Doctor_ID],Medicals[Nurse_to_Patient_Ratio])</f>
        <v>17</v>
      </c>
      <c r="U286">
        <f>IFERROR(_xlfn.XLOOKUP(Patientsdetails9[[#This Row],[Patient_ID]],Emergency[Patient_ID],Emergency[ER_Visit_ID]),"No Visit")</f>
        <v>1203</v>
      </c>
    </row>
    <row r="287" spans="1:21">
      <c r="A287">
        <v>315</v>
      </c>
      <c r="B287" t="s">
        <v>328</v>
      </c>
      <c r="C287">
        <v>69</v>
      </c>
      <c r="D287" t="s">
        <v>12</v>
      </c>
      <c r="E287" t="s">
        <v>18</v>
      </c>
      <c r="F287">
        <v>25.188617635112049</v>
      </c>
      <c r="G287">
        <v>4</v>
      </c>
      <c r="H287">
        <v>4</v>
      </c>
      <c r="I287">
        <f>_xlfn.XLOOKUP(Patientsdetails9[[#This Row],[Patient_ID]],Hospitalvisits[Patient_ID],Hospitalvisits[Admission_Date])</f>
        <v>44600</v>
      </c>
      <c r="J287">
        <f>_xlfn.XLOOKUP(Patientsdetails9[[#This Row],[Patient_ID]],Hospitalvisits[Patient_ID],Hospitalvisits[Discharge_Date])</f>
        <v>44612</v>
      </c>
      <c r="K287">
        <f>Patientsdetails9[[#This Row],[Discharge Date]]-Patientsdetails9[[#This Row],[Admission Date]]</f>
        <v>12</v>
      </c>
      <c r="L287" t="str">
        <f>_xlfn.XLOOKUP(Patientsdetails9[[#This Row],[Patient_ID]],Hospitalvisits[Patient_ID],Hospitalvisits[Medical_Condition])</f>
        <v>Stroke</v>
      </c>
      <c r="M287" t="str">
        <f>_xlfn.XLOOKUP(Patientsdetails9[[#This Row],[Patient_ID]],Hospitalvisits[Patient_ID],Hospitalvisits[Department])</f>
        <v>Neurology</v>
      </c>
      <c r="N287">
        <f>_xlfn.XLOOKUP(Patientsdetails9[[#This Row],[Patient_ID]],Financials[Patient_ID],Financials[Total_Bill_Amount])</f>
        <v>6648</v>
      </c>
      <c r="O287">
        <f>VLOOKUP(Patientsdetails9[[#This Row],[Patient_ID]],Financials[],5,FALSE)</f>
        <v>4119.978222509375</v>
      </c>
      <c r="P287">
        <f>VLOOKUP(Patientsdetails9[[#This Row],[Patient_ID]],Financials[],6,FALSE)</f>
        <v>2528.021777490625</v>
      </c>
      <c r="Q287" t="str">
        <f>+_xlfn.XLOOKUP(Patientsdetails9[[#This Row],[Patient_ID]],Hospitalvisits[Patient_ID],Hospitalvisits[Hospital_Bed])</f>
        <v>ICU</v>
      </c>
      <c r="R287">
        <f>_xlfn.XLOOKUP(Patientsdetails9[[#This Row],[Patient_ID]],Hospitalvisits[Patient_ID],Hospitalvisits[Doctor_ID])</f>
        <v>141</v>
      </c>
      <c r="S287" t="str">
        <f>_xlfn.XLOOKUP(Patientsdetails9[[#This Row],[Doctor ID]],Medicals[Doctor_ID],Medicals[Department])</f>
        <v>Emergency</v>
      </c>
      <c r="T287">
        <f>_xlfn.XLOOKUP(Patientsdetails9[[#This Row],[Doctor ID]],Medicals[Doctor_ID],Medicals[Nurse_to_Patient_Ratio])</f>
        <v>7</v>
      </c>
      <c r="U287">
        <f>IFERROR(_xlfn.XLOOKUP(Patientsdetails9[[#This Row],[Patient_ID]],Emergency[Patient_ID],Emergency[ER_Visit_ID]),"No Visit")</f>
        <v>190</v>
      </c>
    </row>
    <row r="288" spans="1:21">
      <c r="A288">
        <v>316</v>
      </c>
      <c r="B288" t="s">
        <v>329</v>
      </c>
      <c r="C288">
        <v>4</v>
      </c>
      <c r="D288" t="s">
        <v>12</v>
      </c>
      <c r="E288" t="s">
        <v>13</v>
      </c>
      <c r="F288">
        <v>32.294872758545097</v>
      </c>
      <c r="G288">
        <v>4</v>
      </c>
      <c r="H288">
        <v>8</v>
      </c>
      <c r="I288">
        <f>_xlfn.XLOOKUP(Patientsdetails9[[#This Row],[Patient_ID]],Hospitalvisits[Patient_ID],Hospitalvisits[Admission_Date])</f>
        <v>44758</v>
      </c>
      <c r="J288">
        <f>_xlfn.XLOOKUP(Patientsdetails9[[#This Row],[Patient_ID]],Hospitalvisits[Patient_ID],Hospitalvisits[Discharge_Date])</f>
        <v>44762</v>
      </c>
      <c r="K288">
        <f>Patientsdetails9[[#This Row],[Discharge Date]]-Patientsdetails9[[#This Row],[Admission Date]]</f>
        <v>4</v>
      </c>
      <c r="L288" t="str">
        <f>_xlfn.XLOOKUP(Patientsdetails9[[#This Row],[Patient_ID]],Hospitalvisits[Patient_ID],Hospitalvisits[Medical_Condition])</f>
        <v>Severe Trauma</v>
      </c>
      <c r="M288" t="str">
        <f>_xlfn.XLOOKUP(Patientsdetails9[[#This Row],[Patient_ID]],Hospitalvisits[Patient_ID],Hospitalvisits[Department])</f>
        <v>Emergency</v>
      </c>
      <c r="N288">
        <f>_xlfn.XLOOKUP(Patientsdetails9[[#This Row],[Patient_ID]],Financials[Patient_ID],Financials[Total_Bill_Amount])</f>
        <v>44324</v>
      </c>
      <c r="O288">
        <f>VLOOKUP(Patientsdetails9[[#This Row],[Patient_ID]],Financials[],5,FALSE)</f>
        <v>22322.44715071495</v>
      </c>
      <c r="P288">
        <f>VLOOKUP(Patientsdetails9[[#This Row],[Patient_ID]],Financials[],6,FALSE)</f>
        <v>22001.55284928505</v>
      </c>
      <c r="Q288" t="str">
        <f>+_xlfn.XLOOKUP(Patientsdetails9[[#This Row],[Patient_ID]],Hospitalvisits[Patient_ID],Hospitalvisits[Hospital_Bed])</f>
        <v>General Ward</v>
      </c>
      <c r="R288">
        <f>_xlfn.XLOOKUP(Patientsdetails9[[#This Row],[Patient_ID]],Hospitalvisits[Patient_ID],Hospitalvisits[Doctor_ID])</f>
        <v>1</v>
      </c>
      <c r="S288" t="str">
        <f>_xlfn.XLOOKUP(Patientsdetails9[[#This Row],[Doctor ID]],Medicals[Doctor_ID],Medicals[Department])</f>
        <v>Orthopedics</v>
      </c>
      <c r="T288">
        <f>_xlfn.XLOOKUP(Patientsdetails9[[#This Row],[Doctor ID]],Medicals[Doctor_ID],Medicals[Nurse_to_Patient_Ratio])</f>
        <v>30</v>
      </c>
      <c r="U288">
        <f>IFERROR(_xlfn.XLOOKUP(Patientsdetails9[[#This Row],[Patient_ID]],Emergency[Patient_ID],Emergency[ER_Visit_ID]),"No Visit")</f>
        <v>514</v>
      </c>
    </row>
    <row r="289" spans="1:21">
      <c r="A289">
        <v>317</v>
      </c>
      <c r="B289" t="s">
        <v>330</v>
      </c>
      <c r="C289">
        <v>70</v>
      </c>
      <c r="D289" t="s">
        <v>12</v>
      </c>
      <c r="E289" t="s">
        <v>18</v>
      </c>
      <c r="F289">
        <v>38.932432000533687</v>
      </c>
      <c r="G289">
        <v>3</v>
      </c>
      <c r="H289">
        <v>8</v>
      </c>
      <c r="I289">
        <f>_xlfn.XLOOKUP(Patientsdetails9[[#This Row],[Patient_ID]],Hospitalvisits[Patient_ID],Hospitalvisits[Admission_Date])</f>
        <v>45133</v>
      </c>
      <c r="J289">
        <f>_xlfn.XLOOKUP(Patientsdetails9[[#This Row],[Patient_ID]],Hospitalvisits[Patient_ID],Hospitalvisits[Discharge_Date])</f>
        <v>45136</v>
      </c>
      <c r="K289">
        <f>Patientsdetails9[[#This Row],[Discharge Date]]-Patientsdetails9[[#This Row],[Admission Date]]</f>
        <v>3</v>
      </c>
      <c r="L289" t="str">
        <f>_xlfn.XLOOKUP(Patientsdetails9[[#This Row],[Patient_ID]],Hospitalvisits[Patient_ID],Hospitalvisits[Medical_Condition])</f>
        <v>Fracture</v>
      </c>
      <c r="M289" t="str">
        <f>_xlfn.XLOOKUP(Patientsdetails9[[#This Row],[Patient_ID]],Hospitalvisits[Patient_ID],Hospitalvisits[Department])</f>
        <v>Orthopedics</v>
      </c>
      <c r="N289">
        <f>_xlfn.XLOOKUP(Patientsdetails9[[#This Row],[Patient_ID]],Financials[Patient_ID],Financials[Total_Bill_Amount])</f>
        <v>16543</v>
      </c>
      <c r="O289">
        <f>VLOOKUP(Patientsdetails9[[#This Row],[Patient_ID]],Financials[],5,FALSE)</f>
        <v>10959.289314247941</v>
      </c>
      <c r="P289">
        <f>VLOOKUP(Patientsdetails9[[#This Row],[Patient_ID]],Financials[],6,FALSE)</f>
        <v>5583.7106857520585</v>
      </c>
      <c r="Q289" t="str">
        <f>+_xlfn.XLOOKUP(Patientsdetails9[[#This Row],[Patient_ID]],Hospitalvisits[Patient_ID],Hospitalvisits[Hospital_Bed])</f>
        <v>General Ward</v>
      </c>
      <c r="R289">
        <f>_xlfn.XLOOKUP(Patientsdetails9[[#This Row],[Patient_ID]],Hospitalvisits[Patient_ID],Hospitalvisits[Doctor_ID])</f>
        <v>69</v>
      </c>
      <c r="S289" t="str">
        <f>_xlfn.XLOOKUP(Patientsdetails9[[#This Row],[Doctor ID]],Medicals[Doctor_ID],Medicals[Department])</f>
        <v>Oncology</v>
      </c>
      <c r="T289">
        <f>_xlfn.XLOOKUP(Patientsdetails9[[#This Row],[Doctor ID]],Medicals[Doctor_ID],Medicals[Nurse_to_Patient_Ratio])</f>
        <v>9</v>
      </c>
      <c r="U289">
        <f>IFERROR(_xlfn.XLOOKUP(Patientsdetails9[[#This Row],[Patient_ID]],Emergency[Patient_ID],Emergency[ER_Visit_ID]),"No Visit")</f>
        <v>845</v>
      </c>
    </row>
    <row r="290" spans="1:21">
      <c r="A290">
        <v>318</v>
      </c>
      <c r="B290" t="s">
        <v>331</v>
      </c>
      <c r="C290">
        <v>50</v>
      </c>
      <c r="D290" t="s">
        <v>12</v>
      </c>
      <c r="E290" t="s">
        <v>10</v>
      </c>
      <c r="F290">
        <v>26.740353073451129</v>
      </c>
      <c r="G290">
        <v>1</v>
      </c>
      <c r="H290">
        <v>10</v>
      </c>
      <c r="I290">
        <f>_xlfn.XLOOKUP(Patientsdetails9[[#This Row],[Patient_ID]],Hospitalvisits[Patient_ID],Hospitalvisits[Admission_Date])</f>
        <v>45509</v>
      </c>
      <c r="J290">
        <f>_xlfn.XLOOKUP(Patientsdetails9[[#This Row],[Patient_ID]],Hospitalvisits[Patient_ID],Hospitalvisits[Discharge_Date])</f>
        <v>45513</v>
      </c>
      <c r="K290">
        <f>Patientsdetails9[[#This Row],[Discharge Date]]-Patientsdetails9[[#This Row],[Admission Date]]</f>
        <v>4</v>
      </c>
      <c r="L290" t="str">
        <f>_xlfn.XLOOKUP(Patientsdetails9[[#This Row],[Patient_ID]],Hospitalvisits[Patient_ID],Hospitalvisits[Medical_Condition])</f>
        <v>Arthritis</v>
      </c>
      <c r="M290" t="str">
        <f>_xlfn.XLOOKUP(Patientsdetails9[[#This Row],[Patient_ID]],Hospitalvisits[Patient_ID],Hospitalvisits[Department])</f>
        <v>Orthopedics</v>
      </c>
      <c r="N290">
        <f>_xlfn.XLOOKUP(Patientsdetails9[[#This Row],[Patient_ID]],Financials[Patient_ID],Financials[Total_Bill_Amount])</f>
        <v>18150</v>
      </c>
      <c r="O290">
        <f>VLOOKUP(Patientsdetails9[[#This Row],[Patient_ID]],Financials[],5,FALSE)</f>
        <v>12472.574408582779</v>
      </c>
      <c r="P290">
        <f>VLOOKUP(Patientsdetails9[[#This Row],[Patient_ID]],Financials[],6,FALSE)</f>
        <v>5677.4255914172227</v>
      </c>
      <c r="Q290" t="str">
        <f>+_xlfn.XLOOKUP(Patientsdetails9[[#This Row],[Patient_ID]],Hospitalvisits[Patient_ID],Hospitalvisits[Hospital_Bed])</f>
        <v>Private Room</v>
      </c>
      <c r="R290">
        <f>_xlfn.XLOOKUP(Patientsdetails9[[#This Row],[Patient_ID]],Hospitalvisits[Patient_ID],Hospitalvisits[Doctor_ID])</f>
        <v>29</v>
      </c>
      <c r="S290" t="str">
        <f>_xlfn.XLOOKUP(Patientsdetails9[[#This Row],[Doctor ID]],Medicals[Doctor_ID],Medicals[Department])</f>
        <v>Cardiology</v>
      </c>
      <c r="T290">
        <f>_xlfn.XLOOKUP(Patientsdetails9[[#This Row],[Doctor ID]],Medicals[Doctor_ID],Medicals[Nurse_to_Patient_Ratio])</f>
        <v>16</v>
      </c>
      <c r="U290">
        <f>IFERROR(_xlfn.XLOOKUP(Patientsdetails9[[#This Row],[Patient_ID]],Emergency[Patient_ID],Emergency[ER_Visit_ID]),"No Visit")</f>
        <v>1220</v>
      </c>
    </row>
    <row r="291" spans="1:21">
      <c r="A291">
        <v>319</v>
      </c>
      <c r="B291" t="s">
        <v>332</v>
      </c>
      <c r="C291">
        <v>27</v>
      </c>
      <c r="D291" t="s">
        <v>9</v>
      </c>
      <c r="E291" t="s">
        <v>10</v>
      </c>
      <c r="F291">
        <v>25.85012996673025</v>
      </c>
      <c r="G291">
        <v>3</v>
      </c>
      <c r="H291">
        <v>3</v>
      </c>
      <c r="I291">
        <f>_xlfn.XLOOKUP(Patientsdetails9[[#This Row],[Patient_ID]],Hospitalvisits[Patient_ID],Hospitalvisits[Admission_Date])</f>
        <v>44986</v>
      </c>
      <c r="J291">
        <f>_xlfn.XLOOKUP(Patientsdetails9[[#This Row],[Patient_ID]],Hospitalvisits[Patient_ID],Hospitalvisits[Discharge_Date])</f>
        <v>45004</v>
      </c>
      <c r="K291">
        <f>Patientsdetails9[[#This Row],[Discharge Date]]-Patientsdetails9[[#This Row],[Admission Date]]</f>
        <v>18</v>
      </c>
      <c r="L291" t="str">
        <f>_xlfn.XLOOKUP(Patientsdetails9[[#This Row],[Patient_ID]],Hospitalvisits[Patient_ID],Hospitalvisits[Medical_Condition])</f>
        <v>Cancer</v>
      </c>
      <c r="M291" t="str">
        <f>_xlfn.XLOOKUP(Patientsdetails9[[#This Row],[Patient_ID]],Hospitalvisits[Patient_ID],Hospitalvisits[Department])</f>
        <v>Oncology</v>
      </c>
      <c r="N291">
        <f>_xlfn.XLOOKUP(Patientsdetails9[[#This Row],[Patient_ID]],Financials[Patient_ID],Financials[Total_Bill_Amount])</f>
        <v>19132</v>
      </c>
      <c r="O291">
        <f>VLOOKUP(Patientsdetails9[[#This Row],[Patient_ID]],Financials[],5,FALSE)</f>
        <v>13575.56072875413</v>
      </c>
      <c r="P291">
        <f>VLOOKUP(Patientsdetails9[[#This Row],[Patient_ID]],Financials[],6,FALSE)</f>
        <v>5556.4392712458666</v>
      </c>
      <c r="Q291" t="str">
        <f>+_xlfn.XLOOKUP(Patientsdetails9[[#This Row],[Patient_ID]],Hospitalvisits[Patient_ID],Hospitalvisits[Hospital_Bed])</f>
        <v>Private Room</v>
      </c>
      <c r="R291">
        <f>_xlfn.XLOOKUP(Patientsdetails9[[#This Row],[Patient_ID]],Hospitalvisits[Patient_ID],Hospitalvisits[Doctor_ID])</f>
        <v>91</v>
      </c>
      <c r="S291" t="str">
        <f>_xlfn.XLOOKUP(Patientsdetails9[[#This Row],[Doctor ID]],Medicals[Doctor_ID],Medicals[Department])</f>
        <v>Emergency</v>
      </c>
      <c r="T291">
        <f>_xlfn.XLOOKUP(Patientsdetails9[[#This Row],[Doctor ID]],Medicals[Doctor_ID],Medicals[Nurse_to_Patient_Ratio])</f>
        <v>29</v>
      </c>
      <c r="U291" t="str">
        <f>IFERROR(_xlfn.XLOOKUP(Patientsdetails9[[#This Row],[Patient_ID]],Emergency[Patient_ID],Emergency[ER_Visit_ID]),"No Visit")</f>
        <v>No Visit</v>
      </c>
    </row>
    <row r="292" spans="1:21">
      <c r="A292">
        <v>320</v>
      </c>
      <c r="B292" t="s">
        <v>333</v>
      </c>
      <c r="C292">
        <v>83</v>
      </c>
      <c r="D292" t="s">
        <v>9</v>
      </c>
      <c r="E292" t="s">
        <v>10</v>
      </c>
      <c r="F292">
        <v>19.112347499654661</v>
      </c>
      <c r="G292">
        <v>1</v>
      </c>
      <c r="H292">
        <v>10</v>
      </c>
      <c r="I292">
        <f>_xlfn.XLOOKUP(Patientsdetails9[[#This Row],[Patient_ID]],Hospitalvisits[Patient_ID],Hospitalvisits[Admission_Date])</f>
        <v>44653</v>
      </c>
      <c r="J292">
        <f>_xlfn.XLOOKUP(Patientsdetails9[[#This Row],[Patient_ID]],Hospitalvisits[Patient_ID],Hospitalvisits[Discharge_Date])</f>
        <v>44658</v>
      </c>
      <c r="K292">
        <f>Patientsdetails9[[#This Row],[Discharge Date]]-Patientsdetails9[[#This Row],[Admission Date]]</f>
        <v>5</v>
      </c>
      <c r="L292" t="str">
        <f>_xlfn.XLOOKUP(Patientsdetails9[[#This Row],[Patient_ID]],Hospitalvisits[Patient_ID],Hospitalvisits[Medical_Condition])</f>
        <v>Fracture</v>
      </c>
      <c r="M292" t="str">
        <f>_xlfn.XLOOKUP(Patientsdetails9[[#This Row],[Patient_ID]],Hospitalvisits[Patient_ID],Hospitalvisits[Department])</f>
        <v>Orthopedics</v>
      </c>
      <c r="N292">
        <f>_xlfn.XLOOKUP(Patientsdetails9[[#This Row],[Patient_ID]],Financials[Patient_ID],Financials[Total_Bill_Amount])</f>
        <v>7247</v>
      </c>
      <c r="O292">
        <f>VLOOKUP(Patientsdetails9[[#This Row],[Patient_ID]],Financials[],5,FALSE)</f>
        <v>4534.1544512263363</v>
      </c>
      <c r="P292">
        <f>VLOOKUP(Patientsdetails9[[#This Row],[Patient_ID]],Financials[],6,FALSE)</f>
        <v>2712.8455487736642</v>
      </c>
      <c r="Q292" t="str">
        <f>+_xlfn.XLOOKUP(Patientsdetails9[[#This Row],[Patient_ID]],Hospitalvisits[Patient_ID],Hospitalvisits[Hospital_Bed])</f>
        <v>Semi-Private Room</v>
      </c>
      <c r="R292">
        <f>_xlfn.XLOOKUP(Patientsdetails9[[#This Row],[Patient_ID]],Hospitalvisits[Patient_ID],Hospitalvisits[Doctor_ID])</f>
        <v>147</v>
      </c>
      <c r="S292" t="str">
        <f>_xlfn.XLOOKUP(Patientsdetails9[[#This Row],[Doctor ID]],Medicals[Doctor_ID],Medicals[Department])</f>
        <v>Cardiology</v>
      </c>
      <c r="T292">
        <f>_xlfn.XLOOKUP(Patientsdetails9[[#This Row],[Doctor ID]],Medicals[Doctor_ID],Medicals[Nurse_to_Patient_Ratio])</f>
        <v>22</v>
      </c>
      <c r="U292">
        <f>IFERROR(_xlfn.XLOOKUP(Patientsdetails9[[#This Row],[Patient_ID]],Emergency[Patient_ID],Emergency[ER_Visit_ID]),"No Visit")</f>
        <v>978</v>
      </c>
    </row>
    <row r="293" spans="1:21">
      <c r="A293">
        <v>321</v>
      </c>
      <c r="B293" t="s">
        <v>334</v>
      </c>
      <c r="C293">
        <v>84</v>
      </c>
      <c r="D293" t="s">
        <v>12</v>
      </c>
      <c r="E293" t="s">
        <v>13</v>
      </c>
      <c r="F293">
        <v>39.318685920702009</v>
      </c>
      <c r="G293">
        <v>4</v>
      </c>
      <c r="H293">
        <v>6</v>
      </c>
      <c r="I293">
        <f>_xlfn.XLOOKUP(Patientsdetails9[[#This Row],[Patient_ID]],Hospitalvisits[Patient_ID],Hospitalvisits[Admission_Date])</f>
        <v>45389</v>
      </c>
      <c r="J293">
        <f>_xlfn.XLOOKUP(Patientsdetails9[[#This Row],[Patient_ID]],Hospitalvisits[Patient_ID],Hospitalvisits[Discharge_Date])</f>
        <v>45394</v>
      </c>
      <c r="K293">
        <f>Patientsdetails9[[#This Row],[Discharge Date]]-Patientsdetails9[[#This Row],[Admission Date]]</f>
        <v>5</v>
      </c>
      <c r="L293" t="str">
        <f>_xlfn.XLOOKUP(Patientsdetails9[[#This Row],[Patient_ID]],Hospitalvisits[Patient_ID],Hospitalvisits[Medical_Condition])</f>
        <v>Arthritis</v>
      </c>
      <c r="M293" t="str">
        <f>_xlfn.XLOOKUP(Patientsdetails9[[#This Row],[Patient_ID]],Hospitalvisits[Patient_ID],Hospitalvisits[Department])</f>
        <v>Orthopedics</v>
      </c>
      <c r="N293">
        <f>_xlfn.XLOOKUP(Patientsdetails9[[#This Row],[Patient_ID]],Financials[Patient_ID],Financials[Total_Bill_Amount])</f>
        <v>25098</v>
      </c>
      <c r="O293">
        <f>VLOOKUP(Patientsdetails9[[#This Row],[Patient_ID]],Financials[],5,FALSE)</f>
        <v>21235.32377778404</v>
      </c>
      <c r="P293">
        <f>VLOOKUP(Patientsdetails9[[#This Row],[Patient_ID]],Financials[],6,FALSE)</f>
        <v>3862.67622221596</v>
      </c>
      <c r="Q293" t="str">
        <f>+_xlfn.XLOOKUP(Patientsdetails9[[#This Row],[Patient_ID]],Hospitalvisits[Patient_ID],Hospitalvisits[Hospital_Bed])</f>
        <v>General Ward</v>
      </c>
      <c r="R293">
        <f>_xlfn.XLOOKUP(Patientsdetails9[[#This Row],[Patient_ID]],Hospitalvisits[Patient_ID],Hospitalvisits[Doctor_ID])</f>
        <v>149</v>
      </c>
      <c r="S293" t="str">
        <f>_xlfn.XLOOKUP(Patientsdetails9[[#This Row],[Doctor ID]],Medicals[Doctor_ID],Medicals[Department])</f>
        <v>Oncology</v>
      </c>
      <c r="T293">
        <f>_xlfn.XLOOKUP(Patientsdetails9[[#This Row],[Doctor ID]],Medicals[Doctor_ID],Medicals[Nurse_to_Patient_Ratio])</f>
        <v>19</v>
      </c>
      <c r="U293">
        <f>IFERROR(_xlfn.XLOOKUP(Patientsdetails9[[#This Row],[Patient_ID]],Emergency[Patient_ID],Emergency[ER_Visit_ID]),"No Visit")</f>
        <v>466</v>
      </c>
    </row>
    <row r="294" spans="1:21">
      <c r="A294">
        <v>322</v>
      </c>
      <c r="B294" t="s">
        <v>335</v>
      </c>
      <c r="C294">
        <v>47</v>
      </c>
      <c r="D294" t="s">
        <v>9</v>
      </c>
      <c r="E294" t="s">
        <v>10</v>
      </c>
      <c r="F294">
        <v>17.921819042613979</v>
      </c>
      <c r="G294">
        <v>1</v>
      </c>
      <c r="H294">
        <v>4</v>
      </c>
      <c r="I294">
        <f>_xlfn.XLOOKUP(Patientsdetails9[[#This Row],[Patient_ID]],Hospitalvisits[Patient_ID],Hospitalvisits[Admission_Date])</f>
        <v>44704</v>
      </c>
      <c r="J294">
        <f>_xlfn.XLOOKUP(Patientsdetails9[[#This Row],[Patient_ID]],Hospitalvisits[Patient_ID],Hospitalvisits[Discharge_Date])</f>
        <v>44709</v>
      </c>
      <c r="K294">
        <f>Patientsdetails9[[#This Row],[Discharge Date]]-Patientsdetails9[[#This Row],[Admission Date]]</f>
        <v>5</v>
      </c>
      <c r="L294" t="str">
        <f>_xlfn.XLOOKUP(Patientsdetails9[[#This Row],[Patient_ID]],Hospitalvisits[Patient_ID],Hospitalvisits[Medical_Condition])</f>
        <v>Arthritis</v>
      </c>
      <c r="M294" t="str">
        <f>_xlfn.XLOOKUP(Patientsdetails9[[#This Row],[Patient_ID]],Hospitalvisits[Patient_ID],Hospitalvisits[Department])</f>
        <v>Orthopedics</v>
      </c>
      <c r="N294">
        <f>_xlfn.XLOOKUP(Patientsdetails9[[#This Row],[Patient_ID]],Financials[Patient_ID],Financials[Total_Bill_Amount])</f>
        <v>6813</v>
      </c>
      <c r="O294">
        <f>VLOOKUP(Patientsdetails9[[#This Row],[Patient_ID]],Financials[],5,FALSE)</f>
        <v>5786.7693469683454</v>
      </c>
      <c r="P294">
        <f>VLOOKUP(Patientsdetails9[[#This Row],[Patient_ID]],Financials[],6,FALSE)</f>
        <v>1026.230653031655</v>
      </c>
      <c r="Q294" t="str">
        <f>+_xlfn.XLOOKUP(Patientsdetails9[[#This Row],[Patient_ID]],Hospitalvisits[Patient_ID],Hospitalvisits[Hospital_Bed])</f>
        <v>ICU</v>
      </c>
      <c r="R294">
        <f>_xlfn.XLOOKUP(Patientsdetails9[[#This Row],[Patient_ID]],Hospitalvisits[Patient_ID],Hospitalvisits[Doctor_ID])</f>
        <v>49</v>
      </c>
      <c r="S294" t="str">
        <f>_xlfn.XLOOKUP(Patientsdetails9[[#This Row],[Doctor ID]],Medicals[Doctor_ID],Medicals[Department])</f>
        <v>Oncology</v>
      </c>
      <c r="T294">
        <f>_xlfn.XLOOKUP(Patientsdetails9[[#This Row],[Doctor ID]],Medicals[Doctor_ID],Medicals[Nurse_to_Patient_Ratio])</f>
        <v>22</v>
      </c>
      <c r="U294">
        <f>IFERROR(_xlfn.XLOOKUP(Patientsdetails9[[#This Row],[Patient_ID]],Emergency[Patient_ID],Emergency[ER_Visit_ID]),"No Visit")</f>
        <v>150</v>
      </c>
    </row>
    <row r="295" spans="1:21">
      <c r="A295">
        <v>323</v>
      </c>
      <c r="B295" t="s">
        <v>336</v>
      </c>
      <c r="C295">
        <v>31</v>
      </c>
      <c r="D295" t="s">
        <v>9</v>
      </c>
      <c r="E295" t="s">
        <v>13</v>
      </c>
      <c r="F295">
        <v>25.34637166054771</v>
      </c>
      <c r="G295">
        <v>5</v>
      </c>
      <c r="H295">
        <v>7</v>
      </c>
      <c r="I295">
        <f>_xlfn.XLOOKUP(Patientsdetails9[[#This Row],[Patient_ID]],Hospitalvisits[Patient_ID],Hospitalvisits[Admission_Date])</f>
        <v>44642</v>
      </c>
      <c r="J295">
        <f>_xlfn.XLOOKUP(Patientsdetails9[[#This Row],[Patient_ID]],Hospitalvisits[Patient_ID],Hospitalvisits[Discharge_Date])</f>
        <v>44648</v>
      </c>
      <c r="K295">
        <f>Patientsdetails9[[#This Row],[Discharge Date]]-Patientsdetails9[[#This Row],[Admission Date]]</f>
        <v>6</v>
      </c>
      <c r="L295" t="str">
        <f>_xlfn.XLOOKUP(Patientsdetails9[[#This Row],[Patient_ID]],Hospitalvisits[Patient_ID],Hospitalvisits[Medical_Condition])</f>
        <v>Internal Bleeding</v>
      </c>
      <c r="M295" t="str">
        <f>_xlfn.XLOOKUP(Patientsdetails9[[#This Row],[Patient_ID]],Hospitalvisits[Patient_ID],Hospitalvisits[Department])</f>
        <v>Emergency</v>
      </c>
      <c r="N295">
        <f>_xlfn.XLOOKUP(Patientsdetails9[[#This Row],[Patient_ID]],Financials[Patient_ID],Financials[Total_Bill_Amount])</f>
        <v>18447</v>
      </c>
      <c r="O295">
        <f>VLOOKUP(Patientsdetails9[[#This Row],[Patient_ID]],Financials[],5,FALSE)</f>
        <v>14102.89647033724</v>
      </c>
      <c r="P295">
        <f>VLOOKUP(Patientsdetails9[[#This Row],[Patient_ID]],Financials[],6,FALSE)</f>
        <v>4344.103529662756</v>
      </c>
      <c r="Q295" t="str">
        <f>+_xlfn.XLOOKUP(Patientsdetails9[[#This Row],[Patient_ID]],Hospitalvisits[Patient_ID],Hospitalvisits[Hospital_Bed])</f>
        <v>Private Room</v>
      </c>
      <c r="R295">
        <f>_xlfn.XLOOKUP(Patientsdetails9[[#This Row],[Patient_ID]],Hospitalvisits[Patient_ID],Hospitalvisits[Doctor_ID])</f>
        <v>35</v>
      </c>
      <c r="S295" t="str">
        <f>_xlfn.XLOOKUP(Patientsdetails9[[#This Row],[Doctor ID]],Medicals[Doctor_ID],Medicals[Department])</f>
        <v>Neurology</v>
      </c>
      <c r="T295">
        <f>_xlfn.XLOOKUP(Patientsdetails9[[#This Row],[Doctor ID]],Medicals[Doctor_ID],Medicals[Nurse_to_Patient_Ratio])</f>
        <v>9</v>
      </c>
      <c r="U295">
        <f>IFERROR(_xlfn.XLOOKUP(Patientsdetails9[[#This Row],[Patient_ID]],Emergency[Patient_ID],Emergency[ER_Visit_ID]),"No Visit")</f>
        <v>192</v>
      </c>
    </row>
    <row r="296" spans="1:21">
      <c r="A296">
        <v>324</v>
      </c>
      <c r="B296" t="s">
        <v>337</v>
      </c>
      <c r="C296">
        <v>57</v>
      </c>
      <c r="D296" t="s">
        <v>12</v>
      </c>
      <c r="E296" t="s">
        <v>13</v>
      </c>
      <c r="F296">
        <v>33.573731001131577</v>
      </c>
      <c r="G296">
        <v>3</v>
      </c>
      <c r="H296">
        <v>9</v>
      </c>
      <c r="I296">
        <f>_xlfn.XLOOKUP(Patientsdetails9[[#This Row],[Patient_ID]],Hospitalvisits[Patient_ID],Hospitalvisits[Admission_Date])</f>
        <v>44656</v>
      </c>
      <c r="J296">
        <f>_xlfn.XLOOKUP(Patientsdetails9[[#This Row],[Patient_ID]],Hospitalvisits[Patient_ID],Hospitalvisits[Discharge_Date])</f>
        <v>44660</v>
      </c>
      <c r="K296">
        <f>Patientsdetails9[[#This Row],[Discharge Date]]-Patientsdetails9[[#This Row],[Admission Date]]</f>
        <v>4</v>
      </c>
      <c r="L296" t="str">
        <f>_xlfn.XLOOKUP(Patientsdetails9[[#This Row],[Patient_ID]],Hospitalvisits[Patient_ID],Hospitalvisits[Medical_Condition])</f>
        <v>Arthritis</v>
      </c>
      <c r="M296" t="str">
        <f>_xlfn.XLOOKUP(Patientsdetails9[[#This Row],[Patient_ID]],Hospitalvisits[Patient_ID],Hospitalvisits[Department])</f>
        <v>Orthopedics</v>
      </c>
      <c r="N296">
        <f>_xlfn.XLOOKUP(Patientsdetails9[[#This Row],[Patient_ID]],Financials[Patient_ID],Financials[Total_Bill_Amount])</f>
        <v>9376</v>
      </c>
      <c r="O296">
        <f>VLOOKUP(Patientsdetails9[[#This Row],[Patient_ID]],Financials[],5,FALSE)</f>
        <v>6872.9821676309884</v>
      </c>
      <c r="P296">
        <f>VLOOKUP(Patientsdetails9[[#This Row],[Patient_ID]],Financials[],6,FALSE)</f>
        <v>2503.017832369012</v>
      </c>
      <c r="Q296" t="str">
        <f>+_xlfn.XLOOKUP(Patientsdetails9[[#This Row],[Patient_ID]],Hospitalvisits[Patient_ID],Hospitalvisits[Hospital_Bed])</f>
        <v>ICU</v>
      </c>
      <c r="R296">
        <f>_xlfn.XLOOKUP(Patientsdetails9[[#This Row],[Patient_ID]],Hospitalvisits[Patient_ID],Hospitalvisits[Doctor_ID])</f>
        <v>94</v>
      </c>
      <c r="S296" t="str">
        <f>_xlfn.XLOOKUP(Patientsdetails9[[#This Row],[Doctor ID]],Medicals[Doctor_ID],Medicals[Department])</f>
        <v>Neurology</v>
      </c>
      <c r="T296">
        <f>_xlfn.XLOOKUP(Patientsdetails9[[#This Row],[Doctor ID]],Medicals[Doctor_ID],Medicals[Nurse_to_Patient_Ratio])</f>
        <v>28</v>
      </c>
      <c r="U296">
        <f>IFERROR(_xlfn.XLOOKUP(Patientsdetails9[[#This Row],[Patient_ID]],Emergency[Patient_ID],Emergency[ER_Visit_ID]),"No Visit")</f>
        <v>305</v>
      </c>
    </row>
    <row r="297" spans="1:21">
      <c r="A297">
        <v>325</v>
      </c>
      <c r="B297" t="s">
        <v>338</v>
      </c>
      <c r="C297">
        <v>48</v>
      </c>
      <c r="D297" t="s">
        <v>12</v>
      </c>
      <c r="E297" t="s">
        <v>16</v>
      </c>
      <c r="F297">
        <v>19.02834584427713</v>
      </c>
      <c r="G297">
        <v>3</v>
      </c>
      <c r="H297">
        <v>6</v>
      </c>
      <c r="I297">
        <f>_xlfn.XLOOKUP(Patientsdetails9[[#This Row],[Patient_ID]],Hospitalvisits[Patient_ID],Hospitalvisits[Admission_Date])</f>
        <v>44843</v>
      </c>
      <c r="J297">
        <f>_xlfn.XLOOKUP(Patientsdetails9[[#This Row],[Patient_ID]],Hospitalvisits[Patient_ID],Hospitalvisits[Discharge_Date])</f>
        <v>44846</v>
      </c>
      <c r="K297">
        <f>Patientsdetails9[[#This Row],[Discharge Date]]-Patientsdetails9[[#This Row],[Admission Date]]</f>
        <v>3</v>
      </c>
      <c r="L297" t="str">
        <f>_xlfn.XLOOKUP(Patientsdetails9[[#This Row],[Patient_ID]],Hospitalvisits[Patient_ID],Hospitalvisits[Medical_Condition])</f>
        <v>Asthma</v>
      </c>
      <c r="M297" t="str">
        <f>_xlfn.XLOOKUP(Patientsdetails9[[#This Row],[Patient_ID]],Hospitalvisits[Patient_ID],Hospitalvisits[Department])</f>
        <v>Pediatrics</v>
      </c>
      <c r="N297">
        <f>_xlfn.XLOOKUP(Patientsdetails9[[#This Row],[Patient_ID]],Financials[Patient_ID],Financials[Total_Bill_Amount])</f>
        <v>47257</v>
      </c>
      <c r="O297">
        <f>VLOOKUP(Patientsdetails9[[#This Row],[Patient_ID]],Financials[],5,FALSE)</f>
        <v>28053.009353671601</v>
      </c>
      <c r="P297">
        <f>VLOOKUP(Patientsdetails9[[#This Row],[Patient_ID]],Financials[],6,FALSE)</f>
        <v>19203.990646328399</v>
      </c>
      <c r="Q297" t="str">
        <f>+_xlfn.XLOOKUP(Patientsdetails9[[#This Row],[Patient_ID]],Hospitalvisits[Patient_ID],Hospitalvisits[Hospital_Bed])</f>
        <v>General Ward</v>
      </c>
      <c r="R297">
        <f>_xlfn.XLOOKUP(Patientsdetails9[[#This Row],[Patient_ID]],Hospitalvisits[Patient_ID],Hospitalvisits[Doctor_ID])</f>
        <v>7</v>
      </c>
      <c r="S297" t="str">
        <f>_xlfn.XLOOKUP(Patientsdetails9[[#This Row],[Doctor ID]],Medicals[Doctor_ID],Medicals[Department])</f>
        <v>Oncology</v>
      </c>
      <c r="T297">
        <f>_xlfn.XLOOKUP(Patientsdetails9[[#This Row],[Doctor ID]],Medicals[Doctor_ID],Medicals[Nurse_to_Patient_Ratio])</f>
        <v>20</v>
      </c>
      <c r="U297">
        <f>IFERROR(_xlfn.XLOOKUP(Patientsdetails9[[#This Row],[Patient_ID]],Emergency[Patient_ID],Emergency[ER_Visit_ID]),"No Visit")</f>
        <v>83</v>
      </c>
    </row>
    <row r="298" spans="1:21">
      <c r="A298">
        <v>327</v>
      </c>
      <c r="B298" t="s">
        <v>340</v>
      </c>
      <c r="C298">
        <v>14</v>
      </c>
      <c r="D298" t="s">
        <v>12</v>
      </c>
      <c r="E298" t="s">
        <v>13</v>
      </c>
      <c r="F298">
        <v>23.407183314884449</v>
      </c>
      <c r="G298">
        <v>2</v>
      </c>
      <c r="H298">
        <v>5</v>
      </c>
      <c r="I298">
        <f>_xlfn.XLOOKUP(Patientsdetails9[[#This Row],[Patient_ID]],Hospitalvisits[Patient_ID],Hospitalvisits[Admission_Date])</f>
        <v>44676</v>
      </c>
      <c r="J298">
        <f>_xlfn.XLOOKUP(Patientsdetails9[[#This Row],[Patient_ID]],Hospitalvisits[Patient_ID],Hospitalvisits[Discharge_Date])</f>
        <v>44679</v>
      </c>
      <c r="K298">
        <f>Patientsdetails9[[#This Row],[Discharge Date]]-Patientsdetails9[[#This Row],[Admission Date]]</f>
        <v>3</v>
      </c>
      <c r="L298" t="str">
        <f>_xlfn.XLOOKUP(Patientsdetails9[[#This Row],[Patient_ID]],Hospitalvisits[Patient_ID],Hospitalvisits[Medical_Condition])</f>
        <v>Internal Bleeding</v>
      </c>
      <c r="M298" t="str">
        <f>_xlfn.XLOOKUP(Patientsdetails9[[#This Row],[Patient_ID]],Hospitalvisits[Patient_ID],Hospitalvisits[Department])</f>
        <v>Emergency</v>
      </c>
      <c r="N298">
        <f>_xlfn.XLOOKUP(Patientsdetails9[[#This Row],[Patient_ID]],Financials[Patient_ID],Financials[Total_Bill_Amount])</f>
        <v>38600</v>
      </c>
      <c r="O298">
        <f>VLOOKUP(Patientsdetails9[[#This Row],[Patient_ID]],Financials[],5,FALSE)</f>
        <v>27611.75300729067</v>
      </c>
      <c r="P298">
        <f>VLOOKUP(Patientsdetails9[[#This Row],[Patient_ID]],Financials[],6,FALSE)</f>
        <v>10988.24699270933</v>
      </c>
      <c r="Q298" t="str">
        <f>+_xlfn.XLOOKUP(Patientsdetails9[[#This Row],[Patient_ID]],Hospitalvisits[Patient_ID],Hospitalvisits[Hospital_Bed])</f>
        <v>General Ward</v>
      </c>
      <c r="R298">
        <f>_xlfn.XLOOKUP(Patientsdetails9[[#This Row],[Patient_ID]],Hospitalvisits[Patient_ID],Hospitalvisits[Doctor_ID])</f>
        <v>136</v>
      </c>
      <c r="S298" t="str">
        <f>_xlfn.XLOOKUP(Patientsdetails9[[#This Row],[Doctor ID]],Medicals[Doctor_ID],Medicals[Department])</f>
        <v>Neurology</v>
      </c>
      <c r="T298">
        <f>_xlfn.XLOOKUP(Patientsdetails9[[#This Row],[Doctor ID]],Medicals[Doctor_ID],Medicals[Nurse_to_Patient_Ratio])</f>
        <v>11</v>
      </c>
      <c r="U298">
        <f>IFERROR(_xlfn.XLOOKUP(Patientsdetails9[[#This Row],[Patient_ID]],Emergency[Patient_ID],Emergency[ER_Visit_ID]),"No Visit")</f>
        <v>315</v>
      </c>
    </row>
    <row r="299" spans="1:21">
      <c r="A299">
        <v>328</v>
      </c>
      <c r="B299" t="s">
        <v>341</v>
      </c>
      <c r="C299">
        <v>56</v>
      </c>
      <c r="D299" t="s">
        <v>12</v>
      </c>
      <c r="E299" t="s">
        <v>10</v>
      </c>
      <c r="F299">
        <v>21.361049442759271</v>
      </c>
      <c r="G299">
        <v>4</v>
      </c>
      <c r="H299">
        <v>3</v>
      </c>
      <c r="I299">
        <f>_xlfn.XLOOKUP(Patientsdetails9[[#This Row],[Patient_ID]],Hospitalvisits[Patient_ID],Hospitalvisits[Admission_Date])</f>
        <v>44852</v>
      </c>
      <c r="J299">
        <f>_xlfn.XLOOKUP(Patientsdetails9[[#This Row],[Patient_ID]],Hospitalvisits[Patient_ID],Hospitalvisits[Discharge_Date])</f>
        <v>44857</v>
      </c>
      <c r="K299">
        <f>Patientsdetails9[[#This Row],[Discharge Date]]-Patientsdetails9[[#This Row],[Admission Date]]</f>
        <v>5</v>
      </c>
      <c r="L299" t="str">
        <f>_xlfn.XLOOKUP(Patientsdetails9[[#This Row],[Patient_ID]],Hospitalvisits[Patient_ID],Hospitalvisits[Medical_Condition])</f>
        <v>Arthritis</v>
      </c>
      <c r="M299" t="str">
        <f>_xlfn.XLOOKUP(Patientsdetails9[[#This Row],[Patient_ID]],Hospitalvisits[Patient_ID],Hospitalvisits[Department])</f>
        <v>Orthopedics</v>
      </c>
      <c r="N299">
        <f>_xlfn.XLOOKUP(Patientsdetails9[[#This Row],[Patient_ID]],Financials[Patient_ID],Financials[Total_Bill_Amount])</f>
        <v>30649</v>
      </c>
      <c r="O299">
        <f>VLOOKUP(Patientsdetails9[[#This Row],[Patient_ID]],Financials[],5,FALSE)</f>
        <v>23920.080866184038</v>
      </c>
      <c r="P299">
        <f>VLOOKUP(Patientsdetails9[[#This Row],[Patient_ID]],Financials[],6,FALSE)</f>
        <v>6728.919133815958</v>
      </c>
      <c r="Q299" t="str">
        <f>+_xlfn.XLOOKUP(Patientsdetails9[[#This Row],[Patient_ID]],Hospitalvisits[Patient_ID],Hospitalvisits[Hospital_Bed])</f>
        <v>Private Room</v>
      </c>
      <c r="R299">
        <f>_xlfn.XLOOKUP(Patientsdetails9[[#This Row],[Patient_ID]],Hospitalvisits[Patient_ID],Hospitalvisits[Doctor_ID])</f>
        <v>71</v>
      </c>
      <c r="S299" t="str">
        <f>_xlfn.XLOOKUP(Patientsdetails9[[#This Row],[Doctor ID]],Medicals[Doctor_ID],Medicals[Department])</f>
        <v>Emergency</v>
      </c>
      <c r="T299">
        <f>_xlfn.XLOOKUP(Patientsdetails9[[#This Row],[Doctor ID]],Medicals[Doctor_ID],Medicals[Nurse_to_Patient_Ratio])</f>
        <v>18</v>
      </c>
      <c r="U299" t="str">
        <f>IFERROR(_xlfn.XLOOKUP(Patientsdetails9[[#This Row],[Patient_ID]],Emergency[Patient_ID],Emergency[ER_Visit_ID]),"No Visit")</f>
        <v>No Visit</v>
      </c>
    </row>
    <row r="300" spans="1:21">
      <c r="A300">
        <v>329</v>
      </c>
      <c r="B300" t="s">
        <v>342</v>
      </c>
      <c r="C300">
        <v>24</v>
      </c>
      <c r="D300" t="s">
        <v>12</v>
      </c>
      <c r="E300" t="s">
        <v>16</v>
      </c>
      <c r="F300">
        <v>23.25219466829731</v>
      </c>
      <c r="G300">
        <v>0</v>
      </c>
      <c r="H300">
        <v>4</v>
      </c>
      <c r="I300">
        <f>_xlfn.XLOOKUP(Patientsdetails9[[#This Row],[Patient_ID]],Hospitalvisits[Patient_ID],Hospitalvisits[Admission_Date])</f>
        <v>44598</v>
      </c>
      <c r="J300">
        <f>_xlfn.XLOOKUP(Patientsdetails9[[#This Row],[Patient_ID]],Hospitalvisits[Patient_ID],Hospitalvisits[Discharge_Date])</f>
        <v>44604</v>
      </c>
      <c r="K300">
        <f>Patientsdetails9[[#This Row],[Discharge Date]]-Patientsdetails9[[#This Row],[Admission Date]]</f>
        <v>6</v>
      </c>
      <c r="L300" t="str">
        <f>_xlfn.XLOOKUP(Patientsdetails9[[#This Row],[Patient_ID]],Hospitalvisits[Patient_ID],Hospitalvisits[Medical_Condition])</f>
        <v>Hypertension</v>
      </c>
      <c r="M300" t="str">
        <f>_xlfn.XLOOKUP(Patientsdetails9[[#This Row],[Patient_ID]],Hospitalvisits[Patient_ID],Hospitalvisits[Department])</f>
        <v>Cardiology</v>
      </c>
      <c r="N300">
        <f>_xlfn.XLOOKUP(Patientsdetails9[[#This Row],[Patient_ID]],Financials[Patient_ID],Financials[Total_Bill_Amount])</f>
        <v>21766</v>
      </c>
      <c r="O300">
        <f>VLOOKUP(Patientsdetails9[[#This Row],[Patient_ID]],Financials[],5,FALSE)</f>
        <v>12814.50363789428</v>
      </c>
      <c r="P300">
        <f>VLOOKUP(Patientsdetails9[[#This Row],[Patient_ID]],Financials[],6,FALSE)</f>
        <v>8951.496362105725</v>
      </c>
      <c r="Q300" t="str">
        <f>+_xlfn.XLOOKUP(Patientsdetails9[[#This Row],[Patient_ID]],Hospitalvisits[Patient_ID],Hospitalvisits[Hospital_Bed])</f>
        <v>Private Room</v>
      </c>
      <c r="R300">
        <f>_xlfn.XLOOKUP(Patientsdetails9[[#This Row],[Patient_ID]],Hospitalvisits[Patient_ID],Hospitalvisits[Doctor_ID])</f>
        <v>166</v>
      </c>
      <c r="S300" t="str">
        <f>_xlfn.XLOOKUP(Patientsdetails9[[#This Row],[Doctor ID]],Medicals[Doctor_ID],Medicals[Department])</f>
        <v>Orthopedics</v>
      </c>
      <c r="T300">
        <f>_xlfn.XLOOKUP(Patientsdetails9[[#This Row],[Doctor ID]],Medicals[Doctor_ID],Medicals[Nurse_to_Patient_Ratio])</f>
        <v>13</v>
      </c>
      <c r="U300">
        <f>IFERROR(_xlfn.XLOOKUP(Patientsdetails9[[#This Row],[Patient_ID]],Emergency[Patient_ID],Emergency[ER_Visit_ID]),"No Visit")</f>
        <v>97</v>
      </c>
    </row>
    <row r="301" spans="1:21">
      <c r="A301">
        <v>330</v>
      </c>
      <c r="B301" t="s">
        <v>343</v>
      </c>
      <c r="C301">
        <v>87</v>
      </c>
      <c r="D301" t="s">
        <v>12</v>
      </c>
      <c r="E301" t="s">
        <v>16</v>
      </c>
      <c r="F301">
        <v>20.161733834687471</v>
      </c>
      <c r="G301">
        <v>0</v>
      </c>
      <c r="H301">
        <v>6</v>
      </c>
      <c r="I301">
        <f>_xlfn.XLOOKUP(Patientsdetails9[[#This Row],[Patient_ID]],Hospitalvisits[Patient_ID],Hospitalvisits[Admission_Date])</f>
        <v>44898</v>
      </c>
      <c r="J301">
        <f>_xlfn.XLOOKUP(Patientsdetails9[[#This Row],[Patient_ID]],Hospitalvisits[Patient_ID],Hospitalvisits[Discharge_Date])</f>
        <v>44903</v>
      </c>
      <c r="K301">
        <f>Patientsdetails9[[#This Row],[Discharge Date]]-Patientsdetails9[[#This Row],[Admission Date]]</f>
        <v>5</v>
      </c>
      <c r="L301" t="str">
        <f>_xlfn.XLOOKUP(Patientsdetails9[[#This Row],[Patient_ID]],Hospitalvisits[Patient_ID],Hospitalvisits[Medical_Condition])</f>
        <v>Hypertension</v>
      </c>
      <c r="M301" t="str">
        <f>_xlfn.XLOOKUP(Patientsdetails9[[#This Row],[Patient_ID]],Hospitalvisits[Patient_ID],Hospitalvisits[Department])</f>
        <v>Cardiology</v>
      </c>
      <c r="N301">
        <f>_xlfn.XLOOKUP(Patientsdetails9[[#This Row],[Patient_ID]],Financials[Patient_ID],Financials[Total_Bill_Amount])</f>
        <v>9557</v>
      </c>
      <c r="O301">
        <f>VLOOKUP(Patientsdetails9[[#This Row],[Patient_ID]],Financials[],5,FALSE)</f>
        <v>5842.530243081982</v>
      </c>
      <c r="P301">
        <f>VLOOKUP(Patientsdetails9[[#This Row],[Patient_ID]],Financials[],6,FALSE)</f>
        <v>3714.469756918018</v>
      </c>
      <c r="Q301" t="str">
        <f>+_xlfn.XLOOKUP(Patientsdetails9[[#This Row],[Patient_ID]],Hospitalvisits[Patient_ID],Hospitalvisits[Hospital_Bed])</f>
        <v>Semi-Private Room</v>
      </c>
      <c r="R301">
        <f>_xlfn.XLOOKUP(Patientsdetails9[[#This Row],[Patient_ID]],Hospitalvisits[Patient_ID],Hospitalvisits[Doctor_ID])</f>
        <v>124</v>
      </c>
      <c r="S301" t="str">
        <f>_xlfn.XLOOKUP(Patientsdetails9[[#This Row],[Doctor ID]],Medicals[Doctor_ID],Medicals[Department])</f>
        <v>Oncology</v>
      </c>
      <c r="T301">
        <f>_xlfn.XLOOKUP(Patientsdetails9[[#This Row],[Doctor ID]],Medicals[Doctor_ID],Medicals[Nurse_to_Patient_Ratio])</f>
        <v>6</v>
      </c>
      <c r="U301" t="str">
        <f>IFERROR(_xlfn.XLOOKUP(Patientsdetails9[[#This Row],[Patient_ID]],Emergency[Patient_ID],Emergency[ER_Visit_ID]),"No Visit")</f>
        <v>No Visit</v>
      </c>
    </row>
    <row r="302" spans="1:21">
      <c r="A302">
        <v>331</v>
      </c>
      <c r="B302" t="s">
        <v>344</v>
      </c>
      <c r="C302">
        <v>14</v>
      </c>
      <c r="D302" t="s">
        <v>12</v>
      </c>
      <c r="E302" t="s">
        <v>10</v>
      </c>
      <c r="F302">
        <v>16.246115174307679</v>
      </c>
      <c r="G302">
        <v>3</v>
      </c>
      <c r="H302">
        <v>9</v>
      </c>
      <c r="I302">
        <f>_xlfn.XLOOKUP(Patientsdetails9[[#This Row],[Patient_ID]],Hospitalvisits[Patient_ID],Hospitalvisits[Admission_Date])</f>
        <v>44660</v>
      </c>
      <c r="J302">
        <f>_xlfn.XLOOKUP(Patientsdetails9[[#This Row],[Patient_ID]],Hospitalvisits[Patient_ID],Hospitalvisits[Discharge_Date])</f>
        <v>44662</v>
      </c>
      <c r="K302">
        <f>Patientsdetails9[[#This Row],[Discharge Date]]-Patientsdetails9[[#This Row],[Admission Date]]</f>
        <v>2</v>
      </c>
      <c r="L302" t="str">
        <f>_xlfn.XLOOKUP(Patientsdetails9[[#This Row],[Patient_ID]],Hospitalvisits[Patient_ID],Hospitalvisits[Medical_Condition])</f>
        <v>Arthritis</v>
      </c>
      <c r="M302" t="str">
        <f>_xlfn.XLOOKUP(Patientsdetails9[[#This Row],[Patient_ID]],Hospitalvisits[Patient_ID],Hospitalvisits[Department])</f>
        <v>Orthopedics</v>
      </c>
      <c r="N302">
        <f>_xlfn.XLOOKUP(Patientsdetails9[[#This Row],[Patient_ID]],Financials[Patient_ID],Financials[Total_Bill_Amount])</f>
        <v>8915</v>
      </c>
      <c r="O302">
        <f>VLOOKUP(Patientsdetails9[[#This Row],[Patient_ID]],Financials[],5,FALSE)</f>
        <v>5627.7470825498076</v>
      </c>
      <c r="P302">
        <f>VLOOKUP(Patientsdetails9[[#This Row],[Patient_ID]],Financials[],6,FALSE)</f>
        <v>3287.2529174501919</v>
      </c>
      <c r="Q302" t="str">
        <f>+_xlfn.XLOOKUP(Patientsdetails9[[#This Row],[Patient_ID]],Hospitalvisits[Patient_ID],Hospitalvisits[Hospital_Bed])</f>
        <v>General Ward</v>
      </c>
      <c r="R302">
        <f>_xlfn.XLOOKUP(Patientsdetails9[[#This Row],[Patient_ID]],Hospitalvisits[Patient_ID],Hospitalvisits[Doctor_ID])</f>
        <v>43</v>
      </c>
      <c r="S302" t="str">
        <f>_xlfn.XLOOKUP(Patientsdetails9[[#This Row],[Doctor ID]],Medicals[Doctor_ID],Medicals[Department])</f>
        <v>Pediatrics</v>
      </c>
      <c r="T302">
        <f>_xlfn.XLOOKUP(Patientsdetails9[[#This Row],[Doctor ID]],Medicals[Doctor_ID],Medicals[Nurse_to_Patient_Ratio])</f>
        <v>11</v>
      </c>
      <c r="U302">
        <f>IFERROR(_xlfn.XLOOKUP(Patientsdetails9[[#This Row],[Patient_ID]],Emergency[Patient_ID],Emergency[ER_Visit_ID]),"No Visit")</f>
        <v>823</v>
      </c>
    </row>
    <row r="303" spans="1:21">
      <c r="A303">
        <v>333</v>
      </c>
      <c r="B303" t="s">
        <v>346</v>
      </c>
      <c r="C303">
        <v>68</v>
      </c>
      <c r="D303" t="s">
        <v>9</v>
      </c>
      <c r="E303" t="s">
        <v>16</v>
      </c>
      <c r="F303">
        <v>37.32434005468253</v>
      </c>
      <c r="G303">
        <v>5</v>
      </c>
      <c r="H303">
        <v>1</v>
      </c>
      <c r="I303">
        <f>_xlfn.XLOOKUP(Patientsdetails9[[#This Row],[Patient_ID]],Hospitalvisits[Patient_ID],Hospitalvisits[Admission_Date])</f>
        <v>44781</v>
      </c>
      <c r="J303">
        <f>_xlfn.XLOOKUP(Patientsdetails9[[#This Row],[Patient_ID]],Hospitalvisits[Patient_ID],Hospitalvisits[Discharge_Date])</f>
        <v>44793</v>
      </c>
      <c r="K303">
        <f>Patientsdetails9[[#This Row],[Discharge Date]]-Patientsdetails9[[#This Row],[Admission Date]]</f>
        <v>12</v>
      </c>
      <c r="L303" t="str">
        <f>_xlfn.XLOOKUP(Patientsdetails9[[#This Row],[Patient_ID]],Hospitalvisits[Patient_ID],Hospitalvisits[Medical_Condition])</f>
        <v>Stroke</v>
      </c>
      <c r="M303" t="str">
        <f>_xlfn.XLOOKUP(Patientsdetails9[[#This Row],[Patient_ID]],Hospitalvisits[Patient_ID],Hospitalvisits[Department])</f>
        <v>Neurology</v>
      </c>
      <c r="N303">
        <f>_xlfn.XLOOKUP(Patientsdetails9[[#This Row],[Patient_ID]],Financials[Patient_ID],Financials[Total_Bill_Amount])</f>
        <v>45461</v>
      </c>
      <c r="O303">
        <f>VLOOKUP(Patientsdetails9[[#This Row],[Patient_ID]],Financials[],5,FALSE)</f>
        <v>23294.880299778681</v>
      </c>
      <c r="P303">
        <f>VLOOKUP(Patientsdetails9[[#This Row],[Patient_ID]],Financials[],6,FALSE)</f>
        <v>22166.119700221319</v>
      </c>
      <c r="Q303" t="str">
        <f>+_xlfn.XLOOKUP(Patientsdetails9[[#This Row],[Patient_ID]],Hospitalvisits[Patient_ID],Hospitalvisits[Hospital_Bed])</f>
        <v>General Ward</v>
      </c>
      <c r="R303">
        <f>_xlfn.XLOOKUP(Patientsdetails9[[#This Row],[Patient_ID]],Hospitalvisits[Patient_ID],Hospitalvisits[Doctor_ID])</f>
        <v>157</v>
      </c>
      <c r="S303" t="str">
        <f>_xlfn.XLOOKUP(Patientsdetails9[[#This Row],[Doctor ID]],Medicals[Doctor_ID],Medicals[Department])</f>
        <v>Cardiology</v>
      </c>
      <c r="T303">
        <f>_xlfn.XLOOKUP(Patientsdetails9[[#This Row],[Doctor ID]],Medicals[Doctor_ID],Medicals[Nurse_to_Patient_Ratio])</f>
        <v>26</v>
      </c>
      <c r="U303">
        <f>IFERROR(_xlfn.XLOOKUP(Patientsdetails9[[#This Row],[Patient_ID]],Emergency[Patient_ID],Emergency[ER_Visit_ID]),"No Visit")</f>
        <v>268</v>
      </c>
    </row>
    <row r="304" spans="1:21">
      <c r="A304">
        <v>334</v>
      </c>
      <c r="B304" t="s">
        <v>347</v>
      </c>
      <c r="C304">
        <v>80</v>
      </c>
      <c r="D304" t="s">
        <v>12</v>
      </c>
      <c r="E304" t="s">
        <v>18</v>
      </c>
      <c r="F304">
        <v>32.645211707601327</v>
      </c>
      <c r="G304">
        <v>4</v>
      </c>
      <c r="H304">
        <v>10</v>
      </c>
      <c r="I304">
        <f>_xlfn.XLOOKUP(Patientsdetails9[[#This Row],[Patient_ID]],Hospitalvisits[Patient_ID],Hospitalvisits[Admission_Date])</f>
        <v>44697</v>
      </c>
      <c r="J304">
        <f>_xlfn.XLOOKUP(Patientsdetails9[[#This Row],[Patient_ID]],Hospitalvisits[Patient_ID],Hospitalvisits[Discharge_Date])</f>
        <v>44706</v>
      </c>
      <c r="K304">
        <f>Patientsdetails9[[#This Row],[Discharge Date]]-Patientsdetails9[[#This Row],[Admission Date]]</f>
        <v>9</v>
      </c>
      <c r="L304" t="str">
        <f>_xlfn.XLOOKUP(Patientsdetails9[[#This Row],[Patient_ID]],Hospitalvisits[Patient_ID],Hospitalvisits[Medical_Condition])</f>
        <v>Seizures</v>
      </c>
      <c r="M304" t="str">
        <f>_xlfn.XLOOKUP(Patientsdetails9[[#This Row],[Patient_ID]],Hospitalvisits[Patient_ID],Hospitalvisits[Department])</f>
        <v>Neurology</v>
      </c>
      <c r="N304">
        <f>_xlfn.XLOOKUP(Patientsdetails9[[#This Row],[Patient_ID]],Financials[Patient_ID],Financials[Total_Bill_Amount])</f>
        <v>27413</v>
      </c>
      <c r="O304">
        <f>VLOOKUP(Patientsdetails9[[#This Row],[Patient_ID]],Financials[],5,FALSE)</f>
        <v>16958.575908718321</v>
      </c>
      <c r="P304">
        <f>VLOOKUP(Patientsdetails9[[#This Row],[Patient_ID]],Financials[],6,FALSE)</f>
        <v>10454.42409128168</v>
      </c>
      <c r="Q304" t="str">
        <f>+_xlfn.XLOOKUP(Patientsdetails9[[#This Row],[Patient_ID]],Hospitalvisits[Patient_ID],Hospitalvisits[Hospital_Bed])</f>
        <v>ICU</v>
      </c>
      <c r="R304">
        <f>_xlfn.XLOOKUP(Patientsdetails9[[#This Row],[Patient_ID]],Hospitalvisits[Patient_ID],Hospitalvisits[Doctor_ID])</f>
        <v>144</v>
      </c>
      <c r="S304" t="str">
        <f>_xlfn.XLOOKUP(Patientsdetails9[[#This Row],[Doctor ID]],Medicals[Doctor_ID],Medicals[Department])</f>
        <v>Emergency</v>
      </c>
      <c r="T304">
        <f>_xlfn.XLOOKUP(Patientsdetails9[[#This Row],[Doctor ID]],Medicals[Doctor_ID],Medicals[Nurse_to_Patient_Ratio])</f>
        <v>28</v>
      </c>
      <c r="U304">
        <f>IFERROR(_xlfn.XLOOKUP(Patientsdetails9[[#This Row],[Patient_ID]],Emergency[Patient_ID],Emergency[ER_Visit_ID]),"No Visit")</f>
        <v>99</v>
      </c>
    </row>
    <row r="305" spans="1:21">
      <c r="A305">
        <v>336</v>
      </c>
      <c r="B305" t="s">
        <v>349</v>
      </c>
      <c r="C305">
        <v>84</v>
      </c>
      <c r="D305" t="s">
        <v>12</v>
      </c>
      <c r="E305" t="s">
        <v>18</v>
      </c>
      <c r="F305">
        <v>17.357119120554</v>
      </c>
      <c r="G305">
        <v>1</v>
      </c>
      <c r="H305">
        <v>9</v>
      </c>
      <c r="I305">
        <f>_xlfn.XLOOKUP(Patientsdetails9[[#This Row],[Patient_ID]],Hospitalvisits[Patient_ID],Hospitalvisits[Admission_Date])</f>
        <v>44745</v>
      </c>
      <c r="J305">
        <f>_xlfn.XLOOKUP(Patientsdetails9[[#This Row],[Patient_ID]],Hospitalvisits[Patient_ID],Hospitalvisits[Discharge_Date])</f>
        <v>44765</v>
      </c>
      <c r="K305">
        <f>Patientsdetails9[[#This Row],[Discharge Date]]-Patientsdetails9[[#This Row],[Admission Date]]</f>
        <v>20</v>
      </c>
      <c r="L305" t="str">
        <f>_xlfn.XLOOKUP(Patientsdetails9[[#This Row],[Patient_ID]],Hospitalvisits[Patient_ID],Hospitalvisits[Medical_Condition])</f>
        <v>Cancer</v>
      </c>
      <c r="M305" t="str">
        <f>_xlfn.XLOOKUP(Patientsdetails9[[#This Row],[Patient_ID]],Hospitalvisits[Patient_ID],Hospitalvisits[Department])</f>
        <v>Oncology</v>
      </c>
      <c r="N305">
        <f>_xlfn.XLOOKUP(Patientsdetails9[[#This Row],[Patient_ID]],Financials[Patient_ID],Financials[Total_Bill_Amount])</f>
        <v>26669</v>
      </c>
      <c r="O305">
        <f>VLOOKUP(Patientsdetails9[[#This Row],[Patient_ID]],Financials[],5,FALSE)</f>
        <v>20643.155336511041</v>
      </c>
      <c r="P305">
        <f>VLOOKUP(Patientsdetails9[[#This Row],[Patient_ID]],Financials[],6,FALSE)</f>
        <v>6025.8446634889551</v>
      </c>
      <c r="Q305" t="str">
        <f>+_xlfn.XLOOKUP(Patientsdetails9[[#This Row],[Patient_ID]],Hospitalvisits[Patient_ID],Hospitalvisits[Hospital_Bed])</f>
        <v>Private Room</v>
      </c>
      <c r="R305">
        <f>_xlfn.XLOOKUP(Patientsdetails9[[#This Row],[Patient_ID]],Hospitalvisits[Patient_ID],Hospitalvisits[Doctor_ID])</f>
        <v>49</v>
      </c>
      <c r="S305" t="str">
        <f>_xlfn.XLOOKUP(Patientsdetails9[[#This Row],[Doctor ID]],Medicals[Doctor_ID],Medicals[Department])</f>
        <v>Oncology</v>
      </c>
      <c r="T305">
        <f>_xlfn.XLOOKUP(Patientsdetails9[[#This Row],[Doctor ID]],Medicals[Doctor_ID],Medicals[Nurse_to_Patient_Ratio])</f>
        <v>22</v>
      </c>
      <c r="U305">
        <f>IFERROR(_xlfn.XLOOKUP(Patientsdetails9[[#This Row],[Patient_ID]],Emergency[Patient_ID],Emergency[ER_Visit_ID]),"No Visit")</f>
        <v>649</v>
      </c>
    </row>
    <row r="306" spans="1:21">
      <c r="A306">
        <v>337</v>
      </c>
      <c r="B306" t="s">
        <v>350</v>
      </c>
      <c r="C306">
        <v>38</v>
      </c>
      <c r="D306" t="s">
        <v>9</v>
      </c>
      <c r="E306" t="s">
        <v>18</v>
      </c>
      <c r="F306">
        <v>36.378447492318358</v>
      </c>
      <c r="G306">
        <v>4</v>
      </c>
      <c r="H306">
        <v>3</v>
      </c>
      <c r="I306">
        <f>_xlfn.XLOOKUP(Patientsdetails9[[#This Row],[Patient_ID]],Hospitalvisits[Patient_ID],Hospitalvisits[Admission_Date])</f>
        <v>44700</v>
      </c>
      <c r="J306">
        <f>_xlfn.XLOOKUP(Patientsdetails9[[#This Row],[Patient_ID]],Hospitalvisits[Patient_ID],Hospitalvisits[Discharge_Date])</f>
        <v>44707</v>
      </c>
      <c r="K306">
        <f>Patientsdetails9[[#This Row],[Discharge Date]]-Patientsdetails9[[#This Row],[Admission Date]]</f>
        <v>7</v>
      </c>
      <c r="L306" t="str">
        <f>_xlfn.XLOOKUP(Patientsdetails9[[#This Row],[Patient_ID]],Hospitalvisits[Patient_ID],Hospitalvisits[Medical_Condition])</f>
        <v>Heart Disease</v>
      </c>
      <c r="M306" t="str">
        <f>_xlfn.XLOOKUP(Patientsdetails9[[#This Row],[Patient_ID]],Hospitalvisits[Patient_ID],Hospitalvisits[Department])</f>
        <v>Cardiology</v>
      </c>
      <c r="N306">
        <f>_xlfn.XLOOKUP(Patientsdetails9[[#This Row],[Patient_ID]],Financials[Patient_ID],Financials[Total_Bill_Amount])</f>
        <v>3508</v>
      </c>
      <c r="O306">
        <f>VLOOKUP(Patientsdetails9[[#This Row],[Patient_ID]],Financials[],5,FALSE)</f>
        <v>1817.639502558319</v>
      </c>
      <c r="P306">
        <f>VLOOKUP(Patientsdetails9[[#This Row],[Patient_ID]],Financials[],6,FALSE)</f>
        <v>1690.360497441681</v>
      </c>
      <c r="Q306" t="str">
        <f>+_xlfn.XLOOKUP(Patientsdetails9[[#This Row],[Patient_ID]],Hospitalvisits[Patient_ID],Hospitalvisits[Hospital_Bed])</f>
        <v>Private Room</v>
      </c>
      <c r="R306">
        <f>_xlfn.XLOOKUP(Patientsdetails9[[#This Row],[Patient_ID]],Hospitalvisits[Patient_ID],Hospitalvisits[Doctor_ID])</f>
        <v>140</v>
      </c>
      <c r="S306" t="str">
        <f>_xlfn.XLOOKUP(Patientsdetails9[[#This Row],[Doctor ID]],Medicals[Doctor_ID],Medicals[Department])</f>
        <v>Emergency</v>
      </c>
      <c r="T306">
        <f>_xlfn.XLOOKUP(Patientsdetails9[[#This Row],[Doctor ID]],Medicals[Doctor_ID],Medicals[Nurse_to_Patient_Ratio])</f>
        <v>9</v>
      </c>
      <c r="U306">
        <f>IFERROR(_xlfn.XLOOKUP(Patientsdetails9[[#This Row],[Patient_ID]],Emergency[Patient_ID],Emergency[ER_Visit_ID]),"No Visit")</f>
        <v>307</v>
      </c>
    </row>
    <row r="307" spans="1:21">
      <c r="A307">
        <v>338</v>
      </c>
      <c r="B307" t="s">
        <v>351</v>
      </c>
      <c r="C307">
        <v>7</v>
      </c>
      <c r="D307" t="s">
        <v>9</v>
      </c>
      <c r="E307" t="s">
        <v>10</v>
      </c>
      <c r="F307">
        <v>24.703374665446258</v>
      </c>
      <c r="G307">
        <v>2</v>
      </c>
      <c r="H307">
        <v>8</v>
      </c>
      <c r="I307">
        <f>_xlfn.XLOOKUP(Patientsdetails9[[#This Row],[Patient_ID]],Hospitalvisits[Patient_ID],Hospitalvisits[Admission_Date])</f>
        <v>45034</v>
      </c>
      <c r="J307">
        <f>_xlfn.XLOOKUP(Patientsdetails9[[#This Row],[Patient_ID]],Hospitalvisits[Patient_ID],Hospitalvisits[Discharge_Date])</f>
        <v>45044</v>
      </c>
      <c r="K307">
        <f>Patientsdetails9[[#This Row],[Discharge Date]]-Patientsdetails9[[#This Row],[Admission Date]]</f>
        <v>10</v>
      </c>
      <c r="L307" t="str">
        <f>_xlfn.XLOOKUP(Patientsdetails9[[#This Row],[Patient_ID]],Hospitalvisits[Patient_ID],Hospitalvisits[Medical_Condition])</f>
        <v>Cancer</v>
      </c>
      <c r="M307" t="str">
        <f>_xlfn.XLOOKUP(Patientsdetails9[[#This Row],[Patient_ID]],Hospitalvisits[Patient_ID],Hospitalvisits[Department])</f>
        <v>Oncology</v>
      </c>
      <c r="N307">
        <f>_xlfn.XLOOKUP(Patientsdetails9[[#This Row],[Patient_ID]],Financials[Patient_ID],Financials[Total_Bill_Amount])</f>
        <v>7828</v>
      </c>
      <c r="O307">
        <f>VLOOKUP(Patientsdetails9[[#This Row],[Patient_ID]],Financials[],5,FALSE)</f>
        <v>6155.363516173451</v>
      </c>
      <c r="P307">
        <f>VLOOKUP(Patientsdetails9[[#This Row],[Patient_ID]],Financials[],6,FALSE)</f>
        <v>1672.636483826549</v>
      </c>
      <c r="Q307" t="str">
        <f>+_xlfn.XLOOKUP(Patientsdetails9[[#This Row],[Patient_ID]],Hospitalvisits[Patient_ID],Hospitalvisits[Hospital_Bed])</f>
        <v>Private Room</v>
      </c>
      <c r="R307">
        <f>_xlfn.XLOOKUP(Patientsdetails9[[#This Row],[Patient_ID]],Hospitalvisits[Patient_ID],Hospitalvisits[Doctor_ID])</f>
        <v>58</v>
      </c>
      <c r="S307" t="str">
        <f>_xlfn.XLOOKUP(Patientsdetails9[[#This Row],[Doctor ID]],Medicals[Doctor_ID],Medicals[Department])</f>
        <v>Pediatrics</v>
      </c>
      <c r="T307">
        <f>_xlfn.XLOOKUP(Patientsdetails9[[#This Row],[Doctor ID]],Medicals[Doctor_ID],Medicals[Nurse_to_Patient_Ratio])</f>
        <v>12</v>
      </c>
      <c r="U307">
        <f>IFERROR(_xlfn.XLOOKUP(Patientsdetails9[[#This Row],[Patient_ID]],Emergency[Patient_ID],Emergency[ER_Visit_ID]),"No Visit")</f>
        <v>193</v>
      </c>
    </row>
    <row r="308" spans="1:21">
      <c r="A308">
        <v>339</v>
      </c>
      <c r="B308" t="s">
        <v>352</v>
      </c>
      <c r="C308">
        <v>4</v>
      </c>
      <c r="D308" t="s">
        <v>12</v>
      </c>
      <c r="E308" t="s">
        <v>16</v>
      </c>
      <c r="F308">
        <v>27.578005553127539</v>
      </c>
      <c r="G308">
        <v>5</v>
      </c>
      <c r="H308">
        <v>9</v>
      </c>
      <c r="I308">
        <f>_xlfn.XLOOKUP(Patientsdetails9[[#This Row],[Patient_ID]],Hospitalvisits[Patient_ID],Hospitalvisits[Admission_Date])</f>
        <v>45405</v>
      </c>
      <c r="J308">
        <f>_xlfn.XLOOKUP(Patientsdetails9[[#This Row],[Patient_ID]],Hospitalvisits[Patient_ID],Hospitalvisits[Discharge_Date])</f>
        <v>45407</v>
      </c>
      <c r="K308">
        <f>Patientsdetails9[[#This Row],[Discharge Date]]-Patientsdetails9[[#This Row],[Admission Date]]</f>
        <v>2</v>
      </c>
      <c r="L308" t="str">
        <f>_xlfn.XLOOKUP(Patientsdetails9[[#This Row],[Patient_ID]],Hospitalvisits[Patient_ID],Hospitalvisits[Medical_Condition])</f>
        <v>Asthma</v>
      </c>
      <c r="M308" t="str">
        <f>_xlfn.XLOOKUP(Patientsdetails9[[#This Row],[Patient_ID]],Hospitalvisits[Patient_ID],Hospitalvisits[Department])</f>
        <v>Pediatrics</v>
      </c>
      <c r="N308">
        <f>_xlfn.XLOOKUP(Patientsdetails9[[#This Row],[Patient_ID]],Financials[Patient_ID],Financials[Total_Bill_Amount])</f>
        <v>22292</v>
      </c>
      <c r="O308">
        <f>VLOOKUP(Patientsdetails9[[#This Row],[Patient_ID]],Financials[],5,FALSE)</f>
        <v>17325.22993831426</v>
      </c>
      <c r="P308">
        <f>VLOOKUP(Patientsdetails9[[#This Row],[Patient_ID]],Financials[],6,FALSE)</f>
        <v>4966.7700616857437</v>
      </c>
      <c r="Q308" t="str">
        <f>+_xlfn.XLOOKUP(Patientsdetails9[[#This Row],[Patient_ID]],Hospitalvisits[Patient_ID],Hospitalvisits[Hospital_Bed])</f>
        <v>Private Room</v>
      </c>
      <c r="R308">
        <f>_xlfn.XLOOKUP(Patientsdetails9[[#This Row],[Patient_ID]],Hospitalvisits[Patient_ID],Hospitalvisits[Doctor_ID])</f>
        <v>186</v>
      </c>
      <c r="S308" t="str">
        <f>_xlfn.XLOOKUP(Patientsdetails9[[#This Row],[Doctor ID]],Medicals[Doctor_ID],Medicals[Department])</f>
        <v>Neurology</v>
      </c>
      <c r="T308">
        <f>_xlfn.XLOOKUP(Patientsdetails9[[#This Row],[Doctor ID]],Medicals[Doctor_ID],Medicals[Nurse_to_Patient_Ratio])</f>
        <v>12</v>
      </c>
      <c r="U308" t="str">
        <f>IFERROR(_xlfn.XLOOKUP(Patientsdetails9[[#This Row],[Patient_ID]],Emergency[Patient_ID],Emergency[ER_Visit_ID]),"No Visit")</f>
        <v>No Visit</v>
      </c>
    </row>
    <row r="309" spans="1:21">
      <c r="A309">
        <v>340</v>
      </c>
      <c r="B309" t="s">
        <v>353</v>
      </c>
      <c r="C309">
        <v>11</v>
      </c>
      <c r="D309" t="s">
        <v>12</v>
      </c>
      <c r="E309" t="s">
        <v>18</v>
      </c>
      <c r="F309">
        <v>19.343535268744549</v>
      </c>
      <c r="G309">
        <v>5</v>
      </c>
      <c r="H309">
        <v>10</v>
      </c>
      <c r="I309">
        <f>_xlfn.XLOOKUP(Patientsdetails9[[#This Row],[Patient_ID]],Hospitalvisits[Patient_ID],Hospitalvisits[Admission_Date])</f>
        <v>44899</v>
      </c>
      <c r="J309">
        <f>_xlfn.XLOOKUP(Patientsdetails9[[#This Row],[Patient_ID]],Hospitalvisits[Patient_ID],Hospitalvisits[Discharge_Date])</f>
        <v>44904</v>
      </c>
      <c r="K309">
        <f>Patientsdetails9[[#This Row],[Discharge Date]]-Patientsdetails9[[#This Row],[Admission Date]]</f>
        <v>5</v>
      </c>
      <c r="L309" t="str">
        <f>_xlfn.XLOOKUP(Patientsdetails9[[#This Row],[Patient_ID]],Hospitalvisits[Patient_ID],Hospitalvisits[Medical_Condition])</f>
        <v>Heart Attack (STEMI)</v>
      </c>
      <c r="M309" t="str">
        <f>_xlfn.XLOOKUP(Patientsdetails9[[#This Row],[Patient_ID]],Hospitalvisits[Patient_ID],Hospitalvisits[Department])</f>
        <v>Cardiology</v>
      </c>
      <c r="N309">
        <f>_xlfn.XLOOKUP(Patientsdetails9[[#This Row],[Patient_ID]],Financials[Patient_ID],Financials[Total_Bill_Amount])</f>
        <v>13736</v>
      </c>
      <c r="O309">
        <f>VLOOKUP(Patientsdetails9[[#This Row],[Patient_ID]],Financials[],5,FALSE)</f>
        <v>11407.836281455449</v>
      </c>
      <c r="P309">
        <f>VLOOKUP(Patientsdetails9[[#This Row],[Patient_ID]],Financials[],6,FALSE)</f>
        <v>2328.1637185445488</v>
      </c>
      <c r="Q309" t="str">
        <f>+_xlfn.XLOOKUP(Patientsdetails9[[#This Row],[Patient_ID]],Hospitalvisits[Patient_ID],Hospitalvisits[Hospital_Bed])</f>
        <v>Private Room</v>
      </c>
      <c r="R309">
        <f>_xlfn.XLOOKUP(Patientsdetails9[[#This Row],[Patient_ID]],Hospitalvisits[Patient_ID],Hospitalvisits[Doctor_ID])</f>
        <v>139</v>
      </c>
      <c r="S309" t="str">
        <f>_xlfn.XLOOKUP(Patientsdetails9[[#This Row],[Doctor ID]],Medicals[Doctor_ID],Medicals[Department])</f>
        <v>Orthopedics</v>
      </c>
      <c r="T309">
        <f>_xlfn.XLOOKUP(Patientsdetails9[[#This Row],[Doctor ID]],Medicals[Doctor_ID],Medicals[Nurse_to_Patient_Ratio])</f>
        <v>26</v>
      </c>
      <c r="U309">
        <f>IFERROR(_xlfn.XLOOKUP(Patientsdetails9[[#This Row],[Patient_ID]],Emergency[Patient_ID],Emergency[ER_Visit_ID]),"No Visit")</f>
        <v>490</v>
      </c>
    </row>
    <row r="310" spans="1:21">
      <c r="A310">
        <v>341</v>
      </c>
      <c r="B310" t="s">
        <v>354</v>
      </c>
      <c r="C310">
        <v>53</v>
      </c>
      <c r="D310" t="s">
        <v>9</v>
      </c>
      <c r="E310" t="s">
        <v>13</v>
      </c>
      <c r="F310">
        <v>25.831748992169679</v>
      </c>
      <c r="G310">
        <v>1</v>
      </c>
      <c r="H310">
        <v>7</v>
      </c>
      <c r="I310">
        <f>_xlfn.XLOOKUP(Patientsdetails9[[#This Row],[Patient_ID]],Hospitalvisits[Patient_ID],Hospitalvisits[Admission_Date])</f>
        <v>45012</v>
      </c>
      <c r="J310">
        <f>_xlfn.XLOOKUP(Patientsdetails9[[#This Row],[Patient_ID]],Hospitalvisits[Patient_ID],Hospitalvisits[Discharge_Date])</f>
        <v>45015</v>
      </c>
      <c r="K310">
        <f>Patientsdetails9[[#This Row],[Discharge Date]]-Patientsdetails9[[#This Row],[Admission Date]]</f>
        <v>3</v>
      </c>
      <c r="L310" t="str">
        <f>_xlfn.XLOOKUP(Patientsdetails9[[#This Row],[Patient_ID]],Hospitalvisits[Patient_ID],Hospitalvisits[Medical_Condition])</f>
        <v>Allergies</v>
      </c>
      <c r="M310" t="str">
        <f>_xlfn.XLOOKUP(Patientsdetails9[[#This Row],[Patient_ID]],Hospitalvisits[Patient_ID],Hospitalvisits[Department])</f>
        <v>Pediatrics</v>
      </c>
      <c r="N310">
        <f>_xlfn.XLOOKUP(Patientsdetails9[[#This Row],[Patient_ID]],Financials[Patient_ID],Financials[Total_Bill_Amount])</f>
        <v>8809</v>
      </c>
      <c r="O310">
        <f>VLOOKUP(Patientsdetails9[[#This Row],[Patient_ID]],Financials[],5,FALSE)</f>
        <v>6261.699534463045</v>
      </c>
      <c r="P310">
        <f>VLOOKUP(Patientsdetails9[[#This Row],[Patient_ID]],Financials[],6,FALSE)</f>
        <v>2547.300465536955</v>
      </c>
      <c r="Q310" t="str">
        <f>+_xlfn.XLOOKUP(Patientsdetails9[[#This Row],[Patient_ID]],Hospitalvisits[Patient_ID],Hospitalvisits[Hospital_Bed])</f>
        <v>Private Room</v>
      </c>
      <c r="R310">
        <f>_xlfn.XLOOKUP(Patientsdetails9[[#This Row],[Patient_ID]],Hospitalvisits[Patient_ID],Hospitalvisits[Doctor_ID])</f>
        <v>174</v>
      </c>
      <c r="S310" t="str">
        <f>_xlfn.XLOOKUP(Patientsdetails9[[#This Row],[Doctor ID]],Medicals[Doctor_ID],Medicals[Department])</f>
        <v>Cardiology</v>
      </c>
      <c r="T310">
        <f>_xlfn.XLOOKUP(Patientsdetails9[[#This Row],[Doctor ID]],Medicals[Doctor_ID],Medicals[Nurse_to_Patient_Ratio])</f>
        <v>12</v>
      </c>
      <c r="U310">
        <f>IFERROR(_xlfn.XLOOKUP(Patientsdetails9[[#This Row],[Patient_ID]],Emergency[Patient_ID],Emergency[ER_Visit_ID]),"No Visit")</f>
        <v>1298</v>
      </c>
    </row>
    <row r="311" spans="1:21">
      <c r="A311">
        <v>344</v>
      </c>
      <c r="B311" t="s">
        <v>357</v>
      </c>
      <c r="C311">
        <v>75</v>
      </c>
      <c r="D311" t="s">
        <v>12</v>
      </c>
      <c r="E311" t="s">
        <v>10</v>
      </c>
      <c r="F311">
        <v>38.263646414612467</v>
      </c>
      <c r="G311">
        <v>5</v>
      </c>
      <c r="H311">
        <v>7</v>
      </c>
      <c r="I311">
        <f>_xlfn.XLOOKUP(Patientsdetails9[[#This Row],[Patient_ID]],Hospitalvisits[Patient_ID],Hospitalvisits[Admission_Date])</f>
        <v>44583</v>
      </c>
      <c r="J311">
        <f>_xlfn.XLOOKUP(Patientsdetails9[[#This Row],[Patient_ID]],Hospitalvisits[Patient_ID],Hospitalvisits[Discharge_Date])</f>
        <v>44586</v>
      </c>
      <c r="K311">
        <f>Patientsdetails9[[#This Row],[Discharge Date]]-Patientsdetails9[[#This Row],[Admission Date]]</f>
        <v>3</v>
      </c>
      <c r="L311" t="str">
        <f>_xlfn.XLOOKUP(Patientsdetails9[[#This Row],[Patient_ID]],Hospitalvisits[Patient_ID],Hospitalvisits[Medical_Condition])</f>
        <v>Fracture</v>
      </c>
      <c r="M311" t="str">
        <f>_xlfn.XLOOKUP(Patientsdetails9[[#This Row],[Patient_ID]],Hospitalvisits[Patient_ID],Hospitalvisits[Department])</f>
        <v>Orthopedics</v>
      </c>
      <c r="N311">
        <f>_xlfn.XLOOKUP(Patientsdetails9[[#This Row],[Patient_ID]],Financials[Patient_ID],Financials[Total_Bill_Amount])</f>
        <v>6577</v>
      </c>
      <c r="O311">
        <f>VLOOKUP(Patientsdetails9[[#This Row],[Patient_ID]],Financials[],5,FALSE)</f>
        <v>4777.0424696078753</v>
      </c>
      <c r="P311">
        <f>VLOOKUP(Patientsdetails9[[#This Row],[Patient_ID]],Financials[],6,FALSE)</f>
        <v>1799.9575303921249</v>
      </c>
      <c r="Q311" t="str">
        <f>+_xlfn.XLOOKUP(Patientsdetails9[[#This Row],[Patient_ID]],Hospitalvisits[Patient_ID],Hospitalvisits[Hospital_Bed])</f>
        <v>Semi-Private Room</v>
      </c>
      <c r="R311">
        <f>_xlfn.XLOOKUP(Patientsdetails9[[#This Row],[Patient_ID]],Hospitalvisits[Patient_ID],Hospitalvisits[Doctor_ID])</f>
        <v>138</v>
      </c>
      <c r="S311" t="str">
        <f>_xlfn.XLOOKUP(Patientsdetails9[[#This Row],[Doctor ID]],Medicals[Doctor_ID],Medicals[Department])</f>
        <v>Cardiology</v>
      </c>
      <c r="T311">
        <f>_xlfn.XLOOKUP(Patientsdetails9[[#This Row],[Doctor ID]],Medicals[Doctor_ID],Medicals[Nurse_to_Patient_Ratio])</f>
        <v>23</v>
      </c>
      <c r="U311">
        <f>IFERROR(_xlfn.XLOOKUP(Patientsdetails9[[#This Row],[Patient_ID]],Emergency[Patient_ID],Emergency[ER_Visit_ID]),"No Visit")</f>
        <v>101</v>
      </c>
    </row>
    <row r="312" spans="1:21">
      <c r="A312">
        <v>345</v>
      </c>
      <c r="B312" t="s">
        <v>358</v>
      </c>
      <c r="C312">
        <v>81</v>
      </c>
      <c r="D312" t="s">
        <v>9</v>
      </c>
      <c r="E312" t="s">
        <v>16</v>
      </c>
      <c r="F312">
        <v>34.873332733530383</v>
      </c>
      <c r="G312">
        <v>3</v>
      </c>
      <c r="H312">
        <v>4</v>
      </c>
      <c r="I312">
        <f>_xlfn.XLOOKUP(Patientsdetails9[[#This Row],[Patient_ID]],Hospitalvisits[Patient_ID],Hospitalvisits[Admission_Date])</f>
        <v>44880</v>
      </c>
      <c r="J312">
        <f>_xlfn.XLOOKUP(Patientsdetails9[[#This Row],[Patient_ID]],Hospitalvisits[Patient_ID],Hospitalvisits[Discharge_Date])</f>
        <v>44889</v>
      </c>
      <c r="K312">
        <f>Patientsdetails9[[#This Row],[Discharge Date]]-Patientsdetails9[[#This Row],[Admission Date]]</f>
        <v>9</v>
      </c>
      <c r="L312" t="str">
        <f>_xlfn.XLOOKUP(Patientsdetails9[[#This Row],[Patient_ID]],Hospitalvisits[Patient_ID],Hospitalvisits[Medical_Condition])</f>
        <v>Stroke</v>
      </c>
      <c r="M312" t="str">
        <f>_xlfn.XLOOKUP(Patientsdetails9[[#This Row],[Patient_ID]],Hospitalvisits[Patient_ID],Hospitalvisits[Department])</f>
        <v>Neurology</v>
      </c>
      <c r="N312">
        <f>_xlfn.XLOOKUP(Patientsdetails9[[#This Row],[Patient_ID]],Financials[Patient_ID],Financials[Total_Bill_Amount])</f>
        <v>23064</v>
      </c>
      <c r="O312">
        <f>VLOOKUP(Patientsdetails9[[#This Row],[Patient_ID]],Financials[],5,FALSE)</f>
        <v>14399.69933761416</v>
      </c>
      <c r="P312">
        <f>VLOOKUP(Patientsdetails9[[#This Row],[Patient_ID]],Financials[],6,FALSE)</f>
        <v>8664.3006623858382</v>
      </c>
      <c r="Q312" t="str">
        <f>+_xlfn.XLOOKUP(Patientsdetails9[[#This Row],[Patient_ID]],Hospitalvisits[Patient_ID],Hospitalvisits[Hospital_Bed])</f>
        <v>Semi-Private Room</v>
      </c>
      <c r="R312">
        <f>_xlfn.XLOOKUP(Patientsdetails9[[#This Row],[Patient_ID]],Hospitalvisits[Patient_ID],Hospitalvisits[Doctor_ID])</f>
        <v>154</v>
      </c>
      <c r="S312" t="str">
        <f>_xlfn.XLOOKUP(Patientsdetails9[[#This Row],[Doctor ID]],Medicals[Doctor_ID],Medicals[Department])</f>
        <v>Pediatrics</v>
      </c>
      <c r="T312">
        <f>_xlfn.XLOOKUP(Patientsdetails9[[#This Row],[Doctor ID]],Medicals[Doctor_ID],Medicals[Nurse_to_Patient_Ratio])</f>
        <v>26</v>
      </c>
      <c r="U312" t="str">
        <f>IFERROR(_xlfn.XLOOKUP(Patientsdetails9[[#This Row],[Patient_ID]],Emergency[Patient_ID],Emergency[ER_Visit_ID]),"No Visit")</f>
        <v>No Visit</v>
      </c>
    </row>
    <row r="313" spans="1:21">
      <c r="A313">
        <v>347</v>
      </c>
      <c r="B313" t="s">
        <v>360</v>
      </c>
      <c r="C313">
        <v>48</v>
      </c>
      <c r="D313" t="s">
        <v>9</v>
      </c>
      <c r="E313" t="s">
        <v>10</v>
      </c>
      <c r="F313">
        <v>31.480841911615929</v>
      </c>
      <c r="G313">
        <v>4</v>
      </c>
      <c r="H313">
        <v>6</v>
      </c>
      <c r="I313">
        <f>_xlfn.XLOOKUP(Patientsdetails9[[#This Row],[Patient_ID]],Hospitalvisits[Patient_ID],Hospitalvisits[Admission_Date])</f>
        <v>44973</v>
      </c>
      <c r="J313">
        <f>_xlfn.XLOOKUP(Patientsdetails9[[#This Row],[Patient_ID]],Hospitalvisits[Patient_ID],Hospitalvisits[Discharge_Date])</f>
        <v>44979</v>
      </c>
      <c r="K313">
        <f>Patientsdetails9[[#This Row],[Discharge Date]]-Patientsdetails9[[#This Row],[Admission Date]]</f>
        <v>6</v>
      </c>
      <c r="L313" t="str">
        <f>_xlfn.XLOOKUP(Patientsdetails9[[#This Row],[Patient_ID]],Hospitalvisits[Patient_ID],Hospitalvisits[Medical_Condition])</f>
        <v>Heart Attack (STEMI)</v>
      </c>
      <c r="M313" t="str">
        <f>_xlfn.XLOOKUP(Patientsdetails9[[#This Row],[Patient_ID]],Hospitalvisits[Patient_ID],Hospitalvisits[Department])</f>
        <v>Cardiology</v>
      </c>
      <c r="N313">
        <f>_xlfn.XLOOKUP(Patientsdetails9[[#This Row],[Patient_ID]],Financials[Patient_ID],Financials[Total_Bill_Amount])</f>
        <v>11657</v>
      </c>
      <c r="O313">
        <f>VLOOKUP(Patientsdetails9[[#This Row],[Patient_ID]],Financials[],5,FALSE)</f>
        <v>10421.070406705619</v>
      </c>
      <c r="P313">
        <f>VLOOKUP(Patientsdetails9[[#This Row],[Patient_ID]],Financials[],6,FALSE)</f>
        <v>1235.9295932943839</v>
      </c>
      <c r="Q313" t="str">
        <f>+_xlfn.XLOOKUP(Patientsdetails9[[#This Row],[Patient_ID]],Hospitalvisits[Patient_ID],Hospitalvisits[Hospital_Bed])</f>
        <v>ICU</v>
      </c>
      <c r="R313">
        <f>_xlfn.XLOOKUP(Patientsdetails9[[#This Row],[Patient_ID]],Hospitalvisits[Patient_ID],Hospitalvisits[Doctor_ID])</f>
        <v>170</v>
      </c>
      <c r="S313" t="str">
        <f>_xlfn.XLOOKUP(Patientsdetails9[[#This Row],[Doctor ID]],Medicals[Doctor_ID],Medicals[Department])</f>
        <v>Cardiology</v>
      </c>
      <c r="T313">
        <f>_xlfn.XLOOKUP(Patientsdetails9[[#This Row],[Doctor ID]],Medicals[Doctor_ID],Medicals[Nurse_to_Patient_Ratio])</f>
        <v>14</v>
      </c>
      <c r="U313">
        <f>IFERROR(_xlfn.XLOOKUP(Patientsdetails9[[#This Row],[Patient_ID]],Emergency[Patient_ID],Emergency[ER_Visit_ID]),"No Visit")</f>
        <v>128</v>
      </c>
    </row>
    <row r="314" spans="1:21">
      <c r="A314">
        <v>348</v>
      </c>
      <c r="B314" t="s">
        <v>361</v>
      </c>
      <c r="C314">
        <v>2</v>
      </c>
      <c r="D314" t="s">
        <v>9</v>
      </c>
      <c r="E314" t="s">
        <v>13</v>
      </c>
      <c r="F314">
        <v>15.62443487896468</v>
      </c>
      <c r="G314">
        <v>0</v>
      </c>
      <c r="H314">
        <v>4</v>
      </c>
      <c r="I314">
        <f>_xlfn.XLOOKUP(Patientsdetails9[[#This Row],[Patient_ID]],Hospitalvisits[Patient_ID],Hospitalvisits[Admission_Date])</f>
        <v>45292</v>
      </c>
      <c r="J314">
        <f>_xlfn.XLOOKUP(Patientsdetails9[[#This Row],[Patient_ID]],Hospitalvisits[Patient_ID],Hospitalvisits[Discharge_Date])</f>
        <v>45297</v>
      </c>
      <c r="K314">
        <f>Patientsdetails9[[#This Row],[Discharge Date]]-Patientsdetails9[[#This Row],[Admission Date]]</f>
        <v>5</v>
      </c>
      <c r="L314" t="str">
        <f>_xlfn.XLOOKUP(Patientsdetails9[[#This Row],[Patient_ID]],Hospitalvisits[Patient_ID],Hospitalvisits[Medical_Condition])</f>
        <v>Severe Trauma</v>
      </c>
      <c r="M314" t="str">
        <f>_xlfn.XLOOKUP(Patientsdetails9[[#This Row],[Patient_ID]],Hospitalvisits[Patient_ID],Hospitalvisits[Department])</f>
        <v>Emergency</v>
      </c>
      <c r="N314">
        <f>_xlfn.XLOOKUP(Patientsdetails9[[#This Row],[Patient_ID]],Financials[Patient_ID],Financials[Total_Bill_Amount])</f>
        <v>11840</v>
      </c>
      <c r="O314">
        <f>VLOOKUP(Patientsdetails9[[#This Row],[Patient_ID]],Financials[],5,FALSE)</f>
        <v>7056.7231100454974</v>
      </c>
      <c r="P314">
        <f>VLOOKUP(Patientsdetails9[[#This Row],[Patient_ID]],Financials[],6,FALSE)</f>
        <v>4783.2768899545026</v>
      </c>
      <c r="Q314" t="str">
        <f>+_xlfn.XLOOKUP(Patientsdetails9[[#This Row],[Patient_ID]],Hospitalvisits[Patient_ID],Hospitalvisits[Hospital_Bed])</f>
        <v>General Ward</v>
      </c>
      <c r="R314">
        <f>_xlfn.XLOOKUP(Patientsdetails9[[#This Row],[Patient_ID]],Hospitalvisits[Patient_ID],Hospitalvisits[Doctor_ID])</f>
        <v>183</v>
      </c>
      <c r="S314" t="str">
        <f>_xlfn.XLOOKUP(Patientsdetails9[[#This Row],[Doctor ID]],Medicals[Doctor_ID],Medicals[Department])</f>
        <v>Emergency</v>
      </c>
      <c r="T314">
        <f>_xlfn.XLOOKUP(Patientsdetails9[[#This Row],[Doctor ID]],Medicals[Doctor_ID],Medicals[Nurse_to_Patient_Ratio])</f>
        <v>30</v>
      </c>
      <c r="U314">
        <f>IFERROR(_xlfn.XLOOKUP(Patientsdetails9[[#This Row],[Patient_ID]],Emergency[Patient_ID],Emergency[ER_Visit_ID]),"No Visit")</f>
        <v>333</v>
      </c>
    </row>
    <row r="315" spans="1:21">
      <c r="A315">
        <v>349</v>
      </c>
      <c r="B315" t="s">
        <v>362</v>
      </c>
      <c r="C315">
        <v>8</v>
      </c>
      <c r="D315" t="s">
        <v>12</v>
      </c>
      <c r="E315" t="s">
        <v>18</v>
      </c>
      <c r="F315">
        <v>39.754844726437433</v>
      </c>
      <c r="G315">
        <v>5</v>
      </c>
      <c r="H315">
        <v>6</v>
      </c>
      <c r="I315">
        <f>_xlfn.XLOOKUP(Patientsdetails9[[#This Row],[Patient_ID]],Hospitalvisits[Patient_ID],Hospitalvisits[Admission_Date])</f>
        <v>44585</v>
      </c>
      <c r="J315">
        <f>_xlfn.XLOOKUP(Patientsdetails9[[#This Row],[Patient_ID]],Hospitalvisits[Patient_ID],Hospitalvisits[Discharge_Date])</f>
        <v>44588</v>
      </c>
      <c r="K315">
        <f>Patientsdetails9[[#This Row],[Discharge Date]]-Patientsdetails9[[#This Row],[Admission Date]]</f>
        <v>3</v>
      </c>
      <c r="L315" t="str">
        <f>_xlfn.XLOOKUP(Patientsdetails9[[#This Row],[Patient_ID]],Hospitalvisits[Patient_ID],Hospitalvisits[Medical_Condition])</f>
        <v>Hypertension</v>
      </c>
      <c r="M315" t="str">
        <f>_xlfn.XLOOKUP(Patientsdetails9[[#This Row],[Patient_ID]],Hospitalvisits[Patient_ID],Hospitalvisits[Department])</f>
        <v>Cardiology</v>
      </c>
      <c r="N315">
        <f>_xlfn.XLOOKUP(Patientsdetails9[[#This Row],[Patient_ID]],Financials[Patient_ID],Financials[Total_Bill_Amount])</f>
        <v>19723</v>
      </c>
      <c r="O315">
        <f>VLOOKUP(Patientsdetails9[[#This Row],[Patient_ID]],Financials[],5,FALSE)</f>
        <v>17409.682755909889</v>
      </c>
      <c r="P315">
        <f>VLOOKUP(Patientsdetails9[[#This Row],[Patient_ID]],Financials[],6,FALSE)</f>
        <v>2313.3172440901112</v>
      </c>
      <c r="Q315" t="str">
        <f>+_xlfn.XLOOKUP(Patientsdetails9[[#This Row],[Patient_ID]],Hospitalvisits[Patient_ID],Hospitalvisits[Hospital_Bed])</f>
        <v>General Ward</v>
      </c>
      <c r="R315">
        <f>_xlfn.XLOOKUP(Patientsdetails9[[#This Row],[Patient_ID]],Hospitalvisits[Patient_ID],Hospitalvisits[Doctor_ID])</f>
        <v>68</v>
      </c>
      <c r="S315" t="str">
        <f>_xlfn.XLOOKUP(Patientsdetails9[[#This Row],[Doctor ID]],Medicals[Doctor_ID],Medicals[Department])</f>
        <v>Neurology</v>
      </c>
      <c r="T315">
        <f>_xlfn.XLOOKUP(Patientsdetails9[[#This Row],[Doctor ID]],Medicals[Doctor_ID],Medicals[Nurse_to_Patient_Ratio])</f>
        <v>23</v>
      </c>
      <c r="U315">
        <f>IFERROR(_xlfn.XLOOKUP(Patientsdetails9[[#This Row],[Patient_ID]],Emergency[Patient_ID],Emergency[ER_Visit_ID]),"No Visit")</f>
        <v>893</v>
      </c>
    </row>
    <row r="316" spans="1:21">
      <c r="A316">
        <v>350</v>
      </c>
      <c r="B316" t="s">
        <v>363</v>
      </c>
      <c r="C316">
        <v>42</v>
      </c>
      <c r="D316" t="s">
        <v>9</v>
      </c>
      <c r="E316" t="s">
        <v>10</v>
      </c>
      <c r="F316">
        <v>36.390468632345247</v>
      </c>
      <c r="G316">
        <v>5</v>
      </c>
      <c r="H316">
        <v>1</v>
      </c>
      <c r="I316">
        <f>_xlfn.XLOOKUP(Patientsdetails9[[#This Row],[Patient_ID]],Hospitalvisits[Patient_ID],Hospitalvisits[Admission_Date])</f>
        <v>45277</v>
      </c>
      <c r="J316">
        <f>_xlfn.XLOOKUP(Patientsdetails9[[#This Row],[Patient_ID]],Hospitalvisits[Patient_ID],Hospitalvisits[Discharge_Date])</f>
        <v>45281</v>
      </c>
      <c r="K316">
        <f>Patientsdetails9[[#This Row],[Discharge Date]]-Patientsdetails9[[#This Row],[Admission Date]]</f>
        <v>4</v>
      </c>
      <c r="L316" t="str">
        <f>_xlfn.XLOOKUP(Patientsdetails9[[#This Row],[Patient_ID]],Hospitalvisits[Patient_ID],Hospitalvisits[Medical_Condition])</f>
        <v>Arthritis</v>
      </c>
      <c r="M316" t="str">
        <f>_xlfn.XLOOKUP(Patientsdetails9[[#This Row],[Patient_ID]],Hospitalvisits[Patient_ID],Hospitalvisits[Department])</f>
        <v>Orthopedics</v>
      </c>
      <c r="N316">
        <f>_xlfn.XLOOKUP(Patientsdetails9[[#This Row],[Patient_ID]],Financials[Patient_ID],Financials[Total_Bill_Amount])</f>
        <v>25835</v>
      </c>
      <c r="O316">
        <f>VLOOKUP(Patientsdetails9[[#This Row],[Patient_ID]],Financials[],5,FALSE)</f>
        <v>18910.390955214971</v>
      </c>
      <c r="P316">
        <f>VLOOKUP(Patientsdetails9[[#This Row],[Patient_ID]],Financials[],6,FALSE)</f>
        <v>6924.6090447850293</v>
      </c>
      <c r="Q316" t="str">
        <f>+_xlfn.XLOOKUP(Patientsdetails9[[#This Row],[Patient_ID]],Hospitalvisits[Patient_ID],Hospitalvisits[Hospital_Bed])</f>
        <v>Semi-Private Room</v>
      </c>
      <c r="R316">
        <f>_xlfn.XLOOKUP(Patientsdetails9[[#This Row],[Patient_ID]],Hospitalvisits[Patient_ID],Hospitalvisits[Doctor_ID])</f>
        <v>88</v>
      </c>
      <c r="S316" t="str">
        <f>_xlfn.XLOOKUP(Patientsdetails9[[#This Row],[Doctor ID]],Medicals[Doctor_ID],Medicals[Department])</f>
        <v>Emergency</v>
      </c>
      <c r="T316">
        <f>_xlfn.XLOOKUP(Patientsdetails9[[#This Row],[Doctor ID]],Medicals[Doctor_ID],Medicals[Nurse_to_Patient_Ratio])</f>
        <v>24</v>
      </c>
      <c r="U316" t="str">
        <f>IFERROR(_xlfn.XLOOKUP(Patientsdetails9[[#This Row],[Patient_ID]],Emergency[Patient_ID],Emergency[ER_Visit_ID]),"No Visit")</f>
        <v>No Visit</v>
      </c>
    </row>
    <row r="317" spans="1:21">
      <c r="A317">
        <v>351</v>
      </c>
      <c r="B317" t="s">
        <v>364</v>
      </c>
      <c r="C317">
        <v>38</v>
      </c>
      <c r="D317" t="s">
        <v>12</v>
      </c>
      <c r="E317" t="s">
        <v>13</v>
      </c>
      <c r="F317">
        <v>33.474103171455567</v>
      </c>
      <c r="G317">
        <v>0</v>
      </c>
      <c r="H317">
        <v>8</v>
      </c>
      <c r="I317">
        <f>_xlfn.XLOOKUP(Patientsdetails9[[#This Row],[Patient_ID]],Hospitalvisits[Patient_ID],Hospitalvisits[Admission_Date])</f>
        <v>44758</v>
      </c>
      <c r="J317">
        <f>_xlfn.XLOOKUP(Patientsdetails9[[#This Row],[Patient_ID]],Hospitalvisits[Patient_ID],Hospitalvisits[Discharge_Date])</f>
        <v>44767</v>
      </c>
      <c r="K317">
        <f>Patientsdetails9[[#This Row],[Discharge Date]]-Patientsdetails9[[#This Row],[Admission Date]]</f>
        <v>9</v>
      </c>
      <c r="L317" t="str">
        <f>_xlfn.XLOOKUP(Patientsdetails9[[#This Row],[Patient_ID]],Hospitalvisits[Patient_ID],Hospitalvisits[Medical_Condition])</f>
        <v>Severe Trauma</v>
      </c>
      <c r="M317" t="str">
        <f>_xlfn.XLOOKUP(Patientsdetails9[[#This Row],[Patient_ID]],Hospitalvisits[Patient_ID],Hospitalvisits[Department])</f>
        <v>Emergency</v>
      </c>
      <c r="N317">
        <f>_xlfn.XLOOKUP(Patientsdetails9[[#This Row],[Patient_ID]],Financials[Patient_ID],Financials[Total_Bill_Amount])</f>
        <v>8534</v>
      </c>
      <c r="O317">
        <f>VLOOKUP(Patientsdetails9[[#This Row],[Patient_ID]],Financials[],5,FALSE)</f>
        <v>6895.6095596159957</v>
      </c>
      <c r="P317">
        <f>VLOOKUP(Patientsdetails9[[#This Row],[Patient_ID]],Financials[],6,FALSE)</f>
        <v>1638.390440384004</v>
      </c>
      <c r="Q317" t="str">
        <f>+_xlfn.XLOOKUP(Patientsdetails9[[#This Row],[Patient_ID]],Hospitalvisits[Patient_ID],Hospitalvisits[Hospital_Bed])</f>
        <v>General Ward</v>
      </c>
      <c r="R317">
        <f>_xlfn.XLOOKUP(Patientsdetails9[[#This Row],[Patient_ID]],Hospitalvisits[Patient_ID],Hospitalvisits[Doctor_ID])</f>
        <v>96</v>
      </c>
      <c r="S317" t="str">
        <f>_xlfn.XLOOKUP(Patientsdetails9[[#This Row],[Doctor ID]],Medicals[Doctor_ID],Medicals[Department])</f>
        <v>Cardiology</v>
      </c>
      <c r="T317">
        <f>_xlfn.XLOOKUP(Patientsdetails9[[#This Row],[Doctor ID]],Medicals[Doctor_ID],Medicals[Nurse_to_Patient_Ratio])</f>
        <v>5</v>
      </c>
      <c r="U317">
        <f>IFERROR(_xlfn.XLOOKUP(Patientsdetails9[[#This Row],[Patient_ID]],Emergency[Patient_ID],Emergency[ER_Visit_ID]),"No Visit")</f>
        <v>520</v>
      </c>
    </row>
    <row r="318" spans="1:21">
      <c r="A318">
        <v>352</v>
      </c>
      <c r="B318" t="s">
        <v>365</v>
      </c>
      <c r="C318">
        <v>54</v>
      </c>
      <c r="D318" t="s">
        <v>9</v>
      </c>
      <c r="E318" t="s">
        <v>16</v>
      </c>
      <c r="F318">
        <v>15.328441516355801</v>
      </c>
      <c r="G318">
        <v>4</v>
      </c>
      <c r="H318">
        <v>4</v>
      </c>
      <c r="I318">
        <f>_xlfn.XLOOKUP(Patientsdetails9[[#This Row],[Patient_ID]],Hospitalvisits[Patient_ID],Hospitalvisits[Admission_Date])</f>
        <v>45146</v>
      </c>
      <c r="J318">
        <f>_xlfn.XLOOKUP(Patientsdetails9[[#This Row],[Patient_ID]],Hospitalvisits[Patient_ID],Hospitalvisits[Discharge_Date])</f>
        <v>45147</v>
      </c>
      <c r="K318">
        <f>Patientsdetails9[[#This Row],[Discharge Date]]-Patientsdetails9[[#This Row],[Admission Date]]</f>
        <v>1</v>
      </c>
      <c r="L318" t="str">
        <f>_xlfn.XLOOKUP(Patientsdetails9[[#This Row],[Patient_ID]],Hospitalvisits[Patient_ID],Hospitalvisits[Medical_Condition])</f>
        <v>Asthma</v>
      </c>
      <c r="M318" t="str">
        <f>_xlfn.XLOOKUP(Patientsdetails9[[#This Row],[Patient_ID]],Hospitalvisits[Patient_ID],Hospitalvisits[Department])</f>
        <v>Pediatrics</v>
      </c>
      <c r="N318">
        <f>_xlfn.XLOOKUP(Patientsdetails9[[#This Row],[Patient_ID]],Financials[Patient_ID],Financials[Total_Bill_Amount])</f>
        <v>15238</v>
      </c>
      <c r="O318">
        <f>VLOOKUP(Patientsdetails9[[#This Row],[Patient_ID]],Financials[],5,FALSE)</f>
        <v>11875.17821409918</v>
      </c>
      <c r="P318">
        <f>VLOOKUP(Patientsdetails9[[#This Row],[Patient_ID]],Financials[],6,FALSE)</f>
        <v>3362.8217859008159</v>
      </c>
      <c r="Q318" t="str">
        <f>+_xlfn.XLOOKUP(Patientsdetails9[[#This Row],[Patient_ID]],Hospitalvisits[Patient_ID],Hospitalvisits[Hospital_Bed])</f>
        <v>Private Room</v>
      </c>
      <c r="R318">
        <f>_xlfn.XLOOKUP(Patientsdetails9[[#This Row],[Patient_ID]],Hospitalvisits[Patient_ID],Hospitalvisits[Doctor_ID])</f>
        <v>31</v>
      </c>
      <c r="S318" t="str">
        <f>_xlfn.XLOOKUP(Patientsdetails9[[#This Row],[Doctor ID]],Medicals[Doctor_ID],Medicals[Department])</f>
        <v>Oncology</v>
      </c>
      <c r="T318">
        <f>_xlfn.XLOOKUP(Patientsdetails9[[#This Row],[Doctor ID]],Medicals[Doctor_ID],Medicals[Nurse_to_Patient_Ratio])</f>
        <v>5</v>
      </c>
      <c r="U318">
        <f>IFERROR(_xlfn.XLOOKUP(Patientsdetails9[[#This Row],[Patient_ID]],Emergency[Patient_ID],Emergency[ER_Visit_ID]),"No Visit")</f>
        <v>296</v>
      </c>
    </row>
    <row r="319" spans="1:21">
      <c r="A319">
        <v>353</v>
      </c>
      <c r="B319" t="s">
        <v>366</v>
      </c>
      <c r="C319">
        <v>58</v>
      </c>
      <c r="D319" t="s">
        <v>9</v>
      </c>
      <c r="E319" t="s">
        <v>13</v>
      </c>
      <c r="F319">
        <v>37.664289981388919</v>
      </c>
      <c r="G319">
        <v>4</v>
      </c>
      <c r="H319">
        <v>2</v>
      </c>
      <c r="I319">
        <f>_xlfn.XLOOKUP(Patientsdetails9[[#This Row],[Patient_ID]],Hospitalvisits[Patient_ID],Hospitalvisits[Admission_Date])</f>
        <v>44945</v>
      </c>
      <c r="J319">
        <f>_xlfn.XLOOKUP(Patientsdetails9[[#This Row],[Patient_ID]],Hospitalvisits[Patient_ID],Hospitalvisits[Discharge_Date])</f>
        <v>44946</v>
      </c>
      <c r="K319">
        <f>Patientsdetails9[[#This Row],[Discharge Date]]-Patientsdetails9[[#This Row],[Admission Date]]</f>
        <v>1</v>
      </c>
      <c r="L319" t="str">
        <f>_xlfn.XLOOKUP(Patientsdetails9[[#This Row],[Patient_ID]],Hospitalvisits[Patient_ID],Hospitalvisits[Medical_Condition])</f>
        <v>Internal Bleeding</v>
      </c>
      <c r="M319" t="str">
        <f>_xlfn.XLOOKUP(Patientsdetails9[[#This Row],[Patient_ID]],Hospitalvisits[Patient_ID],Hospitalvisits[Department])</f>
        <v>Emergency</v>
      </c>
      <c r="N319">
        <f>_xlfn.XLOOKUP(Patientsdetails9[[#This Row],[Patient_ID]],Financials[Patient_ID],Financials[Total_Bill_Amount])</f>
        <v>42366</v>
      </c>
      <c r="O319">
        <f>VLOOKUP(Patientsdetails9[[#This Row],[Patient_ID]],Financials[],5,FALSE)</f>
        <v>31045.228185590029</v>
      </c>
      <c r="P319">
        <f>VLOOKUP(Patientsdetails9[[#This Row],[Patient_ID]],Financials[],6,FALSE)</f>
        <v>11320.771814409971</v>
      </c>
      <c r="Q319" t="str">
        <f>+_xlfn.XLOOKUP(Patientsdetails9[[#This Row],[Patient_ID]],Hospitalvisits[Patient_ID],Hospitalvisits[Hospital_Bed])</f>
        <v>Semi-Private Room</v>
      </c>
      <c r="R319">
        <f>_xlfn.XLOOKUP(Patientsdetails9[[#This Row],[Patient_ID]],Hospitalvisits[Patient_ID],Hospitalvisits[Doctor_ID])</f>
        <v>157</v>
      </c>
      <c r="S319" t="str">
        <f>_xlfn.XLOOKUP(Patientsdetails9[[#This Row],[Doctor ID]],Medicals[Doctor_ID],Medicals[Department])</f>
        <v>Cardiology</v>
      </c>
      <c r="T319">
        <f>_xlfn.XLOOKUP(Patientsdetails9[[#This Row],[Doctor ID]],Medicals[Doctor_ID],Medicals[Nurse_to_Patient_Ratio])</f>
        <v>26</v>
      </c>
      <c r="U319" t="str">
        <f>IFERROR(_xlfn.XLOOKUP(Patientsdetails9[[#This Row],[Patient_ID]],Emergency[Patient_ID],Emergency[ER_Visit_ID]),"No Visit")</f>
        <v>No Visit</v>
      </c>
    </row>
    <row r="320" spans="1:21">
      <c r="A320">
        <v>354</v>
      </c>
      <c r="B320" t="s">
        <v>367</v>
      </c>
      <c r="C320">
        <v>25</v>
      </c>
      <c r="D320" t="s">
        <v>12</v>
      </c>
      <c r="E320" t="s">
        <v>16</v>
      </c>
      <c r="F320">
        <v>38.363119042158807</v>
      </c>
      <c r="G320">
        <v>1</v>
      </c>
      <c r="H320">
        <v>4</v>
      </c>
      <c r="I320">
        <f>_xlfn.XLOOKUP(Patientsdetails9[[#This Row],[Patient_ID]],Hospitalvisits[Patient_ID],Hospitalvisits[Admission_Date])</f>
        <v>44694</v>
      </c>
      <c r="J320">
        <f>_xlfn.XLOOKUP(Patientsdetails9[[#This Row],[Patient_ID]],Hospitalvisits[Patient_ID],Hospitalvisits[Discharge_Date])</f>
        <v>44697</v>
      </c>
      <c r="K320">
        <f>Patientsdetails9[[#This Row],[Discharge Date]]-Patientsdetails9[[#This Row],[Admission Date]]</f>
        <v>3</v>
      </c>
      <c r="L320" t="str">
        <f>_xlfn.XLOOKUP(Patientsdetails9[[#This Row],[Patient_ID]],Hospitalvisits[Patient_ID],Hospitalvisits[Medical_Condition])</f>
        <v>Arthritis</v>
      </c>
      <c r="M320" t="str">
        <f>_xlfn.XLOOKUP(Patientsdetails9[[#This Row],[Patient_ID]],Hospitalvisits[Patient_ID],Hospitalvisits[Department])</f>
        <v>Orthopedics</v>
      </c>
      <c r="N320">
        <f>_xlfn.XLOOKUP(Patientsdetails9[[#This Row],[Patient_ID]],Financials[Patient_ID],Financials[Total_Bill_Amount])</f>
        <v>22611</v>
      </c>
      <c r="O320">
        <f>VLOOKUP(Patientsdetails9[[#This Row],[Patient_ID]],Financials[],5,FALSE)</f>
        <v>19529.14190626852</v>
      </c>
      <c r="P320">
        <f>VLOOKUP(Patientsdetails9[[#This Row],[Patient_ID]],Financials[],6,FALSE)</f>
        <v>3081.8580937314841</v>
      </c>
      <c r="Q320" t="str">
        <f>+_xlfn.XLOOKUP(Patientsdetails9[[#This Row],[Patient_ID]],Hospitalvisits[Patient_ID],Hospitalvisits[Hospital_Bed])</f>
        <v>General Ward</v>
      </c>
      <c r="R320">
        <f>_xlfn.XLOOKUP(Patientsdetails9[[#This Row],[Patient_ID]],Hospitalvisits[Patient_ID],Hospitalvisits[Doctor_ID])</f>
        <v>80</v>
      </c>
      <c r="S320" t="str">
        <f>_xlfn.XLOOKUP(Patientsdetails9[[#This Row],[Doctor ID]],Medicals[Doctor_ID],Medicals[Department])</f>
        <v>Orthopedics</v>
      </c>
      <c r="T320">
        <f>_xlfn.XLOOKUP(Patientsdetails9[[#This Row],[Doctor ID]],Medicals[Doctor_ID],Medicals[Nurse_to_Patient_Ratio])</f>
        <v>5</v>
      </c>
      <c r="U320">
        <f>IFERROR(_xlfn.XLOOKUP(Patientsdetails9[[#This Row],[Patient_ID]],Emergency[Patient_ID],Emergency[ER_Visit_ID]),"No Visit")</f>
        <v>187</v>
      </c>
    </row>
    <row r="321" spans="1:21">
      <c r="A321">
        <v>355</v>
      </c>
      <c r="B321" t="s">
        <v>368</v>
      </c>
      <c r="C321">
        <v>58</v>
      </c>
      <c r="D321" t="s">
        <v>9</v>
      </c>
      <c r="E321" t="s">
        <v>10</v>
      </c>
      <c r="F321">
        <v>19.715065667032899</v>
      </c>
      <c r="G321">
        <v>0</v>
      </c>
      <c r="H321">
        <v>5</v>
      </c>
      <c r="I321">
        <f>_xlfn.XLOOKUP(Patientsdetails9[[#This Row],[Patient_ID]],Hospitalvisits[Patient_ID],Hospitalvisits[Admission_Date])</f>
        <v>44894</v>
      </c>
      <c r="J321">
        <f>_xlfn.XLOOKUP(Patientsdetails9[[#This Row],[Patient_ID]],Hospitalvisits[Patient_ID],Hospitalvisits[Discharge_Date])</f>
        <v>44912</v>
      </c>
      <c r="K321">
        <f>Patientsdetails9[[#This Row],[Discharge Date]]-Patientsdetails9[[#This Row],[Admission Date]]</f>
        <v>18</v>
      </c>
      <c r="L321" t="str">
        <f>_xlfn.XLOOKUP(Patientsdetails9[[#This Row],[Patient_ID]],Hospitalvisits[Patient_ID],Hospitalvisits[Medical_Condition])</f>
        <v>Tumor</v>
      </c>
      <c r="M321" t="str">
        <f>_xlfn.XLOOKUP(Patientsdetails9[[#This Row],[Patient_ID]],Hospitalvisits[Patient_ID],Hospitalvisits[Department])</f>
        <v>Oncology</v>
      </c>
      <c r="N321">
        <f>_xlfn.XLOOKUP(Patientsdetails9[[#This Row],[Patient_ID]],Financials[Patient_ID],Financials[Total_Bill_Amount])</f>
        <v>48178</v>
      </c>
      <c r="O321">
        <f>VLOOKUP(Patientsdetails9[[#This Row],[Patient_ID]],Financials[],5,FALSE)</f>
        <v>39699.823016191687</v>
      </c>
      <c r="P321">
        <f>VLOOKUP(Patientsdetails9[[#This Row],[Patient_ID]],Financials[],6,FALSE)</f>
        <v>8478.1769838083055</v>
      </c>
      <c r="Q321" t="str">
        <f>+_xlfn.XLOOKUP(Patientsdetails9[[#This Row],[Patient_ID]],Hospitalvisits[Patient_ID],Hospitalvisits[Hospital_Bed])</f>
        <v>Private Room</v>
      </c>
      <c r="R321">
        <f>_xlfn.XLOOKUP(Patientsdetails9[[#This Row],[Patient_ID]],Hospitalvisits[Patient_ID],Hospitalvisits[Doctor_ID])</f>
        <v>192</v>
      </c>
      <c r="S321" t="str">
        <f>_xlfn.XLOOKUP(Patientsdetails9[[#This Row],[Doctor ID]],Medicals[Doctor_ID],Medicals[Department])</f>
        <v>Emergency</v>
      </c>
      <c r="T321">
        <f>_xlfn.XLOOKUP(Patientsdetails9[[#This Row],[Doctor ID]],Medicals[Doctor_ID],Medicals[Nurse_to_Patient_Ratio])</f>
        <v>15</v>
      </c>
      <c r="U321">
        <f>IFERROR(_xlfn.XLOOKUP(Patientsdetails9[[#This Row],[Patient_ID]],Emergency[Patient_ID],Emergency[ER_Visit_ID]),"No Visit")</f>
        <v>140</v>
      </c>
    </row>
    <row r="322" spans="1:21">
      <c r="A322">
        <v>356</v>
      </c>
      <c r="B322" t="s">
        <v>369</v>
      </c>
      <c r="C322">
        <v>27</v>
      </c>
      <c r="D322" t="s">
        <v>12</v>
      </c>
      <c r="E322" t="s">
        <v>13</v>
      </c>
      <c r="F322">
        <v>38.551013074484892</v>
      </c>
      <c r="G322">
        <v>3</v>
      </c>
      <c r="H322">
        <v>10</v>
      </c>
      <c r="I322">
        <f>_xlfn.XLOOKUP(Patientsdetails9[[#This Row],[Patient_ID]],Hospitalvisits[Patient_ID],Hospitalvisits[Admission_Date])</f>
        <v>45540</v>
      </c>
      <c r="J322">
        <f>_xlfn.XLOOKUP(Patientsdetails9[[#This Row],[Patient_ID]],Hospitalvisits[Patient_ID],Hospitalvisits[Discharge_Date])</f>
        <v>45545</v>
      </c>
      <c r="K322">
        <f>Patientsdetails9[[#This Row],[Discharge Date]]-Patientsdetails9[[#This Row],[Admission Date]]</f>
        <v>5</v>
      </c>
      <c r="L322" t="str">
        <f>_xlfn.XLOOKUP(Patientsdetails9[[#This Row],[Patient_ID]],Hospitalvisits[Patient_ID],Hospitalvisits[Medical_Condition])</f>
        <v>Stroke</v>
      </c>
      <c r="M322" t="str">
        <f>_xlfn.XLOOKUP(Patientsdetails9[[#This Row],[Patient_ID]],Hospitalvisits[Patient_ID],Hospitalvisits[Department])</f>
        <v>Neurology</v>
      </c>
      <c r="N322">
        <f>_xlfn.XLOOKUP(Patientsdetails9[[#This Row],[Patient_ID]],Financials[Patient_ID],Financials[Total_Bill_Amount])</f>
        <v>14617</v>
      </c>
      <c r="O322">
        <f>VLOOKUP(Patientsdetails9[[#This Row],[Patient_ID]],Financials[],5,FALSE)</f>
        <v>12536.799488157871</v>
      </c>
      <c r="P322">
        <f>VLOOKUP(Patientsdetails9[[#This Row],[Patient_ID]],Financials[],6,FALSE)</f>
        <v>2080.2005118421348</v>
      </c>
      <c r="Q322" t="str">
        <f>+_xlfn.XLOOKUP(Patientsdetails9[[#This Row],[Patient_ID]],Hospitalvisits[Patient_ID],Hospitalvisits[Hospital_Bed])</f>
        <v>ICU</v>
      </c>
      <c r="R322">
        <f>_xlfn.XLOOKUP(Patientsdetails9[[#This Row],[Patient_ID]],Hospitalvisits[Patient_ID],Hospitalvisits[Doctor_ID])</f>
        <v>192</v>
      </c>
      <c r="S322" t="str">
        <f>_xlfn.XLOOKUP(Patientsdetails9[[#This Row],[Doctor ID]],Medicals[Doctor_ID],Medicals[Department])</f>
        <v>Emergency</v>
      </c>
      <c r="T322">
        <f>_xlfn.XLOOKUP(Patientsdetails9[[#This Row],[Doctor ID]],Medicals[Doctor_ID],Medicals[Nurse_to_Patient_Ratio])</f>
        <v>15</v>
      </c>
      <c r="U322">
        <f>IFERROR(_xlfn.XLOOKUP(Patientsdetails9[[#This Row],[Patient_ID]],Emergency[Patient_ID],Emergency[ER_Visit_ID]),"No Visit")</f>
        <v>323</v>
      </c>
    </row>
    <row r="323" spans="1:21">
      <c r="A323">
        <v>357</v>
      </c>
      <c r="B323" t="s">
        <v>370</v>
      </c>
      <c r="C323">
        <v>83</v>
      </c>
      <c r="D323" t="s">
        <v>12</v>
      </c>
      <c r="E323" t="s">
        <v>10</v>
      </c>
      <c r="F323">
        <v>26.079395289677318</v>
      </c>
      <c r="G323">
        <v>5</v>
      </c>
      <c r="H323">
        <v>9</v>
      </c>
      <c r="I323">
        <f>_xlfn.XLOOKUP(Patientsdetails9[[#This Row],[Patient_ID]],Hospitalvisits[Patient_ID],Hospitalvisits[Admission_Date])</f>
        <v>45252</v>
      </c>
      <c r="J323">
        <f>_xlfn.XLOOKUP(Patientsdetails9[[#This Row],[Patient_ID]],Hospitalvisits[Patient_ID],Hospitalvisits[Discharge_Date])</f>
        <v>45256</v>
      </c>
      <c r="K323">
        <f>Patientsdetails9[[#This Row],[Discharge Date]]-Patientsdetails9[[#This Row],[Admission Date]]</f>
        <v>4</v>
      </c>
      <c r="L323" t="str">
        <f>_xlfn.XLOOKUP(Patientsdetails9[[#This Row],[Patient_ID]],Hospitalvisits[Patient_ID],Hospitalvisits[Medical_Condition])</f>
        <v>Arthritis</v>
      </c>
      <c r="M323" t="str">
        <f>_xlfn.XLOOKUP(Patientsdetails9[[#This Row],[Patient_ID]],Hospitalvisits[Patient_ID],Hospitalvisits[Department])</f>
        <v>Orthopedics</v>
      </c>
      <c r="N323">
        <f>_xlfn.XLOOKUP(Patientsdetails9[[#This Row],[Patient_ID]],Financials[Patient_ID],Financials[Total_Bill_Amount])</f>
        <v>35808</v>
      </c>
      <c r="O323">
        <f>VLOOKUP(Patientsdetails9[[#This Row],[Patient_ID]],Financials[],5,FALSE)</f>
        <v>26661.032409530071</v>
      </c>
      <c r="P323">
        <f>VLOOKUP(Patientsdetails9[[#This Row],[Patient_ID]],Financials[],6,FALSE)</f>
        <v>9146.9675904699288</v>
      </c>
      <c r="Q323" t="str">
        <f>+_xlfn.XLOOKUP(Patientsdetails9[[#This Row],[Patient_ID]],Hospitalvisits[Patient_ID],Hospitalvisits[Hospital_Bed])</f>
        <v>ICU</v>
      </c>
      <c r="R323">
        <f>_xlfn.XLOOKUP(Patientsdetails9[[#This Row],[Patient_ID]],Hospitalvisits[Patient_ID],Hospitalvisits[Doctor_ID])</f>
        <v>36</v>
      </c>
      <c r="S323" t="str">
        <f>_xlfn.XLOOKUP(Patientsdetails9[[#This Row],[Doctor ID]],Medicals[Doctor_ID],Medicals[Department])</f>
        <v>Oncology</v>
      </c>
      <c r="T323">
        <f>_xlfn.XLOOKUP(Patientsdetails9[[#This Row],[Doctor ID]],Medicals[Doctor_ID],Medicals[Nurse_to_Patient_Ratio])</f>
        <v>25</v>
      </c>
      <c r="U323">
        <f>IFERROR(_xlfn.XLOOKUP(Patientsdetails9[[#This Row],[Patient_ID]],Emergency[Patient_ID],Emergency[ER_Visit_ID]),"No Visit")</f>
        <v>149</v>
      </c>
    </row>
    <row r="324" spans="1:21">
      <c r="A324">
        <v>359</v>
      </c>
      <c r="B324" t="s">
        <v>372</v>
      </c>
      <c r="C324">
        <v>53</v>
      </c>
      <c r="D324" t="s">
        <v>12</v>
      </c>
      <c r="E324" t="s">
        <v>10</v>
      </c>
      <c r="F324">
        <v>23.273968405970511</v>
      </c>
      <c r="G324">
        <v>2</v>
      </c>
      <c r="H324">
        <v>6</v>
      </c>
      <c r="I324">
        <f>_xlfn.XLOOKUP(Patientsdetails9[[#This Row],[Patient_ID]],Hospitalvisits[Patient_ID],Hospitalvisits[Admission_Date])</f>
        <v>44844</v>
      </c>
      <c r="J324">
        <f>_xlfn.XLOOKUP(Patientsdetails9[[#This Row],[Patient_ID]],Hospitalvisits[Patient_ID],Hospitalvisits[Discharge_Date])</f>
        <v>44847</v>
      </c>
      <c r="K324">
        <f>Patientsdetails9[[#This Row],[Discharge Date]]-Patientsdetails9[[#This Row],[Admission Date]]</f>
        <v>3</v>
      </c>
      <c r="L324" t="str">
        <f>_xlfn.XLOOKUP(Patientsdetails9[[#This Row],[Patient_ID]],Hospitalvisits[Patient_ID],Hospitalvisits[Medical_Condition])</f>
        <v>Asthma</v>
      </c>
      <c r="M324" t="str">
        <f>_xlfn.XLOOKUP(Patientsdetails9[[#This Row],[Patient_ID]],Hospitalvisits[Patient_ID],Hospitalvisits[Department])</f>
        <v>Pediatrics</v>
      </c>
      <c r="N324">
        <f>_xlfn.XLOOKUP(Patientsdetails9[[#This Row],[Patient_ID]],Financials[Patient_ID],Financials[Total_Bill_Amount])</f>
        <v>19618</v>
      </c>
      <c r="O324">
        <f>VLOOKUP(Patientsdetails9[[#This Row],[Patient_ID]],Financials[],5,FALSE)</f>
        <v>10397.18691380157</v>
      </c>
      <c r="P324">
        <f>VLOOKUP(Patientsdetails9[[#This Row],[Patient_ID]],Financials[],6,FALSE)</f>
        <v>9220.8130861984337</v>
      </c>
      <c r="Q324" t="str">
        <f>+_xlfn.XLOOKUP(Patientsdetails9[[#This Row],[Patient_ID]],Hospitalvisits[Patient_ID],Hospitalvisits[Hospital_Bed])</f>
        <v>ICU</v>
      </c>
      <c r="R324">
        <f>_xlfn.XLOOKUP(Patientsdetails9[[#This Row],[Patient_ID]],Hospitalvisits[Patient_ID],Hospitalvisits[Doctor_ID])</f>
        <v>9</v>
      </c>
      <c r="S324" t="str">
        <f>_xlfn.XLOOKUP(Patientsdetails9[[#This Row],[Doctor ID]],Medicals[Doctor_ID],Medicals[Department])</f>
        <v>Orthopedics</v>
      </c>
      <c r="T324">
        <f>_xlfn.XLOOKUP(Patientsdetails9[[#This Row],[Doctor ID]],Medicals[Doctor_ID],Medicals[Nurse_to_Patient_Ratio])</f>
        <v>21</v>
      </c>
      <c r="U324">
        <f>IFERROR(_xlfn.XLOOKUP(Patientsdetails9[[#This Row],[Patient_ID]],Emergency[Patient_ID],Emergency[ER_Visit_ID]),"No Visit")</f>
        <v>166</v>
      </c>
    </row>
    <row r="325" spans="1:21">
      <c r="A325">
        <v>360</v>
      </c>
      <c r="B325" t="s">
        <v>373</v>
      </c>
      <c r="C325">
        <v>75</v>
      </c>
      <c r="D325" t="s">
        <v>12</v>
      </c>
      <c r="E325" t="s">
        <v>13</v>
      </c>
      <c r="F325">
        <v>34.62041377554111</v>
      </c>
      <c r="G325">
        <v>5</v>
      </c>
      <c r="H325">
        <v>2</v>
      </c>
      <c r="I325">
        <f>_xlfn.XLOOKUP(Patientsdetails9[[#This Row],[Patient_ID]],Hospitalvisits[Patient_ID],Hospitalvisits[Admission_Date])</f>
        <v>44774</v>
      </c>
      <c r="J325">
        <f>_xlfn.XLOOKUP(Patientsdetails9[[#This Row],[Patient_ID]],Hospitalvisits[Patient_ID],Hospitalvisits[Discharge_Date])</f>
        <v>44780</v>
      </c>
      <c r="K325">
        <f>Patientsdetails9[[#This Row],[Discharge Date]]-Patientsdetails9[[#This Row],[Admission Date]]</f>
        <v>6</v>
      </c>
      <c r="L325" t="str">
        <f>_xlfn.XLOOKUP(Patientsdetails9[[#This Row],[Patient_ID]],Hospitalvisits[Patient_ID],Hospitalvisits[Medical_Condition])</f>
        <v>Seizures</v>
      </c>
      <c r="M325" t="str">
        <f>_xlfn.XLOOKUP(Patientsdetails9[[#This Row],[Patient_ID]],Hospitalvisits[Patient_ID],Hospitalvisits[Department])</f>
        <v>Neurology</v>
      </c>
      <c r="N325">
        <f>_xlfn.XLOOKUP(Patientsdetails9[[#This Row],[Patient_ID]],Financials[Patient_ID],Financials[Total_Bill_Amount])</f>
        <v>16097</v>
      </c>
      <c r="O325">
        <f>VLOOKUP(Patientsdetails9[[#This Row],[Patient_ID]],Financials[],5,FALSE)</f>
        <v>10482.885360076711</v>
      </c>
      <c r="P325">
        <f>VLOOKUP(Patientsdetails9[[#This Row],[Patient_ID]],Financials[],6,FALSE)</f>
        <v>5614.1146399232912</v>
      </c>
      <c r="Q325" t="str">
        <f>+_xlfn.XLOOKUP(Patientsdetails9[[#This Row],[Patient_ID]],Hospitalvisits[Patient_ID],Hospitalvisits[Hospital_Bed])</f>
        <v>Semi-Private Room</v>
      </c>
      <c r="R325">
        <f>_xlfn.XLOOKUP(Patientsdetails9[[#This Row],[Patient_ID]],Hospitalvisits[Patient_ID],Hospitalvisits[Doctor_ID])</f>
        <v>165</v>
      </c>
      <c r="S325" t="str">
        <f>_xlfn.XLOOKUP(Patientsdetails9[[#This Row],[Doctor ID]],Medicals[Doctor_ID],Medicals[Department])</f>
        <v>Emergency</v>
      </c>
      <c r="T325">
        <f>_xlfn.XLOOKUP(Patientsdetails9[[#This Row],[Doctor ID]],Medicals[Doctor_ID],Medicals[Nurse_to_Patient_Ratio])</f>
        <v>17</v>
      </c>
      <c r="U325">
        <f>IFERROR(_xlfn.XLOOKUP(Patientsdetails9[[#This Row],[Patient_ID]],Emergency[Patient_ID],Emergency[ER_Visit_ID]),"No Visit")</f>
        <v>401</v>
      </c>
    </row>
    <row r="326" spans="1:21">
      <c r="A326">
        <v>361</v>
      </c>
      <c r="B326" t="s">
        <v>374</v>
      </c>
      <c r="C326">
        <v>31</v>
      </c>
      <c r="D326" t="s">
        <v>12</v>
      </c>
      <c r="E326" t="s">
        <v>10</v>
      </c>
      <c r="F326">
        <v>32.223212905032881</v>
      </c>
      <c r="G326">
        <v>3</v>
      </c>
      <c r="H326">
        <v>2</v>
      </c>
      <c r="I326">
        <f>_xlfn.XLOOKUP(Patientsdetails9[[#This Row],[Patient_ID]],Hospitalvisits[Patient_ID],Hospitalvisits[Admission_Date])</f>
        <v>44903</v>
      </c>
      <c r="J326">
        <f>_xlfn.XLOOKUP(Patientsdetails9[[#This Row],[Patient_ID]],Hospitalvisits[Patient_ID],Hospitalvisits[Discharge_Date])</f>
        <v>44914</v>
      </c>
      <c r="K326">
        <f>Patientsdetails9[[#This Row],[Discharge Date]]-Patientsdetails9[[#This Row],[Admission Date]]</f>
        <v>11</v>
      </c>
      <c r="L326" t="str">
        <f>_xlfn.XLOOKUP(Patientsdetails9[[#This Row],[Patient_ID]],Hospitalvisits[Patient_ID],Hospitalvisits[Medical_Condition])</f>
        <v>Stroke</v>
      </c>
      <c r="M326" t="str">
        <f>_xlfn.XLOOKUP(Patientsdetails9[[#This Row],[Patient_ID]],Hospitalvisits[Patient_ID],Hospitalvisits[Department])</f>
        <v>Neurology</v>
      </c>
      <c r="N326">
        <f>_xlfn.XLOOKUP(Patientsdetails9[[#This Row],[Patient_ID]],Financials[Patient_ID],Financials[Total_Bill_Amount])</f>
        <v>19696</v>
      </c>
      <c r="O326">
        <f>VLOOKUP(Patientsdetails9[[#This Row],[Patient_ID]],Financials[],5,FALSE)</f>
        <v>10264.746755552451</v>
      </c>
      <c r="P326">
        <f>VLOOKUP(Patientsdetails9[[#This Row],[Patient_ID]],Financials[],6,FALSE)</f>
        <v>9431.2532444475473</v>
      </c>
      <c r="Q326" t="str">
        <f>+_xlfn.XLOOKUP(Patientsdetails9[[#This Row],[Patient_ID]],Hospitalvisits[Patient_ID],Hospitalvisits[Hospital_Bed])</f>
        <v>Private Room</v>
      </c>
      <c r="R326">
        <f>_xlfn.XLOOKUP(Patientsdetails9[[#This Row],[Patient_ID]],Hospitalvisits[Patient_ID],Hospitalvisits[Doctor_ID])</f>
        <v>60</v>
      </c>
      <c r="S326" t="str">
        <f>_xlfn.XLOOKUP(Patientsdetails9[[#This Row],[Doctor ID]],Medicals[Doctor_ID],Medicals[Department])</f>
        <v>Pediatrics</v>
      </c>
      <c r="T326">
        <f>_xlfn.XLOOKUP(Patientsdetails9[[#This Row],[Doctor ID]],Medicals[Doctor_ID],Medicals[Nurse_to_Patient_Ratio])</f>
        <v>8</v>
      </c>
      <c r="U326">
        <f>IFERROR(_xlfn.XLOOKUP(Patientsdetails9[[#This Row],[Patient_ID]],Emergency[Patient_ID],Emergency[ER_Visit_ID]),"No Visit")</f>
        <v>621</v>
      </c>
    </row>
    <row r="327" spans="1:21">
      <c r="A327">
        <v>362</v>
      </c>
      <c r="B327" t="s">
        <v>375</v>
      </c>
      <c r="C327">
        <v>76</v>
      </c>
      <c r="D327" t="s">
        <v>9</v>
      </c>
      <c r="E327" t="s">
        <v>16</v>
      </c>
      <c r="F327">
        <v>35.493631978452058</v>
      </c>
      <c r="G327">
        <v>0</v>
      </c>
      <c r="H327">
        <v>7</v>
      </c>
      <c r="I327">
        <f>_xlfn.XLOOKUP(Patientsdetails9[[#This Row],[Patient_ID]],Hospitalvisits[Patient_ID],Hospitalvisits[Admission_Date])</f>
        <v>45094</v>
      </c>
      <c r="J327">
        <f>_xlfn.XLOOKUP(Patientsdetails9[[#This Row],[Patient_ID]],Hospitalvisits[Patient_ID],Hospitalvisits[Discharge_Date])</f>
        <v>45102</v>
      </c>
      <c r="K327">
        <f>Patientsdetails9[[#This Row],[Discharge Date]]-Patientsdetails9[[#This Row],[Admission Date]]</f>
        <v>8</v>
      </c>
      <c r="L327" t="str">
        <f>_xlfn.XLOOKUP(Patientsdetails9[[#This Row],[Patient_ID]],Hospitalvisits[Patient_ID],Hospitalvisits[Medical_Condition])</f>
        <v>Severe Trauma</v>
      </c>
      <c r="M327" t="str">
        <f>_xlfn.XLOOKUP(Patientsdetails9[[#This Row],[Patient_ID]],Hospitalvisits[Patient_ID],Hospitalvisits[Department])</f>
        <v>Emergency</v>
      </c>
      <c r="N327">
        <f>_xlfn.XLOOKUP(Patientsdetails9[[#This Row],[Patient_ID]],Financials[Patient_ID],Financials[Total_Bill_Amount])</f>
        <v>6968</v>
      </c>
      <c r="O327">
        <f>VLOOKUP(Patientsdetails9[[#This Row],[Patient_ID]],Financials[],5,FALSE)</f>
        <v>5248.3142986617904</v>
      </c>
      <c r="P327">
        <f>VLOOKUP(Patientsdetails9[[#This Row],[Patient_ID]],Financials[],6,FALSE)</f>
        <v>1719.68570133821</v>
      </c>
      <c r="Q327" t="str">
        <f>+_xlfn.XLOOKUP(Patientsdetails9[[#This Row],[Patient_ID]],Hospitalvisits[Patient_ID],Hospitalvisits[Hospital_Bed])</f>
        <v>General Ward</v>
      </c>
      <c r="R327">
        <f>_xlfn.XLOOKUP(Patientsdetails9[[#This Row],[Patient_ID]],Hospitalvisits[Patient_ID],Hospitalvisits[Doctor_ID])</f>
        <v>138</v>
      </c>
      <c r="S327" t="str">
        <f>_xlfn.XLOOKUP(Patientsdetails9[[#This Row],[Doctor ID]],Medicals[Doctor_ID],Medicals[Department])</f>
        <v>Cardiology</v>
      </c>
      <c r="T327">
        <f>_xlfn.XLOOKUP(Patientsdetails9[[#This Row],[Doctor ID]],Medicals[Doctor_ID],Medicals[Nurse_to_Patient_Ratio])</f>
        <v>23</v>
      </c>
      <c r="U327">
        <f>IFERROR(_xlfn.XLOOKUP(Patientsdetails9[[#This Row],[Patient_ID]],Emergency[Patient_ID],Emergency[ER_Visit_ID]),"No Visit")</f>
        <v>577</v>
      </c>
    </row>
    <row r="328" spans="1:21">
      <c r="A328">
        <v>363</v>
      </c>
      <c r="B328" t="s">
        <v>376</v>
      </c>
      <c r="C328">
        <v>1</v>
      </c>
      <c r="D328" t="s">
        <v>12</v>
      </c>
      <c r="E328" t="s">
        <v>16</v>
      </c>
      <c r="F328">
        <v>35.847090539059138</v>
      </c>
      <c r="G328">
        <v>4</v>
      </c>
      <c r="H328">
        <v>3</v>
      </c>
      <c r="I328">
        <f>_xlfn.XLOOKUP(Patientsdetails9[[#This Row],[Patient_ID]],Hospitalvisits[Patient_ID],Hospitalvisits[Admission_Date])</f>
        <v>44705</v>
      </c>
      <c r="J328">
        <f>_xlfn.XLOOKUP(Patientsdetails9[[#This Row],[Patient_ID]],Hospitalvisits[Patient_ID],Hospitalvisits[Discharge_Date])</f>
        <v>44708</v>
      </c>
      <c r="K328">
        <f>Patientsdetails9[[#This Row],[Discharge Date]]-Patientsdetails9[[#This Row],[Admission Date]]</f>
        <v>3</v>
      </c>
      <c r="L328" t="str">
        <f>_xlfn.XLOOKUP(Patientsdetails9[[#This Row],[Patient_ID]],Hospitalvisits[Patient_ID],Hospitalvisits[Medical_Condition])</f>
        <v>Fracture</v>
      </c>
      <c r="M328" t="str">
        <f>_xlfn.XLOOKUP(Patientsdetails9[[#This Row],[Patient_ID]],Hospitalvisits[Patient_ID],Hospitalvisits[Department])</f>
        <v>Orthopedics</v>
      </c>
      <c r="N328">
        <f>_xlfn.XLOOKUP(Patientsdetails9[[#This Row],[Patient_ID]],Financials[Patient_ID],Financials[Total_Bill_Amount])</f>
        <v>28254</v>
      </c>
      <c r="O328">
        <f>VLOOKUP(Patientsdetails9[[#This Row],[Patient_ID]],Financials[],5,FALSE)</f>
        <v>14630.397540101359</v>
      </c>
      <c r="P328">
        <f>VLOOKUP(Patientsdetails9[[#This Row],[Patient_ID]],Financials[],6,FALSE)</f>
        <v>13623.602459898641</v>
      </c>
      <c r="Q328" t="str">
        <f>+_xlfn.XLOOKUP(Patientsdetails9[[#This Row],[Patient_ID]],Hospitalvisits[Patient_ID],Hospitalvisits[Hospital_Bed])</f>
        <v>General Ward</v>
      </c>
      <c r="R328">
        <f>_xlfn.XLOOKUP(Patientsdetails9[[#This Row],[Patient_ID]],Hospitalvisits[Patient_ID],Hospitalvisits[Doctor_ID])</f>
        <v>37</v>
      </c>
      <c r="S328" t="str">
        <f>_xlfn.XLOOKUP(Patientsdetails9[[#This Row],[Doctor ID]],Medicals[Doctor_ID],Medicals[Department])</f>
        <v>Neurology</v>
      </c>
      <c r="T328">
        <f>_xlfn.XLOOKUP(Patientsdetails9[[#This Row],[Doctor ID]],Medicals[Doctor_ID],Medicals[Nurse_to_Patient_Ratio])</f>
        <v>11</v>
      </c>
      <c r="U328" t="str">
        <f>IFERROR(_xlfn.XLOOKUP(Patientsdetails9[[#This Row],[Patient_ID]],Emergency[Patient_ID],Emergency[ER_Visit_ID]),"No Visit")</f>
        <v>No Visit</v>
      </c>
    </row>
    <row r="329" spans="1:21">
      <c r="A329">
        <v>364</v>
      </c>
      <c r="B329" t="s">
        <v>377</v>
      </c>
      <c r="C329">
        <v>8</v>
      </c>
      <c r="D329" t="s">
        <v>12</v>
      </c>
      <c r="E329" t="s">
        <v>16</v>
      </c>
      <c r="F329">
        <v>20.64588650163358</v>
      </c>
      <c r="G329">
        <v>1</v>
      </c>
      <c r="H329">
        <v>8</v>
      </c>
      <c r="I329">
        <f>_xlfn.XLOOKUP(Patientsdetails9[[#This Row],[Patient_ID]],Hospitalvisits[Patient_ID],Hospitalvisits[Admission_Date])</f>
        <v>45568</v>
      </c>
      <c r="J329">
        <f>_xlfn.XLOOKUP(Patientsdetails9[[#This Row],[Patient_ID]],Hospitalvisits[Patient_ID],Hospitalvisits[Discharge_Date])</f>
        <v>45575</v>
      </c>
      <c r="K329">
        <f>Patientsdetails9[[#This Row],[Discharge Date]]-Patientsdetails9[[#This Row],[Admission Date]]</f>
        <v>7</v>
      </c>
      <c r="L329" t="str">
        <f>_xlfn.XLOOKUP(Patientsdetails9[[#This Row],[Patient_ID]],Hospitalvisits[Patient_ID],Hospitalvisits[Medical_Condition])</f>
        <v>Hypertension</v>
      </c>
      <c r="M329" t="str">
        <f>_xlfn.XLOOKUP(Patientsdetails9[[#This Row],[Patient_ID]],Hospitalvisits[Patient_ID],Hospitalvisits[Department])</f>
        <v>Cardiology</v>
      </c>
      <c r="N329">
        <f>_xlfn.XLOOKUP(Patientsdetails9[[#This Row],[Patient_ID]],Financials[Patient_ID],Financials[Total_Bill_Amount])</f>
        <v>5521</v>
      </c>
      <c r="O329">
        <f>VLOOKUP(Patientsdetails9[[#This Row],[Patient_ID]],Financials[],5,FALSE)</f>
        <v>4411.8811167670219</v>
      </c>
      <c r="P329">
        <f>VLOOKUP(Patientsdetails9[[#This Row],[Patient_ID]],Financials[],6,FALSE)</f>
        <v>1109.1188832329781</v>
      </c>
      <c r="Q329" t="str">
        <f>+_xlfn.XLOOKUP(Patientsdetails9[[#This Row],[Patient_ID]],Hospitalvisits[Patient_ID],Hospitalvisits[Hospital_Bed])</f>
        <v>Private Room</v>
      </c>
      <c r="R329">
        <f>_xlfn.XLOOKUP(Patientsdetails9[[#This Row],[Patient_ID]],Hospitalvisits[Patient_ID],Hospitalvisits[Doctor_ID])</f>
        <v>62</v>
      </c>
      <c r="S329" t="str">
        <f>_xlfn.XLOOKUP(Patientsdetails9[[#This Row],[Doctor ID]],Medicals[Doctor_ID],Medicals[Department])</f>
        <v>Oncology</v>
      </c>
      <c r="T329">
        <f>_xlfn.XLOOKUP(Patientsdetails9[[#This Row],[Doctor ID]],Medicals[Doctor_ID],Medicals[Nurse_to_Patient_Ratio])</f>
        <v>24</v>
      </c>
      <c r="U329">
        <f>IFERROR(_xlfn.XLOOKUP(Patientsdetails9[[#This Row],[Patient_ID]],Emergency[Patient_ID],Emergency[ER_Visit_ID]),"No Visit")</f>
        <v>800</v>
      </c>
    </row>
    <row r="330" spans="1:21">
      <c r="A330">
        <v>365</v>
      </c>
      <c r="B330" t="s">
        <v>378</v>
      </c>
      <c r="C330">
        <v>6</v>
      </c>
      <c r="D330" t="s">
        <v>9</v>
      </c>
      <c r="E330" t="s">
        <v>13</v>
      </c>
      <c r="F330">
        <v>33.600542541421838</v>
      </c>
      <c r="G330">
        <v>0</v>
      </c>
      <c r="H330">
        <v>4</v>
      </c>
      <c r="I330">
        <f>_xlfn.XLOOKUP(Patientsdetails9[[#This Row],[Patient_ID]],Hospitalvisits[Patient_ID],Hospitalvisits[Admission_Date])</f>
        <v>44572</v>
      </c>
      <c r="J330">
        <f>_xlfn.XLOOKUP(Patientsdetails9[[#This Row],[Patient_ID]],Hospitalvisits[Patient_ID],Hospitalvisits[Discharge_Date])</f>
        <v>44574</v>
      </c>
      <c r="K330">
        <f>Patientsdetails9[[#This Row],[Discharge Date]]-Patientsdetails9[[#This Row],[Admission Date]]</f>
        <v>2</v>
      </c>
      <c r="L330" t="str">
        <f>_xlfn.XLOOKUP(Patientsdetails9[[#This Row],[Patient_ID]],Hospitalvisits[Patient_ID],Hospitalvisits[Medical_Condition])</f>
        <v>Allergies</v>
      </c>
      <c r="M330" t="str">
        <f>_xlfn.XLOOKUP(Patientsdetails9[[#This Row],[Patient_ID]],Hospitalvisits[Patient_ID],Hospitalvisits[Department])</f>
        <v>Pediatrics</v>
      </c>
      <c r="N330">
        <f>_xlfn.XLOOKUP(Patientsdetails9[[#This Row],[Patient_ID]],Financials[Patient_ID],Financials[Total_Bill_Amount])</f>
        <v>49579</v>
      </c>
      <c r="O330">
        <f>VLOOKUP(Patientsdetails9[[#This Row],[Patient_ID]],Financials[],5,FALSE)</f>
        <v>28889.238540312399</v>
      </c>
      <c r="P330">
        <f>VLOOKUP(Patientsdetails9[[#This Row],[Patient_ID]],Financials[],6,FALSE)</f>
        <v>20689.761459687601</v>
      </c>
      <c r="Q330" t="str">
        <f>+_xlfn.XLOOKUP(Patientsdetails9[[#This Row],[Patient_ID]],Hospitalvisits[Patient_ID],Hospitalvisits[Hospital_Bed])</f>
        <v>Semi-Private Room</v>
      </c>
      <c r="R330">
        <f>_xlfn.XLOOKUP(Patientsdetails9[[#This Row],[Patient_ID]],Hospitalvisits[Patient_ID],Hospitalvisits[Doctor_ID])</f>
        <v>5</v>
      </c>
      <c r="S330" t="str">
        <f>_xlfn.XLOOKUP(Patientsdetails9[[#This Row],[Doctor ID]],Medicals[Doctor_ID],Medicals[Department])</f>
        <v>Emergency</v>
      </c>
      <c r="T330">
        <f>_xlfn.XLOOKUP(Patientsdetails9[[#This Row],[Doctor ID]],Medicals[Doctor_ID],Medicals[Nurse_to_Patient_Ratio])</f>
        <v>10</v>
      </c>
      <c r="U330">
        <f>IFERROR(_xlfn.XLOOKUP(Patientsdetails9[[#This Row],[Patient_ID]],Emergency[Patient_ID],Emergency[ER_Visit_ID]),"No Visit")</f>
        <v>64</v>
      </c>
    </row>
    <row r="331" spans="1:21">
      <c r="A331">
        <v>366</v>
      </c>
      <c r="B331" t="s">
        <v>379</v>
      </c>
      <c r="C331">
        <v>49</v>
      </c>
      <c r="D331" t="s">
        <v>12</v>
      </c>
      <c r="E331" t="s">
        <v>10</v>
      </c>
      <c r="F331">
        <v>33.04838184340764</v>
      </c>
      <c r="G331">
        <v>3</v>
      </c>
      <c r="H331">
        <v>7</v>
      </c>
      <c r="I331">
        <f>_xlfn.XLOOKUP(Patientsdetails9[[#This Row],[Patient_ID]],Hospitalvisits[Patient_ID],Hospitalvisits[Admission_Date])</f>
        <v>44666</v>
      </c>
      <c r="J331">
        <f>_xlfn.XLOOKUP(Patientsdetails9[[#This Row],[Patient_ID]],Hospitalvisits[Patient_ID],Hospitalvisits[Discharge_Date])</f>
        <v>44676</v>
      </c>
      <c r="K331">
        <f>Patientsdetails9[[#This Row],[Discharge Date]]-Patientsdetails9[[#This Row],[Admission Date]]</f>
        <v>10</v>
      </c>
      <c r="L331" t="str">
        <f>_xlfn.XLOOKUP(Patientsdetails9[[#This Row],[Patient_ID]],Hospitalvisits[Patient_ID],Hospitalvisits[Medical_Condition])</f>
        <v>Severe Trauma</v>
      </c>
      <c r="M331" t="str">
        <f>_xlfn.XLOOKUP(Patientsdetails9[[#This Row],[Patient_ID]],Hospitalvisits[Patient_ID],Hospitalvisits[Department])</f>
        <v>Emergency</v>
      </c>
      <c r="N331">
        <f>_xlfn.XLOOKUP(Patientsdetails9[[#This Row],[Patient_ID]],Financials[Patient_ID],Financials[Total_Bill_Amount])</f>
        <v>23947</v>
      </c>
      <c r="O331">
        <f>VLOOKUP(Patientsdetails9[[#This Row],[Patient_ID]],Financials[],5,FALSE)</f>
        <v>12050.934703815719</v>
      </c>
      <c r="P331">
        <f>VLOOKUP(Patientsdetails9[[#This Row],[Patient_ID]],Financials[],6,FALSE)</f>
        <v>11896.065296184281</v>
      </c>
      <c r="Q331" t="str">
        <f>+_xlfn.XLOOKUP(Patientsdetails9[[#This Row],[Patient_ID]],Hospitalvisits[Patient_ID],Hospitalvisits[Hospital_Bed])</f>
        <v>Private Room</v>
      </c>
      <c r="R331">
        <f>_xlfn.XLOOKUP(Patientsdetails9[[#This Row],[Patient_ID]],Hospitalvisits[Patient_ID],Hospitalvisits[Doctor_ID])</f>
        <v>50</v>
      </c>
      <c r="S331" t="str">
        <f>_xlfn.XLOOKUP(Patientsdetails9[[#This Row],[Doctor ID]],Medicals[Doctor_ID],Medicals[Department])</f>
        <v>Orthopedics</v>
      </c>
      <c r="T331">
        <f>_xlfn.XLOOKUP(Patientsdetails9[[#This Row],[Doctor ID]],Medicals[Doctor_ID],Medicals[Nurse_to_Patient_Ratio])</f>
        <v>21</v>
      </c>
      <c r="U331">
        <f>IFERROR(_xlfn.XLOOKUP(Patientsdetails9[[#This Row],[Patient_ID]],Emergency[Patient_ID],Emergency[ER_Visit_ID]),"No Visit")</f>
        <v>523</v>
      </c>
    </row>
    <row r="332" spans="1:21">
      <c r="A332">
        <v>367</v>
      </c>
      <c r="B332" t="s">
        <v>380</v>
      </c>
      <c r="C332">
        <v>40</v>
      </c>
      <c r="D332" t="s">
        <v>9</v>
      </c>
      <c r="E332" t="s">
        <v>18</v>
      </c>
      <c r="F332">
        <v>36.591928773694129</v>
      </c>
      <c r="G332">
        <v>2</v>
      </c>
      <c r="H332">
        <v>2</v>
      </c>
      <c r="I332">
        <f>_xlfn.XLOOKUP(Patientsdetails9[[#This Row],[Patient_ID]],Hospitalvisits[Patient_ID],Hospitalvisits[Admission_Date])</f>
        <v>44591</v>
      </c>
      <c r="J332">
        <f>_xlfn.XLOOKUP(Patientsdetails9[[#This Row],[Patient_ID]],Hospitalvisits[Patient_ID],Hospitalvisits[Discharge_Date])</f>
        <v>44601</v>
      </c>
      <c r="K332">
        <f>Patientsdetails9[[#This Row],[Discharge Date]]-Patientsdetails9[[#This Row],[Admission Date]]</f>
        <v>10</v>
      </c>
      <c r="L332" t="str">
        <f>_xlfn.XLOOKUP(Patientsdetails9[[#This Row],[Patient_ID]],Hospitalvisits[Patient_ID],Hospitalvisits[Medical_Condition])</f>
        <v>Internal Bleeding</v>
      </c>
      <c r="M332" t="str">
        <f>_xlfn.XLOOKUP(Patientsdetails9[[#This Row],[Patient_ID]],Hospitalvisits[Patient_ID],Hospitalvisits[Department])</f>
        <v>Emergency</v>
      </c>
      <c r="N332">
        <f>_xlfn.XLOOKUP(Patientsdetails9[[#This Row],[Patient_ID]],Financials[Patient_ID],Financials[Total_Bill_Amount])</f>
        <v>26466</v>
      </c>
      <c r="O332">
        <f>VLOOKUP(Patientsdetails9[[#This Row],[Patient_ID]],Financials[],5,FALSE)</f>
        <v>21280.990802273111</v>
      </c>
      <c r="P332">
        <f>VLOOKUP(Patientsdetails9[[#This Row],[Patient_ID]],Financials[],6,FALSE)</f>
        <v>5185.0091977268894</v>
      </c>
      <c r="Q332" t="str">
        <f>+_xlfn.XLOOKUP(Patientsdetails9[[#This Row],[Patient_ID]],Hospitalvisits[Patient_ID],Hospitalvisits[Hospital_Bed])</f>
        <v>Private Room</v>
      </c>
      <c r="R332">
        <f>_xlfn.XLOOKUP(Patientsdetails9[[#This Row],[Patient_ID]],Hospitalvisits[Patient_ID],Hospitalvisits[Doctor_ID])</f>
        <v>83</v>
      </c>
      <c r="S332" t="str">
        <f>_xlfn.XLOOKUP(Patientsdetails9[[#This Row],[Doctor ID]],Medicals[Doctor_ID],Medicals[Department])</f>
        <v>Cardiology</v>
      </c>
      <c r="T332">
        <f>_xlfn.XLOOKUP(Patientsdetails9[[#This Row],[Doctor ID]],Medicals[Doctor_ID],Medicals[Nurse_to_Patient_Ratio])</f>
        <v>23</v>
      </c>
      <c r="U332">
        <f>IFERROR(_xlfn.XLOOKUP(Patientsdetails9[[#This Row],[Patient_ID]],Emergency[Patient_ID],Emergency[ER_Visit_ID]),"No Visit")</f>
        <v>48</v>
      </c>
    </row>
    <row r="333" spans="1:21">
      <c r="A333">
        <v>368</v>
      </c>
      <c r="B333" t="s">
        <v>381</v>
      </c>
      <c r="C333">
        <v>30</v>
      </c>
      <c r="D333" t="s">
        <v>12</v>
      </c>
      <c r="E333" t="s">
        <v>10</v>
      </c>
      <c r="F333">
        <v>38.053548646720202</v>
      </c>
      <c r="G333">
        <v>0</v>
      </c>
      <c r="H333">
        <v>4</v>
      </c>
      <c r="I333">
        <f>_xlfn.XLOOKUP(Patientsdetails9[[#This Row],[Patient_ID]],Hospitalvisits[Patient_ID],Hospitalvisits[Admission_Date])</f>
        <v>45211</v>
      </c>
      <c r="J333">
        <f>_xlfn.XLOOKUP(Patientsdetails9[[#This Row],[Patient_ID]],Hospitalvisits[Patient_ID],Hospitalvisits[Discharge_Date])</f>
        <v>45215</v>
      </c>
      <c r="K333">
        <f>Patientsdetails9[[#This Row],[Discharge Date]]-Patientsdetails9[[#This Row],[Admission Date]]</f>
        <v>4</v>
      </c>
      <c r="L333" t="str">
        <f>_xlfn.XLOOKUP(Patientsdetails9[[#This Row],[Patient_ID]],Hospitalvisits[Patient_ID],Hospitalvisits[Medical_Condition])</f>
        <v>Arthritis</v>
      </c>
      <c r="M333" t="str">
        <f>_xlfn.XLOOKUP(Patientsdetails9[[#This Row],[Patient_ID]],Hospitalvisits[Patient_ID],Hospitalvisits[Department])</f>
        <v>Orthopedics</v>
      </c>
      <c r="N333">
        <f>_xlfn.XLOOKUP(Patientsdetails9[[#This Row],[Patient_ID]],Financials[Patient_ID],Financials[Total_Bill_Amount])</f>
        <v>7099</v>
      </c>
      <c r="O333">
        <f>VLOOKUP(Patientsdetails9[[#This Row],[Patient_ID]],Financials[],5,FALSE)</f>
        <v>6098.771446138383</v>
      </c>
      <c r="P333">
        <f>VLOOKUP(Patientsdetails9[[#This Row],[Patient_ID]],Financials[],6,FALSE)</f>
        <v>1000.228553861617</v>
      </c>
      <c r="Q333" t="str">
        <f>+_xlfn.XLOOKUP(Patientsdetails9[[#This Row],[Patient_ID]],Hospitalvisits[Patient_ID],Hospitalvisits[Hospital_Bed])</f>
        <v>Semi-Private Room</v>
      </c>
      <c r="R333">
        <f>_xlfn.XLOOKUP(Patientsdetails9[[#This Row],[Patient_ID]],Hospitalvisits[Patient_ID],Hospitalvisits[Doctor_ID])</f>
        <v>156</v>
      </c>
      <c r="S333" t="str">
        <f>_xlfn.XLOOKUP(Patientsdetails9[[#This Row],[Doctor ID]],Medicals[Doctor_ID],Medicals[Department])</f>
        <v>Orthopedics</v>
      </c>
      <c r="T333">
        <f>_xlfn.XLOOKUP(Patientsdetails9[[#This Row],[Doctor ID]],Medicals[Doctor_ID],Medicals[Nurse_to_Patient_Ratio])</f>
        <v>14</v>
      </c>
      <c r="U333">
        <f>IFERROR(_xlfn.XLOOKUP(Patientsdetails9[[#This Row],[Patient_ID]],Emergency[Patient_ID],Emergency[ER_Visit_ID]),"No Visit")</f>
        <v>1367</v>
      </c>
    </row>
    <row r="334" spans="1:21">
      <c r="A334">
        <v>369</v>
      </c>
      <c r="B334" t="s">
        <v>382</v>
      </c>
      <c r="C334">
        <v>35</v>
      </c>
      <c r="D334" t="s">
        <v>9</v>
      </c>
      <c r="E334" t="s">
        <v>10</v>
      </c>
      <c r="F334">
        <v>38.527064378788779</v>
      </c>
      <c r="G334">
        <v>2</v>
      </c>
      <c r="H334">
        <v>10</v>
      </c>
      <c r="I334">
        <f>_xlfn.XLOOKUP(Patientsdetails9[[#This Row],[Patient_ID]],Hospitalvisits[Patient_ID],Hospitalvisits[Admission_Date])</f>
        <v>44867</v>
      </c>
      <c r="J334">
        <f>_xlfn.XLOOKUP(Patientsdetails9[[#This Row],[Patient_ID]],Hospitalvisits[Patient_ID],Hospitalvisits[Discharge_Date])</f>
        <v>44874</v>
      </c>
      <c r="K334">
        <f>Patientsdetails9[[#This Row],[Discharge Date]]-Patientsdetails9[[#This Row],[Admission Date]]</f>
        <v>7</v>
      </c>
      <c r="L334" t="str">
        <f>_xlfn.XLOOKUP(Patientsdetails9[[#This Row],[Patient_ID]],Hospitalvisits[Patient_ID],Hospitalvisits[Medical_Condition])</f>
        <v>Internal Bleeding</v>
      </c>
      <c r="M334" t="str">
        <f>_xlfn.XLOOKUP(Patientsdetails9[[#This Row],[Patient_ID]],Hospitalvisits[Patient_ID],Hospitalvisits[Department])</f>
        <v>Emergency</v>
      </c>
      <c r="N334">
        <f>_xlfn.XLOOKUP(Patientsdetails9[[#This Row],[Patient_ID]],Financials[Patient_ID],Financials[Total_Bill_Amount])</f>
        <v>10285</v>
      </c>
      <c r="O334">
        <f>VLOOKUP(Patientsdetails9[[#This Row],[Patient_ID]],Financials[],5,FALSE)</f>
        <v>8983.9916712254344</v>
      </c>
      <c r="P334">
        <f>VLOOKUP(Patientsdetails9[[#This Row],[Patient_ID]],Financials[],6,FALSE)</f>
        <v>1301.0083287745661</v>
      </c>
      <c r="Q334" t="str">
        <f>+_xlfn.XLOOKUP(Patientsdetails9[[#This Row],[Patient_ID]],Hospitalvisits[Patient_ID],Hospitalvisits[Hospital_Bed])</f>
        <v>General Ward</v>
      </c>
      <c r="R334">
        <f>_xlfn.XLOOKUP(Patientsdetails9[[#This Row],[Patient_ID]],Hospitalvisits[Patient_ID],Hospitalvisits[Doctor_ID])</f>
        <v>79</v>
      </c>
      <c r="S334" t="str">
        <f>_xlfn.XLOOKUP(Patientsdetails9[[#This Row],[Doctor ID]],Medicals[Doctor_ID],Medicals[Department])</f>
        <v>Orthopedics</v>
      </c>
      <c r="T334">
        <f>_xlfn.XLOOKUP(Patientsdetails9[[#This Row],[Doctor ID]],Medicals[Doctor_ID],Medicals[Nurse_to_Patient_Ratio])</f>
        <v>20</v>
      </c>
      <c r="U334">
        <f>IFERROR(_xlfn.XLOOKUP(Patientsdetails9[[#This Row],[Patient_ID]],Emergency[Patient_ID],Emergency[ER_Visit_ID]),"No Visit")</f>
        <v>506</v>
      </c>
    </row>
    <row r="335" spans="1:21">
      <c r="A335">
        <v>370</v>
      </c>
      <c r="B335" t="s">
        <v>383</v>
      </c>
      <c r="C335">
        <v>39</v>
      </c>
      <c r="D335" t="s">
        <v>9</v>
      </c>
      <c r="E335" t="s">
        <v>16</v>
      </c>
      <c r="F335">
        <v>20.20134421878787</v>
      </c>
      <c r="G335">
        <v>4</v>
      </c>
      <c r="H335">
        <v>7</v>
      </c>
      <c r="I335">
        <f>_xlfn.XLOOKUP(Patientsdetails9[[#This Row],[Patient_ID]],Hospitalvisits[Patient_ID],Hospitalvisits[Admission_Date])</f>
        <v>45247</v>
      </c>
      <c r="J335">
        <f>_xlfn.XLOOKUP(Patientsdetails9[[#This Row],[Patient_ID]],Hospitalvisits[Patient_ID],Hospitalvisits[Discharge_Date])</f>
        <v>45249</v>
      </c>
      <c r="K335">
        <f>Patientsdetails9[[#This Row],[Discharge Date]]-Patientsdetails9[[#This Row],[Admission Date]]</f>
        <v>2</v>
      </c>
      <c r="L335" t="str">
        <f>_xlfn.XLOOKUP(Patientsdetails9[[#This Row],[Patient_ID]],Hospitalvisits[Patient_ID],Hospitalvisits[Medical_Condition])</f>
        <v>Fracture</v>
      </c>
      <c r="M335" t="str">
        <f>_xlfn.XLOOKUP(Patientsdetails9[[#This Row],[Patient_ID]],Hospitalvisits[Patient_ID],Hospitalvisits[Department])</f>
        <v>Orthopedics</v>
      </c>
      <c r="N335">
        <f>_xlfn.XLOOKUP(Patientsdetails9[[#This Row],[Patient_ID]],Financials[Patient_ID],Financials[Total_Bill_Amount])</f>
        <v>15396</v>
      </c>
      <c r="O335">
        <f>VLOOKUP(Patientsdetails9[[#This Row],[Patient_ID]],Financials[],5,FALSE)</f>
        <v>12545.67958943815</v>
      </c>
      <c r="P335">
        <f>VLOOKUP(Patientsdetails9[[#This Row],[Patient_ID]],Financials[],6,FALSE)</f>
        <v>2850.3204105618461</v>
      </c>
      <c r="Q335" t="str">
        <f>+_xlfn.XLOOKUP(Patientsdetails9[[#This Row],[Patient_ID]],Hospitalvisits[Patient_ID],Hospitalvisits[Hospital_Bed])</f>
        <v>General Ward</v>
      </c>
      <c r="R335">
        <f>_xlfn.XLOOKUP(Patientsdetails9[[#This Row],[Patient_ID]],Hospitalvisits[Patient_ID],Hospitalvisits[Doctor_ID])</f>
        <v>9</v>
      </c>
      <c r="S335" t="str">
        <f>_xlfn.XLOOKUP(Patientsdetails9[[#This Row],[Doctor ID]],Medicals[Doctor_ID],Medicals[Department])</f>
        <v>Orthopedics</v>
      </c>
      <c r="T335">
        <f>_xlfn.XLOOKUP(Patientsdetails9[[#This Row],[Doctor ID]],Medicals[Doctor_ID],Medicals[Nurse_to_Patient_Ratio])</f>
        <v>21</v>
      </c>
      <c r="U335">
        <f>IFERROR(_xlfn.XLOOKUP(Patientsdetails9[[#This Row],[Patient_ID]],Emergency[Patient_ID],Emergency[ER_Visit_ID]),"No Visit")</f>
        <v>13</v>
      </c>
    </row>
    <row r="336" spans="1:21">
      <c r="A336">
        <v>371</v>
      </c>
      <c r="B336" t="s">
        <v>384</v>
      </c>
      <c r="C336">
        <v>28</v>
      </c>
      <c r="D336" t="s">
        <v>9</v>
      </c>
      <c r="E336" t="s">
        <v>16</v>
      </c>
      <c r="F336">
        <v>29.38925392773961</v>
      </c>
      <c r="G336">
        <v>0</v>
      </c>
      <c r="H336">
        <v>7</v>
      </c>
      <c r="I336">
        <f>_xlfn.XLOOKUP(Patientsdetails9[[#This Row],[Patient_ID]],Hospitalvisits[Patient_ID],Hospitalvisits[Admission_Date])</f>
        <v>44690</v>
      </c>
      <c r="J336">
        <f>_xlfn.XLOOKUP(Patientsdetails9[[#This Row],[Patient_ID]],Hospitalvisits[Patient_ID],Hospitalvisits[Discharge_Date])</f>
        <v>44699</v>
      </c>
      <c r="K336">
        <f>Patientsdetails9[[#This Row],[Discharge Date]]-Patientsdetails9[[#This Row],[Admission Date]]</f>
        <v>9</v>
      </c>
      <c r="L336" t="str">
        <f>_xlfn.XLOOKUP(Patientsdetails9[[#This Row],[Patient_ID]],Hospitalvisits[Patient_ID],Hospitalvisits[Medical_Condition])</f>
        <v>Internal Bleeding</v>
      </c>
      <c r="M336" t="str">
        <f>_xlfn.XLOOKUP(Patientsdetails9[[#This Row],[Patient_ID]],Hospitalvisits[Patient_ID],Hospitalvisits[Department])</f>
        <v>Emergency</v>
      </c>
      <c r="N336">
        <f>_xlfn.XLOOKUP(Patientsdetails9[[#This Row],[Patient_ID]],Financials[Patient_ID],Financials[Total_Bill_Amount])</f>
        <v>32367</v>
      </c>
      <c r="O336">
        <f>VLOOKUP(Patientsdetails9[[#This Row],[Patient_ID]],Financials[],5,FALSE)</f>
        <v>24322.904212655401</v>
      </c>
      <c r="P336">
        <f>VLOOKUP(Patientsdetails9[[#This Row],[Patient_ID]],Financials[],6,FALSE)</f>
        <v>8044.0957873445986</v>
      </c>
      <c r="Q336" t="str">
        <f>+_xlfn.XLOOKUP(Patientsdetails9[[#This Row],[Patient_ID]],Hospitalvisits[Patient_ID],Hospitalvisits[Hospital_Bed])</f>
        <v>Private Room</v>
      </c>
      <c r="R336">
        <f>_xlfn.XLOOKUP(Patientsdetails9[[#This Row],[Patient_ID]],Hospitalvisits[Patient_ID],Hospitalvisits[Doctor_ID])</f>
        <v>99</v>
      </c>
      <c r="S336" t="str">
        <f>_xlfn.XLOOKUP(Patientsdetails9[[#This Row],[Doctor ID]],Medicals[Doctor_ID],Medicals[Department])</f>
        <v>Pediatrics</v>
      </c>
      <c r="T336">
        <f>_xlfn.XLOOKUP(Patientsdetails9[[#This Row],[Doctor ID]],Medicals[Doctor_ID],Medicals[Nurse_to_Patient_Ratio])</f>
        <v>13</v>
      </c>
      <c r="U336">
        <f>IFERROR(_xlfn.XLOOKUP(Patientsdetails9[[#This Row],[Patient_ID]],Emergency[Patient_ID],Emergency[ER_Visit_ID]),"No Visit")</f>
        <v>769</v>
      </c>
    </row>
    <row r="337" spans="1:21">
      <c r="A337">
        <v>372</v>
      </c>
      <c r="B337" t="s">
        <v>385</v>
      </c>
      <c r="C337">
        <v>68</v>
      </c>
      <c r="D337" t="s">
        <v>12</v>
      </c>
      <c r="E337" t="s">
        <v>18</v>
      </c>
      <c r="F337">
        <v>29.997146167700411</v>
      </c>
      <c r="G337">
        <v>5</v>
      </c>
      <c r="H337">
        <v>4</v>
      </c>
      <c r="I337">
        <f>_xlfn.XLOOKUP(Patientsdetails9[[#This Row],[Patient_ID]],Hospitalvisits[Patient_ID],Hospitalvisits[Admission_Date])</f>
        <v>44789</v>
      </c>
      <c r="J337">
        <f>_xlfn.XLOOKUP(Patientsdetails9[[#This Row],[Patient_ID]],Hospitalvisits[Patient_ID],Hospitalvisits[Discharge_Date])</f>
        <v>44793</v>
      </c>
      <c r="K337">
        <f>Patientsdetails9[[#This Row],[Discharge Date]]-Patientsdetails9[[#This Row],[Admission Date]]</f>
        <v>4</v>
      </c>
      <c r="L337" t="str">
        <f>_xlfn.XLOOKUP(Patientsdetails9[[#This Row],[Patient_ID]],Hospitalvisits[Patient_ID],Hospitalvisits[Medical_Condition])</f>
        <v>Internal Bleeding</v>
      </c>
      <c r="M337" t="str">
        <f>_xlfn.XLOOKUP(Patientsdetails9[[#This Row],[Patient_ID]],Hospitalvisits[Patient_ID],Hospitalvisits[Department])</f>
        <v>Emergency</v>
      </c>
      <c r="N337">
        <f>_xlfn.XLOOKUP(Patientsdetails9[[#This Row],[Patient_ID]],Financials[Patient_ID],Financials[Total_Bill_Amount])</f>
        <v>8691</v>
      </c>
      <c r="O337">
        <f>VLOOKUP(Patientsdetails9[[#This Row],[Patient_ID]],Financials[],5,FALSE)</f>
        <v>7401.9126946428414</v>
      </c>
      <c r="P337">
        <f>VLOOKUP(Patientsdetails9[[#This Row],[Patient_ID]],Financials[],6,FALSE)</f>
        <v>1289.087305357159</v>
      </c>
      <c r="Q337" t="str">
        <f>+_xlfn.XLOOKUP(Patientsdetails9[[#This Row],[Patient_ID]],Hospitalvisits[Patient_ID],Hospitalvisits[Hospital_Bed])</f>
        <v>Semi-Private Room</v>
      </c>
      <c r="R337">
        <f>_xlfn.XLOOKUP(Patientsdetails9[[#This Row],[Patient_ID]],Hospitalvisits[Patient_ID],Hospitalvisits[Doctor_ID])</f>
        <v>5</v>
      </c>
      <c r="S337" t="str">
        <f>_xlfn.XLOOKUP(Patientsdetails9[[#This Row],[Doctor ID]],Medicals[Doctor_ID],Medicals[Department])</f>
        <v>Emergency</v>
      </c>
      <c r="T337">
        <f>_xlfn.XLOOKUP(Patientsdetails9[[#This Row],[Doctor ID]],Medicals[Doctor_ID],Medicals[Nurse_to_Patient_Ratio])</f>
        <v>10</v>
      </c>
      <c r="U337">
        <f>IFERROR(_xlfn.XLOOKUP(Patientsdetails9[[#This Row],[Patient_ID]],Emergency[Patient_ID],Emergency[ER_Visit_ID]),"No Visit")</f>
        <v>1163</v>
      </c>
    </row>
    <row r="338" spans="1:21">
      <c r="A338">
        <v>373</v>
      </c>
      <c r="B338" t="s">
        <v>386</v>
      </c>
      <c r="C338">
        <v>3</v>
      </c>
      <c r="D338" t="s">
        <v>9</v>
      </c>
      <c r="E338" t="s">
        <v>16</v>
      </c>
      <c r="F338">
        <v>22.938608245566961</v>
      </c>
      <c r="G338">
        <v>4</v>
      </c>
      <c r="H338">
        <v>4</v>
      </c>
      <c r="I338">
        <f>_xlfn.XLOOKUP(Patientsdetails9[[#This Row],[Patient_ID]],Hospitalvisits[Patient_ID],Hospitalvisits[Admission_Date])</f>
        <v>44729</v>
      </c>
      <c r="J338">
        <f>_xlfn.XLOOKUP(Patientsdetails9[[#This Row],[Patient_ID]],Hospitalvisits[Patient_ID],Hospitalvisits[Discharge_Date])</f>
        <v>44733</v>
      </c>
      <c r="K338">
        <f>Patientsdetails9[[#This Row],[Discharge Date]]-Patientsdetails9[[#This Row],[Admission Date]]</f>
        <v>4</v>
      </c>
      <c r="L338" t="str">
        <f>_xlfn.XLOOKUP(Patientsdetails9[[#This Row],[Patient_ID]],Hospitalvisits[Patient_ID],Hospitalvisits[Medical_Condition])</f>
        <v>Fracture</v>
      </c>
      <c r="M338" t="str">
        <f>_xlfn.XLOOKUP(Patientsdetails9[[#This Row],[Patient_ID]],Hospitalvisits[Patient_ID],Hospitalvisits[Department])</f>
        <v>Orthopedics</v>
      </c>
      <c r="N338">
        <f>_xlfn.XLOOKUP(Patientsdetails9[[#This Row],[Patient_ID]],Financials[Patient_ID],Financials[Total_Bill_Amount])</f>
        <v>15451</v>
      </c>
      <c r="O338">
        <f>VLOOKUP(Patientsdetails9[[#This Row],[Patient_ID]],Financials[],5,FALSE)</f>
        <v>8877.2559642716005</v>
      </c>
      <c r="P338">
        <f>VLOOKUP(Patientsdetails9[[#This Row],[Patient_ID]],Financials[],6,FALSE)</f>
        <v>6573.7440357283986</v>
      </c>
      <c r="Q338" t="str">
        <f>+_xlfn.XLOOKUP(Patientsdetails9[[#This Row],[Patient_ID]],Hospitalvisits[Patient_ID],Hospitalvisits[Hospital_Bed])</f>
        <v>Private Room</v>
      </c>
      <c r="R338">
        <f>_xlfn.XLOOKUP(Patientsdetails9[[#This Row],[Patient_ID]],Hospitalvisits[Patient_ID],Hospitalvisits[Doctor_ID])</f>
        <v>69</v>
      </c>
      <c r="S338" t="str">
        <f>_xlfn.XLOOKUP(Patientsdetails9[[#This Row],[Doctor ID]],Medicals[Doctor_ID],Medicals[Department])</f>
        <v>Oncology</v>
      </c>
      <c r="T338">
        <f>_xlfn.XLOOKUP(Patientsdetails9[[#This Row],[Doctor ID]],Medicals[Doctor_ID],Medicals[Nurse_to_Patient_Ratio])</f>
        <v>9</v>
      </c>
      <c r="U338">
        <f>IFERROR(_xlfn.XLOOKUP(Patientsdetails9[[#This Row],[Patient_ID]],Emergency[Patient_ID],Emergency[ER_Visit_ID]),"No Visit")</f>
        <v>219</v>
      </c>
    </row>
    <row r="339" spans="1:21">
      <c r="A339">
        <v>374</v>
      </c>
      <c r="B339" t="s">
        <v>387</v>
      </c>
      <c r="C339">
        <v>66</v>
      </c>
      <c r="D339" t="s">
        <v>9</v>
      </c>
      <c r="E339" t="s">
        <v>10</v>
      </c>
      <c r="F339">
        <v>24.02314049588686</v>
      </c>
      <c r="G339">
        <v>3</v>
      </c>
      <c r="H339">
        <v>8</v>
      </c>
      <c r="I339">
        <f>_xlfn.XLOOKUP(Patientsdetails9[[#This Row],[Patient_ID]],Hospitalvisits[Patient_ID],Hospitalvisits[Admission_Date])</f>
        <v>45620</v>
      </c>
      <c r="J339">
        <f>_xlfn.XLOOKUP(Patientsdetails9[[#This Row],[Patient_ID]],Hospitalvisits[Patient_ID],Hospitalvisits[Discharge_Date])</f>
        <v>45628</v>
      </c>
      <c r="K339">
        <f>Patientsdetails9[[#This Row],[Discharge Date]]-Patientsdetails9[[#This Row],[Admission Date]]</f>
        <v>8</v>
      </c>
      <c r="L339" t="str">
        <f>_xlfn.XLOOKUP(Patientsdetails9[[#This Row],[Patient_ID]],Hospitalvisits[Patient_ID],Hospitalvisits[Medical_Condition])</f>
        <v>Seizures</v>
      </c>
      <c r="M339" t="str">
        <f>_xlfn.XLOOKUP(Patientsdetails9[[#This Row],[Patient_ID]],Hospitalvisits[Patient_ID],Hospitalvisits[Department])</f>
        <v>Neurology</v>
      </c>
      <c r="N339">
        <f>_xlfn.XLOOKUP(Patientsdetails9[[#This Row],[Patient_ID]],Financials[Patient_ID],Financials[Total_Bill_Amount])</f>
        <v>26798</v>
      </c>
      <c r="O339">
        <f>VLOOKUP(Patientsdetails9[[#This Row],[Patient_ID]],Financials[],5,FALSE)</f>
        <v>19338.042605289578</v>
      </c>
      <c r="P339">
        <f>VLOOKUP(Patientsdetails9[[#This Row],[Patient_ID]],Financials[],6,FALSE)</f>
        <v>7459.9573947104182</v>
      </c>
      <c r="Q339" t="str">
        <f>+_xlfn.XLOOKUP(Patientsdetails9[[#This Row],[Patient_ID]],Hospitalvisits[Patient_ID],Hospitalvisits[Hospital_Bed])</f>
        <v>ICU</v>
      </c>
      <c r="R339">
        <f>_xlfn.XLOOKUP(Patientsdetails9[[#This Row],[Patient_ID]],Hospitalvisits[Patient_ID],Hospitalvisits[Doctor_ID])</f>
        <v>51</v>
      </c>
      <c r="S339" t="str">
        <f>_xlfn.XLOOKUP(Patientsdetails9[[#This Row],[Doctor ID]],Medicals[Doctor_ID],Medicals[Department])</f>
        <v>Orthopedics</v>
      </c>
      <c r="T339">
        <f>_xlfn.XLOOKUP(Patientsdetails9[[#This Row],[Doctor ID]],Medicals[Doctor_ID],Medicals[Nurse_to_Patient_Ratio])</f>
        <v>11</v>
      </c>
      <c r="U339">
        <f>IFERROR(_xlfn.XLOOKUP(Patientsdetails9[[#This Row],[Patient_ID]],Emergency[Patient_ID],Emergency[ER_Visit_ID]),"No Visit")</f>
        <v>718</v>
      </c>
    </row>
    <row r="340" spans="1:21">
      <c r="A340">
        <v>375</v>
      </c>
      <c r="B340" t="s">
        <v>388</v>
      </c>
      <c r="C340">
        <v>29</v>
      </c>
      <c r="D340" t="s">
        <v>12</v>
      </c>
      <c r="E340" t="s">
        <v>16</v>
      </c>
      <c r="F340">
        <v>23.31082355089735</v>
      </c>
      <c r="G340">
        <v>0</v>
      </c>
      <c r="H340">
        <v>5</v>
      </c>
      <c r="I340">
        <f>_xlfn.XLOOKUP(Patientsdetails9[[#This Row],[Patient_ID]],Hospitalvisits[Patient_ID],Hospitalvisits[Admission_Date])</f>
        <v>44565</v>
      </c>
      <c r="J340">
        <f>_xlfn.XLOOKUP(Patientsdetails9[[#This Row],[Patient_ID]],Hospitalvisits[Patient_ID],Hospitalvisits[Discharge_Date])</f>
        <v>44568</v>
      </c>
      <c r="K340">
        <f>Patientsdetails9[[#This Row],[Discharge Date]]-Patientsdetails9[[#This Row],[Admission Date]]</f>
        <v>3</v>
      </c>
      <c r="L340" t="str">
        <f>_xlfn.XLOOKUP(Patientsdetails9[[#This Row],[Patient_ID]],Hospitalvisits[Patient_ID],Hospitalvisits[Medical_Condition])</f>
        <v>Asthma</v>
      </c>
      <c r="M340" t="str">
        <f>_xlfn.XLOOKUP(Patientsdetails9[[#This Row],[Patient_ID]],Hospitalvisits[Patient_ID],Hospitalvisits[Department])</f>
        <v>Pediatrics</v>
      </c>
      <c r="N340">
        <f>_xlfn.XLOOKUP(Patientsdetails9[[#This Row],[Patient_ID]],Financials[Patient_ID],Financials[Total_Bill_Amount])</f>
        <v>15920</v>
      </c>
      <c r="O340">
        <f>VLOOKUP(Patientsdetails9[[#This Row],[Patient_ID]],Financials[],5,FALSE)</f>
        <v>8041.1507176486521</v>
      </c>
      <c r="P340">
        <f>VLOOKUP(Patientsdetails9[[#This Row],[Patient_ID]],Financials[],6,FALSE)</f>
        <v>7878.8492823513479</v>
      </c>
      <c r="Q340" t="str">
        <f>+_xlfn.XLOOKUP(Patientsdetails9[[#This Row],[Patient_ID]],Hospitalvisits[Patient_ID],Hospitalvisits[Hospital_Bed])</f>
        <v>ICU</v>
      </c>
      <c r="R340">
        <f>_xlfn.XLOOKUP(Patientsdetails9[[#This Row],[Patient_ID]],Hospitalvisits[Patient_ID],Hospitalvisits[Doctor_ID])</f>
        <v>42</v>
      </c>
      <c r="S340" t="str">
        <f>_xlfn.XLOOKUP(Patientsdetails9[[#This Row],[Doctor ID]],Medicals[Doctor_ID],Medicals[Department])</f>
        <v>Pediatrics</v>
      </c>
      <c r="T340">
        <f>_xlfn.XLOOKUP(Patientsdetails9[[#This Row],[Doctor ID]],Medicals[Doctor_ID],Medicals[Nurse_to_Patient_Ratio])</f>
        <v>30</v>
      </c>
      <c r="U340" t="str">
        <f>IFERROR(_xlfn.XLOOKUP(Patientsdetails9[[#This Row],[Patient_ID]],Emergency[Patient_ID],Emergency[ER_Visit_ID]),"No Visit")</f>
        <v>No Visit</v>
      </c>
    </row>
    <row r="341" spans="1:21">
      <c r="A341">
        <v>376</v>
      </c>
      <c r="B341" t="s">
        <v>389</v>
      </c>
      <c r="C341">
        <v>23</v>
      </c>
      <c r="D341" t="s">
        <v>9</v>
      </c>
      <c r="E341" t="s">
        <v>13</v>
      </c>
      <c r="F341">
        <v>37.399370172113819</v>
      </c>
      <c r="G341">
        <v>4</v>
      </c>
      <c r="H341">
        <v>7</v>
      </c>
      <c r="I341">
        <f>_xlfn.XLOOKUP(Patientsdetails9[[#This Row],[Patient_ID]],Hospitalvisits[Patient_ID],Hospitalvisits[Admission_Date])</f>
        <v>44908</v>
      </c>
      <c r="J341">
        <f>_xlfn.XLOOKUP(Patientsdetails9[[#This Row],[Patient_ID]],Hospitalvisits[Patient_ID],Hospitalvisits[Discharge_Date])</f>
        <v>44912</v>
      </c>
      <c r="K341">
        <f>Patientsdetails9[[#This Row],[Discharge Date]]-Patientsdetails9[[#This Row],[Admission Date]]</f>
        <v>4</v>
      </c>
      <c r="L341" t="str">
        <f>_xlfn.XLOOKUP(Patientsdetails9[[#This Row],[Patient_ID]],Hospitalvisits[Patient_ID],Hospitalvisits[Medical_Condition])</f>
        <v>Severe Trauma</v>
      </c>
      <c r="M341" t="str">
        <f>_xlfn.XLOOKUP(Patientsdetails9[[#This Row],[Patient_ID]],Hospitalvisits[Patient_ID],Hospitalvisits[Department])</f>
        <v>Emergency</v>
      </c>
      <c r="N341">
        <f>_xlfn.XLOOKUP(Patientsdetails9[[#This Row],[Patient_ID]],Financials[Patient_ID],Financials[Total_Bill_Amount])</f>
        <v>6390</v>
      </c>
      <c r="O341">
        <f>VLOOKUP(Patientsdetails9[[#This Row],[Patient_ID]],Financials[],5,FALSE)</f>
        <v>4567.1490085781943</v>
      </c>
      <c r="P341">
        <f>VLOOKUP(Patientsdetails9[[#This Row],[Patient_ID]],Financials[],6,FALSE)</f>
        <v>1822.8509914218059</v>
      </c>
      <c r="Q341" t="str">
        <f>+_xlfn.XLOOKUP(Patientsdetails9[[#This Row],[Patient_ID]],Hospitalvisits[Patient_ID],Hospitalvisits[Hospital_Bed])</f>
        <v>Semi-Private Room</v>
      </c>
      <c r="R341">
        <f>_xlfn.XLOOKUP(Patientsdetails9[[#This Row],[Patient_ID]],Hospitalvisits[Patient_ID],Hospitalvisits[Doctor_ID])</f>
        <v>163</v>
      </c>
      <c r="S341" t="str">
        <f>_xlfn.XLOOKUP(Patientsdetails9[[#This Row],[Doctor ID]],Medicals[Doctor_ID],Medicals[Department])</f>
        <v>Orthopedics</v>
      </c>
      <c r="T341">
        <f>_xlfn.XLOOKUP(Patientsdetails9[[#This Row],[Doctor ID]],Medicals[Doctor_ID],Medicals[Nurse_to_Patient_Ratio])</f>
        <v>13</v>
      </c>
      <c r="U341">
        <f>IFERROR(_xlfn.XLOOKUP(Patientsdetails9[[#This Row],[Patient_ID]],Emergency[Patient_ID],Emergency[ER_Visit_ID]),"No Visit")</f>
        <v>625</v>
      </c>
    </row>
    <row r="342" spans="1:21">
      <c r="A342">
        <v>377</v>
      </c>
      <c r="B342" t="s">
        <v>390</v>
      </c>
      <c r="C342">
        <v>14</v>
      </c>
      <c r="D342" t="s">
        <v>9</v>
      </c>
      <c r="E342" t="s">
        <v>18</v>
      </c>
      <c r="F342">
        <v>24.72600563344572</v>
      </c>
      <c r="G342">
        <v>3</v>
      </c>
      <c r="H342">
        <v>8</v>
      </c>
      <c r="I342">
        <f>_xlfn.XLOOKUP(Patientsdetails9[[#This Row],[Patient_ID]],Hospitalvisits[Patient_ID],Hospitalvisits[Admission_Date])</f>
        <v>44655</v>
      </c>
      <c r="J342">
        <f>_xlfn.XLOOKUP(Patientsdetails9[[#This Row],[Patient_ID]],Hospitalvisits[Patient_ID],Hospitalvisits[Discharge_Date])</f>
        <v>44658</v>
      </c>
      <c r="K342">
        <f>Patientsdetails9[[#This Row],[Discharge Date]]-Patientsdetails9[[#This Row],[Admission Date]]</f>
        <v>3</v>
      </c>
      <c r="L342" t="str">
        <f>_xlfn.XLOOKUP(Patientsdetails9[[#This Row],[Patient_ID]],Hospitalvisits[Patient_ID],Hospitalvisits[Medical_Condition])</f>
        <v>Fracture</v>
      </c>
      <c r="M342" t="str">
        <f>_xlfn.XLOOKUP(Patientsdetails9[[#This Row],[Patient_ID]],Hospitalvisits[Patient_ID],Hospitalvisits[Department])</f>
        <v>Orthopedics</v>
      </c>
      <c r="N342">
        <f>_xlfn.XLOOKUP(Patientsdetails9[[#This Row],[Patient_ID]],Financials[Patient_ID],Financials[Total_Bill_Amount])</f>
        <v>23207</v>
      </c>
      <c r="O342">
        <f>VLOOKUP(Patientsdetails9[[#This Row],[Patient_ID]],Financials[],5,FALSE)</f>
        <v>12241.805606048791</v>
      </c>
      <c r="P342">
        <f>VLOOKUP(Patientsdetails9[[#This Row],[Patient_ID]],Financials[],6,FALSE)</f>
        <v>10965.194393951209</v>
      </c>
      <c r="Q342" t="str">
        <f>+_xlfn.XLOOKUP(Patientsdetails9[[#This Row],[Patient_ID]],Hospitalvisits[Patient_ID],Hospitalvisits[Hospital_Bed])</f>
        <v>ICU</v>
      </c>
      <c r="R342">
        <f>_xlfn.XLOOKUP(Patientsdetails9[[#This Row],[Patient_ID]],Hospitalvisits[Patient_ID],Hospitalvisits[Doctor_ID])</f>
        <v>54</v>
      </c>
      <c r="S342" t="str">
        <f>_xlfn.XLOOKUP(Patientsdetails9[[#This Row],[Doctor ID]],Medicals[Doctor_ID],Medicals[Department])</f>
        <v>Pediatrics</v>
      </c>
      <c r="T342">
        <f>_xlfn.XLOOKUP(Patientsdetails9[[#This Row],[Doctor ID]],Medicals[Doctor_ID],Medicals[Nurse_to_Patient_Ratio])</f>
        <v>18</v>
      </c>
      <c r="U342">
        <f>IFERROR(_xlfn.XLOOKUP(Patientsdetails9[[#This Row],[Patient_ID]],Emergency[Patient_ID],Emergency[ER_Visit_ID]),"No Visit")</f>
        <v>1222</v>
      </c>
    </row>
    <row r="343" spans="1:21">
      <c r="A343">
        <v>378</v>
      </c>
      <c r="B343" t="s">
        <v>391</v>
      </c>
      <c r="C343">
        <v>51</v>
      </c>
      <c r="D343" t="s">
        <v>12</v>
      </c>
      <c r="E343" t="s">
        <v>16</v>
      </c>
      <c r="F343">
        <v>17.20834438667994</v>
      </c>
      <c r="G343">
        <v>3</v>
      </c>
      <c r="H343">
        <v>3</v>
      </c>
      <c r="I343">
        <f>_xlfn.XLOOKUP(Patientsdetails9[[#This Row],[Patient_ID]],Hospitalvisits[Patient_ID],Hospitalvisits[Admission_Date])</f>
        <v>44643</v>
      </c>
      <c r="J343">
        <f>_xlfn.XLOOKUP(Patientsdetails9[[#This Row],[Patient_ID]],Hospitalvisits[Patient_ID],Hospitalvisits[Discharge_Date])</f>
        <v>44646</v>
      </c>
      <c r="K343">
        <f>Patientsdetails9[[#This Row],[Discharge Date]]-Patientsdetails9[[#This Row],[Admission Date]]</f>
        <v>3</v>
      </c>
      <c r="L343" t="str">
        <f>_xlfn.XLOOKUP(Patientsdetails9[[#This Row],[Patient_ID]],Hospitalvisits[Patient_ID],Hospitalvisits[Medical_Condition])</f>
        <v>Arthritis</v>
      </c>
      <c r="M343" t="str">
        <f>_xlfn.XLOOKUP(Patientsdetails9[[#This Row],[Patient_ID]],Hospitalvisits[Patient_ID],Hospitalvisits[Department])</f>
        <v>Orthopedics</v>
      </c>
      <c r="N343">
        <f>_xlfn.XLOOKUP(Patientsdetails9[[#This Row],[Patient_ID]],Financials[Patient_ID],Financials[Total_Bill_Amount])</f>
        <v>8456</v>
      </c>
      <c r="O343">
        <f>VLOOKUP(Patientsdetails9[[#This Row],[Patient_ID]],Financials[],5,FALSE)</f>
        <v>7570.0751855318313</v>
      </c>
      <c r="P343">
        <f>VLOOKUP(Patientsdetails9[[#This Row],[Patient_ID]],Financials[],6,FALSE)</f>
        <v>885.92481446816873</v>
      </c>
      <c r="Q343" t="str">
        <f>+_xlfn.XLOOKUP(Patientsdetails9[[#This Row],[Patient_ID]],Hospitalvisits[Patient_ID],Hospitalvisits[Hospital_Bed])</f>
        <v>Semi-Private Room</v>
      </c>
      <c r="R343">
        <f>_xlfn.XLOOKUP(Patientsdetails9[[#This Row],[Patient_ID]],Hospitalvisits[Patient_ID],Hospitalvisits[Doctor_ID])</f>
        <v>39</v>
      </c>
      <c r="S343" t="str">
        <f>_xlfn.XLOOKUP(Patientsdetails9[[#This Row],[Doctor ID]],Medicals[Doctor_ID],Medicals[Department])</f>
        <v>Neurology</v>
      </c>
      <c r="T343">
        <f>_xlfn.XLOOKUP(Patientsdetails9[[#This Row],[Doctor ID]],Medicals[Doctor_ID],Medicals[Nurse_to_Patient_Ratio])</f>
        <v>7</v>
      </c>
      <c r="U343" t="str">
        <f>IFERROR(_xlfn.XLOOKUP(Patientsdetails9[[#This Row],[Patient_ID]],Emergency[Patient_ID],Emergency[ER_Visit_ID]),"No Visit")</f>
        <v>No Visit</v>
      </c>
    </row>
    <row r="344" spans="1:21">
      <c r="A344">
        <v>379</v>
      </c>
      <c r="B344" t="s">
        <v>392</v>
      </c>
      <c r="C344">
        <v>54</v>
      </c>
      <c r="D344" t="s">
        <v>12</v>
      </c>
      <c r="E344" t="s">
        <v>18</v>
      </c>
      <c r="F344">
        <v>32.652786723990033</v>
      </c>
      <c r="G344">
        <v>0</v>
      </c>
      <c r="H344">
        <v>3</v>
      </c>
      <c r="I344">
        <f>_xlfn.XLOOKUP(Patientsdetails9[[#This Row],[Patient_ID]],Hospitalvisits[Patient_ID],Hospitalvisits[Admission_Date])</f>
        <v>44694</v>
      </c>
      <c r="J344">
        <f>_xlfn.XLOOKUP(Patientsdetails9[[#This Row],[Patient_ID]],Hospitalvisits[Patient_ID],Hospitalvisits[Discharge_Date])</f>
        <v>44697</v>
      </c>
      <c r="K344">
        <f>Patientsdetails9[[#This Row],[Discharge Date]]-Patientsdetails9[[#This Row],[Admission Date]]</f>
        <v>3</v>
      </c>
      <c r="L344" t="str">
        <f>_xlfn.XLOOKUP(Patientsdetails9[[#This Row],[Patient_ID]],Hospitalvisits[Patient_ID],Hospitalvisits[Medical_Condition])</f>
        <v>Allergies</v>
      </c>
      <c r="M344" t="str">
        <f>_xlfn.XLOOKUP(Patientsdetails9[[#This Row],[Patient_ID]],Hospitalvisits[Patient_ID],Hospitalvisits[Department])</f>
        <v>Pediatrics</v>
      </c>
      <c r="N344">
        <f>_xlfn.XLOOKUP(Patientsdetails9[[#This Row],[Patient_ID]],Financials[Patient_ID],Financials[Total_Bill_Amount])</f>
        <v>17191</v>
      </c>
      <c r="O344">
        <f>VLOOKUP(Patientsdetails9[[#This Row],[Patient_ID]],Financials[],5,FALSE)</f>
        <v>13432.938175611551</v>
      </c>
      <c r="P344">
        <f>VLOOKUP(Patientsdetails9[[#This Row],[Patient_ID]],Financials[],6,FALSE)</f>
        <v>3758.0618243884469</v>
      </c>
      <c r="Q344" t="str">
        <f>+_xlfn.XLOOKUP(Patientsdetails9[[#This Row],[Patient_ID]],Hospitalvisits[Patient_ID],Hospitalvisits[Hospital_Bed])</f>
        <v>ICU</v>
      </c>
      <c r="R344">
        <f>_xlfn.XLOOKUP(Patientsdetails9[[#This Row],[Patient_ID]],Hospitalvisits[Patient_ID],Hospitalvisits[Doctor_ID])</f>
        <v>86</v>
      </c>
      <c r="S344" t="str">
        <f>_xlfn.XLOOKUP(Patientsdetails9[[#This Row],[Doctor ID]],Medicals[Doctor_ID],Medicals[Department])</f>
        <v>Cardiology</v>
      </c>
      <c r="T344">
        <f>_xlfn.XLOOKUP(Patientsdetails9[[#This Row],[Doctor ID]],Medicals[Doctor_ID],Medicals[Nurse_to_Patient_Ratio])</f>
        <v>23</v>
      </c>
      <c r="U344" t="str">
        <f>IFERROR(_xlfn.XLOOKUP(Patientsdetails9[[#This Row],[Patient_ID]],Emergency[Patient_ID],Emergency[ER_Visit_ID]),"No Visit")</f>
        <v>No Visit</v>
      </c>
    </row>
    <row r="345" spans="1:21">
      <c r="A345">
        <v>380</v>
      </c>
      <c r="B345" t="s">
        <v>393</v>
      </c>
      <c r="C345">
        <v>43</v>
      </c>
      <c r="D345" t="s">
        <v>9</v>
      </c>
      <c r="E345" t="s">
        <v>18</v>
      </c>
      <c r="F345">
        <v>25.7598197551008</v>
      </c>
      <c r="G345">
        <v>4</v>
      </c>
      <c r="H345">
        <v>2</v>
      </c>
      <c r="I345">
        <f>_xlfn.XLOOKUP(Patientsdetails9[[#This Row],[Patient_ID]],Hospitalvisits[Patient_ID],Hospitalvisits[Admission_Date])</f>
        <v>44798</v>
      </c>
      <c r="J345">
        <f>_xlfn.XLOOKUP(Patientsdetails9[[#This Row],[Patient_ID]],Hospitalvisits[Patient_ID],Hospitalvisits[Discharge_Date])</f>
        <v>44800</v>
      </c>
      <c r="K345">
        <f>Patientsdetails9[[#This Row],[Discharge Date]]-Patientsdetails9[[#This Row],[Admission Date]]</f>
        <v>2</v>
      </c>
      <c r="L345" t="str">
        <f>_xlfn.XLOOKUP(Patientsdetails9[[#This Row],[Patient_ID]],Hospitalvisits[Patient_ID],Hospitalvisits[Medical_Condition])</f>
        <v>Allergies</v>
      </c>
      <c r="M345" t="str">
        <f>_xlfn.XLOOKUP(Patientsdetails9[[#This Row],[Patient_ID]],Hospitalvisits[Patient_ID],Hospitalvisits[Department])</f>
        <v>Pediatrics</v>
      </c>
      <c r="N345">
        <f>_xlfn.XLOOKUP(Patientsdetails9[[#This Row],[Patient_ID]],Financials[Patient_ID],Financials[Total_Bill_Amount])</f>
        <v>18206</v>
      </c>
      <c r="O345">
        <f>VLOOKUP(Patientsdetails9[[#This Row],[Patient_ID]],Financials[],5,FALSE)</f>
        <v>15112.38720709617</v>
      </c>
      <c r="P345">
        <f>VLOOKUP(Patientsdetails9[[#This Row],[Patient_ID]],Financials[],6,FALSE)</f>
        <v>3093.6127929038298</v>
      </c>
      <c r="Q345" t="str">
        <f>+_xlfn.XLOOKUP(Patientsdetails9[[#This Row],[Patient_ID]],Hospitalvisits[Patient_ID],Hospitalvisits[Hospital_Bed])</f>
        <v>Private Room</v>
      </c>
      <c r="R345">
        <f>_xlfn.XLOOKUP(Patientsdetails9[[#This Row],[Patient_ID]],Hospitalvisits[Patient_ID],Hospitalvisits[Doctor_ID])</f>
        <v>63</v>
      </c>
      <c r="S345" t="str">
        <f>_xlfn.XLOOKUP(Patientsdetails9[[#This Row],[Doctor ID]],Medicals[Doctor_ID],Medicals[Department])</f>
        <v>Oncology</v>
      </c>
      <c r="T345">
        <f>_xlfn.XLOOKUP(Patientsdetails9[[#This Row],[Doctor ID]],Medicals[Doctor_ID],Medicals[Nurse_to_Patient_Ratio])</f>
        <v>29</v>
      </c>
      <c r="U345">
        <f>IFERROR(_xlfn.XLOOKUP(Patientsdetails9[[#This Row],[Patient_ID]],Emergency[Patient_ID],Emergency[ER_Visit_ID]),"No Visit")</f>
        <v>878</v>
      </c>
    </row>
    <row r="346" spans="1:21">
      <c r="A346">
        <v>381</v>
      </c>
      <c r="B346" t="s">
        <v>394</v>
      </c>
      <c r="C346">
        <v>48</v>
      </c>
      <c r="D346" t="s">
        <v>9</v>
      </c>
      <c r="E346" t="s">
        <v>13</v>
      </c>
      <c r="F346">
        <v>36.86952701371969</v>
      </c>
      <c r="G346">
        <v>5</v>
      </c>
      <c r="H346">
        <v>6</v>
      </c>
      <c r="I346">
        <f>_xlfn.XLOOKUP(Patientsdetails9[[#This Row],[Patient_ID]],Hospitalvisits[Patient_ID],Hospitalvisits[Admission_Date])</f>
        <v>44817</v>
      </c>
      <c r="J346">
        <f>_xlfn.XLOOKUP(Patientsdetails9[[#This Row],[Patient_ID]],Hospitalvisits[Patient_ID],Hospitalvisits[Discharge_Date])</f>
        <v>44820</v>
      </c>
      <c r="K346">
        <f>Patientsdetails9[[#This Row],[Discharge Date]]-Patientsdetails9[[#This Row],[Admission Date]]</f>
        <v>3</v>
      </c>
      <c r="L346" t="str">
        <f>_xlfn.XLOOKUP(Patientsdetails9[[#This Row],[Patient_ID]],Hospitalvisits[Patient_ID],Hospitalvisits[Medical_Condition])</f>
        <v>Allergies</v>
      </c>
      <c r="M346" t="str">
        <f>_xlfn.XLOOKUP(Patientsdetails9[[#This Row],[Patient_ID]],Hospitalvisits[Patient_ID],Hospitalvisits[Department])</f>
        <v>Pediatrics</v>
      </c>
      <c r="N346">
        <f>_xlfn.XLOOKUP(Patientsdetails9[[#This Row],[Patient_ID]],Financials[Patient_ID],Financials[Total_Bill_Amount])</f>
        <v>3282</v>
      </c>
      <c r="O346">
        <f>VLOOKUP(Patientsdetails9[[#This Row],[Patient_ID]],Financials[],5,FALSE)</f>
        <v>1866.287947695454</v>
      </c>
      <c r="P346">
        <f>VLOOKUP(Patientsdetails9[[#This Row],[Patient_ID]],Financials[],6,FALSE)</f>
        <v>1415.712052304546</v>
      </c>
      <c r="Q346" t="str">
        <f>+_xlfn.XLOOKUP(Patientsdetails9[[#This Row],[Patient_ID]],Hospitalvisits[Patient_ID],Hospitalvisits[Hospital_Bed])</f>
        <v>Semi-Private Room</v>
      </c>
      <c r="R346">
        <f>_xlfn.XLOOKUP(Patientsdetails9[[#This Row],[Patient_ID]],Hospitalvisits[Patient_ID],Hospitalvisits[Doctor_ID])</f>
        <v>123</v>
      </c>
      <c r="S346" t="str">
        <f>_xlfn.XLOOKUP(Patientsdetails9[[#This Row],[Doctor ID]],Medicals[Doctor_ID],Medicals[Department])</f>
        <v>Cardiology</v>
      </c>
      <c r="T346">
        <f>_xlfn.XLOOKUP(Patientsdetails9[[#This Row],[Doctor ID]],Medicals[Doctor_ID],Medicals[Nurse_to_Patient_Ratio])</f>
        <v>5</v>
      </c>
      <c r="U346">
        <f>IFERROR(_xlfn.XLOOKUP(Patientsdetails9[[#This Row],[Patient_ID]],Emergency[Patient_ID],Emergency[ER_Visit_ID]),"No Visit")</f>
        <v>298</v>
      </c>
    </row>
    <row r="347" spans="1:21">
      <c r="A347">
        <v>382</v>
      </c>
      <c r="B347" t="s">
        <v>395</v>
      </c>
      <c r="C347">
        <v>7</v>
      </c>
      <c r="D347" t="s">
        <v>9</v>
      </c>
      <c r="E347" t="s">
        <v>18</v>
      </c>
      <c r="F347">
        <v>27.25793374955947</v>
      </c>
      <c r="G347">
        <v>2</v>
      </c>
      <c r="H347">
        <v>7</v>
      </c>
      <c r="I347">
        <f>_xlfn.XLOOKUP(Patientsdetails9[[#This Row],[Patient_ID]],Hospitalvisits[Patient_ID],Hospitalvisits[Admission_Date])</f>
        <v>44888</v>
      </c>
      <c r="J347">
        <f>_xlfn.XLOOKUP(Patientsdetails9[[#This Row],[Patient_ID]],Hospitalvisits[Patient_ID],Hospitalvisits[Discharge_Date])</f>
        <v>44901</v>
      </c>
      <c r="K347">
        <f>Patientsdetails9[[#This Row],[Discharge Date]]-Patientsdetails9[[#This Row],[Admission Date]]</f>
        <v>13</v>
      </c>
      <c r="L347" t="str">
        <f>_xlfn.XLOOKUP(Patientsdetails9[[#This Row],[Patient_ID]],Hospitalvisits[Patient_ID],Hospitalvisits[Medical_Condition])</f>
        <v>Tumor</v>
      </c>
      <c r="M347" t="str">
        <f>_xlfn.XLOOKUP(Patientsdetails9[[#This Row],[Patient_ID]],Hospitalvisits[Patient_ID],Hospitalvisits[Department])</f>
        <v>Oncology</v>
      </c>
      <c r="N347">
        <f>_xlfn.XLOOKUP(Patientsdetails9[[#This Row],[Patient_ID]],Financials[Patient_ID],Financials[Total_Bill_Amount])</f>
        <v>12114</v>
      </c>
      <c r="O347">
        <f>VLOOKUP(Patientsdetails9[[#This Row],[Patient_ID]],Financials[],5,FALSE)</f>
        <v>7160.4557787379808</v>
      </c>
      <c r="P347">
        <f>VLOOKUP(Patientsdetails9[[#This Row],[Patient_ID]],Financials[],6,FALSE)</f>
        <v>4953.5442212620192</v>
      </c>
      <c r="Q347" t="str">
        <f>+_xlfn.XLOOKUP(Patientsdetails9[[#This Row],[Patient_ID]],Hospitalvisits[Patient_ID],Hospitalvisits[Hospital_Bed])</f>
        <v>Private Room</v>
      </c>
      <c r="R347">
        <f>_xlfn.XLOOKUP(Patientsdetails9[[#This Row],[Patient_ID]],Hospitalvisits[Patient_ID],Hospitalvisits[Doctor_ID])</f>
        <v>191</v>
      </c>
      <c r="S347" t="str">
        <f>_xlfn.XLOOKUP(Patientsdetails9[[#This Row],[Doctor ID]],Medicals[Doctor_ID],Medicals[Department])</f>
        <v>Neurology</v>
      </c>
      <c r="T347">
        <f>_xlfn.XLOOKUP(Patientsdetails9[[#This Row],[Doctor ID]],Medicals[Doctor_ID],Medicals[Nurse_to_Patient_Ratio])</f>
        <v>28</v>
      </c>
      <c r="U347">
        <f>IFERROR(_xlfn.XLOOKUP(Patientsdetails9[[#This Row],[Patient_ID]],Emergency[Patient_ID],Emergency[ER_Visit_ID]),"No Visit")</f>
        <v>343</v>
      </c>
    </row>
    <row r="348" spans="1:21">
      <c r="A348">
        <v>384</v>
      </c>
      <c r="B348" t="s">
        <v>397</v>
      </c>
      <c r="C348">
        <v>7</v>
      </c>
      <c r="D348" t="s">
        <v>9</v>
      </c>
      <c r="E348" t="s">
        <v>10</v>
      </c>
      <c r="F348">
        <v>21.180130345576138</v>
      </c>
      <c r="G348">
        <v>1</v>
      </c>
      <c r="H348">
        <v>9</v>
      </c>
      <c r="I348">
        <f>_xlfn.XLOOKUP(Patientsdetails9[[#This Row],[Patient_ID]],Hospitalvisits[Patient_ID],Hospitalvisits[Admission_Date])</f>
        <v>44772</v>
      </c>
      <c r="J348">
        <f>_xlfn.XLOOKUP(Patientsdetails9[[#This Row],[Patient_ID]],Hospitalvisits[Patient_ID],Hospitalvisits[Discharge_Date])</f>
        <v>44779</v>
      </c>
      <c r="K348">
        <f>Patientsdetails9[[#This Row],[Discharge Date]]-Patientsdetails9[[#This Row],[Admission Date]]</f>
        <v>7</v>
      </c>
      <c r="L348" t="str">
        <f>_xlfn.XLOOKUP(Patientsdetails9[[#This Row],[Patient_ID]],Hospitalvisits[Patient_ID],Hospitalvisits[Medical_Condition])</f>
        <v>Severe Trauma</v>
      </c>
      <c r="M348" t="str">
        <f>_xlfn.XLOOKUP(Patientsdetails9[[#This Row],[Patient_ID]],Hospitalvisits[Patient_ID],Hospitalvisits[Department])</f>
        <v>Emergency</v>
      </c>
      <c r="N348">
        <f>_xlfn.XLOOKUP(Patientsdetails9[[#This Row],[Patient_ID]],Financials[Patient_ID],Financials[Total_Bill_Amount])</f>
        <v>9012</v>
      </c>
      <c r="O348">
        <f>VLOOKUP(Patientsdetails9[[#This Row],[Patient_ID]],Financials[],5,FALSE)</f>
        <v>7134.92379580323</v>
      </c>
      <c r="P348">
        <f>VLOOKUP(Patientsdetails9[[#This Row],[Patient_ID]],Financials[],6,FALSE)</f>
        <v>1877.07620419677</v>
      </c>
      <c r="Q348" t="str">
        <f>+_xlfn.XLOOKUP(Patientsdetails9[[#This Row],[Patient_ID]],Hospitalvisits[Patient_ID],Hospitalvisits[Hospital_Bed])</f>
        <v>ICU</v>
      </c>
      <c r="R348">
        <f>_xlfn.XLOOKUP(Patientsdetails9[[#This Row],[Patient_ID]],Hospitalvisits[Patient_ID],Hospitalvisits[Doctor_ID])</f>
        <v>45</v>
      </c>
      <c r="S348" t="str">
        <f>_xlfn.XLOOKUP(Patientsdetails9[[#This Row],[Doctor ID]],Medicals[Doctor_ID],Medicals[Department])</f>
        <v>Pediatrics</v>
      </c>
      <c r="T348">
        <f>_xlfn.XLOOKUP(Patientsdetails9[[#This Row],[Doctor ID]],Medicals[Doctor_ID],Medicals[Nurse_to_Patient_Ratio])</f>
        <v>27</v>
      </c>
      <c r="U348" t="str">
        <f>IFERROR(_xlfn.XLOOKUP(Patientsdetails9[[#This Row],[Patient_ID]],Emergency[Patient_ID],Emergency[ER_Visit_ID]),"No Visit")</f>
        <v>No Visit</v>
      </c>
    </row>
    <row r="349" spans="1:21">
      <c r="A349">
        <v>386</v>
      </c>
      <c r="B349" t="s">
        <v>399</v>
      </c>
      <c r="C349">
        <v>45</v>
      </c>
      <c r="D349" t="s">
        <v>12</v>
      </c>
      <c r="E349" t="s">
        <v>10</v>
      </c>
      <c r="F349">
        <v>25.21198965083973</v>
      </c>
      <c r="G349">
        <v>5</v>
      </c>
      <c r="H349">
        <v>10</v>
      </c>
      <c r="I349">
        <f>_xlfn.XLOOKUP(Patientsdetails9[[#This Row],[Patient_ID]],Hospitalvisits[Patient_ID],Hospitalvisits[Admission_Date])</f>
        <v>44875</v>
      </c>
      <c r="J349">
        <f>_xlfn.XLOOKUP(Patientsdetails9[[#This Row],[Patient_ID]],Hospitalvisits[Patient_ID],Hospitalvisits[Discharge_Date])</f>
        <v>44878</v>
      </c>
      <c r="K349">
        <f>Patientsdetails9[[#This Row],[Discharge Date]]-Patientsdetails9[[#This Row],[Admission Date]]</f>
        <v>3</v>
      </c>
      <c r="L349" t="str">
        <f>_xlfn.XLOOKUP(Patientsdetails9[[#This Row],[Patient_ID]],Hospitalvisits[Patient_ID],Hospitalvisits[Medical_Condition])</f>
        <v>Severe Trauma</v>
      </c>
      <c r="M349" t="str">
        <f>_xlfn.XLOOKUP(Patientsdetails9[[#This Row],[Patient_ID]],Hospitalvisits[Patient_ID],Hospitalvisits[Department])</f>
        <v>Emergency</v>
      </c>
      <c r="N349">
        <f>_xlfn.XLOOKUP(Patientsdetails9[[#This Row],[Patient_ID]],Financials[Patient_ID],Financials[Total_Bill_Amount])</f>
        <v>19521</v>
      </c>
      <c r="O349">
        <f>VLOOKUP(Patientsdetails9[[#This Row],[Patient_ID]],Financials[],5,FALSE)</f>
        <v>15805.384886280701</v>
      </c>
      <c r="P349">
        <f>VLOOKUP(Patientsdetails9[[#This Row],[Patient_ID]],Financials[],6,FALSE)</f>
        <v>3715.615113719296</v>
      </c>
      <c r="Q349" t="str">
        <f>+_xlfn.XLOOKUP(Patientsdetails9[[#This Row],[Patient_ID]],Hospitalvisits[Patient_ID],Hospitalvisits[Hospital_Bed])</f>
        <v>General Ward</v>
      </c>
      <c r="R349">
        <f>_xlfn.XLOOKUP(Patientsdetails9[[#This Row],[Patient_ID]],Hospitalvisits[Patient_ID],Hospitalvisits[Doctor_ID])</f>
        <v>4</v>
      </c>
      <c r="S349" t="str">
        <f>_xlfn.XLOOKUP(Patientsdetails9[[#This Row],[Doctor ID]],Medicals[Doctor_ID],Medicals[Department])</f>
        <v>Pediatrics</v>
      </c>
      <c r="T349">
        <f>_xlfn.XLOOKUP(Patientsdetails9[[#This Row],[Doctor ID]],Medicals[Doctor_ID],Medicals[Nurse_to_Patient_Ratio])</f>
        <v>23</v>
      </c>
      <c r="U349" t="str">
        <f>IFERROR(_xlfn.XLOOKUP(Patientsdetails9[[#This Row],[Patient_ID]],Emergency[Patient_ID],Emergency[ER_Visit_ID]),"No Visit")</f>
        <v>No Visit</v>
      </c>
    </row>
    <row r="350" spans="1:21">
      <c r="A350">
        <v>387</v>
      </c>
      <c r="B350" t="s">
        <v>400</v>
      </c>
      <c r="C350">
        <v>59</v>
      </c>
      <c r="D350" t="s">
        <v>12</v>
      </c>
      <c r="E350" t="s">
        <v>18</v>
      </c>
      <c r="F350">
        <v>30.09078569463647</v>
      </c>
      <c r="G350">
        <v>4</v>
      </c>
      <c r="H350">
        <v>9</v>
      </c>
      <c r="I350">
        <f>_xlfn.XLOOKUP(Patientsdetails9[[#This Row],[Patient_ID]],Hospitalvisits[Patient_ID],Hospitalvisits[Admission_Date])</f>
        <v>44588</v>
      </c>
      <c r="J350">
        <f>_xlfn.XLOOKUP(Patientsdetails9[[#This Row],[Patient_ID]],Hospitalvisits[Patient_ID],Hospitalvisits[Discharge_Date])</f>
        <v>44590</v>
      </c>
      <c r="K350">
        <f>Patientsdetails9[[#This Row],[Discharge Date]]-Patientsdetails9[[#This Row],[Admission Date]]</f>
        <v>2</v>
      </c>
      <c r="L350" t="str">
        <f>_xlfn.XLOOKUP(Patientsdetails9[[#This Row],[Patient_ID]],Hospitalvisits[Patient_ID],Hospitalvisits[Medical_Condition])</f>
        <v>Arthritis</v>
      </c>
      <c r="M350" t="str">
        <f>_xlfn.XLOOKUP(Patientsdetails9[[#This Row],[Patient_ID]],Hospitalvisits[Patient_ID],Hospitalvisits[Department])</f>
        <v>Orthopedics</v>
      </c>
      <c r="N350">
        <f>_xlfn.XLOOKUP(Patientsdetails9[[#This Row],[Patient_ID]],Financials[Patient_ID],Financials[Total_Bill_Amount])</f>
        <v>12329</v>
      </c>
      <c r="O350">
        <f>VLOOKUP(Patientsdetails9[[#This Row],[Patient_ID]],Financials[],5,FALSE)</f>
        <v>8805.4493882770275</v>
      </c>
      <c r="P350">
        <f>VLOOKUP(Patientsdetails9[[#This Row],[Patient_ID]],Financials[],6,FALSE)</f>
        <v>3523.550611722972</v>
      </c>
      <c r="Q350" t="str">
        <f>+_xlfn.XLOOKUP(Patientsdetails9[[#This Row],[Patient_ID]],Hospitalvisits[Patient_ID],Hospitalvisits[Hospital_Bed])</f>
        <v>General Ward</v>
      </c>
      <c r="R350">
        <f>_xlfn.XLOOKUP(Patientsdetails9[[#This Row],[Patient_ID]],Hospitalvisits[Patient_ID],Hospitalvisits[Doctor_ID])</f>
        <v>70</v>
      </c>
      <c r="S350" t="str">
        <f>_xlfn.XLOOKUP(Patientsdetails9[[#This Row],[Doctor ID]],Medicals[Doctor_ID],Medicals[Department])</f>
        <v>Orthopedics</v>
      </c>
      <c r="T350">
        <f>_xlfn.XLOOKUP(Patientsdetails9[[#This Row],[Doctor ID]],Medicals[Doctor_ID],Medicals[Nurse_to_Patient_Ratio])</f>
        <v>19</v>
      </c>
      <c r="U350">
        <f>IFERROR(_xlfn.XLOOKUP(Patientsdetails9[[#This Row],[Patient_ID]],Emergency[Patient_ID],Emergency[ER_Visit_ID]),"No Visit")</f>
        <v>407</v>
      </c>
    </row>
    <row r="351" spans="1:21">
      <c r="A351">
        <v>388</v>
      </c>
      <c r="B351" t="s">
        <v>401</v>
      </c>
      <c r="C351">
        <v>66</v>
      </c>
      <c r="D351" t="s">
        <v>9</v>
      </c>
      <c r="E351" t="s">
        <v>13</v>
      </c>
      <c r="F351">
        <v>29.985656312153299</v>
      </c>
      <c r="G351">
        <v>4</v>
      </c>
      <c r="H351">
        <v>7</v>
      </c>
      <c r="I351">
        <f>_xlfn.XLOOKUP(Patientsdetails9[[#This Row],[Patient_ID]],Hospitalvisits[Patient_ID],Hospitalvisits[Admission_Date])</f>
        <v>45592</v>
      </c>
      <c r="J351">
        <f>_xlfn.XLOOKUP(Patientsdetails9[[#This Row],[Patient_ID]],Hospitalvisits[Patient_ID],Hospitalvisits[Discharge_Date])</f>
        <v>45597</v>
      </c>
      <c r="K351">
        <f>Patientsdetails9[[#This Row],[Discharge Date]]-Patientsdetails9[[#This Row],[Admission Date]]</f>
        <v>5</v>
      </c>
      <c r="L351" t="str">
        <f>_xlfn.XLOOKUP(Patientsdetails9[[#This Row],[Patient_ID]],Hospitalvisits[Patient_ID],Hospitalvisits[Medical_Condition])</f>
        <v>Arthritis</v>
      </c>
      <c r="M351" t="str">
        <f>_xlfn.XLOOKUP(Patientsdetails9[[#This Row],[Patient_ID]],Hospitalvisits[Patient_ID],Hospitalvisits[Department])</f>
        <v>Orthopedics</v>
      </c>
      <c r="N351">
        <f>_xlfn.XLOOKUP(Patientsdetails9[[#This Row],[Patient_ID]],Financials[Patient_ID],Financials[Total_Bill_Amount])</f>
        <v>14124</v>
      </c>
      <c r="O351">
        <f>VLOOKUP(Patientsdetails9[[#This Row],[Patient_ID]],Financials[],5,FALSE)</f>
        <v>12187.62274587402</v>
      </c>
      <c r="P351">
        <f>VLOOKUP(Patientsdetails9[[#This Row],[Patient_ID]],Financials[],6,FALSE)</f>
        <v>1936.377254125975</v>
      </c>
      <c r="Q351" t="str">
        <f>+_xlfn.XLOOKUP(Patientsdetails9[[#This Row],[Patient_ID]],Hospitalvisits[Patient_ID],Hospitalvisits[Hospital_Bed])</f>
        <v>Semi-Private Room</v>
      </c>
      <c r="R351">
        <f>_xlfn.XLOOKUP(Patientsdetails9[[#This Row],[Patient_ID]],Hospitalvisits[Patient_ID],Hospitalvisits[Doctor_ID])</f>
        <v>25</v>
      </c>
      <c r="S351" t="str">
        <f>_xlfn.XLOOKUP(Patientsdetails9[[#This Row],[Doctor ID]],Medicals[Doctor_ID],Medicals[Department])</f>
        <v>Emergency</v>
      </c>
      <c r="T351">
        <f>_xlfn.XLOOKUP(Patientsdetails9[[#This Row],[Doctor ID]],Medicals[Doctor_ID],Medicals[Nurse_to_Patient_Ratio])</f>
        <v>9</v>
      </c>
      <c r="U351" t="str">
        <f>IFERROR(_xlfn.XLOOKUP(Patientsdetails9[[#This Row],[Patient_ID]],Emergency[Patient_ID],Emergency[ER_Visit_ID]),"No Visit")</f>
        <v>No Visit</v>
      </c>
    </row>
    <row r="352" spans="1:21">
      <c r="A352">
        <v>389</v>
      </c>
      <c r="B352" t="s">
        <v>402</v>
      </c>
      <c r="C352">
        <v>44</v>
      </c>
      <c r="D352" t="s">
        <v>12</v>
      </c>
      <c r="E352" t="s">
        <v>16</v>
      </c>
      <c r="F352">
        <v>17.546410614986179</v>
      </c>
      <c r="G352">
        <v>3</v>
      </c>
      <c r="H352">
        <v>5</v>
      </c>
      <c r="I352">
        <f>_xlfn.XLOOKUP(Patientsdetails9[[#This Row],[Patient_ID]],Hospitalvisits[Patient_ID],Hospitalvisits[Admission_Date])</f>
        <v>44892</v>
      </c>
      <c r="J352">
        <f>_xlfn.XLOOKUP(Patientsdetails9[[#This Row],[Patient_ID]],Hospitalvisits[Patient_ID],Hospitalvisits[Discharge_Date])</f>
        <v>44895</v>
      </c>
      <c r="K352">
        <f>Patientsdetails9[[#This Row],[Discharge Date]]-Patientsdetails9[[#This Row],[Admission Date]]</f>
        <v>3</v>
      </c>
      <c r="L352" t="str">
        <f>_xlfn.XLOOKUP(Patientsdetails9[[#This Row],[Patient_ID]],Hospitalvisits[Patient_ID],Hospitalvisits[Medical_Condition])</f>
        <v>Fracture</v>
      </c>
      <c r="M352" t="str">
        <f>_xlfn.XLOOKUP(Patientsdetails9[[#This Row],[Patient_ID]],Hospitalvisits[Patient_ID],Hospitalvisits[Department])</f>
        <v>Orthopedics</v>
      </c>
      <c r="N352">
        <f>_xlfn.XLOOKUP(Patientsdetails9[[#This Row],[Patient_ID]],Financials[Patient_ID],Financials[Total_Bill_Amount])</f>
        <v>18342</v>
      </c>
      <c r="O352">
        <f>VLOOKUP(Patientsdetails9[[#This Row],[Patient_ID]],Financials[],5,FALSE)</f>
        <v>14310.288866583071</v>
      </c>
      <c r="P352">
        <f>VLOOKUP(Patientsdetails9[[#This Row],[Patient_ID]],Financials[],6,FALSE)</f>
        <v>4031.7111334169281</v>
      </c>
      <c r="Q352" t="str">
        <f>+_xlfn.XLOOKUP(Patientsdetails9[[#This Row],[Patient_ID]],Hospitalvisits[Patient_ID],Hospitalvisits[Hospital_Bed])</f>
        <v>General Ward</v>
      </c>
      <c r="R352">
        <f>_xlfn.XLOOKUP(Patientsdetails9[[#This Row],[Patient_ID]],Hospitalvisits[Patient_ID],Hospitalvisits[Doctor_ID])</f>
        <v>164</v>
      </c>
      <c r="S352" t="str">
        <f>_xlfn.XLOOKUP(Patientsdetails9[[#This Row],[Doctor ID]],Medicals[Doctor_ID],Medicals[Department])</f>
        <v>Orthopedics</v>
      </c>
      <c r="T352">
        <f>_xlfn.XLOOKUP(Patientsdetails9[[#This Row],[Doctor ID]],Medicals[Doctor_ID],Medicals[Nurse_to_Patient_Ratio])</f>
        <v>7</v>
      </c>
      <c r="U352">
        <f>IFERROR(_xlfn.XLOOKUP(Patientsdetails9[[#This Row],[Patient_ID]],Emergency[Patient_ID],Emergency[ER_Visit_ID]),"No Visit")</f>
        <v>570</v>
      </c>
    </row>
    <row r="353" spans="1:21">
      <c r="A353">
        <v>390</v>
      </c>
      <c r="B353" t="s">
        <v>403</v>
      </c>
      <c r="C353">
        <v>32</v>
      </c>
      <c r="D353" t="s">
        <v>12</v>
      </c>
      <c r="E353" t="s">
        <v>16</v>
      </c>
      <c r="F353">
        <v>20.356431468468411</v>
      </c>
      <c r="G353">
        <v>0</v>
      </c>
      <c r="H353">
        <v>8</v>
      </c>
      <c r="I353">
        <f>_xlfn.XLOOKUP(Patientsdetails9[[#This Row],[Patient_ID]],Hospitalvisits[Patient_ID],Hospitalvisits[Admission_Date])</f>
        <v>44592</v>
      </c>
      <c r="J353">
        <f>_xlfn.XLOOKUP(Patientsdetails9[[#This Row],[Patient_ID]],Hospitalvisits[Patient_ID],Hospitalvisits[Discharge_Date])</f>
        <v>44596</v>
      </c>
      <c r="K353">
        <f>Patientsdetails9[[#This Row],[Discharge Date]]-Patientsdetails9[[#This Row],[Admission Date]]</f>
        <v>4</v>
      </c>
      <c r="L353" t="str">
        <f>_xlfn.XLOOKUP(Patientsdetails9[[#This Row],[Patient_ID]],Hospitalvisits[Patient_ID],Hospitalvisits[Medical_Condition])</f>
        <v>Arthritis</v>
      </c>
      <c r="M353" t="str">
        <f>_xlfn.XLOOKUP(Patientsdetails9[[#This Row],[Patient_ID]],Hospitalvisits[Patient_ID],Hospitalvisits[Department])</f>
        <v>Orthopedics</v>
      </c>
      <c r="N353">
        <f>_xlfn.XLOOKUP(Patientsdetails9[[#This Row],[Patient_ID]],Financials[Patient_ID],Financials[Total_Bill_Amount])</f>
        <v>8425</v>
      </c>
      <c r="O353">
        <f>VLOOKUP(Patientsdetails9[[#This Row],[Patient_ID]],Financials[],5,FALSE)</f>
        <v>4340.7723611589436</v>
      </c>
      <c r="P353">
        <f>VLOOKUP(Patientsdetails9[[#This Row],[Patient_ID]],Financials[],6,FALSE)</f>
        <v>4084.227638841056</v>
      </c>
      <c r="Q353" t="str">
        <f>+_xlfn.XLOOKUP(Patientsdetails9[[#This Row],[Patient_ID]],Hospitalvisits[Patient_ID],Hospitalvisits[Hospital_Bed])</f>
        <v>Private Room</v>
      </c>
      <c r="R353">
        <f>_xlfn.XLOOKUP(Patientsdetails9[[#This Row],[Patient_ID]],Hospitalvisits[Patient_ID],Hospitalvisits[Doctor_ID])</f>
        <v>47</v>
      </c>
      <c r="S353" t="str">
        <f>_xlfn.XLOOKUP(Patientsdetails9[[#This Row],[Doctor ID]],Medicals[Doctor_ID],Medicals[Department])</f>
        <v>Oncology</v>
      </c>
      <c r="T353">
        <f>_xlfn.XLOOKUP(Patientsdetails9[[#This Row],[Doctor ID]],Medicals[Doctor_ID],Medicals[Nurse_to_Patient_Ratio])</f>
        <v>10</v>
      </c>
      <c r="U353">
        <f>IFERROR(_xlfn.XLOOKUP(Patientsdetails9[[#This Row],[Patient_ID]],Emergency[Patient_ID],Emergency[ER_Visit_ID]),"No Visit")</f>
        <v>710</v>
      </c>
    </row>
    <row r="354" spans="1:21">
      <c r="A354">
        <v>391</v>
      </c>
      <c r="B354" t="s">
        <v>404</v>
      </c>
      <c r="C354">
        <v>48</v>
      </c>
      <c r="D354" t="s">
        <v>9</v>
      </c>
      <c r="E354" t="s">
        <v>10</v>
      </c>
      <c r="F354">
        <v>17.994543067574039</v>
      </c>
      <c r="G354">
        <v>5</v>
      </c>
      <c r="H354">
        <v>4</v>
      </c>
      <c r="I354">
        <f>_xlfn.XLOOKUP(Patientsdetails9[[#This Row],[Patient_ID]],Hospitalvisits[Patient_ID],Hospitalvisits[Admission_Date])</f>
        <v>44714</v>
      </c>
      <c r="J354">
        <f>_xlfn.XLOOKUP(Patientsdetails9[[#This Row],[Patient_ID]],Hospitalvisits[Patient_ID],Hospitalvisits[Discharge_Date])</f>
        <v>44732</v>
      </c>
      <c r="K354">
        <f>Patientsdetails9[[#This Row],[Discharge Date]]-Patientsdetails9[[#This Row],[Admission Date]]</f>
        <v>18</v>
      </c>
      <c r="L354" t="str">
        <f>_xlfn.XLOOKUP(Patientsdetails9[[#This Row],[Patient_ID]],Hospitalvisits[Patient_ID],Hospitalvisits[Medical_Condition])</f>
        <v>Cancer</v>
      </c>
      <c r="M354" t="str">
        <f>_xlfn.XLOOKUP(Patientsdetails9[[#This Row],[Patient_ID]],Hospitalvisits[Patient_ID],Hospitalvisits[Department])</f>
        <v>Oncology</v>
      </c>
      <c r="N354">
        <f>_xlfn.XLOOKUP(Patientsdetails9[[#This Row],[Patient_ID]],Financials[Patient_ID],Financials[Total_Bill_Amount])</f>
        <v>41546</v>
      </c>
      <c r="O354">
        <f>VLOOKUP(Patientsdetails9[[#This Row],[Patient_ID]],Financials[],5,FALSE)</f>
        <v>29755.38596749998</v>
      </c>
      <c r="P354">
        <f>VLOOKUP(Patientsdetails9[[#This Row],[Patient_ID]],Financials[],6,FALSE)</f>
        <v>11790.61403250002</v>
      </c>
      <c r="Q354" t="str">
        <f>+_xlfn.XLOOKUP(Patientsdetails9[[#This Row],[Patient_ID]],Hospitalvisits[Patient_ID],Hospitalvisits[Hospital_Bed])</f>
        <v>Semi-Private Room</v>
      </c>
      <c r="R354">
        <f>_xlfn.XLOOKUP(Patientsdetails9[[#This Row],[Patient_ID]],Hospitalvisits[Patient_ID],Hospitalvisits[Doctor_ID])</f>
        <v>13</v>
      </c>
      <c r="S354" t="str">
        <f>_xlfn.XLOOKUP(Patientsdetails9[[#This Row],[Doctor ID]],Medicals[Doctor_ID],Medicals[Department])</f>
        <v>Orthopedics</v>
      </c>
      <c r="T354">
        <f>_xlfn.XLOOKUP(Patientsdetails9[[#This Row],[Doctor ID]],Medicals[Doctor_ID],Medicals[Nurse_to_Patient_Ratio])</f>
        <v>14</v>
      </c>
      <c r="U354">
        <f>IFERROR(_xlfn.XLOOKUP(Patientsdetails9[[#This Row],[Patient_ID]],Emergency[Patient_ID],Emergency[ER_Visit_ID]),"No Visit")</f>
        <v>345</v>
      </c>
    </row>
    <row r="355" spans="1:21">
      <c r="A355">
        <v>392</v>
      </c>
      <c r="B355" t="s">
        <v>405</v>
      </c>
      <c r="C355">
        <v>21</v>
      </c>
      <c r="D355" t="s">
        <v>12</v>
      </c>
      <c r="E355" t="s">
        <v>13</v>
      </c>
      <c r="F355">
        <v>20.201588441005899</v>
      </c>
      <c r="G355">
        <v>1</v>
      </c>
      <c r="H355">
        <v>2</v>
      </c>
      <c r="I355">
        <f>_xlfn.XLOOKUP(Patientsdetails9[[#This Row],[Patient_ID]],Hospitalvisits[Patient_ID],Hospitalvisits[Admission_Date])</f>
        <v>45589</v>
      </c>
      <c r="J355">
        <f>_xlfn.XLOOKUP(Patientsdetails9[[#This Row],[Patient_ID]],Hospitalvisits[Patient_ID],Hospitalvisits[Discharge_Date])</f>
        <v>45593</v>
      </c>
      <c r="K355">
        <f>Patientsdetails9[[#This Row],[Discharge Date]]-Patientsdetails9[[#This Row],[Admission Date]]</f>
        <v>4</v>
      </c>
      <c r="L355" t="str">
        <f>_xlfn.XLOOKUP(Patientsdetails9[[#This Row],[Patient_ID]],Hospitalvisits[Patient_ID],Hospitalvisits[Medical_Condition])</f>
        <v>Internal Bleeding</v>
      </c>
      <c r="M355" t="str">
        <f>_xlfn.XLOOKUP(Patientsdetails9[[#This Row],[Patient_ID]],Hospitalvisits[Patient_ID],Hospitalvisits[Department])</f>
        <v>Emergency</v>
      </c>
      <c r="N355">
        <f>_xlfn.XLOOKUP(Patientsdetails9[[#This Row],[Patient_ID]],Financials[Patient_ID],Financials[Total_Bill_Amount])</f>
        <v>12228</v>
      </c>
      <c r="O355">
        <f>VLOOKUP(Patientsdetails9[[#This Row],[Patient_ID]],Financials[],5,FALSE)</f>
        <v>9171.677517940856</v>
      </c>
      <c r="P355">
        <f>VLOOKUP(Patientsdetails9[[#This Row],[Patient_ID]],Financials[],6,FALSE)</f>
        <v>3056.322482059144</v>
      </c>
      <c r="Q355" t="str">
        <f>+_xlfn.XLOOKUP(Patientsdetails9[[#This Row],[Patient_ID]],Hospitalvisits[Patient_ID],Hospitalvisits[Hospital_Bed])</f>
        <v>Semi-Private Room</v>
      </c>
      <c r="R355">
        <f>_xlfn.XLOOKUP(Patientsdetails9[[#This Row],[Patient_ID]],Hospitalvisits[Patient_ID],Hospitalvisits[Doctor_ID])</f>
        <v>47</v>
      </c>
      <c r="S355" t="str">
        <f>_xlfn.XLOOKUP(Patientsdetails9[[#This Row],[Doctor ID]],Medicals[Doctor_ID],Medicals[Department])</f>
        <v>Oncology</v>
      </c>
      <c r="T355">
        <f>_xlfn.XLOOKUP(Patientsdetails9[[#This Row],[Doctor ID]],Medicals[Doctor_ID],Medicals[Nurse_to_Patient_Ratio])</f>
        <v>10</v>
      </c>
      <c r="U355">
        <f>IFERROR(_xlfn.XLOOKUP(Patientsdetails9[[#This Row],[Patient_ID]],Emergency[Patient_ID],Emergency[ER_Visit_ID]),"No Visit")</f>
        <v>261</v>
      </c>
    </row>
    <row r="356" spans="1:21">
      <c r="A356">
        <v>393</v>
      </c>
      <c r="B356" t="s">
        <v>406</v>
      </c>
      <c r="C356">
        <v>87</v>
      </c>
      <c r="D356" t="s">
        <v>9</v>
      </c>
      <c r="E356" t="s">
        <v>16</v>
      </c>
      <c r="F356">
        <v>29.877461352824771</v>
      </c>
      <c r="G356">
        <v>4</v>
      </c>
      <c r="H356">
        <v>8</v>
      </c>
      <c r="I356">
        <f>_xlfn.XLOOKUP(Patientsdetails9[[#This Row],[Patient_ID]],Hospitalvisits[Patient_ID],Hospitalvisits[Admission_Date])</f>
        <v>44672</v>
      </c>
      <c r="J356">
        <f>_xlfn.XLOOKUP(Patientsdetails9[[#This Row],[Patient_ID]],Hospitalvisits[Patient_ID],Hospitalvisits[Discharge_Date])</f>
        <v>44682</v>
      </c>
      <c r="K356">
        <f>Patientsdetails9[[#This Row],[Discharge Date]]-Patientsdetails9[[#This Row],[Admission Date]]</f>
        <v>10</v>
      </c>
      <c r="L356" t="str">
        <f>_xlfn.XLOOKUP(Patientsdetails9[[#This Row],[Patient_ID]],Hospitalvisits[Patient_ID],Hospitalvisits[Medical_Condition])</f>
        <v>Severe Trauma</v>
      </c>
      <c r="M356" t="str">
        <f>_xlfn.XLOOKUP(Patientsdetails9[[#This Row],[Patient_ID]],Hospitalvisits[Patient_ID],Hospitalvisits[Department])</f>
        <v>Emergency</v>
      </c>
      <c r="N356">
        <f>_xlfn.XLOOKUP(Patientsdetails9[[#This Row],[Patient_ID]],Financials[Patient_ID],Financials[Total_Bill_Amount])</f>
        <v>6362</v>
      </c>
      <c r="O356">
        <f>VLOOKUP(Patientsdetails9[[#This Row],[Patient_ID]],Financials[],5,FALSE)</f>
        <v>3562.250238368737</v>
      </c>
      <c r="P356">
        <f>VLOOKUP(Patientsdetails9[[#This Row],[Patient_ID]],Financials[],6,FALSE)</f>
        <v>2799.749761631263</v>
      </c>
      <c r="Q356" t="str">
        <f>+_xlfn.XLOOKUP(Patientsdetails9[[#This Row],[Patient_ID]],Hospitalvisits[Patient_ID],Hospitalvisits[Hospital_Bed])</f>
        <v>Private Room</v>
      </c>
      <c r="R356">
        <f>_xlfn.XLOOKUP(Patientsdetails9[[#This Row],[Patient_ID]],Hospitalvisits[Patient_ID],Hospitalvisits[Doctor_ID])</f>
        <v>148</v>
      </c>
      <c r="S356" t="str">
        <f>_xlfn.XLOOKUP(Patientsdetails9[[#This Row],[Doctor ID]],Medicals[Doctor_ID],Medicals[Department])</f>
        <v>Oncology</v>
      </c>
      <c r="T356">
        <f>_xlfn.XLOOKUP(Patientsdetails9[[#This Row],[Doctor ID]],Medicals[Doctor_ID],Medicals[Nurse_to_Patient_Ratio])</f>
        <v>26</v>
      </c>
      <c r="U356">
        <f>IFERROR(_xlfn.XLOOKUP(Patientsdetails9[[#This Row],[Patient_ID]],Emergency[Patient_ID],Emergency[ER_Visit_ID]),"No Visit")</f>
        <v>776</v>
      </c>
    </row>
    <row r="357" spans="1:21">
      <c r="A357">
        <v>394</v>
      </c>
      <c r="B357" t="s">
        <v>407</v>
      </c>
      <c r="C357">
        <v>58</v>
      </c>
      <c r="D357" t="s">
        <v>12</v>
      </c>
      <c r="E357" t="s">
        <v>16</v>
      </c>
      <c r="F357">
        <v>30.885552374089581</v>
      </c>
      <c r="G357">
        <v>5</v>
      </c>
      <c r="H357">
        <v>2</v>
      </c>
      <c r="I357">
        <f>_xlfn.XLOOKUP(Patientsdetails9[[#This Row],[Patient_ID]],Hospitalvisits[Patient_ID],Hospitalvisits[Admission_Date])</f>
        <v>44770</v>
      </c>
      <c r="J357">
        <f>_xlfn.XLOOKUP(Patientsdetails9[[#This Row],[Patient_ID]],Hospitalvisits[Patient_ID],Hospitalvisits[Discharge_Date])</f>
        <v>44777</v>
      </c>
      <c r="K357">
        <f>Patientsdetails9[[#This Row],[Discharge Date]]-Patientsdetails9[[#This Row],[Admission Date]]</f>
        <v>7</v>
      </c>
      <c r="L357" t="str">
        <f>_xlfn.XLOOKUP(Patientsdetails9[[#This Row],[Patient_ID]],Hospitalvisits[Patient_ID],Hospitalvisits[Medical_Condition])</f>
        <v>Seizures</v>
      </c>
      <c r="M357" t="str">
        <f>_xlfn.XLOOKUP(Patientsdetails9[[#This Row],[Patient_ID]],Hospitalvisits[Patient_ID],Hospitalvisits[Department])</f>
        <v>Neurology</v>
      </c>
      <c r="N357">
        <f>_xlfn.XLOOKUP(Patientsdetails9[[#This Row],[Patient_ID]],Financials[Patient_ID],Financials[Total_Bill_Amount])</f>
        <v>22621</v>
      </c>
      <c r="O357">
        <f>VLOOKUP(Patientsdetails9[[#This Row],[Patient_ID]],Financials[],5,FALSE)</f>
        <v>13079.34011589635</v>
      </c>
      <c r="P357">
        <f>VLOOKUP(Patientsdetails9[[#This Row],[Patient_ID]],Financials[],6,FALSE)</f>
        <v>9541.6598841036521</v>
      </c>
      <c r="Q357" t="str">
        <f>+_xlfn.XLOOKUP(Patientsdetails9[[#This Row],[Patient_ID]],Hospitalvisits[Patient_ID],Hospitalvisits[Hospital_Bed])</f>
        <v>General Ward</v>
      </c>
      <c r="R357">
        <f>_xlfn.XLOOKUP(Patientsdetails9[[#This Row],[Patient_ID]],Hospitalvisits[Patient_ID],Hospitalvisits[Doctor_ID])</f>
        <v>100</v>
      </c>
      <c r="S357" t="str">
        <f>_xlfn.XLOOKUP(Patientsdetails9[[#This Row],[Doctor ID]],Medicals[Doctor_ID],Medicals[Department])</f>
        <v>Orthopedics</v>
      </c>
      <c r="T357">
        <f>_xlfn.XLOOKUP(Patientsdetails9[[#This Row],[Doctor ID]],Medicals[Doctor_ID],Medicals[Nurse_to_Patient_Ratio])</f>
        <v>14</v>
      </c>
      <c r="U357">
        <f>IFERROR(_xlfn.XLOOKUP(Patientsdetails9[[#This Row],[Patient_ID]],Emergency[Patient_ID],Emergency[ER_Visit_ID]),"No Visit")</f>
        <v>1238</v>
      </c>
    </row>
    <row r="358" spans="1:21">
      <c r="A358">
        <v>395</v>
      </c>
      <c r="B358" t="s">
        <v>408</v>
      </c>
      <c r="C358">
        <v>24</v>
      </c>
      <c r="D358" t="s">
        <v>12</v>
      </c>
      <c r="E358" t="s">
        <v>10</v>
      </c>
      <c r="F358">
        <v>33.167321770446911</v>
      </c>
      <c r="G358">
        <v>0</v>
      </c>
      <c r="H358">
        <v>3</v>
      </c>
      <c r="I358">
        <f>_xlfn.XLOOKUP(Patientsdetails9[[#This Row],[Patient_ID]],Hospitalvisits[Patient_ID],Hospitalvisits[Admission_Date])</f>
        <v>44605</v>
      </c>
      <c r="J358">
        <f>_xlfn.XLOOKUP(Patientsdetails9[[#This Row],[Patient_ID]],Hospitalvisits[Patient_ID],Hospitalvisits[Discharge_Date])</f>
        <v>44609</v>
      </c>
      <c r="K358">
        <f>Patientsdetails9[[#This Row],[Discharge Date]]-Patientsdetails9[[#This Row],[Admission Date]]</f>
        <v>4</v>
      </c>
      <c r="L358" t="str">
        <f>_xlfn.XLOOKUP(Patientsdetails9[[#This Row],[Patient_ID]],Hospitalvisits[Patient_ID],Hospitalvisits[Medical_Condition])</f>
        <v>Heart Attack (STEMI)</v>
      </c>
      <c r="M358" t="str">
        <f>_xlfn.XLOOKUP(Patientsdetails9[[#This Row],[Patient_ID]],Hospitalvisits[Patient_ID],Hospitalvisits[Department])</f>
        <v>Cardiology</v>
      </c>
      <c r="N358">
        <f>_xlfn.XLOOKUP(Patientsdetails9[[#This Row],[Patient_ID]],Financials[Patient_ID],Financials[Total_Bill_Amount])</f>
        <v>16071</v>
      </c>
      <c r="O358">
        <f>VLOOKUP(Patientsdetails9[[#This Row],[Patient_ID]],Financials[],5,FALSE)</f>
        <v>14284.97562014779</v>
      </c>
      <c r="P358">
        <f>VLOOKUP(Patientsdetails9[[#This Row],[Patient_ID]],Financials[],6,FALSE)</f>
        <v>1786.024379852211</v>
      </c>
      <c r="Q358" t="str">
        <f>+_xlfn.XLOOKUP(Patientsdetails9[[#This Row],[Patient_ID]],Hospitalvisits[Patient_ID],Hospitalvisits[Hospital_Bed])</f>
        <v>General Ward</v>
      </c>
      <c r="R358">
        <f>_xlfn.XLOOKUP(Patientsdetails9[[#This Row],[Patient_ID]],Hospitalvisits[Patient_ID],Hospitalvisits[Doctor_ID])</f>
        <v>60</v>
      </c>
      <c r="S358" t="str">
        <f>_xlfn.XLOOKUP(Patientsdetails9[[#This Row],[Doctor ID]],Medicals[Doctor_ID],Medicals[Department])</f>
        <v>Pediatrics</v>
      </c>
      <c r="T358">
        <f>_xlfn.XLOOKUP(Patientsdetails9[[#This Row],[Doctor ID]],Medicals[Doctor_ID],Medicals[Nurse_to_Patient_Ratio])</f>
        <v>8</v>
      </c>
      <c r="U358">
        <f>IFERROR(_xlfn.XLOOKUP(Patientsdetails9[[#This Row],[Patient_ID]],Emergency[Patient_ID],Emergency[ER_Visit_ID]),"No Visit")</f>
        <v>109</v>
      </c>
    </row>
    <row r="359" spans="1:21">
      <c r="A359">
        <v>396</v>
      </c>
      <c r="B359" t="s">
        <v>409</v>
      </c>
      <c r="C359">
        <v>80</v>
      </c>
      <c r="D359" t="s">
        <v>9</v>
      </c>
      <c r="E359" t="s">
        <v>16</v>
      </c>
      <c r="F359">
        <v>28.485578845908851</v>
      </c>
      <c r="G359">
        <v>1</v>
      </c>
      <c r="H359">
        <v>1</v>
      </c>
      <c r="I359">
        <f>_xlfn.XLOOKUP(Patientsdetails9[[#This Row],[Patient_ID]],Hospitalvisits[Patient_ID],Hospitalvisits[Admission_Date])</f>
        <v>45155</v>
      </c>
      <c r="J359">
        <f>_xlfn.XLOOKUP(Patientsdetails9[[#This Row],[Patient_ID]],Hospitalvisits[Patient_ID],Hospitalvisits[Discharge_Date])</f>
        <v>45157</v>
      </c>
      <c r="K359">
        <f>Patientsdetails9[[#This Row],[Discharge Date]]-Patientsdetails9[[#This Row],[Admission Date]]</f>
        <v>2</v>
      </c>
      <c r="L359" t="str">
        <f>_xlfn.XLOOKUP(Patientsdetails9[[#This Row],[Patient_ID]],Hospitalvisits[Patient_ID],Hospitalvisits[Medical_Condition])</f>
        <v>Allergies</v>
      </c>
      <c r="M359" t="str">
        <f>_xlfn.XLOOKUP(Patientsdetails9[[#This Row],[Patient_ID]],Hospitalvisits[Patient_ID],Hospitalvisits[Department])</f>
        <v>Pediatrics</v>
      </c>
      <c r="N359">
        <f>_xlfn.XLOOKUP(Patientsdetails9[[#This Row],[Patient_ID]],Financials[Patient_ID],Financials[Total_Bill_Amount])</f>
        <v>7772</v>
      </c>
      <c r="O359">
        <f>VLOOKUP(Patientsdetails9[[#This Row],[Patient_ID]],Financials[],5,FALSE)</f>
        <v>4181.8789732369196</v>
      </c>
      <c r="P359">
        <f>VLOOKUP(Patientsdetails9[[#This Row],[Patient_ID]],Financials[],6,FALSE)</f>
        <v>3590.12102676308</v>
      </c>
      <c r="Q359" t="str">
        <f>+_xlfn.XLOOKUP(Patientsdetails9[[#This Row],[Patient_ID]],Hospitalvisits[Patient_ID],Hospitalvisits[Hospital_Bed])</f>
        <v>Semi-Private Room</v>
      </c>
      <c r="R359">
        <f>_xlfn.XLOOKUP(Patientsdetails9[[#This Row],[Patient_ID]],Hospitalvisits[Patient_ID],Hospitalvisits[Doctor_ID])</f>
        <v>155</v>
      </c>
      <c r="S359" t="str">
        <f>_xlfn.XLOOKUP(Patientsdetails9[[#This Row],[Doctor ID]],Medicals[Doctor_ID],Medicals[Department])</f>
        <v>Neurology</v>
      </c>
      <c r="T359">
        <f>_xlfn.XLOOKUP(Patientsdetails9[[#This Row],[Doctor ID]],Medicals[Doctor_ID],Medicals[Nurse_to_Patient_Ratio])</f>
        <v>12</v>
      </c>
      <c r="U359">
        <f>IFERROR(_xlfn.XLOOKUP(Patientsdetails9[[#This Row],[Patient_ID]],Emergency[Patient_ID],Emergency[ER_Visit_ID]),"No Visit")</f>
        <v>494</v>
      </c>
    </row>
    <row r="360" spans="1:21">
      <c r="A360">
        <v>397</v>
      </c>
      <c r="B360" t="s">
        <v>410</v>
      </c>
      <c r="C360">
        <v>28</v>
      </c>
      <c r="D360" t="s">
        <v>12</v>
      </c>
      <c r="E360" t="s">
        <v>18</v>
      </c>
      <c r="F360">
        <v>21.56938731583092</v>
      </c>
      <c r="G360">
        <v>4</v>
      </c>
      <c r="H360">
        <v>7</v>
      </c>
      <c r="I360">
        <f>_xlfn.XLOOKUP(Patientsdetails9[[#This Row],[Patient_ID]],Hospitalvisits[Patient_ID],Hospitalvisits[Admission_Date])</f>
        <v>44841</v>
      </c>
      <c r="J360">
        <f>_xlfn.XLOOKUP(Patientsdetails9[[#This Row],[Patient_ID]],Hospitalvisits[Patient_ID],Hospitalvisits[Discharge_Date])</f>
        <v>44847</v>
      </c>
      <c r="K360">
        <f>Patientsdetails9[[#This Row],[Discharge Date]]-Patientsdetails9[[#This Row],[Admission Date]]</f>
        <v>6</v>
      </c>
      <c r="L360" t="str">
        <f>_xlfn.XLOOKUP(Patientsdetails9[[#This Row],[Patient_ID]],Hospitalvisits[Patient_ID],Hospitalvisits[Medical_Condition])</f>
        <v>Stroke</v>
      </c>
      <c r="M360" t="str">
        <f>_xlfn.XLOOKUP(Patientsdetails9[[#This Row],[Patient_ID]],Hospitalvisits[Patient_ID],Hospitalvisits[Department])</f>
        <v>Neurology</v>
      </c>
      <c r="N360">
        <f>_xlfn.XLOOKUP(Patientsdetails9[[#This Row],[Patient_ID]],Financials[Patient_ID],Financials[Total_Bill_Amount])</f>
        <v>40657</v>
      </c>
      <c r="O360">
        <f>VLOOKUP(Patientsdetails9[[#This Row],[Patient_ID]],Financials[],5,FALSE)</f>
        <v>34245.926386910964</v>
      </c>
      <c r="P360">
        <f>VLOOKUP(Patientsdetails9[[#This Row],[Patient_ID]],Financials[],6,FALSE)</f>
        <v>6411.0736130890436</v>
      </c>
      <c r="Q360" t="str">
        <f>+_xlfn.XLOOKUP(Patientsdetails9[[#This Row],[Patient_ID]],Hospitalvisits[Patient_ID],Hospitalvisits[Hospital_Bed])</f>
        <v>ICU</v>
      </c>
      <c r="R360">
        <f>_xlfn.XLOOKUP(Patientsdetails9[[#This Row],[Patient_ID]],Hospitalvisits[Patient_ID],Hospitalvisits[Doctor_ID])</f>
        <v>10</v>
      </c>
      <c r="S360" t="str">
        <f>_xlfn.XLOOKUP(Patientsdetails9[[#This Row],[Doctor ID]],Medicals[Doctor_ID],Medicals[Department])</f>
        <v>Oncology</v>
      </c>
      <c r="T360">
        <f>_xlfn.XLOOKUP(Patientsdetails9[[#This Row],[Doctor ID]],Medicals[Doctor_ID],Medicals[Nurse_to_Patient_Ratio])</f>
        <v>10</v>
      </c>
      <c r="U360" t="str">
        <f>IFERROR(_xlfn.XLOOKUP(Patientsdetails9[[#This Row],[Patient_ID]],Emergency[Patient_ID],Emergency[ER_Visit_ID]),"No Visit")</f>
        <v>No Visit</v>
      </c>
    </row>
    <row r="361" spans="1:21">
      <c r="A361">
        <v>398</v>
      </c>
      <c r="B361" t="s">
        <v>411</v>
      </c>
      <c r="C361">
        <v>85</v>
      </c>
      <c r="D361" t="s">
        <v>9</v>
      </c>
      <c r="E361" t="s">
        <v>10</v>
      </c>
      <c r="F361">
        <v>29.54794415027871</v>
      </c>
      <c r="G361">
        <v>0</v>
      </c>
      <c r="H361">
        <v>3</v>
      </c>
      <c r="I361">
        <f>_xlfn.XLOOKUP(Patientsdetails9[[#This Row],[Patient_ID]],Hospitalvisits[Patient_ID],Hospitalvisits[Admission_Date])</f>
        <v>45272</v>
      </c>
      <c r="J361">
        <f>_xlfn.XLOOKUP(Patientsdetails9[[#This Row],[Patient_ID]],Hospitalvisits[Patient_ID],Hospitalvisits[Discharge_Date])</f>
        <v>45277</v>
      </c>
      <c r="K361">
        <f>Patientsdetails9[[#This Row],[Discharge Date]]-Patientsdetails9[[#This Row],[Admission Date]]</f>
        <v>5</v>
      </c>
      <c r="L361" t="str">
        <f>_xlfn.XLOOKUP(Patientsdetails9[[#This Row],[Patient_ID]],Hospitalvisits[Patient_ID],Hospitalvisits[Medical_Condition])</f>
        <v>Fracture</v>
      </c>
      <c r="M361" t="str">
        <f>_xlfn.XLOOKUP(Patientsdetails9[[#This Row],[Patient_ID]],Hospitalvisits[Patient_ID],Hospitalvisits[Department])</f>
        <v>Orthopedics</v>
      </c>
      <c r="N361">
        <f>_xlfn.XLOOKUP(Patientsdetails9[[#This Row],[Patient_ID]],Financials[Patient_ID],Financials[Total_Bill_Amount])</f>
        <v>12558</v>
      </c>
      <c r="O361">
        <f>VLOOKUP(Patientsdetails9[[#This Row],[Patient_ID]],Financials[],5,FALSE)</f>
        <v>9619.3382056449609</v>
      </c>
      <c r="P361">
        <f>VLOOKUP(Patientsdetails9[[#This Row],[Patient_ID]],Financials[],6,FALSE)</f>
        <v>2938.6617943550391</v>
      </c>
      <c r="Q361" t="str">
        <f>+_xlfn.XLOOKUP(Patientsdetails9[[#This Row],[Patient_ID]],Hospitalvisits[Patient_ID],Hospitalvisits[Hospital_Bed])</f>
        <v>General Ward</v>
      </c>
      <c r="R361">
        <f>_xlfn.XLOOKUP(Patientsdetails9[[#This Row],[Patient_ID]],Hospitalvisits[Patient_ID],Hospitalvisits[Doctor_ID])</f>
        <v>143</v>
      </c>
      <c r="S361" t="str">
        <f>_xlfn.XLOOKUP(Patientsdetails9[[#This Row],[Doctor ID]],Medicals[Doctor_ID],Medicals[Department])</f>
        <v>Oncology</v>
      </c>
      <c r="T361">
        <f>_xlfn.XLOOKUP(Patientsdetails9[[#This Row],[Doctor ID]],Medicals[Doctor_ID],Medicals[Nurse_to_Patient_Ratio])</f>
        <v>8</v>
      </c>
      <c r="U361">
        <f>IFERROR(_xlfn.XLOOKUP(Patientsdetails9[[#This Row],[Patient_ID]],Emergency[Patient_ID],Emergency[ER_Visit_ID]),"No Visit")</f>
        <v>304</v>
      </c>
    </row>
    <row r="362" spans="1:21">
      <c r="A362">
        <v>399</v>
      </c>
      <c r="B362" t="s">
        <v>412</v>
      </c>
      <c r="C362">
        <v>18</v>
      </c>
      <c r="D362" t="s">
        <v>9</v>
      </c>
      <c r="E362" t="s">
        <v>16</v>
      </c>
      <c r="F362">
        <v>17.651455263964539</v>
      </c>
      <c r="G362">
        <v>3</v>
      </c>
      <c r="H362">
        <v>8</v>
      </c>
      <c r="I362">
        <f>_xlfn.XLOOKUP(Patientsdetails9[[#This Row],[Patient_ID]],Hospitalvisits[Patient_ID],Hospitalvisits[Admission_Date])</f>
        <v>45566</v>
      </c>
      <c r="J362">
        <f>_xlfn.XLOOKUP(Patientsdetails9[[#This Row],[Patient_ID]],Hospitalvisits[Patient_ID],Hospitalvisits[Discharge_Date])</f>
        <v>45571</v>
      </c>
      <c r="K362">
        <f>Patientsdetails9[[#This Row],[Discharge Date]]-Patientsdetails9[[#This Row],[Admission Date]]</f>
        <v>5</v>
      </c>
      <c r="L362" t="str">
        <f>_xlfn.XLOOKUP(Patientsdetails9[[#This Row],[Patient_ID]],Hospitalvisits[Patient_ID],Hospitalvisits[Medical_Condition])</f>
        <v>Fracture</v>
      </c>
      <c r="M362" t="str">
        <f>_xlfn.XLOOKUP(Patientsdetails9[[#This Row],[Patient_ID]],Hospitalvisits[Patient_ID],Hospitalvisits[Department])</f>
        <v>Orthopedics</v>
      </c>
      <c r="N362">
        <f>_xlfn.XLOOKUP(Patientsdetails9[[#This Row],[Patient_ID]],Financials[Patient_ID],Financials[Total_Bill_Amount])</f>
        <v>10852</v>
      </c>
      <c r="O362">
        <f>VLOOKUP(Patientsdetails9[[#This Row],[Patient_ID]],Financials[],5,FALSE)</f>
        <v>9241.7161244797189</v>
      </c>
      <c r="P362">
        <f>VLOOKUP(Patientsdetails9[[#This Row],[Patient_ID]],Financials[],6,FALSE)</f>
        <v>1610.2838755202811</v>
      </c>
      <c r="Q362" t="str">
        <f>+_xlfn.XLOOKUP(Patientsdetails9[[#This Row],[Patient_ID]],Hospitalvisits[Patient_ID],Hospitalvisits[Hospital_Bed])</f>
        <v>Semi-Private Room</v>
      </c>
      <c r="R362">
        <f>_xlfn.XLOOKUP(Patientsdetails9[[#This Row],[Patient_ID]],Hospitalvisits[Patient_ID],Hospitalvisits[Doctor_ID])</f>
        <v>68</v>
      </c>
      <c r="S362" t="str">
        <f>_xlfn.XLOOKUP(Patientsdetails9[[#This Row],[Doctor ID]],Medicals[Doctor_ID],Medicals[Department])</f>
        <v>Neurology</v>
      </c>
      <c r="T362">
        <f>_xlfn.XLOOKUP(Patientsdetails9[[#This Row],[Doctor ID]],Medicals[Doctor_ID],Medicals[Nurse_to_Patient_Ratio])</f>
        <v>23</v>
      </c>
      <c r="U362">
        <f>IFERROR(_xlfn.XLOOKUP(Patientsdetails9[[#This Row],[Patient_ID]],Emergency[Patient_ID],Emergency[ER_Visit_ID]),"No Visit")</f>
        <v>186</v>
      </c>
    </row>
    <row r="363" spans="1:21">
      <c r="A363">
        <v>400</v>
      </c>
      <c r="B363" t="s">
        <v>413</v>
      </c>
      <c r="C363">
        <v>83</v>
      </c>
      <c r="D363" t="s">
        <v>9</v>
      </c>
      <c r="E363" t="s">
        <v>18</v>
      </c>
      <c r="F363">
        <v>16.350246706077911</v>
      </c>
      <c r="G363">
        <v>4</v>
      </c>
      <c r="H363">
        <v>8</v>
      </c>
      <c r="I363">
        <f>_xlfn.XLOOKUP(Patientsdetails9[[#This Row],[Patient_ID]],Hospitalvisits[Patient_ID],Hospitalvisits[Admission_Date])</f>
        <v>44766</v>
      </c>
      <c r="J363">
        <f>_xlfn.XLOOKUP(Patientsdetails9[[#This Row],[Patient_ID]],Hospitalvisits[Patient_ID],Hospitalvisits[Discharge_Date])</f>
        <v>44768</v>
      </c>
      <c r="K363">
        <f>Patientsdetails9[[#This Row],[Discharge Date]]-Patientsdetails9[[#This Row],[Admission Date]]</f>
        <v>2</v>
      </c>
      <c r="L363" t="str">
        <f>_xlfn.XLOOKUP(Patientsdetails9[[#This Row],[Patient_ID]],Hospitalvisits[Patient_ID],Hospitalvisits[Medical_Condition])</f>
        <v>Asthma</v>
      </c>
      <c r="M363" t="str">
        <f>_xlfn.XLOOKUP(Patientsdetails9[[#This Row],[Patient_ID]],Hospitalvisits[Patient_ID],Hospitalvisits[Department])</f>
        <v>Pediatrics</v>
      </c>
      <c r="N363">
        <f>_xlfn.XLOOKUP(Patientsdetails9[[#This Row],[Patient_ID]],Financials[Patient_ID],Financials[Total_Bill_Amount])</f>
        <v>21550</v>
      </c>
      <c r="O363">
        <f>VLOOKUP(Patientsdetails9[[#This Row],[Patient_ID]],Financials[],5,FALSE)</f>
        <v>18625.153990555369</v>
      </c>
      <c r="P363">
        <f>VLOOKUP(Patientsdetails9[[#This Row],[Patient_ID]],Financials[],6,FALSE)</f>
        <v>2924.8460094446309</v>
      </c>
      <c r="Q363" t="str">
        <f>+_xlfn.XLOOKUP(Patientsdetails9[[#This Row],[Patient_ID]],Hospitalvisits[Patient_ID],Hospitalvisits[Hospital_Bed])</f>
        <v>Semi-Private Room</v>
      </c>
      <c r="R363">
        <f>_xlfn.XLOOKUP(Patientsdetails9[[#This Row],[Patient_ID]],Hospitalvisits[Patient_ID],Hospitalvisits[Doctor_ID])</f>
        <v>66</v>
      </c>
      <c r="S363" t="str">
        <f>_xlfn.XLOOKUP(Patientsdetails9[[#This Row],[Doctor ID]],Medicals[Doctor_ID],Medicals[Department])</f>
        <v>Cardiology</v>
      </c>
      <c r="T363">
        <f>_xlfn.XLOOKUP(Patientsdetails9[[#This Row],[Doctor ID]],Medicals[Doctor_ID],Medicals[Nurse_to_Patient_Ratio])</f>
        <v>19</v>
      </c>
      <c r="U363">
        <f>IFERROR(_xlfn.XLOOKUP(Patientsdetails9[[#This Row],[Patient_ID]],Emergency[Patient_ID],Emergency[ER_Visit_ID]),"No Visit")</f>
        <v>456</v>
      </c>
    </row>
    <row r="364" spans="1:21">
      <c r="A364">
        <v>401</v>
      </c>
      <c r="B364" t="s">
        <v>414</v>
      </c>
      <c r="C364">
        <v>36</v>
      </c>
      <c r="D364" t="s">
        <v>12</v>
      </c>
      <c r="E364" t="s">
        <v>16</v>
      </c>
      <c r="F364">
        <v>31.58016781744811</v>
      </c>
      <c r="G364">
        <v>2</v>
      </c>
      <c r="H364">
        <v>5</v>
      </c>
      <c r="I364">
        <f>_xlfn.XLOOKUP(Patientsdetails9[[#This Row],[Patient_ID]],Hospitalvisits[Patient_ID],Hospitalvisits[Admission_Date])</f>
        <v>44827</v>
      </c>
      <c r="J364">
        <f>_xlfn.XLOOKUP(Patientsdetails9[[#This Row],[Patient_ID]],Hospitalvisits[Patient_ID],Hospitalvisits[Discharge_Date])</f>
        <v>44832</v>
      </c>
      <c r="K364">
        <f>Patientsdetails9[[#This Row],[Discharge Date]]-Patientsdetails9[[#This Row],[Admission Date]]</f>
        <v>5</v>
      </c>
      <c r="L364" t="str">
        <f>_xlfn.XLOOKUP(Patientsdetails9[[#This Row],[Patient_ID]],Hospitalvisits[Patient_ID],Hospitalvisits[Medical_Condition])</f>
        <v>Arthritis</v>
      </c>
      <c r="M364" t="str">
        <f>_xlfn.XLOOKUP(Patientsdetails9[[#This Row],[Patient_ID]],Hospitalvisits[Patient_ID],Hospitalvisits[Department])</f>
        <v>Orthopedics</v>
      </c>
      <c r="N364">
        <f>_xlfn.XLOOKUP(Patientsdetails9[[#This Row],[Patient_ID]],Financials[Patient_ID],Financials[Total_Bill_Amount])</f>
        <v>32242</v>
      </c>
      <c r="O364">
        <f>VLOOKUP(Patientsdetails9[[#This Row],[Patient_ID]],Financials[],5,FALSE)</f>
        <v>24268.280143501241</v>
      </c>
      <c r="P364">
        <f>VLOOKUP(Patientsdetails9[[#This Row],[Patient_ID]],Financials[],6,FALSE)</f>
        <v>7973.7198564987557</v>
      </c>
      <c r="Q364" t="str">
        <f>+_xlfn.XLOOKUP(Patientsdetails9[[#This Row],[Patient_ID]],Hospitalvisits[Patient_ID],Hospitalvisits[Hospital_Bed])</f>
        <v>General Ward</v>
      </c>
      <c r="R364">
        <f>_xlfn.XLOOKUP(Patientsdetails9[[#This Row],[Patient_ID]],Hospitalvisits[Patient_ID],Hospitalvisits[Doctor_ID])</f>
        <v>34</v>
      </c>
      <c r="S364" t="str">
        <f>_xlfn.XLOOKUP(Patientsdetails9[[#This Row],[Doctor ID]],Medicals[Doctor_ID],Medicals[Department])</f>
        <v>Emergency</v>
      </c>
      <c r="T364">
        <f>_xlfn.XLOOKUP(Patientsdetails9[[#This Row],[Doctor ID]],Medicals[Doctor_ID],Medicals[Nurse_to_Patient_Ratio])</f>
        <v>29</v>
      </c>
      <c r="U364">
        <f>IFERROR(_xlfn.XLOOKUP(Patientsdetails9[[#This Row],[Patient_ID]],Emergency[Patient_ID],Emergency[ER_Visit_ID]),"No Visit")</f>
        <v>378</v>
      </c>
    </row>
    <row r="365" spans="1:21">
      <c r="A365">
        <v>402</v>
      </c>
      <c r="B365" t="s">
        <v>415</v>
      </c>
      <c r="C365">
        <v>89</v>
      </c>
      <c r="D365" t="s">
        <v>9</v>
      </c>
      <c r="E365" t="s">
        <v>16</v>
      </c>
      <c r="F365">
        <v>33.389375150853283</v>
      </c>
      <c r="G365">
        <v>5</v>
      </c>
      <c r="H365">
        <v>6</v>
      </c>
      <c r="I365">
        <f>_xlfn.XLOOKUP(Patientsdetails9[[#This Row],[Patient_ID]],Hospitalvisits[Patient_ID],Hospitalvisits[Admission_Date])</f>
        <v>44782</v>
      </c>
      <c r="J365">
        <f>_xlfn.XLOOKUP(Patientsdetails9[[#This Row],[Patient_ID]],Hospitalvisits[Patient_ID],Hospitalvisits[Discharge_Date])</f>
        <v>44785</v>
      </c>
      <c r="K365">
        <f>Patientsdetails9[[#This Row],[Discharge Date]]-Patientsdetails9[[#This Row],[Admission Date]]</f>
        <v>3</v>
      </c>
      <c r="L365" t="str">
        <f>_xlfn.XLOOKUP(Patientsdetails9[[#This Row],[Patient_ID]],Hospitalvisits[Patient_ID],Hospitalvisits[Medical_Condition])</f>
        <v>Hypertension</v>
      </c>
      <c r="M365" t="str">
        <f>_xlfn.XLOOKUP(Patientsdetails9[[#This Row],[Patient_ID]],Hospitalvisits[Patient_ID],Hospitalvisits[Department])</f>
        <v>Cardiology</v>
      </c>
      <c r="N365">
        <f>_xlfn.XLOOKUP(Patientsdetails9[[#This Row],[Patient_ID]],Financials[Patient_ID],Financials[Total_Bill_Amount])</f>
        <v>33265</v>
      </c>
      <c r="O365">
        <f>VLOOKUP(Patientsdetails9[[#This Row],[Patient_ID]],Financials[],5,FALSE)</f>
        <v>22022.79194631497</v>
      </c>
      <c r="P365">
        <f>VLOOKUP(Patientsdetails9[[#This Row],[Patient_ID]],Financials[],6,FALSE)</f>
        <v>11242.20805368503</v>
      </c>
      <c r="Q365" t="str">
        <f>+_xlfn.XLOOKUP(Patientsdetails9[[#This Row],[Patient_ID]],Hospitalvisits[Patient_ID],Hospitalvisits[Hospital_Bed])</f>
        <v>Semi-Private Room</v>
      </c>
      <c r="R365">
        <f>_xlfn.XLOOKUP(Patientsdetails9[[#This Row],[Patient_ID]],Hospitalvisits[Patient_ID],Hospitalvisits[Doctor_ID])</f>
        <v>99</v>
      </c>
      <c r="S365" t="str">
        <f>_xlfn.XLOOKUP(Patientsdetails9[[#This Row],[Doctor ID]],Medicals[Doctor_ID],Medicals[Department])</f>
        <v>Pediatrics</v>
      </c>
      <c r="T365">
        <f>_xlfn.XLOOKUP(Patientsdetails9[[#This Row],[Doctor ID]],Medicals[Doctor_ID],Medicals[Nurse_to_Patient_Ratio])</f>
        <v>13</v>
      </c>
      <c r="U365">
        <f>IFERROR(_xlfn.XLOOKUP(Patientsdetails9[[#This Row],[Patient_ID]],Emergency[Patient_ID],Emergency[ER_Visit_ID]),"No Visit")</f>
        <v>1169</v>
      </c>
    </row>
    <row r="366" spans="1:21">
      <c r="A366">
        <v>403</v>
      </c>
      <c r="B366" t="s">
        <v>416</v>
      </c>
      <c r="C366">
        <v>47</v>
      </c>
      <c r="D366" t="s">
        <v>9</v>
      </c>
      <c r="E366" t="s">
        <v>18</v>
      </c>
      <c r="F366">
        <v>36.551101699718167</v>
      </c>
      <c r="G366">
        <v>1</v>
      </c>
      <c r="H366">
        <v>5</v>
      </c>
      <c r="I366">
        <f>_xlfn.XLOOKUP(Patientsdetails9[[#This Row],[Patient_ID]],Hospitalvisits[Patient_ID],Hospitalvisits[Admission_Date])</f>
        <v>44757</v>
      </c>
      <c r="J366">
        <f>_xlfn.XLOOKUP(Patientsdetails9[[#This Row],[Patient_ID]],Hospitalvisits[Patient_ID],Hospitalvisits[Discharge_Date])</f>
        <v>44766</v>
      </c>
      <c r="K366">
        <f>Patientsdetails9[[#This Row],[Discharge Date]]-Patientsdetails9[[#This Row],[Admission Date]]</f>
        <v>9</v>
      </c>
      <c r="L366" t="str">
        <f>_xlfn.XLOOKUP(Patientsdetails9[[#This Row],[Patient_ID]],Hospitalvisits[Patient_ID],Hospitalvisits[Medical_Condition])</f>
        <v>Tumor</v>
      </c>
      <c r="M366" t="str">
        <f>_xlfn.XLOOKUP(Patientsdetails9[[#This Row],[Patient_ID]],Hospitalvisits[Patient_ID],Hospitalvisits[Department])</f>
        <v>Oncology</v>
      </c>
      <c r="N366">
        <f>_xlfn.XLOOKUP(Patientsdetails9[[#This Row],[Patient_ID]],Financials[Patient_ID],Financials[Total_Bill_Amount])</f>
        <v>13978</v>
      </c>
      <c r="O366">
        <f>VLOOKUP(Patientsdetails9[[#This Row],[Patient_ID]],Financials[],5,FALSE)</f>
        <v>8689.9505747305011</v>
      </c>
      <c r="P366">
        <f>VLOOKUP(Patientsdetails9[[#This Row],[Patient_ID]],Financials[],6,FALSE)</f>
        <v>5288.0494252694989</v>
      </c>
      <c r="Q366" t="str">
        <f>+_xlfn.XLOOKUP(Patientsdetails9[[#This Row],[Patient_ID]],Hospitalvisits[Patient_ID],Hospitalvisits[Hospital_Bed])</f>
        <v>Private Room</v>
      </c>
      <c r="R366">
        <f>_xlfn.XLOOKUP(Patientsdetails9[[#This Row],[Patient_ID]],Hospitalvisits[Patient_ID],Hospitalvisits[Doctor_ID])</f>
        <v>116</v>
      </c>
      <c r="S366" t="str">
        <f>_xlfn.XLOOKUP(Patientsdetails9[[#This Row],[Doctor ID]],Medicals[Doctor_ID],Medicals[Department])</f>
        <v>Emergency</v>
      </c>
      <c r="T366">
        <f>_xlfn.XLOOKUP(Patientsdetails9[[#This Row],[Doctor ID]],Medicals[Doctor_ID],Medicals[Nurse_to_Patient_Ratio])</f>
        <v>19</v>
      </c>
      <c r="U366">
        <f>IFERROR(_xlfn.XLOOKUP(Patientsdetails9[[#This Row],[Patient_ID]],Emergency[Patient_ID],Emergency[ER_Visit_ID]),"No Visit")</f>
        <v>241</v>
      </c>
    </row>
    <row r="367" spans="1:21">
      <c r="A367">
        <v>404</v>
      </c>
      <c r="B367" t="s">
        <v>417</v>
      </c>
      <c r="C367">
        <v>53</v>
      </c>
      <c r="D367" t="s">
        <v>9</v>
      </c>
      <c r="E367" t="s">
        <v>13</v>
      </c>
      <c r="F367">
        <v>18.598264649446499</v>
      </c>
      <c r="G367">
        <v>0</v>
      </c>
      <c r="H367">
        <v>4</v>
      </c>
      <c r="I367">
        <f>_xlfn.XLOOKUP(Patientsdetails9[[#This Row],[Patient_ID]],Hospitalvisits[Patient_ID],Hospitalvisits[Admission_Date])</f>
        <v>44833</v>
      </c>
      <c r="J367">
        <f>_xlfn.XLOOKUP(Patientsdetails9[[#This Row],[Patient_ID]],Hospitalvisits[Patient_ID],Hospitalvisits[Discharge_Date])</f>
        <v>44852</v>
      </c>
      <c r="K367">
        <f>Patientsdetails9[[#This Row],[Discharge Date]]-Patientsdetails9[[#This Row],[Admission Date]]</f>
        <v>19</v>
      </c>
      <c r="L367" t="str">
        <f>_xlfn.XLOOKUP(Patientsdetails9[[#This Row],[Patient_ID]],Hospitalvisits[Patient_ID],Hospitalvisits[Medical_Condition])</f>
        <v>Tumor</v>
      </c>
      <c r="M367" t="str">
        <f>_xlfn.XLOOKUP(Patientsdetails9[[#This Row],[Patient_ID]],Hospitalvisits[Patient_ID],Hospitalvisits[Department])</f>
        <v>Oncology</v>
      </c>
      <c r="N367">
        <f>_xlfn.XLOOKUP(Patientsdetails9[[#This Row],[Patient_ID]],Financials[Patient_ID],Financials[Total_Bill_Amount])</f>
        <v>5374</v>
      </c>
      <c r="O367">
        <f>VLOOKUP(Patientsdetails9[[#This Row],[Patient_ID]],Financials[],5,FALSE)</f>
        <v>3630.0469690881941</v>
      </c>
      <c r="P367">
        <f>VLOOKUP(Patientsdetails9[[#This Row],[Patient_ID]],Financials[],6,FALSE)</f>
        <v>1743.9530309118061</v>
      </c>
      <c r="Q367" t="str">
        <f>+_xlfn.XLOOKUP(Patientsdetails9[[#This Row],[Patient_ID]],Hospitalvisits[Patient_ID],Hospitalvisits[Hospital_Bed])</f>
        <v>Semi-Private Room</v>
      </c>
      <c r="R367">
        <f>_xlfn.XLOOKUP(Patientsdetails9[[#This Row],[Patient_ID]],Hospitalvisits[Patient_ID],Hospitalvisits[Doctor_ID])</f>
        <v>42</v>
      </c>
      <c r="S367" t="str">
        <f>_xlfn.XLOOKUP(Patientsdetails9[[#This Row],[Doctor ID]],Medicals[Doctor_ID],Medicals[Department])</f>
        <v>Pediatrics</v>
      </c>
      <c r="T367">
        <f>_xlfn.XLOOKUP(Patientsdetails9[[#This Row],[Doctor ID]],Medicals[Doctor_ID],Medicals[Nurse_to_Patient_Ratio])</f>
        <v>30</v>
      </c>
      <c r="U367">
        <f>IFERROR(_xlfn.XLOOKUP(Patientsdetails9[[#This Row],[Patient_ID]],Emergency[Patient_ID],Emergency[ER_Visit_ID]),"No Visit")</f>
        <v>338</v>
      </c>
    </row>
    <row r="368" spans="1:21">
      <c r="A368">
        <v>405</v>
      </c>
      <c r="B368" t="s">
        <v>418</v>
      </c>
      <c r="C368">
        <v>66</v>
      </c>
      <c r="D368" t="s">
        <v>12</v>
      </c>
      <c r="E368" t="s">
        <v>10</v>
      </c>
      <c r="F368">
        <v>27.321743439544608</v>
      </c>
      <c r="G368">
        <v>5</v>
      </c>
      <c r="H368">
        <v>1</v>
      </c>
      <c r="I368">
        <f>_xlfn.XLOOKUP(Patientsdetails9[[#This Row],[Patient_ID]],Hospitalvisits[Patient_ID],Hospitalvisits[Admission_Date])</f>
        <v>45377</v>
      </c>
      <c r="J368">
        <f>_xlfn.XLOOKUP(Patientsdetails9[[#This Row],[Patient_ID]],Hospitalvisits[Patient_ID],Hospitalvisits[Discharge_Date])</f>
        <v>45379</v>
      </c>
      <c r="K368">
        <f>Patientsdetails9[[#This Row],[Discharge Date]]-Patientsdetails9[[#This Row],[Admission Date]]</f>
        <v>2</v>
      </c>
      <c r="L368" t="str">
        <f>_xlfn.XLOOKUP(Patientsdetails9[[#This Row],[Patient_ID]],Hospitalvisits[Patient_ID],Hospitalvisits[Medical_Condition])</f>
        <v>Severe Trauma</v>
      </c>
      <c r="M368" t="str">
        <f>_xlfn.XLOOKUP(Patientsdetails9[[#This Row],[Patient_ID]],Hospitalvisits[Patient_ID],Hospitalvisits[Department])</f>
        <v>Emergency</v>
      </c>
      <c r="N368">
        <f>_xlfn.XLOOKUP(Patientsdetails9[[#This Row],[Patient_ID]],Financials[Patient_ID],Financials[Total_Bill_Amount])</f>
        <v>15592</v>
      </c>
      <c r="O368">
        <f>VLOOKUP(Patientsdetails9[[#This Row],[Patient_ID]],Financials[],5,FALSE)</f>
        <v>11512.069047668479</v>
      </c>
      <c r="P368">
        <f>VLOOKUP(Patientsdetails9[[#This Row],[Patient_ID]],Financials[],6,FALSE)</f>
        <v>4079.9309523315242</v>
      </c>
      <c r="Q368" t="str">
        <f>+_xlfn.XLOOKUP(Patientsdetails9[[#This Row],[Patient_ID]],Hospitalvisits[Patient_ID],Hospitalvisits[Hospital_Bed])</f>
        <v>General Ward</v>
      </c>
      <c r="R368">
        <f>_xlfn.XLOOKUP(Patientsdetails9[[#This Row],[Patient_ID]],Hospitalvisits[Patient_ID],Hospitalvisits[Doctor_ID])</f>
        <v>28</v>
      </c>
      <c r="S368" t="str">
        <f>_xlfn.XLOOKUP(Patientsdetails9[[#This Row],[Doctor ID]],Medicals[Doctor_ID],Medicals[Department])</f>
        <v>Emergency</v>
      </c>
      <c r="T368">
        <f>_xlfn.XLOOKUP(Patientsdetails9[[#This Row],[Doctor ID]],Medicals[Doctor_ID],Medicals[Nurse_to_Patient_Ratio])</f>
        <v>20</v>
      </c>
      <c r="U368">
        <f>IFERROR(_xlfn.XLOOKUP(Patientsdetails9[[#This Row],[Patient_ID]],Emergency[Patient_ID],Emergency[ER_Visit_ID]),"No Visit")</f>
        <v>138</v>
      </c>
    </row>
    <row r="369" spans="1:21">
      <c r="A369">
        <v>406</v>
      </c>
      <c r="B369" t="s">
        <v>419</v>
      </c>
      <c r="C369">
        <v>87</v>
      </c>
      <c r="D369" t="s">
        <v>9</v>
      </c>
      <c r="E369" t="s">
        <v>10</v>
      </c>
      <c r="F369">
        <v>21.991894248191969</v>
      </c>
      <c r="G369">
        <v>0</v>
      </c>
      <c r="H369">
        <v>3</v>
      </c>
      <c r="I369">
        <f>_xlfn.XLOOKUP(Patientsdetails9[[#This Row],[Patient_ID]],Hospitalvisits[Patient_ID],Hospitalvisits[Admission_Date])</f>
        <v>45383</v>
      </c>
      <c r="J369">
        <f>_xlfn.XLOOKUP(Patientsdetails9[[#This Row],[Patient_ID]],Hospitalvisits[Patient_ID],Hospitalvisits[Discharge_Date])</f>
        <v>45394</v>
      </c>
      <c r="K369">
        <f>Patientsdetails9[[#This Row],[Discharge Date]]-Patientsdetails9[[#This Row],[Admission Date]]</f>
        <v>11</v>
      </c>
      <c r="L369" t="str">
        <f>_xlfn.XLOOKUP(Patientsdetails9[[#This Row],[Patient_ID]],Hospitalvisits[Patient_ID],Hospitalvisits[Medical_Condition])</f>
        <v>Stroke</v>
      </c>
      <c r="M369" t="str">
        <f>_xlfn.XLOOKUP(Patientsdetails9[[#This Row],[Patient_ID]],Hospitalvisits[Patient_ID],Hospitalvisits[Department])</f>
        <v>Neurology</v>
      </c>
      <c r="N369">
        <f>_xlfn.XLOOKUP(Patientsdetails9[[#This Row],[Patient_ID]],Financials[Patient_ID],Financials[Total_Bill_Amount])</f>
        <v>12381</v>
      </c>
      <c r="O369">
        <f>VLOOKUP(Patientsdetails9[[#This Row],[Patient_ID]],Financials[],5,FALSE)</f>
        <v>7818.1660634856689</v>
      </c>
      <c r="P369">
        <f>VLOOKUP(Patientsdetails9[[#This Row],[Patient_ID]],Financials[],6,FALSE)</f>
        <v>4562.8339365143311</v>
      </c>
      <c r="Q369" t="str">
        <f>+_xlfn.XLOOKUP(Patientsdetails9[[#This Row],[Patient_ID]],Hospitalvisits[Patient_ID],Hospitalvisits[Hospital_Bed])</f>
        <v>General Ward</v>
      </c>
      <c r="R369">
        <f>_xlfn.XLOOKUP(Patientsdetails9[[#This Row],[Patient_ID]],Hospitalvisits[Patient_ID],Hospitalvisits[Doctor_ID])</f>
        <v>122</v>
      </c>
      <c r="S369" t="str">
        <f>_xlfn.XLOOKUP(Patientsdetails9[[#This Row],[Doctor ID]],Medicals[Doctor_ID],Medicals[Department])</f>
        <v>Neurology</v>
      </c>
      <c r="T369">
        <f>_xlfn.XLOOKUP(Patientsdetails9[[#This Row],[Doctor ID]],Medicals[Doctor_ID],Medicals[Nurse_to_Patient_Ratio])</f>
        <v>16</v>
      </c>
      <c r="U369">
        <f>IFERROR(_xlfn.XLOOKUP(Patientsdetails9[[#This Row],[Patient_ID]],Emergency[Patient_ID],Emergency[ER_Visit_ID]),"No Visit")</f>
        <v>88</v>
      </c>
    </row>
    <row r="370" spans="1:21">
      <c r="A370">
        <v>407</v>
      </c>
      <c r="B370" t="s">
        <v>420</v>
      </c>
      <c r="C370">
        <v>2</v>
      </c>
      <c r="D370" t="s">
        <v>9</v>
      </c>
      <c r="E370" t="s">
        <v>13</v>
      </c>
      <c r="F370">
        <v>34.460970102852592</v>
      </c>
      <c r="G370">
        <v>0</v>
      </c>
      <c r="H370">
        <v>5</v>
      </c>
      <c r="I370">
        <f>_xlfn.XLOOKUP(Patientsdetails9[[#This Row],[Patient_ID]],Hospitalvisits[Patient_ID],Hospitalvisits[Admission_Date])</f>
        <v>45360</v>
      </c>
      <c r="J370">
        <f>_xlfn.XLOOKUP(Patientsdetails9[[#This Row],[Patient_ID]],Hospitalvisits[Patient_ID],Hospitalvisits[Discharge_Date])</f>
        <v>45364</v>
      </c>
      <c r="K370">
        <f>Patientsdetails9[[#This Row],[Discharge Date]]-Patientsdetails9[[#This Row],[Admission Date]]</f>
        <v>4</v>
      </c>
      <c r="L370" t="str">
        <f>_xlfn.XLOOKUP(Patientsdetails9[[#This Row],[Patient_ID]],Hospitalvisits[Patient_ID],Hospitalvisits[Medical_Condition])</f>
        <v>Heart Attack (STEMI)</v>
      </c>
      <c r="M370" t="str">
        <f>_xlfn.XLOOKUP(Patientsdetails9[[#This Row],[Patient_ID]],Hospitalvisits[Patient_ID],Hospitalvisits[Department])</f>
        <v>Cardiology</v>
      </c>
      <c r="N370">
        <f>_xlfn.XLOOKUP(Patientsdetails9[[#This Row],[Patient_ID]],Financials[Patient_ID],Financials[Total_Bill_Amount])</f>
        <v>15967</v>
      </c>
      <c r="O370">
        <f>VLOOKUP(Patientsdetails9[[#This Row],[Patient_ID]],Financials[],5,FALSE)</f>
        <v>12002.422102241209</v>
      </c>
      <c r="P370">
        <f>VLOOKUP(Patientsdetails9[[#This Row],[Patient_ID]],Financials[],6,FALSE)</f>
        <v>3964.577897758787</v>
      </c>
      <c r="Q370" t="str">
        <f>+_xlfn.XLOOKUP(Patientsdetails9[[#This Row],[Patient_ID]],Hospitalvisits[Patient_ID],Hospitalvisits[Hospital_Bed])</f>
        <v>General Ward</v>
      </c>
      <c r="R370">
        <f>_xlfn.XLOOKUP(Patientsdetails9[[#This Row],[Patient_ID]],Hospitalvisits[Patient_ID],Hospitalvisits[Doctor_ID])</f>
        <v>83</v>
      </c>
      <c r="S370" t="str">
        <f>_xlfn.XLOOKUP(Patientsdetails9[[#This Row],[Doctor ID]],Medicals[Doctor_ID],Medicals[Department])</f>
        <v>Cardiology</v>
      </c>
      <c r="T370">
        <f>_xlfn.XLOOKUP(Patientsdetails9[[#This Row],[Doctor ID]],Medicals[Doctor_ID],Medicals[Nurse_to_Patient_Ratio])</f>
        <v>23</v>
      </c>
      <c r="U370">
        <f>IFERROR(_xlfn.XLOOKUP(Patientsdetails9[[#This Row],[Patient_ID]],Emergency[Patient_ID],Emergency[ER_Visit_ID]),"No Visit")</f>
        <v>798</v>
      </c>
    </row>
    <row r="371" spans="1:21">
      <c r="A371">
        <v>408</v>
      </c>
      <c r="B371" t="s">
        <v>421</v>
      </c>
      <c r="C371">
        <v>65</v>
      </c>
      <c r="D371" t="s">
        <v>9</v>
      </c>
      <c r="E371" t="s">
        <v>13</v>
      </c>
      <c r="F371">
        <v>16.40636107682564</v>
      </c>
      <c r="G371">
        <v>2</v>
      </c>
      <c r="H371">
        <v>4</v>
      </c>
      <c r="I371">
        <f>_xlfn.XLOOKUP(Patientsdetails9[[#This Row],[Patient_ID]],Hospitalvisits[Patient_ID],Hospitalvisits[Admission_Date])</f>
        <v>44628</v>
      </c>
      <c r="J371">
        <f>_xlfn.XLOOKUP(Patientsdetails9[[#This Row],[Patient_ID]],Hospitalvisits[Patient_ID],Hospitalvisits[Discharge_Date])</f>
        <v>44632</v>
      </c>
      <c r="K371">
        <f>Patientsdetails9[[#This Row],[Discharge Date]]-Patientsdetails9[[#This Row],[Admission Date]]</f>
        <v>4</v>
      </c>
      <c r="L371" t="str">
        <f>_xlfn.XLOOKUP(Patientsdetails9[[#This Row],[Patient_ID]],Hospitalvisits[Patient_ID],Hospitalvisits[Medical_Condition])</f>
        <v>Hypertension</v>
      </c>
      <c r="M371" t="str">
        <f>_xlfn.XLOOKUP(Patientsdetails9[[#This Row],[Patient_ID]],Hospitalvisits[Patient_ID],Hospitalvisits[Department])</f>
        <v>Cardiology</v>
      </c>
      <c r="N371">
        <f>_xlfn.XLOOKUP(Patientsdetails9[[#This Row],[Patient_ID]],Financials[Patient_ID],Financials[Total_Bill_Amount])</f>
        <v>7654</v>
      </c>
      <c r="O371">
        <f>VLOOKUP(Patientsdetails9[[#This Row],[Patient_ID]],Financials[],5,FALSE)</f>
        <v>4938.5402664159856</v>
      </c>
      <c r="P371">
        <f>VLOOKUP(Patientsdetails9[[#This Row],[Patient_ID]],Financials[],6,FALSE)</f>
        <v>2715.459733584014</v>
      </c>
      <c r="Q371" t="str">
        <f>+_xlfn.XLOOKUP(Patientsdetails9[[#This Row],[Patient_ID]],Hospitalvisits[Patient_ID],Hospitalvisits[Hospital_Bed])</f>
        <v>ICU</v>
      </c>
      <c r="R371">
        <f>_xlfn.XLOOKUP(Patientsdetails9[[#This Row],[Patient_ID]],Hospitalvisits[Patient_ID],Hospitalvisits[Doctor_ID])</f>
        <v>56</v>
      </c>
      <c r="S371" t="str">
        <f>_xlfn.XLOOKUP(Patientsdetails9[[#This Row],[Doctor ID]],Medicals[Doctor_ID],Medicals[Department])</f>
        <v>Emergency</v>
      </c>
      <c r="T371">
        <f>_xlfn.XLOOKUP(Patientsdetails9[[#This Row],[Doctor ID]],Medicals[Doctor_ID],Medicals[Nurse_to_Patient_Ratio])</f>
        <v>30</v>
      </c>
      <c r="U371">
        <f>IFERROR(_xlfn.XLOOKUP(Patientsdetails9[[#This Row],[Patient_ID]],Emergency[Patient_ID],Emergency[ER_Visit_ID]),"No Visit")</f>
        <v>585</v>
      </c>
    </row>
    <row r="372" spans="1:21">
      <c r="A372">
        <v>409</v>
      </c>
      <c r="B372" t="s">
        <v>422</v>
      </c>
      <c r="C372">
        <v>77</v>
      </c>
      <c r="D372" t="s">
        <v>12</v>
      </c>
      <c r="E372" t="s">
        <v>13</v>
      </c>
      <c r="F372">
        <v>34.06325384564083</v>
      </c>
      <c r="G372">
        <v>0</v>
      </c>
      <c r="H372">
        <v>1</v>
      </c>
      <c r="I372">
        <f>_xlfn.XLOOKUP(Patientsdetails9[[#This Row],[Patient_ID]],Hospitalvisits[Patient_ID],Hospitalvisits[Admission_Date])</f>
        <v>44611</v>
      </c>
      <c r="J372">
        <f>_xlfn.XLOOKUP(Patientsdetails9[[#This Row],[Patient_ID]],Hospitalvisits[Patient_ID],Hospitalvisits[Discharge_Date])</f>
        <v>44623</v>
      </c>
      <c r="K372">
        <f>Patientsdetails9[[#This Row],[Discharge Date]]-Patientsdetails9[[#This Row],[Admission Date]]</f>
        <v>12</v>
      </c>
      <c r="L372" t="str">
        <f>_xlfn.XLOOKUP(Patientsdetails9[[#This Row],[Patient_ID]],Hospitalvisits[Patient_ID],Hospitalvisits[Medical_Condition])</f>
        <v>Cancer</v>
      </c>
      <c r="M372" t="str">
        <f>_xlfn.XLOOKUP(Patientsdetails9[[#This Row],[Patient_ID]],Hospitalvisits[Patient_ID],Hospitalvisits[Department])</f>
        <v>Oncology</v>
      </c>
      <c r="N372">
        <f>_xlfn.XLOOKUP(Patientsdetails9[[#This Row],[Patient_ID]],Financials[Patient_ID],Financials[Total_Bill_Amount])</f>
        <v>10174</v>
      </c>
      <c r="O372">
        <f>VLOOKUP(Patientsdetails9[[#This Row],[Patient_ID]],Financials[],5,FALSE)</f>
        <v>7114.062757746472</v>
      </c>
      <c r="P372">
        <f>VLOOKUP(Patientsdetails9[[#This Row],[Patient_ID]],Financials[],6,FALSE)</f>
        <v>3059.937242253528</v>
      </c>
      <c r="Q372" t="str">
        <f>+_xlfn.XLOOKUP(Patientsdetails9[[#This Row],[Patient_ID]],Hospitalvisits[Patient_ID],Hospitalvisits[Hospital_Bed])</f>
        <v>ICU</v>
      </c>
      <c r="R372">
        <f>_xlfn.XLOOKUP(Patientsdetails9[[#This Row],[Patient_ID]],Hospitalvisits[Patient_ID],Hospitalvisits[Doctor_ID])</f>
        <v>114</v>
      </c>
      <c r="S372" t="str">
        <f>_xlfn.XLOOKUP(Patientsdetails9[[#This Row],[Doctor ID]],Medicals[Doctor_ID],Medicals[Department])</f>
        <v>Orthopedics</v>
      </c>
      <c r="T372">
        <f>_xlfn.XLOOKUP(Patientsdetails9[[#This Row],[Doctor ID]],Medicals[Doctor_ID],Medicals[Nurse_to_Patient_Ratio])</f>
        <v>26</v>
      </c>
      <c r="U372">
        <f>IFERROR(_xlfn.XLOOKUP(Patientsdetails9[[#This Row],[Patient_ID]],Emergency[Patient_ID],Emergency[ER_Visit_ID]),"No Visit")</f>
        <v>525</v>
      </c>
    </row>
    <row r="373" spans="1:21">
      <c r="A373">
        <v>410</v>
      </c>
      <c r="B373" t="s">
        <v>423</v>
      </c>
      <c r="C373">
        <v>25</v>
      </c>
      <c r="D373" t="s">
        <v>9</v>
      </c>
      <c r="E373" t="s">
        <v>13</v>
      </c>
      <c r="F373">
        <v>33.103595505603153</v>
      </c>
      <c r="G373">
        <v>2</v>
      </c>
      <c r="H373">
        <v>1</v>
      </c>
      <c r="I373">
        <f>_xlfn.XLOOKUP(Patientsdetails9[[#This Row],[Patient_ID]],Hospitalvisits[Patient_ID],Hospitalvisits[Admission_Date])</f>
        <v>44878</v>
      </c>
      <c r="J373">
        <f>_xlfn.XLOOKUP(Patientsdetails9[[#This Row],[Patient_ID]],Hospitalvisits[Patient_ID],Hospitalvisits[Discharge_Date])</f>
        <v>44886</v>
      </c>
      <c r="K373">
        <f>Patientsdetails9[[#This Row],[Discharge Date]]-Patientsdetails9[[#This Row],[Admission Date]]</f>
        <v>8</v>
      </c>
      <c r="L373" t="str">
        <f>_xlfn.XLOOKUP(Patientsdetails9[[#This Row],[Patient_ID]],Hospitalvisits[Patient_ID],Hospitalvisits[Medical_Condition])</f>
        <v>Stroke</v>
      </c>
      <c r="M373" t="str">
        <f>_xlfn.XLOOKUP(Patientsdetails9[[#This Row],[Patient_ID]],Hospitalvisits[Patient_ID],Hospitalvisits[Department])</f>
        <v>Neurology</v>
      </c>
      <c r="N373">
        <f>_xlfn.XLOOKUP(Patientsdetails9[[#This Row],[Patient_ID]],Financials[Patient_ID],Financials[Total_Bill_Amount])</f>
        <v>34290</v>
      </c>
      <c r="O373">
        <f>VLOOKUP(Patientsdetails9[[#This Row],[Patient_ID]],Financials[],5,FALSE)</f>
        <v>25260.95718093824</v>
      </c>
      <c r="P373">
        <f>VLOOKUP(Patientsdetails9[[#This Row],[Patient_ID]],Financials[],6,FALSE)</f>
        <v>9029.042819061764</v>
      </c>
      <c r="Q373" t="str">
        <f>+_xlfn.XLOOKUP(Patientsdetails9[[#This Row],[Patient_ID]],Hospitalvisits[Patient_ID],Hospitalvisits[Hospital_Bed])</f>
        <v>Semi-Private Room</v>
      </c>
      <c r="R373">
        <f>_xlfn.XLOOKUP(Patientsdetails9[[#This Row],[Patient_ID]],Hospitalvisits[Patient_ID],Hospitalvisits[Doctor_ID])</f>
        <v>46</v>
      </c>
      <c r="S373" t="str">
        <f>_xlfn.XLOOKUP(Patientsdetails9[[#This Row],[Doctor ID]],Medicals[Doctor_ID],Medicals[Department])</f>
        <v>Orthopedics</v>
      </c>
      <c r="T373">
        <f>_xlfn.XLOOKUP(Patientsdetails9[[#This Row],[Doctor ID]],Medicals[Doctor_ID],Medicals[Nurse_to_Patient_Ratio])</f>
        <v>16</v>
      </c>
      <c r="U373">
        <f>IFERROR(_xlfn.XLOOKUP(Patientsdetails9[[#This Row],[Patient_ID]],Emergency[Patient_ID],Emergency[ER_Visit_ID]),"No Visit")</f>
        <v>1278</v>
      </c>
    </row>
    <row r="374" spans="1:21">
      <c r="A374">
        <v>411</v>
      </c>
      <c r="B374" t="s">
        <v>424</v>
      </c>
      <c r="C374">
        <v>18</v>
      </c>
      <c r="D374" t="s">
        <v>9</v>
      </c>
      <c r="E374" t="s">
        <v>13</v>
      </c>
      <c r="F374">
        <v>35.232458086151922</v>
      </c>
      <c r="G374">
        <v>3</v>
      </c>
      <c r="H374">
        <v>4</v>
      </c>
      <c r="I374">
        <f>_xlfn.XLOOKUP(Patientsdetails9[[#This Row],[Patient_ID]],Hospitalvisits[Patient_ID],Hospitalvisits[Admission_Date])</f>
        <v>44744</v>
      </c>
      <c r="J374">
        <f>_xlfn.XLOOKUP(Patientsdetails9[[#This Row],[Patient_ID]],Hospitalvisits[Patient_ID],Hospitalvisits[Discharge_Date])</f>
        <v>44747</v>
      </c>
      <c r="K374">
        <f>Patientsdetails9[[#This Row],[Discharge Date]]-Patientsdetails9[[#This Row],[Admission Date]]</f>
        <v>3</v>
      </c>
      <c r="L374" t="str">
        <f>_xlfn.XLOOKUP(Patientsdetails9[[#This Row],[Patient_ID]],Hospitalvisits[Patient_ID],Hospitalvisits[Medical_Condition])</f>
        <v>Severe Trauma</v>
      </c>
      <c r="M374" t="str">
        <f>_xlfn.XLOOKUP(Patientsdetails9[[#This Row],[Patient_ID]],Hospitalvisits[Patient_ID],Hospitalvisits[Department])</f>
        <v>Emergency</v>
      </c>
      <c r="N374">
        <f>_xlfn.XLOOKUP(Patientsdetails9[[#This Row],[Patient_ID]],Financials[Patient_ID],Financials[Total_Bill_Amount])</f>
        <v>10187</v>
      </c>
      <c r="O374">
        <f>VLOOKUP(Patientsdetails9[[#This Row],[Patient_ID]],Financials[],5,FALSE)</f>
        <v>6324.942346343234</v>
      </c>
      <c r="P374">
        <f>VLOOKUP(Patientsdetails9[[#This Row],[Patient_ID]],Financials[],6,FALSE)</f>
        <v>3862.057653656766</v>
      </c>
      <c r="Q374" t="str">
        <f>+_xlfn.XLOOKUP(Patientsdetails9[[#This Row],[Patient_ID]],Hospitalvisits[Patient_ID],Hospitalvisits[Hospital_Bed])</f>
        <v>Semi-Private Room</v>
      </c>
      <c r="R374">
        <f>_xlfn.XLOOKUP(Patientsdetails9[[#This Row],[Patient_ID]],Hospitalvisits[Patient_ID],Hospitalvisits[Doctor_ID])</f>
        <v>143</v>
      </c>
      <c r="S374" t="str">
        <f>_xlfn.XLOOKUP(Patientsdetails9[[#This Row],[Doctor ID]],Medicals[Doctor_ID],Medicals[Department])</f>
        <v>Oncology</v>
      </c>
      <c r="T374">
        <f>_xlfn.XLOOKUP(Patientsdetails9[[#This Row],[Doctor ID]],Medicals[Doctor_ID],Medicals[Nurse_to_Patient_Ratio])</f>
        <v>8</v>
      </c>
      <c r="U374" t="str">
        <f>IFERROR(_xlfn.XLOOKUP(Patientsdetails9[[#This Row],[Patient_ID]],Emergency[Patient_ID],Emergency[ER_Visit_ID]),"No Visit")</f>
        <v>No Visit</v>
      </c>
    </row>
    <row r="375" spans="1:21">
      <c r="A375">
        <v>412</v>
      </c>
      <c r="B375" t="s">
        <v>425</v>
      </c>
      <c r="C375">
        <v>63</v>
      </c>
      <c r="D375" t="s">
        <v>9</v>
      </c>
      <c r="E375" t="s">
        <v>18</v>
      </c>
      <c r="F375">
        <v>35.894513251358781</v>
      </c>
      <c r="G375">
        <v>2</v>
      </c>
      <c r="H375">
        <v>4</v>
      </c>
      <c r="I375">
        <f>_xlfn.XLOOKUP(Patientsdetails9[[#This Row],[Patient_ID]],Hospitalvisits[Patient_ID],Hospitalvisits[Admission_Date])</f>
        <v>45109</v>
      </c>
      <c r="J375">
        <f>_xlfn.XLOOKUP(Patientsdetails9[[#This Row],[Patient_ID]],Hospitalvisits[Patient_ID],Hospitalvisits[Discharge_Date])</f>
        <v>45113</v>
      </c>
      <c r="K375">
        <f>Patientsdetails9[[#This Row],[Discharge Date]]-Patientsdetails9[[#This Row],[Admission Date]]</f>
        <v>4</v>
      </c>
      <c r="L375" t="str">
        <f>_xlfn.XLOOKUP(Patientsdetails9[[#This Row],[Patient_ID]],Hospitalvisits[Patient_ID],Hospitalvisits[Medical_Condition])</f>
        <v>Heart Disease</v>
      </c>
      <c r="M375" t="str">
        <f>_xlfn.XLOOKUP(Patientsdetails9[[#This Row],[Patient_ID]],Hospitalvisits[Patient_ID],Hospitalvisits[Department])</f>
        <v>Cardiology</v>
      </c>
      <c r="N375">
        <f>_xlfn.XLOOKUP(Patientsdetails9[[#This Row],[Patient_ID]],Financials[Patient_ID],Financials[Total_Bill_Amount])</f>
        <v>29570</v>
      </c>
      <c r="O375">
        <f>VLOOKUP(Patientsdetails9[[#This Row],[Patient_ID]],Financials[],5,FALSE)</f>
        <v>20791.865174082432</v>
      </c>
      <c r="P375">
        <f>VLOOKUP(Patientsdetails9[[#This Row],[Patient_ID]],Financials[],6,FALSE)</f>
        <v>8778.1348259175684</v>
      </c>
      <c r="Q375" t="str">
        <f>+_xlfn.XLOOKUP(Patientsdetails9[[#This Row],[Patient_ID]],Hospitalvisits[Patient_ID],Hospitalvisits[Hospital_Bed])</f>
        <v>Private Room</v>
      </c>
      <c r="R375">
        <f>_xlfn.XLOOKUP(Patientsdetails9[[#This Row],[Patient_ID]],Hospitalvisits[Patient_ID],Hospitalvisits[Doctor_ID])</f>
        <v>187</v>
      </c>
      <c r="S375" t="str">
        <f>_xlfn.XLOOKUP(Patientsdetails9[[#This Row],[Doctor ID]],Medicals[Doctor_ID],Medicals[Department])</f>
        <v>Orthopedics</v>
      </c>
      <c r="T375">
        <f>_xlfn.XLOOKUP(Patientsdetails9[[#This Row],[Doctor ID]],Medicals[Doctor_ID],Medicals[Nurse_to_Patient_Ratio])</f>
        <v>6</v>
      </c>
      <c r="U375">
        <f>IFERROR(_xlfn.XLOOKUP(Patientsdetails9[[#This Row],[Patient_ID]],Emergency[Patient_ID],Emergency[ER_Visit_ID]),"No Visit")</f>
        <v>120</v>
      </c>
    </row>
    <row r="376" spans="1:21">
      <c r="A376">
        <v>413</v>
      </c>
      <c r="B376" t="s">
        <v>426</v>
      </c>
      <c r="C376">
        <v>19</v>
      </c>
      <c r="D376" t="s">
        <v>9</v>
      </c>
      <c r="E376" t="s">
        <v>16</v>
      </c>
      <c r="F376">
        <v>26.527838736678159</v>
      </c>
      <c r="G376">
        <v>4</v>
      </c>
      <c r="H376">
        <v>8</v>
      </c>
      <c r="I376">
        <f>_xlfn.XLOOKUP(Patientsdetails9[[#This Row],[Patient_ID]],Hospitalvisits[Patient_ID],Hospitalvisits[Admission_Date])</f>
        <v>44837</v>
      </c>
      <c r="J376">
        <f>_xlfn.XLOOKUP(Patientsdetails9[[#This Row],[Patient_ID]],Hospitalvisits[Patient_ID],Hospitalvisits[Discharge_Date])</f>
        <v>44842</v>
      </c>
      <c r="K376">
        <f>Patientsdetails9[[#This Row],[Discharge Date]]-Patientsdetails9[[#This Row],[Admission Date]]</f>
        <v>5</v>
      </c>
      <c r="L376" t="str">
        <f>_xlfn.XLOOKUP(Patientsdetails9[[#This Row],[Patient_ID]],Hospitalvisits[Patient_ID],Hospitalvisits[Medical_Condition])</f>
        <v>Internal Bleeding</v>
      </c>
      <c r="M376" t="str">
        <f>_xlfn.XLOOKUP(Patientsdetails9[[#This Row],[Patient_ID]],Hospitalvisits[Patient_ID],Hospitalvisits[Department])</f>
        <v>Emergency</v>
      </c>
      <c r="N376">
        <f>_xlfn.XLOOKUP(Patientsdetails9[[#This Row],[Patient_ID]],Financials[Patient_ID],Financials[Total_Bill_Amount])</f>
        <v>10379</v>
      </c>
      <c r="O376">
        <f>VLOOKUP(Patientsdetails9[[#This Row],[Patient_ID]],Financials[],5,FALSE)</f>
        <v>7973.8178536566857</v>
      </c>
      <c r="P376">
        <f>VLOOKUP(Patientsdetails9[[#This Row],[Patient_ID]],Financials[],6,FALSE)</f>
        <v>2405.1821463433139</v>
      </c>
      <c r="Q376" t="str">
        <f>+_xlfn.XLOOKUP(Patientsdetails9[[#This Row],[Patient_ID]],Hospitalvisits[Patient_ID],Hospitalvisits[Hospital_Bed])</f>
        <v>General Ward</v>
      </c>
      <c r="R376">
        <f>_xlfn.XLOOKUP(Patientsdetails9[[#This Row],[Patient_ID]],Hospitalvisits[Patient_ID],Hospitalvisits[Doctor_ID])</f>
        <v>39</v>
      </c>
      <c r="S376" t="str">
        <f>_xlfn.XLOOKUP(Patientsdetails9[[#This Row],[Doctor ID]],Medicals[Doctor_ID],Medicals[Department])</f>
        <v>Neurology</v>
      </c>
      <c r="T376">
        <f>_xlfn.XLOOKUP(Patientsdetails9[[#This Row],[Doctor ID]],Medicals[Doctor_ID],Medicals[Nurse_to_Patient_Ratio])</f>
        <v>7</v>
      </c>
      <c r="U376">
        <f>IFERROR(_xlfn.XLOOKUP(Patientsdetails9[[#This Row],[Patient_ID]],Emergency[Patient_ID],Emergency[ER_Visit_ID]),"No Visit")</f>
        <v>387</v>
      </c>
    </row>
    <row r="377" spans="1:21">
      <c r="A377">
        <v>414</v>
      </c>
      <c r="B377" t="s">
        <v>427</v>
      </c>
      <c r="C377">
        <v>63</v>
      </c>
      <c r="D377" t="s">
        <v>12</v>
      </c>
      <c r="E377" t="s">
        <v>13</v>
      </c>
      <c r="F377">
        <v>29.40205176654203</v>
      </c>
      <c r="G377">
        <v>5</v>
      </c>
      <c r="H377">
        <v>6</v>
      </c>
      <c r="I377">
        <f>_xlfn.XLOOKUP(Patientsdetails9[[#This Row],[Patient_ID]],Hospitalvisits[Patient_ID],Hospitalvisits[Admission_Date])</f>
        <v>44852</v>
      </c>
      <c r="J377">
        <f>_xlfn.XLOOKUP(Patientsdetails9[[#This Row],[Patient_ID]],Hospitalvisits[Patient_ID],Hospitalvisits[Discharge_Date])</f>
        <v>44868</v>
      </c>
      <c r="K377">
        <f>Patientsdetails9[[#This Row],[Discharge Date]]-Patientsdetails9[[#This Row],[Admission Date]]</f>
        <v>16</v>
      </c>
      <c r="L377" t="str">
        <f>_xlfn.XLOOKUP(Patientsdetails9[[#This Row],[Patient_ID]],Hospitalvisits[Patient_ID],Hospitalvisits[Medical_Condition])</f>
        <v>Tumor</v>
      </c>
      <c r="M377" t="str">
        <f>_xlfn.XLOOKUP(Patientsdetails9[[#This Row],[Patient_ID]],Hospitalvisits[Patient_ID],Hospitalvisits[Department])</f>
        <v>Oncology</v>
      </c>
      <c r="N377">
        <f>_xlfn.XLOOKUP(Patientsdetails9[[#This Row],[Patient_ID]],Financials[Patient_ID],Financials[Total_Bill_Amount])</f>
        <v>49590</v>
      </c>
      <c r="O377">
        <f>VLOOKUP(Patientsdetails9[[#This Row],[Patient_ID]],Financials[],5,FALSE)</f>
        <v>29791.980428524359</v>
      </c>
      <c r="P377">
        <f>VLOOKUP(Patientsdetails9[[#This Row],[Patient_ID]],Financials[],6,FALSE)</f>
        <v>19798.019571475641</v>
      </c>
      <c r="Q377" t="str">
        <f>+_xlfn.XLOOKUP(Patientsdetails9[[#This Row],[Patient_ID]],Hospitalvisits[Patient_ID],Hospitalvisits[Hospital_Bed])</f>
        <v>Semi-Private Room</v>
      </c>
      <c r="R377">
        <f>_xlfn.XLOOKUP(Patientsdetails9[[#This Row],[Patient_ID]],Hospitalvisits[Patient_ID],Hospitalvisits[Doctor_ID])</f>
        <v>183</v>
      </c>
      <c r="S377" t="str">
        <f>_xlfn.XLOOKUP(Patientsdetails9[[#This Row],[Doctor ID]],Medicals[Doctor_ID],Medicals[Department])</f>
        <v>Emergency</v>
      </c>
      <c r="T377">
        <f>_xlfn.XLOOKUP(Patientsdetails9[[#This Row],[Doctor ID]],Medicals[Doctor_ID],Medicals[Nurse_to_Patient_Ratio])</f>
        <v>30</v>
      </c>
      <c r="U377">
        <f>IFERROR(_xlfn.XLOOKUP(Patientsdetails9[[#This Row],[Patient_ID]],Emergency[Patient_ID],Emergency[ER_Visit_ID]),"No Visit")</f>
        <v>350</v>
      </c>
    </row>
    <row r="378" spans="1:21">
      <c r="A378">
        <v>415</v>
      </c>
      <c r="B378" t="s">
        <v>428</v>
      </c>
      <c r="C378">
        <v>59</v>
      </c>
      <c r="D378" t="s">
        <v>9</v>
      </c>
      <c r="E378" t="s">
        <v>18</v>
      </c>
      <c r="F378">
        <v>18.983928636395859</v>
      </c>
      <c r="G378">
        <v>0</v>
      </c>
      <c r="H378">
        <v>5</v>
      </c>
      <c r="I378">
        <f>_xlfn.XLOOKUP(Patientsdetails9[[#This Row],[Patient_ID]],Hospitalvisits[Patient_ID],Hospitalvisits[Admission_Date])</f>
        <v>44696</v>
      </c>
      <c r="J378">
        <f>_xlfn.XLOOKUP(Patientsdetails9[[#This Row],[Patient_ID]],Hospitalvisits[Patient_ID],Hospitalvisits[Discharge_Date])</f>
        <v>44699</v>
      </c>
      <c r="K378">
        <f>Patientsdetails9[[#This Row],[Discharge Date]]-Patientsdetails9[[#This Row],[Admission Date]]</f>
        <v>3</v>
      </c>
      <c r="L378" t="str">
        <f>_xlfn.XLOOKUP(Patientsdetails9[[#This Row],[Patient_ID]],Hospitalvisits[Patient_ID],Hospitalvisits[Medical_Condition])</f>
        <v>Hypertension</v>
      </c>
      <c r="M378" t="str">
        <f>_xlfn.XLOOKUP(Patientsdetails9[[#This Row],[Patient_ID]],Hospitalvisits[Patient_ID],Hospitalvisits[Department])</f>
        <v>Cardiology</v>
      </c>
      <c r="N378">
        <f>_xlfn.XLOOKUP(Patientsdetails9[[#This Row],[Patient_ID]],Financials[Patient_ID],Financials[Total_Bill_Amount])</f>
        <v>24863</v>
      </c>
      <c r="O378">
        <f>VLOOKUP(Patientsdetails9[[#This Row],[Patient_ID]],Financials[],5,FALSE)</f>
        <v>12542.95249742433</v>
      </c>
      <c r="P378">
        <f>VLOOKUP(Patientsdetails9[[#This Row],[Patient_ID]],Financials[],6,FALSE)</f>
        <v>12320.04750257567</v>
      </c>
      <c r="Q378" t="str">
        <f>+_xlfn.XLOOKUP(Patientsdetails9[[#This Row],[Patient_ID]],Hospitalvisits[Patient_ID],Hospitalvisits[Hospital_Bed])</f>
        <v>General Ward</v>
      </c>
      <c r="R378">
        <f>_xlfn.XLOOKUP(Patientsdetails9[[#This Row],[Patient_ID]],Hospitalvisits[Patient_ID],Hospitalvisits[Doctor_ID])</f>
        <v>41</v>
      </c>
      <c r="S378" t="str">
        <f>_xlfn.XLOOKUP(Patientsdetails9[[#This Row],[Doctor ID]],Medicals[Doctor_ID],Medicals[Department])</f>
        <v>Pediatrics</v>
      </c>
      <c r="T378">
        <f>_xlfn.XLOOKUP(Patientsdetails9[[#This Row],[Doctor ID]],Medicals[Doctor_ID],Medicals[Nurse_to_Patient_Ratio])</f>
        <v>30</v>
      </c>
      <c r="U378" t="str">
        <f>IFERROR(_xlfn.XLOOKUP(Patientsdetails9[[#This Row],[Patient_ID]],Emergency[Patient_ID],Emergency[ER_Visit_ID]),"No Visit")</f>
        <v>No Visit</v>
      </c>
    </row>
    <row r="379" spans="1:21">
      <c r="A379">
        <v>417</v>
      </c>
      <c r="B379" t="s">
        <v>430</v>
      </c>
      <c r="C379">
        <v>35</v>
      </c>
      <c r="D379" t="s">
        <v>9</v>
      </c>
      <c r="E379" t="s">
        <v>13</v>
      </c>
      <c r="F379">
        <v>18.21526302900546</v>
      </c>
      <c r="G379">
        <v>5</v>
      </c>
      <c r="H379">
        <v>10</v>
      </c>
      <c r="I379">
        <f>_xlfn.XLOOKUP(Patientsdetails9[[#This Row],[Patient_ID]],Hospitalvisits[Patient_ID],Hospitalvisits[Admission_Date])</f>
        <v>45542</v>
      </c>
      <c r="J379">
        <f>_xlfn.XLOOKUP(Patientsdetails9[[#This Row],[Patient_ID]],Hospitalvisits[Patient_ID],Hospitalvisits[Discharge_Date])</f>
        <v>45545</v>
      </c>
      <c r="K379">
        <f>Patientsdetails9[[#This Row],[Discharge Date]]-Patientsdetails9[[#This Row],[Admission Date]]</f>
        <v>3</v>
      </c>
      <c r="L379" t="str">
        <f>_xlfn.XLOOKUP(Patientsdetails9[[#This Row],[Patient_ID]],Hospitalvisits[Patient_ID],Hospitalvisits[Medical_Condition])</f>
        <v>Heart Attack (STEMI)</v>
      </c>
      <c r="M379" t="str">
        <f>_xlfn.XLOOKUP(Patientsdetails9[[#This Row],[Patient_ID]],Hospitalvisits[Patient_ID],Hospitalvisits[Department])</f>
        <v>Cardiology</v>
      </c>
      <c r="N379">
        <f>_xlfn.XLOOKUP(Patientsdetails9[[#This Row],[Patient_ID]],Financials[Patient_ID],Financials[Total_Bill_Amount])</f>
        <v>10735</v>
      </c>
      <c r="O379">
        <f>VLOOKUP(Patientsdetails9[[#This Row],[Patient_ID]],Financials[],5,FALSE)</f>
        <v>7408.1249860522112</v>
      </c>
      <c r="P379">
        <f>VLOOKUP(Patientsdetails9[[#This Row],[Patient_ID]],Financials[],6,FALSE)</f>
        <v>3326.8750139477888</v>
      </c>
      <c r="Q379" t="str">
        <f>+_xlfn.XLOOKUP(Patientsdetails9[[#This Row],[Patient_ID]],Hospitalvisits[Patient_ID],Hospitalvisits[Hospital_Bed])</f>
        <v>Private Room</v>
      </c>
      <c r="R379">
        <f>_xlfn.XLOOKUP(Patientsdetails9[[#This Row],[Patient_ID]],Hospitalvisits[Patient_ID],Hospitalvisits[Doctor_ID])</f>
        <v>111</v>
      </c>
      <c r="S379" t="str">
        <f>_xlfn.XLOOKUP(Patientsdetails9[[#This Row],[Doctor ID]],Medicals[Doctor_ID],Medicals[Department])</f>
        <v>Pediatrics</v>
      </c>
      <c r="T379">
        <f>_xlfn.XLOOKUP(Patientsdetails9[[#This Row],[Doctor ID]],Medicals[Doctor_ID],Medicals[Nurse_to_Patient_Ratio])</f>
        <v>21</v>
      </c>
      <c r="U379">
        <f>IFERROR(_xlfn.XLOOKUP(Patientsdetails9[[#This Row],[Patient_ID]],Emergency[Patient_ID],Emergency[ER_Visit_ID]),"No Visit")</f>
        <v>157</v>
      </c>
    </row>
    <row r="380" spans="1:21">
      <c r="A380">
        <v>418</v>
      </c>
      <c r="B380" t="s">
        <v>431</v>
      </c>
      <c r="C380">
        <v>29</v>
      </c>
      <c r="D380" t="s">
        <v>9</v>
      </c>
      <c r="E380" t="s">
        <v>18</v>
      </c>
      <c r="F380">
        <v>21.54160795363148</v>
      </c>
      <c r="G380">
        <v>4</v>
      </c>
      <c r="H380">
        <v>7</v>
      </c>
      <c r="I380">
        <f>_xlfn.XLOOKUP(Patientsdetails9[[#This Row],[Patient_ID]],Hospitalvisits[Patient_ID],Hospitalvisits[Admission_Date])</f>
        <v>44573</v>
      </c>
      <c r="J380">
        <f>_xlfn.XLOOKUP(Patientsdetails9[[#This Row],[Patient_ID]],Hospitalvisits[Patient_ID],Hospitalvisits[Discharge_Date])</f>
        <v>44578</v>
      </c>
      <c r="K380">
        <f>Patientsdetails9[[#This Row],[Discharge Date]]-Patientsdetails9[[#This Row],[Admission Date]]</f>
        <v>5</v>
      </c>
      <c r="L380" t="str">
        <f>_xlfn.XLOOKUP(Patientsdetails9[[#This Row],[Patient_ID]],Hospitalvisits[Patient_ID],Hospitalvisits[Medical_Condition])</f>
        <v>Arthritis</v>
      </c>
      <c r="M380" t="str">
        <f>_xlfn.XLOOKUP(Patientsdetails9[[#This Row],[Patient_ID]],Hospitalvisits[Patient_ID],Hospitalvisits[Department])</f>
        <v>Orthopedics</v>
      </c>
      <c r="N380">
        <f>_xlfn.XLOOKUP(Patientsdetails9[[#This Row],[Patient_ID]],Financials[Patient_ID],Financials[Total_Bill_Amount])</f>
        <v>33302</v>
      </c>
      <c r="O380">
        <f>VLOOKUP(Patientsdetails9[[#This Row],[Patient_ID]],Financials[],5,FALSE)</f>
        <v>19509.5803610113</v>
      </c>
      <c r="P380">
        <f>VLOOKUP(Patientsdetails9[[#This Row],[Patient_ID]],Financials[],6,FALSE)</f>
        <v>13792.4196389887</v>
      </c>
      <c r="Q380" t="str">
        <f>+_xlfn.XLOOKUP(Patientsdetails9[[#This Row],[Patient_ID]],Hospitalvisits[Patient_ID],Hospitalvisits[Hospital_Bed])</f>
        <v>General Ward</v>
      </c>
      <c r="R380">
        <f>_xlfn.XLOOKUP(Patientsdetails9[[#This Row],[Patient_ID]],Hospitalvisits[Patient_ID],Hospitalvisits[Doctor_ID])</f>
        <v>139</v>
      </c>
      <c r="S380" t="str">
        <f>_xlfn.XLOOKUP(Patientsdetails9[[#This Row],[Doctor ID]],Medicals[Doctor_ID],Medicals[Department])</f>
        <v>Orthopedics</v>
      </c>
      <c r="T380">
        <f>_xlfn.XLOOKUP(Patientsdetails9[[#This Row],[Doctor ID]],Medicals[Doctor_ID],Medicals[Nurse_to_Patient_Ratio])</f>
        <v>26</v>
      </c>
      <c r="U380">
        <f>IFERROR(_xlfn.XLOOKUP(Patientsdetails9[[#This Row],[Patient_ID]],Emergency[Patient_ID],Emergency[ER_Visit_ID]),"No Visit")</f>
        <v>52</v>
      </c>
    </row>
    <row r="381" spans="1:21">
      <c r="A381">
        <v>419</v>
      </c>
      <c r="B381" t="s">
        <v>432</v>
      </c>
      <c r="C381">
        <v>60</v>
      </c>
      <c r="D381" t="s">
        <v>12</v>
      </c>
      <c r="E381" t="s">
        <v>10</v>
      </c>
      <c r="F381">
        <v>19.610694742883961</v>
      </c>
      <c r="G381">
        <v>2</v>
      </c>
      <c r="H381">
        <v>3</v>
      </c>
      <c r="I381">
        <f>_xlfn.XLOOKUP(Patientsdetails9[[#This Row],[Patient_ID]],Hospitalvisits[Patient_ID],Hospitalvisits[Admission_Date])</f>
        <v>44981</v>
      </c>
      <c r="J381">
        <f>_xlfn.XLOOKUP(Patientsdetails9[[#This Row],[Patient_ID]],Hospitalvisits[Patient_ID],Hospitalvisits[Discharge_Date])</f>
        <v>44983</v>
      </c>
      <c r="K381">
        <f>Patientsdetails9[[#This Row],[Discharge Date]]-Patientsdetails9[[#This Row],[Admission Date]]</f>
        <v>2</v>
      </c>
      <c r="L381" t="str">
        <f>_xlfn.XLOOKUP(Patientsdetails9[[#This Row],[Patient_ID]],Hospitalvisits[Patient_ID],Hospitalvisits[Medical_Condition])</f>
        <v>Arthritis</v>
      </c>
      <c r="M381" t="str">
        <f>_xlfn.XLOOKUP(Patientsdetails9[[#This Row],[Patient_ID]],Hospitalvisits[Patient_ID],Hospitalvisits[Department])</f>
        <v>Orthopedics</v>
      </c>
      <c r="N381">
        <f>_xlfn.XLOOKUP(Patientsdetails9[[#This Row],[Patient_ID]],Financials[Patient_ID],Financials[Total_Bill_Amount])</f>
        <v>9029</v>
      </c>
      <c r="O381">
        <f>VLOOKUP(Patientsdetails9[[#This Row],[Patient_ID]],Financials[],5,FALSE)</f>
        <v>7551.6263817739446</v>
      </c>
      <c r="P381">
        <f>VLOOKUP(Patientsdetails9[[#This Row],[Patient_ID]],Financials[],6,FALSE)</f>
        <v>1477.373618226055</v>
      </c>
      <c r="Q381" t="str">
        <f>+_xlfn.XLOOKUP(Patientsdetails9[[#This Row],[Patient_ID]],Hospitalvisits[Patient_ID],Hospitalvisits[Hospital_Bed])</f>
        <v>General Ward</v>
      </c>
      <c r="R381">
        <f>_xlfn.XLOOKUP(Patientsdetails9[[#This Row],[Patient_ID]],Hospitalvisits[Patient_ID],Hospitalvisits[Doctor_ID])</f>
        <v>32</v>
      </c>
      <c r="S381" t="str">
        <f>_xlfn.XLOOKUP(Patientsdetails9[[#This Row],[Doctor ID]],Medicals[Doctor_ID],Medicals[Department])</f>
        <v>Neurology</v>
      </c>
      <c r="T381">
        <f>_xlfn.XLOOKUP(Patientsdetails9[[#This Row],[Doctor ID]],Medicals[Doctor_ID],Medicals[Nurse_to_Patient_Ratio])</f>
        <v>6</v>
      </c>
      <c r="U381">
        <f>IFERROR(_xlfn.XLOOKUP(Patientsdetails9[[#This Row],[Patient_ID]],Emergency[Patient_ID],Emergency[ER_Visit_ID]),"No Visit")</f>
        <v>1057</v>
      </c>
    </row>
    <row r="382" spans="1:21">
      <c r="A382">
        <v>420</v>
      </c>
      <c r="B382" t="s">
        <v>433</v>
      </c>
      <c r="C382">
        <v>75</v>
      </c>
      <c r="D382" t="s">
        <v>9</v>
      </c>
      <c r="E382" t="s">
        <v>13</v>
      </c>
      <c r="F382">
        <v>26.032118382889319</v>
      </c>
      <c r="G382">
        <v>3</v>
      </c>
      <c r="H382">
        <v>8</v>
      </c>
      <c r="I382">
        <f>_xlfn.XLOOKUP(Patientsdetails9[[#This Row],[Patient_ID]],Hospitalvisits[Patient_ID],Hospitalvisits[Admission_Date])</f>
        <v>45094</v>
      </c>
      <c r="J382">
        <f>_xlfn.XLOOKUP(Patientsdetails9[[#This Row],[Patient_ID]],Hospitalvisits[Patient_ID],Hospitalvisits[Discharge_Date])</f>
        <v>45099</v>
      </c>
      <c r="K382">
        <f>Patientsdetails9[[#This Row],[Discharge Date]]-Patientsdetails9[[#This Row],[Admission Date]]</f>
        <v>5</v>
      </c>
      <c r="L382" t="str">
        <f>_xlfn.XLOOKUP(Patientsdetails9[[#This Row],[Patient_ID]],Hospitalvisits[Patient_ID],Hospitalvisits[Medical_Condition])</f>
        <v>Fracture</v>
      </c>
      <c r="M382" t="str">
        <f>_xlfn.XLOOKUP(Patientsdetails9[[#This Row],[Patient_ID]],Hospitalvisits[Patient_ID],Hospitalvisits[Department])</f>
        <v>Orthopedics</v>
      </c>
      <c r="N382">
        <f>_xlfn.XLOOKUP(Patientsdetails9[[#This Row],[Patient_ID]],Financials[Patient_ID],Financials[Total_Bill_Amount])</f>
        <v>11788</v>
      </c>
      <c r="O382">
        <f>VLOOKUP(Patientsdetails9[[#This Row],[Patient_ID]],Financials[],5,FALSE)</f>
        <v>9200.3463688260126</v>
      </c>
      <c r="P382">
        <f>VLOOKUP(Patientsdetails9[[#This Row],[Patient_ID]],Financials[],6,FALSE)</f>
        <v>2587.6536311739869</v>
      </c>
      <c r="Q382" t="str">
        <f>+_xlfn.XLOOKUP(Patientsdetails9[[#This Row],[Patient_ID]],Hospitalvisits[Patient_ID],Hospitalvisits[Hospital_Bed])</f>
        <v>General Ward</v>
      </c>
      <c r="R382">
        <f>_xlfn.XLOOKUP(Patientsdetails9[[#This Row],[Patient_ID]],Hospitalvisits[Patient_ID],Hospitalvisits[Doctor_ID])</f>
        <v>48</v>
      </c>
      <c r="S382" t="str">
        <f>_xlfn.XLOOKUP(Patientsdetails9[[#This Row],[Doctor ID]],Medicals[Doctor_ID],Medicals[Department])</f>
        <v>Pediatrics</v>
      </c>
      <c r="T382">
        <f>_xlfn.XLOOKUP(Patientsdetails9[[#This Row],[Doctor ID]],Medicals[Doctor_ID],Medicals[Nurse_to_Patient_Ratio])</f>
        <v>5</v>
      </c>
      <c r="U382">
        <f>IFERROR(_xlfn.XLOOKUP(Patientsdetails9[[#This Row],[Patient_ID]],Emergency[Patient_ID],Emergency[ER_Visit_ID]),"No Visit")</f>
        <v>427</v>
      </c>
    </row>
    <row r="383" spans="1:21">
      <c r="A383">
        <v>421</v>
      </c>
      <c r="B383" t="s">
        <v>434</v>
      </c>
      <c r="C383">
        <v>53</v>
      </c>
      <c r="D383" t="s">
        <v>12</v>
      </c>
      <c r="E383" t="s">
        <v>16</v>
      </c>
      <c r="F383">
        <v>21.41188622375428</v>
      </c>
      <c r="G383">
        <v>0</v>
      </c>
      <c r="H383">
        <v>9</v>
      </c>
      <c r="I383">
        <f>_xlfn.XLOOKUP(Patientsdetails9[[#This Row],[Patient_ID]],Hospitalvisits[Patient_ID],Hospitalvisits[Admission_Date])</f>
        <v>44604</v>
      </c>
      <c r="J383">
        <f>_xlfn.XLOOKUP(Patientsdetails9[[#This Row],[Patient_ID]],Hospitalvisits[Patient_ID],Hospitalvisits[Discharge_Date])</f>
        <v>44622</v>
      </c>
      <c r="K383">
        <f>Patientsdetails9[[#This Row],[Discharge Date]]-Patientsdetails9[[#This Row],[Admission Date]]</f>
        <v>18</v>
      </c>
      <c r="L383" t="str">
        <f>_xlfn.XLOOKUP(Patientsdetails9[[#This Row],[Patient_ID]],Hospitalvisits[Patient_ID],Hospitalvisits[Medical_Condition])</f>
        <v>Cancer</v>
      </c>
      <c r="M383" t="str">
        <f>_xlfn.XLOOKUP(Patientsdetails9[[#This Row],[Patient_ID]],Hospitalvisits[Patient_ID],Hospitalvisits[Department])</f>
        <v>Oncology</v>
      </c>
      <c r="N383">
        <f>_xlfn.XLOOKUP(Patientsdetails9[[#This Row],[Patient_ID]],Financials[Patient_ID],Financials[Total_Bill_Amount])</f>
        <v>3318</v>
      </c>
      <c r="O383">
        <f>VLOOKUP(Patientsdetails9[[#This Row],[Patient_ID]],Financials[],5,FALSE)</f>
        <v>2356.0036765090772</v>
      </c>
      <c r="P383">
        <f>VLOOKUP(Patientsdetails9[[#This Row],[Patient_ID]],Financials[],6,FALSE)</f>
        <v>961.99632349092326</v>
      </c>
      <c r="Q383" t="str">
        <f>+_xlfn.XLOOKUP(Patientsdetails9[[#This Row],[Patient_ID]],Hospitalvisits[Patient_ID],Hospitalvisits[Hospital_Bed])</f>
        <v>General Ward</v>
      </c>
      <c r="R383">
        <f>_xlfn.XLOOKUP(Patientsdetails9[[#This Row],[Patient_ID]],Hospitalvisits[Patient_ID],Hospitalvisits[Doctor_ID])</f>
        <v>147</v>
      </c>
      <c r="S383" t="str">
        <f>_xlfn.XLOOKUP(Patientsdetails9[[#This Row],[Doctor ID]],Medicals[Doctor_ID],Medicals[Department])</f>
        <v>Cardiology</v>
      </c>
      <c r="T383">
        <f>_xlfn.XLOOKUP(Patientsdetails9[[#This Row],[Doctor ID]],Medicals[Doctor_ID],Medicals[Nurse_to_Patient_Ratio])</f>
        <v>22</v>
      </c>
      <c r="U383">
        <f>IFERROR(_xlfn.XLOOKUP(Patientsdetails9[[#This Row],[Patient_ID]],Emergency[Patient_ID],Emergency[ER_Visit_ID]),"No Visit")</f>
        <v>755</v>
      </c>
    </row>
    <row r="384" spans="1:21">
      <c r="A384">
        <v>423</v>
      </c>
      <c r="B384" t="s">
        <v>436</v>
      </c>
      <c r="C384">
        <v>47</v>
      </c>
      <c r="D384" t="s">
        <v>9</v>
      </c>
      <c r="E384" t="s">
        <v>10</v>
      </c>
      <c r="F384">
        <v>33.659027329824333</v>
      </c>
      <c r="G384">
        <v>0</v>
      </c>
      <c r="H384">
        <v>2</v>
      </c>
      <c r="I384">
        <f>_xlfn.XLOOKUP(Patientsdetails9[[#This Row],[Patient_ID]],Hospitalvisits[Patient_ID],Hospitalvisits[Admission_Date])</f>
        <v>44992</v>
      </c>
      <c r="J384">
        <f>_xlfn.XLOOKUP(Patientsdetails9[[#This Row],[Patient_ID]],Hospitalvisits[Patient_ID],Hospitalvisits[Discharge_Date])</f>
        <v>44994</v>
      </c>
      <c r="K384">
        <f>Patientsdetails9[[#This Row],[Discharge Date]]-Patientsdetails9[[#This Row],[Admission Date]]</f>
        <v>2</v>
      </c>
      <c r="L384" t="str">
        <f>_xlfn.XLOOKUP(Patientsdetails9[[#This Row],[Patient_ID]],Hospitalvisits[Patient_ID],Hospitalvisits[Medical_Condition])</f>
        <v>Severe Trauma</v>
      </c>
      <c r="M384" t="str">
        <f>_xlfn.XLOOKUP(Patientsdetails9[[#This Row],[Patient_ID]],Hospitalvisits[Patient_ID],Hospitalvisits[Department])</f>
        <v>Emergency</v>
      </c>
      <c r="N384">
        <f>_xlfn.XLOOKUP(Patientsdetails9[[#This Row],[Patient_ID]],Financials[Patient_ID],Financials[Total_Bill_Amount])</f>
        <v>17182</v>
      </c>
      <c r="O384">
        <f>VLOOKUP(Patientsdetails9[[#This Row],[Patient_ID]],Financials[],5,FALSE)</f>
        <v>11946.59849618226</v>
      </c>
      <c r="P384">
        <f>VLOOKUP(Patientsdetails9[[#This Row],[Patient_ID]],Financials[],6,FALSE)</f>
        <v>5235.4015038177386</v>
      </c>
      <c r="Q384" t="str">
        <f>+_xlfn.XLOOKUP(Patientsdetails9[[#This Row],[Patient_ID]],Hospitalvisits[Patient_ID],Hospitalvisits[Hospital_Bed])</f>
        <v>Private Room</v>
      </c>
      <c r="R384">
        <f>_xlfn.XLOOKUP(Patientsdetails9[[#This Row],[Patient_ID]],Hospitalvisits[Patient_ID],Hospitalvisits[Doctor_ID])</f>
        <v>126</v>
      </c>
      <c r="S384" t="str">
        <f>_xlfn.XLOOKUP(Patientsdetails9[[#This Row],[Doctor ID]],Medicals[Doctor_ID],Medicals[Department])</f>
        <v>Cardiology</v>
      </c>
      <c r="T384">
        <f>_xlfn.XLOOKUP(Patientsdetails9[[#This Row],[Doctor ID]],Medicals[Doctor_ID],Medicals[Nurse_to_Patient_Ratio])</f>
        <v>15</v>
      </c>
      <c r="U384">
        <f>IFERROR(_xlfn.XLOOKUP(Patientsdetails9[[#This Row],[Patient_ID]],Emergency[Patient_ID],Emergency[ER_Visit_ID]),"No Visit")</f>
        <v>448</v>
      </c>
    </row>
    <row r="385" spans="1:21">
      <c r="A385">
        <v>424</v>
      </c>
      <c r="B385" t="s">
        <v>437</v>
      </c>
      <c r="C385">
        <v>28</v>
      </c>
      <c r="D385" t="s">
        <v>9</v>
      </c>
      <c r="E385" t="s">
        <v>16</v>
      </c>
      <c r="F385">
        <v>28.542910911841702</v>
      </c>
      <c r="G385">
        <v>1</v>
      </c>
      <c r="H385">
        <v>6</v>
      </c>
      <c r="I385">
        <f>_xlfn.XLOOKUP(Patientsdetails9[[#This Row],[Patient_ID]],Hospitalvisits[Patient_ID],Hospitalvisits[Admission_Date])</f>
        <v>44586</v>
      </c>
      <c r="J385">
        <f>_xlfn.XLOOKUP(Patientsdetails9[[#This Row],[Patient_ID]],Hospitalvisits[Patient_ID],Hospitalvisits[Discharge_Date])</f>
        <v>44593</v>
      </c>
      <c r="K385">
        <f>Patientsdetails9[[#This Row],[Discharge Date]]-Patientsdetails9[[#This Row],[Admission Date]]</f>
        <v>7</v>
      </c>
      <c r="L385" t="str">
        <f>_xlfn.XLOOKUP(Patientsdetails9[[#This Row],[Patient_ID]],Hospitalvisits[Patient_ID],Hospitalvisits[Medical_Condition])</f>
        <v>Tumor</v>
      </c>
      <c r="M385" t="str">
        <f>_xlfn.XLOOKUP(Patientsdetails9[[#This Row],[Patient_ID]],Hospitalvisits[Patient_ID],Hospitalvisits[Department])</f>
        <v>Oncology</v>
      </c>
      <c r="N385">
        <f>_xlfn.XLOOKUP(Patientsdetails9[[#This Row],[Patient_ID]],Financials[Patient_ID],Financials[Total_Bill_Amount])</f>
        <v>5096</v>
      </c>
      <c r="O385">
        <f>VLOOKUP(Patientsdetails9[[#This Row],[Patient_ID]],Financials[],5,FALSE)</f>
        <v>3897.2770866898281</v>
      </c>
      <c r="P385">
        <f>VLOOKUP(Patientsdetails9[[#This Row],[Patient_ID]],Financials[],6,FALSE)</f>
        <v>1198.7229133101721</v>
      </c>
      <c r="Q385" t="str">
        <f>+_xlfn.XLOOKUP(Patientsdetails9[[#This Row],[Patient_ID]],Hospitalvisits[Patient_ID],Hospitalvisits[Hospital_Bed])</f>
        <v>Private Room</v>
      </c>
      <c r="R385">
        <f>_xlfn.XLOOKUP(Patientsdetails9[[#This Row],[Patient_ID]],Hospitalvisits[Patient_ID],Hospitalvisits[Doctor_ID])</f>
        <v>14</v>
      </c>
      <c r="S385" t="str">
        <f>_xlfn.XLOOKUP(Patientsdetails9[[#This Row],[Doctor ID]],Medicals[Doctor_ID],Medicals[Department])</f>
        <v>Orthopedics</v>
      </c>
      <c r="T385">
        <f>_xlfn.XLOOKUP(Patientsdetails9[[#This Row],[Doctor ID]],Medicals[Doctor_ID],Medicals[Nurse_to_Patient_Ratio])</f>
        <v>15</v>
      </c>
      <c r="U385" t="str">
        <f>IFERROR(_xlfn.XLOOKUP(Patientsdetails9[[#This Row],[Patient_ID]],Emergency[Patient_ID],Emergency[ER_Visit_ID]),"No Visit")</f>
        <v>No Visit</v>
      </c>
    </row>
    <row r="386" spans="1:21">
      <c r="A386">
        <v>426</v>
      </c>
      <c r="B386" t="s">
        <v>439</v>
      </c>
      <c r="C386">
        <v>80</v>
      </c>
      <c r="D386" t="s">
        <v>9</v>
      </c>
      <c r="E386" t="s">
        <v>13</v>
      </c>
      <c r="F386">
        <v>38.717530972313597</v>
      </c>
      <c r="G386">
        <v>3</v>
      </c>
      <c r="H386">
        <v>2</v>
      </c>
      <c r="I386">
        <f>_xlfn.XLOOKUP(Patientsdetails9[[#This Row],[Patient_ID]],Hospitalvisits[Patient_ID],Hospitalvisits[Admission_Date])</f>
        <v>45134</v>
      </c>
      <c r="J386">
        <f>_xlfn.XLOOKUP(Patientsdetails9[[#This Row],[Patient_ID]],Hospitalvisits[Patient_ID],Hospitalvisits[Discharge_Date])</f>
        <v>45136</v>
      </c>
      <c r="K386">
        <f>Patientsdetails9[[#This Row],[Discharge Date]]-Patientsdetails9[[#This Row],[Admission Date]]</f>
        <v>2</v>
      </c>
      <c r="L386" t="str">
        <f>_xlfn.XLOOKUP(Patientsdetails9[[#This Row],[Patient_ID]],Hospitalvisits[Patient_ID],Hospitalvisits[Medical_Condition])</f>
        <v>Severe Trauma</v>
      </c>
      <c r="M386" t="str">
        <f>_xlfn.XLOOKUP(Patientsdetails9[[#This Row],[Patient_ID]],Hospitalvisits[Patient_ID],Hospitalvisits[Department])</f>
        <v>Emergency</v>
      </c>
      <c r="N386">
        <f>_xlfn.XLOOKUP(Patientsdetails9[[#This Row],[Patient_ID]],Financials[Patient_ID],Financials[Total_Bill_Amount])</f>
        <v>10944</v>
      </c>
      <c r="O386">
        <f>VLOOKUP(Patientsdetails9[[#This Row],[Patient_ID]],Financials[],5,FALSE)</f>
        <v>6525.9804750701469</v>
      </c>
      <c r="P386">
        <f>VLOOKUP(Patientsdetails9[[#This Row],[Patient_ID]],Financials[],6,FALSE)</f>
        <v>4418.0195249298531</v>
      </c>
      <c r="Q386" t="str">
        <f>+_xlfn.XLOOKUP(Patientsdetails9[[#This Row],[Patient_ID]],Hospitalvisits[Patient_ID],Hospitalvisits[Hospital_Bed])</f>
        <v>General Ward</v>
      </c>
      <c r="R386">
        <f>_xlfn.XLOOKUP(Patientsdetails9[[#This Row],[Patient_ID]],Hospitalvisits[Patient_ID],Hospitalvisits[Doctor_ID])</f>
        <v>159</v>
      </c>
      <c r="S386" t="str">
        <f>_xlfn.XLOOKUP(Patientsdetails9[[#This Row],[Doctor ID]],Medicals[Doctor_ID],Medicals[Department])</f>
        <v>Emergency</v>
      </c>
      <c r="T386">
        <f>_xlfn.XLOOKUP(Patientsdetails9[[#This Row],[Doctor ID]],Medicals[Doctor_ID],Medicals[Nurse_to_Patient_Ratio])</f>
        <v>18</v>
      </c>
      <c r="U386">
        <f>IFERROR(_xlfn.XLOOKUP(Patientsdetails9[[#This Row],[Patient_ID]],Emergency[Patient_ID],Emergency[ER_Visit_ID]),"No Visit")</f>
        <v>784</v>
      </c>
    </row>
    <row r="387" spans="1:21">
      <c r="A387">
        <v>428</v>
      </c>
      <c r="B387" t="s">
        <v>441</v>
      </c>
      <c r="C387">
        <v>55</v>
      </c>
      <c r="D387" t="s">
        <v>12</v>
      </c>
      <c r="E387" t="s">
        <v>13</v>
      </c>
      <c r="F387">
        <v>26.953945227029379</v>
      </c>
      <c r="G387">
        <v>0</v>
      </c>
      <c r="H387">
        <v>8</v>
      </c>
      <c r="I387">
        <f>_xlfn.XLOOKUP(Patientsdetails9[[#This Row],[Patient_ID]],Hospitalvisits[Patient_ID],Hospitalvisits[Admission_Date])</f>
        <v>45073</v>
      </c>
      <c r="J387">
        <f>_xlfn.XLOOKUP(Patientsdetails9[[#This Row],[Patient_ID]],Hospitalvisits[Patient_ID],Hospitalvisits[Discharge_Date])</f>
        <v>45079</v>
      </c>
      <c r="K387">
        <f>Patientsdetails9[[#This Row],[Discharge Date]]-Patientsdetails9[[#This Row],[Admission Date]]</f>
        <v>6</v>
      </c>
      <c r="L387" t="str">
        <f>_xlfn.XLOOKUP(Patientsdetails9[[#This Row],[Patient_ID]],Hospitalvisits[Patient_ID],Hospitalvisits[Medical_Condition])</f>
        <v>Hypertension</v>
      </c>
      <c r="M387" t="str">
        <f>_xlfn.XLOOKUP(Patientsdetails9[[#This Row],[Patient_ID]],Hospitalvisits[Patient_ID],Hospitalvisits[Department])</f>
        <v>Cardiology</v>
      </c>
      <c r="N387">
        <f>_xlfn.XLOOKUP(Patientsdetails9[[#This Row],[Patient_ID]],Financials[Patient_ID],Financials[Total_Bill_Amount])</f>
        <v>32317</v>
      </c>
      <c r="O387">
        <f>VLOOKUP(Patientsdetails9[[#This Row],[Patient_ID]],Financials[],5,FALSE)</f>
        <v>20654.869874299049</v>
      </c>
      <c r="P387">
        <f>VLOOKUP(Patientsdetails9[[#This Row],[Patient_ID]],Financials[],6,FALSE)</f>
        <v>11662.130125700951</v>
      </c>
      <c r="Q387" t="str">
        <f>+_xlfn.XLOOKUP(Patientsdetails9[[#This Row],[Patient_ID]],Hospitalvisits[Patient_ID],Hospitalvisits[Hospital_Bed])</f>
        <v>General Ward</v>
      </c>
      <c r="R387">
        <f>_xlfn.XLOOKUP(Patientsdetails9[[#This Row],[Patient_ID]],Hospitalvisits[Patient_ID],Hospitalvisits[Doctor_ID])</f>
        <v>67</v>
      </c>
      <c r="S387" t="str">
        <f>_xlfn.XLOOKUP(Patientsdetails9[[#This Row],[Doctor ID]],Medicals[Doctor_ID],Medicals[Department])</f>
        <v>Oncology</v>
      </c>
      <c r="T387">
        <f>_xlfn.XLOOKUP(Patientsdetails9[[#This Row],[Doctor ID]],Medicals[Doctor_ID],Medicals[Nurse_to_Patient_Ratio])</f>
        <v>24</v>
      </c>
      <c r="U387">
        <f>IFERROR(_xlfn.XLOOKUP(Patientsdetails9[[#This Row],[Patient_ID]],Emergency[Patient_ID],Emergency[ER_Visit_ID]),"No Visit")</f>
        <v>1417</v>
      </c>
    </row>
    <row r="388" spans="1:21">
      <c r="A388">
        <v>430</v>
      </c>
      <c r="B388" t="s">
        <v>443</v>
      </c>
      <c r="C388">
        <v>33</v>
      </c>
      <c r="D388" t="s">
        <v>12</v>
      </c>
      <c r="E388" t="s">
        <v>13</v>
      </c>
      <c r="F388">
        <v>23.517693857744259</v>
      </c>
      <c r="G388">
        <v>0</v>
      </c>
      <c r="H388">
        <v>2</v>
      </c>
      <c r="I388">
        <f>_xlfn.XLOOKUP(Patientsdetails9[[#This Row],[Patient_ID]],Hospitalvisits[Patient_ID],Hospitalvisits[Admission_Date])</f>
        <v>44639</v>
      </c>
      <c r="J388">
        <f>_xlfn.XLOOKUP(Patientsdetails9[[#This Row],[Patient_ID]],Hospitalvisits[Patient_ID],Hospitalvisits[Discharge_Date])</f>
        <v>44641</v>
      </c>
      <c r="K388">
        <f>Patientsdetails9[[#This Row],[Discharge Date]]-Patientsdetails9[[#This Row],[Admission Date]]</f>
        <v>2</v>
      </c>
      <c r="L388" t="str">
        <f>_xlfn.XLOOKUP(Patientsdetails9[[#This Row],[Patient_ID]],Hospitalvisits[Patient_ID],Hospitalvisits[Medical_Condition])</f>
        <v>Asthma</v>
      </c>
      <c r="M388" t="str">
        <f>_xlfn.XLOOKUP(Patientsdetails9[[#This Row],[Patient_ID]],Hospitalvisits[Patient_ID],Hospitalvisits[Department])</f>
        <v>Pediatrics</v>
      </c>
      <c r="N388">
        <f>_xlfn.XLOOKUP(Patientsdetails9[[#This Row],[Patient_ID]],Financials[Patient_ID],Financials[Total_Bill_Amount])</f>
        <v>8805</v>
      </c>
      <c r="O388">
        <f>VLOOKUP(Patientsdetails9[[#This Row],[Patient_ID]],Financials[],5,FALSE)</f>
        <v>5597.5501769704097</v>
      </c>
      <c r="P388">
        <f>VLOOKUP(Patientsdetails9[[#This Row],[Patient_ID]],Financials[],6,FALSE)</f>
        <v>3207.4498230295899</v>
      </c>
      <c r="Q388" t="str">
        <f>+_xlfn.XLOOKUP(Patientsdetails9[[#This Row],[Patient_ID]],Hospitalvisits[Patient_ID],Hospitalvisits[Hospital_Bed])</f>
        <v>Semi-Private Room</v>
      </c>
      <c r="R388">
        <f>_xlfn.XLOOKUP(Patientsdetails9[[#This Row],[Patient_ID]],Hospitalvisits[Patient_ID],Hospitalvisits[Doctor_ID])</f>
        <v>59</v>
      </c>
      <c r="S388" t="str">
        <f>_xlfn.XLOOKUP(Patientsdetails9[[#This Row],[Doctor ID]],Medicals[Doctor_ID],Medicals[Department])</f>
        <v>Orthopedics</v>
      </c>
      <c r="T388">
        <f>_xlfn.XLOOKUP(Patientsdetails9[[#This Row],[Doctor ID]],Medicals[Doctor_ID],Medicals[Nurse_to_Patient_Ratio])</f>
        <v>20</v>
      </c>
      <c r="U388">
        <f>IFERROR(_xlfn.XLOOKUP(Patientsdetails9[[#This Row],[Patient_ID]],Emergency[Patient_ID],Emergency[ER_Visit_ID]),"No Visit")</f>
        <v>471</v>
      </c>
    </row>
    <row r="389" spans="1:21">
      <c r="A389">
        <v>431</v>
      </c>
      <c r="B389" t="s">
        <v>444</v>
      </c>
      <c r="C389">
        <v>11</v>
      </c>
      <c r="D389" t="s">
        <v>9</v>
      </c>
      <c r="E389" t="s">
        <v>10</v>
      </c>
      <c r="F389">
        <v>27.202225464273411</v>
      </c>
      <c r="G389">
        <v>2</v>
      </c>
      <c r="H389">
        <v>10</v>
      </c>
      <c r="I389">
        <f>_xlfn.XLOOKUP(Patientsdetails9[[#This Row],[Patient_ID]],Hospitalvisits[Patient_ID],Hospitalvisits[Admission_Date])</f>
        <v>45187</v>
      </c>
      <c r="J389">
        <f>_xlfn.XLOOKUP(Patientsdetails9[[#This Row],[Patient_ID]],Hospitalvisits[Patient_ID],Hospitalvisits[Discharge_Date])</f>
        <v>45191</v>
      </c>
      <c r="K389">
        <f>Patientsdetails9[[#This Row],[Discharge Date]]-Patientsdetails9[[#This Row],[Admission Date]]</f>
        <v>4</v>
      </c>
      <c r="L389" t="str">
        <f>_xlfn.XLOOKUP(Patientsdetails9[[#This Row],[Patient_ID]],Hospitalvisits[Patient_ID],Hospitalvisits[Medical_Condition])</f>
        <v>Internal Bleeding</v>
      </c>
      <c r="M389" t="str">
        <f>_xlfn.XLOOKUP(Patientsdetails9[[#This Row],[Patient_ID]],Hospitalvisits[Patient_ID],Hospitalvisits[Department])</f>
        <v>Emergency</v>
      </c>
      <c r="N389">
        <f>_xlfn.XLOOKUP(Patientsdetails9[[#This Row],[Patient_ID]],Financials[Patient_ID],Financials[Total_Bill_Amount])</f>
        <v>31467</v>
      </c>
      <c r="O389">
        <f>VLOOKUP(Patientsdetails9[[#This Row],[Patient_ID]],Financials[],5,FALSE)</f>
        <v>17468.06749626973</v>
      </c>
      <c r="P389">
        <f>VLOOKUP(Patientsdetails9[[#This Row],[Patient_ID]],Financials[],6,FALSE)</f>
        <v>13998.93250373027</v>
      </c>
      <c r="Q389" t="str">
        <f>+_xlfn.XLOOKUP(Patientsdetails9[[#This Row],[Patient_ID]],Hospitalvisits[Patient_ID],Hospitalvisits[Hospital_Bed])</f>
        <v>Private Room</v>
      </c>
      <c r="R389">
        <f>_xlfn.XLOOKUP(Patientsdetails9[[#This Row],[Patient_ID]],Hospitalvisits[Patient_ID],Hospitalvisits[Doctor_ID])</f>
        <v>124</v>
      </c>
      <c r="S389" t="str">
        <f>_xlfn.XLOOKUP(Patientsdetails9[[#This Row],[Doctor ID]],Medicals[Doctor_ID],Medicals[Department])</f>
        <v>Oncology</v>
      </c>
      <c r="T389">
        <f>_xlfn.XLOOKUP(Patientsdetails9[[#This Row],[Doctor ID]],Medicals[Doctor_ID],Medicals[Nurse_to_Patient_Ratio])</f>
        <v>6</v>
      </c>
      <c r="U389">
        <f>IFERROR(_xlfn.XLOOKUP(Patientsdetails9[[#This Row],[Patient_ID]],Emergency[Patient_ID],Emergency[ER_Visit_ID]),"No Visit")</f>
        <v>385</v>
      </c>
    </row>
    <row r="390" spans="1:21">
      <c r="A390">
        <v>432</v>
      </c>
      <c r="B390" t="s">
        <v>445</v>
      </c>
      <c r="C390">
        <v>84</v>
      </c>
      <c r="D390" t="s">
        <v>12</v>
      </c>
      <c r="E390" t="s">
        <v>16</v>
      </c>
      <c r="F390">
        <v>33.510029828779302</v>
      </c>
      <c r="G390">
        <v>0</v>
      </c>
      <c r="H390">
        <v>3</v>
      </c>
      <c r="I390">
        <f>_xlfn.XLOOKUP(Patientsdetails9[[#This Row],[Patient_ID]],Hospitalvisits[Patient_ID],Hospitalvisits[Admission_Date])</f>
        <v>44600</v>
      </c>
      <c r="J390">
        <f>_xlfn.XLOOKUP(Patientsdetails9[[#This Row],[Patient_ID]],Hospitalvisits[Patient_ID],Hospitalvisits[Discharge_Date])</f>
        <v>44610</v>
      </c>
      <c r="K390">
        <f>Patientsdetails9[[#This Row],[Discharge Date]]-Patientsdetails9[[#This Row],[Admission Date]]</f>
        <v>10</v>
      </c>
      <c r="L390" t="str">
        <f>_xlfn.XLOOKUP(Patientsdetails9[[#This Row],[Patient_ID]],Hospitalvisits[Patient_ID],Hospitalvisits[Medical_Condition])</f>
        <v>Severe Trauma</v>
      </c>
      <c r="M390" t="str">
        <f>_xlfn.XLOOKUP(Patientsdetails9[[#This Row],[Patient_ID]],Hospitalvisits[Patient_ID],Hospitalvisits[Department])</f>
        <v>Emergency</v>
      </c>
      <c r="N390">
        <f>_xlfn.XLOOKUP(Patientsdetails9[[#This Row],[Patient_ID]],Financials[Patient_ID],Financials[Total_Bill_Amount])</f>
        <v>8694</v>
      </c>
      <c r="O390">
        <f>VLOOKUP(Patientsdetails9[[#This Row],[Patient_ID]],Financials[],5,FALSE)</f>
        <v>5144.7147527252682</v>
      </c>
      <c r="P390">
        <f>VLOOKUP(Patientsdetails9[[#This Row],[Patient_ID]],Financials[],6,FALSE)</f>
        <v>3549.2852472747318</v>
      </c>
      <c r="Q390" t="str">
        <f>+_xlfn.XLOOKUP(Patientsdetails9[[#This Row],[Patient_ID]],Hospitalvisits[Patient_ID],Hospitalvisits[Hospital_Bed])</f>
        <v>Semi-Private Room</v>
      </c>
      <c r="R390">
        <f>_xlfn.XLOOKUP(Patientsdetails9[[#This Row],[Patient_ID]],Hospitalvisits[Patient_ID],Hospitalvisits[Doctor_ID])</f>
        <v>80</v>
      </c>
      <c r="S390" t="str">
        <f>_xlfn.XLOOKUP(Patientsdetails9[[#This Row],[Doctor ID]],Medicals[Doctor_ID],Medicals[Department])</f>
        <v>Orthopedics</v>
      </c>
      <c r="T390">
        <f>_xlfn.XLOOKUP(Patientsdetails9[[#This Row],[Doctor ID]],Medicals[Doctor_ID],Medicals[Nurse_to_Patient_Ratio])</f>
        <v>5</v>
      </c>
      <c r="U390">
        <f>IFERROR(_xlfn.XLOOKUP(Patientsdetails9[[#This Row],[Patient_ID]],Emergency[Patient_ID],Emergency[ER_Visit_ID]),"No Visit")</f>
        <v>945</v>
      </c>
    </row>
    <row r="391" spans="1:21">
      <c r="A391">
        <v>433</v>
      </c>
      <c r="B391" t="s">
        <v>446</v>
      </c>
      <c r="C391">
        <v>28</v>
      </c>
      <c r="D391" t="s">
        <v>12</v>
      </c>
      <c r="E391" t="s">
        <v>10</v>
      </c>
      <c r="F391">
        <v>24.013881522286059</v>
      </c>
      <c r="G391">
        <v>2</v>
      </c>
      <c r="H391">
        <v>10</v>
      </c>
      <c r="I391">
        <f>_xlfn.XLOOKUP(Patientsdetails9[[#This Row],[Patient_ID]],Hospitalvisits[Patient_ID],Hospitalvisits[Admission_Date])</f>
        <v>44924</v>
      </c>
      <c r="J391">
        <f>_xlfn.XLOOKUP(Patientsdetails9[[#This Row],[Patient_ID]],Hospitalvisits[Patient_ID],Hospitalvisits[Discharge_Date])</f>
        <v>44930</v>
      </c>
      <c r="K391">
        <f>Patientsdetails9[[#This Row],[Discharge Date]]-Patientsdetails9[[#This Row],[Admission Date]]</f>
        <v>6</v>
      </c>
      <c r="L391" t="str">
        <f>_xlfn.XLOOKUP(Patientsdetails9[[#This Row],[Patient_ID]],Hospitalvisits[Patient_ID],Hospitalvisits[Medical_Condition])</f>
        <v>Cancer</v>
      </c>
      <c r="M391" t="str">
        <f>_xlfn.XLOOKUP(Patientsdetails9[[#This Row],[Patient_ID]],Hospitalvisits[Patient_ID],Hospitalvisits[Department])</f>
        <v>Oncology</v>
      </c>
      <c r="N391">
        <f>_xlfn.XLOOKUP(Patientsdetails9[[#This Row],[Patient_ID]],Financials[Patient_ID],Financials[Total_Bill_Amount])</f>
        <v>17328</v>
      </c>
      <c r="O391">
        <f>VLOOKUP(Patientsdetails9[[#This Row],[Patient_ID]],Financials[],5,FALSE)</f>
        <v>10048.74046602331</v>
      </c>
      <c r="P391">
        <f>VLOOKUP(Patientsdetails9[[#This Row],[Patient_ID]],Financials[],6,FALSE)</f>
        <v>7279.2595339766895</v>
      </c>
      <c r="Q391" t="str">
        <f>+_xlfn.XLOOKUP(Patientsdetails9[[#This Row],[Patient_ID]],Hospitalvisits[Patient_ID],Hospitalvisits[Hospital_Bed])</f>
        <v>Semi-Private Room</v>
      </c>
      <c r="R391">
        <f>_xlfn.XLOOKUP(Patientsdetails9[[#This Row],[Patient_ID]],Hospitalvisits[Patient_ID],Hospitalvisits[Doctor_ID])</f>
        <v>10</v>
      </c>
      <c r="S391" t="str">
        <f>_xlfn.XLOOKUP(Patientsdetails9[[#This Row],[Doctor ID]],Medicals[Doctor_ID],Medicals[Department])</f>
        <v>Oncology</v>
      </c>
      <c r="T391">
        <f>_xlfn.XLOOKUP(Patientsdetails9[[#This Row],[Doctor ID]],Medicals[Doctor_ID],Medicals[Nurse_to_Patient_Ratio])</f>
        <v>10</v>
      </c>
      <c r="U391">
        <f>IFERROR(_xlfn.XLOOKUP(Patientsdetails9[[#This Row],[Patient_ID]],Emergency[Patient_ID],Emergency[ER_Visit_ID]),"No Visit")</f>
        <v>125</v>
      </c>
    </row>
    <row r="392" spans="1:21">
      <c r="A392">
        <v>434</v>
      </c>
      <c r="B392" t="s">
        <v>447</v>
      </c>
      <c r="C392">
        <v>88</v>
      </c>
      <c r="D392" t="s">
        <v>9</v>
      </c>
      <c r="E392" t="s">
        <v>13</v>
      </c>
      <c r="F392">
        <v>32.39150892334326</v>
      </c>
      <c r="G392">
        <v>1</v>
      </c>
      <c r="H392">
        <v>4</v>
      </c>
      <c r="I392">
        <f>_xlfn.XLOOKUP(Patientsdetails9[[#This Row],[Patient_ID]],Hospitalvisits[Patient_ID],Hospitalvisits[Admission_Date])</f>
        <v>45021</v>
      </c>
      <c r="J392">
        <f>_xlfn.XLOOKUP(Patientsdetails9[[#This Row],[Patient_ID]],Hospitalvisits[Patient_ID],Hospitalvisits[Discharge_Date])</f>
        <v>45025</v>
      </c>
      <c r="K392">
        <f>Patientsdetails9[[#This Row],[Discharge Date]]-Patientsdetails9[[#This Row],[Admission Date]]</f>
        <v>4</v>
      </c>
      <c r="L392" t="str">
        <f>_xlfn.XLOOKUP(Patientsdetails9[[#This Row],[Patient_ID]],Hospitalvisits[Patient_ID],Hospitalvisits[Medical_Condition])</f>
        <v>Heart Disease</v>
      </c>
      <c r="M392" t="str">
        <f>_xlfn.XLOOKUP(Patientsdetails9[[#This Row],[Patient_ID]],Hospitalvisits[Patient_ID],Hospitalvisits[Department])</f>
        <v>Cardiology</v>
      </c>
      <c r="N392">
        <f>_xlfn.XLOOKUP(Patientsdetails9[[#This Row],[Patient_ID]],Financials[Patient_ID],Financials[Total_Bill_Amount])</f>
        <v>6459</v>
      </c>
      <c r="O392">
        <f>VLOOKUP(Patientsdetails9[[#This Row],[Patient_ID]],Financials[],5,FALSE)</f>
        <v>4942.7444691452847</v>
      </c>
      <c r="P392">
        <f>VLOOKUP(Patientsdetails9[[#This Row],[Patient_ID]],Financials[],6,FALSE)</f>
        <v>1516.2555308547151</v>
      </c>
      <c r="Q392" t="str">
        <f>+_xlfn.XLOOKUP(Patientsdetails9[[#This Row],[Patient_ID]],Hospitalvisits[Patient_ID],Hospitalvisits[Hospital_Bed])</f>
        <v>Semi-Private Room</v>
      </c>
      <c r="R392">
        <f>_xlfn.XLOOKUP(Patientsdetails9[[#This Row],[Patient_ID]],Hospitalvisits[Patient_ID],Hospitalvisits[Doctor_ID])</f>
        <v>90</v>
      </c>
      <c r="S392" t="str">
        <f>_xlfn.XLOOKUP(Patientsdetails9[[#This Row],[Doctor ID]],Medicals[Doctor_ID],Medicals[Department])</f>
        <v>Emergency</v>
      </c>
      <c r="T392">
        <f>_xlfn.XLOOKUP(Patientsdetails9[[#This Row],[Doctor ID]],Medicals[Doctor_ID],Medicals[Nurse_to_Patient_Ratio])</f>
        <v>12</v>
      </c>
      <c r="U392">
        <f>IFERROR(_xlfn.XLOOKUP(Patientsdetails9[[#This Row],[Patient_ID]],Emergency[Patient_ID],Emergency[ER_Visit_ID]),"No Visit")</f>
        <v>503</v>
      </c>
    </row>
    <row r="393" spans="1:21">
      <c r="A393">
        <v>435</v>
      </c>
      <c r="B393" t="s">
        <v>448</v>
      </c>
      <c r="C393">
        <v>68</v>
      </c>
      <c r="D393" t="s">
        <v>12</v>
      </c>
      <c r="E393" t="s">
        <v>13</v>
      </c>
      <c r="F393">
        <v>24.93278790567603</v>
      </c>
      <c r="G393">
        <v>3</v>
      </c>
      <c r="H393">
        <v>2</v>
      </c>
      <c r="I393">
        <f>_xlfn.XLOOKUP(Patientsdetails9[[#This Row],[Patient_ID]],Hospitalvisits[Patient_ID],Hospitalvisits[Admission_Date])</f>
        <v>44733</v>
      </c>
      <c r="J393">
        <f>_xlfn.XLOOKUP(Patientsdetails9[[#This Row],[Patient_ID]],Hospitalvisits[Patient_ID],Hospitalvisits[Discharge_Date])</f>
        <v>44738</v>
      </c>
      <c r="K393">
        <f>Patientsdetails9[[#This Row],[Discharge Date]]-Patientsdetails9[[#This Row],[Admission Date]]</f>
        <v>5</v>
      </c>
      <c r="L393" t="str">
        <f>_xlfn.XLOOKUP(Patientsdetails9[[#This Row],[Patient_ID]],Hospitalvisits[Patient_ID],Hospitalvisits[Medical_Condition])</f>
        <v>Cancer</v>
      </c>
      <c r="M393" t="str">
        <f>_xlfn.XLOOKUP(Patientsdetails9[[#This Row],[Patient_ID]],Hospitalvisits[Patient_ID],Hospitalvisits[Department])</f>
        <v>Oncology</v>
      </c>
      <c r="N393">
        <f>_xlfn.XLOOKUP(Patientsdetails9[[#This Row],[Patient_ID]],Financials[Patient_ID],Financials[Total_Bill_Amount])</f>
        <v>25579</v>
      </c>
      <c r="O393">
        <f>VLOOKUP(Patientsdetails9[[#This Row],[Patient_ID]],Financials[],5,FALSE)</f>
        <v>17137.65922728779</v>
      </c>
      <c r="P393">
        <f>VLOOKUP(Patientsdetails9[[#This Row],[Patient_ID]],Financials[],6,FALSE)</f>
        <v>8441.3407727122067</v>
      </c>
      <c r="Q393" t="str">
        <f>+_xlfn.XLOOKUP(Patientsdetails9[[#This Row],[Patient_ID]],Hospitalvisits[Patient_ID],Hospitalvisits[Hospital_Bed])</f>
        <v>General Ward</v>
      </c>
      <c r="R393">
        <f>_xlfn.XLOOKUP(Patientsdetails9[[#This Row],[Patient_ID]],Hospitalvisits[Patient_ID],Hospitalvisits[Doctor_ID])</f>
        <v>71</v>
      </c>
      <c r="S393" t="str">
        <f>_xlfn.XLOOKUP(Patientsdetails9[[#This Row],[Doctor ID]],Medicals[Doctor_ID],Medicals[Department])</f>
        <v>Emergency</v>
      </c>
      <c r="T393">
        <f>_xlfn.XLOOKUP(Patientsdetails9[[#This Row],[Doctor ID]],Medicals[Doctor_ID],Medicals[Nurse_to_Patient_Ratio])</f>
        <v>18</v>
      </c>
      <c r="U393">
        <f>IFERROR(_xlfn.XLOOKUP(Patientsdetails9[[#This Row],[Patient_ID]],Emergency[Patient_ID],Emergency[ER_Visit_ID]),"No Visit")</f>
        <v>226</v>
      </c>
    </row>
    <row r="394" spans="1:21">
      <c r="A394">
        <v>438</v>
      </c>
      <c r="B394" t="s">
        <v>451</v>
      </c>
      <c r="C394">
        <v>13</v>
      </c>
      <c r="D394" t="s">
        <v>12</v>
      </c>
      <c r="E394" t="s">
        <v>18</v>
      </c>
      <c r="F394">
        <v>34.005554321786597</v>
      </c>
      <c r="G394">
        <v>4</v>
      </c>
      <c r="H394">
        <v>1</v>
      </c>
      <c r="I394">
        <f>_xlfn.XLOOKUP(Patientsdetails9[[#This Row],[Patient_ID]],Hospitalvisits[Patient_ID],Hospitalvisits[Admission_Date])</f>
        <v>45181</v>
      </c>
      <c r="J394">
        <f>_xlfn.XLOOKUP(Patientsdetails9[[#This Row],[Patient_ID]],Hospitalvisits[Patient_ID],Hospitalvisits[Discharge_Date])</f>
        <v>45184</v>
      </c>
      <c r="K394">
        <f>Patientsdetails9[[#This Row],[Discharge Date]]-Patientsdetails9[[#This Row],[Admission Date]]</f>
        <v>3</v>
      </c>
      <c r="L394" t="str">
        <f>_xlfn.XLOOKUP(Patientsdetails9[[#This Row],[Patient_ID]],Hospitalvisits[Patient_ID],Hospitalvisits[Medical_Condition])</f>
        <v>Allergies</v>
      </c>
      <c r="M394" t="str">
        <f>_xlfn.XLOOKUP(Patientsdetails9[[#This Row],[Patient_ID]],Hospitalvisits[Patient_ID],Hospitalvisits[Department])</f>
        <v>Pediatrics</v>
      </c>
      <c r="N394">
        <f>_xlfn.XLOOKUP(Patientsdetails9[[#This Row],[Patient_ID]],Financials[Patient_ID],Financials[Total_Bill_Amount])</f>
        <v>13103</v>
      </c>
      <c r="O394">
        <f>VLOOKUP(Patientsdetails9[[#This Row],[Patient_ID]],Financials[],5,FALSE)</f>
        <v>7358.6519603048264</v>
      </c>
      <c r="P394">
        <f>VLOOKUP(Patientsdetails9[[#This Row],[Patient_ID]],Financials[],6,FALSE)</f>
        <v>5744.3480396951736</v>
      </c>
      <c r="Q394" t="str">
        <f>+_xlfn.XLOOKUP(Patientsdetails9[[#This Row],[Patient_ID]],Hospitalvisits[Patient_ID],Hospitalvisits[Hospital_Bed])</f>
        <v>ICU</v>
      </c>
      <c r="R394">
        <f>_xlfn.XLOOKUP(Patientsdetails9[[#This Row],[Patient_ID]],Hospitalvisits[Patient_ID],Hospitalvisits[Doctor_ID])</f>
        <v>21</v>
      </c>
      <c r="S394" t="str">
        <f>_xlfn.XLOOKUP(Patientsdetails9[[#This Row],[Doctor ID]],Medicals[Doctor_ID],Medicals[Department])</f>
        <v>Pediatrics</v>
      </c>
      <c r="T394">
        <f>_xlfn.XLOOKUP(Patientsdetails9[[#This Row],[Doctor ID]],Medicals[Doctor_ID],Medicals[Nurse_to_Patient_Ratio])</f>
        <v>24</v>
      </c>
      <c r="U394" t="str">
        <f>IFERROR(_xlfn.XLOOKUP(Patientsdetails9[[#This Row],[Patient_ID]],Emergency[Patient_ID],Emergency[ER_Visit_ID]),"No Visit")</f>
        <v>No Visit</v>
      </c>
    </row>
    <row r="395" spans="1:21">
      <c r="A395">
        <v>439</v>
      </c>
      <c r="B395" t="s">
        <v>452</v>
      </c>
      <c r="C395">
        <v>85</v>
      </c>
      <c r="D395" t="s">
        <v>9</v>
      </c>
      <c r="E395" t="s">
        <v>13</v>
      </c>
      <c r="F395">
        <v>17.438835840754692</v>
      </c>
      <c r="G395">
        <v>5</v>
      </c>
      <c r="H395">
        <v>10</v>
      </c>
      <c r="I395">
        <f>_xlfn.XLOOKUP(Patientsdetails9[[#This Row],[Patient_ID]],Hospitalvisits[Patient_ID],Hospitalvisits[Admission_Date])</f>
        <v>45091</v>
      </c>
      <c r="J395">
        <f>_xlfn.XLOOKUP(Patientsdetails9[[#This Row],[Patient_ID]],Hospitalvisits[Patient_ID],Hospitalvisits[Discharge_Date])</f>
        <v>45096</v>
      </c>
      <c r="K395">
        <f>Patientsdetails9[[#This Row],[Discharge Date]]-Patientsdetails9[[#This Row],[Admission Date]]</f>
        <v>5</v>
      </c>
      <c r="L395" t="str">
        <f>_xlfn.XLOOKUP(Patientsdetails9[[#This Row],[Patient_ID]],Hospitalvisits[Patient_ID],Hospitalvisits[Medical_Condition])</f>
        <v>Severe Trauma</v>
      </c>
      <c r="M395" t="str">
        <f>_xlfn.XLOOKUP(Patientsdetails9[[#This Row],[Patient_ID]],Hospitalvisits[Patient_ID],Hospitalvisits[Department])</f>
        <v>Emergency</v>
      </c>
      <c r="N395">
        <f>_xlfn.XLOOKUP(Patientsdetails9[[#This Row],[Patient_ID]],Financials[Patient_ID],Financials[Total_Bill_Amount])</f>
        <v>5957</v>
      </c>
      <c r="O395">
        <f>VLOOKUP(Patientsdetails9[[#This Row],[Patient_ID]],Financials[],5,FALSE)</f>
        <v>3799.4619744126339</v>
      </c>
      <c r="P395">
        <f>VLOOKUP(Patientsdetails9[[#This Row],[Patient_ID]],Financials[],6,FALSE)</f>
        <v>2157.5380255873661</v>
      </c>
      <c r="Q395" t="str">
        <f>+_xlfn.XLOOKUP(Patientsdetails9[[#This Row],[Patient_ID]],Hospitalvisits[Patient_ID],Hospitalvisits[Hospital_Bed])</f>
        <v>Semi-Private Room</v>
      </c>
      <c r="R395">
        <f>_xlfn.XLOOKUP(Patientsdetails9[[#This Row],[Patient_ID]],Hospitalvisits[Patient_ID],Hospitalvisits[Doctor_ID])</f>
        <v>178</v>
      </c>
      <c r="S395" t="str">
        <f>_xlfn.XLOOKUP(Patientsdetails9[[#This Row],[Doctor ID]],Medicals[Doctor_ID],Medicals[Department])</f>
        <v>Neurology</v>
      </c>
      <c r="T395">
        <f>_xlfn.XLOOKUP(Patientsdetails9[[#This Row],[Doctor ID]],Medicals[Doctor_ID],Medicals[Nurse_to_Patient_Ratio])</f>
        <v>21</v>
      </c>
      <c r="U395" t="str">
        <f>IFERROR(_xlfn.XLOOKUP(Patientsdetails9[[#This Row],[Patient_ID]],Emergency[Patient_ID],Emergency[ER_Visit_ID]),"No Visit")</f>
        <v>No Visit</v>
      </c>
    </row>
    <row r="396" spans="1:21">
      <c r="A396">
        <v>440</v>
      </c>
      <c r="B396" t="s">
        <v>453</v>
      </c>
      <c r="C396">
        <v>68</v>
      </c>
      <c r="D396" t="s">
        <v>9</v>
      </c>
      <c r="E396" t="s">
        <v>13</v>
      </c>
      <c r="F396">
        <v>35.736565798000328</v>
      </c>
      <c r="G396">
        <v>4</v>
      </c>
      <c r="H396">
        <v>8</v>
      </c>
      <c r="I396">
        <f>_xlfn.XLOOKUP(Patientsdetails9[[#This Row],[Patient_ID]],Hospitalvisits[Patient_ID],Hospitalvisits[Admission_Date])</f>
        <v>44614</v>
      </c>
      <c r="J396">
        <f>_xlfn.XLOOKUP(Patientsdetails9[[#This Row],[Patient_ID]],Hospitalvisits[Patient_ID],Hospitalvisits[Discharge_Date])</f>
        <v>44621</v>
      </c>
      <c r="K396">
        <f>Patientsdetails9[[#This Row],[Discharge Date]]-Patientsdetails9[[#This Row],[Admission Date]]</f>
        <v>7</v>
      </c>
      <c r="L396" t="str">
        <f>_xlfn.XLOOKUP(Patientsdetails9[[#This Row],[Patient_ID]],Hospitalvisits[Patient_ID],Hospitalvisits[Medical_Condition])</f>
        <v>Stroke</v>
      </c>
      <c r="M396" t="str">
        <f>_xlfn.XLOOKUP(Patientsdetails9[[#This Row],[Patient_ID]],Hospitalvisits[Patient_ID],Hospitalvisits[Department])</f>
        <v>Neurology</v>
      </c>
      <c r="N396">
        <f>_xlfn.XLOOKUP(Patientsdetails9[[#This Row],[Patient_ID]],Financials[Patient_ID],Financials[Total_Bill_Amount])</f>
        <v>11904</v>
      </c>
      <c r="O396">
        <f>VLOOKUP(Patientsdetails9[[#This Row],[Patient_ID]],Financials[],5,FALSE)</f>
        <v>6164.5083368566429</v>
      </c>
      <c r="P396">
        <f>VLOOKUP(Patientsdetails9[[#This Row],[Patient_ID]],Financials[],6,FALSE)</f>
        <v>5739.4916631433571</v>
      </c>
      <c r="Q396" t="str">
        <f>+_xlfn.XLOOKUP(Patientsdetails9[[#This Row],[Patient_ID]],Hospitalvisits[Patient_ID],Hospitalvisits[Hospital_Bed])</f>
        <v>Private Room</v>
      </c>
      <c r="R396">
        <f>_xlfn.XLOOKUP(Patientsdetails9[[#This Row],[Patient_ID]],Hospitalvisits[Patient_ID],Hospitalvisits[Doctor_ID])</f>
        <v>107</v>
      </c>
      <c r="S396" t="str">
        <f>_xlfn.XLOOKUP(Patientsdetails9[[#This Row],[Doctor ID]],Medicals[Doctor_ID],Medicals[Department])</f>
        <v>Neurology</v>
      </c>
      <c r="T396">
        <f>_xlfn.XLOOKUP(Patientsdetails9[[#This Row],[Doctor ID]],Medicals[Doctor_ID],Medicals[Nurse_to_Patient_Ratio])</f>
        <v>24</v>
      </c>
      <c r="U396">
        <f>IFERROR(_xlfn.XLOOKUP(Patientsdetails9[[#This Row],[Patient_ID]],Emergency[Patient_ID],Emergency[ER_Visit_ID]),"No Visit")</f>
        <v>819</v>
      </c>
    </row>
    <row r="397" spans="1:21">
      <c r="A397">
        <v>441</v>
      </c>
      <c r="B397" t="s">
        <v>454</v>
      </c>
      <c r="C397">
        <v>45</v>
      </c>
      <c r="D397" t="s">
        <v>12</v>
      </c>
      <c r="E397" t="s">
        <v>13</v>
      </c>
      <c r="F397">
        <v>18.107377879434321</v>
      </c>
      <c r="G397">
        <v>4</v>
      </c>
      <c r="H397">
        <v>5</v>
      </c>
      <c r="I397">
        <f>_xlfn.XLOOKUP(Patientsdetails9[[#This Row],[Patient_ID]],Hospitalvisits[Patient_ID],Hospitalvisits[Admission_Date])</f>
        <v>44800</v>
      </c>
      <c r="J397">
        <f>_xlfn.XLOOKUP(Patientsdetails9[[#This Row],[Patient_ID]],Hospitalvisits[Patient_ID],Hospitalvisits[Discharge_Date])</f>
        <v>44804</v>
      </c>
      <c r="K397">
        <f>Patientsdetails9[[#This Row],[Discharge Date]]-Patientsdetails9[[#This Row],[Admission Date]]</f>
        <v>4</v>
      </c>
      <c r="L397" t="str">
        <f>_xlfn.XLOOKUP(Patientsdetails9[[#This Row],[Patient_ID]],Hospitalvisits[Patient_ID],Hospitalvisits[Medical_Condition])</f>
        <v>Arthritis</v>
      </c>
      <c r="M397" t="str">
        <f>_xlfn.XLOOKUP(Patientsdetails9[[#This Row],[Patient_ID]],Hospitalvisits[Patient_ID],Hospitalvisits[Department])</f>
        <v>Orthopedics</v>
      </c>
      <c r="N397">
        <f>_xlfn.XLOOKUP(Patientsdetails9[[#This Row],[Patient_ID]],Financials[Patient_ID],Financials[Total_Bill_Amount])</f>
        <v>30143</v>
      </c>
      <c r="O397">
        <f>VLOOKUP(Patientsdetails9[[#This Row],[Patient_ID]],Financials[],5,FALSE)</f>
        <v>25982.637688603529</v>
      </c>
      <c r="P397">
        <f>VLOOKUP(Patientsdetails9[[#This Row],[Patient_ID]],Financials[],6,FALSE)</f>
        <v>4160.3623113964713</v>
      </c>
      <c r="Q397" t="str">
        <f>+_xlfn.XLOOKUP(Patientsdetails9[[#This Row],[Patient_ID]],Hospitalvisits[Patient_ID],Hospitalvisits[Hospital_Bed])</f>
        <v>Private Room</v>
      </c>
      <c r="R397">
        <f>_xlfn.XLOOKUP(Patientsdetails9[[#This Row],[Patient_ID]],Hospitalvisits[Patient_ID],Hospitalvisits[Doctor_ID])</f>
        <v>137</v>
      </c>
      <c r="S397" t="str">
        <f>_xlfn.XLOOKUP(Patientsdetails9[[#This Row],[Doctor ID]],Medicals[Doctor_ID],Medicals[Department])</f>
        <v>Oncology</v>
      </c>
      <c r="T397">
        <f>_xlfn.XLOOKUP(Patientsdetails9[[#This Row],[Doctor ID]],Medicals[Doctor_ID],Medicals[Nurse_to_Patient_Ratio])</f>
        <v>30</v>
      </c>
      <c r="U397">
        <f>IFERROR(_xlfn.XLOOKUP(Patientsdetails9[[#This Row],[Patient_ID]],Emergency[Patient_ID],Emergency[ER_Visit_ID]),"No Visit")</f>
        <v>517</v>
      </c>
    </row>
    <row r="398" spans="1:21">
      <c r="A398">
        <v>442</v>
      </c>
      <c r="B398" t="s">
        <v>455</v>
      </c>
      <c r="C398">
        <v>7</v>
      </c>
      <c r="D398" t="s">
        <v>12</v>
      </c>
      <c r="E398" t="s">
        <v>10</v>
      </c>
      <c r="F398">
        <v>17.350647089110531</v>
      </c>
      <c r="G398">
        <v>2</v>
      </c>
      <c r="H398">
        <v>9</v>
      </c>
      <c r="I398">
        <f>_xlfn.XLOOKUP(Patientsdetails9[[#This Row],[Patient_ID]],Hospitalvisits[Patient_ID],Hospitalvisits[Admission_Date])</f>
        <v>44680</v>
      </c>
      <c r="J398">
        <f>_xlfn.XLOOKUP(Patientsdetails9[[#This Row],[Patient_ID]],Hospitalvisits[Patient_ID],Hospitalvisits[Discharge_Date])</f>
        <v>44690</v>
      </c>
      <c r="K398">
        <f>Patientsdetails9[[#This Row],[Discharge Date]]-Patientsdetails9[[#This Row],[Admission Date]]</f>
        <v>10</v>
      </c>
      <c r="L398" t="str">
        <f>_xlfn.XLOOKUP(Patientsdetails9[[#This Row],[Patient_ID]],Hospitalvisits[Patient_ID],Hospitalvisits[Medical_Condition])</f>
        <v>Internal Bleeding</v>
      </c>
      <c r="M398" t="str">
        <f>_xlfn.XLOOKUP(Patientsdetails9[[#This Row],[Patient_ID]],Hospitalvisits[Patient_ID],Hospitalvisits[Department])</f>
        <v>Emergency</v>
      </c>
      <c r="N398">
        <f>_xlfn.XLOOKUP(Patientsdetails9[[#This Row],[Patient_ID]],Financials[Patient_ID],Financials[Total_Bill_Amount])</f>
        <v>8556</v>
      </c>
      <c r="O398">
        <f>VLOOKUP(Patientsdetails9[[#This Row],[Patient_ID]],Financials[],5,FALSE)</f>
        <v>7406.1480275681824</v>
      </c>
      <c r="P398">
        <f>VLOOKUP(Patientsdetails9[[#This Row],[Patient_ID]],Financials[],6,FALSE)</f>
        <v>1149.851972431818</v>
      </c>
      <c r="Q398" t="str">
        <f>+_xlfn.XLOOKUP(Patientsdetails9[[#This Row],[Patient_ID]],Hospitalvisits[Patient_ID],Hospitalvisits[Hospital_Bed])</f>
        <v>ICU</v>
      </c>
      <c r="R398">
        <f>_xlfn.XLOOKUP(Patientsdetails9[[#This Row],[Patient_ID]],Hospitalvisits[Patient_ID],Hospitalvisits[Doctor_ID])</f>
        <v>195</v>
      </c>
      <c r="S398" t="str">
        <f>_xlfn.XLOOKUP(Patientsdetails9[[#This Row],[Doctor ID]],Medicals[Doctor_ID],Medicals[Department])</f>
        <v>Orthopedics</v>
      </c>
      <c r="T398">
        <f>_xlfn.XLOOKUP(Patientsdetails9[[#This Row],[Doctor ID]],Medicals[Doctor_ID],Medicals[Nurse_to_Patient_Ratio])</f>
        <v>11</v>
      </c>
      <c r="U398">
        <f>IFERROR(_xlfn.XLOOKUP(Patientsdetails9[[#This Row],[Patient_ID]],Emergency[Patient_ID],Emergency[ER_Visit_ID]),"No Visit")</f>
        <v>280</v>
      </c>
    </row>
    <row r="399" spans="1:21">
      <c r="A399">
        <v>443</v>
      </c>
      <c r="B399" t="s">
        <v>456</v>
      </c>
      <c r="C399">
        <v>3</v>
      </c>
      <c r="D399" t="s">
        <v>9</v>
      </c>
      <c r="E399" t="s">
        <v>10</v>
      </c>
      <c r="F399">
        <v>28.956804862816451</v>
      </c>
      <c r="G399">
        <v>0</v>
      </c>
      <c r="H399">
        <v>10</v>
      </c>
      <c r="I399">
        <f>_xlfn.XLOOKUP(Patientsdetails9[[#This Row],[Patient_ID]],Hospitalvisits[Patient_ID],Hospitalvisits[Admission_Date])</f>
        <v>44833</v>
      </c>
      <c r="J399">
        <f>_xlfn.XLOOKUP(Patientsdetails9[[#This Row],[Patient_ID]],Hospitalvisits[Patient_ID],Hospitalvisits[Discharge_Date])</f>
        <v>44840</v>
      </c>
      <c r="K399">
        <f>Patientsdetails9[[#This Row],[Discharge Date]]-Patientsdetails9[[#This Row],[Admission Date]]</f>
        <v>7</v>
      </c>
      <c r="L399" t="str">
        <f>_xlfn.XLOOKUP(Patientsdetails9[[#This Row],[Patient_ID]],Hospitalvisits[Patient_ID],Hospitalvisits[Medical_Condition])</f>
        <v>Tumor</v>
      </c>
      <c r="M399" t="str">
        <f>_xlfn.XLOOKUP(Patientsdetails9[[#This Row],[Patient_ID]],Hospitalvisits[Patient_ID],Hospitalvisits[Department])</f>
        <v>Oncology</v>
      </c>
      <c r="N399">
        <f>_xlfn.XLOOKUP(Patientsdetails9[[#This Row],[Patient_ID]],Financials[Patient_ID],Financials[Total_Bill_Amount])</f>
        <v>20514</v>
      </c>
      <c r="O399">
        <f>VLOOKUP(Patientsdetails9[[#This Row],[Patient_ID]],Financials[],5,FALSE)</f>
        <v>16554.61147738796</v>
      </c>
      <c r="P399">
        <f>VLOOKUP(Patientsdetails9[[#This Row],[Patient_ID]],Financials[],6,FALSE)</f>
        <v>3959.3885226120442</v>
      </c>
      <c r="Q399" t="str">
        <f>+_xlfn.XLOOKUP(Patientsdetails9[[#This Row],[Patient_ID]],Hospitalvisits[Patient_ID],Hospitalvisits[Hospital_Bed])</f>
        <v>General Ward</v>
      </c>
      <c r="R399">
        <f>_xlfn.XLOOKUP(Patientsdetails9[[#This Row],[Patient_ID]],Hospitalvisits[Patient_ID],Hospitalvisits[Doctor_ID])</f>
        <v>84</v>
      </c>
      <c r="S399" t="str">
        <f>_xlfn.XLOOKUP(Patientsdetails9[[#This Row],[Doctor ID]],Medicals[Doctor_ID],Medicals[Department])</f>
        <v>Cardiology</v>
      </c>
      <c r="T399">
        <f>_xlfn.XLOOKUP(Patientsdetails9[[#This Row],[Doctor ID]],Medicals[Doctor_ID],Medicals[Nurse_to_Patient_Ratio])</f>
        <v>16</v>
      </c>
      <c r="U399" t="str">
        <f>IFERROR(_xlfn.XLOOKUP(Patientsdetails9[[#This Row],[Patient_ID]],Emergency[Patient_ID],Emergency[ER_Visit_ID]),"No Visit")</f>
        <v>No Visit</v>
      </c>
    </row>
    <row r="400" spans="1:21">
      <c r="A400">
        <v>444</v>
      </c>
      <c r="B400" t="s">
        <v>457</v>
      </c>
      <c r="C400">
        <v>20</v>
      </c>
      <c r="D400" t="s">
        <v>12</v>
      </c>
      <c r="E400" t="s">
        <v>16</v>
      </c>
      <c r="F400">
        <v>39.698488678352888</v>
      </c>
      <c r="G400">
        <v>0</v>
      </c>
      <c r="H400">
        <v>1</v>
      </c>
      <c r="I400">
        <f>_xlfn.XLOOKUP(Patientsdetails9[[#This Row],[Patient_ID]],Hospitalvisits[Patient_ID],Hospitalvisits[Admission_Date])</f>
        <v>44593</v>
      </c>
      <c r="J400">
        <f>_xlfn.XLOOKUP(Patientsdetails9[[#This Row],[Patient_ID]],Hospitalvisits[Patient_ID],Hospitalvisits[Discharge_Date])</f>
        <v>44601</v>
      </c>
      <c r="K400">
        <f>Patientsdetails9[[#This Row],[Discharge Date]]-Patientsdetails9[[#This Row],[Admission Date]]</f>
        <v>8</v>
      </c>
      <c r="L400" t="str">
        <f>_xlfn.XLOOKUP(Patientsdetails9[[#This Row],[Patient_ID]],Hospitalvisits[Patient_ID],Hospitalvisits[Medical_Condition])</f>
        <v>Severe Trauma</v>
      </c>
      <c r="M400" t="str">
        <f>_xlfn.XLOOKUP(Patientsdetails9[[#This Row],[Patient_ID]],Hospitalvisits[Patient_ID],Hospitalvisits[Department])</f>
        <v>Emergency</v>
      </c>
      <c r="N400">
        <f>_xlfn.XLOOKUP(Patientsdetails9[[#This Row],[Patient_ID]],Financials[Patient_ID],Financials[Total_Bill_Amount])</f>
        <v>17811</v>
      </c>
      <c r="O400">
        <f>VLOOKUP(Patientsdetails9[[#This Row],[Patient_ID]],Financials[],5,FALSE)</f>
        <v>10232.373751184459</v>
      </c>
      <c r="P400">
        <f>VLOOKUP(Patientsdetails9[[#This Row],[Patient_ID]],Financials[],6,FALSE)</f>
        <v>7578.6262488155444</v>
      </c>
      <c r="Q400" t="str">
        <f>+_xlfn.XLOOKUP(Patientsdetails9[[#This Row],[Patient_ID]],Hospitalvisits[Patient_ID],Hospitalvisits[Hospital_Bed])</f>
        <v>Private Room</v>
      </c>
      <c r="R400">
        <f>_xlfn.XLOOKUP(Patientsdetails9[[#This Row],[Patient_ID]],Hospitalvisits[Patient_ID],Hospitalvisits[Doctor_ID])</f>
        <v>89</v>
      </c>
      <c r="S400" t="str">
        <f>_xlfn.XLOOKUP(Patientsdetails9[[#This Row],[Doctor ID]],Medicals[Doctor_ID],Medicals[Department])</f>
        <v>Pediatrics</v>
      </c>
      <c r="T400">
        <f>_xlfn.XLOOKUP(Patientsdetails9[[#This Row],[Doctor ID]],Medicals[Doctor_ID],Medicals[Nurse_to_Patient_Ratio])</f>
        <v>7</v>
      </c>
      <c r="U400">
        <f>IFERROR(_xlfn.XLOOKUP(Patientsdetails9[[#This Row],[Patient_ID]],Emergency[Patient_ID],Emergency[ER_Visit_ID]),"No Visit")</f>
        <v>614</v>
      </c>
    </row>
    <row r="401" spans="1:21">
      <c r="A401">
        <v>445</v>
      </c>
      <c r="B401" t="s">
        <v>458</v>
      </c>
      <c r="C401">
        <v>57</v>
      </c>
      <c r="D401" t="s">
        <v>9</v>
      </c>
      <c r="E401" t="s">
        <v>10</v>
      </c>
      <c r="F401">
        <v>15.48922796257026</v>
      </c>
      <c r="G401">
        <v>2</v>
      </c>
      <c r="H401">
        <v>7</v>
      </c>
      <c r="I401">
        <f>_xlfn.XLOOKUP(Patientsdetails9[[#This Row],[Patient_ID]],Hospitalvisits[Patient_ID],Hospitalvisits[Admission_Date])</f>
        <v>44716</v>
      </c>
      <c r="J401">
        <f>_xlfn.XLOOKUP(Patientsdetails9[[#This Row],[Patient_ID]],Hospitalvisits[Patient_ID],Hospitalvisits[Discharge_Date])</f>
        <v>44720</v>
      </c>
      <c r="K401">
        <f>Patientsdetails9[[#This Row],[Discharge Date]]-Patientsdetails9[[#This Row],[Admission Date]]</f>
        <v>4</v>
      </c>
      <c r="L401" t="str">
        <f>_xlfn.XLOOKUP(Patientsdetails9[[#This Row],[Patient_ID]],Hospitalvisits[Patient_ID],Hospitalvisits[Medical_Condition])</f>
        <v>Stroke</v>
      </c>
      <c r="M401" t="str">
        <f>_xlfn.XLOOKUP(Patientsdetails9[[#This Row],[Patient_ID]],Hospitalvisits[Patient_ID],Hospitalvisits[Department])</f>
        <v>Neurology</v>
      </c>
      <c r="N401">
        <f>_xlfn.XLOOKUP(Patientsdetails9[[#This Row],[Patient_ID]],Financials[Patient_ID],Financials[Total_Bill_Amount])</f>
        <v>45721</v>
      </c>
      <c r="O401">
        <f>VLOOKUP(Patientsdetails9[[#This Row],[Patient_ID]],Financials[],5,FALSE)</f>
        <v>38294.117735456857</v>
      </c>
      <c r="P401">
        <f>VLOOKUP(Patientsdetails9[[#This Row],[Patient_ID]],Financials[],6,FALSE)</f>
        <v>7426.8822645431428</v>
      </c>
      <c r="Q401" t="str">
        <f>+_xlfn.XLOOKUP(Patientsdetails9[[#This Row],[Patient_ID]],Hospitalvisits[Patient_ID],Hospitalvisits[Hospital_Bed])</f>
        <v>Semi-Private Room</v>
      </c>
      <c r="R401">
        <f>_xlfn.XLOOKUP(Patientsdetails9[[#This Row],[Patient_ID]],Hospitalvisits[Patient_ID],Hospitalvisits[Doctor_ID])</f>
        <v>9</v>
      </c>
      <c r="S401" t="str">
        <f>_xlfn.XLOOKUP(Patientsdetails9[[#This Row],[Doctor ID]],Medicals[Doctor_ID],Medicals[Department])</f>
        <v>Orthopedics</v>
      </c>
      <c r="T401">
        <f>_xlfn.XLOOKUP(Patientsdetails9[[#This Row],[Doctor ID]],Medicals[Doctor_ID],Medicals[Nurse_to_Patient_Ratio])</f>
        <v>21</v>
      </c>
      <c r="U401" t="str">
        <f>IFERROR(_xlfn.XLOOKUP(Patientsdetails9[[#This Row],[Patient_ID]],Emergency[Patient_ID],Emergency[ER_Visit_ID]),"No Visit")</f>
        <v>No Visit</v>
      </c>
    </row>
    <row r="402" spans="1:21">
      <c r="A402">
        <v>446</v>
      </c>
      <c r="B402" t="s">
        <v>459</v>
      </c>
      <c r="C402">
        <v>69</v>
      </c>
      <c r="D402" t="s">
        <v>12</v>
      </c>
      <c r="E402" t="s">
        <v>13</v>
      </c>
      <c r="F402">
        <v>29.195162025404741</v>
      </c>
      <c r="G402">
        <v>3</v>
      </c>
      <c r="H402">
        <v>3</v>
      </c>
      <c r="I402">
        <f>_xlfn.XLOOKUP(Patientsdetails9[[#This Row],[Patient_ID]],Hospitalvisits[Patient_ID],Hospitalvisits[Admission_Date])</f>
        <v>44571</v>
      </c>
      <c r="J402">
        <f>_xlfn.XLOOKUP(Patientsdetails9[[#This Row],[Patient_ID]],Hospitalvisits[Patient_ID],Hospitalvisits[Discharge_Date])</f>
        <v>44578</v>
      </c>
      <c r="K402">
        <f>Patientsdetails9[[#This Row],[Discharge Date]]-Patientsdetails9[[#This Row],[Admission Date]]</f>
        <v>7</v>
      </c>
      <c r="L402" t="str">
        <f>_xlfn.XLOOKUP(Patientsdetails9[[#This Row],[Patient_ID]],Hospitalvisits[Patient_ID],Hospitalvisits[Medical_Condition])</f>
        <v>Severe Trauma</v>
      </c>
      <c r="M402" t="str">
        <f>_xlfn.XLOOKUP(Patientsdetails9[[#This Row],[Patient_ID]],Hospitalvisits[Patient_ID],Hospitalvisits[Department])</f>
        <v>Emergency</v>
      </c>
      <c r="N402">
        <f>_xlfn.XLOOKUP(Patientsdetails9[[#This Row],[Patient_ID]],Financials[Patient_ID],Financials[Total_Bill_Amount])</f>
        <v>5957</v>
      </c>
      <c r="O402">
        <f>VLOOKUP(Patientsdetails9[[#This Row],[Patient_ID]],Financials[],5,FALSE)</f>
        <v>5010.8361648664604</v>
      </c>
      <c r="P402">
        <f>VLOOKUP(Patientsdetails9[[#This Row],[Patient_ID]],Financials[],6,FALSE)</f>
        <v>946.16383513354049</v>
      </c>
      <c r="Q402" t="str">
        <f>+_xlfn.XLOOKUP(Patientsdetails9[[#This Row],[Patient_ID]],Hospitalvisits[Patient_ID],Hospitalvisits[Hospital_Bed])</f>
        <v>General Ward</v>
      </c>
      <c r="R402">
        <f>_xlfn.XLOOKUP(Patientsdetails9[[#This Row],[Patient_ID]],Hospitalvisits[Patient_ID],Hospitalvisits[Doctor_ID])</f>
        <v>121</v>
      </c>
      <c r="S402" t="str">
        <f>_xlfn.XLOOKUP(Patientsdetails9[[#This Row],[Doctor ID]],Medicals[Doctor_ID],Medicals[Department])</f>
        <v>Pediatrics</v>
      </c>
      <c r="T402">
        <f>_xlfn.XLOOKUP(Patientsdetails9[[#This Row],[Doctor ID]],Medicals[Doctor_ID],Medicals[Nurse_to_Patient_Ratio])</f>
        <v>20</v>
      </c>
      <c r="U402">
        <f>IFERROR(_xlfn.XLOOKUP(Patientsdetails9[[#This Row],[Patient_ID]],Emergency[Patient_ID],Emergency[ER_Visit_ID]),"No Visit")</f>
        <v>394</v>
      </c>
    </row>
    <row r="403" spans="1:21">
      <c r="A403">
        <v>447</v>
      </c>
      <c r="B403" t="s">
        <v>460</v>
      </c>
      <c r="C403">
        <v>25</v>
      </c>
      <c r="D403" t="s">
        <v>12</v>
      </c>
      <c r="E403" t="s">
        <v>13</v>
      </c>
      <c r="F403">
        <v>27.952098542365949</v>
      </c>
      <c r="G403">
        <v>0</v>
      </c>
      <c r="H403">
        <v>7</v>
      </c>
      <c r="I403">
        <f>_xlfn.XLOOKUP(Patientsdetails9[[#This Row],[Patient_ID]],Hospitalvisits[Patient_ID],Hospitalvisits[Admission_Date])</f>
        <v>45268</v>
      </c>
      <c r="J403">
        <f>_xlfn.XLOOKUP(Patientsdetails9[[#This Row],[Patient_ID]],Hospitalvisits[Patient_ID],Hospitalvisits[Discharge_Date])</f>
        <v>45271</v>
      </c>
      <c r="K403">
        <f>Patientsdetails9[[#This Row],[Discharge Date]]-Patientsdetails9[[#This Row],[Admission Date]]</f>
        <v>3</v>
      </c>
      <c r="L403" t="str">
        <f>_xlfn.XLOOKUP(Patientsdetails9[[#This Row],[Patient_ID]],Hospitalvisits[Patient_ID],Hospitalvisits[Medical_Condition])</f>
        <v>Heart Disease</v>
      </c>
      <c r="M403" t="str">
        <f>_xlfn.XLOOKUP(Patientsdetails9[[#This Row],[Patient_ID]],Hospitalvisits[Patient_ID],Hospitalvisits[Department])</f>
        <v>Cardiology</v>
      </c>
      <c r="N403">
        <f>_xlfn.XLOOKUP(Patientsdetails9[[#This Row],[Patient_ID]],Financials[Patient_ID],Financials[Total_Bill_Amount])</f>
        <v>39397</v>
      </c>
      <c r="O403">
        <f>VLOOKUP(Patientsdetails9[[#This Row],[Patient_ID]],Financials[],5,FALSE)</f>
        <v>30689.247057126398</v>
      </c>
      <c r="P403">
        <f>VLOOKUP(Patientsdetails9[[#This Row],[Patient_ID]],Financials[],6,FALSE)</f>
        <v>8707.7529428735979</v>
      </c>
      <c r="Q403" t="str">
        <f>+_xlfn.XLOOKUP(Patientsdetails9[[#This Row],[Patient_ID]],Hospitalvisits[Patient_ID],Hospitalvisits[Hospital_Bed])</f>
        <v>Private Room</v>
      </c>
      <c r="R403">
        <f>_xlfn.XLOOKUP(Patientsdetails9[[#This Row],[Patient_ID]],Hospitalvisits[Patient_ID],Hospitalvisits[Doctor_ID])</f>
        <v>24</v>
      </c>
      <c r="S403" t="str">
        <f>_xlfn.XLOOKUP(Patientsdetails9[[#This Row],[Doctor ID]],Medicals[Doctor_ID],Medicals[Department])</f>
        <v>Pediatrics</v>
      </c>
      <c r="T403">
        <f>_xlfn.XLOOKUP(Patientsdetails9[[#This Row],[Doctor ID]],Medicals[Doctor_ID],Medicals[Nurse_to_Patient_Ratio])</f>
        <v>17</v>
      </c>
      <c r="U403">
        <f>IFERROR(_xlfn.XLOOKUP(Patientsdetails9[[#This Row],[Patient_ID]],Emergency[Patient_ID],Emergency[ER_Visit_ID]),"No Visit")</f>
        <v>341</v>
      </c>
    </row>
    <row r="404" spans="1:21">
      <c r="A404">
        <v>448</v>
      </c>
      <c r="B404" t="s">
        <v>461</v>
      </c>
      <c r="C404">
        <v>44</v>
      </c>
      <c r="D404" t="s">
        <v>9</v>
      </c>
      <c r="E404" t="s">
        <v>18</v>
      </c>
      <c r="F404">
        <v>36.027103802984911</v>
      </c>
      <c r="G404">
        <v>3</v>
      </c>
      <c r="H404">
        <v>5</v>
      </c>
      <c r="I404">
        <f>_xlfn.XLOOKUP(Patientsdetails9[[#This Row],[Patient_ID]],Hospitalvisits[Patient_ID],Hospitalvisits[Admission_Date])</f>
        <v>44624</v>
      </c>
      <c r="J404">
        <f>_xlfn.XLOOKUP(Patientsdetails9[[#This Row],[Patient_ID]],Hospitalvisits[Patient_ID],Hospitalvisits[Discharge_Date])</f>
        <v>44628</v>
      </c>
      <c r="K404">
        <f>Patientsdetails9[[#This Row],[Discharge Date]]-Patientsdetails9[[#This Row],[Admission Date]]</f>
        <v>4</v>
      </c>
      <c r="L404" t="str">
        <f>_xlfn.XLOOKUP(Patientsdetails9[[#This Row],[Patient_ID]],Hospitalvisits[Patient_ID],Hospitalvisits[Medical_Condition])</f>
        <v>Heart Disease</v>
      </c>
      <c r="M404" t="str">
        <f>_xlfn.XLOOKUP(Patientsdetails9[[#This Row],[Patient_ID]],Hospitalvisits[Patient_ID],Hospitalvisits[Department])</f>
        <v>Cardiology</v>
      </c>
      <c r="N404">
        <f>_xlfn.XLOOKUP(Patientsdetails9[[#This Row],[Patient_ID]],Financials[Patient_ID],Financials[Total_Bill_Amount])</f>
        <v>13515</v>
      </c>
      <c r="O404">
        <f>VLOOKUP(Patientsdetails9[[#This Row],[Patient_ID]],Financials[],5,FALSE)</f>
        <v>10992.68840131401</v>
      </c>
      <c r="P404">
        <f>VLOOKUP(Patientsdetails9[[#This Row],[Patient_ID]],Financials[],6,FALSE)</f>
        <v>2522.3115986859921</v>
      </c>
      <c r="Q404" t="str">
        <f>+_xlfn.XLOOKUP(Patientsdetails9[[#This Row],[Patient_ID]],Hospitalvisits[Patient_ID],Hospitalvisits[Hospital_Bed])</f>
        <v>Semi-Private Room</v>
      </c>
      <c r="R404">
        <f>_xlfn.XLOOKUP(Patientsdetails9[[#This Row],[Patient_ID]],Hospitalvisits[Patient_ID],Hospitalvisits[Doctor_ID])</f>
        <v>7</v>
      </c>
      <c r="S404" t="str">
        <f>_xlfn.XLOOKUP(Patientsdetails9[[#This Row],[Doctor ID]],Medicals[Doctor_ID],Medicals[Department])</f>
        <v>Oncology</v>
      </c>
      <c r="T404">
        <f>_xlfn.XLOOKUP(Patientsdetails9[[#This Row],[Doctor ID]],Medicals[Doctor_ID],Medicals[Nurse_to_Patient_Ratio])</f>
        <v>20</v>
      </c>
      <c r="U404">
        <f>IFERROR(_xlfn.XLOOKUP(Patientsdetails9[[#This Row],[Patient_ID]],Emergency[Patient_ID],Emergency[ER_Visit_ID]),"No Visit")</f>
        <v>888</v>
      </c>
    </row>
    <row r="405" spans="1:21">
      <c r="A405">
        <v>449</v>
      </c>
      <c r="B405" t="s">
        <v>462</v>
      </c>
      <c r="C405">
        <v>6</v>
      </c>
      <c r="D405" t="s">
        <v>9</v>
      </c>
      <c r="E405" t="s">
        <v>16</v>
      </c>
      <c r="F405">
        <v>19.468654980598419</v>
      </c>
      <c r="G405">
        <v>5</v>
      </c>
      <c r="H405">
        <v>9</v>
      </c>
      <c r="I405">
        <f>_xlfn.XLOOKUP(Patientsdetails9[[#This Row],[Patient_ID]],Hospitalvisits[Patient_ID],Hospitalvisits[Admission_Date])</f>
        <v>44660</v>
      </c>
      <c r="J405">
        <f>_xlfn.XLOOKUP(Patientsdetails9[[#This Row],[Patient_ID]],Hospitalvisits[Patient_ID],Hospitalvisits[Discharge_Date])</f>
        <v>44663</v>
      </c>
      <c r="K405">
        <f>Patientsdetails9[[#This Row],[Discharge Date]]-Patientsdetails9[[#This Row],[Admission Date]]</f>
        <v>3</v>
      </c>
      <c r="L405" t="str">
        <f>_xlfn.XLOOKUP(Patientsdetails9[[#This Row],[Patient_ID]],Hospitalvisits[Patient_ID],Hospitalvisits[Medical_Condition])</f>
        <v>Asthma</v>
      </c>
      <c r="M405" t="str">
        <f>_xlfn.XLOOKUP(Patientsdetails9[[#This Row],[Patient_ID]],Hospitalvisits[Patient_ID],Hospitalvisits[Department])</f>
        <v>Pediatrics</v>
      </c>
      <c r="N405">
        <f>_xlfn.XLOOKUP(Patientsdetails9[[#This Row],[Patient_ID]],Financials[Patient_ID],Financials[Total_Bill_Amount])</f>
        <v>20329</v>
      </c>
      <c r="O405">
        <f>VLOOKUP(Patientsdetails9[[#This Row],[Patient_ID]],Financials[],5,FALSE)</f>
        <v>13355.55494280052</v>
      </c>
      <c r="P405">
        <f>VLOOKUP(Patientsdetails9[[#This Row],[Patient_ID]],Financials[],6,FALSE)</f>
        <v>6973.4450571994839</v>
      </c>
      <c r="Q405" t="str">
        <f>+_xlfn.XLOOKUP(Patientsdetails9[[#This Row],[Patient_ID]],Hospitalvisits[Patient_ID],Hospitalvisits[Hospital_Bed])</f>
        <v>General Ward</v>
      </c>
      <c r="R405">
        <f>_xlfn.XLOOKUP(Patientsdetails9[[#This Row],[Patient_ID]],Hospitalvisits[Patient_ID],Hospitalvisits[Doctor_ID])</f>
        <v>25</v>
      </c>
      <c r="S405" t="str">
        <f>_xlfn.XLOOKUP(Patientsdetails9[[#This Row],[Doctor ID]],Medicals[Doctor_ID],Medicals[Department])</f>
        <v>Emergency</v>
      </c>
      <c r="T405">
        <f>_xlfn.XLOOKUP(Patientsdetails9[[#This Row],[Doctor ID]],Medicals[Doctor_ID],Medicals[Nurse_to_Patient_Ratio])</f>
        <v>9</v>
      </c>
      <c r="U405">
        <f>IFERROR(_xlfn.XLOOKUP(Patientsdetails9[[#This Row],[Patient_ID]],Emergency[Patient_ID],Emergency[ER_Visit_ID]),"No Visit")</f>
        <v>370</v>
      </c>
    </row>
    <row r="406" spans="1:21">
      <c r="A406">
        <v>450</v>
      </c>
      <c r="B406" t="s">
        <v>463</v>
      </c>
      <c r="C406">
        <v>64</v>
      </c>
      <c r="D406" t="s">
        <v>12</v>
      </c>
      <c r="E406" t="s">
        <v>10</v>
      </c>
      <c r="F406">
        <v>37.182406689428319</v>
      </c>
      <c r="G406">
        <v>3</v>
      </c>
      <c r="H406">
        <v>4</v>
      </c>
      <c r="I406">
        <f>_xlfn.XLOOKUP(Patientsdetails9[[#This Row],[Patient_ID]],Hospitalvisits[Patient_ID],Hospitalvisits[Admission_Date])</f>
        <v>45057</v>
      </c>
      <c r="J406">
        <f>_xlfn.XLOOKUP(Patientsdetails9[[#This Row],[Patient_ID]],Hospitalvisits[Patient_ID],Hospitalvisits[Discharge_Date])</f>
        <v>45061</v>
      </c>
      <c r="K406">
        <f>Patientsdetails9[[#This Row],[Discharge Date]]-Patientsdetails9[[#This Row],[Admission Date]]</f>
        <v>4</v>
      </c>
      <c r="L406" t="str">
        <f>_xlfn.XLOOKUP(Patientsdetails9[[#This Row],[Patient_ID]],Hospitalvisits[Patient_ID],Hospitalvisits[Medical_Condition])</f>
        <v>Heart Disease</v>
      </c>
      <c r="M406" t="str">
        <f>_xlfn.XLOOKUP(Patientsdetails9[[#This Row],[Patient_ID]],Hospitalvisits[Patient_ID],Hospitalvisits[Department])</f>
        <v>Cardiology</v>
      </c>
      <c r="N406">
        <f>_xlfn.XLOOKUP(Patientsdetails9[[#This Row],[Patient_ID]],Financials[Patient_ID],Financials[Total_Bill_Amount])</f>
        <v>7761</v>
      </c>
      <c r="O406">
        <f>VLOOKUP(Patientsdetails9[[#This Row],[Patient_ID]],Financials[],5,FALSE)</f>
        <v>6263.2211027671037</v>
      </c>
      <c r="P406">
        <f>VLOOKUP(Patientsdetails9[[#This Row],[Patient_ID]],Financials[],6,FALSE)</f>
        <v>1497.778897232896</v>
      </c>
      <c r="Q406" t="str">
        <f>+_xlfn.XLOOKUP(Patientsdetails9[[#This Row],[Patient_ID]],Hospitalvisits[Patient_ID],Hospitalvisits[Hospital_Bed])</f>
        <v>Private Room</v>
      </c>
      <c r="R406">
        <f>_xlfn.XLOOKUP(Patientsdetails9[[#This Row],[Patient_ID]],Hospitalvisits[Patient_ID],Hospitalvisits[Doctor_ID])</f>
        <v>59</v>
      </c>
      <c r="S406" t="str">
        <f>_xlfn.XLOOKUP(Patientsdetails9[[#This Row],[Doctor ID]],Medicals[Doctor_ID],Medicals[Department])</f>
        <v>Orthopedics</v>
      </c>
      <c r="T406">
        <f>_xlfn.XLOOKUP(Patientsdetails9[[#This Row],[Doctor ID]],Medicals[Doctor_ID],Medicals[Nurse_to_Patient_Ratio])</f>
        <v>20</v>
      </c>
      <c r="U406">
        <f>IFERROR(_xlfn.XLOOKUP(Patientsdetails9[[#This Row],[Patient_ID]],Emergency[Patient_ID],Emergency[ER_Visit_ID]),"No Visit")</f>
        <v>1218</v>
      </c>
    </row>
    <row r="407" spans="1:21">
      <c r="A407">
        <v>451</v>
      </c>
      <c r="B407" t="s">
        <v>464</v>
      </c>
      <c r="C407">
        <v>85</v>
      </c>
      <c r="D407" t="s">
        <v>12</v>
      </c>
      <c r="E407" t="s">
        <v>16</v>
      </c>
      <c r="F407">
        <v>19.142227541546951</v>
      </c>
      <c r="G407">
        <v>0</v>
      </c>
      <c r="H407">
        <v>1</v>
      </c>
      <c r="I407">
        <f>_xlfn.XLOOKUP(Patientsdetails9[[#This Row],[Patient_ID]],Hospitalvisits[Patient_ID],Hospitalvisits[Admission_Date])</f>
        <v>44676</v>
      </c>
      <c r="J407">
        <f>_xlfn.XLOOKUP(Patientsdetails9[[#This Row],[Patient_ID]],Hospitalvisits[Patient_ID],Hospitalvisits[Discharge_Date])</f>
        <v>44679</v>
      </c>
      <c r="K407">
        <f>Patientsdetails9[[#This Row],[Discharge Date]]-Patientsdetails9[[#This Row],[Admission Date]]</f>
        <v>3</v>
      </c>
      <c r="L407" t="str">
        <f>_xlfn.XLOOKUP(Patientsdetails9[[#This Row],[Patient_ID]],Hospitalvisits[Patient_ID],Hospitalvisits[Medical_Condition])</f>
        <v>Allergies</v>
      </c>
      <c r="M407" t="str">
        <f>_xlfn.XLOOKUP(Patientsdetails9[[#This Row],[Patient_ID]],Hospitalvisits[Patient_ID],Hospitalvisits[Department])</f>
        <v>Pediatrics</v>
      </c>
      <c r="N407">
        <f>_xlfn.XLOOKUP(Patientsdetails9[[#This Row],[Patient_ID]],Financials[Patient_ID],Financials[Total_Bill_Amount])</f>
        <v>47121</v>
      </c>
      <c r="O407">
        <f>VLOOKUP(Patientsdetails9[[#This Row],[Patient_ID]],Financials[],5,FALSE)</f>
        <v>27851.491177632401</v>
      </c>
      <c r="P407">
        <f>VLOOKUP(Patientsdetails9[[#This Row],[Patient_ID]],Financials[],6,FALSE)</f>
        <v>19269.508822367599</v>
      </c>
      <c r="Q407" t="str">
        <f>+_xlfn.XLOOKUP(Patientsdetails9[[#This Row],[Patient_ID]],Hospitalvisits[Patient_ID],Hospitalvisits[Hospital_Bed])</f>
        <v>ICU</v>
      </c>
      <c r="R407">
        <f>_xlfn.XLOOKUP(Patientsdetails9[[#This Row],[Patient_ID]],Hospitalvisits[Patient_ID],Hospitalvisits[Doctor_ID])</f>
        <v>29</v>
      </c>
      <c r="S407" t="str">
        <f>_xlfn.XLOOKUP(Patientsdetails9[[#This Row],[Doctor ID]],Medicals[Doctor_ID],Medicals[Department])</f>
        <v>Cardiology</v>
      </c>
      <c r="T407">
        <f>_xlfn.XLOOKUP(Patientsdetails9[[#This Row],[Doctor ID]],Medicals[Doctor_ID],Medicals[Nurse_to_Patient_Ratio])</f>
        <v>16</v>
      </c>
      <c r="U407">
        <f>IFERROR(_xlfn.XLOOKUP(Patientsdetails9[[#This Row],[Patient_ID]],Emergency[Patient_ID],Emergency[ER_Visit_ID]),"No Visit")</f>
        <v>124</v>
      </c>
    </row>
    <row r="408" spans="1:21">
      <c r="A408">
        <v>452</v>
      </c>
      <c r="B408" t="s">
        <v>465</v>
      </c>
      <c r="C408">
        <v>68</v>
      </c>
      <c r="D408" t="s">
        <v>12</v>
      </c>
      <c r="E408" t="s">
        <v>13</v>
      </c>
      <c r="F408">
        <v>30.743098486928591</v>
      </c>
      <c r="G408">
        <v>2</v>
      </c>
      <c r="H408">
        <v>1</v>
      </c>
      <c r="I408">
        <f>_xlfn.XLOOKUP(Patientsdetails9[[#This Row],[Patient_ID]],Hospitalvisits[Patient_ID],Hospitalvisits[Admission_Date])</f>
        <v>44634</v>
      </c>
      <c r="J408">
        <f>_xlfn.XLOOKUP(Patientsdetails9[[#This Row],[Patient_ID]],Hospitalvisits[Patient_ID],Hospitalvisits[Discharge_Date])</f>
        <v>44644</v>
      </c>
      <c r="K408">
        <f>Patientsdetails9[[#This Row],[Discharge Date]]-Patientsdetails9[[#This Row],[Admission Date]]</f>
        <v>10</v>
      </c>
      <c r="L408" t="str">
        <f>_xlfn.XLOOKUP(Patientsdetails9[[#This Row],[Patient_ID]],Hospitalvisits[Patient_ID],Hospitalvisits[Medical_Condition])</f>
        <v>Stroke</v>
      </c>
      <c r="M408" t="str">
        <f>_xlfn.XLOOKUP(Patientsdetails9[[#This Row],[Patient_ID]],Hospitalvisits[Patient_ID],Hospitalvisits[Department])</f>
        <v>Neurology</v>
      </c>
      <c r="N408">
        <f>_xlfn.XLOOKUP(Patientsdetails9[[#This Row],[Patient_ID]],Financials[Patient_ID],Financials[Total_Bill_Amount])</f>
        <v>16408</v>
      </c>
      <c r="O408">
        <f>VLOOKUP(Patientsdetails9[[#This Row],[Patient_ID]],Financials[],5,FALSE)</f>
        <v>13918.612652492349</v>
      </c>
      <c r="P408">
        <f>VLOOKUP(Patientsdetails9[[#This Row],[Patient_ID]],Financials[],6,FALSE)</f>
        <v>2489.3873475076471</v>
      </c>
      <c r="Q408" t="str">
        <f>+_xlfn.XLOOKUP(Patientsdetails9[[#This Row],[Patient_ID]],Hospitalvisits[Patient_ID],Hospitalvisits[Hospital_Bed])</f>
        <v>ICU</v>
      </c>
      <c r="R408">
        <f>_xlfn.XLOOKUP(Patientsdetails9[[#This Row],[Patient_ID]],Hospitalvisits[Patient_ID],Hospitalvisits[Doctor_ID])</f>
        <v>196</v>
      </c>
      <c r="S408" t="str">
        <f>_xlfn.XLOOKUP(Patientsdetails9[[#This Row],[Doctor ID]],Medicals[Doctor_ID],Medicals[Department])</f>
        <v>Orthopedics</v>
      </c>
      <c r="T408">
        <f>_xlfn.XLOOKUP(Patientsdetails9[[#This Row],[Doctor ID]],Medicals[Doctor_ID],Medicals[Nurse_to_Patient_Ratio])</f>
        <v>20</v>
      </c>
      <c r="U408">
        <f>IFERROR(_xlfn.XLOOKUP(Patientsdetails9[[#This Row],[Patient_ID]],Emergency[Patient_ID],Emergency[ER_Visit_ID]),"No Visit")</f>
        <v>561</v>
      </c>
    </row>
    <row r="409" spans="1:21">
      <c r="A409">
        <v>453</v>
      </c>
      <c r="B409" t="s">
        <v>466</v>
      </c>
      <c r="C409">
        <v>51</v>
      </c>
      <c r="D409" t="s">
        <v>9</v>
      </c>
      <c r="E409" t="s">
        <v>16</v>
      </c>
      <c r="F409">
        <v>31.976056839422721</v>
      </c>
      <c r="G409">
        <v>1</v>
      </c>
      <c r="H409">
        <v>3</v>
      </c>
      <c r="I409">
        <f>_xlfn.XLOOKUP(Patientsdetails9[[#This Row],[Patient_ID]],Hospitalvisits[Patient_ID],Hospitalvisits[Admission_Date])</f>
        <v>45466</v>
      </c>
      <c r="J409">
        <f>_xlfn.XLOOKUP(Patientsdetails9[[#This Row],[Patient_ID]],Hospitalvisits[Patient_ID],Hospitalvisits[Discharge_Date])</f>
        <v>45469</v>
      </c>
      <c r="K409">
        <f>Patientsdetails9[[#This Row],[Discharge Date]]-Patientsdetails9[[#This Row],[Admission Date]]</f>
        <v>3</v>
      </c>
      <c r="L409" t="str">
        <f>_xlfn.XLOOKUP(Patientsdetails9[[#This Row],[Patient_ID]],Hospitalvisits[Patient_ID],Hospitalvisits[Medical_Condition])</f>
        <v>Internal Bleeding</v>
      </c>
      <c r="M409" t="str">
        <f>_xlfn.XLOOKUP(Patientsdetails9[[#This Row],[Patient_ID]],Hospitalvisits[Patient_ID],Hospitalvisits[Department])</f>
        <v>Emergency</v>
      </c>
      <c r="N409">
        <f>_xlfn.XLOOKUP(Patientsdetails9[[#This Row],[Patient_ID]],Financials[Patient_ID],Financials[Total_Bill_Amount])</f>
        <v>26085</v>
      </c>
      <c r="O409">
        <f>VLOOKUP(Patientsdetails9[[#This Row],[Patient_ID]],Financials[],5,FALSE)</f>
        <v>21183.140741077259</v>
      </c>
      <c r="P409">
        <f>VLOOKUP(Patientsdetails9[[#This Row],[Patient_ID]],Financials[],6,FALSE)</f>
        <v>4901.8592589227374</v>
      </c>
      <c r="Q409" t="str">
        <f>+_xlfn.XLOOKUP(Patientsdetails9[[#This Row],[Patient_ID]],Hospitalvisits[Patient_ID],Hospitalvisits[Hospital_Bed])</f>
        <v>ICU</v>
      </c>
      <c r="R409">
        <f>_xlfn.XLOOKUP(Patientsdetails9[[#This Row],[Patient_ID]],Hospitalvisits[Patient_ID],Hospitalvisits[Doctor_ID])</f>
        <v>55</v>
      </c>
      <c r="S409" t="str">
        <f>_xlfn.XLOOKUP(Patientsdetails9[[#This Row],[Doctor ID]],Medicals[Doctor_ID],Medicals[Department])</f>
        <v>Cardiology</v>
      </c>
      <c r="T409">
        <f>_xlfn.XLOOKUP(Patientsdetails9[[#This Row],[Doctor ID]],Medicals[Doctor_ID],Medicals[Nurse_to_Patient_Ratio])</f>
        <v>6</v>
      </c>
      <c r="U409">
        <f>IFERROR(_xlfn.XLOOKUP(Patientsdetails9[[#This Row],[Patient_ID]],Emergency[Patient_ID],Emergency[ER_Visit_ID]),"No Visit")</f>
        <v>1139</v>
      </c>
    </row>
    <row r="410" spans="1:21">
      <c r="A410">
        <v>454</v>
      </c>
      <c r="B410" t="s">
        <v>467</v>
      </c>
      <c r="C410">
        <v>85</v>
      </c>
      <c r="D410" t="s">
        <v>9</v>
      </c>
      <c r="E410" t="s">
        <v>18</v>
      </c>
      <c r="F410">
        <v>27.60603029907919</v>
      </c>
      <c r="G410">
        <v>3</v>
      </c>
      <c r="H410">
        <v>9</v>
      </c>
      <c r="I410">
        <f>_xlfn.XLOOKUP(Patientsdetails9[[#This Row],[Patient_ID]],Hospitalvisits[Patient_ID],Hospitalvisits[Admission_Date])</f>
        <v>44816</v>
      </c>
      <c r="J410">
        <f>_xlfn.XLOOKUP(Patientsdetails9[[#This Row],[Patient_ID]],Hospitalvisits[Patient_ID],Hospitalvisits[Discharge_Date])</f>
        <v>44817</v>
      </c>
      <c r="K410">
        <f>Patientsdetails9[[#This Row],[Discharge Date]]-Patientsdetails9[[#This Row],[Admission Date]]</f>
        <v>1</v>
      </c>
      <c r="L410" t="str">
        <f>_xlfn.XLOOKUP(Patientsdetails9[[#This Row],[Patient_ID]],Hospitalvisits[Patient_ID],Hospitalvisits[Medical_Condition])</f>
        <v>Asthma</v>
      </c>
      <c r="M410" t="str">
        <f>_xlfn.XLOOKUP(Patientsdetails9[[#This Row],[Patient_ID]],Hospitalvisits[Patient_ID],Hospitalvisits[Department])</f>
        <v>Pediatrics</v>
      </c>
      <c r="N410">
        <f>_xlfn.XLOOKUP(Patientsdetails9[[#This Row],[Patient_ID]],Financials[Patient_ID],Financials[Total_Bill_Amount])</f>
        <v>23768</v>
      </c>
      <c r="O410">
        <f>VLOOKUP(Patientsdetails9[[#This Row],[Patient_ID]],Financials[],5,FALSE)</f>
        <v>13026.236444528729</v>
      </c>
      <c r="P410">
        <f>VLOOKUP(Patientsdetails9[[#This Row],[Patient_ID]],Financials[],6,FALSE)</f>
        <v>10741.763555471271</v>
      </c>
      <c r="Q410" t="str">
        <f>+_xlfn.XLOOKUP(Patientsdetails9[[#This Row],[Patient_ID]],Hospitalvisits[Patient_ID],Hospitalvisits[Hospital_Bed])</f>
        <v>General Ward</v>
      </c>
      <c r="R410">
        <f>_xlfn.XLOOKUP(Patientsdetails9[[#This Row],[Patient_ID]],Hospitalvisits[Patient_ID],Hospitalvisits[Doctor_ID])</f>
        <v>33</v>
      </c>
      <c r="S410" t="str">
        <f>_xlfn.XLOOKUP(Patientsdetails9[[#This Row],[Doctor ID]],Medicals[Doctor_ID],Medicals[Department])</f>
        <v>Pediatrics</v>
      </c>
      <c r="T410">
        <f>_xlfn.XLOOKUP(Patientsdetails9[[#This Row],[Doctor ID]],Medicals[Doctor_ID],Medicals[Nurse_to_Patient_Ratio])</f>
        <v>12</v>
      </c>
      <c r="U410">
        <f>IFERROR(_xlfn.XLOOKUP(Patientsdetails9[[#This Row],[Patient_ID]],Emergency[Patient_ID],Emergency[ER_Visit_ID]),"No Visit")</f>
        <v>1391</v>
      </c>
    </row>
    <row r="411" spans="1:21">
      <c r="A411">
        <v>455</v>
      </c>
      <c r="B411" t="s">
        <v>468</v>
      </c>
      <c r="C411">
        <v>63</v>
      </c>
      <c r="D411" t="s">
        <v>12</v>
      </c>
      <c r="E411" t="s">
        <v>16</v>
      </c>
      <c r="F411">
        <v>37.069306423788497</v>
      </c>
      <c r="G411">
        <v>0</v>
      </c>
      <c r="H411">
        <v>2</v>
      </c>
      <c r="I411">
        <f>_xlfn.XLOOKUP(Patientsdetails9[[#This Row],[Patient_ID]],Hospitalvisits[Patient_ID],Hospitalvisits[Admission_Date])</f>
        <v>44887</v>
      </c>
      <c r="J411">
        <f>_xlfn.XLOOKUP(Patientsdetails9[[#This Row],[Patient_ID]],Hospitalvisits[Patient_ID],Hospitalvisits[Discharge_Date])</f>
        <v>44889</v>
      </c>
      <c r="K411">
        <f>Patientsdetails9[[#This Row],[Discharge Date]]-Patientsdetails9[[#This Row],[Admission Date]]</f>
        <v>2</v>
      </c>
      <c r="L411" t="str">
        <f>_xlfn.XLOOKUP(Patientsdetails9[[#This Row],[Patient_ID]],Hospitalvisits[Patient_ID],Hospitalvisits[Medical_Condition])</f>
        <v>Allergies</v>
      </c>
      <c r="M411" t="str">
        <f>_xlfn.XLOOKUP(Patientsdetails9[[#This Row],[Patient_ID]],Hospitalvisits[Patient_ID],Hospitalvisits[Department])</f>
        <v>Pediatrics</v>
      </c>
      <c r="N411">
        <f>_xlfn.XLOOKUP(Patientsdetails9[[#This Row],[Patient_ID]],Financials[Patient_ID],Financials[Total_Bill_Amount])</f>
        <v>18230</v>
      </c>
      <c r="O411">
        <f>VLOOKUP(Patientsdetails9[[#This Row],[Patient_ID]],Financials[],5,FALSE)</f>
        <v>12337.544478182301</v>
      </c>
      <c r="P411">
        <f>VLOOKUP(Patientsdetails9[[#This Row],[Patient_ID]],Financials[],6,FALSE)</f>
        <v>5892.4555218177047</v>
      </c>
      <c r="Q411" t="str">
        <f>+_xlfn.XLOOKUP(Patientsdetails9[[#This Row],[Patient_ID]],Hospitalvisits[Patient_ID],Hospitalvisits[Hospital_Bed])</f>
        <v>Semi-Private Room</v>
      </c>
      <c r="R411">
        <f>_xlfn.XLOOKUP(Patientsdetails9[[#This Row],[Patient_ID]],Hospitalvisits[Patient_ID],Hospitalvisits[Doctor_ID])</f>
        <v>137</v>
      </c>
      <c r="S411" t="str">
        <f>_xlfn.XLOOKUP(Patientsdetails9[[#This Row],[Doctor ID]],Medicals[Doctor_ID],Medicals[Department])</f>
        <v>Oncology</v>
      </c>
      <c r="T411">
        <f>_xlfn.XLOOKUP(Patientsdetails9[[#This Row],[Doctor ID]],Medicals[Doctor_ID],Medicals[Nurse_to_Patient_Ratio])</f>
        <v>30</v>
      </c>
      <c r="U411">
        <f>IFERROR(_xlfn.XLOOKUP(Patientsdetails9[[#This Row],[Patient_ID]],Emergency[Patient_ID],Emergency[ER_Visit_ID]),"No Visit")</f>
        <v>371</v>
      </c>
    </row>
    <row r="412" spans="1:21">
      <c r="A412">
        <v>456</v>
      </c>
      <c r="B412" t="s">
        <v>469</v>
      </c>
      <c r="C412">
        <v>77</v>
      </c>
      <c r="D412" t="s">
        <v>12</v>
      </c>
      <c r="E412" t="s">
        <v>18</v>
      </c>
      <c r="F412">
        <v>21.822198895785181</v>
      </c>
      <c r="G412">
        <v>5</v>
      </c>
      <c r="H412">
        <v>8</v>
      </c>
      <c r="I412">
        <f>_xlfn.XLOOKUP(Patientsdetails9[[#This Row],[Patient_ID]],Hospitalvisits[Patient_ID],Hospitalvisits[Admission_Date])</f>
        <v>44891</v>
      </c>
      <c r="J412">
        <f>_xlfn.XLOOKUP(Patientsdetails9[[#This Row],[Patient_ID]],Hospitalvisits[Patient_ID],Hospitalvisits[Discharge_Date])</f>
        <v>44900</v>
      </c>
      <c r="K412">
        <f>Patientsdetails9[[#This Row],[Discharge Date]]-Patientsdetails9[[#This Row],[Admission Date]]</f>
        <v>9</v>
      </c>
      <c r="L412" t="str">
        <f>_xlfn.XLOOKUP(Patientsdetails9[[#This Row],[Patient_ID]],Hospitalvisits[Patient_ID],Hospitalvisits[Medical_Condition])</f>
        <v>Stroke</v>
      </c>
      <c r="M412" t="str">
        <f>_xlfn.XLOOKUP(Patientsdetails9[[#This Row],[Patient_ID]],Hospitalvisits[Patient_ID],Hospitalvisits[Department])</f>
        <v>Neurology</v>
      </c>
      <c r="N412">
        <f>_xlfn.XLOOKUP(Patientsdetails9[[#This Row],[Patient_ID]],Financials[Patient_ID],Financials[Total_Bill_Amount])</f>
        <v>34043</v>
      </c>
      <c r="O412">
        <f>VLOOKUP(Patientsdetails9[[#This Row],[Patient_ID]],Financials[],5,FALSE)</f>
        <v>26387.991350490731</v>
      </c>
      <c r="P412">
        <f>VLOOKUP(Patientsdetails9[[#This Row],[Patient_ID]],Financials[],6,FALSE)</f>
        <v>7655.0086495092728</v>
      </c>
      <c r="Q412" t="str">
        <f>+_xlfn.XLOOKUP(Patientsdetails9[[#This Row],[Patient_ID]],Hospitalvisits[Patient_ID],Hospitalvisits[Hospital_Bed])</f>
        <v>Private Room</v>
      </c>
      <c r="R412">
        <f>_xlfn.XLOOKUP(Patientsdetails9[[#This Row],[Patient_ID]],Hospitalvisits[Patient_ID],Hospitalvisits[Doctor_ID])</f>
        <v>26</v>
      </c>
      <c r="S412" t="str">
        <f>_xlfn.XLOOKUP(Patientsdetails9[[#This Row],[Doctor ID]],Medicals[Doctor_ID],Medicals[Department])</f>
        <v>Orthopedics</v>
      </c>
      <c r="T412">
        <f>_xlfn.XLOOKUP(Patientsdetails9[[#This Row],[Doctor ID]],Medicals[Doctor_ID],Medicals[Nurse_to_Patient_Ratio])</f>
        <v>5</v>
      </c>
      <c r="U412">
        <f>IFERROR(_xlfn.XLOOKUP(Patientsdetails9[[#This Row],[Patient_ID]],Emergency[Patient_ID],Emergency[ER_Visit_ID]),"No Visit")</f>
        <v>431</v>
      </c>
    </row>
    <row r="413" spans="1:21">
      <c r="A413">
        <v>457</v>
      </c>
      <c r="B413" t="s">
        <v>470</v>
      </c>
      <c r="C413">
        <v>62</v>
      </c>
      <c r="D413" t="s">
        <v>9</v>
      </c>
      <c r="E413" t="s">
        <v>13</v>
      </c>
      <c r="F413">
        <v>38.234452338520747</v>
      </c>
      <c r="G413">
        <v>3</v>
      </c>
      <c r="H413">
        <v>2</v>
      </c>
      <c r="I413">
        <f>_xlfn.XLOOKUP(Patientsdetails9[[#This Row],[Patient_ID]],Hospitalvisits[Patient_ID],Hospitalvisits[Admission_Date])</f>
        <v>44795</v>
      </c>
      <c r="J413">
        <f>_xlfn.XLOOKUP(Patientsdetails9[[#This Row],[Patient_ID]],Hospitalvisits[Patient_ID],Hospitalvisits[Discharge_Date])</f>
        <v>44807</v>
      </c>
      <c r="K413">
        <f>Patientsdetails9[[#This Row],[Discharge Date]]-Patientsdetails9[[#This Row],[Admission Date]]</f>
        <v>12</v>
      </c>
      <c r="L413" t="str">
        <f>_xlfn.XLOOKUP(Patientsdetails9[[#This Row],[Patient_ID]],Hospitalvisits[Patient_ID],Hospitalvisits[Medical_Condition])</f>
        <v>Seizures</v>
      </c>
      <c r="M413" t="str">
        <f>_xlfn.XLOOKUP(Patientsdetails9[[#This Row],[Patient_ID]],Hospitalvisits[Patient_ID],Hospitalvisits[Department])</f>
        <v>Neurology</v>
      </c>
      <c r="N413">
        <f>_xlfn.XLOOKUP(Patientsdetails9[[#This Row],[Patient_ID]],Financials[Patient_ID],Financials[Total_Bill_Amount])</f>
        <v>18155</v>
      </c>
      <c r="O413">
        <f>VLOOKUP(Patientsdetails9[[#This Row],[Patient_ID]],Financials[],5,FALSE)</f>
        <v>10159.235605959961</v>
      </c>
      <c r="P413">
        <f>VLOOKUP(Patientsdetails9[[#This Row],[Patient_ID]],Financials[],6,FALSE)</f>
        <v>7995.764394040043</v>
      </c>
      <c r="Q413" t="str">
        <f>+_xlfn.XLOOKUP(Patientsdetails9[[#This Row],[Patient_ID]],Hospitalvisits[Patient_ID],Hospitalvisits[Hospital_Bed])</f>
        <v>ICU</v>
      </c>
      <c r="R413">
        <f>_xlfn.XLOOKUP(Patientsdetails9[[#This Row],[Patient_ID]],Hospitalvisits[Patient_ID],Hospitalvisits[Doctor_ID])</f>
        <v>21</v>
      </c>
      <c r="S413" t="str">
        <f>_xlfn.XLOOKUP(Patientsdetails9[[#This Row],[Doctor ID]],Medicals[Doctor_ID],Medicals[Department])</f>
        <v>Pediatrics</v>
      </c>
      <c r="T413">
        <f>_xlfn.XLOOKUP(Patientsdetails9[[#This Row],[Doctor ID]],Medicals[Doctor_ID],Medicals[Nurse_to_Patient_Ratio])</f>
        <v>24</v>
      </c>
      <c r="U413">
        <f>IFERROR(_xlfn.XLOOKUP(Patientsdetails9[[#This Row],[Patient_ID]],Emergency[Patient_ID],Emergency[ER_Visit_ID]),"No Visit")</f>
        <v>364</v>
      </c>
    </row>
    <row r="414" spans="1:21">
      <c r="A414">
        <v>458</v>
      </c>
      <c r="B414" t="s">
        <v>471</v>
      </c>
      <c r="C414">
        <v>11</v>
      </c>
      <c r="D414" t="s">
        <v>9</v>
      </c>
      <c r="E414" t="s">
        <v>16</v>
      </c>
      <c r="F414">
        <v>27.472084628113318</v>
      </c>
      <c r="G414">
        <v>0</v>
      </c>
      <c r="H414">
        <v>9</v>
      </c>
      <c r="I414">
        <f>_xlfn.XLOOKUP(Patientsdetails9[[#This Row],[Patient_ID]],Hospitalvisits[Patient_ID],Hospitalvisits[Admission_Date])</f>
        <v>44735</v>
      </c>
      <c r="J414">
        <f>_xlfn.XLOOKUP(Patientsdetails9[[#This Row],[Patient_ID]],Hospitalvisits[Patient_ID],Hospitalvisits[Discharge_Date])</f>
        <v>44739</v>
      </c>
      <c r="K414">
        <f>Patientsdetails9[[#This Row],[Discharge Date]]-Patientsdetails9[[#This Row],[Admission Date]]</f>
        <v>4</v>
      </c>
      <c r="L414" t="str">
        <f>_xlfn.XLOOKUP(Patientsdetails9[[#This Row],[Patient_ID]],Hospitalvisits[Patient_ID],Hospitalvisits[Medical_Condition])</f>
        <v>Arthritis</v>
      </c>
      <c r="M414" t="str">
        <f>_xlfn.XLOOKUP(Patientsdetails9[[#This Row],[Patient_ID]],Hospitalvisits[Patient_ID],Hospitalvisits[Department])</f>
        <v>Orthopedics</v>
      </c>
      <c r="N414">
        <f>_xlfn.XLOOKUP(Patientsdetails9[[#This Row],[Patient_ID]],Financials[Patient_ID],Financials[Total_Bill_Amount])</f>
        <v>23857</v>
      </c>
      <c r="O414">
        <f>VLOOKUP(Patientsdetails9[[#This Row],[Patient_ID]],Financials[],5,FALSE)</f>
        <v>17785.13909205528</v>
      </c>
      <c r="P414">
        <f>VLOOKUP(Patientsdetails9[[#This Row],[Patient_ID]],Financials[],6,FALSE)</f>
        <v>6071.860907944716</v>
      </c>
      <c r="Q414" t="str">
        <f>+_xlfn.XLOOKUP(Patientsdetails9[[#This Row],[Patient_ID]],Hospitalvisits[Patient_ID],Hospitalvisits[Hospital_Bed])</f>
        <v>Private Room</v>
      </c>
      <c r="R414">
        <f>_xlfn.XLOOKUP(Patientsdetails9[[#This Row],[Patient_ID]],Hospitalvisits[Patient_ID],Hospitalvisits[Doctor_ID])</f>
        <v>45</v>
      </c>
      <c r="S414" t="str">
        <f>_xlfn.XLOOKUP(Patientsdetails9[[#This Row],[Doctor ID]],Medicals[Doctor_ID],Medicals[Department])</f>
        <v>Pediatrics</v>
      </c>
      <c r="T414">
        <f>_xlfn.XLOOKUP(Patientsdetails9[[#This Row],[Doctor ID]],Medicals[Doctor_ID],Medicals[Nurse_to_Patient_Ratio])</f>
        <v>27</v>
      </c>
      <c r="U414">
        <f>IFERROR(_xlfn.XLOOKUP(Patientsdetails9[[#This Row],[Patient_ID]],Emergency[Patient_ID],Emergency[ER_Visit_ID]),"No Visit")</f>
        <v>1067</v>
      </c>
    </row>
    <row r="415" spans="1:21">
      <c r="A415">
        <v>459</v>
      </c>
      <c r="B415" t="s">
        <v>472</v>
      </c>
      <c r="C415">
        <v>35</v>
      </c>
      <c r="D415" t="s">
        <v>12</v>
      </c>
      <c r="E415" t="s">
        <v>18</v>
      </c>
      <c r="F415">
        <v>23.424203466955689</v>
      </c>
      <c r="G415">
        <v>0</v>
      </c>
      <c r="H415">
        <v>6</v>
      </c>
      <c r="I415">
        <f>_xlfn.XLOOKUP(Patientsdetails9[[#This Row],[Patient_ID]],Hospitalvisits[Patient_ID],Hospitalvisits[Admission_Date])</f>
        <v>44643</v>
      </c>
      <c r="J415">
        <f>_xlfn.XLOOKUP(Patientsdetails9[[#This Row],[Patient_ID]],Hospitalvisits[Patient_ID],Hospitalvisits[Discharge_Date])</f>
        <v>44649</v>
      </c>
      <c r="K415">
        <f>Patientsdetails9[[#This Row],[Discharge Date]]-Patientsdetails9[[#This Row],[Admission Date]]</f>
        <v>6</v>
      </c>
      <c r="L415" t="str">
        <f>_xlfn.XLOOKUP(Patientsdetails9[[#This Row],[Patient_ID]],Hospitalvisits[Patient_ID],Hospitalvisits[Medical_Condition])</f>
        <v>Cancer</v>
      </c>
      <c r="M415" t="str">
        <f>_xlfn.XLOOKUP(Patientsdetails9[[#This Row],[Patient_ID]],Hospitalvisits[Patient_ID],Hospitalvisits[Department])</f>
        <v>Oncology</v>
      </c>
      <c r="N415">
        <f>_xlfn.XLOOKUP(Patientsdetails9[[#This Row],[Patient_ID]],Financials[Patient_ID],Financials[Total_Bill_Amount])</f>
        <v>8309</v>
      </c>
      <c r="O415">
        <f>VLOOKUP(Patientsdetails9[[#This Row],[Patient_ID]],Financials[],5,FALSE)</f>
        <v>4685.0895964174933</v>
      </c>
      <c r="P415">
        <f>VLOOKUP(Patientsdetails9[[#This Row],[Patient_ID]],Financials[],6,FALSE)</f>
        <v>3623.9104035825071</v>
      </c>
      <c r="Q415" t="str">
        <f>+_xlfn.XLOOKUP(Patientsdetails9[[#This Row],[Patient_ID]],Hospitalvisits[Patient_ID],Hospitalvisits[Hospital_Bed])</f>
        <v>General Ward</v>
      </c>
      <c r="R415">
        <f>_xlfn.XLOOKUP(Patientsdetails9[[#This Row],[Patient_ID]],Hospitalvisits[Patient_ID],Hospitalvisits[Doctor_ID])</f>
        <v>198</v>
      </c>
      <c r="S415" t="str">
        <f>_xlfn.XLOOKUP(Patientsdetails9[[#This Row],[Doctor ID]],Medicals[Doctor_ID],Medicals[Department])</f>
        <v>Emergency</v>
      </c>
      <c r="T415">
        <f>_xlfn.XLOOKUP(Patientsdetails9[[#This Row],[Doctor ID]],Medicals[Doctor_ID],Medicals[Nurse_to_Patient_Ratio])</f>
        <v>26</v>
      </c>
      <c r="U415" t="str">
        <f>IFERROR(_xlfn.XLOOKUP(Patientsdetails9[[#This Row],[Patient_ID]],Emergency[Patient_ID],Emergency[ER_Visit_ID]),"No Visit")</f>
        <v>No Visit</v>
      </c>
    </row>
    <row r="416" spans="1:21">
      <c r="A416">
        <v>460</v>
      </c>
      <c r="B416" t="s">
        <v>473</v>
      </c>
      <c r="C416">
        <v>63</v>
      </c>
      <c r="D416" t="s">
        <v>12</v>
      </c>
      <c r="E416" t="s">
        <v>18</v>
      </c>
      <c r="F416">
        <v>39.479575063842873</v>
      </c>
      <c r="G416">
        <v>4</v>
      </c>
      <c r="H416">
        <v>4</v>
      </c>
      <c r="I416">
        <f>_xlfn.XLOOKUP(Patientsdetails9[[#This Row],[Patient_ID]],Hospitalvisits[Patient_ID],Hospitalvisits[Admission_Date])</f>
        <v>44849</v>
      </c>
      <c r="J416">
        <f>_xlfn.XLOOKUP(Patientsdetails9[[#This Row],[Patient_ID]],Hospitalvisits[Patient_ID],Hospitalvisits[Discharge_Date])</f>
        <v>44859</v>
      </c>
      <c r="K416">
        <f>Patientsdetails9[[#This Row],[Discharge Date]]-Patientsdetails9[[#This Row],[Admission Date]]</f>
        <v>10</v>
      </c>
      <c r="L416" t="str">
        <f>_xlfn.XLOOKUP(Patientsdetails9[[#This Row],[Patient_ID]],Hospitalvisits[Patient_ID],Hospitalvisits[Medical_Condition])</f>
        <v>Seizures</v>
      </c>
      <c r="M416" t="str">
        <f>_xlfn.XLOOKUP(Patientsdetails9[[#This Row],[Patient_ID]],Hospitalvisits[Patient_ID],Hospitalvisits[Department])</f>
        <v>Neurology</v>
      </c>
      <c r="N416">
        <f>_xlfn.XLOOKUP(Patientsdetails9[[#This Row],[Patient_ID]],Financials[Patient_ID],Financials[Total_Bill_Amount])</f>
        <v>6116</v>
      </c>
      <c r="O416">
        <f>VLOOKUP(Patientsdetails9[[#This Row],[Patient_ID]],Financials[],5,FALSE)</f>
        <v>4822.3751884004942</v>
      </c>
      <c r="P416">
        <f>VLOOKUP(Patientsdetails9[[#This Row],[Patient_ID]],Financials[],6,FALSE)</f>
        <v>1293.6248115995061</v>
      </c>
      <c r="Q416" t="str">
        <f>+_xlfn.XLOOKUP(Patientsdetails9[[#This Row],[Patient_ID]],Hospitalvisits[Patient_ID],Hospitalvisits[Hospital_Bed])</f>
        <v>ICU</v>
      </c>
      <c r="R416">
        <f>_xlfn.XLOOKUP(Patientsdetails9[[#This Row],[Patient_ID]],Hospitalvisits[Patient_ID],Hospitalvisits[Doctor_ID])</f>
        <v>72</v>
      </c>
      <c r="S416" t="str">
        <f>_xlfn.XLOOKUP(Patientsdetails9[[#This Row],[Doctor ID]],Medicals[Doctor_ID],Medicals[Department])</f>
        <v>Neurology</v>
      </c>
      <c r="T416">
        <f>_xlfn.XLOOKUP(Patientsdetails9[[#This Row],[Doctor ID]],Medicals[Doctor_ID],Medicals[Nurse_to_Patient_Ratio])</f>
        <v>27</v>
      </c>
      <c r="U416">
        <f>IFERROR(_xlfn.XLOOKUP(Patientsdetails9[[#This Row],[Patient_ID]],Emergency[Patient_ID],Emergency[ER_Visit_ID]),"No Visit")</f>
        <v>439</v>
      </c>
    </row>
    <row r="417" spans="1:21">
      <c r="A417">
        <v>461</v>
      </c>
      <c r="B417" t="s">
        <v>474</v>
      </c>
      <c r="C417">
        <v>55</v>
      </c>
      <c r="D417" t="s">
        <v>12</v>
      </c>
      <c r="E417" t="s">
        <v>18</v>
      </c>
      <c r="F417">
        <v>38.438923844068768</v>
      </c>
      <c r="G417">
        <v>3</v>
      </c>
      <c r="H417">
        <v>7</v>
      </c>
      <c r="I417">
        <f>_xlfn.XLOOKUP(Patientsdetails9[[#This Row],[Patient_ID]],Hospitalvisits[Patient_ID],Hospitalvisits[Admission_Date])</f>
        <v>45004</v>
      </c>
      <c r="J417">
        <f>_xlfn.XLOOKUP(Patientsdetails9[[#This Row],[Patient_ID]],Hospitalvisits[Patient_ID],Hospitalvisits[Discharge_Date])</f>
        <v>45007</v>
      </c>
      <c r="K417">
        <f>Patientsdetails9[[#This Row],[Discharge Date]]-Patientsdetails9[[#This Row],[Admission Date]]</f>
        <v>3</v>
      </c>
      <c r="L417" t="str">
        <f>_xlfn.XLOOKUP(Patientsdetails9[[#This Row],[Patient_ID]],Hospitalvisits[Patient_ID],Hospitalvisits[Medical_Condition])</f>
        <v>Severe Trauma</v>
      </c>
      <c r="M417" t="str">
        <f>_xlfn.XLOOKUP(Patientsdetails9[[#This Row],[Patient_ID]],Hospitalvisits[Patient_ID],Hospitalvisits[Department])</f>
        <v>Emergency</v>
      </c>
      <c r="N417">
        <f>_xlfn.XLOOKUP(Patientsdetails9[[#This Row],[Patient_ID]],Financials[Patient_ID],Financials[Total_Bill_Amount])</f>
        <v>11092</v>
      </c>
      <c r="O417">
        <f>VLOOKUP(Patientsdetails9[[#This Row],[Patient_ID]],Financials[],5,FALSE)</f>
        <v>9980.5260330711317</v>
      </c>
      <c r="P417">
        <f>VLOOKUP(Patientsdetails9[[#This Row],[Patient_ID]],Financials[],6,FALSE)</f>
        <v>1111.4739669288681</v>
      </c>
      <c r="Q417" t="str">
        <f>+_xlfn.XLOOKUP(Patientsdetails9[[#This Row],[Patient_ID]],Hospitalvisits[Patient_ID],Hospitalvisits[Hospital_Bed])</f>
        <v>Private Room</v>
      </c>
      <c r="R417">
        <f>_xlfn.XLOOKUP(Patientsdetails9[[#This Row],[Patient_ID]],Hospitalvisits[Patient_ID],Hospitalvisits[Doctor_ID])</f>
        <v>36</v>
      </c>
      <c r="S417" t="str">
        <f>_xlfn.XLOOKUP(Patientsdetails9[[#This Row],[Doctor ID]],Medicals[Doctor_ID],Medicals[Department])</f>
        <v>Oncology</v>
      </c>
      <c r="T417">
        <f>_xlfn.XLOOKUP(Patientsdetails9[[#This Row],[Doctor ID]],Medicals[Doctor_ID],Medicals[Nurse_to_Patient_Ratio])</f>
        <v>25</v>
      </c>
      <c r="U417">
        <f>IFERROR(_xlfn.XLOOKUP(Patientsdetails9[[#This Row],[Patient_ID]],Emergency[Patient_ID],Emergency[ER_Visit_ID]),"No Visit")</f>
        <v>709</v>
      </c>
    </row>
    <row r="418" spans="1:21">
      <c r="A418">
        <v>462</v>
      </c>
      <c r="B418" t="s">
        <v>475</v>
      </c>
      <c r="C418">
        <v>20</v>
      </c>
      <c r="D418" t="s">
        <v>12</v>
      </c>
      <c r="E418" t="s">
        <v>13</v>
      </c>
      <c r="F418">
        <v>28.862141984868089</v>
      </c>
      <c r="G418">
        <v>2</v>
      </c>
      <c r="H418">
        <v>3</v>
      </c>
      <c r="I418">
        <f>_xlfn.XLOOKUP(Patientsdetails9[[#This Row],[Patient_ID]],Hospitalvisits[Patient_ID],Hospitalvisits[Admission_Date])</f>
        <v>44606</v>
      </c>
      <c r="J418">
        <f>_xlfn.XLOOKUP(Patientsdetails9[[#This Row],[Patient_ID]],Hospitalvisits[Patient_ID],Hospitalvisits[Discharge_Date])</f>
        <v>44610</v>
      </c>
      <c r="K418">
        <f>Patientsdetails9[[#This Row],[Discharge Date]]-Patientsdetails9[[#This Row],[Admission Date]]</f>
        <v>4</v>
      </c>
      <c r="L418" t="str">
        <f>_xlfn.XLOOKUP(Patientsdetails9[[#This Row],[Patient_ID]],Hospitalvisits[Patient_ID],Hospitalvisits[Medical_Condition])</f>
        <v>Fracture</v>
      </c>
      <c r="M418" t="str">
        <f>_xlfn.XLOOKUP(Patientsdetails9[[#This Row],[Patient_ID]],Hospitalvisits[Patient_ID],Hospitalvisits[Department])</f>
        <v>Orthopedics</v>
      </c>
      <c r="N418">
        <f>_xlfn.XLOOKUP(Patientsdetails9[[#This Row],[Patient_ID]],Financials[Patient_ID],Financials[Total_Bill_Amount])</f>
        <v>6107</v>
      </c>
      <c r="O418">
        <f>VLOOKUP(Patientsdetails9[[#This Row],[Patient_ID]],Financials[],5,FALSE)</f>
        <v>5310.7709160476297</v>
      </c>
      <c r="P418">
        <f>VLOOKUP(Patientsdetails9[[#This Row],[Patient_ID]],Financials[],6,FALSE)</f>
        <v>796.22908395237027</v>
      </c>
      <c r="Q418" t="str">
        <f>+_xlfn.XLOOKUP(Patientsdetails9[[#This Row],[Patient_ID]],Hospitalvisits[Patient_ID],Hospitalvisits[Hospital_Bed])</f>
        <v>ICU</v>
      </c>
      <c r="R418">
        <f>_xlfn.XLOOKUP(Patientsdetails9[[#This Row],[Patient_ID]],Hospitalvisits[Patient_ID],Hospitalvisits[Doctor_ID])</f>
        <v>75</v>
      </c>
      <c r="S418" t="str">
        <f>_xlfn.XLOOKUP(Patientsdetails9[[#This Row],[Doctor ID]],Medicals[Doctor_ID],Medicals[Department])</f>
        <v>Emergency</v>
      </c>
      <c r="T418">
        <f>_xlfn.XLOOKUP(Patientsdetails9[[#This Row],[Doctor ID]],Medicals[Doctor_ID],Medicals[Nurse_to_Patient_Ratio])</f>
        <v>10</v>
      </c>
      <c r="U418" t="str">
        <f>IFERROR(_xlfn.XLOOKUP(Patientsdetails9[[#This Row],[Patient_ID]],Emergency[Patient_ID],Emergency[ER_Visit_ID]),"No Visit")</f>
        <v>No Visit</v>
      </c>
    </row>
    <row r="419" spans="1:21">
      <c r="A419">
        <v>463</v>
      </c>
      <c r="B419" t="s">
        <v>476</v>
      </c>
      <c r="C419">
        <v>87</v>
      </c>
      <c r="D419" t="s">
        <v>12</v>
      </c>
      <c r="E419" t="s">
        <v>16</v>
      </c>
      <c r="F419">
        <v>24.95122944932082</v>
      </c>
      <c r="G419">
        <v>0</v>
      </c>
      <c r="H419">
        <v>4</v>
      </c>
      <c r="I419">
        <f>_xlfn.XLOOKUP(Patientsdetails9[[#This Row],[Patient_ID]],Hospitalvisits[Patient_ID],Hospitalvisits[Admission_Date])</f>
        <v>44588</v>
      </c>
      <c r="J419">
        <f>_xlfn.XLOOKUP(Patientsdetails9[[#This Row],[Patient_ID]],Hospitalvisits[Patient_ID],Hospitalvisits[Discharge_Date])</f>
        <v>44596</v>
      </c>
      <c r="K419">
        <f>Patientsdetails9[[#This Row],[Discharge Date]]-Patientsdetails9[[#This Row],[Admission Date]]</f>
        <v>8</v>
      </c>
      <c r="L419" t="str">
        <f>_xlfn.XLOOKUP(Patientsdetails9[[#This Row],[Patient_ID]],Hospitalvisits[Patient_ID],Hospitalvisits[Medical_Condition])</f>
        <v>Seizures</v>
      </c>
      <c r="M419" t="str">
        <f>_xlfn.XLOOKUP(Patientsdetails9[[#This Row],[Patient_ID]],Hospitalvisits[Patient_ID],Hospitalvisits[Department])</f>
        <v>Neurology</v>
      </c>
      <c r="N419">
        <f>_xlfn.XLOOKUP(Patientsdetails9[[#This Row],[Patient_ID]],Financials[Patient_ID],Financials[Total_Bill_Amount])</f>
        <v>36116</v>
      </c>
      <c r="O419">
        <f>VLOOKUP(Patientsdetails9[[#This Row],[Patient_ID]],Financials[],5,FALSE)</f>
        <v>21407.774700771399</v>
      </c>
      <c r="P419">
        <f>VLOOKUP(Patientsdetails9[[#This Row],[Patient_ID]],Financials[],6,FALSE)</f>
        <v>14708.225299228599</v>
      </c>
      <c r="Q419" t="str">
        <f>+_xlfn.XLOOKUP(Patientsdetails9[[#This Row],[Patient_ID]],Hospitalvisits[Patient_ID],Hospitalvisits[Hospital_Bed])</f>
        <v>Semi-Private Room</v>
      </c>
      <c r="R419">
        <f>_xlfn.XLOOKUP(Patientsdetails9[[#This Row],[Patient_ID]],Hospitalvisits[Patient_ID],Hospitalvisits[Doctor_ID])</f>
        <v>156</v>
      </c>
      <c r="S419" t="str">
        <f>_xlfn.XLOOKUP(Patientsdetails9[[#This Row],[Doctor ID]],Medicals[Doctor_ID],Medicals[Department])</f>
        <v>Orthopedics</v>
      </c>
      <c r="T419">
        <f>_xlfn.XLOOKUP(Patientsdetails9[[#This Row],[Doctor ID]],Medicals[Doctor_ID],Medicals[Nurse_to_Patient_Ratio])</f>
        <v>14</v>
      </c>
      <c r="U419">
        <f>IFERROR(_xlfn.XLOOKUP(Patientsdetails9[[#This Row],[Patient_ID]],Emergency[Patient_ID],Emergency[ER_Visit_ID]),"No Visit")</f>
        <v>593</v>
      </c>
    </row>
    <row r="420" spans="1:21">
      <c r="A420">
        <v>464</v>
      </c>
      <c r="B420" t="s">
        <v>477</v>
      </c>
      <c r="C420">
        <v>63</v>
      </c>
      <c r="D420" t="s">
        <v>9</v>
      </c>
      <c r="E420" t="s">
        <v>16</v>
      </c>
      <c r="F420">
        <v>16.640772488269238</v>
      </c>
      <c r="G420">
        <v>2</v>
      </c>
      <c r="H420">
        <v>3</v>
      </c>
      <c r="I420">
        <f>_xlfn.XLOOKUP(Patientsdetails9[[#This Row],[Patient_ID]],Hospitalvisits[Patient_ID],Hospitalvisits[Admission_Date])</f>
        <v>44785</v>
      </c>
      <c r="J420">
        <f>_xlfn.XLOOKUP(Patientsdetails9[[#This Row],[Patient_ID]],Hospitalvisits[Patient_ID],Hospitalvisits[Discharge_Date])</f>
        <v>44787</v>
      </c>
      <c r="K420">
        <f>Patientsdetails9[[#This Row],[Discharge Date]]-Patientsdetails9[[#This Row],[Admission Date]]</f>
        <v>2</v>
      </c>
      <c r="L420" t="str">
        <f>_xlfn.XLOOKUP(Patientsdetails9[[#This Row],[Patient_ID]],Hospitalvisits[Patient_ID],Hospitalvisits[Medical_Condition])</f>
        <v>Allergies</v>
      </c>
      <c r="M420" t="str">
        <f>_xlfn.XLOOKUP(Patientsdetails9[[#This Row],[Patient_ID]],Hospitalvisits[Patient_ID],Hospitalvisits[Department])</f>
        <v>Pediatrics</v>
      </c>
      <c r="N420">
        <f>_xlfn.XLOOKUP(Patientsdetails9[[#This Row],[Patient_ID]],Financials[Patient_ID],Financials[Total_Bill_Amount])</f>
        <v>16474</v>
      </c>
      <c r="O420">
        <f>VLOOKUP(Patientsdetails9[[#This Row],[Patient_ID]],Financials[],5,FALSE)</f>
        <v>12679.564498352969</v>
      </c>
      <c r="P420">
        <f>VLOOKUP(Patientsdetails9[[#This Row],[Patient_ID]],Financials[],6,FALSE)</f>
        <v>3794.435501647029</v>
      </c>
      <c r="Q420" t="str">
        <f>+_xlfn.XLOOKUP(Patientsdetails9[[#This Row],[Patient_ID]],Hospitalvisits[Patient_ID],Hospitalvisits[Hospital_Bed])</f>
        <v>General Ward</v>
      </c>
      <c r="R420">
        <f>_xlfn.XLOOKUP(Patientsdetails9[[#This Row],[Patient_ID]],Hospitalvisits[Patient_ID],Hospitalvisits[Doctor_ID])</f>
        <v>9</v>
      </c>
      <c r="S420" t="str">
        <f>_xlfn.XLOOKUP(Patientsdetails9[[#This Row],[Doctor ID]],Medicals[Doctor_ID],Medicals[Department])</f>
        <v>Orthopedics</v>
      </c>
      <c r="T420">
        <f>_xlfn.XLOOKUP(Patientsdetails9[[#This Row],[Doctor ID]],Medicals[Doctor_ID],Medicals[Nurse_to_Patient_Ratio])</f>
        <v>21</v>
      </c>
      <c r="U420">
        <f>IFERROR(_xlfn.XLOOKUP(Patientsdetails9[[#This Row],[Patient_ID]],Emergency[Patient_ID],Emergency[ER_Visit_ID]),"No Visit")</f>
        <v>793</v>
      </c>
    </row>
    <row r="421" spans="1:21">
      <c r="A421">
        <v>465</v>
      </c>
      <c r="B421" t="s">
        <v>478</v>
      </c>
      <c r="C421">
        <v>50</v>
      </c>
      <c r="D421" t="s">
        <v>12</v>
      </c>
      <c r="E421" t="s">
        <v>10</v>
      </c>
      <c r="F421">
        <v>16.580573721147289</v>
      </c>
      <c r="G421">
        <v>1</v>
      </c>
      <c r="H421">
        <v>3</v>
      </c>
      <c r="I421">
        <f>_xlfn.XLOOKUP(Patientsdetails9[[#This Row],[Patient_ID]],Hospitalvisits[Patient_ID],Hospitalvisits[Admission_Date])</f>
        <v>45544</v>
      </c>
      <c r="J421">
        <f>_xlfn.XLOOKUP(Patientsdetails9[[#This Row],[Patient_ID]],Hospitalvisits[Patient_ID],Hospitalvisits[Discharge_Date])</f>
        <v>45550</v>
      </c>
      <c r="K421">
        <f>Patientsdetails9[[#This Row],[Discharge Date]]-Patientsdetails9[[#This Row],[Admission Date]]</f>
        <v>6</v>
      </c>
      <c r="L421" t="str">
        <f>_xlfn.XLOOKUP(Patientsdetails9[[#This Row],[Patient_ID]],Hospitalvisits[Patient_ID],Hospitalvisits[Medical_Condition])</f>
        <v>Severe Trauma</v>
      </c>
      <c r="M421" t="str">
        <f>_xlfn.XLOOKUP(Patientsdetails9[[#This Row],[Patient_ID]],Hospitalvisits[Patient_ID],Hospitalvisits[Department])</f>
        <v>Emergency</v>
      </c>
      <c r="N421">
        <f>_xlfn.XLOOKUP(Patientsdetails9[[#This Row],[Patient_ID]],Financials[Patient_ID],Financials[Total_Bill_Amount])</f>
        <v>16822</v>
      </c>
      <c r="O421">
        <f>VLOOKUP(Patientsdetails9[[#This Row],[Patient_ID]],Financials[],5,FALSE)</f>
        <v>11110.55530976841</v>
      </c>
      <c r="P421">
        <f>VLOOKUP(Patientsdetails9[[#This Row],[Patient_ID]],Financials[],6,FALSE)</f>
        <v>5711.444690231594</v>
      </c>
      <c r="Q421" t="str">
        <f>+_xlfn.XLOOKUP(Patientsdetails9[[#This Row],[Patient_ID]],Hospitalvisits[Patient_ID],Hospitalvisits[Hospital_Bed])</f>
        <v>ICU</v>
      </c>
      <c r="R421">
        <f>_xlfn.XLOOKUP(Patientsdetails9[[#This Row],[Patient_ID]],Hospitalvisits[Patient_ID],Hospitalvisits[Doctor_ID])</f>
        <v>74</v>
      </c>
      <c r="S421" t="str">
        <f>_xlfn.XLOOKUP(Patientsdetails9[[#This Row],[Doctor ID]],Medicals[Doctor_ID],Medicals[Department])</f>
        <v>Pediatrics</v>
      </c>
      <c r="T421">
        <f>_xlfn.XLOOKUP(Patientsdetails9[[#This Row],[Doctor ID]],Medicals[Doctor_ID],Medicals[Nurse_to_Patient_Ratio])</f>
        <v>8</v>
      </c>
      <c r="U421" t="str">
        <f>IFERROR(_xlfn.XLOOKUP(Patientsdetails9[[#This Row],[Patient_ID]],Emergency[Patient_ID],Emergency[ER_Visit_ID]),"No Visit")</f>
        <v>No Visit</v>
      </c>
    </row>
    <row r="422" spans="1:21">
      <c r="A422">
        <v>466</v>
      </c>
      <c r="B422" t="s">
        <v>479</v>
      </c>
      <c r="C422">
        <v>58</v>
      </c>
      <c r="D422" t="s">
        <v>12</v>
      </c>
      <c r="E422" t="s">
        <v>18</v>
      </c>
      <c r="F422">
        <v>15.015906174812249</v>
      </c>
      <c r="G422">
        <v>0</v>
      </c>
      <c r="H422">
        <v>7</v>
      </c>
      <c r="I422">
        <f>_xlfn.XLOOKUP(Patientsdetails9[[#This Row],[Patient_ID]],Hospitalvisits[Patient_ID],Hospitalvisits[Admission_Date])</f>
        <v>44594</v>
      </c>
      <c r="J422">
        <f>_xlfn.XLOOKUP(Patientsdetails9[[#This Row],[Patient_ID]],Hospitalvisits[Patient_ID],Hospitalvisits[Discharge_Date])</f>
        <v>44601</v>
      </c>
      <c r="K422">
        <f>Patientsdetails9[[#This Row],[Discharge Date]]-Patientsdetails9[[#This Row],[Admission Date]]</f>
        <v>7</v>
      </c>
      <c r="L422" t="str">
        <f>_xlfn.XLOOKUP(Patientsdetails9[[#This Row],[Patient_ID]],Hospitalvisits[Patient_ID],Hospitalvisits[Medical_Condition])</f>
        <v>Severe Trauma</v>
      </c>
      <c r="M422" t="str">
        <f>_xlfn.XLOOKUP(Patientsdetails9[[#This Row],[Patient_ID]],Hospitalvisits[Patient_ID],Hospitalvisits[Department])</f>
        <v>Emergency</v>
      </c>
      <c r="N422">
        <f>_xlfn.XLOOKUP(Patientsdetails9[[#This Row],[Patient_ID]],Financials[Patient_ID],Financials[Total_Bill_Amount])</f>
        <v>4812</v>
      </c>
      <c r="O422">
        <f>VLOOKUP(Patientsdetails9[[#This Row],[Patient_ID]],Financials[],5,FALSE)</f>
        <v>2556.126377275481</v>
      </c>
      <c r="P422">
        <f>VLOOKUP(Patientsdetails9[[#This Row],[Patient_ID]],Financials[],6,FALSE)</f>
        <v>2255.873622724519</v>
      </c>
      <c r="Q422" t="str">
        <f>+_xlfn.XLOOKUP(Patientsdetails9[[#This Row],[Patient_ID]],Hospitalvisits[Patient_ID],Hospitalvisits[Hospital_Bed])</f>
        <v>ICU</v>
      </c>
      <c r="R422">
        <f>_xlfn.XLOOKUP(Patientsdetails9[[#This Row],[Patient_ID]],Hospitalvisits[Patient_ID],Hospitalvisits[Doctor_ID])</f>
        <v>141</v>
      </c>
      <c r="S422" t="str">
        <f>_xlfn.XLOOKUP(Patientsdetails9[[#This Row],[Doctor ID]],Medicals[Doctor_ID],Medicals[Department])</f>
        <v>Emergency</v>
      </c>
      <c r="T422">
        <f>_xlfn.XLOOKUP(Patientsdetails9[[#This Row],[Doctor ID]],Medicals[Doctor_ID],Medicals[Nurse_to_Patient_Ratio])</f>
        <v>7</v>
      </c>
      <c r="U422">
        <f>IFERROR(_xlfn.XLOOKUP(Patientsdetails9[[#This Row],[Patient_ID]],Emergency[Patient_ID],Emergency[ER_Visit_ID]),"No Visit")</f>
        <v>176</v>
      </c>
    </row>
    <row r="423" spans="1:21">
      <c r="A423">
        <v>467</v>
      </c>
      <c r="B423" t="s">
        <v>480</v>
      </c>
      <c r="C423">
        <v>43</v>
      </c>
      <c r="D423" t="s">
        <v>9</v>
      </c>
      <c r="E423" t="s">
        <v>18</v>
      </c>
      <c r="F423">
        <v>36.174397694794528</v>
      </c>
      <c r="G423">
        <v>2</v>
      </c>
      <c r="H423">
        <v>3</v>
      </c>
      <c r="I423">
        <f>_xlfn.XLOOKUP(Patientsdetails9[[#This Row],[Patient_ID]],Hospitalvisits[Patient_ID],Hospitalvisits[Admission_Date])</f>
        <v>45337</v>
      </c>
      <c r="J423">
        <f>_xlfn.XLOOKUP(Patientsdetails9[[#This Row],[Patient_ID]],Hospitalvisits[Patient_ID],Hospitalvisits[Discharge_Date])</f>
        <v>45350</v>
      </c>
      <c r="K423">
        <f>Patientsdetails9[[#This Row],[Discharge Date]]-Patientsdetails9[[#This Row],[Admission Date]]</f>
        <v>13</v>
      </c>
      <c r="L423" t="str">
        <f>_xlfn.XLOOKUP(Patientsdetails9[[#This Row],[Patient_ID]],Hospitalvisits[Patient_ID],Hospitalvisits[Medical_Condition])</f>
        <v>Tumor</v>
      </c>
      <c r="M423" t="str">
        <f>_xlfn.XLOOKUP(Patientsdetails9[[#This Row],[Patient_ID]],Hospitalvisits[Patient_ID],Hospitalvisits[Department])</f>
        <v>Oncology</v>
      </c>
      <c r="N423">
        <f>_xlfn.XLOOKUP(Patientsdetails9[[#This Row],[Patient_ID]],Financials[Patient_ID],Financials[Total_Bill_Amount])</f>
        <v>6870</v>
      </c>
      <c r="O423">
        <f>VLOOKUP(Patientsdetails9[[#This Row],[Patient_ID]],Financials[],5,FALSE)</f>
        <v>5732.7280892721319</v>
      </c>
      <c r="P423">
        <f>VLOOKUP(Patientsdetails9[[#This Row],[Patient_ID]],Financials[],6,FALSE)</f>
        <v>1137.2719107278681</v>
      </c>
      <c r="Q423" t="str">
        <f>+_xlfn.XLOOKUP(Patientsdetails9[[#This Row],[Patient_ID]],Hospitalvisits[Patient_ID],Hospitalvisits[Hospital_Bed])</f>
        <v>ICU</v>
      </c>
      <c r="R423">
        <f>_xlfn.XLOOKUP(Patientsdetails9[[#This Row],[Patient_ID]],Hospitalvisits[Patient_ID],Hospitalvisits[Doctor_ID])</f>
        <v>49</v>
      </c>
      <c r="S423" t="str">
        <f>_xlfn.XLOOKUP(Patientsdetails9[[#This Row],[Doctor ID]],Medicals[Doctor_ID],Medicals[Department])</f>
        <v>Oncology</v>
      </c>
      <c r="T423">
        <f>_xlfn.XLOOKUP(Patientsdetails9[[#This Row],[Doctor ID]],Medicals[Doctor_ID],Medicals[Nurse_to_Patient_Ratio])</f>
        <v>22</v>
      </c>
      <c r="U423">
        <f>IFERROR(_xlfn.XLOOKUP(Patientsdetails9[[#This Row],[Patient_ID]],Emergency[Patient_ID],Emergency[ER_Visit_ID]),"No Visit")</f>
        <v>665</v>
      </c>
    </row>
    <row r="424" spans="1:21">
      <c r="A424">
        <v>468</v>
      </c>
      <c r="B424" t="s">
        <v>481</v>
      </c>
      <c r="C424">
        <v>8</v>
      </c>
      <c r="D424" t="s">
        <v>12</v>
      </c>
      <c r="E424" t="s">
        <v>16</v>
      </c>
      <c r="F424">
        <v>25.504872954946151</v>
      </c>
      <c r="G424">
        <v>0</v>
      </c>
      <c r="H424">
        <v>3</v>
      </c>
      <c r="I424">
        <f>_xlfn.XLOOKUP(Patientsdetails9[[#This Row],[Patient_ID]],Hospitalvisits[Patient_ID],Hospitalvisits[Admission_Date])</f>
        <v>44670</v>
      </c>
      <c r="J424">
        <f>_xlfn.XLOOKUP(Patientsdetails9[[#This Row],[Patient_ID]],Hospitalvisits[Patient_ID],Hospitalvisits[Discharge_Date])</f>
        <v>44674</v>
      </c>
      <c r="K424">
        <f>Patientsdetails9[[#This Row],[Discharge Date]]-Patientsdetails9[[#This Row],[Admission Date]]</f>
        <v>4</v>
      </c>
      <c r="L424" t="str">
        <f>_xlfn.XLOOKUP(Patientsdetails9[[#This Row],[Patient_ID]],Hospitalvisits[Patient_ID],Hospitalvisits[Medical_Condition])</f>
        <v>Arthritis</v>
      </c>
      <c r="M424" t="str">
        <f>_xlfn.XLOOKUP(Patientsdetails9[[#This Row],[Patient_ID]],Hospitalvisits[Patient_ID],Hospitalvisits[Department])</f>
        <v>Orthopedics</v>
      </c>
      <c r="N424">
        <f>_xlfn.XLOOKUP(Patientsdetails9[[#This Row],[Patient_ID]],Financials[Patient_ID],Financials[Total_Bill_Amount])</f>
        <v>49531</v>
      </c>
      <c r="O424">
        <f>VLOOKUP(Patientsdetails9[[#This Row],[Patient_ID]],Financials[],5,FALSE)</f>
        <v>35374.970403205298</v>
      </c>
      <c r="P424">
        <f>VLOOKUP(Patientsdetails9[[#This Row],[Patient_ID]],Financials[],6,FALSE)</f>
        <v>14156.0295967947</v>
      </c>
      <c r="Q424" t="str">
        <f>+_xlfn.XLOOKUP(Patientsdetails9[[#This Row],[Patient_ID]],Hospitalvisits[Patient_ID],Hospitalvisits[Hospital_Bed])</f>
        <v>General Ward</v>
      </c>
      <c r="R424">
        <f>_xlfn.XLOOKUP(Patientsdetails9[[#This Row],[Patient_ID]],Hospitalvisits[Patient_ID],Hospitalvisits[Doctor_ID])</f>
        <v>128</v>
      </c>
      <c r="S424" t="str">
        <f>_xlfn.XLOOKUP(Patientsdetails9[[#This Row],[Doctor ID]],Medicals[Doctor_ID],Medicals[Department])</f>
        <v>Pediatrics</v>
      </c>
      <c r="T424">
        <f>_xlfn.XLOOKUP(Patientsdetails9[[#This Row],[Doctor ID]],Medicals[Doctor_ID],Medicals[Nurse_to_Patient_Ratio])</f>
        <v>15</v>
      </c>
      <c r="U424">
        <f>IFERROR(_xlfn.XLOOKUP(Patientsdetails9[[#This Row],[Patient_ID]],Emergency[Patient_ID],Emergency[ER_Visit_ID]),"No Visit")</f>
        <v>1438</v>
      </c>
    </row>
    <row r="425" spans="1:21">
      <c r="A425">
        <v>469</v>
      </c>
      <c r="B425" t="s">
        <v>482</v>
      </c>
      <c r="C425">
        <v>28</v>
      </c>
      <c r="D425" t="s">
        <v>12</v>
      </c>
      <c r="E425" t="s">
        <v>16</v>
      </c>
      <c r="F425">
        <v>36.10346382166135</v>
      </c>
      <c r="G425">
        <v>5</v>
      </c>
      <c r="H425">
        <v>6</v>
      </c>
      <c r="I425">
        <f>_xlfn.XLOOKUP(Patientsdetails9[[#This Row],[Patient_ID]],Hospitalvisits[Patient_ID],Hospitalvisits[Admission_Date])</f>
        <v>45176</v>
      </c>
      <c r="J425">
        <f>_xlfn.XLOOKUP(Patientsdetails9[[#This Row],[Patient_ID]],Hospitalvisits[Patient_ID],Hospitalvisits[Discharge_Date])</f>
        <v>45180</v>
      </c>
      <c r="K425">
        <f>Patientsdetails9[[#This Row],[Discharge Date]]-Patientsdetails9[[#This Row],[Admission Date]]</f>
        <v>4</v>
      </c>
      <c r="L425" t="str">
        <f>_xlfn.XLOOKUP(Patientsdetails9[[#This Row],[Patient_ID]],Hospitalvisits[Patient_ID],Hospitalvisits[Medical_Condition])</f>
        <v>Hypertension</v>
      </c>
      <c r="M425" t="str">
        <f>_xlfn.XLOOKUP(Patientsdetails9[[#This Row],[Patient_ID]],Hospitalvisits[Patient_ID],Hospitalvisits[Department])</f>
        <v>Cardiology</v>
      </c>
      <c r="N425">
        <f>_xlfn.XLOOKUP(Patientsdetails9[[#This Row],[Patient_ID]],Financials[Patient_ID],Financials[Total_Bill_Amount])</f>
        <v>16117</v>
      </c>
      <c r="O425">
        <f>VLOOKUP(Patientsdetails9[[#This Row],[Patient_ID]],Financials[],5,FALSE)</f>
        <v>14308.6857890517</v>
      </c>
      <c r="P425">
        <f>VLOOKUP(Patientsdetails9[[#This Row],[Patient_ID]],Financials[],6,FALSE)</f>
        <v>1808.3142109482981</v>
      </c>
      <c r="Q425" t="str">
        <f>+_xlfn.XLOOKUP(Patientsdetails9[[#This Row],[Patient_ID]],Hospitalvisits[Patient_ID],Hospitalvisits[Hospital_Bed])</f>
        <v>Semi-Private Room</v>
      </c>
      <c r="R425">
        <f>_xlfn.XLOOKUP(Patientsdetails9[[#This Row],[Patient_ID]],Hospitalvisits[Patient_ID],Hospitalvisits[Doctor_ID])</f>
        <v>180</v>
      </c>
      <c r="S425" t="str">
        <f>_xlfn.XLOOKUP(Patientsdetails9[[#This Row],[Doctor ID]],Medicals[Doctor_ID],Medicals[Department])</f>
        <v>Pediatrics</v>
      </c>
      <c r="T425">
        <f>_xlfn.XLOOKUP(Patientsdetails9[[#This Row],[Doctor ID]],Medicals[Doctor_ID],Medicals[Nurse_to_Patient_Ratio])</f>
        <v>17</v>
      </c>
      <c r="U425" t="str">
        <f>IFERROR(_xlfn.XLOOKUP(Patientsdetails9[[#This Row],[Patient_ID]],Emergency[Patient_ID],Emergency[ER_Visit_ID]),"No Visit")</f>
        <v>No Visit</v>
      </c>
    </row>
    <row r="426" spans="1:21">
      <c r="A426">
        <v>470</v>
      </c>
      <c r="B426" t="s">
        <v>483</v>
      </c>
      <c r="C426">
        <v>20</v>
      </c>
      <c r="D426" t="s">
        <v>9</v>
      </c>
      <c r="E426" t="s">
        <v>10</v>
      </c>
      <c r="F426">
        <v>18.042945305696659</v>
      </c>
      <c r="G426">
        <v>5</v>
      </c>
      <c r="H426">
        <v>2</v>
      </c>
      <c r="I426">
        <f>_xlfn.XLOOKUP(Patientsdetails9[[#This Row],[Patient_ID]],Hospitalvisits[Patient_ID],Hospitalvisits[Admission_Date])</f>
        <v>44686</v>
      </c>
      <c r="J426">
        <f>_xlfn.XLOOKUP(Patientsdetails9[[#This Row],[Patient_ID]],Hospitalvisits[Patient_ID],Hospitalvisits[Discharge_Date])</f>
        <v>44696</v>
      </c>
      <c r="K426">
        <f>Patientsdetails9[[#This Row],[Discharge Date]]-Patientsdetails9[[#This Row],[Admission Date]]</f>
        <v>10</v>
      </c>
      <c r="L426" t="str">
        <f>_xlfn.XLOOKUP(Patientsdetails9[[#This Row],[Patient_ID]],Hospitalvisits[Patient_ID],Hospitalvisits[Medical_Condition])</f>
        <v>Tumor</v>
      </c>
      <c r="M426" t="str">
        <f>_xlfn.XLOOKUP(Patientsdetails9[[#This Row],[Patient_ID]],Hospitalvisits[Patient_ID],Hospitalvisits[Department])</f>
        <v>Oncology</v>
      </c>
      <c r="N426">
        <f>_xlfn.XLOOKUP(Patientsdetails9[[#This Row],[Patient_ID]],Financials[Patient_ID],Financials[Total_Bill_Amount])</f>
        <v>12300</v>
      </c>
      <c r="O426">
        <f>VLOOKUP(Patientsdetails9[[#This Row],[Patient_ID]],Financials[],5,FALSE)</f>
        <v>10293.602754539321</v>
      </c>
      <c r="P426">
        <f>VLOOKUP(Patientsdetails9[[#This Row],[Patient_ID]],Financials[],6,FALSE)</f>
        <v>2006.397245460681</v>
      </c>
      <c r="Q426" t="str">
        <f>+_xlfn.XLOOKUP(Patientsdetails9[[#This Row],[Patient_ID]],Hospitalvisits[Patient_ID],Hospitalvisits[Hospital_Bed])</f>
        <v>Private Room</v>
      </c>
      <c r="R426">
        <f>_xlfn.XLOOKUP(Patientsdetails9[[#This Row],[Patient_ID]],Hospitalvisits[Patient_ID],Hospitalvisits[Doctor_ID])</f>
        <v>51</v>
      </c>
      <c r="S426" t="str">
        <f>_xlfn.XLOOKUP(Patientsdetails9[[#This Row],[Doctor ID]],Medicals[Doctor_ID],Medicals[Department])</f>
        <v>Orthopedics</v>
      </c>
      <c r="T426">
        <f>_xlfn.XLOOKUP(Patientsdetails9[[#This Row],[Doctor ID]],Medicals[Doctor_ID],Medicals[Nurse_to_Patient_Ratio])</f>
        <v>11</v>
      </c>
      <c r="U426">
        <f>IFERROR(_xlfn.XLOOKUP(Patientsdetails9[[#This Row],[Patient_ID]],Emergency[Patient_ID],Emergency[ER_Visit_ID]),"No Visit")</f>
        <v>582</v>
      </c>
    </row>
    <row r="427" spans="1:21">
      <c r="A427">
        <v>471</v>
      </c>
      <c r="B427" t="s">
        <v>484</v>
      </c>
      <c r="C427">
        <v>77</v>
      </c>
      <c r="D427" t="s">
        <v>12</v>
      </c>
      <c r="E427" t="s">
        <v>13</v>
      </c>
      <c r="F427">
        <v>24.343785931788439</v>
      </c>
      <c r="G427">
        <v>0</v>
      </c>
      <c r="H427">
        <v>9</v>
      </c>
      <c r="I427">
        <f>_xlfn.XLOOKUP(Patientsdetails9[[#This Row],[Patient_ID]],Hospitalvisits[Patient_ID],Hospitalvisits[Admission_Date])</f>
        <v>44672</v>
      </c>
      <c r="J427">
        <f>_xlfn.XLOOKUP(Patientsdetails9[[#This Row],[Patient_ID]],Hospitalvisits[Patient_ID],Hospitalvisits[Discharge_Date])</f>
        <v>44674</v>
      </c>
      <c r="K427">
        <f>Patientsdetails9[[#This Row],[Discharge Date]]-Patientsdetails9[[#This Row],[Admission Date]]</f>
        <v>2</v>
      </c>
      <c r="L427" t="str">
        <f>_xlfn.XLOOKUP(Patientsdetails9[[#This Row],[Patient_ID]],Hospitalvisits[Patient_ID],Hospitalvisits[Medical_Condition])</f>
        <v>Arthritis</v>
      </c>
      <c r="M427" t="str">
        <f>_xlfn.XLOOKUP(Patientsdetails9[[#This Row],[Patient_ID]],Hospitalvisits[Patient_ID],Hospitalvisits[Department])</f>
        <v>Orthopedics</v>
      </c>
      <c r="N427">
        <f>_xlfn.XLOOKUP(Patientsdetails9[[#This Row],[Patient_ID]],Financials[Patient_ID],Financials[Total_Bill_Amount])</f>
        <v>42420</v>
      </c>
      <c r="O427">
        <f>VLOOKUP(Patientsdetails9[[#This Row],[Patient_ID]],Financials[],5,FALSE)</f>
        <v>35976.93678591487</v>
      </c>
      <c r="P427">
        <f>VLOOKUP(Patientsdetails9[[#This Row],[Patient_ID]],Financials[],6,FALSE)</f>
        <v>6443.0632140851303</v>
      </c>
      <c r="Q427" t="str">
        <f>+_xlfn.XLOOKUP(Patientsdetails9[[#This Row],[Patient_ID]],Hospitalvisits[Patient_ID],Hospitalvisits[Hospital_Bed])</f>
        <v>Semi-Private Room</v>
      </c>
      <c r="R427">
        <f>_xlfn.XLOOKUP(Patientsdetails9[[#This Row],[Patient_ID]],Hospitalvisits[Patient_ID],Hospitalvisits[Doctor_ID])</f>
        <v>5</v>
      </c>
      <c r="S427" t="str">
        <f>_xlfn.XLOOKUP(Patientsdetails9[[#This Row],[Doctor ID]],Medicals[Doctor_ID],Medicals[Department])</f>
        <v>Emergency</v>
      </c>
      <c r="T427">
        <f>_xlfn.XLOOKUP(Patientsdetails9[[#This Row],[Doctor ID]],Medicals[Doctor_ID],Medicals[Nurse_to_Patient_Ratio])</f>
        <v>10</v>
      </c>
      <c r="U427">
        <f>IFERROR(_xlfn.XLOOKUP(Patientsdetails9[[#This Row],[Patient_ID]],Emergency[Patient_ID],Emergency[ER_Visit_ID]),"No Visit")</f>
        <v>485</v>
      </c>
    </row>
    <row r="428" spans="1:21">
      <c r="A428">
        <v>473</v>
      </c>
      <c r="B428" t="s">
        <v>486</v>
      </c>
      <c r="C428">
        <v>88</v>
      </c>
      <c r="D428" t="s">
        <v>9</v>
      </c>
      <c r="E428" t="s">
        <v>10</v>
      </c>
      <c r="F428">
        <v>21.21021050200541</v>
      </c>
      <c r="G428">
        <v>5</v>
      </c>
      <c r="H428">
        <v>6</v>
      </c>
      <c r="I428">
        <f>_xlfn.XLOOKUP(Patientsdetails9[[#This Row],[Patient_ID]],Hospitalvisits[Patient_ID],Hospitalvisits[Admission_Date])</f>
        <v>45038</v>
      </c>
      <c r="J428">
        <f>_xlfn.XLOOKUP(Patientsdetails9[[#This Row],[Patient_ID]],Hospitalvisits[Patient_ID],Hospitalvisits[Discharge_Date])</f>
        <v>45042</v>
      </c>
      <c r="K428">
        <f>Patientsdetails9[[#This Row],[Discharge Date]]-Patientsdetails9[[#This Row],[Admission Date]]</f>
        <v>4</v>
      </c>
      <c r="L428" t="str">
        <f>_xlfn.XLOOKUP(Patientsdetails9[[#This Row],[Patient_ID]],Hospitalvisits[Patient_ID],Hospitalvisits[Medical_Condition])</f>
        <v>Fracture</v>
      </c>
      <c r="M428" t="str">
        <f>_xlfn.XLOOKUP(Patientsdetails9[[#This Row],[Patient_ID]],Hospitalvisits[Patient_ID],Hospitalvisits[Department])</f>
        <v>Orthopedics</v>
      </c>
      <c r="N428">
        <f>_xlfn.XLOOKUP(Patientsdetails9[[#This Row],[Patient_ID]],Financials[Patient_ID],Financials[Total_Bill_Amount])</f>
        <v>9964</v>
      </c>
      <c r="O428">
        <f>VLOOKUP(Patientsdetails9[[#This Row],[Patient_ID]],Financials[],5,FALSE)</f>
        <v>8942.3926839639917</v>
      </c>
      <c r="P428">
        <f>VLOOKUP(Patientsdetails9[[#This Row],[Patient_ID]],Financials[],6,FALSE)</f>
        <v>1021.607316036008</v>
      </c>
      <c r="Q428" t="str">
        <f>+_xlfn.XLOOKUP(Patientsdetails9[[#This Row],[Patient_ID]],Hospitalvisits[Patient_ID],Hospitalvisits[Hospital_Bed])</f>
        <v>Semi-Private Room</v>
      </c>
      <c r="R428">
        <f>_xlfn.XLOOKUP(Patientsdetails9[[#This Row],[Patient_ID]],Hospitalvisits[Patient_ID],Hospitalvisits[Doctor_ID])</f>
        <v>50</v>
      </c>
      <c r="S428" t="str">
        <f>_xlfn.XLOOKUP(Patientsdetails9[[#This Row],[Doctor ID]],Medicals[Doctor_ID],Medicals[Department])</f>
        <v>Orthopedics</v>
      </c>
      <c r="T428">
        <f>_xlfn.XLOOKUP(Patientsdetails9[[#This Row],[Doctor ID]],Medicals[Doctor_ID],Medicals[Nurse_to_Patient_Ratio])</f>
        <v>21</v>
      </c>
      <c r="U428">
        <f>IFERROR(_xlfn.XLOOKUP(Patientsdetails9[[#This Row],[Patient_ID]],Emergency[Patient_ID],Emergency[ER_Visit_ID]),"No Visit")</f>
        <v>1127</v>
      </c>
    </row>
    <row r="429" spans="1:21">
      <c r="A429">
        <v>474</v>
      </c>
      <c r="B429" t="s">
        <v>487</v>
      </c>
      <c r="C429">
        <v>40</v>
      </c>
      <c r="D429" t="s">
        <v>9</v>
      </c>
      <c r="E429" t="s">
        <v>13</v>
      </c>
      <c r="F429">
        <v>30.808420173276769</v>
      </c>
      <c r="G429">
        <v>3</v>
      </c>
      <c r="H429">
        <v>9</v>
      </c>
      <c r="I429">
        <f>_xlfn.XLOOKUP(Patientsdetails9[[#This Row],[Patient_ID]],Hospitalvisits[Patient_ID],Hospitalvisits[Admission_Date])</f>
        <v>44821</v>
      </c>
      <c r="J429">
        <f>_xlfn.XLOOKUP(Patientsdetails9[[#This Row],[Patient_ID]],Hospitalvisits[Patient_ID],Hospitalvisits[Discharge_Date])</f>
        <v>44828</v>
      </c>
      <c r="K429">
        <f>Patientsdetails9[[#This Row],[Discharge Date]]-Patientsdetails9[[#This Row],[Admission Date]]</f>
        <v>7</v>
      </c>
      <c r="L429" t="str">
        <f>_xlfn.XLOOKUP(Patientsdetails9[[#This Row],[Patient_ID]],Hospitalvisits[Patient_ID],Hospitalvisits[Medical_Condition])</f>
        <v>Severe Trauma</v>
      </c>
      <c r="M429" t="str">
        <f>_xlfn.XLOOKUP(Patientsdetails9[[#This Row],[Patient_ID]],Hospitalvisits[Patient_ID],Hospitalvisits[Department])</f>
        <v>Emergency</v>
      </c>
      <c r="N429">
        <f>_xlfn.XLOOKUP(Patientsdetails9[[#This Row],[Patient_ID]],Financials[Patient_ID],Financials[Total_Bill_Amount])</f>
        <v>32398</v>
      </c>
      <c r="O429">
        <f>VLOOKUP(Patientsdetails9[[#This Row],[Patient_ID]],Financials[],5,FALSE)</f>
        <v>29088.791640560361</v>
      </c>
      <c r="P429">
        <f>VLOOKUP(Patientsdetails9[[#This Row],[Patient_ID]],Financials[],6,FALSE)</f>
        <v>3309.2083594396431</v>
      </c>
      <c r="Q429" t="str">
        <f>+_xlfn.XLOOKUP(Patientsdetails9[[#This Row],[Patient_ID]],Hospitalvisits[Patient_ID],Hospitalvisits[Hospital_Bed])</f>
        <v>Private Room</v>
      </c>
      <c r="R429">
        <f>_xlfn.XLOOKUP(Patientsdetails9[[#This Row],[Patient_ID]],Hospitalvisits[Patient_ID],Hospitalvisits[Doctor_ID])</f>
        <v>75</v>
      </c>
      <c r="S429" t="str">
        <f>_xlfn.XLOOKUP(Patientsdetails9[[#This Row],[Doctor ID]],Medicals[Doctor_ID],Medicals[Department])</f>
        <v>Emergency</v>
      </c>
      <c r="T429">
        <f>_xlfn.XLOOKUP(Patientsdetails9[[#This Row],[Doctor ID]],Medicals[Doctor_ID],Medicals[Nurse_to_Patient_Ratio])</f>
        <v>10</v>
      </c>
      <c r="U429" t="str">
        <f>IFERROR(_xlfn.XLOOKUP(Patientsdetails9[[#This Row],[Patient_ID]],Emergency[Patient_ID],Emergency[ER_Visit_ID]),"No Visit")</f>
        <v>No Visit</v>
      </c>
    </row>
    <row r="430" spans="1:21">
      <c r="A430">
        <v>475</v>
      </c>
      <c r="B430" t="s">
        <v>488</v>
      </c>
      <c r="C430">
        <v>42</v>
      </c>
      <c r="D430" t="s">
        <v>12</v>
      </c>
      <c r="E430" t="s">
        <v>13</v>
      </c>
      <c r="F430">
        <v>31.75204465103036</v>
      </c>
      <c r="G430">
        <v>1</v>
      </c>
      <c r="H430">
        <v>2</v>
      </c>
      <c r="I430">
        <f>_xlfn.XLOOKUP(Patientsdetails9[[#This Row],[Patient_ID]],Hospitalvisits[Patient_ID],Hospitalvisits[Admission_Date])</f>
        <v>44711</v>
      </c>
      <c r="J430">
        <f>_xlfn.XLOOKUP(Patientsdetails9[[#This Row],[Patient_ID]],Hospitalvisits[Patient_ID],Hospitalvisits[Discharge_Date])</f>
        <v>44715</v>
      </c>
      <c r="K430">
        <f>Patientsdetails9[[#This Row],[Discharge Date]]-Patientsdetails9[[#This Row],[Admission Date]]</f>
        <v>4</v>
      </c>
      <c r="L430" t="str">
        <f>_xlfn.XLOOKUP(Patientsdetails9[[#This Row],[Patient_ID]],Hospitalvisits[Patient_ID],Hospitalvisits[Medical_Condition])</f>
        <v>Fracture</v>
      </c>
      <c r="M430" t="str">
        <f>_xlfn.XLOOKUP(Patientsdetails9[[#This Row],[Patient_ID]],Hospitalvisits[Patient_ID],Hospitalvisits[Department])</f>
        <v>Orthopedics</v>
      </c>
      <c r="N430">
        <f>_xlfn.XLOOKUP(Patientsdetails9[[#This Row],[Patient_ID]],Financials[Patient_ID],Financials[Total_Bill_Amount])</f>
        <v>11272</v>
      </c>
      <c r="O430">
        <f>VLOOKUP(Patientsdetails9[[#This Row],[Patient_ID]],Financials[],5,FALSE)</f>
        <v>7301.563207184633</v>
      </c>
      <c r="P430">
        <f>VLOOKUP(Patientsdetails9[[#This Row],[Patient_ID]],Financials[],6,FALSE)</f>
        <v>3970.436792815367</v>
      </c>
      <c r="Q430" t="str">
        <f>+_xlfn.XLOOKUP(Patientsdetails9[[#This Row],[Patient_ID]],Hospitalvisits[Patient_ID],Hospitalvisits[Hospital_Bed])</f>
        <v>Private Room</v>
      </c>
      <c r="R430">
        <f>_xlfn.XLOOKUP(Patientsdetails9[[#This Row],[Patient_ID]],Hospitalvisits[Patient_ID],Hospitalvisits[Doctor_ID])</f>
        <v>142</v>
      </c>
      <c r="S430" t="str">
        <f>_xlfn.XLOOKUP(Patientsdetails9[[#This Row],[Doctor ID]],Medicals[Doctor_ID],Medicals[Department])</f>
        <v>Orthopedics</v>
      </c>
      <c r="T430">
        <f>_xlfn.XLOOKUP(Patientsdetails9[[#This Row],[Doctor ID]],Medicals[Doctor_ID],Medicals[Nurse_to_Patient_Ratio])</f>
        <v>18</v>
      </c>
      <c r="U430">
        <f>IFERROR(_xlfn.XLOOKUP(Patientsdetails9[[#This Row],[Patient_ID]],Emergency[Patient_ID],Emergency[ER_Visit_ID]),"No Visit")</f>
        <v>272</v>
      </c>
    </row>
    <row r="431" spans="1:21">
      <c r="A431">
        <v>476</v>
      </c>
      <c r="B431" t="s">
        <v>489</v>
      </c>
      <c r="C431">
        <v>71</v>
      </c>
      <c r="D431" t="s">
        <v>9</v>
      </c>
      <c r="E431" t="s">
        <v>10</v>
      </c>
      <c r="F431">
        <v>39.842106569406347</v>
      </c>
      <c r="G431">
        <v>0</v>
      </c>
      <c r="H431">
        <v>10</v>
      </c>
      <c r="I431">
        <f>_xlfn.XLOOKUP(Patientsdetails9[[#This Row],[Patient_ID]],Hospitalvisits[Patient_ID],Hospitalvisits[Admission_Date])</f>
        <v>44883</v>
      </c>
      <c r="J431">
        <f>_xlfn.XLOOKUP(Patientsdetails9[[#This Row],[Patient_ID]],Hospitalvisits[Patient_ID],Hospitalvisits[Discharge_Date])</f>
        <v>44903</v>
      </c>
      <c r="K431">
        <f>Patientsdetails9[[#This Row],[Discharge Date]]-Patientsdetails9[[#This Row],[Admission Date]]</f>
        <v>20</v>
      </c>
      <c r="L431" t="str">
        <f>_xlfn.XLOOKUP(Patientsdetails9[[#This Row],[Patient_ID]],Hospitalvisits[Patient_ID],Hospitalvisits[Medical_Condition])</f>
        <v>Tumor</v>
      </c>
      <c r="M431" t="str">
        <f>_xlfn.XLOOKUP(Patientsdetails9[[#This Row],[Patient_ID]],Hospitalvisits[Patient_ID],Hospitalvisits[Department])</f>
        <v>Oncology</v>
      </c>
      <c r="N431">
        <f>_xlfn.XLOOKUP(Patientsdetails9[[#This Row],[Patient_ID]],Financials[Patient_ID],Financials[Total_Bill_Amount])</f>
        <v>9460</v>
      </c>
      <c r="O431">
        <f>VLOOKUP(Patientsdetails9[[#This Row],[Patient_ID]],Financials[],5,FALSE)</f>
        <v>7655.8958855302099</v>
      </c>
      <c r="P431">
        <f>VLOOKUP(Patientsdetails9[[#This Row],[Patient_ID]],Financials[],6,FALSE)</f>
        <v>1804.1041144697899</v>
      </c>
      <c r="Q431" t="str">
        <f>+_xlfn.XLOOKUP(Patientsdetails9[[#This Row],[Patient_ID]],Hospitalvisits[Patient_ID],Hospitalvisits[Hospital_Bed])</f>
        <v>ICU</v>
      </c>
      <c r="R431">
        <f>_xlfn.XLOOKUP(Patientsdetails9[[#This Row],[Patient_ID]],Hospitalvisits[Patient_ID],Hospitalvisits[Doctor_ID])</f>
        <v>55</v>
      </c>
      <c r="S431" t="str">
        <f>_xlfn.XLOOKUP(Patientsdetails9[[#This Row],[Doctor ID]],Medicals[Doctor_ID],Medicals[Department])</f>
        <v>Cardiology</v>
      </c>
      <c r="T431">
        <f>_xlfn.XLOOKUP(Patientsdetails9[[#This Row],[Doctor ID]],Medicals[Doctor_ID],Medicals[Nurse_to_Patient_Ratio])</f>
        <v>6</v>
      </c>
      <c r="U431">
        <f>IFERROR(_xlfn.XLOOKUP(Patientsdetails9[[#This Row],[Patient_ID]],Emergency[Patient_ID],Emergency[ER_Visit_ID]),"No Visit")</f>
        <v>1198</v>
      </c>
    </row>
    <row r="432" spans="1:21">
      <c r="A432">
        <v>477</v>
      </c>
      <c r="B432" t="s">
        <v>490</v>
      </c>
      <c r="C432">
        <v>58</v>
      </c>
      <c r="D432" t="s">
        <v>12</v>
      </c>
      <c r="E432" t="s">
        <v>10</v>
      </c>
      <c r="F432">
        <v>32.566204143628532</v>
      </c>
      <c r="G432">
        <v>2</v>
      </c>
      <c r="H432">
        <v>8</v>
      </c>
      <c r="I432">
        <f>_xlfn.XLOOKUP(Patientsdetails9[[#This Row],[Patient_ID]],Hospitalvisits[Patient_ID],Hospitalvisits[Admission_Date])</f>
        <v>44853</v>
      </c>
      <c r="J432">
        <f>_xlfn.XLOOKUP(Patientsdetails9[[#This Row],[Patient_ID]],Hospitalvisits[Patient_ID],Hospitalvisits[Discharge_Date])</f>
        <v>44863</v>
      </c>
      <c r="K432">
        <f>Patientsdetails9[[#This Row],[Discharge Date]]-Patientsdetails9[[#This Row],[Admission Date]]</f>
        <v>10</v>
      </c>
      <c r="L432" t="str">
        <f>_xlfn.XLOOKUP(Patientsdetails9[[#This Row],[Patient_ID]],Hospitalvisits[Patient_ID],Hospitalvisits[Medical_Condition])</f>
        <v>Cancer</v>
      </c>
      <c r="M432" t="str">
        <f>_xlfn.XLOOKUP(Patientsdetails9[[#This Row],[Patient_ID]],Hospitalvisits[Patient_ID],Hospitalvisits[Department])</f>
        <v>Oncology</v>
      </c>
      <c r="N432">
        <f>_xlfn.XLOOKUP(Patientsdetails9[[#This Row],[Patient_ID]],Financials[Patient_ID],Financials[Total_Bill_Amount])</f>
        <v>13781</v>
      </c>
      <c r="O432">
        <f>VLOOKUP(Patientsdetails9[[#This Row],[Patient_ID]],Financials[],5,FALSE)</f>
        <v>12233.964968449131</v>
      </c>
      <c r="P432">
        <f>VLOOKUP(Patientsdetails9[[#This Row],[Patient_ID]],Financials[],6,FALSE)</f>
        <v>1547.0350315508681</v>
      </c>
      <c r="Q432" t="str">
        <f>+_xlfn.XLOOKUP(Patientsdetails9[[#This Row],[Patient_ID]],Hospitalvisits[Patient_ID],Hospitalvisits[Hospital_Bed])</f>
        <v>Semi-Private Room</v>
      </c>
      <c r="R432">
        <f>_xlfn.XLOOKUP(Patientsdetails9[[#This Row],[Patient_ID]],Hospitalvisits[Patient_ID],Hospitalvisits[Doctor_ID])</f>
        <v>145</v>
      </c>
      <c r="S432" t="str">
        <f>_xlfn.XLOOKUP(Patientsdetails9[[#This Row],[Doctor ID]],Medicals[Doctor_ID],Medicals[Department])</f>
        <v>Cardiology</v>
      </c>
      <c r="T432">
        <f>_xlfn.XLOOKUP(Patientsdetails9[[#This Row],[Doctor ID]],Medicals[Doctor_ID],Medicals[Nurse_to_Patient_Ratio])</f>
        <v>24</v>
      </c>
      <c r="U432">
        <f>IFERROR(_xlfn.XLOOKUP(Patientsdetails9[[#This Row],[Patient_ID]],Emergency[Patient_ID],Emergency[ER_Visit_ID]),"No Visit")</f>
        <v>18</v>
      </c>
    </row>
    <row r="433" spans="1:21">
      <c r="A433">
        <v>478</v>
      </c>
      <c r="B433" t="s">
        <v>491</v>
      </c>
      <c r="C433">
        <v>90</v>
      </c>
      <c r="D433" t="s">
        <v>9</v>
      </c>
      <c r="E433" t="s">
        <v>18</v>
      </c>
      <c r="F433">
        <v>38.345627223283543</v>
      </c>
      <c r="G433">
        <v>4</v>
      </c>
      <c r="H433">
        <v>9</v>
      </c>
      <c r="I433">
        <f>_xlfn.XLOOKUP(Patientsdetails9[[#This Row],[Patient_ID]],Hospitalvisits[Patient_ID],Hospitalvisits[Admission_Date])</f>
        <v>44694</v>
      </c>
      <c r="J433">
        <f>_xlfn.XLOOKUP(Patientsdetails9[[#This Row],[Patient_ID]],Hospitalvisits[Patient_ID],Hospitalvisits[Discharge_Date])</f>
        <v>44700</v>
      </c>
      <c r="K433">
        <f>Patientsdetails9[[#This Row],[Discharge Date]]-Patientsdetails9[[#This Row],[Admission Date]]</f>
        <v>6</v>
      </c>
      <c r="L433" t="str">
        <f>_xlfn.XLOOKUP(Patientsdetails9[[#This Row],[Patient_ID]],Hospitalvisits[Patient_ID],Hospitalvisits[Medical_Condition])</f>
        <v>Tumor</v>
      </c>
      <c r="M433" t="str">
        <f>_xlfn.XLOOKUP(Patientsdetails9[[#This Row],[Patient_ID]],Hospitalvisits[Patient_ID],Hospitalvisits[Department])</f>
        <v>Oncology</v>
      </c>
      <c r="N433">
        <f>_xlfn.XLOOKUP(Patientsdetails9[[#This Row],[Patient_ID]],Financials[Patient_ID],Financials[Total_Bill_Amount])</f>
        <v>3287</v>
      </c>
      <c r="O433">
        <f>VLOOKUP(Patientsdetails9[[#This Row],[Patient_ID]],Financials[],5,FALSE)</f>
        <v>2284.702728992077</v>
      </c>
      <c r="P433">
        <f>VLOOKUP(Patientsdetails9[[#This Row],[Patient_ID]],Financials[],6,FALSE)</f>
        <v>1002.297271007923</v>
      </c>
      <c r="Q433" t="str">
        <f>+_xlfn.XLOOKUP(Patientsdetails9[[#This Row],[Patient_ID]],Hospitalvisits[Patient_ID],Hospitalvisits[Hospital_Bed])</f>
        <v>Private Room</v>
      </c>
      <c r="R433">
        <f>_xlfn.XLOOKUP(Patientsdetails9[[#This Row],[Patient_ID]],Hospitalvisits[Patient_ID],Hospitalvisits[Doctor_ID])</f>
        <v>104</v>
      </c>
      <c r="S433" t="str">
        <f>_xlfn.XLOOKUP(Patientsdetails9[[#This Row],[Doctor ID]],Medicals[Doctor_ID],Medicals[Department])</f>
        <v>Orthopedics</v>
      </c>
      <c r="T433">
        <f>_xlfn.XLOOKUP(Patientsdetails9[[#This Row],[Doctor ID]],Medicals[Doctor_ID],Medicals[Nurse_to_Patient_Ratio])</f>
        <v>15</v>
      </c>
      <c r="U433">
        <f>IFERROR(_xlfn.XLOOKUP(Patientsdetails9[[#This Row],[Patient_ID]],Emergency[Patient_ID],Emergency[ER_Visit_ID]),"No Visit")</f>
        <v>1118</v>
      </c>
    </row>
    <row r="434" spans="1:21">
      <c r="A434">
        <v>479</v>
      </c>
      <c r="B434" t="s">
        <v>492</v>
      </c>
      <c r="C434">
        <v>71</v>
      </c>
      <c r="D434" t="s">
        <v>9</v>
      </c>
      <c r="E434" t="s">
        <v>13</v>
      </c>
      <c r="F434">
        <v>33.029232373058598</v>
      </c>
      <c r="G434">
        <v>2</v>
      </c>
      <c r="H434">
        <v>8</v>
      </c>
      <c r="I434">
        <f>_xlfn.XLOOKUP(Patientsdetails9[[#This Row],[Patient_ID]],Hospitalvisits[Patient_ID],Hospitalvisits[Admission_Date])</f>
        <v>44628</v>
      </c>
      <c r="J434">
        <f>_xlfn.XLOOKUP(Patientsdetails9[[#This Row],[Patient_ID]],Hospitalvisits[Patient_ID],Hospitalvisits[Discharge_Date])</f>
        <v>44631</v>
      </c>
      <c r="K434">
        <f>Patientsdetails9[[#This Row],[Discharge Date]]-Patientsdetails9[[#This Row],[Admission Date]]</f>
        <v>3</v>
      </c>
      <c r="L434" t="str">
        <f>_xlfn.XLOOKUP(Patientsdetails9[[#This Row],[Patient_ID]],Hospitalvisits[Patient_ID],Hospitalvisits[Medical_Condition])</f>
        <v>Hypertension</v>
      </c>
      <c r="M434" t="str">
        <f>_xlfn.XLOOKUP(Patientsdetails9[[#This Row],[Patient_ID]],Hospitalvisits[Patient_ID],Hospitalvisits[Department])</f>
        <v>Cardiology</v>
      </c>
      <c r="N434">
        <f>_xlfn.XLOOKUP(Patientsdetails9[[#This Row],[Patient_ID]],Financials[Patient_ID],Financials[Total_Bill_Amount])</f>
        <v>23567</v>
      </c>
      <c r="O434">
        <f>VLOOKUP(Patientsdetails9[[#This Row],[Patient_ID]],Financials[],5,FALSE)</f>
        <v>15430.044115438281</v>
      </c>
      <c r="P434">
        <f>VLOOKUP(Patientsdetails9[[#This Row],[Patient_ID]],Financials[],6,FALSE)</f>
        <v>8136.9558845617184</v>
      </c>
      <c r="Q434" t="str">
        <f>+_xlfn.XLOOKUP(Patientsdetails9[[#This Row],[Patient_ID]],Hospitalvisits[Patient_ID],Hospitalvisits[Hospital_Bed])</f>
        <v>ICU</v>
      </c>
      <c r="R434">
        <f>_xlfn.XLOOKUP(Patientsdetails9[[#This Row],[Patient_ID]],Hospitalvisits[Patient_ID],Hospitalvisits[Doctor_ID])</f>
        <v>163</v>
      </c>
      <c r="S434" t="str">
        <f>_xlfn.XLOOKUP(Patientsdetails9[[#This Row],[Doctor ID]],Medicals[Doctor_ID],Medicals[Department])</f>
        <v>Orthopedics</v>
      </c>
      <c r="T434">
        <f>_xlfn.XLOOKUP(Patientsdetails9[[#This Row],[Doctor ID]],Medicals[Doctor_ID],Medicals[Nurse_to_Patient_Ratio])</f>
        <v>13</v>
      </c>
      <c r="U434">
        <f>IFERROR(_xlfn.XLOOKUP(Patientsdetails9[[#This Row],[Patient_ID]],Emergency[Patient_ID],Emergency[ER_Visit_ID]),"No Visit")</f>
        <v>1317</v>
      </c>
    </row>
    <row r="435" spans="1:21">
      <c r="A435">
        <v>480</v>
      </c>
      <c r="B435" t="s">
        <v>493</v>
      </c>
      <c r="C435">
        <v>61</v>
      </c>
      <c r="D435" t="s">
        <v>9</v>
      </c>
      <c r="E435" t="s">
        <v>16</v>
      </c>
      <c r="F435">
        <v>22.080845525137821</v>
      </c>
      <c r="G435">
        <v>4</v>
      </c>
      <c r="H435">
        <v>1</v>
      </c>
      <c r="I435">
        <f>_xlfn.XLOOKUP(Patientsdetails9[[#This Row],[Patient_ID]],Hospitalvisits[Patient_ID],Hospitalvisits[Admission_Date])</f>
        <v>44567</v>
      </c>
      <c r="J435">
        <f>_xlfn.XLOOKUP(Patientsdetails9[[#This Row],[Patient_ID]],Hospitalvisits[Patient_ID],Hospitalvisits[Discharge_Date])</f>
        <v>44576</v>
      </c>
      <c r="K435">
        <f>Patientsdetails9[[#This Row],[Discharge Date]]-Patientsdetails9[[#This Row],[Admission Date]]</f>
        <v>9</v>
      </c>
      <c r="L435" t="str">
        <f>_xlfn.XLOOKUP(Patientsdetails9[[#This Row],[Patient_ID]],Hospitalvisits[Patient_ID],Hospitalvisits[Medical_Condition])</f>
        <v>Internal Bleeding</v>
      </c>
      <c r="M435" t="str">
        <f>_xlfn.XLOOKUP(Patientsdetails9[[#This Row],[Patient_ID]],Hospitalvisits[Patient_ID],Hospitalvisits[Department])</f>
        <v>Emergency</v>
      </c>
      <c r="N435">
        <f>_xlfn.XLOOKUP(Patientsdetails9[[#This Row],[Patient_ID]],Financials[Patient_ID],Financials[Total_Bill_Amount])</f>
        <v>10832</v>
      </c>
      <c r="O435">
        <f>VLOOKUP(Patientsdetails9[[#This Row],[Patient_ID]],Financials[],5,FALSE)</f>
        <v>9604.8465029452454</v>
      </c>
      <c r="P435">
        <f>VLOOKUP(Patientsdetails9[[#This Row],[Patient_ID]],Financials[],6,FALSE)</f>
        <v>1227.153497054755</v>
      </c>
      <c r="Q435" t="str">
        <f>+_xlfn.XLOOKUP(Patientsdetails9[[#This Row],[Patient_ID]],Hospitalvisits[Patient_ID],Hospitalvisits[Hospital_Bed])</f>
        <v>ICU</v>
      </c>
      <c r="R435">
        <f>_xlfn.XLOOKUP(Patientsdetails9[[#This Row],[Patient_ID]],Hospitalvisits[Patient_ID],Hospitalvisits[Doctor_ID])</f>
        <v>198</v>
      </c>
      <c r="S435" t="str">
        <f>_xlfn.XLOOKUP(Patientsdetails9[[#This Row],[Doctor ID]],Medicals[Doctor_ID],Medicals[Department])</f>
        <v>Emergency</v>
      </c>
      <c r="T435">
        <f>_xlfn.XLOOKUP(Patientsdetails9[[#This Row],[Doctor ID]],Medicals[Doctor_ID],Medicals[Nurse_to_Patient_Ratio])</f>
        <v>26</v>
      </c>
      <c r="U435">
        <f>IFERROR(_xlfn.XLOOKUP(Patientsdetails9[[#This Row],[Patient_ID]],Emergency[Patient_ID],Emergency[ER_Visit_ID]),"No Visit")</f>
        <v>1167</v>
      </c>
    </row>
    <row r="436" spans="1:21">
      <c r="A436">
        <v>481</v>
      </c>
      <c r="B436" t="s">
        <v>494</v>
      </c>
      <c r="C436">
        <v>56</v>
      </c>
      <c r="D436" t="s">
        <v>9</v>
      </c>
      <c r="E436" t="s">
        <v>18</v>
      </c>
      <c r="F436">
        <v>26.94548558543045</v>
      </c>
      <c r="G436">
        <v>5</v>
      </c>
      <c r="H436">
        <v>7</v>
      </c>
      <c r="I436">
        <f>_xlfn.XLOOKUP(Patientsdetails9[[#This Row],[Patient_ID]],Hospitalvisits[Patient_ID],Hospitalvisits[Admission_Date])</f>
        <v>45089</v>
      </c>
      <c r="J436">
        <f>_xlfn.XLOOKUP(Patientsdetails9[[#This Row],[Patient_ID]],Hospitalvisits[Patient_ID],Hospitalvisits[Discharge_Date])</f>
        <v>45090</v>
      </c>
      <c r="K436">
        <f>Patientsdetails9[[#This Row],[Discharge Date]]-Patientsdetails9[[#This Row],[Admission Date]]</f>
        <v>1</v>
      </c>
      <c r="L436" t="str">
        <f>_xlfn.XLOOKUP(Patientsdetails9[[#This Row],[Patient_ID]],Hospitalvisits[Patient_ID],Hospitalvisits[Medical_Condition])</f>
        <v>Severe Trauma</v>
      </c>
      <c r="M436" t="str">
        <f>_xlfn.XLOOKUP(Patientsdetails9[[#This Row],[Patient_ID]],Hospitalvisits[Patient_ID],Hospitalvisits[Department])</f>
        <v>Emergency</v>
      </c>
      <c r="N436">
        <f>_xlfn.XLOOKUP(Patientsdetails9[[#This Row],[Patient_ID]],Financials[Patient_ID],Financials[Total_Bill_Amount])</f>
        <v>9935</v>
      </c>
      <c r="O436">
        <f>VLOOKUP(Patientsdetails9[[#This Row],[Patient_ID]],Financials[],5,FALSE)</f>
        <v>6066.1788271293663</v>
      </c>
      <c r="P436">
        <f>VLOOKUP(Patientsdetails9[[#This Row],[Patient_ID]],Financials[],6,FALSE)</f>
        <v>3868.8211728706342</v>
      </c>
      <c r="Q436" t="str">
        <f>+_xlfn.XLOOKUP(Patientsdetails9[[#This Row],[Patient_ID]],Hospitalvisits[Patient_ID],Hospitalvisits[Hospital_Bed])</f>
        <v>Private Room</v>
      </c>
      <c r="R436">
        <f>_xlfn.XLOOKUP(Patientsdetails9[[#This Row],[Patient_ID]],Hospitalvisits[Patient_ID],Hospitalvisits[Doctor_ID])</f>
        <v>114</v>
      </c>
      <c r="S436" t="str">
        <f>_xlfn.XLOOKUP(Patientsdetails9[[#This Row],[Doctor ID]],Medicals[Doctor_ID],Medicals[Department])</f>
        <v>Orthopedics</v>
      </c>
      <c r="T436">
        <f>_xlfn.XLOOKUP(Patientsdetails9[[#This Row],[Doctor ID]],Medicals[Doctor_ID],Medicals[Nurse_to_Patient_Ratio])</f>
        <v>26</v>
      </c>
      <c r="U436" t="str">
        <f>IFERROR(_xlfn.XLOOKUP(Patientsdetails9[[#This Row],[Patient_ID]],Emergency[Patient_ID],Emergency[ER_Visit_ID]),"No Visit")</f>
        <v>No Visit</v>
      </c>
    </row>
    <row r="437" spans="1:21">
      <c r="A437">
        <v>482</v>
      </c>
      <c r="B437" t="s">
        <v>495</v>
      </c>
      <c r="C437">
        <v>61</v>
      </c>
      <c r="D437" t="s">
        <v>9</v>
      </c>
      <c r="E437" t="s">
        <v>10</v>
      </c>
      <c r="F437">
        <v>34.91402280076457</v>
      </c>
      <c r="G437">
        <v>4</v>
      </c>
      <c r="H437">
        <v>10</v>
      </c>
      <c r="I437">
        <f>_xlfn.XLOOKUP(Patientsdetails9[[#This Row],[Patient_ID]],Hospitalvisits[Patient_ID],Hospitalvisits[Admission_Date])</f>
        <v>44966</v>
      </c>
      <c r="J437">
        <f>_xlfn.XLOOKUP(Patientsdetails9[[#This Row],[Patient_ID]],Hospitalvisits[Patient_ID],Hospitalvisits[Discharge_Date])</f>
        <v>44983</v>
      </c>
      <c r="K437">
        <f>Patientsdetails9[[#This Row],[Discharge Date]]-Patientsdetails9[[#This Row],[Admission Date]]</f>
        <v>17</v>
      </c>
      <c r="L437" t="str">
        <f>_xlfn.XLOOKUP(Patientsdetails9[[#This Row],[Patient_ID]],Hospitalvisits[Patient_ID],Hospitalvisits[Medical_Condition])</f>
        <v>Tumor</v>
      </c>
      <c r="M437" t="str">
        <f>_xlfn.XLOOKUP(Patientsdetails9[[#This Row],[Patient_ID]],Hospitalvisits[Patient_ID],Hospitalvisits[Department])</f>
        <v>Oncology</v>
      </c>
      <c r="N437">
        <f>_xlfn.XLOOKUP(Patientsdetails9[[#This Row],[Patient_ID]],Financials[Patient_ID],Financials[Total_Bill_Amount])</f>
        <v>10420</v>
      </c>
      <c r="O437">
        <f>VLOOKUP(Patientsdetails9[[#This Row],[Patient_ID]],Financials[],5,FALSE)</f>
        <v>5428.3256190596439</v>
      </c>
      <c r="P437">
        <f>VLOOKUP(Patientsdetails9[[#This Row],[Patient_ID]],Financials[],6,FALSE)</f>
        <v>4991.6743809403561</v>
      </c>
      <c r="Q437" t="str">
        <f>+_xlfn.XLOOKUP(Patientsdetails9[[#This Row],[Patient_ID]],Hospitalvisits[Patient_ID],Hospitalvisits[Hospital_Bed])</f>
        <v>ICU</v>
      </c>
      <c r="R437">
        <f>_xlfn.XLOOKUP(Patientsdetails9[[#This Row],[Patient_ID]],Hospitalvisits[Patient_ID],Hospitalvisits[Doctor_ID])</f>
        <v>187</v>
      </c>
      <c r="S437" t="str">
        <f>_xlfn.XLOOKUP(Patientsdetails9[[#This Row],[Doctor ID]],Medicals[Doctor_ID],Medicals[Department])</f>
        <v>Orthopedics</v>
      </c>
      <c r="T437">
        <f>_xlfn.XLOOKUP(Patientsdetails9[[#This Row],[Doctor ID]],Medicals[Doctor_ID],Medicals[Nurse_to_Patient_Ratio])</f>
        <v>6</v>
      </c>
      <c r="U437">
        <f>IFERROR(_xlfn.XLOOKUP(Patientsdetails9[[#This Row],[Patient_ID]],Emergency[Patient_ID],Emergency[ER_Visit_ID]),"No Visit")</f>
        <v>336</v>
      </c>
    </row>
    <row r="438" spans="1:21">
      <c r="A438">
        <v>484</v>
      </c>
      <c r="B438" t="s">
        <v>497</v>
      </c>
      <c r="C438">
        <v>23</v>
      </c>
      <c r="D438" t="s">
        <v>9</v>
      </c>
      <c r="E438" t="s">
        <v>18</v>
      </c>
      <c r="F438">
        <v>29.873681931706969</v>
      </c>
      <c r="G438">
        <v>0</v>
      </c>
      <c r="H438">
        <v>1</v>
      </c>
      <c r="I438">
        <f>_xlfn.XLOOKUP(Patientsdetails9[[#This Row],[Patient_ID]],Hospitalvisits[Patient_ID],Hospitalvisits[Admission_Date])</f>
        <v>44903</v>
      </c>
      <c r="J438">
        <f>_xlfn.XLOOKUP(Patientsdetails9[[#This Row],[Patient_ID]],Hospitalvisits[Patient_ID],Hospitalvisits[Discharge_Date])</f>
        <v>44908</v>
      </c>
      <c r="K438">
        <f>Patientsdetails9[[#This Row],[Discharge Date]]-Patientsdetails9[[#This Row],[Admission Date]]</f>
        <v>5</v>
      </c>
      <c r="L438" t="str">
        <f>_xlfn.XLOOKUP(Patientsdetails9[[#This Row],[Patient_ID]],Hospitalvisits[Patient_ID],Hospitalvisits[Medical_Condition])</f>
        <v>Arthritis</v>
      </c>
      <c r="M438" t="str">
        <f>_xlfn.XLOOKUP(Patientsdetails9[[#This Row],[Patient_ID]],Hospitalvisits[Patient_ID],Hospitalvisits[Department])</f>
        <v>Orthopedics</v>
      </c>
      <c r="N438">
        <f>_xlfn.XLOOKUP(Patientsdetails9[[#This Row],[Patient_ID]],Financials[Patient_ID],Financials[Total_Bill_Amount])</f>
        <v>39238</v>
      </c>
      <c r="O438">
        <f>VLOOKUP(Patientsdetails9[[#This Row],[Patient_ID]],Financials[],5,FALSE)</f>
        <v>20069.260385386609</v>
      </c>
      <c r="P438">
        <f>VLOOKUP(Patientsdetails9[[#This Row],[Patient_ID]],Financials[],6,FALSE)</f>
        <v>19168.739614613391</v>
      </c>
      <c r="Q438" t="str">
        <f>+_xlfn.XLOOKUP(Patientsdetails9[[#This Row],[Patient_ID]],Hospitalvisits[Patient_ID],Hospitalvisits[Hospital_Bed])</f>
        <v>Semi-Private Room</v>
      </c>
      <c r="R438">
        <f>_xlfn.XLOOKUP(Patientsdetails9[[#This Row],[Patient_ID]],Hospitalvisits[Patient_ID],Hospitalvisits[Doctor_ID])</f>
        <v>127</v>
      </c>
      <c r="S438" t="str">
        <f>_xlfn.XLOOKUP(Patientsdetails9[[#This Row],[Doctor ID]],Medicals[Doctor_ID],Medicals[Department])</f>
        <v>Orthopedics</v>
      </c>
      <c r="T438">
        <f>_xlfn.XLOOKUP(Patientsdetails9[[#This Row],[Doctor ID]],Medicals[Doctor_ID],Medicals[Nurse_to_Patient_Ratio])</f>
        <v>16</v>
      </c>
      <c r="U438">
        <f>IFERROR(_xlfn.XLOOKUP(Patientsdetails9[[#This Row],[Patient_ID]],Emergency[Patient_ID],Emergency[ER_Visit_ID]),"No Visit")</f>
        <v>1492</v>
      </c>
    </row>
    <row r="439" spans="1:21">
      <c r="A439">
        <v>485</v>
      </c>
      <c r="B439" t="s">
        <v>498</v>
      </c>
      <c r="C439">
        <v>66</v>
      </c>
      <c r="D439" t="s">
        <v>12</v>
      </c>
      <c r="E439" t="s">
        <v>16</v>
      </c>
      <c r="F439">
        <v>37.957779638110267</v>
      </c>
      <c r="G439">
        <v>2</v>
      </c>
      <c r="H439">
        <v>5</v>
      </c>
      <c r="I439">
        <f>_xlfn.XLOOKUP(Patientsdetails9[[#This Row],[Patient_ID]],Hospitalvisits[Patient_ID],Hospitalvisits[Admission_Date])</f>
        <v>44670</v>
      </c>
      <c r="J439">
        <f>_xlfn.XLOOKUP(Patientsdetails9[[#This Row],[Patient_ID]],Hospitalvisits[Patient_ID],Hospitalvisits[Discharge_Date])</f>
        <v>44672</v>
      </c>
      <c r="K439">
        <f>Patientsdetails9[[#This Row],[Discharge Date]]-Patientsdetails9[[#This Row],[Admission Date]]</f>
        <v>2</v>
      </c>
      <c r="L439" t="str">
        <f>_xlfn.XLOOKUP(Patientsdetails9[[#This Row],[Patient_ID]],Hospitalvisits[Patient_ID],Hospitalvisits[Medical_Condition])</f>
        <v>Asthma</v>
      </c>
      <c r="M439" t="str">
        <f>_xlfn.XLOOKUP(Patientsdetails9[[#This Row],[Patient_ID]],Hospitalvisits[Patient_ID],Hospitalvisits[Department])</f>
        <v>Pediatrics</v>
      </c>
      <c r="N439">
        <f>_xlfn.XLOOKUP(Patientsdetails9[[#This Row],[Patient_ID]],Financials[Patient_ID],Financials[Total_Bill_Amount])</f>
        <v>34451</v>
      </c>
      <c r="O439">
        <f>VLOOKUP(Patientsdetails9[[#This Row],[Patient_ID]],Financials[],5,FALSE)</f>
        <v>19959.646163727681</v>
      </c>
      <c r="P439">
        <f>VLOOKUP(Patientsdetails9[[#This Row],[Patient_ID]],Financials[],6,FALSE)</f>
        <v>14491.353836272319</v>
      </c>
      <c r="Q439" t="str">
        <f>+_xlfn.XLOOKUP(Patientsdetails9[[#This Row],[Patient_ID]],Hospitalvisits[Patient_ID],Hospitalvisits[Hospital_Bed])</f>
        <v>Private Room</v>
      </c>
      <c r="R439">
        <f>_xlfn.XLOOKUP(Patientsdetails9[[#This Row],[Patient_ID]],Hospitalvisits[Patient_ID],Hospitalvisits[Doctor_ID])</f>
        <v>122</v>
      </c>
      <c r="S439" t="str">
        <f>_xlfn.XLOOKUP(Patientsdetails9[[#This Row],[Doctor ID]],Medicals[Doctor_ID],Medicals[Department])</f>
        <v>Neurology</v>
      </c>
      <c r="T439">
        <f>_xlfn.XLOOKUP(Patientsdetails9[[#This Row],[Doctor ID]],Medicals[Doctor_ID],Medicals[Nurse_to_Patient_Ratio])</f>
        <v>16</v>
      </c>
      <c r="U439">
        <f>IFERROR(_xlfn.XLOOKUP(Patientsdetails9[[#This Row],[Patient_ID]],Emergency[Patient_ID],Emergency[ER_Visit_ID]),"No Visit")</f>
        <v>566</v>
      </c>
    </row>
    <row r="440" spans="1:21">
      <c r="A440">
        <v>486</v>
      </c>
      <c r="B440" t="s">
        <v>499</v>
      </c>
      <c r="C440">
        <v>11</v>
      </c>
      <c r="D440" t="s">
        <v>9</v>
      </c>
      <c r="E440" t="s">
        <v>13</v>
      </c>
      <c r="F440">
        <v>21.755245977765458</v>
      </c>
      <c r="G440">
        <v>0</v>
      </c>
      <c r="H440">
        <v>6</v>
      </c>
      <c r="I440">
        <f>_xlfn.XLOOKUP(Patientsdetails9[[#This Row],[Patient_ID]],Hospitalvisits[Patient_ID],Hospitalvisits[Admission_Date])</f>
        <v>45115</v>
      </c>
      <c r="J440">
        <f>_xlfn.XLOOKUP(Patientsdetails9[[#This Row],[Patient_ID]],Hospitalvisits[Patient_ID],Hospitalvisits[Discharge_Date])</f>
        <v>45118</v>
      </c>
      <c r="K440">
        <f>Patientsdetails9[[#This Row],[Discharge Date]]-Patientsdetails9[[#This Row],[Admission Date]]</f>
        <v>3</v>
      </c>
      <c r="L440" t="str">
        <f>_xlfn.XLOOKUP(Patientsdetails9[[#This Row],[Patient_ID]],Hospitalvisits[Patient_ID],Hospitalvisits[Medical_Condition])</f>
        <v>Heart Disease</v>
      </c>
      <c r="M440" t="str">
        <f>_xlfn.XLOOKUP(Patientsdetails9[[#This Row],[Patient_ID]],Hospitalvisits[Patient_ID],Hospitalvisits[Department])</f>
        <v>Cardiology</v>
      </c>
      <c r="N440">
        <f>_xlfn.XLOOKUP(Patientsdetails9[[#This Row],[Patient_ID]],Financials[Patient_ID],Financials[Total_Bill_Amount])</f>
        <v>22254</v>
      </c>
      <c r="O440">
        <f>VLOOKUP(Patientsdetails9[[#This Row],[Patient_ID]],Financials[],5,FALSE)</f>
        <v>12262.816727329729</v>
      </c>
      <c r="P440">
        <f>VLOOKUP(Patientsdetails9[[#This Row],[Patient_ID]],Financials[],6,FALSE)</f>
        <v>9991.1832726702669</v>
      </c>
      <c r="Q440" t="str">
        <f>+_xlfn.XLOOKUP(Patientsdetails9[[#This Row],[Patient_ID]],Hospitalvisits[Patient_ID],Hospitalvisits[Hospital_Bed])</f>
        <v>Private Room</v>
      </c>
      <c r="R440">
        <f>_xlfn.XLOOKUP(Patientsdetails9[[#This Row],[Patient_ID]],Hospitalvisits[Patient_ID],Hospitalvisits[Doctor_ID])</f>
        <v>3</v>
      </c>
      <c r="S440" t="str">
        <f>_xlfn.XLOOKUP(Patientsdetails9[[#This Row],[Doctor ID]],Medicals[Doctor_ID],Medicals[Department])</f>
        <v>Neurology</v>
      </c>
      <c r="T440">
        <f>_xlfn.XLOOKUP(Patientsdetails9[[#This Row],[Doctor ID]],Medicals[Doctor_ID],Medicals[Nurse_to_Patient_Ratio])</f>
        <v>20</v>
      </c>
      <c r="U440" t="str">
        <f>IFERROR(_xlfn.XLOOKUP(Patientsdetails9[[#This Row],[Patient_ID]],Emergency[Patient_ID],Emergency[ER_Visit_ID]),"No Visit")</f>
        <v>No Visit</v>
      </c>
    </row>
    <row r="441" spans="1:21">
      <c r="A441">
        <v>487</v>
      </c>
      <c r="B441" t="s">
        <v>500</v>
      </c>
      <c r="C441">
        <v>15</v>
      </c>
      <c r="D441" t="s">
        <v>9</v>
      </c>
      <c r="E441" t="s">
        <v>18</v>
      </c>
      <c r="F441">
        <v>15.681224577221551</v>
      </c>
      <c r="G441">
        <v>3</v>
      </c>
      <c r="H441">
        <v>5</v>
      </c>
      <c r="I441">
        <f>_xlfn.XLOOKUP(Patientsdetails9[[#This Row],[Patient_ID]],Hospitalvisits[Patient_ID],Hospitalvisits[Admission_Date])</f>
        <v>44856</v>
      </c>
      <c r="J441">
        <f>_xlfn.XLOOKUP(Patientsdetails9[[#This Row],[Patient_ID]],Hospitalvisits[Patient_ID],Hospitalvisits[Discharge_Date])</f>
        <v>44860</v>
      </c>
      <c r="K441">
        <f>Patientsdetails9[[#This Row],[Discharge Date]]-Patientsdetails9[[#This Row],[Admission Date]]</f>
        <v>4</v>
      </c>
      <c r="L441" t="str">
        <f>_xlfn.XLOOKUP(Patientsdetails9[[#This Row],[Patient_ID]],Hospitalvisits[Patient_ID],Hospitalvisits[Medical_Condition])</f>
        <v>Fracture</v>
      </c>
      <c r="M441" t="str">
        <f>_xlfn.XLOOKUP(Patientsdetails9[[#This Row],[Patient_ID]],Hospitalvisits[Patient_ID],Hospitalvisits[Department])</f>
        <v>Orthopedics</v>
      </c>
      <c r="N441">
        <f>_xlfn.XLOOKUP(Patientsdetails9[[#This Row],[Patient_ID]],Financials[Patient_ID],Financials[Total_Bill_Amount])</f>
        <v>8382</v>
      </c>
      <c r="O441">
        <f>VLOOKUP(Patientsdetails9[[#This Row],[Patient_ID]],Financials[],5,FALSE)</f>
        <v>5164.2199468530043</v>
      </c>
      <c r="P441">
        <f>VLOOKUP(Patientsdetails9[[#This Row],[Patient_ID]],Financials[],6,FALSE)</f>
        <v>3217.7800531469961</v>
      </c>
      <c r="Q441" t="str">
        <f>+_xlfn.XLOOKUP(Patientsdetails9[[#This Row],[Patient_ID]],Hospitalvisits[Patient_ID],Hospitalvisits[Hospital_Bed])</f>
        <v>General Ward</v>
      </c>
      <c r="R441">
        <f>_xlfn.XLOOKUP(Patientsdetails9[[#This Row],[Patient_ID]],Hospitalvisits[Patient_ID],Hospitalvisits[Doctor_ID])</f>
        <v>133</v>
      </c>
      <c r="S441" t="str">
        <f>_xlfn.XLOOKUP(Patientsdetails9[[#This Row],[Doctor ID]],Medicals[Doctor_ID],Medicals[Department])</f>
        <v>Emergency</v>
      </c>
      <c r="T441">
        <f>_xlfn.XLOOKUP(Patientsdetails9[[#This Row],[Doctor ID]],Medicals[Doctor_ID],Medicals[Nurse_to_Patient_Ratio])</f>
        <v>10</v>
      </c>
      <c r="U441">
        <f>IFERROR(_xlfn.XLOOKUP(Patientsdetails9[[#This Row],[Patient_ID]],Emergency[Patient_ID],Emergency[ER_Visit_ID]),"No Visit")</f>
        <v>329</v>
      </c>
    </row>
    <row r="442" spans="1:21">
      <c r="A442">
        <v>488</v>
      </c>
      <c r="B442" t="s">
        <v>501</v>
      </c>
      <c r="C442">
        <v>35</v>
      </c>
      <c r="D442" t="s">
        <v>12</v>
      </c>
      <c r="E442" t="s">
        <v>18</v>
      </c>
      <c r="F442">
        <v>29.61902529770229</v>
      </c>
      <c r="G442">
        <v>4</v>
      </c>
      <c r="H442">
        <v>2</v>
      </c>
      <c r="I442">
        <f>_xlfn.XLOOKUP(Patientsdetails9[[#This Row],[Patient_ID]],Hospitalvisits[Patient_ID],Hospitalvisits[Admission_Date])</f>
        <v>45232</v>
      </c>
      <c r="J442">
        <f>_xlfn.XLOOKUP(Patientsdetails9[[#This Row],[Patient_ID]],Hospitalvisits[Patient_ID],Hospitalvisits[Discharge_Date])</f>
        <v>45239</v>
      </c>
      <c r="K442">
        <f>Patientsdetails9[[#This Row],[Discharge Date]]-Patientsdetails9[[#This Row],[Admission Date]]</f>
        <v>7</v>
      </c>
      <c r="L442" t="str">
        <f>_xlfn.XLOOKUP(Patientsdetails9[[#This Row],[Patient_ID]],Hospitalvisits[Patient_ID],Hospitalvisits[Medical_Condition])</f>
        <v>Heart Attack (STEMI)</v>
      </c>
      <c r="M442" t="str">
        <f>_xlfn.XLOOKUP(Patientsdetails9[[#This Row],[Patient_ID]],Hospitalvisits[Patient_ID],Hospitalvisits[Department])</f>
        <v>Cardiology</v>
      </c>
      <c r="N442">
        <f>_xlfn.XLOOKUP(Patientsdetails9[[#This Row],[Patient_ID]],Financials[Patient_ID],Financials[Total_Bill_Amount])</f>
        <v>18351</v>
      </c>
      <c r="O442">
        <f>VLOOKUP(Patientsdetails9[[#This Row],[Patient_ID]],Financials[],5,FALSE)</f>
        <v>9756.8558198985884</v>
      </c>
      <c r="P442">
        <f>VLOOKUP(Patientsdetails9[[#This Row],[Patient_ID]],Financials[],6,FALSE)</f>
        <v>8594.1441801014116</v>
      </c>
      <c r="Q442" t="str">
        <f>+_xlfn.XLOOKUP(Patientsdetails9[[#This Row],[Patient_ID]],Hospitalvisits[Patient_ID],Hospitalvisits[Hospital_Bed])</f>
        <v>Private Room</v>
      </c>
      <c r="R442">
        <f>_xlfn.XLOOKUP(Patientsdetails9[[#This Row],[Patient_ID]],Hospitalvisits[Patient_ID],Hospitalvisits[Doctor_ID])</f>
        <v>61</v>
      </c>
      <c r="S442" t="str">
        <f>_xlfn.XLOOKUP(Patientsdetails9[[#This Row],[Doctor ID]],Medicals[Doctor_ID],Medicals[Department])</f>
        <v>Oncology</v>
      </c>
      <c r="T442">
        <f>_xlfn.XLOOKUP(Patientsdetails9[[#This Row],[Doctor ID]],Medicals[Doctor_ID],Medicals[Nurse_to_Patient_Ratio])</f>
        <v>11</v>
      </c>
      <c r="U442">
        <f>IFERROR(_xlfn.XLOOKUP(Patientsdetails9[[#This Row],[Patient_ID]],Emergency[Patient_ID],Emergency[ER_Visit_ID]),"No Visit")</f>
        <v>95</v>
      </c>
    </row>
    <row r="443" spans="1:21">
      <c r="A443">
        <v>489</v>
      </c>
      <c r="B443" t="s">
        <v>502</v>
      </c>
      <c r="C443">
        <v>37</v>
      </c>
      <c r="D443" t="s">
        <v>12</v>
      </c>
      <c r="E443" t="s">
        <v>16</v>
      </c>
      <c r="F443">
        <v>17.093844458123989</v>
      </c>
      <c r="G443">
        <v>4</v>
      </c>
      <c r="H443">
        <v>8</v>
      </c>
      <c r="I443">
        <f>_xlfn.XLOOKUP(Patientsdetails9[[#This Row],[Patient_ID]],Hospitalvisits[Patient_ID],Hospitalvisits[Admission_Date])</f>
        <v>44687</v>
      </c>
      <c r="J443">
        <f>_xlfn.XLOOKUP(Patientsdetails9[[#This Row],[Patient_ID]],Hospitalvisits[Patient_ID],Hospitalvisits[Discharge_Date])</f>
        <v>44691</v>
      </c>
      <c r="K443">
        <f>Patientsdetails9[[#This Row],[Discharge Date]]-Patientsdetails9[[#This Row],[Admission Date]]</f>
        <v>4</v>
      </c>
      <c r="L443" t="str">
        <f>_xlfn.XLOOKUP(Patientsdetails9[[#This Row],[Patient_ID]],Hospitalvisits[Patient_ID],Hospitalvisits[Medical_Condition])</f>
        <v>Heart Disease</v>
      </c>
      <c r="M443" t="str">
        <f>_xlfn.XLOOKUP(Patientsdetails9[[#This Row],[Patient_ID]],Hospitalvisits[Patient_ID],Hospitalvisits[Department])</f>
        <v>Cardiology</v>
      </c>
      <c r="N443">
        <f>_xlfn.XLOOKUP(Patientsdetails9[[#This Row],[Patient_ID]],Financials[Patient_ID],Financials[Total_Bill_Amount])</f>
        <v>3093</v>
      </c>
      <c r="O443">
        <f>VLOOKUP(Patientsdetails9[[#This Row],[Patient_ID]],Financials[],5,FALSE)</f>
        <v>1846.7193923307821</v>
      </c>
      <c r="P443">
        <f>VLOOKUP(Patientsdetails9[[#This Row],[Patient_ID]],Financials[],6,FALSE)</f>
        <v>1246.2806076692179</v>
      </c>
      <c r="Q443" t="str">
        <f>+_xlfn.XLOOKUP(Patientsdetails9[[#This Row],[Patient_ID]],Hospitalvisits[Patient_ID],Hospitalvisits[Hospital_Bed])</f>
        <v>Private Room</v>
      </c>
      <c r="R443">
        <f>_xlfn.XLOOKUP(Patientsdetails9[[#This Row],[Patient_ID]],Hospitalvisits[Patient_ID],Hospitalvisits[Doctor_ID])</f>
        <v>91</v>
      </c>
      <c r="S443" t="str">
        <f>_xlfn.XLOOKUP(Patientsdetails9[[#This Row],[Doctor ID]],Medicals[Doctor_ID],Medicals[Department])</f>
        <v>Emergency</v>
      </c>
      <c r="T443">
        <f>_xlfn.XLOOKUP(Patientsdetails9[[#This Row],[Doctor ID]],Medicals[Doctor_ID],Medicals[Nurse_to_Patient_Ratio])</f>
        <v>29</v>
      </c>
      <c r="U443">
        <f>IFERROR(_xlfn.XLOOKUP(Patientsdetails9[[#This Row],[Patient_ID]],Emergency[Patient_ID],Emergency[ER_Visit_ID]),"No Visit")</f>
        <v>443</v>
      </c>
    </row>
    <row r="444" spans="1:21">
      <c r="A444">
        <v>490</v>
      </c>
      <c r="B444" t="s">
        <v>503</v>
      </c>
      <c r="C444">
        <v>84</v>
      </c>
      <c r="D444" t="s">
        <v>12</v>
      </c>
      <c r="E444" t="s">
        <v>13</v>
      </c>
      <c r="F444">
        <v>21.826696180156642</v>
      </c>
      <c r="G444">
        <v>5</v>
      </c>
      <c r="H444">
        <v>9</v>
      </c>
      <c r="I444">
        <f>_xlfn.XLOOKUP(Patientsdetails9[[#This Row],[Patient_ID]],Hospitalvisits[Patient_ID],Hospitalvisits[Admission_Date])</f>
        <v>45250</v>
      </c>
      <c r="J444">
        <f>_xlfn.XLOOKUP(Patientsdetails9[[#This Row],[Patient_ID]],Hospitalvisits[Patient_ID],Hospitalvisits[Discharge_Date])</f>
        <v>45262</v>
      </c>
      <c r="K444">
        <f>Patientsdetails9[[#This Row],[Discharge Date]]-Patientsdetails9[[#This Row],[Admission Date]]</f>
        <v>12</v>
      </c>
      <c r="L444" t="str">
        <f>_xlfn.XLOOKUP(Patientsdetails9[[#This Row],[Patient_ID]],Hospitalvisits[Patient_ID],Hospitalvisits[Medical_Condition])</f>
        <v>Stroke</v>
      </c>
      <c r="M444" t="str">
        <f>_xlfn.XLOOKUP(Patientsdetails9[[#This Row],[Patient_ID]],Hospitalvisits[Patient_ID],Hospitalvisits[Department])</f>
        <v>Neurology</v>
      </c>
      <c r="N444">
        <f>_xlfn.XLOOKUP(Patientsdetails9[[#This Row],[Patient_ID]],Financials[Patient_ID],Financials[Total_Bill_Amount])</f>
        <v>16242</v>
      </c>
      <c r="O444">
        <f>VLOOKUP(Patientsdetails9[[#This Row],[Patient_ID]],Financials[],5,FALSE)</f>
        <v>8642.6426771754996</v>
      </c>
      <c r="P444">
        <f>VLOOKUP(Patientsdetails9[[#This Row],[Patient_ID]],Financials[],6,FALSE)</f>
        <v>7599.3573228245004</v>
      </c>
      <c r="Q444" t="str">
        <f>+_xlfn.XLOOKUP(Patientsdetails9[[#This Row],[Patient_ID]],Hospitalvisits[Patient_ID],Hospitalvisits[Hospital_Bed])</f>
        <v>Semi-Private Room</v>
      </c>
      <c r="R444">
        <f>_xlfn.XLOOKUP(Patientsdetails9[[#This Row],[Patient_ID]],Hospitalvisits[Patient_ID],Hospitalvisits[Doctor_ID])</f>
        <v>19</v>
      </c>
      <c r="S444" t="str">
        <f>_xlfn.XLOOKUP(Patientsdetails9[[#This Row],[Doctor ID]],Medicals[Doctor_ID],Medicals[Department])</f>
        <v>Orthopedics</v>
      </c>
      <c r="T444">
        <f>_xlfn.XLOOKUP(Patientsdetails9[[#This Row],[Doctor ID]],Medicals[Doctor_ID],Medicals[Nurse_to_Patient_Ratio])</f>
        <v>12</v>
      </c>
      <c r="U444">
        <f>IFERROR(_xlfn.XLOOKUP(Patientsdetails9[[#This Row],[Patient_ID]],Emergency[Patient_ID],Emergency[ER_Visit_ID]),"No Visit")</f>
        <v>1404</v>
      </c>
    </row>
    <row r="445" spans="1:21">
      <c r="A445">
        <v>492</v>
      </c>
      <c r="B445" t="s">
        <v>505</v>
      </c>
      <c r="C445">
        <v>35</v>
      </c>
      <c r="D445" t="s">
        <v>9</v>
      </c>
      <c r="E445" t="s">
        <v>18</v>
      </c>
      <c r="F445">
        <v>35.390543989682357</v>
      </c>
      <c r="G445">
        <v>3</v>
      </c>
      <c r="H445">
        <v>4</v>
      </c>
      <c r="I445">
        <f>_xlfn.XLOOKUP(Patientsdetails9[[#This Row],[Patient_ID]],Hospitalvisits[Patient_ID],Hospitalvisits[Admission_Date])</f>
        <v>45171</v>
      </c>
      <c r="J445">
        <f>_xlfn.XLOOKUP(Patientsdetails9[[#This Row],[Patient_ID]],Hospitalvisits[Patient_ID],Hospitalvisits[Discharge_Date])</f>
        <v>45178</v>
      </c>
      <c r="K445">
        <f>Patientsdetails9[[#This Row],[Discharge Date]]-Patientsdetails9[[#This Row],[Admission Date]]</f>
        <v>7</v>
      </c>
      <c r="L445" t="str">
        <f>_xlfn.XLOOKUP(Patientsdetails9[[#This Row],[Patient_ID]],Hospitalvisits[Patient_ID],Hospitalvisits[Medical_Condition])</f>
        <v>Heart Attack (STEMI)</v>
      </c>
      <c r="M445" t="str">
        <f>_xlfn.XLOOKUP(Patientsdetails9[[#This Row],[Patient_ID]],Hospitalvisits[Patient_ID],Hospitalvisits[Department])</f>
        <v>Cardiology</v>
      </c>
      <c r="N445">
        <f>_xlfn.XLOOKUP(Patientsdetails9[[#This Row],[Patient_ID]],Financials[Patient_ID],Financials[Total_Bill_Amount])</f>
        <v>15739</v>
      </c>
      <c r="O445">
        <f>VLOOKUP(Patientsdetails9[[#This Row],[Patient_ID]],Financials[],5,FALSE)</f>
        <v>10400.476341988209</v>
      </c>
      <c r="P445">
        <f>VLOOKUP(Patientsdetails9[[#This Row],[Patient_ID]],Financials[],6,FALSE)</f>
        <v>5338.5236580117944</v>
      </c>
      <c r="Q445" t="str">
        <f>+_xlfn.XLOOKUP(Patientsdetails9[[#This Row],[Patient_ID]],Hospitalvisits[Patient_ID],Hospitalvisits[Hospital_Bed])</f>
        <v>Private Room</v>
      </c>
      <c r="R445">
        <f>_xlfn.XLOOKUP(Patientsdetails9[[#This Row],[Patient_ID]],Hospitalvisits[Patient_ID],Hospitalvisits[Doctor_ID])</f>
        <v>62</v>
      </c>
      <c r="S445" t="str">
        <f>_xlfn.XLOOKUP(Patientsdetails9[[#This Row],[Doctor ID]],Medicals[Doctor_ID],Medicals[Department])</f>
        <v>Oncology</v>
      </c>
      <c r="T445">
        <f>_xlfn.XLOOKUP(Patientsdetails9[[#This Row],[Doctor ID]],Medicals[Doctor_ID],Medicals[Nurse_to_Patient_Ratio])</f>
        <v>24</v>
      </c>
      <c r="U445">
        <f>IFERROR(_xlfn.XLOOKUP(Patientsdetails9[[#This Row],[Patient_ID]],Emergency[Patient_ID],Emergency[ER_Visit_ID]),"No Visit")</f>
        <v>4</v>
      </c>
    </row>
    <row r="446" spans="1:21">
      <c r="A446">
        <v>493</v>
      </c>
      <c r="B446" t="s">
        <v>506</v>
      </c>
      <c r="C446">
        <v>78</v>
      </c>
      <c r="D446" t="s">
        <v>9</v>
      </c>
      <c r="E446" t="s">
        <v>18</v>
      </c>
      <c r="F446">
        <v>39.157542664041117</v>
      </c>
      <c r="G446">
        <v>2</v>
      </c>
      <c r="H446">
        <v>4</v>
      </c>
      <c r="I446">
        <f>_xlfn.XLOOKUP(Patientsdetails9[[#This Row],[Patient_ID]],Hospitalvisits[Patient_ID],Hospitalvisits[Admission_Date])</f>
        <v>44681</v>
      </c>
      <c r="J446">
        <f>_xlfn.XLOOKUP(Patientsdetails9[[#This Row],[Patient_ID]],Hospitalvisits[Patient_ID],Hospitalvisits[Discharge_Date])</f>
        <v>44686</v>
      </c>
      <c r="K446">
        <f>Patientsdetails9[[#This Row],[Discharge Date]]-Patientsdetails9[[#This Row],[Admission Date]]</f>
        <v>5</v>
      </c>
      <c r="L446" t="str">
        <f>_xlfn.XLOOKUP(Patientsdetails9[[#This Row],[Patient_ID]],Hospitalvisits[Patient_ID],Hospitalvisits[Medical_Condition])</f>
        <v>Fracture</v>
      </c>
      <c r="M446" t="str">
        <f>_xlfn.XLOOKUP(Patientsdetails9[[#This Row],[Patient_ID]],Hospitalvisits[Patient_ID],Hospitalvisits[Department])</f>
        <v>Orthopedics</v>
      </c>
      <c r="N446">
        <f>_xlfn.XLOOKUP(Patientsdetails9[[#This Row],[Patient_ID]],Financials[Patient_ID],Financials[Total_Bill_Amount])</f>
        <v>14199</v>
      </c>
      <c r="O446">
        <f>VLOOKUP(Patientsdetails9[[#This Row],[Patient_ID]],Financials[],5,FALSE)</f>
        <v>7407.2574837848761</v>
      </c>
      <c r="P446">
        <f>VLOOKUP(Patientsdetails9[[#This Row],[Patient_ID]],Financials[],6,FALSE)</f>
        <v>6791.7425162151239</v>
      </c>
      <c r="Q446" t="str">
        <f>+_xlfn.XLOOKUP(Patientsdetails9[[#This Row],[Patient_ID]],Hospitalvisits[Patient_ID],Hospitalvisits[Hospital_Bed])</f>
        <v>ICU</v>
      </c>
      <c r="R446">
        <f>_xlfn.XLOOKUP(Patientsdetails9[[#This Row],[Patient_ID]],Hospitalvisits[Patient_ID],Hospitalvisits[Doctor_ID])</f>
        <v>38</v>
      </c>
      <c r="S446" t="str">
        <f>_xlfn.XLOOKUP(Patientsdetails9[[#This Row],[Doctor ID]],Medicals[Doctor_ID],Medicals[Department])</f>
        <v>Cardiology</v>
      </c>
      <c r="T446">
        <f>_xlfn.XLOOKUP(Patientsdetails9[[#This Row],[Doctor ID]],Medicals[Doctor_ID],Medicals[Nurse_to_Patient_Ratio])</f>
        <v>22</v>
      </c>
      <c r="U446">
        <f>IFERROR(_xlfn.XLOOKUP(Patientsdetails9[[#This Row],[Patient_ID]],Emergency[Patient_ID],Emergency[ER_Visit_ID]),"No Visit")</f>
        <v>708</v>
      </c>
    </row>
    <row r="447" spans="1:21">
      <c r="A447">
        <v>494</v>
      </c>
      <c r="B447" t="s">
        <v>507</v>
      </c>
      <c r="C447">
        <v>5</v>
      </c>
      <c r="D447" t="s">
        <v>12</v>
      </c>
      <c r="E447" t="s">
        <v>13</v>
      </c>
      <c r="F447">
        <v>26.499672982047191</v>
      </c>
      <c r="G447">
        <v>0</v>
      </c>
      <c r="H447">
        <v>5</v>
      </c>
      <c r="I447">
        <f>_xlfn.XLOOKUP(Patientsdetails9[[#This Row],[Patient_ID]],Hospitalvisits[Patient_ID],Hospitalvisits[Admission_Date])</f>
        <v>45422</v>
      </c>
      <c r="J447">
        <f>_xlfn.XLOOKUP(Patientsdetails9[[#This Row],[Patient_ID]],Hospitalvisits[Patient_ID],Hospitalvisits[Discharge_Date])</f>
        <v>45428</v>
      </c>
      <c r="K447">
        <f>Patientsdetails9[[#This Row],[Discharge Date]]-Patientsdetails9[[#This Row],[Admission Date]]</f>
        <v>6</v>
      </c>
      <c r="L447" t="str">
        <f>_xlfn.XLOOKUP(Patientsdetails9[[#This Row],[Patient_ID]],Hospitalvisits[Patient_ID],Hospitalvisits[Medical_Condition])</f>
        <v>Severe Trauma</v>
      </c>
      <c r="M447" t="str">
        <f>_xlfn.XLOOKUP(Patientsdetails9[[#This Row],[Patient_ID]],Hospitalvisits[Patient_ID],Hospitalvisits[Department])</f>
        <v>Emergency</v>
      </c>
      <c r="N447">
        <f>_xlfn.XLOOKUP(Patientsdetails9[[#This Row],[Patient_ID]],Financials[Patient_ID],Financials[Total_Bill_Amount])</f>
        <v>15628</v>
      </c>
      <c r="O447">
        <f>VLOOKUP(Patientsdetails9[[#This Row],[Patient_ID]],Financials[],5,FALSE)</f>
        <v>11054.833698871351</v>
      </c>
      <c r="P447">
        <f>VLOOKUP(Patientsdetails9[[#This Row],[Patient_ID]],Financials[],6,FALSE)</f>
        <v>4573.1663011286546</v>
      </c>
      <c r="Q447" t="str">
        <f>+_xlfn.XLOOKUP(Patientsdetails9[[#This Row],[Patient_ID]],Hospitalvisits[Patient_ID],Hospitalvisits[Hospital_Bed])</f>
        <v>General Ward</v>
      </c>
      <c r="R447">
        <f>_xlfn.XLOOKUP(Patientsdetails9[[#This Row],[Patient_ID]],Hospitalvisits[Patient_ID],Hospitalvisits[Doctor_ID])</f>
        <v>93</v>
      </c>
      <c r="S447" t="str">
        <f>_xlfn.XLOOKUP(Patientsdetails9[[#This Row],[Doctor ID]],Medicals[Doctor_ID],Medicals[Department])</f>
        <v>Oncology</v>
      </c>
      <c r="T447">
        <f>_xlfn.XLOOKUP(Patientsdetails9[[#This Row],[Doctor ID]],Medicals[Doctor_ID],Medicals[Nurse_to_Patient_Ratio])</f>
        <v>18</v>
      </c>
      <c r="U447">
        <f>IFERROR(_xlfn.XLOOKUP(Patientsdetails9[[#This Row],[Patient_ID]],Emergency[Patient_ID],Emergency[ER_Visit_ID]),"No Visit")</f>
        <v>1311</v>
      </c>
    </row>
    <row r="448" spans="1:21">
      <c r="A448">
        <v>495</v>
      </c>
      <c r="B448" t="s">
        <v>508</v>
      </c>
      <c r="C448">
        <v>7</v>
      </c>
      <c r="D448" t="s">
        <v>12</v>
      </c>
      <c r="E448" t="s">
        <v>13</v>
      </c>
      <c r="F448">
        <v>35.104851887484259</v>
      </c>
      <c r="G448">
        <v>1</v>
      </c>
      <c r="H448">
        <v>9</v>
      </c>
      <c r="I448">
        <f>_xlfn.XLOOKUP(Patientsdetails9[[#This Row],[Patient_ID]],Hospitalvisits[Patient_ID],Hospitalvisits[Admission_Date])</f>
        <v>44653</v>
      </c>
      <c r="J448">
        <f>_xlfn.XLOOKUP(Patientsdetails9[[#This Row],[Patient_ID]],Hospitalvisits[Patient_ID],Hospitalvisits[Discharge_Date])</f>
        <v>44660</v>
      </c>
      <c r="K448">
        <f>Patientsdetails9[[#This Row],[Discharge Date]]-Patientsdetails9[[#This Row],[Admission Date]]</f>
        <v>7</v>
      </c>
      <c r="L448" t="str">
        <f>_xlfn.XLOOKUP(Patientsdetails9[[#This Row],[Patient_ID]],Hospitalvisits[Patient_ID],Hospitalvisits[Medical_Condition])</f>
        <v>Heart Disease</v>
      </c>
      <c r="M448" t="str">
        <f>_xlfn.XLOOKUP(Patientsdetails9[[#This Row],[Patient_ID]],Hospitalvisits[Patient_ID],Hospitalvisits[Department])</f>
        <v>Cardiology</v>
      </c>
      <c r="N448">
        <f>_xlfn.XLOOKUP(Patientsdetails9[[#This Row],[Patient_ID]],Financials[Patient_ID],Financials[Total_Bill_Amount])</f>
        <v>6758</v>
      </c>
      <c r="O448">
        <f>VLOOKUP(Patientsdetails9[[#This Row],[Patient_ID]],Financials[],5,FALSE)</f>
        <v>5402.1600183672199</v>
      </c>
      <c r="P448">
        <f>VLOOKUP(Patientsdetails9[[#This Row],[Patient_ID]],Financials[],6,FALSE)</f>
        <v>1355.8399816327801</v>
      </c>
      <c r="Q448" t="str">
        <f>+_xlfn.XLOOKUP(Patientsdetails9[[#This Row],[Patient_ID]],Hospitalvisits[Patient_ID],Hospitalvisits[Hospital_Bed])</f>
        <v>Semi-Private Room</v>
      </c>
      <c r="R448">
        <f>_xlfn.XLOOKUP(Patientsdetails9[[#This Row],[Patient_ID]],Hospitalvisits[Patient_ID],Hospitalvisits[Doctor_ID])</f>
        <v>122</v>
      </c>
      <c r="S448" t="str">
        <f>_xlfn.XLOOKUP(Patientsdetails9[[#This Row],[Doctor ID]],Medicals[Doctor_ID],Medicals[Department])</f>
        <v>Neurology</v>
      </c>
      <c r="T448">
        <f>_xlfn.XLOOKUP(Patientsdetails9[[#This Row],[Doctor ID]],Medicals[Doctor_ID],Medicals[Nurse_to_Patient_Ratio])</f>
        <v>16</v>
      </c>
      <c r="U448" t="str">
        <f>IFERROR(_xlfn.XLOOKUP(Patientsdetails9[[#This Row],[Patient_ID]],Emergency[Patient_ID],Emergency[ER_Visit_ID]),"No Visit")</f>
        <v>No Visit</v>
      </c>
    </row>
    <row r="449" spans="1:21">
      <c r="A449">
        <v>496</v>
      </c>
      <c r="B449" t="s">
        <v>509</v>
      </c>
      <c r="C449">
        <v>22</v>
      </c>
      <c r="D449" t="s">
        <v>9</v>
      </c>
      <c r="E449" t="s">
        <v>18</v>
      </c>
      <c r="F449">
        <v>39.528386910551561</v>
      </c>
      <c r="G449">
        <v>0</v>
      </c>
      <c r="H449">
        <v>10</v>
      </c>
      <c r="I449">
        <f>_xlfn.XLOOKUP(Patientsdetails9[[#This Row],[Patient_ID]],Hospitalvisits[Patient_ID],Hospitalvisits[Admission_Date])</f>
        <v>44970</v>
      </c>
      <c r="J449">
        <f>_xlfn.XLOOKUP(Patientsdetails9[[#This Row],[Patient_ID]],Hospitalvisits[Patient_ID],Hospitalvisits[Discharge_Date])</f>
        <v>44974</v>
      </c>
      <c r="K449">
        <f>Patientsdetails9[[#This Row],[Discharge Date]]-Patientsdetails9[[#This Row],[Admission Date]]</f>
        <v>4</v>
      </c>
      <c r="L449" t="str">
        <f>_xlfn.XLOOKUP(Patientsdetails9[[#This Row],[Patient_ID]],Hospitalvisits[Patient_ID],Hospitalvisits[Medical_Condition])</f>
        <v>Severe Trauma</v>
      </c>
      <c r="M449" t="str">
        <f>_xlfn.XLOOKUP(Patientsdetails9[[#This Row],[Patient_ID]],Hospitalvisits[Patient_ID],Hospitalvisits[Department])</f>
        <v>Emergency</v>
      </c>
      <c r="N449">
        <f>_xlfn.XLOOKUP(Patientsdetails9[[#This Row],[Patient_ID]],Financials[Patient_ID],Financials[Total_Bill_Amount])</f>
        <v>15220</v>
      </c>
      <c r="O449">
        <f>VLOOKUP(Patientsdetails9[[#This Row],[Patient_ID]],Financials[],5,FALSE)</f>
        <v>8162.3187824477609</v>
      </c>
      <c r="P449">
        <f>VLOOKUP(Patientsdetails9[[#This Row],[Patient_ID]],Financials[],6,FALSE)</f>
        <v>7057.6812175522391</v>
      </c>
      <c r="Q449" t="str">
        <f>+_xlfn.XLOOKUP(Patientsdetails9[[#This Row],[Patient_ID]],Hospitalvisits[Patient_ID],Hospitalvisits[Hospital_Bed])</f>
        <v>Semi-Private Room</v>
      </c>
      <c r="R449">
        <f>_xlfn.XLOOKUP(Patientsdetails9[[#This Row],[Patient_ID]],Hospitalvisits[Patient_ID],Hospitalvisits[Doctor_ID])</f>
        <v>30</v>
      </c>
      <c r="S449" t="str">
        <f>_xlfn.XLOOKUP(Patientsdetails9[[#This Row],[Doctor ID]],Medicals[Doctor_ID],Medicals[Department])</f>
        <v>Oncology</v>
      </c>
      <c r="T449">
        <f>_xlfn.XLOOKUP(Patientsdetails9[[#This Row],[Doctor ID]],Medicals[Doctor_ID],Medicals[Nurse_to_Patient_Ratio])</f>
        <v>22</v>
      </c>
      <c r="U449">
        <f>IFERROR(_xlfn.XLOOKUP(Patientsdetails9[[#This Row],[Patient_ID]],Emergency[Patient_ID],Emergency[ER_Visit_ID]),"No Visit")</f>
        <v>849</v>
      </c>
    </row>
    <row r="450" spans="1:21">
      <c r="A450">
        <v>497</v>
      </c>
      <c r="B450" t="s">
        <v>510</v>
      </c>
      <c r="C450">
        <v>64</v>
      </c>
      <c r="D450" t="s">
        <v>9</v>
      </c>
      <c r="E450" t="s">
        <v>18</v>
      </c>
      <c r="F450">
        <v>33.605614736720867</v>
      </c>
      <c r="G450">
        <v>3</v>
      </c>
      <c r="H450">
        <v>5</v>
      </c>
      <c r="I450">
        <f>_xlfn.XLOOKUP(Patientsdetails9[[#This Row],[Patient_ID]],Hospitalvisits[Patient_ID],Hospitalvisits[Admission_Date])</f>
        <v>44676</v>
      </c>
      <c r="J450">
        <f>_xlfn.XLOOKUP(Patientsdetails9[[#This Row],[Patient_ID]],Hospitalvisits[Patient_ID],Hospitalvisits[Discharge_Date])</f>
        <v>44680</v>
      </c>
      <c r="K450">
        <f>Patientsdetails9[[#This Row],[Discharge Date]]-Patientsdetails9[[#This Row],[Admission Date]]</f>
        <v>4</v>
      </c>
      <c r="L450" t="str">
        <f>_xlfn.XLOOKUP(Patientsdetails9[[#This Row],[Patient_ID]],Hospitalvisits[Patient_ID],Hospitalvisits[Medical_Condition])</f>
        <v>Fracture</v>
      </c>
      <c r="M450" t="str">
        <f>_xlfn.XLOOKUP(Patientsdetails9[[#This Row],[Patient_ID]],Hospitalvisits[Patient_ID],Hospitalvisits[Department])</f>
        <v>Orthopedics</v>
      </c>
      <c r="N450">
        <f>_xlfn.XLOOKUP(Patientsdetails9[[#This Row],[Patient_ID]],Financials[Patient_ID],Financials[Total_Bill_Amount])</f>
        <v>8780</v>
      </c>
      <c r="O450">
        <f>VLOOKUP(Patientsdetails9[[#This Row],[Patient_ID]],Financials[],5,FALSE)</f>
        <v>4620.3284547103121</v>
      </c>
      <c r="P450">
        <f>VLOOKUP(Patientsdetails9[[#This Row],[Patient_ID]],Financials[],6,FALSE)</f>
        <v>4159.6715452896879</v>
      </c>
      <c r="Q450" t="str">
        <f>+_xlfn.XLOOKUP(Patientsdetails9[[#This Row],[Patient_ID]],Hospitalvisits[Patient_ID],Hospitalvisits[Hospital_Bed])</f>
        <v>ICU</v>
      </c>
      <c r="R450">
        <f>_xlfn.XLOOKUP(Patientsdetails9[[#This Row],[Patient_ID]],Hospitalvisits[Patient_ID],Hospitalvisits[Doctor_ID])</f>
        <v>106</v>
      </c>
      <c r="S450" t="str">
        <f>_xlfn.XLOOKUP(Patientsdetails9[[#This Row],[Doctor ID]],Medicals[Doctor_ID],Medicals[Department])</f>
        <v>Pediatrics</v>
      </c>
      <c r="T450">
        <f>_xlfn.XLOOKUP(Patientsdetails9[[#This Row],[Doctor ID]],Medicals[Doctor_ID],Medicals[Nurse_to_Patient_Ratio])</f>
        <v>21</v>
      </c>
      <c r="U450">
        <f>IFERROR(_xlfn.XLOOKUP(Patientsdetails9[[#This Row],[Patient_ID]],Emergency[Patient_ID],Emergency[ER_Visit_ID]),"No Visit")</f>
        <v>30</v>
      </c>
    </row>
    <row r="451" spans="1:21">
      <c r="A451">
        <v>498</v>
      </c>
      <c r="B451" t="s">
        <v>511</v>
      </c>
      <c r="C451">
        <v>67</v>
      </c>
      <c r="D451" t="s">
        <v>9</v>
      </c>
      <c r="E451" t="s">
        <v>13</v>
      </c>
      <c r="F451">
        <v>35.44213282376171</v>
      </c>
      <c r="G451">
        <v>5</v>
      </c>
      <c r="H451">
        <v>6</v>
      </c>
      <c r="I451">
        <f>_xlfn.XLOOKUP(Patientsdetails9[[#This Row],[Patient_ID]],Hospitalvisits[Patient_ID],Hospitalvisits[Admission_Date])</f>
        <v>44616</v>
      </c>
      <c r="J451">
        <f>_xlfn.XLOOKUP(Patientsdetails9[[#This Row],[Patient_ID]],Hospitalvisits[Patient_ID],Hospitalvisits[Discharge_Date])</f>
        <v>44618</v>
      </c>
      <c r="K451">
        <f>Patientsdetails9[[#This Row],[Discharge Date]]-Patientsdetails9[[#This Row],[Admission Date]]</f>
        <v>2</v>
      </c>
      <c r="L451" t="str">
        <f>_xlfn.XLOOKUP(Patientsdetails9[[#This Row],[Patient_ID]],Hospitalvisits[Patient_ID],Hospitalvisits[Medical_Condition])</f>
        <v>Fracture</v>
      </c>
      <c r="M451" t="str">
        <f>_xlfn.XLOOKUP(Patientsdetails9[[#This Row],[Patient_ID]],Hospitalvisits[Patient_ID],Hospitalvisits[Department])</f>
        <v>Orthopedics</v>
      </c>
      <c r="N451">
        <f>_xlfn.XLOOKUP(Patientsdetails9[[#This Row],[Patient_ID]],Financials[Patient_ID],Financials[Total_Bill_Amount])</f>
        <v>12776</v>
      </c>
      <c r="O451">
        <f>VLOOKUP(Patientsdetails9[[#This Row],[Patient_ID]],Financials[],5,FALSE)</f>
        <v>8652.5725260200561</v>
      </c>
      <c r="P451">
        <f>VLOOKUP(Patientsdetails9[[#This Row],[Patient_ID]],Financials[],6,FALSE)</f>
        <v>4123.4274739799439</v>
      </c>
      <c r="Q451" t="str">
        <f>+_xlfn.XLOOKUP(Patientsdetails9[[#This Row],[Patient_ID]],Hospitalvisits[Patient_ID],Hospitalvisits[Hospital_Bed])</f>
        <v>General Ward</v>
      </c>
      <c r="R451">
        <f>_xlfn.XLOOKUP(Patientsdetails9[[#This Row],[Patient_ID]],Hospitalvisits[Patient_ID],Hospitalvisits[Doctor_ID])</f>
        <v>183</v>
      </c>
      <c r="S451" t="str">
        <f>_xlfn.XLOOKUP(Patientsdetails9[[#This Row],[Doctor ID]],Medicals[Doctor_ID],Medicals[Department])</f>
        <v>Emergency</v>
      </c>
      <c r="T451">
        <f>_xlfn.XLOOKUP(Patientsdetails9[[#This Row],[Doctor ID]],Medicals[Doctor_ID],Medicals[Nurse_to_Patient_Ratio])</f>
        <v>30</v>
      </c>
      <c r="U451">
        <f>IFERROR(_xlfn.XLOOKUP(Patientsdetails9[[#This Row],[Patient_ID]],Emergency[Patient_ID],Emergency[ER_Visit_ID]),"No Visit")</f>
        <v>492</v>
      </c>
    </row>
    <row r="452" spans="1:21">
      <c r="A452">
        <v>499</v>
      </c>
      <c r="B452" t="s">
        <v>512</v>
      </c>
      <c r="C452">
        <v>62</v>
      </c>
      <c r="D452" t="s">
        <v>9</v>
      </c>
      <c r="E452" t="s">
        <v>18</v>
      </c>
      <c r="F452">
        <v>34.664743983211288</v>
      </c>
      <c r="G452">
        <v>0</v>
      </c>
      <c r="H452">
        <v>1</v>
      </c>
      <c r="I452">
        <f>_xlfn.XLOOKUP(Patientsdetails9[[#This Row],[Patient_ID]],Hospitalvisits[Patient_ID],Hospitalvisits[Admission_Date])</f>
        <v>45301</v>
      </c>
      <c r="J452">
        <f>_xlfn.XLOOKUP(Patientsdetails9[[#This Row],[Patient_ID]],Hospitalvisits[Patient_ID],Hospitalvisits[Discharge_Date])</f>
        <v>45309</v>
      </c>
      <c r="K452">
        <f>Patientsdetails9[[#This Row],[Discharge Date]]-Patientsdetails9[[#This Row],[Admission Date]]</f>
        <v>8</v>
      </c>
      <c r="L452" t="str">
        <f>_xlfn.XLOOKUP(Patientsdetails9[[#This Row],[Patient_ID]],Hospitalvisits[Patient_ID],Hospitalvisits[Medical_Condition])</f>
        <v>Stroke</v>
      </c>
      <c r="M452" t="str">
        <f>_xlfn.XLOOKUP(Patientsdetails9[[#This Row],[Patient_ID]],Hospitalvisits[Patient_ID],Hospitalvisits[Department])</f>
        <v>Neurology</v>
      </c>
      <c r="N452">
        <f>_xlfn.XLOOKUP(Patientsdetails9[[#This Row],[Patient_ID]],Financials[Patient_ID],Financials[Total_Bill_Amount])</f>
        <v>8140</v>
      </c>
      <c r="O452">
        <f>VLOOKUP(Patientsdetails9[[#This Row],[Patient_ID]],Financials[],5,FALSE)</f>
        <v>6731.2245341742873</v>
      </c>
      <c r="P452">
        <f>VLOOKUP(Patientsdetails9[[#This Row],[Patient_ID]],Financials[],6,FALSE)</f>
        <v>1408.7754658257129</v>
      </c>
      <c r="Q452" t="str">
        <f>+_xlfn.XLOOKUP(Patientsdetails9[[#This Row],[Patient_ID]],Hospitalvisits[Patient_ID],Hospitalvisits[Hospital_Bed])</f>
        <v>Semi-Private Room</v>
      </c>
      <c r="R452">
        <f>_xlfn.XLOOKUP(Patientsdetails9[[#This Row],[Patient_ID]],Hospitalvisits[Patient_ID],Hospitalvisits[Doctor_ID])</f>
        <v>147</v>
      </c>
      <c r="S452" t="str">
        <f>_xlfn.XLOOKUP(Patientsdetails9[[#This Row],[Doctor ID]],Medicals[Doctor_ID],Medicals[Department])</f>
        <v>Cardiology</v>
      </c>
      <c r="T452">
        <f>_xlfn.XLOOKUP(Patientsdetails9[[#This Row],[Doctor ID]],Medicals[Doctor_ID],Medicals[Nurse_to_Patient_Ratio])</f>
        <v>22</v>
      </c>
      <c r="U452">
        <f>IFERROR(_xlfn.XLOOKUP(Patientsdetails9[[#This Row],[Patient_ID]],Emergency[Patient_ID],Emergency[ER_Visit_ID]),"No Visit")</f>
        <v>342</v>
      </c>
    </row>
    <row r="453" spans="1:21">
      <c r="A453">
        <v>500</v>
      </c>
      <c r="B453" t="s">
        <v>513</v>
      </c>
      <c r="C453">
        <v>24</v>
      </c>
      <c r="D453" t="s">
        <v>9</v>
      </c>
      <c r="E453" t="s">
        <v>16</v>
      </c>
      <c r="F453">
        <v>22.995355372695009</v>
      </c>
      <c r="G453">
        <v>2</v>
      </c>
      <c r="H453">
        <v>3</v>
      </c>
      <c r="I453">
        <f>_xlfn.XLOOKUP(Patientsdetails9[[#This Row],[Patient_ID]],Hospitalvisits[Patient_ID],Hospitalvisits[Admission_Date])</f>
        <v>44608</v>
      </c>
      <c r="J453">
        <f>_xlfn.XLOOKUP(Patientsdetails9[[#This Row],[Patient_ID]],Hospitalvisits[Patient_ID],Hospitalvisits[Discharge_Date])</f>
        <v>44627</v>
      </c>
      <c r="K453">
        <f>Patientsdetails9[[#This Row],[Discharge Date]]-Patientsdetails9[[#This Row],[Admission Date]]</f>
        <v>19</v>
      </c>
      <c r="L453" t="str">
        <f>_xlfn.XLOOKUP(Patientsdetails9[[#This Row],[Patient_ID]],Hospitalvisits[Patient_ID],Hospitalvisits[Medical_Condition])</f>
        <v>Tumor</v>
      </c>
      <c r="M453" t="str">
        <f>_xlfn.XLOOKUP(Patientsdetails9[[#This Row],[Patient_ID]],Hospitalvisits[Patient_ID],Hospitalvisits[Department])</f>
        <v>Oncology</v>
      </c>
      <c r="N453">
        <f>_xlfn.XLOOKUP(Patientsdetails9[[#This Row],[Patient_ID]],Financials[Patient_ID],Financials[Total_Bill_Amount])</f>
        <v>3474</v>
      </c>
      <c r="O453">
        <f>VLOOKUP(Patientsdetails9[[#This Row],[Patient_ID]],Financials[],5,FALSE)</f>
        <v>1970.8699483092901</v>
      </c>
      <c r="P453">
        <f>VLOOKUP(Patientsdetails9[[#This Row],[Patient_ID]],Financials[],6,FALSE)</f>
        <v>1503.1300516907099</v>
      </c>
      <c r="Q453" t="str">
        <f>+_xlfn.XLOOKUP(Patientsdetails9[[#This Row],[Patient_ID]],Hospitalvisits[Patient_ID],Hospitalvisits[Hospital_Bed])</f>
        <v>ICU</v>
      </c>
      <c r="R453">
        <f>_xlfn.XLOOKUP(Patientsdetails9[[#This Row],[Patient_ID]],Hospitalvisits[Patient_ID],Hospitalvisits[Doctor_ID])</f>
        <v>121</v>
      </c>
      <c r="S453" t="str">
        <f>_xlfn.XLOOKUP(Patientsdetails9[[#This Row],[Doctor ID]],Medicals[Doctor_ID],Medicals[Department])</f>
        <v>Pediatrics</v>
      </c>
      <c r="T453">
        <f>_xlfn.XLOOKUP(Patientsdetails9[[#This Row],[Doctor ID]],Medicals[Doctor_ID],Medicals[Nurse_to_Patient_Ratio])</f>
        <v>20</v>
      </c>
      <c r="U453" t="str">
        <f>IFERROR(_xlfn.XLOOKUP(Patientsdetails9[[#This Row],[Patient_ID]],Emergency[Patient_ID],Emergency[ER_Visit_ID]),"No Visit")</f>
        <v>No Visit</v>
      </c>
    </row>
    <row r="454" spans="1:21">
      <c r="A454">
        <v>501</v>
      </c>
      <c r="B454" t="s">
        <v>514</v>
      </c>
      <c r="C454">
        <v>50</v>
      </c>
      <c r="D454" t="s">
        <v>9</v>
      </c>
      <c r="E454" t="s">
        <v>16</v>
      </c>
      <c r="F454">
        <v>26.95708229840929</v>
      </c>
      <c r="G454">
        <v>5</v>
      </c>
      <c r="H454">
        <v>4</v>
      </c>
      <c r="I454">
        <f>_xlfn.XLOOKUP(Patientsdetails9[[#This Row],[Patient_ID]],Hospitalvisits[Patient_ID],Hospitalvisits[Admission_Date])</f>
        <v>44802</v>
      </c>
      <c r="J454">
        <f>_xlfn.XLOOKUP(Patientsdetails9[[#This Row],[Patient_ID]],Hospitalvisits[Patient_ID],Hospitalvisits[Discharge_Date])</f>
        <v>44804</v>
      </c>
      <c r="K454">
        <f>Patientsdetails9[[#This Row],[Discharge Date]]-Patientsdetails9[[#This Row],[Admission Date]]</f>
        <v>2</v>
      </c>
      <c r="L454" t="str">
        <f>_xlfn.XLOOKUP(Patientsdetails9[[#This Row],[Patient_ID]],Hospitalvisits[Patient_ID],Hospitalvisits[Medical_Condition])</f>
        <v>Fracture</v>
      </c>
      <c r="M454" t="str">
        <f>_xlfn.XLOOKUP(Patientsdetails9[[#This Row],[Patient_ID]],Hospitalvisits[Patient_ID],Hospitalvisits[Department])</f>
        <v>Orthopedics</v>
      </c>
      <c r="N454">
        <f>_xlfn.XLOOKUP(Patientsdetails9[[#This Row],[Patient_ID]],Financials[Patient_ID],Financials[Total_Bill_Amount])</f>
        <v>34377</v>
      </c>
      <c r="O454">
        <f>VLOOKUP(Patientsdetails9[[#This Row],[Patient_ID]],Financials[],5,FALSE)</f>
        <v>29121.233092820908</v>
      </c>
      <c r="P454">
        <f>VLOOKUP(Patientsdetails9[[#This Row],[Patient_ID]],Financials[],6,FALSE)</f>
        <v>5255.7669071790879</v>
      </c>
      <c r="Q454" t="str">
        <f>+_xlfn.XLOOKUP(Patientsdetails9[[#This Row],[Patient_ID]],Hospitalvisits[Patient_ID],Hospitalvisits[Hospital_Bed])</f>
        <v>Private Room</v>
      </c>
      <c r="R454">
        <f>_xlfn.XLOOKUP(Patientsdetails9[[#This Row],[Patient_ID]],Hospitalvisits[Patient_ID],Hospitalvisits[Doctor_ID])</f>
        <v>47</v>
      </c>
      <c r="S454" t="str">
        <f>_xlfn.XLOOKUP(Patientsdetails9[[#This Row],[Doctor ID]],Medicals[Doctor_ID],Medicals[Department])</f>
        <v>Oncology</v>
      </c>
      <c r="T454">
        <f>_xlfn.XLOOKUP(Patientsdetails9[[#This Row],[Doctor ID]],Medicals[Doctor_ID],Medicals[Nurse_to_Patient_Ratio])</f>
        <v>10</v>
      </c>
      <c r="U454" t="str">
        <f>IFERROR(_xlfn.XLOOKUP(Patientsdetails9[[#This Row],[Patient_ID]],Emergency[Patient_ID],Emergency[ER_Visit_ID]),"No Visit")</f>
        <v>No Visit</v>
      </c>
    </row>
    <row r="455" spans="1:21">
      <c r="A455">
        <v>502</v>
      </c>
      <c r="B455" t="s">
        <v>515</v>
      </c>
      <c r="C455">
        <v>87</v>
      </c>
      <c r="D455" t="s">
        <v>12</v>
      </c>
      <c r="E455" t="s">
        <v>10</v>
      </c>
      <c r="F455">
        <v>33.302665791861983</v>
      </c>
      <c r="G455">
        <v>2</v>
      </c>
      <c r="H455">
        <v>4</v>
      </c>
      <c r="I455">
        <f>_xlfn.XLOOKUP(Patientsdetails9[[#This Row],[Patient_ID]],Hospitalvisits[Patient_ID],Hospitalvisits[Admission_Date])</f>
        <v>44656</v>
      </c>
      <c r="J455">
        <f>_xlfn.XLOOKUP(Patientsdetails9[[#This Row],[Patient_ID]],Hospitalvisits[Patient_ID],Hospitalvisits[Discharge_Date])</f>
        <v>44662</v>
      </c>
      <c r="K455">
        <f>Patientsdetails9[[#This Row],[Discharge Date]]-Patientsdetails9[[#This Row],[Admission Date]]</f>
        <v>6</v>
      </c>
      <c r="L455" t="str">
        <f>_xlfn.XLOOKUP(Patientsdetails9[[#This Row],[Patient_ID]],Hospitalvisits[Patient_ID],Hospitalvisits[Medical_Condition])</f>
        <v>Heart Attack (STEMI)</v>
      </c>
      <c r="M455" t="str">
        <f>_xlfn.XLOOKUP(Patientsdetails9[[#This Row],[Patient_ID]],Hospitalvisits[Patient_ID],Hospitalvisits[Department])</f>
        <v>Cardiology</v>
      </c>
      <c r="N455">
        <f>_xlfn.XLOOKUP(Patientsdetails9[[#This Row],[Patient_ID]],Financials[Patient_ID],Financials[Total_Bill_Amount])</f>
        <v>3880</v>
      </c>
      <c r="O455">
        <f>VLOOKUP(Patientsdetails9[[#This Row],[Patient_ID]],Financials[],5,FALSE)</f>
        <v>3480.375438036669</v>
      </c>
      <c r="P455">
        <f>VLOOKUP(Patientsdetails9[[#This Row],[Patient_ID]],Financials[],6,FALSE)</f>
        <v>399.62456196333051</v>
      </c>
      <c r="Q455" t="str">
        <f>+_xlfn.XLOOKUP(Patientsdetails9[[#This Row],[Patient_ID]],Hospitalvisits[Patient_ID],Hospitalvisits[Hospital_Bed])</f>
        <v>ICU</v>
      </c>
      <c r="R455">
        <f>_xlfn.XLOOKUP(Patientsdetails9[[#This Row],[Patient_ID]],Hospitalvisits[Patient_ID],Hospitalvisits[Doctor_ID])</f>
        <v>6</v>
      </c>
      <c r="S455" t="str">
        <f>_xlfn.XLOOKUP(Patientsdetails9[[#This Row],[Doctor ID]],Medicals[Doctor_ID],Medicals[Department])</f>
        <v>Pediatrics</v>
      </c>
      <c r="T455">
        <f>_xlfn.XLOOKUP(Patientsdetails9[[#This Row],[Doctor ID]],Medicals[Doctor_ID],Medicals[Nurse_to_Patient_Ratio])</f>
        <v>5</v>
      </c>
      <c r="U455">
        <f>IFERROR(_xlfn.XLOOKUP(Patientsdetails9[[#This Row],[Patient_ID]],Emergency[Patient_ID],Emergency[ER_Visit_ID]),"No Visit")</f>
        <v>405</v>
      </c>
    </row>
    <row r="456" spans="1:21">
      <c r="A456">
        <v>503</v>
      </c>
      <c r="B456" t="s">
        <v>516</v>
      </c>
      <c r="C456">
        <v>18</v>
      </c>
      <c r="D456" t="s">
        <v>9</v>
      </c>
      <c r="E456" t="s">
        <v>13</v>
      </c>
      <c r="F456">
        <v>20.191739288707559</v>
      </c>
      <c r="G456">
        <v>5</v>
      </c>
      <c r="H456">
        <v>9</v>
      </c>
      <c r="I456">
        <f>_xlfn.XLOOKUP(Patientsdetails9[[#This Row],[Patient_ID]],Hospitalvisits[Patient_ID],Hospitalvisits[Admission_Date])</f>
        <v>45454</v>
      </c>
      <c r="J456">
        <f>_xlfn.XLOOKUP(Patientsdetails9[[#This Row],[Patient_ID]],Hospitalvisits[Patient_ID],Hospitalvisits[Discharge_Date])</f>
        <v>45455</v>
      </c>
      <c r="K456">
        <f>Patientsdetails9[[#This Row],[Discharge Date]]-Patientsdetails9[[#This Row],[Admission Date]]</f>
        <v>1</v>
      </c>
      <c r="L456" t="str">
        <f>_xlfn.XLOOKUP(Patientsdetails9[[#This Row],[Patient_ID]],Hospitalvisits[Patient_ID],Hospitalvisits[Medical_Condition])</f>
        <v>Asthma</v>
      </c>
      <c r="M456" t="str">
        <f>_xlfn.XLOOKUP(Patientsdetails9[[#This Row],[Patient_ID]],Hospitalvisits[Patient_ID],Hospitalvisits[Department])</f>
        <v>Pediatrics</v>
      </c>
      <c r="N456">
        <f>_xlfn.XLOOKUP(Patientsdetails9[[#This Row],[Patient_ID]],Financials[Patient_ID],Financials[Total_Bill_Amount])</f>
        <v>22866</v>
      </c>
      <c r="O456">
        <f>VLOOKUP(Patientsdetails9[[#This Row],[Patient_ID]],Financials[],5,FALSE)</f>
        <v>15849.034739321591</v>
      </c>
      <c r="P456">
        <f>VLOOKUP(Patientsdetails9[[#This Row],[Patient_ID]],Financials[],6,FALSE)</f>
        <v>7016.9652606784148</v>
      </c>
      <c r="Q456" t="str">
        <f>+_xlfn.XLOOKUP(Patientsdetails9[[#This Row],[Patient_ID]],Hospitalvisits[Patient_ID],Hospitalvisits[Hospital_Bed])</f>
        <v>ICU</v>
      </c>
      <c r="R456">
        <f>_xlfn.XLOOKUP(Patientsdetails9[[#This Row],[Patient_ID]],Hospitalvisits[Patient_ID],Hospitalvisits[Doctor_ID])</f>
        <v>194</v>
      </c>
      <c r="S456" t="str">
        <f>_xlfn.XLOOKUP(Patientsdetails9[[#This Row],[Doctor ID]],Medicals[Doctor_ID],Medicals[Department])</f>
        <v>Oncology</v>
      </c>
      <c r="T456">
        <f>_xlfn.XLOOKUP(Patientsdetails9[[#This Row],[Doctor ID]],Medicals[Doctor_ID],Medicals[Nurse_to_Patient_Ratio])</f>
        <v>24</v>
      </c>
      <c r="U456" t="str">
        <f>IFERROR(_xlfn.XLOOKUP(Patientsdetails9[[#This Row],[Patient_ID]],Emergency[Patient_ID],Emergency[ER_Visit_ID]),"No Visit")</f>
        <v>No Visit</v>
      </c>
    </row>
    <row r="457" spans="1:21">
      <c r="A457">
        <v>504</v>
      </c>
      <c r="B457" t="s">
        <v>517</v>
      </c>
      <c r="C457">
        <v>30</v>
      </c>
      <c r="D457" t="s">
        <v>12</v>
      </c>
      <c r="E457" t="s">
        <v>18</v>
      </c>
      <c r="F457">
        <v>17.56352963587495</v>
      </c>
      <c r="G457">
        <v>2</v>
      </c>
      <c r="H457">
        <v>4</v>
      </c>
      <c r="I457">
        <f>_xlfn.XLOOKUP(Patientsdetails9[[#This Row],[Patient_ID]],Hospitalvisits[Patient_ID],Hospitalvisits[Admission_Date])</f>
        <v>44606</v>
      </c>
      <c r="J457">
        <f>_xlfn.XLOOKUP(Patientsdetails9[[#This Row],[Patient_ID]],Hospitalvisits[Patient_ID],Hospitalvisits[Discharge_Date])</f>
        <v>44608</v>
      </c>
      <c r="K457">
        <f>Patientsdetails9[[#This Row],[Discharge Date]]-Patientsdetails9[[#This Row],[Admission Date]]</f>
        <v>2</v>
      </c>
      <c r="L457" t="str">
        <f>_xlfn.XLOOKUP(Patientsdetails9[[#This Row],[Patient_ID]],Hospitalvisits[Patient_ID],Hospitalvisits[Medical_Condition])</f>
        <v>Arthritis</v>
      </c>
      <c r="M457" t="str">
        <f>_xlfn.XLOOKUP(Patientsdetails9[[#This Row],[Patient_ID]],Hospitalvisits[Patient_ID],Hospitalvisits[Department])</f>
        <v>Orthopedics</v>
      </c>
      <c r="N457">
        <f>_xlfn.XLOOKUP(Patientsdetails9[[#This Row],[Patient_ID]],Financials[Patient_ID],Financials[Total_Bill_Amount])</f>
        <v>14873</v>
      </c>
      <c r="O457">
        <f>VLOOKUP(Patientsdetails9[[#This Row],[Patient_ID]],Financials[],5,FALSE)</f>
        <v>12192.518989136441</v>
      </c>
      <c r="P457">
        <f>VLOOKUP(Patientsdetails9[[#This Row],[Patient_ID]],Financials[],6,FALSE)</f>
        <v>2680.4810108635588</v>
      </c>
      <c r="Q457" t="str">
        <f>+_xlfn.XLOOKUP(Patientsdetails9[[#This Row],[Patient_ID]],Hospitalvisits[Patient_ID],Hospitalvisits[Hospital_Bed])</f>
        <v>ICU</v>
      </c>
      <c r="R457">
        <f>_xlfn.XLOOKUP(Patientsdetails9[[#This Row],[Patient_ID]],Hospitalvisits[Patient_ID],Hospitalvisits[Doctor_ID])</f>
        <v>163</v>
      </c>
      <c r="S457" t="str">
        <f>_xlfn.XLOOKUP(Patientsdetails9[[#This Row],[Doctor ID]],Medicals[Doctor_ID],Medicals[Department])</f>
        <v>Orthopedics</v>
      </c>
      <c r="T457">
        <f>_xlfn.XLOOKUP(Patientsdetails9[[#This Row],[Doctor ID]],Medicals[Doctor_ID],Medicals[Nurse_to_Patient_Ratio])</f>
        <v>13</v>
      </c>
      <c r="U457" t="str">
        <f>IFERROR(_xlfn.XLOOKUP(Patientsdetails9[[#This Row],[Patient_ID]],Emergency[Patient_ID],Emergency[ER_Visit_ID]),"No Visit")</f>
        <v>No Visit</v>
      </c>
    </row>
    <row r="458" spans="1:21">
      <c r="A458">
        <v>505</v>
      </c>
      <c r="B458" t="s">
        <v>518</v>
      </c>
      <c r="C458">
        <v>47</v>
      </c>
      <c r="D458" t="s">
        <v>12</v>
      </c>
      <c r="E458" t="s">
        <v>13</v>
      </c>
      <c r="F458">
        <v>30.144482140220251</v>
      </c>
      <c r="G458">
        <v>3</v>
      </c>
      <c r="H458">
        <v>3</v>
      </c>
      <c r="I458">
        <f>_xlfn.XLOOKUP(Patientsdetails9[[#This Row],[Patient_ID]],Hospitalvisits[Patient_ID],Hospitalvisits[Admission_Date])</f>
        <v>44581</v>
      </c>
      <c r="J458">
        <f>_xlfn.XLOOKUP(Patientsdetails9[[#This Row],[Patient_ID]],Hospitalvisits[Patient_ID],Hospitalvisits[Discharge_Date])</f>
        <v>44584</v>
      </c>
      <c r="K458">
        <f>Patientsdetails9[[#This Row],[Discharge Date]]-Patientsdetails9[[#This Row],[Admission Date]]</f>
        <v>3</v>
      </c>
      <c r="L458" t="str">
        <f>_xlfn.XLOOKUP(Patientsdetails9[[#This Row],[Patient_ID]],Hospitalvisits[Patient_ID],Hospitalvisits[Medical_Condition])</f>
        <v>Hypertension</v>
      </c>
      <c r="M458" t="str">
        <f>_xlfn.XLOOKUP(Patientsdetails9[[#This Row],[Patient_ID]],Hospitalvisits[Patient_ID],Hospitalvisits[Department])</f>
        <v>Cardiology</v>
      </c>
      <c r="N458">
        <f>_xlfn.XLOOKUP(Patientsdetails9[[#This Row],[Patient_ID]],Financials[Patient_ID],Financials[Total_Bill_Amount])</f>
        <v>13220</v>
      </c>
      <c r="O458">
        <f>VLOOKUP(Patientsdetails9[[#This Row],[Patient_ID]],Financials[],5,FALSE)</f>
        <v>9763.7857134281148</v>
      </c>
      <c r="P458">
        <f>VLOOKUP(Patientsdetails9[[#This Row],[Patient_ID]],Financials[],6,FALSE)</f>
        <v>3456.2142865718852</v>
      </c>
      <c r="Q458" t="str">
        <f>+_xlfn.XLOOKUP(Patientsdetails9[[#This Row],[Patient_ID]],Hospitalvisits[Patient_ID],Hospitalvisits[Hospital_Bed])</f>
        <v>ICU</v>
      </c>
      <c r="R458">
        <f>_xlfn.XLOOKUP(Patientsdetails9[[#This Row],[Patient_ID]],Hospitalvisits[Patient_ID],Hospitalvisits[Doctor_ID])</f>
        <v>131</v>
      </c>
      <c r="S458" t="str">
        <f>_xlfn.XLOOKUP(Patientsdetails9[[#This Row],[Doctor ID]],Medicals[Doctor_ID],Medicals[Department])</f>
        <v>Orthopedics</v>
      </c>
      <c r="T458">
        <f>_xlfn.XLOOKUP(Patientsdetails9[[#This Row],[Doctor ID]],Medicals[Doctor_ID],Medicals[Nurse_to_Patient_Ratio])</f>
        <v>16</v>
      </c>
      <c r="U458">
        <f>IFERROR(_xlfn.XLOOKUP(Patientsdetails9[[#This Row],[Patient_ID]],Emergency[Patient_ID],Emergency[ER_Visit_ID]),"No Visit")</f>
        <v>348</v>
      </c>
    </row>
    <row r="459" spans="1:21">
      <c r="A459">
        <v>506</v>
      </c>
      <c r="B459" t="s">
        <v>519</v>
      </c>
      <c r="C459">
        <v>43</v>
      </c>
      <c r="D459" t="s">
        <v>12</v>
      </c>
      <c r="E459" t="s">
        <v>18</v>
      </c>
      <c r="F459">
        <v>31.288246907996381</v>
      </c>
      <c r="G459">
        <v>4</v>
      </c>
      <c r="H459">
        <v>10</v>
      </c>
      <c r="I459">
        <f>_xlfn.XLOOKUP(Patientsdetails9[[#This Row],[Patient_ID]],Hospitalvisits[Patient_ID],Hospitalvisits[Admission_Date])</f>
        <v>44739</v>
      </c>
      <c r="J459">
        <f>_xlfn.XLOOKUP(Patientsdetails9[[#This Row],[Patient_ID]],Hospitalvisits[Patient_ID],Hospitalvisits[Discharge_Date])</f>
        <v>44743</v>
      </c>
      <c r="K459">
        <f>Patientsdetails9[[#This Row],[Discharge Date]]-Patientsdetails9[[#This Row],[Admission Date]]</f>
        <v>4</v>
      </c>
      <c r="L459" t="str">
        <f>_xlfn.XLOOKUP(Patientsdetails9[[#This Row],[Patient_ID]],Hospitalvisits[Patient_ID],Hospitalvisits[Medical_Condition])</f>
        <v>Fracture</v>
      </c>
      <c r="M459" t="str">
        <f>_xlfn.XLOOKUP(Patientsdetails9[[#This Row],[Patient_ID]],Hospitalvisits[Patient_ID],Hospitalvisits[Department])</f>
        <v>Orthopedics</v>
      </c>
      <c r="N459">
        <f>_xlfn.XLOOKUP(Patientsdetails9[[#This Row],[Patient_ID]],Financials[Patient_ID],Financials[Total_Bill_Amount])</f>
        <v>19973</v>
      </c>
      <c r="O459">
        <f>VLOOKUP(Patientsdetails9[[#This Row],[Patient_ID]],Financials[],5,FALSE)</f>
        <v>16231.66045362757</v>
      </c>
      <c r="P459">
        <f>VLOOKUP(Patientsdetails9[[#This Row],[Patient_ID]],Financials[],6,FALSE)</f>
        <v>3741.3395463724341</v>
      </c>
      <c r="Q459" t="str">
        <f>+_xlfn.XLOOKUP(Patientsdetails9[[#This Row],[Patient_ID]],Hospitalvisits[Patient_ID],Hospitalvisits[Hospital_Bed])</f>
        <v>General Ward</v>
      </c>
      <c r="R459">
        <f>_xlfn.XLOOKUP(Patientsdetails9[[#This Row],[Patient_ID]],Hospitalvisits[Patient_ID],Hospitalvisits[Doctor_ID])</f>
        <v>182</v>
      </c>
      <c r="S459" t="str">
        <f>_xlfn.XLOOKUP(Patientsdetails9[[#This Row],[Doctor ID]],Medicals[Doctor_ID],Medicals[Department])</f>
        <v>Cardiology</v>
      </c>
      <c r="T459">
        <f>_xlfn.XLOOKUP(Patientsdetails9[[#This Row],[Doctor ID]],Medicals[Doctor_ID],Medicals[Nurse_to_Patient_Ratio])</f>
        <v>12</v>
      </c>
      <c r="U459">
        <f>IFERROR(_xlfn.XLOOKUP(Patientsdetails9[[#This Row],[Patient_ID]],Emergency[Patient_ID],Emergency[ER_Visit_ID]),"No Visit")</f>
        <v>44</v>
      </c>
    </row>
    <row r="460" spans="1:21">
      <c r="A460">
        <v>507</v>
      </c>
      <c r="B460" t="s">
        <v>520</v>
      </c>
      <c r="C460">
        <v>26</v>
      </c>
      <c r="D460" t="s">
        <v>12</v>
      </c>
      <c r="E460" t="s">
        <v>18</v>
      </c>
      <c r="F460">
        <v>15.852247268333841</v>
      </c>
      <c r="G460">
        <v>0</v>
      </c>
      <c r="H460">
        <v>9</v>
      </c>
      <c r="I460">
        <f>_xlfn.XLOOKUP(Patientsdetails9[[#This Row],[Patient_ID]],Hospitalvisits[Patient_ID],Hospitalvisits[Admission_Date])</f>
        <v>44711</v>
      </c>
      <c r="J460">
        <f>_xlfn.XLOOKUP(Patientsdetails9[[#This Row],[Patient_ID]],Hospitalvisits[Patient_ID],Hospitalvisits[Discharge_Date])</f>
        <v>44713</v>
      </c>
      <c r="K460">
        <f>Patientsdetails9[[#This Row],[Discharge Date]]-Patientsdetails9[[#This Row],[Admission Date]]</f>
        <v>2</v>
      </c>
      <c r="L460" t="str">
        <f>_xlfn.XLOOKUP(Patientsdetails9[[#This Row],[Patient_ID]],Hospitalvisits[Patient_ID],Hospitalvisits[Medical_Condition])</f>
        <v>Arthritis</v>
      </c>
      <c r="M460" t="str">
        <f>_xlfn.XLOOKUP(Patientsdetails9[[#This Row],[Patient_ID]],Hospitalvisits[Patient_ID],Hospitalvisits[Department])</f>
        <v>Orthopedics</v>
      </c>
      <c r="N460">
        <f>_xlfn.XLOOKUP(Patientsdetails9[[#This Row],[Patient_ID]],Financials[Patient_ID],Financials[Total_Bill_Amount])</f>
        <v>20039</v>
      </c>
      <c r="O460">
        <f>VLOOKUP(Patientsdetails9[[#This Row],[Patient_ID]],Financials[],5,FALSE)</f>
        <v>11445.765784773481</v>
      </c>
      <c r="P460">
        <f>VLOOKUP(Patientsdetails9[[#This Row],[Patient_ID]],Financials[],6,FALSE)</f>
        <v>8593.2342152265173</v>
      </c>
      <c r="Q460" t="str">
        <f>+_xlfn.XLOOKUP(Patientsdetails9[[#This Row],[Patient_ID]],Hospitalvisits[Patient_ID],Hospitalvisits[Hospital_Bed])</f>
        <v>ICU</v>
      </c>
      <c r="R460">
        <f>_xlfn.XLOOKUP(Patientsdetails9[[#This Row],[Patient_ID]],Hospitalvisits[Patient_ID],Hospitalvisits[Doctor_ID])</f>
        <v>70</v>
      </c>
      <c r="S460" t="str">
        <f>_xlfn.XLOOKUP(Patientsdetails9[[#This Row],[Doctor ID]],Medicals[Doctor_ID],Medicals[Department])</f>
        <v>Orthopedics</v>
      </c>
      <c r="T460">
        <f>_xlfn.XLOOKUP(Patientsdetails9[[#This Row],[Doctor ID]],Medicals[Doctor_ID],Medicals[Nurse_to_Patient_Ratio])</f>
        <v>19</v>
      </c>
      <c r="U460">
        <f>IFERROR(_xlfn.XLOOKUP(Patientsdetails9[[#This Row],[Patient_ID]],Emergency[Patient_ID],Emergency[ER_Visit_ID]),"No Visit")</f>
        <v>258</v>
      </c>
    </row>
    <row r="461" spans="1:21">
      <c r="A461">
        <v>508</v>
      </c>
      <c r="B461" t="s">
        <v>521</v>
      </c>
      <c r="C461">
        <v>68</v>
      </c>
      <c r="D461" t="s">
        <v>12</v>
      </c>
      <c r="E461" t="s">
        <v>16</v>
      </c>
      <c r="F461">
        <v>39.719140460307642</v>
      </c>
      <c r="G461">
        <v>4</v>
      </c>
      <c r="H461">
        <v>2</v>
      </c>
      <c r="I461">
        <f>_xlfn.XLOOKUP(Patientsdetails9[[#This Row],[Patient_ID]],Hospitalvisits[Patient_ID],Hospitalvisits[Admission_Date])</f>
        <v>45583</v>
      </c>
      <c r="J461">
        <f>_xlfn.XLOOKUP(Patientsdetails9[[#This Row],[Patient_ID]],Hospitalvisits[Patient_ID],Hospitalvisits[Discharge_Date])</f>
        <v>45585</v>
      </c>
      <c r="K461">
        <f>Patientsdetails9[[#This Row],[Discharge Date]]-Patientsdetails9[[#This Row],[Admission Date]]</f>
        <v>2</v>
      </c>
      <c r="L461" t="str">
        <f>_xlfn.XLOOKUP(Patientsdetails9[[#This Row],[Patient_ID]],Hospitalvisits[Patient_ID],Hospitalvisits[Medical_Condition])</f>
        <v>Allergies</v>
      </c>
      <c r="M461" t="str">
        <f>_xlfn.XLOOKUP(Patientsdetails9[[#This Row],[Patient_ID]],Hospitalvisits[Patient_ID],Hospitalvisits[Department])</f>
        <v>Pediatrics</v>
      </c>
      <c r="N461">
        <f>_xlfn.XLOOKUP(Patientsdetails9[[#This Row],[Patient_ID]],Financials[Patient_ID],Financials[Total_Bill_Amount])</f>
        <v>47739</v>
      </c>
      <c r="O461">
        <f>VLOOKUP(Patientsdetails9[[#This Row],[Patient_ID]],Financials[],5,FALSE)</f>
        <v>28141.72293550699</v>
      </c>
      <c r="P461">
        <f>VLOOKUP(Patientsdetails9[[#This Row],[Patient_ID]],Financials[],6,FALSE)</f>
        <v>19597.27706449301</v>
      </c>
      <c r="Q461" t="str">
        <f>+_xlfn.XLOOKUP(Patientsdetails9[[#This Row],[Patient_ID]],Hospitalvisits[Patient_ID],Hospitalvisits[Hospital_Bed])</f>
        <v>Semi-Private Room</v>
      </c>
      <c r="R461">
        <f>_xlfn.XLOOKUP(Patientsdetails9[[#This Row],[Patient_ID]],Hospitalvisits[Patient_ID],Hospitalvisits[Doctor_ID])</f>
        <v>27</v>
      </c>
      <c r="S461" t="str">
        <f>_xlfn.XLOOKUP(Patientsdetails9[[#This Row],[Doctor ID]],Medicals[Doctor_ID],Medicals[Department])</f>
        <v>Oncology</v>
      </c>
      <c r="T461">
        <f>_xlfn.XLOOKUP(Patientsdetails9[[#This Row],[Doctor ID]],Medicals[Doctor_ID],Medicals[Nurse_to_Patient_Ratio])</f>
        <v>6</v>
      </c>
      <c r="U461">
        <f>IFERROR(_xlfn.XLOOKUP(Patientsdetails9[[#This Row],[Patient_ID]],Emergency[Patient_ID],Emergency[ER_Visit_ID]),"No Visit")</f>
        <v>1183</v>
      </c>
    </row>
    <row r="462" spans="1:21">
      <c r="A462">
        <v>509</v>
      </c>
      <c r="B462" t="s">
        <v>522</v>
      </c>
      <c r="C462">
        <v>80</v>
      </c>
      <c r="D462" t="s">
        <v>12</v>
      </c>
      <c r="E462" t="s">
        <v>16</v>
      </c>
      <c r="F462">
        <v>34.051101857549973</v>
      </c>
      <c r="G462">
        <v>2</v>
      </c>
      <c r="H462">
        <v>4</v>
      </c>
      <c r="I462">
        <f>_xlfn.XLOOKUP(Patientsdetails9[[#This Row],[Patient_ID]],Hospitalvisits[Patient_ID],Hospitalvisits[Admission_Date])</f>
        <v>44756</v>
      </c>
      <c r="J462">
        <f>_xlfn.XLOOKUP(Patientsdetails9[[#This Row],[Patient_ID]],Hospitalvisits[Patient_ID],Hospitalvisits[Discharge_Date])</f>
        <v>44762</v>
      </c>
      <c r="K462">
        <f>Patientsdetails9[[#This Row],[Discharge Date]]-Patientsdetails9[[#This Row],[Admission Date]]</f>
        <v>6</v>
      </c>
      <c r="L462" t="str">
        <f>_xlfn.XLOOKUP(Patientsdetails9[[#This Row],[Patient_ID]],Hospitalvisits[Patient_ID],Hospitalvisits[Medical_Condition])</f>
        <v>Heart Attack (STEMI)</v>
      </c>
      <c r="M462" t="str">
        <f>_xlfn.XLOOKUP(Patientsdetails9[[#This Row],[Patient_ID]],Hospitalvisits[Patient_ID],Hospitalvisits[Department])</f>
        <v>Cardiology</v>
      </c>
      <c r="N462">
        <f>_xlfn.XLOOKUP(Patientsdetails9[[#This Row],[Patient_ID]],Financials[Patient_ID],Financials[Total_Bill_Amount])</f>
        <v>12523</v>
      </c>
      <c r="O462">
        <f>VLOOKUP(Patientsdetails9[[#This Row],[Patient_ID]],Financials[],5,FALSE)</f>
        <v>6286.8228754103884</v>
      </c>
      <c r="P462">
        <f>VLOOKUP(Patientsdetails9[[#This Row],[Patient_ID]],Financials[],6,FALSE)</f>
        <v>6236.1771245896116</v>
      </c>
      <c r="Q462" t="str">
        <f>+_xlfn.XLOOKUP(Patientsdetails9[[#This Row],[Patient_ID]],Hospitalvisits[Patient_ID],Hospitalvisits[Hospital_Bed])</f>
        <v>General Ward</v>
      </c>
      <c r="R462">
        <f>_xlfn.XLOOKUP(Patientsdetails9[[#This Row],[Patient_ID]],Hospitalvisits[Patient_ID],Hospitalvisits[Doctor_ID])</f>
        <v>130</v>
      </c>
      <c r="S462" t="str">
        <f>_xlfn.XLOOKUP(Patientsdetails9[[#This Row],[Doctor ID]],Medicals[Doctor_ID],Medicals[Department])</f>
        <v>Cardiology</v>
      </c>
      <c r="T462">
        <f>_xlfn.XLOOKUP(Patientsdetails9[[#This Row],[Doctor ID]],Medicals[Doctor_ID],Medicals[Nurse_to_Patient_Ratio])</f>
        <v>30</v>
      </c>
      <c r="U462">
        <f>IFERROR(_xlfn.XLOOKUP(Patientsdetails9[[#This Row],[Patient_ID]],Emergency[Patient_ID],Emergency[ER_Visit_ID]),"No Visit")</f>
        <v>85</v>
      </c>
    </row>
    <row r="463" spans="1:21">
      <c r="A463">
        <v>510</v>
      </c>
      <c r="B463" t="s">
        <v>523</v>
      </c>
      <c r="C463">
        <v>39</v>
      </c>
      <c r="D463" t="s">
        <v>9</v>
      </c>
      <c r="E463" t="s">
        <v>10</v>
      </c>
      <c r="F463">
        <v>32.212433551893042</v>
      </c>
      <c r="G463">
        <v>1</v>
      </c>
      <c r="H463">
        <v>7</v>
      </c>
      <c r="I463">
        <f>_xlfn.XLOOKUP(Patientsdetails9[[#This Row],[Patient_ID]],Hospitalvisits[Patient_ID],Hospitalvisits[Admission_Date])</f>
        <v>44589</v>
      </c>
      <c r="J463">
        <f>_xlfn.XLOOKUP(Patientsdetails9[[#This Row],[Patient_ID]],Hospitalvisits[Patient_ID],Hospitalvisits[Discharge_Date])</f>
        <v>44607</v>
      </c>
      <c r="K463">
        <f>Patientsdetails9[[#This Row],[Discharge Date]]-Patientsdetails9[[#This Row],[Admission Date]]</f>
        <v>18</v>
      </c>
      <c r="L463" t="str">
        <f>_xlfn.XLOOKUP(Patientsdetails9[[#This Row],[Patient_ID]],Hospitalvisits[Patient_ID],Hospitalvisits[Medical_Condition])</f>
        <v>Cancer</v>
      </c>
      <c r="M463" t="str">
        <f>_xlfn.XLOOKUP(Patientsdetails9[[#This Row],[Patient_ID]],Hospitalvisits[Patient_ID],Hospitalvisits[Department])</f>
        <v>Oncology</v>
      </c>
      <c r="N463">
        <f>_xlfn.XLOOKUP(Patientsdetails9[[#This Row],[Patient_ID]],Financials[Patient_ID],Financials[Total_Bill_Amount])</f>
        <v>25836</v>
      </c>
      <c r="O463">
        <f>VLOOKUP(Patientsdetails9[[#This Row],[Patient_ID]],Financials[],5,FALSE)</f>
        <v>23039.050654165621</v>
      </c>
      <c r="P463">
        <f>VLOOKUP(Patientsdetails9[[#This Row],[Patient_ID]],Financials[],6,FALSE)</f>
        <v>2796.9493458343791</v>
      </c>
      <c r="Q463" t="str">
        <f>+_xlfn.XLOOKUP(Patientsdetails9[[#This Row],[Patient_ID]],Hospitalvisits[Patient_ID],Hospitalvisits[Hospital_Bed])</f>
        <v>Semi-Private Room</v>
      </c>
      <c r="R463">
        <f>_xlfn.XLOOKUP(Patientsdetails9[[#This Row],[Patient_ID]],Hospitalvisits[Patient_ID],Hospitalvisits[Doctor_ID])</f>
        <v>179</v>
      </c>
      <c r="S463" t="str">
        <f>_xlfn.XLOOKUP(Patientsdetails9[[#This Row],[Doctor ID]],Medicals[Doctor_ID],Medicals[Department])</f>
        <v>Neurology</v>
      </c>
      <c r="T463">
        <f>_xlfn.XLOOKUP(Patientsdetails9[[#This Row],[Doctor ID]],Medicals[Doctor_ID],Medicals[Nurse_to_Patient_Ratio])</f>
        <v>7</v>
      </c>
      <c r="U463">
        <f>IFERROR(_xlfn.XLOOKUP(Patientsdetails9[[#This Row],[Patient_ID]],Emergency[Patient_ID],Emergency[ER_Visit_ID]),"No Visit")</f>
        <v>775</v>
      </c>
    </row>
    <row r="464" spans="1:21">
      <c r="A464">
        <v>511</v>
      </c>
      <c r="B464" t="s">
        <v>524</v>
      </c>
      <c r="C464">
        <v>90</v>
      </c>
      <c r="D464" t="s">
        <v>12</v>
      </c>
      <c r="E464" t="s">
        <v>18</v>
      </c>
      <c r="F464">
        <v>33.749121404844487</v>
      </c>
      <c r="G464">
        <v>5</v>
      </c>
      <c r="H464">
        <v>9</v>
      </c>
      <c r="I464">
        <f>_xlfn.XLOOKUP(Patientsdetails9[[#This Row],[Patient_ID]],Hospitalvisits[Patient_ID],Hospitalvisits[Admission_Date])</f>
        <v>44862</v>
      </c>
      <c r="J464">
        <f>_xlfn.XLOOKUP(Patientsdetails9[[#This Row],[Patient_ID]],Hospitalvisits[Patient_ID],Hospitalvisits[Discharge_Date])</f>
        <v>44872</v>
      </c>
      <c r="K464">
        <f>Patientsdetails9[[#This Row],[Discharge Date]]-Patientsdetails9[[#This Row],[Admission Date]]</f>
        <v>10</v>
      </c>
      <c r="L464" t="str">
        <f>_xlfn.XLOOKUP(Patientsdetails9[[#This Row],[Patient_ID]],Hospitalvisits[Patient_ID],Hospitalvisits[Medical_Condition])</f>
        <v>Tumor</v>
      </c>
      <c r="M464" t="str">
        <f>_xlfn.XLOOKUP(Patientsdetails9[[#This Row],[Patient_ID]],Hospitalvisits[Patient_ID],Hospitalvisits[Department])</f>
        <v>Oncology</v>
      </c>
      <c r="N464">
        <f>_xlfn.XLOOKUP(Patientsdetails9[[#This Row],[Patient_ID]],Financials[Patient_ID],Financials[Total_Bill_Amount])</f>
        <v>20223</v>
      </c>
      <c r="O464">
        <f>VLOOKUP(Patientsdetails9[[#This Row],[Patient_ID]],Financials[],5,FALSE)</f>
        <v>15256.495567501441</v>
      </c>
      <c r="P464">
        <f>VLOOKUP(Patientsdetails9[[#This Row],[Patient_ID]],Financials[],6,FALSE)</f>
        <v>4966.5044324985611</v>
      </c>
      <c r="Q464" t="str">
        <f>+_xlfn.XLOOKUP(Patientsdetails9[[#This Row],[Patient_ID]],Hospitalvisits[Patient_ID],Hospitalvisits[Hospital_Bed])</f>
        <v>General Ward</v>
      </c>
      <c r="R464">
        <f>_xlfn.XLOOKUP(Patientsdetails9[[#This Row],[Patient_ID]],Hospitalvisits[Patient_ID],Hospitalvisits[Doctor_ID])</f>
        <v>125</v>
      </c>
      <c r="S464" t="str">
        <f>_xlfn.XLOOKUP(Patientsdetails9[[#This Row],[Doctor ID]],Medicals[Doctor_ID],Medicals[Department])</f>
        <v>Cardiology</v>
      </c>
      <c r="T464">
        <f>_xlfn.XLOOKUP(Patientsdetails9[[#This Row],[Doctor ID]],Medicals[Doctor_ID],Medicals[Nurse_to_Patient_Ratio])</f>
        <v>27</v>
      </c>
      <c r="U464">
        <f>IFERROR(_xlfn.XLOOKUP(Patientsdetails9[[#This Row],[Patient_ID]],Emergency[Patient_ID],Emergency[ER_Visit_ID]),"No Visit")</f>
        <v>5</v>
      </c>
    </row>
    <row r="465" spans="1:21">
      <c r="A465">
        <v>514</v>
      </c>
      <c r="B465" t="s">
        <v>527</v>
      </c>
      <c r="C465">
        <v>1</v>
      </c>
      <c r="D465" t="s">
        <v>12</v>
      </c>
      <c r="E465" t="s">
        <v>16</v>
      </c>
      <c r="F465">
        <v>33.347952844678971</v>
      </c>
      <c r="G465">
        <v>3</v>
      </c>
      <c r="H465">
        <v>7</v>
      </c>
      <c r="I465">
        <f>_xlfn.XLOOKUP(Patientsdetails9[[#This Row],[Patient_ID]],Hospitalvisits[Patient_ID],Hospitalvisits[Admission_Date])</f>
        <v>44829</v>
      </c>
      <c r="J465">
        <f>_xlfn.XLOOKUP(Patientsdetails9[[#This Row],[Patient_ID]],Hospitalvisits[Patient_ID],Hospitalvisits[Discharge_Date])</f>
        <v>44833</v>
      </c>
      <c r="K465">
        <f>Patientsdetails9[[#This Row],[Discharge Date]]-Patientsdetails9[[#This Row],[Admission Date]]</f>
        <v>4</v>
      </c>
      <c r="L465" t="str">
        <f>_xlfn.XLOOKUP(Patientsdetails9[[#This Row],[Patient_ID]],Hospitalvisits[Patient_ID],Hospitalvisits[Medical_Condition])</f>
        <v>Internal Bleeding</v>
      </c>
      <c r="M465" t="str">
        <f>_xlfn.XLOOKUP(Patientsdetails9[[#This Row],[Patient_ID]],Hospitalvisits[Patient_ID],Hospitalvisits[Department])</f>
        <v>Emergency</v>
      </c>
      <c r="N465">
        <f>_xlfn.XLOOKUP(Patientsdetails9[[#This Row],[Patient_ID]],Financials[Patient_ID],Financials[Total_Bill_Amount])</f>
        <v>3580</v>
      </c>
      <c r="O465">
        <f>VLOOKUP(Patientsdetails9[[#This Row],[Patient_ID]],Financials[],5,FALSE)</f>
        <v>2543.2701424106422</v>
      </c>
      <c r="P465">
        <f>VLOOKUP(Patientsdetails9[[#This Row],[Patient_ID]],Financials[],6,FALSE)</f>
        <v>1036.7298575893581</v>
      </c>
      <c r="Q465" t="str">
        <f>+_xlfn.XLOOKUP(Patientsdetails9[[#This Row],[Patient_ID]],Hospitalvisits[Patient_ID],Hospitalvisits[Hospital_Bed])</f>
        <v>Semi-Private Room</v>
      </c>
      <c r="R465">
        <f>_xlfn.XLOOKUP(Patientsdetails9[[#This Row],[Patient_ID]],Hospitalvisits[Patient_ID],Hospitalvisits[Doctor_ID])</f>
        <v>85</v>
      </c>
      <c r="S465" t="str">
        <f>_xlfn.XLOOKUP(Patientsdetails9[[#This Row],[Doctor ID]],Medicals[Doctor_ID],Medicals[Department])</f>
        <v>Pediatrics</v>
      </c>
      <c r="T465">
        <f>_xlfn.XLOOKUP(Patientsdetails9[[#This Row],[Doctor ID]],Medicals[Doctor_ID],Medicals[Nurse_to_Patient_Ratio])</f>
        <v>21</v>
      </c>
      <c r="U465">
        <f>IFERROR(_xlfn.XLOOKUP(Patientsdetails9[[#This Row],[Patient_ID]],Emergency[Patient_ID],Emergency[ER_Visit_ID]),"No Visit")</f>
        <v>650</v>
      </c>
    </row>
    <row r="466" spans="1:21">
      <c r="A466">
        <v>515</v>
      </c>
      <c r="B466" t="s">
        <v>528</v>
      </c>
      <c r="C466">
        <v>41</v>
      </c>
      <c r="D466" t="s">
        <v>12</v>
      </c>
      <c r="E466" t="s">
        <v>13</v>
      </c>
      <c r="F466">
        <v>33.430578682722143</v>
      </c>
      <c r="G466">
        <v>0</v>
      </c>
      <c r="H466">
        <v>4</v>
      </c>
      <c r="I466">
        <f>_xlfn.XLOOKUP(Patientsdetails9[[#This Row],[Patient_ID]],Hospitalvisits[Patient_ID],Hospitalvisits[Admission_Date])</f>
        <v>44690</v>
      </c>
      <c r="J466">
        <f>_xlfn.XLOOKUP(Patientsdetails9[[#This Row],[Patient_ID]],Hospitalvisits[Patient_ID],Hospitalvisits[Discharge_Date])</f>
        <v>44694</v>
      </c>
      <c r="K466">
        <f>Patientsdetails9[[#This Row],[Discharge Date]]-Patientsdetails9[[#This Row],[Admission Date]]</f>
        <v>4</v>
      </c>
      <c r="L466" t="str">
        <f>_xlfn.XLOOKUP(Patientsdetails9[[#This Row],[Patient_ID]],Hospitalvisits[Patient_ID],Hospitalvisits[Medical_Condition])</f>
        <v>Arthritis</v>
      </c>
      <c r="M466" t="str">
        <f>_xlfn.XLOOKUP(Patientsdetails9[[#This Row],[Patient_ID]],Hospitalvisits[Patient_ID],Hospitalvisits[Department])</f>
        <v>Orthopedics</v>
      </c>
      <c r="N466">
        <f>_xlfn.XLOOKUP(Patientsdetails9[[#This Row],[Patient_ID]],Financials[Patient_ID],Financials[Total_Bill_Amount])</f>
        <v>16408</v>
      </c>
      <c r="O466">
        <f>VLOOKUP(Patientsdetails9[[#This Row],[Patient_ID]],Financials[],5,FALSE)</f>
        <v>8993.4634437130844</v>
      </c>
      <c r="P466">
        <f>VLOOKUP(Patientsdetails9[[#This Row],[Patient_ID]],Financials[],6,FALSE)</f>
        <v>7414.5365562869156</v>
      </c>
      <c r="Q466" t="str">
        <f>+_xlfn.XLOOKUP(Patientsdetails9[[#This Row],[Patient_ID]],Hospitalvisits[Patient_ID],Hospitalvisits[Hospital_Bed])</f>
        <v>ICU</v>
      </c>
      <c r="R466">
        <f>_xlfn.XLOOKUP(Patientsdetails9[[#This Row],[Patient_ID]],Hospitalvisits[Patient_ID],Hospitalvisits[Doctor_ID])</f>
        <v>112</v>
      </c>
      <c r="S466" t="str">
        <f>_xlfn.XLOOKUP(Patientsdetails9[[#This Row],[Doctor ID]],Medicals[Doctor_ID],Medicals[Department])</f>
        <v>Orthopedics</v>
      </c>
      <c r="T466">
        <f>_xlfn.XLOOKUP(Patientsdetails9[[#This Row],[Doctor ID]],Medicals[Doctor_ID],Medicals[Nurse_to_Patient_Ratio])</f>
        <v>29</v>
      </c>
      <c r="U466" t="str">
        <f>IFERROR(_xlfn.XLOOKUP(Patientsdetails9[[#This Row],[Patient_ID]],Emergency[Patient_ID],Emergency[ER_Visit_ID]),"No Visit")</f>
        <v>No Visit</v>
      </c>
    </row>
    <row r="467" spans="1:21">
      <c r="A467">
        <v>516</v>
      </c>
      <c r="B467" t="s">
        <v>529</v>
      </c>
      <c r="C467">
        <v>2</v>
      </c>
      <c r="D467" t="s">
        <v>12</v>
      </c>
      <c r="E467" t="s">
        <v>16</v>
      </c>
      <c r="F467">
        <v>32.450694681625933</v>
      </c>
      <c r="G467">
        <v>4</v>
      </c>
      <c r="H467">
        <v>4</v>
      </c>
      <c r="I467">
        <f>_xlfn.XLOOKUP(Patientsdetails9[[#This Row],[Patient_ID]],Hospitalvisits[Patient_ID],Hospitalvisits[Admission_Date])</f>
        <v>45081</v>
      </c>
      <c r="J467">
        <f>_xlfn.XLOOKUP(Patientsdetails9[[#This Row],[Patient_ID]],Hospitalvisits[Patient_ID],Hospitalvisits[Discharge_Date])</f>
        <v>45089</v>
      </c>
      <c r="K467">
        <f>Patientsdetails9[[#This Row],[Discharge Date]]-Patientsdetails9[[#This Row],[Admission Date]]</f>
        <v>8</v>
      </c>
      <c r="L467" t="str">
        <f>_xlfn.XLOOKUP(Patientsdetails9[[#This Row],[Patient_ID]],Hospitalvisits[Patient_ID],Hospitalvisits[Medical_Condition])</f>
        <v>Severe Trauma</v>
      </c>
      <c r="M467" t="str">
        <f>_xlfn.XLOOKUP(Patientsdetails9[[#This Row],[Patient_ID]],Hospitalvisits[Patient_ID],Hospitalvisits[Department])</f>
        <v>Emergency</v>
      </c>
      <c r="N467">
        <f>_xlfn.XLOOKUP(Patientsdetails9[[#This Row],[Patient_ID]],Financials[Patient_ID],Financials[Total_Bill_Amount])</f>
        <v>3940</v>
      </c>
      <c r="O467">
        <f>VLOOKUP(Patientsdetails9[[#This Row],[Patient_ID]],Financials[],5,FALSE)</f>
        <v>3261.0870032502298</v>
      </c>
      <c r="P467">
        <f>VLOOKUP(Patientsdetails9[[#This Row],[Patient_ID]],Financials[],6,FALSE)</f>
        <v>678.91299674976972</v>
      </c>
      <c r="Q467" t="str">
        <f>+_xlfn.XLOOKUP(Patientsdetails9[[#This Row],[Patient_ID]],Hospitalvisits[Patient_ID],Hospitalvisits[Hospital_Bed])</f>
        <v>ICU</v>
      </c>
      <c r="R467">
        <f>_xlfn.XLOOKUP(Patientsdetails9[[#This Row],[Patient_ID]],Hospitalvisits[Patient_ID],Hospitalvisits[Doctor_ID])</f>
        <v>165</v>
      </c>
      <c r="S467" t="str">
        <f>_xlfn.XLOOKUP(Patientsdetails9[[#This Row],[Doctor ID]],Medicals[Doctor_ID],Medicals[Department])</f>
        <v>Emergency</v>
      </c>
      <c r="T467">
        <f>_xlfn.XLOOKUP(Patientsdetails9[[#This Row],[Doctor ID]],Medicals[Doctor_ID],Medicals[Nurse_to_Patient_Ratio])</f>
        <v>17</v>
      </c>
      <c r="U467">
        <f>IFERROR(_xlfn.XLOOKUP(Patientsdetails9[[#This Row],[Patient_ID]],Emergency[Patient_ID],Emergency[ER_Visit_ID]),"No Visit")</f>
        <v>1197</v>
      </c>
    </row>
    <row r="468" spans="1:21">
      <c r="A468">
        <v>517</v>
      </c>
      <c r="B468" t="s">
        <v>530</v>
      </c>
      <c r="C468">
        <v>38</v>
      </c>
      <c r="D468" t="s">
        <v>12</v>
      </c>
      <c r="E468" t="s">
        <v>16</v>
      </c>
      <c r="F468">
        <v>27.964298120989</v>
      </c>
      <c r="G468">
        <v>0</v>
      </c>
      <c r="H468">
        <v>3</v>
      </c>
      <c r="I468">
        <f>_xlfn.XLOOKUP(Patientsdetails9[[#This Row],[Patient_ID]],Hospitalvisits[Patient_ID],Hospitalvisits[Admission_Date])</f>
        <v>44626</v>
      </c>
      <c r="J468">
        <f>_xlfn.XLOOKUP(Patientsdetails9[[#This Row],[Patient_ID]],Hospitalvisits[Patient_ID],Hospitalvisits[Discharge_Date])</f>
        <v>44631</v>
      </c>
      <c r="K468">
        <f>Patientsdetails9[[#This Row],[Discharge Date]]-Patientsdetails9[[#This Row],[Admission Date]]</f>
        <v>5</v>
      </c>
      <c r="L468" t="str">
        <f>_xlfn.XLOOKUP(Patientsdetails9[[#This Row],[Patient_ID]],Hospitalvisits[Patient_ID],Hospitalvisits[Medical_Condition])</f>
        <v>Fracture</v>
      </c>
      <c r="M468" t="str">
        <f>_xlfn.XLOOKUP(Patientsdetails9[[#This Row],[Patient_ID]],Hospitalvisits[Patient_ID],Hospitalvisits[Department])</f>
        <v>Orthopedics</v>
      </c>
      <c r="N468">
        <f>_xlfn.XLOOKUP(Patientsdetails9[[#This Row],[Patient_ID]],Financials[Patient_ID],Financials[Total_Bill_Amount])</f>
        <v>42105</v>
      </c>
      <c r="O468">
        <f>VLOOKUP(Patientsdetails9[[#This Row],[Patient_ID]],Financials[],5,FALSE)</f>
        <v>25553.503768995281</v>
      </c>
      <c r="P468">
        <f>VLOOKUP(Patientsdetails9[[#This Row],[Patient_ID]],Financials[],6,FALSE)</f>
        <v>16551.496231004719</v>
      </c>
      <c r="Q468" t="str">
        <f>+_xlfn.XLOOKUP(Patientsdetails9[[#This Row],[Patient_ID]],Hospitalvisits[Patient_ID],Hospitalvisits[Hospital_Bed])</f>
        <v>ICU</v>
      </c>
      <c r="R468">
        <f>_xlfn.XLOOKUP(Patientsdetails9[[#This Row],[Patient_ID]],Hospitalvisits[Patient_ID],Hospitalvisits[Doctor_ID])</f>
        <v>100</v>
      </c>
      <c r="S468" t="str">
        <f>_xlfn.XLOOKUP(Patientsdetails9[[#This Row],[Doctor ID]],Medicals[Doctor_ID],Medicals[Department])</f>
        <v>Orthopedics</v>
      </c>
      <c r="T468">
        <f>_xlfn.XLOOKUP(Patientsdetails9[[#This Row],[Doctor ID]],Medicals[Doctor_ID],Medicals[Nurse_to_Patient_Ratio])</f>
        <v>14</v>
      </c>
      <c r="U468">
        <f>IFERROR(_xlfn.XLOOKUP(Patientsdetails9[[#This Row],[Patient_ID]],Emergency[Patient_ID],Emergency[ER_Visit_ID]),"No Visit")</f>
        <v>638</v>
      </c>
    </row>
    <row r="469" spans="1:21">
      <c r="A469">
        <v>520</v>
      </c>
      <c r="B469" t="s">
        <v>533</v>
      </c>
      <c r="C469">
        <v>51</v>
      </c>
      <c r="D469" t="s">
        <v>12</v>
      </c>
      <c r="E469" t="s">
        <v>16</v>
      </c>
      <c r="F469">
        <v>30.251250743363329</v>
      </c>
      <c r="G469">
        <v>0</v>
      </c>
      <c r="H469">
        <v>3</v>
      </c>
      <c r="I469">
        <f>_xlfn.XLOOKUP(Patientsdetails9[[#This Row],[Patient_ID]],Hospitalvisits[Patient_ID],Hospitalvisits[Admission_Date])</f>
        <v>45653</v>
      </c>
      <c r="J469">
        <f>_xlfn.XLOOKUP(Patientsdetails9[[#This Row],[Patient_ID]],Hospitalvisits[Patient_ID],Hospitalvisits[Discharge_Date])</f>
        <v>45661</v>
      </c>
      <c r="K469">
        <f>Patientsdetails9[[#This Row],[Discharge Date]]-Patientsdetails9[[#This Row],[Admission Date]]</f>
        <v>8</v>
      </c>
      <c r="L469" t="str">
        <f>_xlfn.XLOOKUP(Patientsdetails9[[#This Row],[Patient_ID]],Hospitalvisits[Patient_ID],Hospitalvisits[Medical_Condition])</f>
        <v>Stroke</v>
      </c>
      <c r="M469" t="str">
        <f>_xlfn.XLOOKUP(Patientsdetails9[[#This Row],[Patient_ID]],Hospitalvisits[Patient_ID],Hospitalvisits[Department])</f>
        <v>Neurology</v>
      </c>
      <c r="N469">
        <f>_xlfn.XLOOKUP(Patientsdetails9[[#This Row],[Patient_ID]],Financials[Patient_ID],Financials[Total_Bill_Amount])</f>
        <v>18390</v>
      </c>
      <c r="O469">
        <f>VLOOKUP(Patientsdetails9[[#This Row],[Patient_ID]],Financials[],5,FALSE)</f>
        <v>14867.00983050944</v>
      </c>
      <c r="P469">
        <f>VLOOKUP(Patientsdetails9[[#This Row],[Patient_ID]],Financials[],6,FALSE)</f>
        <v>3522.990169490557</v>
      </c>
      <c r="Q469" t="str">
        <f>+_xlfn.XLOOKUP(Patientsdetails9[[#This Row],[Patient_ID]],Hospitalvisits[Patient_ID],Hospitalvisits[Hospital_Bed])</f>
        <v>ICU</v>
      </c>
      <c r="R469">
        <f>_xlfn.XLOOKUP(Patientsdetails9[[#This Row],[Patient_ID]],Hospitalvisits[Patient_ID],Hospitalvisits[Doctor_ID])</f>
        <v>151</v>
      </c>
      <c r="S469" t="str">
        <f>_xlfn.XLOOKUP(Patientsdetails9[[#This Row],[Doctor ID]],Medicals[Doctor_ID],Medicals[Department])</f>
        <v>Orthopedics</v>
      </c>
      <c r="T469">
        <f>_xlfn.XLOOKUP(Patientsdetails9[[#This Row],[Doctor ID]],Medicals[Doctor_ID],Medicals[Nurse_to_Patient_Ratio])</f>
        <v>29</v>
      </c>
      <c r="U469" t="str">
        <f>IFERROR(_xlfn.XLOOKUP(Patientsdetails9[[#This Row],[Patient_ID]],Emergency[Patient_ID],Emergency[ER_Visit_ID]),"No Visit")</f>
        <v>No Visit</v>
      </c>
    </row>
    <row r="470" spans="1:21">
      <c r="A470">
        <v>521</v>
      </c>
      <c r="B470" t="s">
        <v>534</v>
      </c>
      <c r="C470">
        <v>77</v>
      </c>
      <c r="D470" t="s">
        <v>12</v>
      </c>
      <c r="E470" t="s">
        <v>16</v>
      </c>
      <c r="F470">
        <v>31.02685282869248</v>
      </c>
      <c r="G470">
        <v>0</v>
      </c>
      <c r="H470">
        <v>5</v>
      </c>
      <c r="I470">
        <f>_xlfn.XLOOKUP(Patientsdetails9[[#This Row],[Patient_ID]],Hospitalvisits[Patient_ID],Hospitalvisits[Admission_Date])</f>
        <v>45042</v>
      </c>
      <c r="J470">
        <f>_xlfn.XLOOKUP(Patientsdetails9[[#This Row],[Patient_ID]],Hospitalvisits[Patient_ID],Hospitalvisits[Discharge_Date])</f>
        <v>45051</v>
      </c>
      <c r="K470">
        <f>Patientsdetails9[[#This Row],[Discharge Date]]-Patientsdetails9[[#This Row],[Admission Date]]</f>
        <v>9</v>
      </c>
      <c r="L470" t="str">
        <f>_xlfn.XLOOKUP(Patientsdetails9[[#This Row],[Patient_ID]],Hospitalvisits[Patient_ID],Hospitalvisits[Medical_Condition])</f>
        <v>Seizures</v>
      </c>
      <c r="M470" t="str">
        <f>_xlfn.XLOOKUP(Patientsdetails9[[#This Row],[Patient_ID]],Hospitalvisits[Patient_ID],Hospitalvisits[Department])</f>
        <v>Neurology</v>
      </c>
      <c r="N470">
        <f>_xlfn.XLOOKUP(Patientsdetails9[[#This Row],[Patient_ID]],Financials[Patient_ID],Financials[Total_Bill_Amount])</f>
        <v>7565</v>
      </c>
      <c r="O470">
        <f>VLOOKUP(Patientsdetails9[[#This Row],[Patient_ID]],Financials[],5,FALSE)</f>
        <v>4262.3829131114553</v>
      </c>
      <c r="P470">
        <f>VLOOKUP(Patientsdetails9[[#This Row],[Patient_ID]],Financials[],6,FALSE)</f>
        <v>3302.6170868885451</v>
      </c>
      <c r="Q470" t="str">
        <f>+_xlfn.XLOOKUP(Patientsdetails9[[#This Row],[Patient_ID]],Hospitalvisits[Patient_ID],Hospitalvisits[Hospital_Bed])</f>
        <v>ICU</v>
      </c>
      <c r="R470">
        <f>_xlfn.XLOOKUP(Patientsdetails9[[#This Row],[Patient_ID]],Hospitalvisits[Patient_ID],Hospitalvisits[Doctor_ID])</f>
        <v>63</v>
      </c>
      <c r="S470" t="str">
        <f>_xlfn.XLOOKUP(Patientsdetails9[[#This Row],[Doctor ID]],Medicals[Doctor_ID],Medicals[Department])</f>
        <v>Oncology</v>
      </c>
      <c r="T470">
        <f>_xlfn.XLOOKUP(Patientsdetails9[[#This Row],[Doctor ID]],Medicals[Doctor_ID],Medicals[Nurse_to_Patient_Ratio])</f>
        <v>29</v>
      </c>
      <c r="U470">
        <f>IFERROR(_xlfn.XLOOKUP(Patientsdetails9[[#This Row],[Patient_ID]],Emergency[Patient_ID],Emergency[ER_Visit_ID]),"No Visit")</f>
        <v>107</v>
      </c>
    </row>
    <row r="471" spans="1:21">
      <c r="A471">
        <v>522</v>
      </c>
      <c r="B471" t="s">
        <v>535</v>
      </c>
      <c r="C471">
        <v>46</v>
      </c>
      <c r="D471" t="s">
        <v>9</v>
      </c>
      <c r="E471" t="s">
        <v>18</v>
      </c>
      <c r="F471">
        <v>16.33684040317975</v>
      </c>
      <c r="G471">
        <v>4</v>
      </c>
      <c r="H471">
        <v>7</v>
      </c>
      <c r="I471">
        <f>_xlfn.XLOOKUP(Patientsdetails9[[#This Row],[Patient_ID]],Hospitalvisits[Patient_ID],Hospitalvisits[Admission_Date])</f>
        <v>45167</v>
      </c>
      <c r="J471">
        <f>_xlfn.XLOOKUP(Patientsdetails9[[#This Row],[Patient_ID]],Hospitalvisits[Patient_ID],Hospitalvisits[Discharge_Date])</f>
        <v>45171</v>
      </c>
      <c r="K471">
        <f>Patientsdetails9[[#This Row],[Discharge Date]]-Patientsdetails9[[#This Row],[Admission Date]]</f>
        <v>4</v>
      </c>
      <c r="L471" t="str">
        <f>_xlfn.XLOOKUP(Patientsdetails9[[#This Row],[Patient_ID]],Hospitalvisits[Patient_ID],Hospitalvisits[Medical_Condition])</f>
        <v>Stroke</v>
      </c>
      <c r="M471" t="str">
        <f>_xlfn.XLOOKUP(Patientsdetails9[[#This Row],[Patient_ID]],Hospitalvisits[Patient_ID],Hospitalvisits[Department])</f>
        <v>Neurology</v>
      </c>
      <c r="N471">
        <f>_xlfn.XLOOKUP(Patientsdetails9[[#This Row],[Patient_ID]],Financials[Patient_ID],Financials[Total_Bill_Amount])</f>
        <v>24952</v>
      </c>
      <c r="O471">
        <f>VLOOKUP(Patientsdetails9[[#This Row],[Patient_ID]],Financials[],5,FALSE)</f>
        <v>21470.4928302318</v>
      </c>
      <c r="P471">
        <f>VLOOKUP(Patientsdetails9[[#This Row],[Patient_ID]],Financials[],6,FALSE)</f>
        <v>3481.5071697682029</v>
      </c>
      <c r="Q471" t="str">
        <f>+_xlfn.XLOOKUP(Patientsdetails9[[#This Row],[Patient_ID]],Hospitalvisits[Patient_ID],Hospitalvisits[Hospital_Bed])</f>
        <v>Semi-Private Room</v>
      </c>
      <c r="R471">
        <f>_xlfn.XLOOKUP(Patientsdetails9[[#This Row],[Patient_ID]],Hospitalvisits[Patient_ID],Hospitalvisits[Doctor_ID])</f>
        <v>147</v>
      </c>
      <c r="S471" t="str">
        <f>_xlfn.XLOOKUP(Patientsdetails9[[#This Row],[Doctor ID]],Medicals[Doctor_ID],Medicals[Department])</f>
        <v>Cardiology</v>
      </c>
      <c r="T471">
        <f>_xlfn.XLOOKUP(Patientsdetails9[[#This Row],[Doctor ID]],Medicals[Doctor_ID],Medicals[Nurse_to_Patient_Ratio])</f>
        <v>22</v>
      </c>
      <c r="U471">
        <f>IFERROR(_xlfn.XLOOKUP(Patientsdetails9[[#This Row],[Patient_ID]],Emergency[Patient_ID],Emergency[ER_Visit_ID]),"No Visit")</f>
        <v>244</v>
      </c>
    </row>
    <row r="472" spans="1:21">
      <c r="A472">
        <v>523</v>
      </c>
      <c r="B472" t="s">
        <v>536</v>
      </c>
      <c r="C472">
        <v>76</v>
      </c>
      <c r="D472" t="s">
        <v>9</v>
      </c>
      <c r="E472" t="s">
        <v>18</v>
      </c>
      <c r="F472">
        <v>25.251011407965638</v>
      </c>
      <c r="G472">
        <v>4</v>
      </c>
      <c r="H472">
        <v>8</v>
      </c>
      <c r="I472">
        <f>_xlfn.XLOOKUP(Patientsdetails9[[#This Row],[Patient_ID]],Hospitalvisits[Patient_ID],Hospitalvisits[Admission_Date])</f>
        <v>44804</v>
      </c>
      <c r="J472">
        <f>_xlfn.XLOOKUP(Patientsdetails9[[#This Row],[Patient_ID]],Hospitalvisits[Patient_ID],Hospitalvisits[Discharge_Date])</f>
        <v>44805</v>
      </c>
      <c r="K472">
        <f>Patientsdetails9[[#This Row],[Discharge Date]]-Patientsdetails9[[#This Row],[Admission Date]]</f>
        <v>1</v>
      </c>
      <c r="L472" t="str">
        <f>_xlfn.XLOOKUP(Patientsdetails9[[#This Row],[Patient_ID]],Hospitalvisits[Patient_ID],Hospitalvisits[Medical_Condition])</f>
        <v>Allergies</v>
      </c>
      <c r="M472" t="str">
        <f>_xlfn.XLOOKUP(Patientsdetails9[[#This Row],[Patient_ID]],Hospitalvisits[Patient_ID],Hospitalvisits[Department])</f>
        <v>Pediatrics</v>
      </c>
      <c r="N472">
        <f>_xlfn.XLOOKUP(Patientsdetails9[[#This Row],[Patient_ID]],Financials[Patient_ID],Financials[Total_Bill_Amount])</f>
        <v>9364</v>
      </c>
      <c r="O472">
        <f>VLOOKUP(Patientsdetails9[[#This Row],[Patient_ID]],Financials[],5,FALSE)</f>
        <v>7994.1025085903038</v>
      </c>
      <c r="P472">
        <f>VLOOKUP(Patientsdetails9[[#This Row],[Patient_ID]],Financials[],6,FALSE)</f>
        <v>1369.8974914096959</v>
      </c>
      <c r="Q472" t="str">
        <f>+_xlfn.XLOOKUP(Patientsdetails9[[#This Row],[Patient_ID]],Hospitalvisits[Patient_ID],Hospitalvisits[Hospital_Bed])</f>
        <v>General Ward</v>
      </c>
      <c r="R472">
        <f>_xlfn.XLOOKUP(Patientsdetails9[[#This Row],[Patient_ID]],Hospitalvisits[Patient_ID],Hospitalvisits[Doctor_ID])</f>
        <v>33</v>
      </c>
      <c r="S472" t="str">
        <f>_xlfn.XLOOKUP(Patientsdetails9[[#This Row],[Doctor ID]],Medicals[Doctor_ID],Medicals[Department])</f>
        <v>Pediatrics</v>
      </c>
      <c r="T472">
        <f>_xlfn.XLOOKUP(Patientsdetails9[[#This Row],[Doctor ID]],Medicals[Doctor_ID],Medicals[Nurse_to_Patient_Ratio])</f>
        <v>12</v>
      </c>
      <c r="U472" t="str">
        <f>IFERROR(_xlfn.XLOOKUP(Patientsdetails9[[#This Row],[Patient_ID]],Emergency[Patient_ID],Emergency[ER_Visit_ID]),"No Visit")</f>
        <v>No Visit</v>
      </c>
    </row>
    <row r="473" spans="1:21">
      <c r="A473">
        <v>524</v>
      </c>
      <c r="B473" t="s">
        <v>537</v>
      </c>
      <c r="C473">
        <v>41</v>
      </c>
      <c r="D473" t="s">
        <v>12</v>
      </c>
      <c r="E473" t="s">
        <v>18</v>
      </c>
      <c r="F473">
        <v>26.6676969135893</v>
      </c>
      <c r="G473">
        <v>4</v>
      </c>
      <c r="H473">
        <v>4</v>
      </c>
      <c r="I473">
        <f>_xlfn.XLOOKUP(Patientsdetails9[[#This Row],[Patient_ID]],Hospitalvisits[Patient_ID],Hospitalvisits[Admission_Date])</f>
        <v>44709</v>
      </c>
      <c r="J473">
        <f>_xlfn.XLOOKUP(Patientsdetails9[[#This Row],[Patient_ID]],Hospitalvisits[Patient_ID],Hospitalvisits[Discharge_Date])</f>
        <v>44715</v>
      </c>
      <c r="K473">
        <f>Patientsdetails9[[#This Row],[Discharge Date]]-Patientsdetails9[[#This Row],[Admission Date]]</f>
        <v>6</v>
      </c>
      <c r="L473" t="str">
        <f>_xlfn.XLOOKUP(Patientsdetails9[[#This Row],[Patient_ID]],Hospitalvisits[Patient_ID],Hospitalvisits[Medical_Condition])</f>
        <v>Hypertension</v>
      </c>
      <c r="M473" t="str">
        <f>_xlfn.XLOOKUP(Patientsdetails9[[#This Row],[Patient_ID]],Hospitalvisits[Patient_ID],Hospitalvisits[Department])</f>
        <v>Cardiology</v>
      </c>
      <c r="N473">
        <f>_xlfn.XLOOKUP(Patientsdetails9[[#This Row],[Patient_ID]],Financials[Patient_ID],Financials[Total_Bill_Amount])</f>
        <v>27267</v>
      </c>
      <c r="O473">
        <f>VLOOKUP(Patientsdetails9[[#This Row],[Patient_ID]],Financials[],5,FALSE)</f>
        <v>20288.899607849929</v>
      </c>
      <c r="P473">
        <f>VLOOKUP(Patientsdetails9[[#This Row],[Patient_ID]],Financials[],6,FALSE)</f>
        <v>6978.1003921500742</v>
      </c>
      <c r="Q473" t="str">
        <f>+_xlfn.XLOOKUP(Patientsdetails9[[#This Row],[Patient_ID]],Hospitalvisits[Patient_ID],Hospitalvisits[Hospital_Bed])</f>
        <v>General Ward</v>
      </c>
      <c r="R473">
        <f>_xlfn.XLOOKUP(Patientsdetails9[[#This Row],[Patient_ID]],Hospitalvisits[Patient_ID],Hospitalvisits[Doctor_ID])</f>
        <v>131</v>
      </c>
      <c r="S473" t="str">
        <f>_xlfn.XLOOKUP(Patientsdetails9[[#This Row],[Doctor ID]],Medicals[Doctor_ID],Medicals[Department])</f>
        <v>Orthopedics</v>
      </c>
      <c r="T473">
        <f>_xlfn.XLOOKUP(Patientsdetails9[[#This Row],[Doctor ID]],Medicals[Doctor_ID],Medicals[Nurse_to_Patient_Ratio])</f>
        <v>16</v>
      </c>
      <c r="U473">
        <f>IFERROR(_xlfn.XLOOKUP(Patientsdetails9[[#This Row],[Patient_ID]],Emergency[Patient_ID],Emergency[ER_Visit_ID]),"No Visit")</f>
        <v>1216</v>
      </c>
    </row>
    <row r="474" spans="1:21">
      <c r="A474">
        <v>525</v>
      </c>
      <c r="B474" t="s">
        <v>538</v>
      </c>
      <c r="C474">
        <v>14</v>
      </c>
      <c r="D474" t="s">
        <v>12</v>
      </c>
      <c r="E474" t="s">
        <v>13</v>
      </c>
      <c r="F474">
        <v>29.915614585898791</v>
      </c>
      <c r="G474">
        <v>0</v>
      </c>
      <c r="H474">
        <v>5</v>
      </c>
      <c r="I474">
        <f>_xlfn.XLOOKUP(Patientsdetails9[[#This Row],[Patient_ID]],Hospitalvisits[Patient_ID],Hospitalvisits[Admission_Date])</f>
        <v>44722</v>
      </c>
      <c r="J474">
        <f>_xlfn.XLOOKUP(Patientsdetails9[[#This Row],[Patient_ID]],Hospitalvisits[Patient_ID],Hospitalvisits[Discharge_Date])</f>
        <v>44726</v>
      </c>
      <c r="K474">
        <f>Patientsdetails9[[#This Row],[Discharge Date]]-Patientsdetails9[[#This Row],[Admission Date]]</f>
        <v>4</v>
      </c>
      <c r="L474" t="str">
        <f>_xlfn.XLOOKUP(Patientsdetails9[[#This Row],[Patient_ID]],Hospitalvisits[Patient_ID],Hospitalvisits[Medical_Condition])</f>
        <v>Hypertension</v>
      </c>
      <c r="M474" t="str">
        <f>_xlfn.XLOOKUP(Patientsdetails9[[#This Row],[Patient_ID]],Hospitalvisits[Patient_ID],Hospitalvisits[Department])</f>
        <v>Cardiology</v>
      </c>
      <c r="N474">
        <f>_xlfn.XLOOKUP(Patientsdetails9[[#This Row],[Patient_ID]],Financials[Patient_ID],Financials[Total_Bill_Amount])</f>
        <v>16500</v>
      </c>
      <c r="O474">
        <f>VLOOKUP(Patientsdetails9[[#This Row],[Patient_ID]],Financials[],5,FALSE)</f>
        <v>9050.1444875822926</v>
      </c>
      <c r="P474">
        <f>VLOOKUP(Patientsdetails9[[#This Row],[Patient_ID]],Financials[],6,FALSE)</f>
        <v>7449.8555124177074</v>
      </c>
      <c r="Q474" t="str">
        <f>+_xlfn.XLOOKUP(Patientsdetails9[[#This Row],[Patient_ID]],Hospitalvisits[Patient_ID],Hospitalvisits[Hospital_Bed])</f>
        <v>Semi-Private Room</v>
      </c>
      <c r="R474">
        <f>_xlfn.XLOOKUP(Patientsdetails9[[#This Row],[Patient_ID]],Hospitalvisits[Patient_ID],Hospitalvisits[Doctor_ID])</f>
        <v>86</v>
      </c>
      <c r="S474" t="str">
        <f>_xlfn.XLOOKUP(Patientsdetails9[[#This Row],[Doctor ID]],Medicals[Doctor_ID],Medicals[Department])</f>
        <v>Cardiology</v>
      </c>
      <c r="T474">
        <f>_xlfn.XLOOKUP(Patientsdetails9[[#This Row],[Doctor ID]],Medicals[Doctor_ID],Medicals[Nurse_to_Patient_Ratio])</f>
        <v>23</v>
      </c>
      <c r="U474" t="str">
        <f>IFERROR(_xlfn.XLOOKUP(Patientsdetails9[[#This Row],[Patient_ID]],Emergency[Patient_ID],Emergency[ER_Visit_ID]),"No Visit")</f>
        <v>No Visit</v>
      </c>
    </row>
    <row r="475" spans="1:21">
      <c r="A475">
        <v>526</v>
      </c>
      <c r="B475" t="s">
        <v>539</v>
      </c>
      <c r="C475">
        <v>7</v>
      </c>
      <c r="D475" t="s">
        <v>9</v>
      </c>
      <c r="E475" t="s">
        <v>18</v>
      </c>
      <c r="F475">
        <v>34.978352165758842</v>
      </c>
      <c r="G475">
        <v>0</v>
      </c>
      <c r="H475">
        <v>3</v>
      </c>
      <c r="I475">
        <f>_xlfn.XLOOKUP(Patientsdetails9[[#This Row],[Patient_ID]],Hospitalvisits[Patient_ID],Hospitalvisits[Admission_Date])</f>
        <v>44810</v>
      </c>
      <c r="J475">
        <f>_xlfn.XLOOKUP(Patientsdetails9[[#This Row],[Patient_ID]],Hospitalvisits[Patient_ID],Hospitalvisits[Discharge_Date])</f>
        <v>44812</v>
      </c>
      <c r="K475">
        <f>Patientsdetails9[[#This Row],[Discharge Date]]-Patientsdetails9[[#This Row],[Admission Date]]</f>
        <v>2</v>
      </c>
      <c r="L475" t="str">
        <f>_xlfn.XLOOKUP(Patientsdetails9[[#This Row],[Patient_ID]],Hospitalvisits[Patient_ID],Hospitalvisits[Medical_Condition])</f>
        <v>Severe Trauma</v>
      </c>
      <c r="M475" t="str">
        <f>_xlfn.XLOOKUP(Patientsdetails9[[#This Row],[Patient_ID]],Hospitalvisits[Patient_ID],Hospitalvisits[Department])</f>
        <v>Emergency</v>
      </c>
      <c r="N475">
        <f>_xlfn.XLOOKUP(Patientsdetails9[[#This Row],[Patient_ID]],Financials[Patient_ID],Financials[Total_Bill_Amount])</f>
        <v>28966</v>
      </c>
      <c r="O475">
        <f>VLOOKUP(Patientsdetails9[[#This Row],[Patient_ID]],Financials[],5,FALSE)</f>
        <v>18578.14672417799</v>
      </c>
      <c r="P475">
        <f>VLOOKUP(Patientsdetails9[[#This Row],[Patient_ID]],Financials[],6,FALSE)</f>
        <v>10387.85327582201</v>
      </c>
      <c r="Q475" t="str">
        <f>+_xlfn.XLOOKUP(Patientsdetails9[[#This Row],[Patient_ID]],Hospitalvisits[Patient_ID],Hospitalvisits[Hospital_Bed])</f>
        <v>ICU</v>
      </c>
      <c r="R475">
        <f>_xlfn.XLOOKUP(Patientsdetails9[[#This Row],[Patient_ID]],Hospitalvisits[Patient_ID],Hospitalvisits[Doctor_ID])</f>
        <v>50</v>
      </c>
      <c r="S475" t="str">
        <f>_xlfn.XLOOKUP(Patientsdetails9[[#This Row],[Doctor ID]],Medicals[Doctor_ID],Medicals[Department])</f>
        <v>Orthopedics</v>
      </c>
      <c r="T475">
        <f>_xlfn.XLOOKUP(Patientsdetails9[[#This Row],[Doctor ID]],Medicals[Doctor_ID],Medicals[Nurse_to_Patient_Ratio])</f>
        <v>21</v>
      </c>
      <c r="U475">
        <f>IFERROR(_xlfn.XLOOKUP(Patientsdetails9[[#This Row],[Patient_ID]],Emergency[Patient_ID],Emergency[ER_Visit_ID]),"No Visit")</f>
        <v>1430</v>
      </c>
    </row>
    <row r="476" spans="1:21">
      <c r="A476">
        <v>527</v>
      </c>
      <c r="B476" t="s">
        <v>540</v>
      </c>
      <c r="C476">
        <v>44</v>
      </c>
      <c r="D476" t="s">
        <v>12</v>
      </c>
      <c r="E476" t="s">
        <v>13</v>
      </c>
      <c r="F476">
        <v>21.79239735895883</v>
      </c>
      <c r="G476">
        <v>5</v>
      </c>
      <c r="H476">
        <v>10</v>
      </c>
      <c r="I476">
        <f>_xlfn.XLOOKUP(Patientsdetails9[[#This Row],[Patient_ID]],Hospitalvisits[Patient_ID],Hospitalvisits[Admission_Date])</f>
        <v>44586</v>
      </c>
      <c r="J476">
        <f>_xlfn.XLOOKUP(Patientsdetails9[[#This Row],[Patient_ID]],Hospitalvisits[Patient_ID],Hospitalvisits[Discharge_Date])</f>
        <v>44594</v>
      </c>
      <c r="K476">
        <f>Patientsdetails9[[#This Row],[Discharge Date]]-Patientsdetails9[[#This Row],[Admission Date]]</f>
        <v>8</v>
      </c>
      <c r="L476" t="str">
        <f>_xlfn.XLOOKUP(Patientsdetails9[[#This Row],[Patient_ID]],Hospitalvisits[Patient_ID],Hospitalvisits[Medical_Condition])</f>
        <v>Seizures</v>
      </c>
      <c r="M476" t="str">
        <f>_xlfn.XLOOKUP(Patientsdetails9[[#This Row],[Patient_ID]],Hospitalvisits[Patient_ID],Hospitalvisits[Department])</f>
        <v>Neurology</v>
      </c>
      <c r="N476">
        <f>_xlfn.XLOOKUP(Patientsdetails9[[#This Row],[Patient_ID]],Financials[Patient_ID],Financials[Total_Bill_Amount])</f>
        <v>14212</v>
      </c>
      <c r="O476">
        <f>VLOOKUP(Patientsdetails9[[#This Row],[Patient_ID]],Financials[],5,FALSE)</f>
        <v>7963.5319814808736</v>
      </c>
      <c r="P476">
        <f>VLOOKUP(Patientsdetails9[[#This Row],[Patient_ID]],Financials[],6,FALSE)</f>
        <v>6248.4680185191264</v>
      </c>
      <c r="Q476" t="str">
        <f>+_xlfn.XLOOKUP(Patientsdetails9[[#This Row],[Patient_ID]],Hospitalvisits[Patient_ID],Hospitalvisits[Hospital_Bed])</f>
        <v>Private Room</v>
      </c>
      <c r="R476">
        <f>_xlfn.XLOOKUP(Patientsdetails9[[#This Row],[Patient_ID]],Hospitalvisits[Patient_ID],Hospitalvisits[Doctor_ID])</f>
        <v>130</v>
      </c>
      <c r="S476" t="str">
        <f>_xlfn.XLOOKUP(Patientsdetails9[[#This Row],[Doctor ID]],Medicals[Doctor_ID],Medicals[Department])</f>
        <v>Cardiology</v>
      </c>
      <c r="T476">
        <f>_xlfn.XLOOKUP(Patientsdetails9[[#This Row],[Doctor ID]],Medicals[Doctor_ID],Medicals[Nurse_to_Patient_Ratio])</f>
        <v>30</v>
      </c>
      <c r="U476">
        <f>IFERROR(_xlfn.XLOOKUP(Patientsdetails9[[#This Row],[Patient_ID]],Emergency[Patient_ID],Emergency[ER_Visit_ID]),"No Visit")</f>
        <v>652</v>
      </c>
    </row>
    <row r="477" spans="1:21">
      <c r="A477">
        <v>528</v>
      </c>
      <c r="B477" t="s">
        <v>541</v>
      </c>
      <c r="C477">
        <v>23</v>
      </c>
      <c r="D477" t="s">
        <v>12</v>
      </c>
      <c r="E477" t="s">
        <v>18</v>
      </c>
      <c r="F477">
        <v>17.615916353826659</v>
      </c>
      <c r="G477">
        <v>3</v>
      </c>
      <c r="H477">
        <v>2</v>
      </c>
      <c r="I477">
        <f>_xlfn.XLOOKUP(Patientsdetails9[[#This Row],[Patient_ID]],Hospitalvisits[Patient_ID],Hospitalvisits[Admission_Date])</f>
        <v>44790</v>
      </c>
      <c r="J477">
        <f>_xlfn.XLOOKUP(Patientsdetails9[[#This Row],[Patient_ID]],Hospitalvisits[Patient_ID],Hospitalvisits[Discharge_Date])</f>
        <v>44806</v>
      </c>
      <c r="K477">
        <f>Patientsdetails9[[#This Row],[Discharge Date]]-Patientsdetails9[[#This Row],[Admission Date]]</f>
        <v>16</v>
      </c>
      <c r="L477" t="str">
        <f>_xlfn.XLOOKUP(Patientsdetails9[[#This Row],[Patient_ID]],Hospitalvisits[Patient_ID],Hospitalvisits[Medical_Condition])</f>
        <v>Tumor</v>
      </c>
      <c r="M477" t="str">
        <f>_xlfn.XLOOKUP(Patientsdetails9[[#This Row],[Patient_ID]],Hospitalvisits[Patient_ID],Hospitalvisits[Department])</f>
        <v>Oncology</v>
      </c>
      <c r="N477">
        <f>_xlfn.XLOOKUP(Patientsdetails9[[#This Row],[Patient_ID]],Financials[Patient_ID],Financials[Total_Bill_Amount])</f>
        <v>9015</v>
      </c>
      <c r="O477">
        <f>VLOOKUP(Patientsdetails9[[#This Row],[Patient_ID]],Financials[],5,FALSE)</f>
        <v>4616.9061582642234</v>
      </c>
      <c r="P477">
        <f>VLOOKUP(Patientsdetails9[[#This Row],[Patient_ID]],Financials[],6,FALSE)</f>
        <v>4398.0938417357766</v>
      </c>
      <c r="Q477" t="str">
        <f>+_xlfn.XLOOKUP(Patientsdetails9[[#This Row],[Patient_ID]],Hospitalvisits[Patient_ID],Hospitalvisits[Hospital_Bed])</f>
        <v>Semi-Private Room</v>
      </c>
      <c r="R477">
        <f>_xlfn.XLOOKUP(Patientsdetails9[[#This Row],[Patient_ID]],Hospitalvisits[Patient_ID],Hospitalvisits[Doctor_ID])</f>
        <v>144</v>
      </c>
      <c r="S477" t="str">
        <f>_xlfn.XLOOKUP(Patientsdetails9[[#This Row],[Doctor ID]],Medicals[Doctor_ID],Medicals[Department])</f>
        <v>Emergency</v>
      </c>
      <c r="T477">
        <f>_xlfn.XLOOKUP(Patientsdetails9[[#This Row],[Doctor ID]],Medicals[Doctor_ID],Medicals[Nurse_to_Patient_Ratio])</f>
        <v>28</v>
      </c>
      <c r="U477">
        <f>IFERROR(_xlfn.XLOOKUP(Patientsdetails9[[#This Row],[Patient_ID]],Emergency[Patient_ID],Emergency[ER_Visit_ID]),"No Visit")</f>
        <v>56</v>
      </c>
    </row>
    <row r="478" spans="1:21">
      <c r="A478">
        <v>530</v>
      </c>
      <c r="B478" t="s">
        <v>543</v>
      </c>
      <c r="C478">
        <v>33</v>
      </c>
      <c r="D478" t="s">
        <v>12</v>
      </c>
      <c r="E478" t="s">
        <v>13</v>
      </c>
      <c r="F478">
        <v>30.228029168108868</v>
      </c>
      <c r="G478">
        <v>4</v>
      </c>
      <c r="H478">
        <v>3</v>
      </c>
      <c r="I478">
        <f>_xlfn.XLOOKUP(Patientsdetails9[[#This Row],[Patient_ID]],Hospitalvisits[Patient_ID],Hospitalvisits[Admission_Date])</f>
        <v>44678</v>
      </c>
      <c r="J478">
        <f>_xlfn.XLOOKUP(Patientsdetails9[[#This Row],[Patient_ID]],Hospitalvisits[Patient_ID],Hospitalvisits[Discharge_Date])</f>
        <v>44687</v>
      </c>
      <c r="K478">
        <f>Patientsdetails9[[#This Row],[Discharge Date]]-Patientsdetails9[[#This Row],[Admission Date]]</f>
        <v>9</v>
      </c>
      <c r="L478" t="str">
        <f>_xlfn.XLOOKUP(Patientsdetails9[[#This Row],[Patient_ID]],Hospitalvisits[Patient_ID],Hospitalvisits[Medical_Condition])</f>
        <v>Stroke</v>
      </c>
      <c r="M478" t="str">
        <f>_xlfn.XLOOKUP(Patientsdetails9[[#This Row],[Patient_ID]],Hospitalvisits[Patient_ID],Hospitalvisits[Department])</f>
        <v>Neurology</v>
      </c>
      <c r="N478">
        <f>_xlfn.XLOOKUP(Patientsdetails9[[#This Row],[Patient_ID]],Financials[Patient_ID],Financials[Total_Bill_Amount])</f>
        <v>5498</v>
      </c>
      <c r="O478">
        <f>VLOOKUP(Patientsdetails9[[#This Row],[Patient_ID]],Financials[],5,FALSE)</f>
        <v>4383.060560120497</v>
      </c>
      <c r="P478">
        <f>VLOOKUP(Patientsdetails9[[#This Row],[Patient_ID]],Financials[],6,FALSE)</f>
        <v>1114.939439879503</v>
      </c>
      <c r="Q478" t="str">
        <f>+_xlfn.XLOOKUP(Patientsdetails9[[#This Row],[Patient_ID]],Hospitalvisits[Patient_ID],Hospitalvisits[Hospital_Bed])</f>
        <v>Semi-Private Room</v>
      </c>
      <c r="R478">
        <f>_xlfn.XLOOKUP(Patientsdetails9[[#This Row],[Patient_ID]],Hospitalvisits[Patient_ID],Hospitalvisits[Doctor_ID])</f>
        <v>125</v>
      </c>
      <c r="S478" t="str">
        <f>_xlfn.XLOOKUP(Patientsdetails9[[#This Row],[Doctor ID]],Medicals[Doctor_ID],Medicals[Department])</f>
        <v>Cardiology</v>
      </c>
      <c r="T478">
        <f>_xlfn.XLOOKUP(Patientsdetails9[[#This Row],[Doctor ID]],Medicals[Doctor_ID],Medicals[Nurse_to_Patient_Ratio])</f>
        <v>27</v>
      </c>
      <c r="U478">
        <f>IFERROR(_xlfn.XLOOKUP(Patientsdetails9[[#This Row],[Patient_ID]],Emergency[Patient_ID],Emergency[ER_Visit_ID]),"No Visit")</f>
        <v>843</v>
      </c>
    </row>
    <row r="479" spans="1:21">
      <c r="A479">
        <v>531</v>
      </c>
      <c r="B479" t="s">
        <v>544</v>
      </c>
      <c r="C479">
        <v>35</v>
      </c>
      <c r="D479" t="s">
        <v>12</v>
      </c>
      <c r="E479" t="s">
        <v>10</v>
      </c>
      <c r="F479">
        <v>37.328097197031347</v>
      </c>
      <c r="G479">
        <v>1</v>
      </c>
      <c r="H479">
        <v>2</v>
      </c>
      <c r="I479">
        <f>_xlfn.XLOOKUP(Patientsdetails9[[#This Row],[Patient_ID]],Hospitalvisits[Patient_ID],Hospitalvisits[Admission_Date])</f>
        <v>44637</v>
      </c>
      <c r="J479">
        <f>_xlfn.XLOOKUP(Patientsdetails9[[#This Row],[Patient_ID]],Hospitalvisits[Patient_ID],Hospitalvisits[Discharge_Date])</f>
        <v>44643</v>
      </c>
      <c r="K479">
        <f>Patientsdetails9[[#This Row],[Discharge Date]]-Patientsdetails9[[#This Row],[Admission Date]]</f>
        <v>6</v>
      </c>
      <c r="L479" t="str">
        <f>_xlfn.XLOOKUP(Patientsdetails9[[#This Row],[Patient_ID]],Hospitalvisits[Patient_ID],Hospitalvisits[Medical_Condition])</f>
        <v>Severe Trauma</v>
      </c>
      <c r="M479" t="str">
        <f>_xlfn.XLOOKUP(Patientsdetails9[[#This Row],[Patient_ID]],Hospitalvisits[Patient_ID],Hospitalvisits[Department])</f>
        <v>Emergency</v>
      </c>
      <c r="N479">
        <f>_xlfn.XLOOKUP(Patientsdetails9[[#This Row],[Patient_ID]],Financials[Patient_ID],Financials[Total_Bill_Amount])</f>
        <v>20435</v>
      </c>
      <c r="O479">
        <f>VLOOKUP(Patientsdetails9[[#This Row],[Patient_ID]],Financials[],5,FALSE)</f>
        <v>12191.30355775088</v>
      </c>
      <c r="P479">
        <f>VLOOKUP(Patientsdetails9[[#This Row],[Patient_ID]],Financials[],6,FALSE)</f>
        <v>8243.6964422491183</v>
      </c>
      <c r="Q479" t="str">
        <f>+_xlfn.XLOOKUP(Patientsdetails9[[#This Row],[Patient_ID]],Hospitalvisits[Patient_ID],Hospitalvisits[Hospital_Bed])</f>
        <v>ICU</v>
      </c>
      <c r="R479">
        <f>_xlfn.XLOOKUP(Patientsdetails9[[#This Row],[Patient_ID]],Hospitalvisits[Patient_ID],Hospitalvisits[Doctor_ID])</f>
        <v>47</v>
      </c>
      <c r="S479" t="str">
        <f>_xlfn.XLOOKUP(Patientsdetails9[[#This Row],[Doctor ID]],Medicals[Doctor_ID],Medicals[Department])</f>
        <v>Oncology</v>
      </c>
      <c r="T479">
        <f>_xlfn.XLOOKUP(Patientsdetails9[[#This Row],[Doctor ID]],Medicals[Doctor_ID],Medicals[Nurse_to_Patient_Ratio])</f>
        <v>10</v>
      </c>
      <c r="U479">
        <f>IFERROR(_xlfn.XLOOKUP(Patientsdetails9[[#This Row],[Patient_ID]],Emergency[Patient_ID],Emergency[ER_Visit_ID]),"No Visit")</f>
        <v>518</v>
      </c>
    </row>
    <row r="480" spans="1:21">
      <c r="A480">
        <v>533</v>
      </c>
      <c r="B480" t="s">
        <v>546</v>
      </c>
      <c r="C480">
        <v>4</v>
      </c>
      <c r="D480" t="s">
        <v>9</v>
      </c>
      <c r="E480" t="s">
        <v>13</v>
      </c>
      <c r="F480">
        <v>20.78251026418193</v>
      </c>
      <c r="G480">
        <v>1</v>
      </c>
      <c r="H480">
        <v>9</v>
      </c>
      <c r="I480">
        <f>_xlfn.XLOOKUP(Patientsdetails9[[#This Row],[Patient_ID]],Hospitalvisits[Patient_ID],Hospitalvisits[Admission_Date])</f>
        <v>44785</v>
      </c>
      <c r="J480">
        <f>_xlfn.XLOOKUP(Patientsdetails9[[#This Row],[Patient_ID]],Hospitalvisits[Patient_ID],Hospitalvisits[Discharge_Date])</f>
        <v>44787</v>
      </c>
      <c r="K480">
        <f>Patientsdetails9[[#This Row],[Discharge Date]]-Patientsdetails9[[#This Row],[Admission Date]]</f>
        <v>2</v>
      </c>
      <c r="L480" t="str">
        <f>_xlfn.XLOOKUP(Patientsdetails9[[#This Row],[Patient_ID]],Hospitalvisits[Patient_ID],Hospitalvisits[Medical_Condition])</f>
        <v>Asthma</v>
      </c>
      <c r="M480" t="str">
        <f>_xlfn.XLOOKUP(Patientsdetails9[[#This Row],[Patient_ID]],Hospitalvisits[Patient_ID],Hospitalvisits[Department])</f>
        <v>Pediatrics</v>
      </c>
      <c r="N480">
        <f>_xlfn.XLOOKUP(Patientsdetails9[[#This Row],[Patient_ID]],Financials[Patient_ID],Financials[Total_Bill_Amount])</f>
        <v>8207</v>
      </c>
      <c r="O480">
        <f>VLOOKUP(Patientsdetails9[[#This Row],[Patient_ID]],Financials[],5,FALSE)</f>
        <v>6542.9200905164153</v>
      </c>
      <c r="P480">
        <f>VLOOKUP(Patientsdetails9[[#This Row],[Patient_ID]],Financials[],6,FALSE)</f>
        <v>1664.079909483585</v>
      </c>
      <c r="Q480" t="str">
        <f>+_xlfn.XLOOKUP(Patientsdetails9[[#This Row],[Patient_ID]],Hospitalvisits[Patient_ID],Hospitalvisits[Hospital_Bed])</f>
        <v>Semi-Private Room</v>
      </c>
      <c r="R480">
        <f>_xlfn.XLOOKUP(Patientsdetails9[[#This Row],[Patient_ID]],Hospitalvisits[Patient_ID],Hospitalvisits[Doctor_ID])</f>
        <v>155</v>
      </c>
      <c r="S480" t="str">
        <f>_xlfn.XLOOKUP(Patientsdetails9[[#This Row],[Doctor ID]],Medicals[Doctor_ID],Medicals[Department])</f>
        <v>Neurology</v>
      </c>
      <c r="T480">
        <f>_xlfn.XLOOKUP(Patientsdetails9[[#This Row],[Doctor ID]],Medicals[Doctor_ID],Medicals[Nurse_to_Patient_Ratio])</f>
        <v>12</v>
      </c>
      <c r="U480" t="str">
        <f>IFERROR(_xlfn.XLOOKUP(Patientsdetails9[[#This Row],[Patient_ID]],Emergency[Patient_ID],Emergency[ER_Visit_ID]),"No Visit")</f>
        <v>No Visit</v>
      </c>
    </row>
    <row r="481" spans="1:21">
      <c r="A481">
        <v>534</v>
      </c>
      <c r="B481" t="s">
        <v>547</v>
      </c>
      <c r="C481">
        <v>34</v>
      </c>
      <c r="D481" t="s">
        <v>9</v>
      </c>
      <c r="E481" t="s">
        <v>13</v>
      </c>
      <c r="F481">
        <v>29.150419670955081</v>
      </c>
      <c r="G481">
        <v>5</v>
      </c>
      <c r="H481">
        <v>3</v>
      </c>
      <c r="I481">
        <f>_xlfn.XLOOKUP(Patientsdetails9[[#This Row],[Patient_ID]],Hospitalvisits[Patient_ID],Hospitalvisits[Admission_Date])</f>
        <v>44749</v>
      </c>
      <c r="J481">
        <f>_xlfn.XLOOKUP(Patientsdetails9[[#This Row],[Patient_ID]],Hospitalvisits[Patient_ID],Hospitalvisits[Discharge_Date])</f>
        <v>44757</v>
      </c>
      <c r="K481">
        <f>Patientsdetails9[[#This Row],[Discharge Date]]-Patientsdetails9[[#This Row],[Admission Date]]</f>
        <v>8</v>
      </c>
      <c r="L481" t="str">
        <f>_xlfn.XLOOKUP(Patientsdetails9[[#This Row],[Patient_ID]],Hospitalvisits[Patient_ID],Hospitalvisits[Medical_Condition])</f>
        <v>Cancer</v>
      </c>
      <c r="M481" t="str">
        <f>_xlfn.XLOOKUP(Patientsdetails9[[#This Row],[Patient_ID]],Hospitalvisits[Patient_ID],Hospitalvisits[Department])</f>
        <v>Oncology</v>
      </c>
      <c r="N481">
        <f>_xlfn.XLOOKUP(Patientsdetails9[[#This Row],[Patient_ID]],Financials[Patient_ID],Financials[Total_Bill_Amount])</f>
        <v>12879</v>
      </c>
      <c r="O481">
        <f>VLOOKUP(Patientsdetails9[[#This Row],[Patient_ID]],Financials[],5,FALSE)</f>
        <v>10238.14141359293</v>
      </c>
      <c r="P481">
        <f>VLOOKUP(Patientsdetails9[[#This Row],[Patient_ID]],Financials[],6,FALSE)</f>
        <v>2640.8585864070678</v>
      </c>
      <c r="Q481" t="str">
        <f>+_xlfn.XLOOKUP(Patientsdetails9[[#This Row],[Patient_ID]],Hospitalvisits[Patient_ID],Hospitalvisits[Hospital_Bed])</f>
        <v>ICU</v>
      </c>
      <c r="R481">
        <f>_xlfn.XLOOKUP(Patientsdetails9[[#This Row],[Patient_ID]],Hospitalvisits[Patient_ID],Hospitalvisits[Doctor_ID])</f>
        <v>49</v>
      </c>
      <c r="S481" t="str">
        <f>_xlfn.XLOOKUP(Patientsdetails9[[#This Row],[Doctor ID]],Medicals[Doctor_ID],Medicals[Department])</f>
        <v>Oncology</v>
      </c>
      <c r="T481">
        <f>_xlfn.XLOOKUP(Patientsdetails9[[#This Row],[Doctor ID]],Medicals[Doctor_ID],Medicals[Nurse_to_Patient_Ratio])</f>
        <v>22</v>
      </c>
      <c r="U481">
        <f>IFERROR(_xlfn.XLOOKUP(Patientsdetails9[[#This Row],[Patient_ID]],Emergency[Patient_ID],Emergency[ER_Visit_ID]),"No Visit")</f>
        <v>921</v>
      </c>
    </row>
    <row r="482" spans="1:21">
      <c r="A482">
        <v>535</v>
      </c>
      <c r="B482" t="s">
        <v>548</v>
      </c>
      <c r="C482">
        <v>42</v>
      </c>
      <c r="D482" t="s">
        <v>12</v>
      </c>
      <c r="E482" t="s">
        <v>10</v>
      </c>
      <c r="F482">
        <v>36.794414594825412</v>
      </c>
      <c r="G482">
        <v>1</v>
      </c>
      <c r="H482">
        <v>4</v>
      </c>
      <c r="I482">
        <f>_xlfn.XLOOKUP(Patientsdetails9[[#This Row],[Patient_ID]],Hospitalvisits[Patient_ID],Hospitalvisits[Admission_Date])</f>
        <v>44728</v>
      </c>
      <c r="J482">
        <f>_xlfn.XLOOKUP(Patientsdetails9[[#This Row],[Patient_ID]],Hospitalvisits[Patient_ID],Hospitalvisits[Discharge_Date])</f>
        <v>44739</v>
      </c>
      <c r="K482">
        <f>Patientsdetails9[[#This Row],[Discharge Date]]-Patientsdetails9[[#This Row],[Admission Date]]</f>
        <v>11</v>
      </c>
      <c r="L482" t="str">
        <f>_xlfn.XLOOKUP(Patientsdetails9[[#This Row],[Patient_ID]],Hospitalvisits[Patient_ID],Hospitalvisits[Medical_Condition])</f>
        <v>Seizures</v>
      </c>
      <c r="M482" t="str">
        <f>_xlfn.XLOOKUP(Patientsdetails9[[#This Row],[Patient_ID]],Hospitalvisits[Patient_ID],Hospitalvisits[Department])</f>
        <v>Neurology</v>
      </c>
      <c r="N482">
        <f>_xlfn.XLOOKUP(Patientsdetails9[[#This Row],[Patient_ID]],Financials[Patient_ID],Financials[Total_Bill_Amount])</f>
        <v>27656</v>
      </c>
      <c r="O482">
        <f>VLOOKUP(Patientsdetails9[[#This Row],[Patient_ID]],Financials[],5,FALSE)</f>
        <v>18466.610276327599</v>
      </c>
      <c r="P482">
        <f>VLOOKUP(Patientsdetails9[[#This Row],[Patient_ID]],Financials[],6,FALSE)</f>
        <v>9189.3897236724006</v>
      </c>
      <c r="Q482" t="str">
        <f>+_xlfn.XLOOKUP(Patientsdetails9[[#This Row],[Patient_ID]],Hospitalvisits[Patient_ID],Hospitalvisits[Hospital_Bed])</f>
        <v>ICU</v>
      </c>
      <c r="R482">
        <f>_xlfn.XLOOKUP(Patientsdetails9[[#This Row],[Patient_ID]],Hospitalvisits[Patient_ID],Hospitalvisits[Doctor_ID])</f>
        <v>8</v>
      </c>
      <c r="S482" t="str">
        <f>_xlfn.XLOOKUP(Patientsdetails9[[#This Row],[Doctor ID]],Medicals[Doctor_ID],Medicals[Department])</f>
        <v>Emergency</v>
      </c>
      <c r="T482">
        <f>_xlfn.XLOOKUP(Patientsdetails9[[#This Row],[Doctor ID]],Medicals[Doctor_ID],Medicals[Nurse_to_Patient_Ratio])</f>
        <v>18</v>
      </c>
      <c r="U482">
        <f>IFERROR(_xlfn.XLOOKUP(Patientsdetails9[[#This Row],[Patient_ID]],Emergency[Patient_ID],Emergency[ER_Visit_ID]),"No Visit")</f>
        <v>156</v>
      </c>
    </row>
    <row r="483" spans="1:21">
      <c r="A483">
        <v>537</v>
      </c>
      <c r="B483" t="s">
        <v>550</v>
      </c>
      <c r="C483">
        <v>47</v>
      </c>
      <c r="D483" t="s">
        <v>9</v>
      </c>
      <c r="E483" t="s">
        <v>16</v>
      </c>
      <c r="F483">
        <v>21.907642571194501</v>
      </c>
      <c r="G483">
        <v>4</v>
      </c>
      <c r="H483">
        <v>7</v>
      </c>
      <c r="I483">
        <f>_xlfn.XLOOKUP(Patientsdetails9[[#This Row],[Patient_ID]],Hospitalvisits[Patient_ID],Hospitalvisits[Admission_Date])</f>
        <v>44756</v>
      </c>
      <c r="J483">
        <f>_xlfn.XLOOKUP(Patientsdetails9[[#This Row],[Patient_ID]],Hospitalvisits[Patient_ID],Hospitalvisits[Discharge_Date])</f>
        <v>44764</v>
      </c>
      <c r="K483">
        <f>Patientsdetails9[[#This Row],[Discharge Date]]-Patientsdetails9[[#This Row],[Admission Date]]</f>
        <v>8</v>
      </c>
      <c r="L483" t="str">
        <f>_xlfn.XLOOKUP(Patientsdetails9[[#This Row],[Patient_ID]],Hospitalvisits[Patient_ID],Hospitalvisits[Medical_Condition])</f>
        <v>Internal Bleeding</v>
      </c>
      <c r="M483" t="str">
        <f>_xlfn.XLOOKUP(Patientsdetails9[[#This Row],[Patient_ID]],Hospitalvisits[Patient_ID],Hospitalvisits[Department])</f>
        <v>Emergency</v>
      </c>
      <c r="N483">
        <f>_xlfn.XLOOKUP(Patientsdetails9[[#This Row],[Patient_ID]],Financials[Patient_ID],Financials[Total_Bill_Amount])</f>
        <v>14596</v>
      </c>
      <c r="O483">
        <f>VLOOKUP(Patientsdetails9[[#This Row],[Patient_ID]],Financials[],5,FALSE)</f>
        <v>7532.8084580318146</v>
      </c>
      <c r="P483">
        <f>VLOOKUP(Patientsdetails9[[#This Row],[Patient_ID]],Financials[],6,FALSE)</f>
        <v>7063.1915419681854</v>
      </c>
      <c r="Q483" t="str">
        <f>+_xlfn.XLOOKUP(Patientsdetails9[[#This Row],[Patient_ID]],Hospitalvisits[Patient_ID],Hospitalvisits[Hospital_Bed])</f>
        <v>Semi-Private Room</v>
      </c>
      <c r="R483">
        <f>_xlfn.XLOOKUP(Patientsdetails9[[#This Row],[Patient_ID]],Hospitalvisits[Patient_ID],Hospitalvisits[Doctor_ID])</f>
        <v>192</v>
      </c>
      <c r="S483" t="str">
        <f>_xlfn.XLOOKUP(Patientsdetails9[[#This Row],[Doctor ID]],Medicals[Doctor_ID],Medicals[Department])</f>
        <v>Emergency</v>
      </c>
      <c r="T483">
        <f>_xlfn.XLOOKUP(Patientsdetails9[[#This Row],[Doctor ID]],Medicals[Doctor_ID],Medicals[Nurse_to_Patient_Ratio])</f>
        <v>15</v>
      </c>
      <c r="U483" t="str">
        <f>IFERROR(_xlfn.XLOOKUP(Patientsdetails9[[#This Row],[Patient_ID]],Emergency[Patient_ID],Emergency[ER_Visit_ID]),"No Visit")</f>
        <v>No Visit</v>
      </c>
    </row>
    <row r="484" spans="1:21">
      <c r="A484">
        <v>539</v>
      </c>
      <c r="B484" t="s">
        <v>552</v>
      </c>
      <c r="C484">
        <v>54</v>
      </c>
      <c r="D484" t="s">
        <v>12</v>
      </c>
      <c r="E484" t="s">
        <v>13</v>
      </c>
      <c r="F484">
        <v>28.525167906112081</v>
      </c>
      <c r="G484">
        <v>4</v>
      </c>
      <c r="H484">
        <v>6</v>
      </c>
      <c r="I484">
        <f>_xlfn.XLOOKUP(Patientsdetails9[[#This Row],[Patient_ID]],Hospitalvisits[Patient_ID],Hospitalvisits[Admission_Date])</f>
        <v>44658</v>
      </c>
      <c r="J484">
        <f>_xlfn.XLOOKUP(Patientsdetails9[[#This Row],[Patient_ID]],Hospitalvisits[Patient_ID],Hospitalvisits[Discharge_Date])</f>
        <v>44665</v>
      </c>
      <c r="K484">
        <f>Patientsdetails9[[#This Row],[Discharge Date]]-Patientsdetails9[[#This Row],[Admission Date]]</f>
        <v>7</v>
      </c>
      <c r="L484" t="str">
        <f>_xlfn.XLOOKUP(Patientsdetails9[[#This Row],[Patient_ID]],Hospitalvisits[Patient_ID],Hospitalvisits[Medical_Condition])</f>
        <v>Internal Bleeding</v>
      </c>
      <c r="M484" t="str">
        <f>_xlfn.XLOOKUP(Patientsdetails9[[#This Row],[Patient_ID]],Hospitalvisits[Patient_ID],Hospitalvisits[Department])</f>
        <v>Emergency</v>
      </c>
      <c r="N484">
        <f>_xlfn.XLOOKUP(Patientsdetails9[[#This Row],[Patient_ID]],Financials[Patient_ID],Financials[Total_Bill_Amount])</f>
        <v>19271</v>
      </c>
      <c r="O484">
        <f>VLOOKUP(Patientsdetails9[[#This Row],[Patient_ID]],Financials[],5,FALSE)</f>
        <v>10114.68392965254</v>
      </c>
      <c r="P484">
        <f>VLOOKUP(Patientsdetails9[[#This Row],[Patient_ID]],Financials[],6,FALSE)</f>
        <v>9156.3160703474623</v>
      </c>
      <c r="Q484" t="str">
        <f>+_xlfn.XLOOKUP(Patientsdetails9[[#This Row],[Patient_ID]],Hospitalvisits[Patient_ID],Hospitalvisits[Hospital_Bed])</f>
        <v>ICU</v>
      </c>
      <c r="R484">
        <f>_xlfn.XLOOKUP(Patientsdetails9[[#This Row],[Patient_ID]],Hospitalvisits[Patient_ID],Hospitalvisits[Doctor_ID])</f>
        <v>64</v>
      </c>
      <c r="S484" t="str">
        <f>_xlfn.XLOOKUP(Patientsdetails9[[#This Row],[Doctor ID]],Medicals[Doctor_ID],Medicals[Department])</f>
        <v>Neurology</v>
      </c>
      <c r="T484">
        <f>_xlfn.XLOOKUP(Patientsdetails9[[#This Row],[Doctor ID]],Medicals[Doctor_ID],Medicals[Nurse_to_Patient_Ratio])</f>
        <v>5</v>
      </c>
      <c r="U484">
        <f>IFERROR(_xlfn.XLOOKUP(Patientsdetails9[[#This Row],[Patient_ID]],Emergency[Patient_ID],Emergency[ER_Visit_ID]),"No Visit")</f>
        <v>1069</v>
      </c>
    </row>
    <row r="485" spans="1:21">
      <c r="A485">
        <v>540</v>
      </c>
      <c r="B485" t="s">
        <v>553</v>
      </c>
      <c r="C485">
        <v>60</v>
      </c>
      <c r="D485" t="s">
        <v>9</v>
      </c>
      <c r="E485" t="s">
        <v>13</v>
      </c>
      <c r="F485">
        <v>32.60238304113242</v>
      </c>
      <c r="G485">
        <v>1</v>
      </c>
      <c r="H485">
        <v>2</v>
      </c>
      <c r="I485">
        <f>_xlfn.XLOOKUP(Patientsdetails9[[#This Row],[Patient_ID]],Hospitalvisits[Patient_ID],Hospitalvisits[Admission_Date])</f>
        <v>44946</v>
      </c>
      <c r="J485">
        <f>_xlfn.XLOOKUP(Patientsdetails9[[#This Row],[Patient_ID]],Hospitalvisits[Patient_ID],Hospitalvisits[Discharge_Date])</f>
        <v>44953</v>
      </c>
      <c r="K485">
        <f>Patientsdetails9[[#This Row],[Discharge Date]]-Patientsdetails9[[#This Row],[Admission Date]]</f>
        <v>7</v>
      </c>
      <c r="L485" t="str">
        <f>_xlfn.XLOOKUP(Patientsdetails9[[#This Row],[Patient_ID]],Hospitalvisits[Patient_ID],Hospitalvisits[Medical_Condition])</f>
        <v>Heart Disease</v>
      </c>
      <c r="M485" t="str">
        <f>_xlfn.XLOOKUP(Patientsdetails9[[#This Row],[Patient_ID]],Hospitalvisits[Patient_ID],Hospitalvisits[Department])</f>
        <v>Cardiology</v>
      </c>
      <c r="N485">
        <f>_xlfn.XLOOKUP(Patientsdetails9[[#This Row],[Patient_ID]],Financials[Patient_ID],Financials[Total_Bill_Amount])</f>
        <v>28181</v>
      </c>
      <c r="O485">
        <f>VLOOKUP(Patientsdetails9[[#This Row],[Patient_ID]],Financials[],5,FALSE)</f>
        <v>18583.309981399729</v>
      </c>
      <c r="P485">
        <f>VLOOKUP(Patientsdetails9[[#This Row],[Patient_ID]],Financials[],6,FALSE)</f>
        <v>9597.6900186002713</v>
      </c>
      <c r="Q485" t="str">
        <f>+_xlfn.XLOOKUP(Patientsdetails9[[#This Row],[Patient_ID]],Hospitalvisits[Patient_ID],Hospitalvisits[Hospital_Bed])</f>
        <v>General Ward</v>
      </c>
      <c r="R485">
        <f>_xlfn.XLOOKUP(Patientsdetails9[[#This Row],[Patient_ID]],Hospitalvisits[Patient_ID],Hospitalvisits[Doctor_ID])</f>
        <v>9</v>
      </c>
      <c r="S485" t="str">
        <f>_xlfn.XLOOKUP(Patientsdetails9[[#This Row],[Doctor ID]],Medicals[Doctor_ID],Medicals[Department])</f>
        <v>Orthopedics</v>
      </c>
      <c r="T485">
        <f>_xlfn.XLOOKUP(Patientsdetails9[[#This Row],[Doctor ID]],Medicals[Doctor_ID],Medicals[Nurse_to_Patient_Ratio])</f>
        <v>21</v>
      </c>
      <c r="U485">
        <f>IFERROR(_xlfn.XLOOKUP(Patientsdetails9[[#This Row],[Patient_ID]],Emergency[Patient_ID],Emergency[ER_Visit_ID]),"No Visit")</f>
        <v>225</v>
      </c>
    </row>
    <row r="486" spans="1:21">
      <c r="A486">
        <v>541</v>
      </c>
      <c r="B486" t="s">
        <v>554</v>
      </c>
      <c r="C486">
        <v>15</v>
      </c>
      <c r="D486" t="s">
        <v>12</v>
      </c>
      <c r="E486" t="s">
        <v>10</v>
      </c>
      <c r="F486">
        <v>37.893852839627222</v>
      </c>
      <c r="G486">
        <v>2</v>
      </c>
      <c r="H486">
        <v>5</v>
      </c>
      <c r="I486">
        <f>_xlfn.XLOOKUP(Patientsdetails9[[#This Row],[Patient_ID]],Hospitalvisits[Patient_ID],Hospitalvisits[Admission_Date])</f>
        <v>44575</v>
      </c>
      <c r="J486">
        <f>_xlfn.XLOOKUP(Patientsdetails9[[#This Row],[Patient_ID]],Hospitalvisits[Patient_ID],Hospitalvisits[Discharge_Date])</f>
        <v>44580</v>
      </c>
      <c r="K486">
        <f>Patientsdetails9[[#This Row],[Discharge Date]]-Patientsdetails9[[#This Row],[Admission Date]]</f>
        <v>5</v>
      </c>
      <c r="L486" t="str">
        <f>_xlfn.XLOOKUP(Patientsdetails9[[#This Row],[Patient_ID]],Hospitalvisits[Patient_ID],Hospitalvisits[Medical_Condition])</f>
        <v>Heart Disease</v>
      </c>
      <c r="M486" t="str">
        <f>_xlfn.XLOOKUP(Patientsdetails9[[#This Row],[Patient_ID]],Hospitalvisits[Patient_ID],Hospitalvisits[Department])</f>
        <v>Cardiology</v>
      </c>
      <c r="N486">
        <f>_xlfn.XLOOKUP(Patientsdetails9[[#This Row],[Patient_ID]],Financials[Patient_ID],Financials[Total_Bill_Amount])</f>
        <v>28942</v>
      </c>
      <c r="O486">
        <f>VLOOKUP(Patientsdetails9[[#This Row],[Patient_ID]],Financials[],5,FALSE)</f>
        <v>24643.376699585551</v>
      </c>
      <c r="P486">
        <f>VLOOKUP(Patientsdetails9[[#This Row],[Patient_ID]],Financials[],6,FALSE)</f>
        <v>4298.6233004144487</v>
      </c>
      <c r="Q486" t="str">
        <f>+_xlfn.XLOOKUP(Patientsdetails9[[#This Row],[Patient_ID]],Hospitalvisits[Patient_ID],Hospitalvisits[Hospital_Bed])</f>
        <v>Private Room</v>
      </c>
      <c r="R486">
        <f>_xlfn.XLOOKUP(Patientsdetails9[[#This Row],[Patient_ID]],Hospitalvisits[Patient_ID],Hospitalvisits[Doctor_ID])</f>
        <v>199</v>
      </c>
      <c r="S486" t="str">
        <f>_xlfn.XLOOKUP(Patientsdetails9[[#This Row],[Doctor ID]],Medicals[Doctor_ID],Medicals[Department])</f>
        <v>Neurology</v>
      </c>
      <c r="T486">
        <f>_xlfn.XLOOKUP(Patientsdetails9[[#This Row],[Doctor ID]],Medicals[Doctor_ID],Medicals[Nurse_to_Patient_Ratio])</f>
        <v>30</v>
      </c>
      <c r="U486" t="str">
        <f>IFERROR(_xlfn.XLOOKUP(Patientsdetails9[[#This Row],[Patient_ID]],Emergency[Patient_ID],Emergency[ER_Visit_ID]),"No Visit")</f>
        <v>No Visit</v>
      </c>
    </row>
    <row r="487" spans="1:21">
      <c r="A487">
        <v>542</v>
      </c>
      <c r="B487" t="s">
        <v>555</v>
      </c>
      <c r="C487">
        <v>53</v>
      </c>
      <c r="D487" t="s">
        <v>9</v>
      </c>
      <c r="E487" t="s">
        <v>10</v>
      </c>
      <c r="F487">
        <v>28.08905150981543</v>
      </c>
      <c r="G487">
        <v>0</v>
      </c>
      <c r="H487">
        <v>8</v>
      </c>
      <c r="I487">
        <f>_xlfn.XLOOKUP(Patientsdetails9[[#This Row],[Patient_ID]],Hospitalvisits[Patient_ID],Hospitalvisits[Admission_Date])</f>
        <v>44902</v>
      </c>
      <c r="J487">
        <f>_xlfn.XLOOKUP(Patientsdetails9[[#This Row],[Patient_ID]],Hospitalvisits[Patient_ID],Hospitalvisits[Discharge_Date])</f>
        <v>44907</v>
      </c>
      <c r="K487">
        <f>Patientsdetails9[[#This Row],[Discharge Date]]-Patientsdetails9[[#This Row],[Admission Date]]</f>
        <v>5</v>
      </c>
      <c r="L487" t="str">
        <f>_xlfn.XLOOKUP(Patientsdetails9[[#This Row],[Patient_ID]],Hospitalvisits[Patient_ID],Hospitalvisits[Medical_Condition])</f>
        <v>Fracture</v>
      </c>
      <c r="M487" t="str">
        <f>_xlfn.XLOOKUP(Patientsdetails9[[#This Row],[Patient_ID]],Hospitalvisits[Patient_ID],Hospitalvisits[Department])</f>
        <v>Orthopedics</v>
      </c>
      <c r="N487">
        <f>_xlfn.XLOOKUP(Patientsdetails9[[#This Row],[Patient_ID]],Financials[Patient_ID],Financials[Total_Bill_Amount])</f>
        <v>6549</v>
      </c>
      <c r="O487">
        <f>VLOOKUP(Patientsdetails9[[#This Row],[Patient_ID]],Financials[],5,FALSE)</f>
        <v>4159.9039185334514</v>
      </c>
      <c r="P487">
        <f>VLOOKUP(Patientsdetails9[[#This Row],[Patient_ID]],Financials[],6,FALSE)</f>
        <v>2389.0960814665491</v>
      </c>
      <c r="Q487" t="str">
        <f>+_xlfn.XLOOKUP(Patientsdetails9[[#This Row],[Patient_ID]],Hospitalvisits[Patient_ID],Hospitalvisits[Hospital_Bed])</f>
        <v>Private Room</v>
      </c>
      <c r="R487">
        <f>_xlfn.XLOOKUP(Patientsdetails9[[#This Row],[Patient_ID]],Hospitalvisits[Patient_ID],Hospitalvisits[Doctor_ID])</f>
        <v>172</v>
      </c>
      <c r="S487" t="str">
        <f>_xlfn.XLOOKUP(Patientsdetails9[[#This Row],[Doctor ID]],Medicals[Doctor_ID],Medicals[Department])</f>
        <v>Pediatrics</v>
      </c>
      <c r="T487">
        <f>_xlfn.XLOOKUP(Patientsdetails9[[#This Row],[Doctor ID]],Medicals[Doctor_ID],Medicals[Nurse_to_Patient_Ratio])</f>
        <v>10</v>
      </c>
      <c r="U487" t="str">
        <f>IFERROR(_xlfn.XLOOKUP(Patientsdetails9[[#This Row],[Patient_ID]],Emergency[Patient_ID],Emergency[ER_Visit_ID]),"No Visit")</f>
        <v>No Visit</v>
      </c>
    </row>
    <row r="488" spans="1:21">
      <c r="A488">
        <v>543</v>
      </c>
      <c r="B488" t="s">
        <v>556</v>
      </c>
      <c r="C488">
        <v>26</v>
      </c>
      <c r="D488" t="s">
        <v>12</v>
      </c>
      <c r="E488" t="s">
        <v>18</v>
      </c>
      <c r="F488">
        <v>24.949326141281031</v>
      </c>
      <c r="G488">
        <v>5</v>
      </c>
      <c r="H488">
        <v>6</v>
      </c>
      <c r="I488">
        <f>_xlfn.XLOOKUP(Patientsdetails9[[#This Row],[Patient_ID]],Hospitalvisits[Patient_ID],Hospitalvisits[Admission_Date])</f>
        <v>45270</v>
      </c>
      <c r="J488">
        <f>_xlfn.XLOOKUP(Patientsdetails9[[#This Row],[Patient_ID]],Hospitalvisits[Patient_ID],Hospitalvisits[Discharge_Date])</f>
        <v>45278</v>
      </c>
      <c r="K488">
        <f>Patientsdetails9[[#This Row],[Discharge Date]]-Patientsdetails9[[#This Row],[Admission Date]]</f>
        <v>8</v>
      </c>
      <c r="L488" t="str">
        <f>_xlfn.XLOOKUP(Patientsdetails9[[#This Row],[Patient_ID]],Hospitalvisits[Patient_ID],Hospitalvisits[Medical_Condition])</f>
        <v>Stroke</v>
      </c>
      <c r="M488" t="str">
        <f>_xlfn.XLOOKUP(Patientsdetails9[[#This Row],[Patient_ID]],Hospitalvisits[Patient_ID],Hospitalvisits[Department])</f>
        <v>Neurology</v>
      </c>
      <c r="N488">
        <f>_xlfn.XLOOKUP(Patientsdetails9[[#This Row],[Patient_ID]],Financials[Patient_ID],Financials[Total_Bill_Amount])</f>
        <v>17331</v>
      </c>
      <c r="O488">
        <f>VLOOKUP(Patientsdetails9[[#This Row],[Patient_ID]],Financials[],5,FALSE)</f>
        <v>13003.464691089381</v>
      </c>
      <c r="P488">
        <f>VLOOKUP(Patientsdetails9[[#This Row],[Patient_ID]],Financials[],6,FALSE)</f>
        <v>4327.5353089106156</v>
      </c>
      <c r="Q488" t="str">
        <f>+_xlfn.XLOOKUP(Patientsdetails9[[#This Row],[Patient_ID]],Hospitalvisits[Patient_ID],Hospitalvisits[Hospital_Bed])</f>
        <v>Private Room</v>
      </c>
      <c r="R488">
        <f>_xlfn.XLOOKUP(Patientsdetails9[[#This Row],[Patient_ID]],Hospitalvisits[Patient_ID],Hospitalvisits[Doctor_ID])</f>
        <v>127</v>
      </c>
      <c r="S488" t="str">
        <f>_xlfn.XLOOKUP(Patientsdetails9[[#This Row],[Doctor ID]],Medicals[Doctor_ID],Medicals[Department])</f>
        <v>Orthopedics</v>
      </c>
      <c r="T488">
        <f>_xlfn.XLOOKUP(Patientsdetails9[[#This Row],[Doctor ID]],Medicals[Doctor_ID],Medicals[Nurse_to_Patient_Ratio])</f>
        <v>16</v>
      </c>
      <c r="U488">
        <f>IFERROR(_xlfn.XLOOKUP(Patientsdetails9[[#This Row],[Patient_ID]],Emergency[Patient_ID],Emergency[ER_Visit_ID]),"No Visit")</f>
        <v>1145</v>
      </c>
    </row>
    <row r="489" spans="1:21">
      <c r="A489">
        <v>544</v>
      </c>
      <c r="B489" t="s">
        <v>557</v>
      </c>
      <c r="C489">
        <v>32</v>
      </c>
      <c r="D489" t="s">
        <v>9</v>
      </c>
      <c r="E489" t="s">
        <v>10</v>
      </c>
      <c r="F489">
        <v>39.865890259170527</v>
      </c>
      <c r="G489">
        <v>0</v>
      </c>
      <c r="H489">
        <v>8</v>
      </c>
      <c r="I489">
        <f>_xlfn.XLOOKUP(Patientsdetails9[[#This Row],[Patient_ID]],Hospitalvisits[Patient_ID],Hospitalvisits[Admission_Date])</f>
        <v>44874</v>
      </c>
      <c r="J489">
        <f>_xlfn.XLOOKUP(Patientsdetails9[[#This Row],[Patient_ID]],Hospitalvisits[Patient_ID],Hospitalvisits[Discharge_Date])</f>
        <v>44880</v>
      </c>
      <c r="K489">
        <f>Patientsdetails9[[#This Row],[Discharge Date]]-Patientsdetails9[[#This Row],[Admission Date]]</f>
        <v>6</v>
      </c>
      <c r="L489" t="str">
        <f>_xlfn.XLOOKUP(Patientsdetails9[[#This Row],[Patient_ID]],Hospitalvisits[Patient_ID],Hospitalvisits[Medical_Condition])</f>
        <v>Seizures</v>
      </c>
      <c r="M489" t="str">
        <f>_xlfn.XLOOKUP(Patientsdetails9[[#This Row],[Patient_ID]],Hospitalvisits[Patient_ID],Hospitalvisits[Department])</f>
        <v>Neurology</v>
      </c>
      <c r="N489">
        <f>_xlfn.XLOOKUP(Patientsdetails9[[#This Row],[Patient_ID]],Financials[Patient_ID],Financials[Total_Bill_Amount])</f>
        <v>5291</v>
      </c>
      <c r="O489">
        <f>VLOOKUP(Patientsdetails9[[#This Row],[Patient_ID]],Financials[],5,FALSE)</f>
        <v>4654.0601989144589</v>
      </c>
      <c r="P489">
        <f>VLOOKUP(Patientsdetails9[[#This Row],[Patient_ID]],Financials[],6,FALSE)</f>
        <v>636.93980108554115</v>
      </c>
      <c r="Q489" t="str">
        <f>+_xlfn.XLOOKUP(Patientsdetails9[[#This Row],[Patient_ID]],Hospitalvisits[Patient_ID],Hospitalvisits[Hospital_Bed])</f>
        <v>General Ward</v>
      </c>
      <c r="R489">
        <f>_xlfn.XLOOKUP(Patientsdetails9[[#This Row],[Patient_ID]],Hospitalvisits[Patient_ID],Hospitalvisits[Doctor_ID])</f>
        <v>195</v>
      </c>
      <c r="S489" t="str">
        <f>_xlfn.XLOOKUP(Patientsdetails9[[#This Row],[Doctor ID]],Medicals[Doctor_ID],Medicals[Department])</f>
        <v>Orthopedics</v>
      </c>
      <c r="T489">
        <f>_xlfn.XLOOKUP(Patientsdetails9[[#This Row],[Doctor ID]],Medicals[Doctor_ID],Medicals[Nurse_to_Patient_Ratio])</f>
        <v>11</v>
      </c>
      <c r="U489" t="str">
        <f>IFERROR(_xlfn.XLOOKUP(Patientsdetails9[[#This Row],[Patient_ID]],Emergency[Patient_ID],Emergency[ER_Visit_ID]),"No Visit")</f>
        <v>No Visit</v>
      </c>
    </row>
    <row r="490" spans="1:21">
      <c r="A490">
        <v>545</v>
      </c>
      <c r="B490" t="s">
        <v>558</v>
      </c>
      <c r="C490">
        <v>12</v>
      </c>
      <c r="D490" t="s">
        <v>9</v>
      </c>
      <c r="E490" t="s">
        <v>10</v>
      </c>
      <c r="F490">
        <v>35.102529455966057</v>
      </c>
      <c r="G490">
        <v>4</v>
      </c>
      <c r="H490">
        <v>6</v>
      </c>
      <c r="I490">
        <f>_xlfn.XLOOKUP(Patientsdetails9[[#This Row],[Patient_ID]],Hospitalvisits[Patient_ID],Hospitalvisits[Admission_Date])</f>
        <v>44788</v>
      </c>
      <c r="J490">
        <f>_xlfn.XLOOKUP(Patientsdetails9[[#This Row],[Patient_ID]],Hospitalvisits[Patient_ID],Hospitalvisits[Discharge_Date])</f>
        <v>44798</v>
      </c>
      <c r="K490">
        <f>Patientsdetails9[[#This Row],[Discharge Date]]-Patientsdetails9[[#This Row],[Admission Date]]</f>
        <v>10</v>
      </c>
      <c r="L490" t="str">
        <f>_xlfn.XLOOKUP(Patientsdetails9[[#This Row],[Patient_ID]],Hospitalvisits[Patient_ID],Hospitalvisits[Medical_Condition])</f>
        <v>Severe Trauma</v>
      </c>
      <c r="M490" t="str">
        <f>_xlfn.XLOOKUP(Patientsdetails9[[#This Row],[Patient_ID]],Hospitalvisits[Patient_ID],Hospitalvisits[Department])</f>
        <v>Emergency</v>
      </c>
      <c r="N490">
        <f>_xlfn.XLOOKUP(Patientsdetails9[[#This Row],[Patient_ID]],Financials[Patient_ID],Financials[Total_Bill_Amount])</f>
        <v>32410</v>
      </c>
      <c r="O490">
        <f>VLOOKUP(Patientsdetails9[[#This Row],[Patient_ID]],Financials[],5,FALSE)</f>
        <v>16232.31684342997</v>
      </c>
      <c r="P490">
        <f>VLOOKUP(Patientsdetails9[[#This Row],[Patient_ID]],Financials[],6,FALSE)</f>
        <v>16177.68315657003</v>
      </c>
      <c r="Q490" t="str">
        <f>+_xlfn.XLOOKUP(Patientsdetails9[[#This Row],[Patient_ID]],Hospitalvisits[Patient_ID],Hospitalvisits[Hospital_Bed])</f>
        <v>General Ward</v>
      </c>
      <c r="R490">
        <f>_xlfn.XLOOKUP(Patientsdetails9[[#This Row],[Patient_ID]],Hospitalvisits[Patient_ID],Hospitalvisits[Doctor_ID])</f>
        <v>189</v>
      </c>
      <c r="S490" t="str">
        <f>_xlfn.XLOOKUP(Patientsdetails9[[#This Row],[Doctor ID]],Medicals[Doctor_ID],Medicals[Department])</f>
        <v>Neurology</v>
      </c>
      <c r="T490">
        <f>_xlfn.XLOOKUP(Patientsdetails9[[#This Row],[Doctor ID]],Medicals[Doctor_ID],Medicals[Nurse_to_Patient_Ratio])</f>
        <v>30</v>
      </c>
      <c r="U490">
        <f>IFERROR(_xlfn.XLOOKUP(Patientsdetails9[[#This Row],[Patient_ID]],Emergency[Patient_ID],Emergency[ER_Visit_ID]),"No Visit")</f>
        <v>227</v>
      </c>
    </row>
    <row r="491" spans="1:21">
      <c r="A491">
        <v>546</v>
      </c>
      <c r="B491" t="s">
        <v>559</v>
      </c>
      <c r="C491">
        <v>22</v>
      </c>
      <c r="D491" t="s">
        <v>12</v>
      </c>
      <c r="E491" t="s">
        <v>16</v>
      </c>
      <c r="F491">
        <v>21.912215396210328</v>
      </c>
      <c r="G491">
        <v>5</v>
      </c>
      <c r="H491">
        <v>5</v>
      </c>
      <c r="I491">
        <f>_xlfn.XLOOKUP(Patientsdetails9[[#This Row],[Patient_ID]],Hospitalvisits[Patient_ID],Hospitalvisits[Admission_Date])</f>
        <v>44849</v>
      </c>
      <c r="J491">
        <f>_xlfn.XLOOKUP(Patientsdetails9[[#This Row],[Patient_ID]],Hospitalvisits[Patient_ID],Hospitalvisits[Discharge_Date])</f>
        <v>44861</v>
      </c>
      <c r="K491">
        <f>Patientsdetails9[[#This Row],[Discharge Date]]-Patientsdetails9[[#This Row],[Admission Date]]</f>
        <v>12</v>
      </c>
      <c r="L491" t="str">
        <f>_xlfn.XLOOKUP(Patientsdetails9[[#This Row],[Patient_ID]],Hospitalvisits[Patient_ID],Hospitalvisits[Medical_Condition])</f>
        <v>Seizures</v>
      </c>
      <c r="M491" t="str">
        <f>_xlfn.XLOOKUP(Patientsdetails9[[#This Row],[Patient_ID]],Hospitalvisits[Patient_ID],Hospitalvisits[Department])</f>
        <v>Neurology</v>
      </c>
      <c r="N491">
        <f>_xlfn.XLOOKUP(Patientsdetails9[[#This Row],[Patient_ID]],Financials[Patient_ID],Financials[Total_Bill_Amount])</f>
        <v>27627</v>
      </c>
      <c r="O491">
        <f>VLOOKUP(Patientsdetails9[[#This Row],[Patient_ID]],Financials[],5,FALSE)</f>
        <v>24213.01107061989</v>
      </c>
      <c r="P491">
        <f>VLOOKUP(Patientsdetails9[[#This Row],[Patient_ID]],Financials[],6,FALSE)</f>
        <v>3413.9889293801061</v>
      </c>
      <c r="Q491" t="str">
        <f>+_xlfn.XLOOKUP(Patientsdetails9[[#This Row],[Patient_ID]],Hospitalvisits[Patient_ID],Hospitalvisits[Hospital_Bed])</f>
        <v>Semi-Private Room</v>
      </c>
      <c r="R491">
        <f>_xlfn.XLOOKUP(Patientsdetails9[[#This Row],[Patient_ID]],Hospitalvisits[Patient_ID],Hospitalvisits[Doctor_ID])</f>
        <v>54</v>
      </c>
      <c r="S491" t="str">
        <f>_xlfn.XLOOKUP(Patientsdetails9[[#This Row],[Doctor ID]],Medicals[Doctor_ID],Medicals[Department])</f>
        <v>Pediatrics</v>
      </c>
      <c r="T491">
        <f>_xlfn.XLOOKUP(Patientsdetails9[[#This Row],[Doctor ID]],Medicals[Doctor_ID],Medicals[Nurse_to_Patient_Ratio])</f>
        <v>18</v>
      </c>
      <c r="U491">
        <f>IFERROR(_xlfn.XLOOKUP(Patientsdetails9[[#This Row],[Patient_ID]],Emergency[Patient_ID],Emergency[ER_Visit_ID]),"No Visit")</f>
        <v>229</v>
      </c>
    </row>
    <row r="492" spans="1:21">
      <c r="A492">
        <v>547</v>
      </c>
      <c r="B492" t="s">
        <v>560</v>
      </c>
      <c r="C492">
        <v>37</v>
      </c>
      <c r="D492" t="s">
        <v>12</v>
      </c>
      <c r="E492" t="s">
        <v>16</v>
      </c>
      <c r="F492">
        <v>20.011133938777789</v>
      </c>
      <c r="G492">
        <v>2</v>
      </c>
      <c r="H492">
        <v>7</v>
      </c>
      <c r="I492">
        <f>_xlfn.XLOOKUP(Patientsdetails9[[#This Row],[Patient_ID]],Hospitalvisits[Patient_ID],Hospitalvisits[Admission_Date])</f>
        <v>45031</v>
      </c>
      <c r="J492">
        <f>_xlfn.XLOOKUP(Patientsdetails9[[#This Row],[Patient_ID]],Hospitalvisits[Patient_ID],Hospitalvisits[Discharge_Date])</f>
        <v>45037</v>
      </c>
      <c r="K492">
        <f>Patientsdetails9[[#This Row],[Discharge Date]]-Patientsdetails9[[#This Row],[Admission Date]]</f>
        <v>6</v>
      </c>
      <c r="L492" t="str">
        <f>_xlfn.XLOOKUP(Patientsdetails9[[#This Row],[Patient_ID]],Hospitalvisits[Patient_ID],Hospitalvisits[Medical_Condition])</f>
        <v>Internal Bleeding</v>
      </c>
      <c r="M492" t="str">
        <f>_xlfn.XLOOKUP(Patientsdetails9[[#This Row],[Patient_ID]],Hospitalvisits[Patient_ID],Hospitalvisits[Department])</f>
        <v>Emergency</v>
      </c>
      <c r="N492">
        <f>_xlfn.XLOOKUP(Patientsdetails9[[#This Row],[Patient_ID]],Financials[Patient_ID],Financials[Total_Bill_Amount])</f>
        <v>19724</v>
      </c>
      <c r="O492">
        <f>VLOOKUP(Patientsdetails9[[#This Row],[Patient_ID]],Financials[],5,FALSE)</f>
        <v>10804.35880540586</v>
      </c>
      <c r="P492">
        <f>VLOOKUP(Patientsdetails9[[#This Row],[Patient_ID]],Financials[],6,FALSE)</f>
        <v>8919.6411945941381</v>
      </c>
      <c r="Q492" t="str">
        <f>+_xlfn.XLOOKUP(Patientsdetails9[[#This Row],[Patient_ID]],Hospitalvisits[Patient_ID],Hospitalvisits[Hospital_Bed])</f>
        <v>Private Room</v>
      </c>
      <c r="R492">
        <f>_xlfn.XLOOKUP(Patientsdetails9[[#This Row],[Patient_ID]],Hospitalvisits[Patient_ID],Hospitalvisits[Doctor_ID])</f>
        <v>103</v>
      </c>
      <c r="S492" t="str">
        <f>_xlfn.XLOOKUP(Patientsdetails9[[#This Row],[Doctor ID]],Medicals[Doctor_ID],Medicals[Department])</f>
        <v>Oncology</v>
      </c>
      <c r="T492">
        <f>_xlfn.XLOOKUP(Patientsdetails9[[#This Row],[Doctor ID]],Medicals[Doctor_ID],Medicals[Nurse_to_Patient_Ratio])</f>
        <v>30</v>
      </c>
      <c r="U492">
        <f>IFERROR(_xlfn.XLOOKUP(Patientsdetails9[[#This Row],[Patient_ID]],Emergency[Patient_ID],Emergency[ER_Visit_ID]),"No Visit")</f>
        <v>1046</v>
      </c>
    </row>
    <row r="493" spans="1:21">
      <c r="A493">
        <v>548</v>
      </c>
      <c r="B493" t="s">
        <v>561</v>
      </c>
      <c r="C493">
        <v>50</v>
      </c>
      <c r="D493" t="s">
        <v>9</v>
      </c>
      <c r="E493" t="s">
        <v>13</v>
      </c>
      <c r="F493">
        <v>15.607330186851881</v>
      </c>
      <c r="G493">
        <v>4</v>
      </c>
      <c r="H493">
        <v>10</v>
      </c>
      <c r="I493">
        <f>_xlfn.XLOOKUP(Patientsdetails9[[#This Row],[Patient_ID]],Hospitalvisits[Patient_ID],Hospitalvisits[Admission_Date])</f>
        <v>45486</v>
      </c>
      <c r="J493">
        <f>_xlfn.XLOOKUP(Patientsdetails9[[#This Row],[Patient_ID]],Hospitalvisits[Patient_ID],Hospitalvisits[Discharge_Date])</f>
        <v>45489</v>
      </c>
      <c r="K493">
        <f>Patientsdetails9[[#This Row],[Discharge Date]]-Patientsdetails9[[#This Row],[Admission Date]]</f>
        <v>3</v>
      </c>
      <c r="L493" t="str">
        <f>_xlfn.XLOOKUP(Patientsdetails9[[#This Row],[Patient_ID]],Hospitalvisits[Patient_ID],Hospitalvisits[Medical_Condition])</f>
        <v>Heart Attack (STEMI)</v>
      </c>
      <c r="M493" t="str">
        <f>_xlfn.XLOOKUP(Patientsdetails9[[#This Row],[Patient_ID]],Hospitalvisits[Patient_ID],Hospitalvisits[Department])</f>
        <v>Cardiology</v>
      </c>
      <c r="N493">
        <f>_xlfn.XLOOKUP(Patientsdetails9[[#This Row],[Patient_ID]],Financials[Patient_ID],Financials[Total_Bill_Amount])</f>
        <v>45750</v>
      </c>
      <c r="O493">
        <f>VLOOKUP(Patientsdetails9[[#This Row],[Patient_ID]],Financials[],5,FALSE)</f>
        <v>37409.167608476608</v>
      </c>
      <c r="P493">
        <f>VLOOKUP(Patientsdetails9[[#This Row],[Patient_ID]],Financials[],6,FALSE)</f>
        <v>8340.832391523385</v>
      </c>
      <c r="Q493" t="str">
        <f>+_xlfn.XLOOKUP(Patientsdetails9[[#This Row],[Patient_ID]],Hospitalvisits[Patient_ID],Hospitalvisits[Hospital_Bed])</f>
        <v>General Ward</v>
      </c>
      <c r="R493">
        <f>_xlfn.XLOOKUP(Patientsdetails9[[#This Row],[Patient_ID]],Hospitalvisits[Patient_ID],Hospitalvisits[Doctor_ID])</f>
        <v>32</v>
      </c>
      <c r="S493" t="str">
        <f>_xlfn.XLOOKUP(Patientsdetails9[[#This Row],[Doctor ID]],Medicals[Doctor_ID],Medicals[Department])</f>
        <v>Neurology</v>
      </c>
      <c r="T493">
        <f>_xlfn.XLOOKUP(Patientsdetails9[[#This Row],[Doctor ID]],Medicals[Doctor_ID],Medicals[Nurse_to_Patient_Ratio])</f>
        <v>6</v>
      </c>
      <c r="U493">
        <f>IFERROR(_xlfn.XLOOKUP(Patientsdetails9[[#This Row],[Patient_ID]],Emergency[Patient_ID],Emergency[ER_Visit_ID]),"No Visit")</f>
        <v>647</v>
      </c>
    </row>
    <row r="494" spans="1:21">
      <c r="A494">
        <v>549</v>
      </c>
      <c r="B494" t="s">
        <v>562</v>
      </c>
      <c r="C494">
        <v>8</v>
      </c>
      <c r="D494" t="s">
        <v>9</v>
      </c>
      <c r="E494" t="s">
        <v>16</v>
      </c>
      <c r="F494">
        <v>17.208402467040749</v>
      </c>
      <c r="G494">
        <v>2</v>
      </c>
      <c r="H494">
        <v>8</v>
      </c>
      <c r="I494">
        <f>_xlfn.XLOOKUP(Patientsdetails9[[#This Row],[Patient_ID]],Hospitalvisits[Patient_ID],Hospitalvisits[Admission_Date])</f>
        <v>44679</v>
      </c>
      <c r="J494">
        <f>_xlfn.XLOOKUP(Patientsdetails9[[#This Row],[Patient_ID]],Hospitalvisits[Patient_ID],Hospitalvisits[Discharge_Date])</f>
        <v>44684</v>
      </c>
      <c r="K494">
        <f>Patientsdetails9[[#This Row],[Discharge Date]]-Patientsdetails9[[#This Row],[Admission Date]]</f>
        <v>5</v>
      </c>
      <c r="L494" t="str">
        <f>_xlfn.XLOOKUP(Patientsdetails9[[#This Row],[Patient_ID]],Hospitalvisits[Patient_ID],Hospitalvisits[Medical_Condition])</f>
        <v>Fracture</v>
      </c>
      <c r="M494" t="str">
        <f>_xlfn.XLOOKUP(Patientsdetails9[[#This Row],[Patient_ID]],Hospitalvisits[Patient_ID],Hospitalvisits[Department])</f>
        <v>Orthopedics</v>
      </c>
      <c r="N494">
        <f>_xlfn.XLOOKUP(Patientsdetails9[[#This Row],[Patient_ID]],Financials[Patient_ID],Financials[Total_Bill_Amount])</f>
        <v>25524</v>
      </c>
      <c r="O494">
        <f>VLOOKUP(Patientsdetails9[[#This Row],[Patient_ID]],Financials[],5,FALSE)</f>
        <v>20598.475848408169</v>
      </c>
      <c r="P494">
        <f>VLOOKUP(Patientsdetails9[[#This Row],[Patient_ID]],Financials[],6,FALSE)</f>
        <v>4925.5241515918306</v>
      </c>
      <c r="Q494" t="str">
        <f>+_xlfn.XLOOKUP(Patientsdetails9[[#This Row],[Patient_ID]],Hospitalvisits[Patient_ID],Hospitalvisits[Hospital_Bed])</f>
        <v>Private Room</v>
      </c>
      <c r="R494">
        <f>_xlfn.XLOOKUP(Patientsdetails9[[#This Row],[Patient_ID]],Hospitalvisits[Patient_ID],Hospitalvisits[Doctor_ID])</f>
        <v>78</v>
      </c>
      <c r="S494" t="str">
        <f>_xlfn.XLOOKUP(Patientsdetails9[[#This Row],[Doctor ID]],Medicals[Doctor_ID],Medicals[Department])</f>
        <v>Cardiology</v>
      </c>
      <c r="T494">
        <f>_xlfn.XLOOKUP(Patientsdetails9[[#This Row],[Doctor ID]],Medicals[Doctor_ID],Medicals[Nurse_to_Patient_Ratio])</f>
        <v>11</v>
      </c>
      <c r="U494">
        <f>IFERROR(_xlfn.XLOOKUP(Patientsdetails9[[#This Row],[Patient_ID]],Emergency[Patient_ID],Emergency[ER_Visit_ID]),"No Visit")</f>
        <v>713</v>
      </c>
    </row>
    <row r="495" spans="1:21">
      <c r="A495">
        <v>550</v>
      </c>
      <c r="B495" t="s">
        <v>563</v>
      </c>
      <c r="C495">
        <v>45</v>
      </c>
      <c r="D495" t="s">
        <v>9</v>
      </c>
      <c r="E495" t="s">
        <v>13</v>
      </c>
      <c r="F495">
        <v>38.749214587864643</v>
      </c>
      <c r="G495">
        <v>1</v>
      </c>
      <c r="H495">
        <v>4</v>
      </c>
      <c r="I495">
        <f>_xlfn.XLOOKUP(Patientsdetails9[[#This Row],[Patient_ID]],Hospitalvisits[Patient_ID],Hospitalvisits[Admission_Date])</f>
        <v>44765</v>
      </c>
      <c r="J495">
        <f>_xlfn.XLOOKUP(Patientsdetails9[[#This Row],[Patient_ID]],Hospitalvisits[Patient_ID],Hospitalvisits[Discharge_Date])</f>
        <v>44767</v>
      </c>
      <c r="K495">
        <f>Patientsdetails9[[#This Row],[Discharge Date]]-Patientsdetails9[[#This Row],[Admission Date]]</f>
        <v>2</v>
      </c>
      <c r="L495" t="str">
        <f>_xlfn.XLOOKUP(Patientsdetails9[[#This Row],[Patient_ID]],Hospitalvisits[Patient_ID],Hospitalvisits[Medical_Condition])</f>
        <v>Allergies</v>
      </c>
      <c r="M495" t="str">
        <f>_xlfn.XLOOKUP(Patientsdetails9[[#This Row],[Patient_ID]],Hospitalvisits[Patient_ID],Hospitalvisits[Department])</f>
        <v>Pediatrics</v>
      </c>
      <c r="N495">
        <f>_xlfn.XLOOKUP(Patientsdetails9[[#This Row],[Patient_ID]],Financials[Patient_ID],Financials[Total_Bill_Amount])</f>
        <v>25266</v>
      </c>
      <c r="O495">
        <f>VLOOKUP(Patientsdetails9[[#This Row],[Patient_ID]],Financials[],5,FALSE)</f>
        <v>18637.875575255839</v>
      </c>
      <c r="P495">
        <f>VLOOKUP(Patientsdetails9[[#This Row],[Patient_ID]],Financials[],6,FALSE)</f>
        <v>6628.1244247441573</v>
      </c>
      <c r="Q495" t="str">
        <f>+_xlfn.XLOOKUP(Patientsdetails9[[#This Row],[Patient_ID]],Hospitalvisits[Patient_ID],Hospitalvisits[Hospital_Bed])</f>
        <v>General Ward</v>
      </c>
      <c r="R495">
        <f>_xlfn.XLOOKUP(Patientsdetails9[[#This Row],[Patient_ID]],Hospitalvisits[Patient_ID],Hospitalvisits[Doctor_ID])</f>
        <v>95</v>
      </c>
      <c r="S495" t="str">
        <f>_xlfn.XLOOKUP(Patientsdetails9[[#This Row],[Doctor ID]],Medicals[Doctor_ID],Medicals[Department])</f>
        <v>Cardiology</v>
      </c>
      <c r="T495">
        <f>_xlfn.XLOOKUP(Patientsdetails9[[#This Row],[Doctor ID]],Medicals[Doctor_ID],Medicals[Nurse_to_Patient_Ratio])</f>
        <v>8</v>
      </c>
      <c r="U495" t="str">
        <f>IFERROR(_xlfn.XLOOKUP(Patientsdetails9[[#This Row],[Patient_ID]],Emergency[Patient_ID],Emergency[ER_Visit_ID]),"No Visit")</f>
        <v>No Visit</v>
      </c>
    </row>
    <row r="496" spans="1:21">
      <c r="A496">
        <v>551</v>
      </c>
      <c r="B496" t="s">
        <v>564</v>
      </c>
      <c r="C496">
        <v>50</v>
      </c>
      <c r="D496" t="s">
        <v>12</v>
      </c>
      <c r="E496" t="s">
        <v>13</v>
      </c>
      <c r="F496">
        <v>15.843761504077779</v>
      </c>
      <c r="G496">
        <v>2</v>
      </c>
      <c r="H496">
        <v>4</v>
      </c>
      <c r="I496">
        <f>_xlfn.XLOOKUP(Patientsdetails9[[#This Row],[Patient_ID]],Hospitalvisits[Patient_ID],Hospitalvisits[Admission_Date])</f>
        <v>45308</v>
      </c>
      <c r="J496">
        <f>_xlfn.XLOOKUP(Patientsdetails9[[#This Row],[Patient_ID]],Hospitalvisits[Patient_ID],Hospitalvisits[Discharge_Date])</f>
        <v>45314</v>
      </c>
      <c r="K496">
        <f>Patientsdetails9[[#This Row],[Discharge Date]]-Patientsdetails9[[#This Row],[Admission Date]]</f>
        <v>6</v>
      </c>
      <c r="L496" t="str">
        <f>_xlfn.XLOOKUP(Patientsdetails9[[#This Row],[Patient_ID]],Hospitalvisits[Patient_ID],Hospitalvisits[Medical_Condition])</f>
        <v>Heart Disease</v>
      </c>
      <c r="M496" t="str">
        <f>_xlfn.XLOOKUP(Patientsdetails9[[#This Row],[Patient_ID]],Hospitalvisits[Patient_ID],Hospitalvisits[Department])</f>
        <v>Cardiology</v>
      </c>
      <c r="N496">
        <f>_xlfn.XLOOKUP(Patientsdetails9[[#This Row],[Patient_ID]],Financials[Patient_ID],Financials[Total_Bill_Amount])</f>
        <v>15271</v>
      </c>
      <c r="O496">
        <f>VLOOKUP(Patientsdetails9[[#This Row],[Patient_ID]],Financials[],5,FALSE)</f>
        <v>8671.5559779541381</v>
      </c>
      <c r="P496">
        <f>VLOOKUP(Patientsdetails9[[#This Row],[Patient_ID]],Financials[],6,FALSE)</f>
        <v>6599.4440220458619</v>
      </c>
      <c r="Q496" t="str">
        <f>+_xlfn.XLOOKUP(Patientsdetails9[[#This Row],[Patient_ID]],Hospitalvisits[Patient_ID],Hospitalvisits[Hospital_Bed])</f>
        <v>Semi-Private Room</v>
      </c>
      <c r="R496">
        <f>_xlfn.XLOOKUP(Patientsdetails9[[#This Row],[Patient_ID]],Hospitalvisits[Patient_ID],Hospitalvisits[Doctor_ID])</f>
        <v>169</v>
      </c>
      <c r="S496" t="str">
        <f>_xlfn.XLOOKUP(Patientsdetails9[[#This Row],[Doctor ID]],Medicals[Doctor_ID],Medicals[Department])</f>
        <v>Orthopedics</v>
      </c>
      <c r="T496">
        <f>_xlfn.XLOOKUP(Patientsdetails9[[#This Row],[Doctor ID]],Medicals[Doctor_ID],Medicals[Nurse_to_Patient_Ratio])</f>
        <v>12</v>
      </c>
      <c r="U496">
        <f>IFERROR(_xlfn.XLOOKUP(Patientsdetails9[[#This Row],[Patient_ID]],Emergency[Patient_ID],Emergency[ER_Visit_ID]),"No Visit")</f>
        <v>830</v>
      </c>
    </row>
    <row r="497" spans="1:21">
      <c r="A497">
        <v>553</v>
      </c>
      <c r="B497" t="s">
        <v>566</v>
      </c>
      <c r="C497">
        <v>50</v>
      </c>
      <c r="D497" t="s">
        <v>9</v>
      </c>
      <c r="E497" t="s">
        <v>13</v>
      </c>
      <c r="F497">
        <v>39.78491122003868</v>
      </c>
      <c r="G497">
        <v>0</v>
      </c>
      <c r="H497">
        <v>1</v>
      </c>
      <c r="I497">
        <f>_xlfn.XLOOKUP(Patientsdetails9[[#This Row],[Patient_ID]],Hospitalvisits[Patient_ID],Hospitalvisits[Admission_Date])</f>
        <v>45426</v>
      </c>
      <c r="J497">
        <f>_xlfn.XLOOKUP(Patientsdetails9[[#This Row],[Patient_ID]],Hospitalvisits[Patient_ID],Hospitalvisits[Discharge_Date])</f>
        <v>45432</v>
      </c>
      <c r="K497">
        <f>Patientsdetails9[[#This Row],[Discharge Date]]-Patientsdetails9[[#This Row],[Admission Date]]</f>
        <v>6</v>
      </c>
      <c r="L497" t="str">
        <f>_xlfn.XLOOKUP(Patientsdetails9[[#This Row],[Patient_ID]],Hospitalvisits[Patient_ID],Hospitalvisits[Medical_Condition])</f>
        <v>Severe Trauma</v>
      </c>
      <c r="M497" t="str">
        <f>_xlfn.XLOOKUP(Patientsdetails9[[#This Row],[Patient_ID]],Hospitalvisits[Patient_ID],Hospitalvisits[Department])</f>
        <v>Emergency</v>
      </c>
      <c r="N497">
        <f>_xlfn.XLOOKUP(Patientsdetails9[[#This Row],[Patient_ID]],Financials[Patient_ID],Financials[Total_Bill_Amount])</f>
        <v>22422</v>
      </c>
      <c r="O497">
        <f>VLOOKUP(Patientsdetails9[[#This Row],[Patient_ID]],Financials[],5,FALSE)</f>
        <v>13108.1378467624</v>
      </c>
      <c r="P497">
        <f>VLOOKUP(Patientsdetails9[[#This Row],[Patient_ID]],Financials[],6,FALSE)</f>
        <v>9313.8621532376037</v>
      </c>
      <c r="Q497" t="str">
        <f>+_xlfn.XLOOKUP(Patientsdetails9[[#This Row],[Patient_ID]],Hospitalvisits[Patient_ID],Hospitalvisits[Hospital_Bed])</f>
        <v>Semi-Private Room</v>
      </c>
      <c r="R497">
        <f>_xlfn.XLOOKUP(Patientsdetails9[[#This Row],[Patient_ID]],Hospitalvisits[Patient_ID],Hospitalvisits[Doctor_ID])</f>
        <v>17</v>
      </c>
      <c r="S497" t="str">
        <f>_xlfn.XLOOKUP(Patientsdetails9[[#This Row],[Doctor ID]],Medicals[Doctor_ID],Medicals[Department])</f>
        <v>Neurology</v>
      </c>
      <c r="T497">
        <f>_xlfn.XLOOKUP(Patientsdetails9[[#This Row],[Doctor ID]],Medicals[Doctor_ID],Medicals[Nurse_to_Patient_Ratio])</f>
        <v>8</v>
      </c>
      <c r="U497">
        <f>IFERROR(_xlfn.XLOOKUP(Patientsdetails9[[#This Row],[Patient_ID]],Emergency[Patient_ID],Emergency[ER_Visit_ID]),"No Visit")</f>
        <v>236</v>
      </c>
    </row>
    <row r="498" spans="1:21">
      <c r="A498">
        <v>554</v>
      </c>
      <c r="B498" t="s">
        <v>567</v>
      </c>
      <c r="C498">
        <v>44</v>
      </c>
      <c r="D498" t="s">
        <v>12</v>
      </c>
      <c r="E498" t="s">
        <v>13</v>
      </c>
      <c r="F498">
        <v>15.134077940069689</v>
      </c>
      <c r="G498">
        <v>5</v>
      </c>
      <c r="H498">
        <v>3</v>
      </c>
      <c r="I498">
        <f>_xlfn.XLOOKUP(Patientsdetails9[[#This Row],[Patient_ID]],Hospitalvisits[Patient_ID],Hospitalvisits[Admission_Date])</f>
        <v>44591</v>
      </c>
      <c r="J498">
        <f>_xlfn.XLOOKUP(Patientsdetails9[[#This Row],[Patient_ID]],Hospitalvisits[Patient_ID],Hospitalvisits[Discharge_Date])</f>
        <v>44598</v>
      </c>
      <c r="K498">
        <f>Patientsdetails9[[#This Row],[Discharge Date]]-Patientsdetails9[[#This Row],[Admission Date]]</f>
        <v>7</v>
      </c>
      <c r="L498" t="str">
        <f>_xlfn.XLOOKUP(Patientsdetails9[[#This Row],[Patient_ID]],Hospitalvisits[Patient_ID],Hospitalvisits[Medical_Condition])</f>
        <v>Hypertension</v>
      </c>
      <c r="M498" t="str">
        <f>_xlfn.XLOOKUP(Patientsdetails9[[#This Row],[Patient_ID]],Hospitalvisits[Patient_ID],Hospitalvisits[Department])</f>
        <v>Cardiology</v>
      </c>
      <c r="N498">
        <f>_xlfn.XLOOKUP(Patientsdetails9[[#This Row],[Patient_ID]],Financials[Patient_ID],Financials[Total_Bill_Amount])</f>
        <v>21146</v>
      </c>
      <c r="O498">
        <f>VLOOKUP(Patientsdetails9[[#This Row],[Patient_ID]],Financials[],5,FALSE)</f>
        <v>12666.37274838082</v>
      </c>
      <c r="P498">
        <f>VLOOKUP(Patientsdetails9[[#This Row],[Patient_ID]],Financials[],6,FALSE)</f>
        <v>8479.6272516191802</v>
      </c>
      <c r="Q498" t="str">
        <f>+_xlfn.XLOOKUP(Patientsdetails9[[#This Row],[Patient_ID]],Hospitalvisits[Patient_ID],Hospitalvisits[Hospital_Bed])</f>
        <v>Semi-Private Room</v>
      </c>
      <c r="R498">
        <f>_xlfn.XLOOKUP(Patientsdetails9[[#This Row],[Patient_ID]],Hospitalvisits[Patient_ID],Hospitalvisits[Doctor_ID])</f>
        <v>112</v>
      </c>
      <c r="S498" t="str">
        <f>_xlfn.XLOOKUP(Patientsdetails9[[#This Row],[Doctor ID]],Medicals[Doctor_ID],Medicals[Department])</f>
        <v>Orthopedics</v>
      </c>
      <c r="T498">
        <f>_xlfn.XLOOKUP(Patientsdetails9[[#This Row],[Doctor ID]],Medicals[Doctor_ID],Medicals[Nurse_to_Patient_Ratio])</f>
        <v>29</v>
      </c>
      <c r="U498" t="str">
        <f>IFERROR(_xlfn.XLOOKUP(Patientsdetails9[[#This Row],[Patient_ID]],Emergency[Patient_ID],Emergency[ER_Visit_ID]),"No Visit")</f>
        <v>No Visit</v>
      </c>
    </row>
    <row r="499" spans="1:21">
      <c r="A499">
        <v>555</v>
      </c>
      <c r="B499" t="s">
        <v>568</v>
      </c>
      <c r="C499">
        <v>58</v>
      </c>
      <c r="D499" t="s">
        <v>12</v>
      </c>
      <c r="E499" t="s">
        <v>13</v>
      </c>
      <c r="F499">
        <v>16.250693069560711</v>
      </c>
      <c r="G499">
        <v>1</v>
      </c>
      <c r="H499">
        <v>1</v>
      </c>
      <c r="I499">
        <f>_xlfn.XLOOKUP(Patientsdetails9[[#This Row],[Patient_ID]],Hospitalvisits[Patient_ID],Hospitalvisits[Admission_Date])</f>
        <v>44900</v>
      </c>
      <c r="J499">
        <f>_xlfn.XLOOKUP(Patientsdetails9[[#This Row],[Patient_ID]],Hospitalvisits[Patient_ID],Hospitalvisits[Discharge_Date])</f>
        <v>44904</v>
      </c>
      <c r="K499">
        <f>Patientsdetails9[[#This Row],[Discharge Date]]-Patientsdetails9[[#This Row],[Admission Date]]</f>
        <v>4</v>
      </c>
      <c r="L499" t="str">
        <f>_xlfn.XLOOKUP(Patientsdetails9[[#This Row],[Patient_ID]],Hospitalvisits[Patient_ID],Hospitalvisits[Medical_Condition])</f>
        <v>Hypertension</v>
      </c>
      <c r="M499" t="str">
        <f>_xlfn.XLOOKUP(Patientsdetails9[[#This Row],[Patient_ID]],Hospitalvisits[Patient_ID],Hospitalvisits[Department])</f>
        <v>Cardiology</v>
      </c>
      <c r="N499">
        <f>_xlfn.XLOOKUP(Patientsdetails9[[#This Row],[Patient_ID]],Financials[Patient_ID],Financials[Total_Bill_Amount])</f>
        <v>11053</v>
      </c>
      <c r="O499">
        <f>VLOOKUP(Patientsdetails9[[#This Row],[Patient_ID]],Financials[],5,FALSE)</f>
        <v>7928.3675019611028</v>
      </c>
      <c r="P499">
        <f>VLOOKUP(Patientsdetails9[[#This Row],[Patient_ID]],Financials[],6,FALSE)</f>
        <v>3124.6324980388972</v>
      </c>
      <c r="Q499" t="str">
        <f>+_xlfn.XLOOKUP(Patientsdetails9[[#This Row],[Patient_ID]],Hospitalvisits[Patient_ID],Hospitalvisits[Hospital_Bed])</f>
        <v>General Ward</v>
      </c>
      <c r="R499">
        <f>_xlfn.XLOOKUP(Patientsdetails9[[#This Row],[Patient_ID]],Hospitalvisits[Patient_ID],Hospitalvisits[Doctor_ID])</f>
        <v>8</v>
      </c>
      <c r="S499" t="str">
        <f>_xlfn.XLOOKUP(Patientsdetails9[[#This Row],[Doctor ID]],Medicals[Doctor_ID],Medicals[Department])</f>
        <v>Emergency</v>
      </c>
      <c r="T499">
        <f>_xlfn.XLOOKUP(Patientsdetails9[[#This Row],[Doctor ID]],Medicals[Doctor_ID],Medicals[Nurse_to_Patient_Ratio])</f>
        <v>18</v>
      </c>
      <c r="U499">
        <f>IFERROR(_xlfn.XLOOKUP(Patientsdetails9[[#This Row],[Patient_ID]],Emergency[Patient_ID],Emergency[ER_Visit_ID]),"No Visit")</f>
        <v>246</v>
      </c>
    </row>
    <row r="500" spans="1:21">
      <c r="A500">
        <v>556</v>
      </c>
      <c r="B500" t="s">
        <v>569</v>
      </c>
      <c r="C500">
        <v>75</v>
      </c>
      <c r="D500" t="s">
        <v>12</v>
      </c>
      <c r="E500" t="s">
        <v>10</v>
      </c>
      <c r="F500">
        <v>26.944339293027991</v>
      </c>
      <c r="G500">
        <v>0</v>
      </c>
      <c r="H500">
        <v>4</v>
      </c>
      <c r="I500">
        <f>_xlfn.XLOOKUP(Patientsdetails9[[#This Row],[Patient_ID]],Hospitalvisits[Patient_ID],Hospitalvisits[Admission_Date])</f>
        <v>44618</v>
      </c>
      <c r="J500">
        <f>_xlfn.XLOOKUP(Patientsdetails9[[#This Row],[Patient_ID]],Hospitalvisits[Patient_ID],Hospitalvisits[Discharge_Date])</f>
        <v>44621</v>
      </c>
      <c r="K500">
        <f>Patientsdetails9[[#This Row],[Discharge Date]]-Patientsdetails9[[#This Row],[Admission Date]]</f>
        <v>3</v>
      </c>
      <c r="L500" t="str">
        <f>_xlfn.XLOOKUP(Patientsdetails9[[#This Row],[Patient_ID]],Hospitalvisits[Patient_ID],Hospitalvisits[Medical_Condition])</f>
        <v>Allergies</v>
      </c>
      <c r="M500" t="str">
        <f>_xlfn.XLOOKUP(Patientsdetails9[[#This Row],[Patient_ID]],Hospitalvisits[Patient_ID],Hospitalvisits[Department])</f>
        <v>Pediatrics</v>
      </c>
      <c r="N500">
        <f>_xlfn.XLOOKUP(Patientsdetails9[[#This Row],[Patient_ID]],Financials[Patient_ID],Financials[Total_Bill_Amount])</f>
        <v>8106</v>
      </c>
      <c r="O500">
        <f>VLOOKUP(Patientsdetails9[[#This Row],[Patient_ID]],Financials[],5,FALSE)</f>
        <v>6376.4223253514328</v>
      </c>
      <c r="P500">
        <f>VLOOKUP(Patientsdetails9[[#This Row],[Patient_ID]],Financials[],6,FALSE)</f>
        <v>1729.5776746485669</v>
      </c>
      <c r="Q500" t="str">
        <f>+_xlfn.XLOOKUP(Patientsdetails9[[#This Row],[Patient_ID]],Hospitalvisits[Patient_ID],Hospitalvisits[Hospital_Bed])</f>
        <v>Private Room</v>
      </c>
      <c r="R500">
        <f>_xlfn.XLOOKUP(Patientsdetails9[[#This Row],[Patient_ID]],Hospitalvisits[Patient_ID],Hospitalvisits[Doctor_ID])</f>
        <v>88</v>
      </c>
      <c r="S500" t="str">
        <f>_xlfn.XLOOKUP(Patientsdetails9[[#This Row],[Doctor ID]],Medicals[Doctor_ID],Medicals[Department])</f>
        <v>Emergency</v>
      </c>
      <c r="T500">
        <f>_xlfn.XLOOKUP(Patientsdetails9[[#This Row],[Doctor ID]],Medicals[Doctor_ID],Medicals[Nurse_to_Patient_Ratio])</f>
        <v>24</v>
      </c>
      <c r="U500">
        <f>IFERROR(_xlfn.XLOOKUP(Patientsdetails9[[#This Row],[Patient_ID]],Emergency[Patient_ID],Emergency[ER_Visit_ID]),"No Visit")</f>
        <v>873</v>
      </c>
    </row>
    <row r="501" spans="1:21">
      <c r="A501">
        <v>557</v>
      </c>
      <c r="B501" t="s">
        <v>570</v>
      </c>
      <c r="C501">
        <v>36</v>
      </c>
      <c r="D501" t="s">
        <v>9</v>
      </c>
      <c r="E501" t="s">
        <v>10</v>
      </c>
      <c r="F501">
        <v>19.861733972229981</v>
      </c>
      <c r="G501">
        <v>3</v>
      </c>
      <c r="H501">
        <v>4</v>
      </c>
      <c r="I501">
        <f>_xlfn.XLOOKUP(Patientsdetails9[[#This Row],[Patient_ID]],Hospitalvisits[Patient_ID],Hospitalvisits[Admission_Date])</f>
        <v>44584</v>
      </c>
      <c r="J501">
        <f>_xlfn.XLOOKUP(Patientsdetails9[[#This Row],[Patient_ID]],Hospitalvisits[Patient_ID],Hospitalvisits[Discharge_Date])</f>
        <v>44596</v>
      </c>
      <c r="K501">
        <f>Patientsdetails9[[#This Row],[Discharge Date]]-Patientsdetails9[[#This Row],[Admission Date]]</f>
        <v>12</v>
      </c>
      <c r="L501" t="str">
        <f>_xlfn.XLOOKUP(Patientsdetails9[[#This Row],[Patient_ID]],Hospitalvisits[Patient_ID],Hospitalvisits[Medical_Condition])</f>
        <v>Stroke</v>
      </c>
      <c r="M501" t="str">
        <f>_xlfn.XLOOKUP(Patientsdetails9[[#This Row],[Patient_ID]],Hospitalvisits[Patient_ID],Hospitalvisits[Department])</f>
        <v>Neurology</v>
      </c>
      <c r="N501">
        <f>_xlfn.XLOOKUP(Patientsdetails9[[#This Row],[Patient_ID]],Financials[Patient_ID],Financials[Total_Bill_Amount])</f>
        <v>19324</v>
      </c>
      <c r="O501">
        <f>VLOOKUP(Patientsdetails9[[#This Row],[Patient_ID]],Financials[],5,FALSE)</f>
        <v>11174.59432711208</v>
      </c>
      <c r="P501">
        <f>VLOOKUP(Patientsdetails9[[#This Row],[Patient_ID]],Financials[],6,FALSE)</f>
        <v>8149.4056728879204</v>
      </c>
      <c r="Q501" t="str">
        <f>+_xlfn.XLOOKUP(Patientsdetails9[[#This Row],[Patient_ID]],Hospitalvisits[Patient_ID],Hospitalvisits[Hospital_Bed])</f>
        <v>ICU</v>
      </c>
      <c r="R501">
        <f>_xlfn.XLOOKUP(Patientsdetails9[[#This Row],[Patient_ID]],Hospitalvisits[Patient_ID],Hospitalvisits[Doctor_ID])</f>
        <v>175</v>
      </c>
      <c r="S501" t="str">
        <f>_xlfn.XLOOKUP(Patientsdetails9[[#This Row],[Doctor ID]],Medicals[Doctor_ID],Medicals[Department])</f>
        <v>Pediatrics</v>
      </c>
      <c r="T501">
        <f>_xlfn.XLOOKUP(Patientsdetails9[[#This Row],[Doctor ID]],Medicals[Doctor_ID],Medicals[Nurse_to_Patient_Ratio])</f>
        <v>21</v>
      </c>
      <c r="U501">
        <f>IFERROR(_xlfn.XLOOKUP(Patientsdetails9[[#This Row],[Patient_ID]],Emergency[Patient_ID],Emergency[ER_Visit_ID]),"No Visit")</f>
        <v>609</v>
      </c>
    </row>
    <row r="502" spans="1:21">
      <c r="A502">
        <v>558</v>
      </c>
      <c r="B502" t="s">
        <v>571</v>
      </c>
      <c r="C502">
        <v>58</v>
      </c>
      <c r="D502" t="s">
        <v>9</v>
      </c>
      <c r="E502" t="s">
        <v>16</v>
      </c>
      <c r="F502">
        <v>23.365511554807568</v>
      </c>
      <c r="G502">
        <v>0</v>
      </c>
      <c r="H502">
        <v>10</v>
      </c>
      <c r="I502">
        <f>_xlfn.XLOOKUP(Patientsdetails9[[#This Row],[Patient_ID]],Hospitalvisits[Patient_ID],Hospitalvisits[Admission_Date])</f>
        <v>44683</v>
      </c>
      <c r="J502">
        <f>_xlfn.XLOOKUP(Patientsdetails9[[#This Row],[Patient_ID]],Hospitalvisits[Patient_ID],Hospitalvisits[Discharge_Date])</f>
        <v>44695</v>
      </c>
      <c r="K502">
        <f>Patientsdetails9[[#This Row],[Discharge Date]]-Patientsdetails9[[#This Row],[Admission Date]]</f>
        <v>12</v>
      </c>
      <c r="L502" t="str">
        <f>_xlfn.XLOOKUP(Patientsdetails9[[#This Row],[Patient_ID]],Hospitalvisits[Patient_ID],Hospitalvisits[Medical_Condition])</f>
        <v>Cancer</v>
      </c>
      <c r="M502" t="str">
        <f>_xlfn.XLOOKUP(Patientsdetails9[[#This Row],[Patient_ID]],Hospitalvisits[Patient_ID],Hospitalvisits[Department])</f>
        <v>Oncology</v>
      </c>
      <c r="N502">
        <f>_xlfn.XLOOKUP(Patientsdetails9[[#This Row],[Patient_ID]],Financials[Patient_ID],Financials[Total_Bill_Amount])</f>
        <v>19924</v>
      </c>
      <c r="O502">
        <f>VLOOKUP(Patientsdetails9[[#This Row],[Patient_ID]],Financials[],5,FALSE)</f>
        <v>17823.867152187981</v>
      </c>
      <c r="P502">
        <f>VLOOKUP(Patientsdetails9[[#This Row],[Patient_ID]],Financials[],6,FALSE)</f>
        <v>2100.1328478120231</v>
      </c>
      <c r="Q502" t="str">
        <f>+_xlfn.XLOOKUP(Patientsdetails9[[#This Row],[Patient_ID]],Hospitalvisits[Patient_ID],Hospitalvisits[Hospital_Bed])</f>
        <v>Semi-Private Room</v>
      </c>
      <c r="R502">
        <f>_xlfn.XLOOKUP(Patientsdetails9[[#This Row],[Patient_ID]],Hospitalvisits[Patient_ID],Hospitalvisits[Doctor_ID])</f>
        <v>139</v>
      </c>
      <c r="S502" t="str">
        <f>_xlfn.XLOOKUP(Patientsdetails9[[#This Row],[Doctor ID]],Medicals[Doctor_ID],Medicals[Department])</f>
        <v>Orthopedics</v>
      </c>
      <c r="T502">
        <f>_xlfn.XLOOKUP(Patientsdetails9[[#This Row],[Doctor ID]],Medicals[Doctor_ID],Medicals[Nurse_to_Patient_Ratio])</f>
        <v>26</v>
      </c>
      <c r="U502" t="str">
        <f>IFERROR(_xlfn.XLOOKUP(Patientsdetails9[[#This Row],[Patient_ID]],Emergency[Patient_ID],Emergency[ER_Visit_ID]),"No Visit")</f>
        <v>No Visit</v>
      </c>
    </row>
    <row r="503" spans="1:21">
      <c r="A503">
        <v>559</v>
      </c>
      <c r="B503" t="s">
        <v>572</v>
      </c>
      <c r="C503">
        <v>61</v>
      </c>
      <c r="D503" t="s">
        <v>9</v>
      </c>
      <c r="E503" t="s">
        <v>18</v>
      </c>
      <c r="F503">
        <v>25.965520180623749</v>
      </c>
      <c r="G503">
        <v>2</v>
      </c>
      <c r="H503">
        <v>9</v>
      </c>
      <c r="I503">
        <f>_xlfn.XLOOKUP(Patientsdetails9[[#This Row],[Patient_ID]],Hospitalvisits[Patient_ID],Hospitalvisits[Admission_Date])</f>
        <v>44577</v>
      </c>
      <c r="J503">
        <f>_xlfn.XLOOKUP(Patientsdetails9[[#This Row],[Patient_ID]],Hospitalvisits[Patient_ID],Hospitalvisits[Discharge_Date])</f>
        <v>44579</v>
      </c>
      <c r="K503">
        <f>Patientsdetails9[[#This Row],[Discharge Date]]-Patientsdetails9[[#This Row],[Admission Date]]</f>
        <v>2</v>
      </c>
      <c r="L503" t="str">
        <f>_xlfn.XLOOKUP(Patientsdetails9[[#This Row],[Patient_ID]],Hospitalvisits[Patient_ID],Hospitalvisits[Medical_Condition])</f>
        <v>Internal Bleeding</v>
      </c>
      <c r="M503" t="str">
        <f>_xlfn.XLOOKUP(Patientsdetails9[[#This Row],[Patient_ID]],Hospitalvisits[Patient_ID],Hospitalvisits[Department])</f>
        <v>Emergency</v>
      </c>
      <c r="N503">
        <f>_xlfn.XLOOKUP(Patientsdetails9[[#This Row],[Patient_ID]],Financials[Patient_ID],Financials[Total_Bill_Amount])</f>
        <v>14438</v>
      </c>
      <c r="O503">
        <f>VLOOKUP(Patientsdetails9[[#This Row],[Patient_ID]],Financials[],5,FALSE)</f>
        <v>8514.2806697454489</v>
      </c>
      <c r="P503">
        <f>VLOOKUP(Patientsdetails9[[#This Row],[Patient_ID]],Financials[],6,FALSE)</f>
        <v>5923.7193302545511</v>
      </c>
      <c r="Q503" t="str">
        <f>+_xlfn.XLOOKUP(Patientsdetails9[[#This Row],[Patient_ID]],Hospitalvisits[Patient_ID],Hospitalvisits[Hospital_Bed])</f>
        <v>ICU</v>
      </c>
      <c r="R503">
        <f>_xlfn.XLOOKUP(Patientsdetails9[[#This Row],[Patient_ID]],Hospitalvisits[Patient_ID],Hospitalvisits[Doctor_ID])</f>
        <v>67</v>
      </c>
      <c r="S503" t="str">
        <f>_xlfn.XLOOKUP(Patientsdetails9[[#This Row],[Doctor ID]],Medicals[Doctor_ID],Medicals[Department])</f>
        <v>Oncology</v>
      </c>
      <c r="T503">
        <f>_xlfn.XLOOKUP(Patientsdetails9[[#This Row],[Doctor ID]],Medicals[Doctor_ID],Medicals[Nurse_to_Patient_Ratio])</f>
        <v>24</v>
      </c>
      <c r="U503">
        <f>IFERROR(_xlfn.XLOOKUP(Patientsdetails9[[#This Row],[Patient_ID]],Emergency[Patient_ID],Emergency[ER_Visit_ID]),"No Visit")</f>
        <v>1488</v>
      </c>
    </row>
    <row r="504" spans="1:21">
      <c r="A504">
        <v>561</v>
      </c>
      <c r="B504" t="s">
        <v>574</v>
      </c>
      <c r="C504">
        <v>67</v>
      </c>
      <c r="D504" t="s">
        <v>12</v>
      </c>
      <c r="E504" t="s">
        <v>13</v>
      </c>
      <c r="F504">
        <v>18.404186900929279</v>
      </c>
      <c r="G504">
        <v>4</v>
      </c>
      <c r="H504">
        <v>10</v>
      </c>
      <c r="I504">
        <f>_xlfn.XLOOKUP(Patientsdetails9[[#This Row],[Patient_ID]],Hospitalvisits[Patient_ID],Hospitalvisits[Admission_Date])</f>
        <v>44719</v>
      </c>
      <c r="J504">
        <f>_xlfn.XLOOKUP(Patientsdetails9[[#This Row],[Patient_ID]],Hospitalvisits[Patient_ID],Hospitalvisits[Discharge_Date])</f>
        <v>44720</v>
      </c>
      <c r="K504">
        <f>Patientsdetails9[[#This Row],[Discharge Date]]-Patientsdetails9[[#This Row],[Admission Date]]</f>
        <v>1</v>
      </c>
      <c r="L504" t="str">
        <f>_xlfn.XLOOKUP(Patientsdetails9[[#This Row],[Patient_ID]],Hospitalvisits[Patient_ID],Hospitalvisits[Medical_Condition])</f>
        <v>Allergies</v>
      </c>
      <c r="M504" t="str">
        <f>_xlfn.XLOOKUP(Patientsdetails9[[#This Row],[Patient_ID]],Hospitalvisits[Patient_ID],Hospitalvisits[Department])</f>
        <v>Pediatrics</v>
      </c>
      <c r="N504">
        <f>_xlfn.XLOOKUP(Patientsdetails9[[#This Row],[Patient_ID]],Financials[Patient_ID],Financials[Total_Bill_Amount])</f>
        <v>14126</v>
      </c>
      <c r="O504">
        <f>VLOOKUP(Patientsdetails9[[#This Row],[Patient_ID]],Financials[],5,FALSE)</f>
        <v>9060.8520582752662</v>
      </c>
      <c r="P504">
        <f>VLOOKUP(Patientsdetails9[[#This Row],[Patient_ID]],Financials[],6,FALSE)</f>
        <v>5065.1479417247338</v>
      </c>
      <c r="Q504" t="str">
        <f>+_xlfn.XLOOKUP(Patientsdetails9[[#This Row],[Patient_ID]],Hospitalvisits[Patient_ID],Hospitalvisits[Hospital_Bed])</f>
        <v>ICU</v>
      </c>
      <c r="R504">
        <f>_xlfn.XLOOKUP(Patientsdetails9[[#This Row],[Patient_ID]],Hospitalvisits[Patient_ID],Hospitalvisits[Doctor_ID])</f>
        <v>31</v>
      </c>
      <c r="S504" t="str">
        <f>_xlfn.XLOOKUP(Patientsdetails9[[#This Row],[Doctor ID]],Medicals[Doctor_ID],Medicals[Department])</f>
        <v>Oncology</v>
      </c>
      <c r="T504">
        <f>_xlfn.XLOOKUP(Patientsdetails9[[#This Row],[Doctor ID]],Medicals[Doctor_ID],Medicals[Nurse_to_Patient_Ratio])</f>
        <v>5</v>
      </c>
      <c r="U504">
        <f>IFERROR(_xlfn.XLOOKUP(Patientsdetails9[[#This Row],[Patient_ID]],Emergency[Patient_ID],Emergency[ER_Visit_ID]),"No Visit")</f>
        <v>612</v>
      </c>
    </row>
    <row r="505" spans="1:21">
      <c r="A505">
        <v>562</v>
      </c>
      <c r="B505" t="s">
        <v>575</v>
      </c>
      <c r="C505">
        <v>33</v>
      </c>
      <c r="D505" t="s">
        <v>12</v>
      </c>
      <c r="E505" t="s">
        <v>10</v>
      </c>
      <c r="F505">
        <v>17.46000442264614</v>
      </c>
      <c r="G505">
        <v>0</v>
      </c>
      <c r="H505">
        <v>6</v>
      </c>
      <c r="I505">
        <f>_xlfn.XLOOKUP(Patientsdetails9[[#This Row],[Patient_ID]],Hospitalvisits[Patient_ID],Hospitalvisits[Admission_Date])</f>
        <v>44697</v>
      </c>
      <c r="J505">
        <f>_xlfn.XLOOKUP(Patientsdetails9[[#This Row],[Patient_ID]],Hospitalvisits[Patient_ID],Hospitalvisits[Discharge_Date])</f>
        <v>44701</v>
      </c>
      <c r="K505">
        <f>Patientsdetails9[[#This Row],[Discharge Date]]-Patientsdetails9[[#This Row],[Admission Date]]</f>
        <v>4</v>
      </c>
      <c r="L505" t="str">
        <f>_xlfn.XLOOKUP(Patientsdetails9[[#This Row],[Patient_ID]],Hospitalvisits[Patient_ID],Hospitalvisits[Medical_Condition])</f>
        <v>Fracture</v>
      </c>
      <c r="M505" t="str">
        <f>_xlfn.XLOOKUP(Patientsdetails9[[#This Row],[Patient_ID]],Hospitalvisits[Patient_ID],Hospitalvisits[Department])</f>
        <v>Orthopedics</v>
      </c>
      <c r="N505">
        <f>_xlfn.XLOOKUP(Patientsdetails9[[#This Row],[Patient_ID]],Financials[Patient_ID],Financials[Total_Bill_Amount])</f>
        <v>35773</v>
      </c>
      <c r="O505">
        <f>VLOOKUP(Patientsdetails9[[#This Row],[Patient_ID]],Financials[],5,FALSE)</f>
        <v>29705.078577925651</v>
      </c>
      <c r="P505">
        <f>VLOOKUP(Patientsdetails9[[#This Row],[Patient_ID]],Financials[],6,FALSE)</f>
        <v>6067.9214220743524</v>
      </c>
      <c r="Q505" t="str">
        <f>+_xlfn.XLOOKUP(Patientsdetails9[[#This Row],[Patient_ID]],Hospitalvisits[Patient_ID],Hospitalvisits[Hospital_Bed])</f>
        <v>Semi-Private Room</v>
      </c>
      <c r="R505">
        <f>_xlfn.XLOOKUP(Patientsdetails9[[#This Row],[Patient_ID]],Hospitalvisits[Patient_ID],Hospitalvisits[Doctor_ID])</f>
        <v>125</v>
      </c>
      <c r="S505" t="str">
        <f>_xlfn.XLOOKUP(Patientsdetails9[[#This Row],[Doctor ID]],Medicals[Doctor_ID],Medicals[Department])</f>
        <v>Cardiology</v>
      </c>
      <c r="T505">
        <f>_xlfn.XLOOKUP(Patientsdetails9[[#This Row],[Doctor ID]],Medicals[Doctor_ID],Medicals[Nurse_to_Patient_Ratio])</f>
        <v>27</v>
      </c>
      <c r="U505" t="str">
        <f>IFERROR(_xlfn.XLOOKUP(Patientsdetails9[[#This Row],[Patient_ID]],Emergency[Patient_ID],Emergency[ER_Visit_ID]),"No Visit")</f>
        <v>No Visit</v>
      </c>
    </row>
    <row r="506" spans="1:21">
      <c r="A506">
        <v>563</v>
      </c>
      <c r="B506" t="s">
        <v>576</v>
      </c>
      <c r="C506">
        <v>17</v>
      </c>
      <c r="D506" t="s">
        <v>9</v>
      </c>
      <c r="E506" t="s">
        <v>10</v>
      </c>
      <c r="F506">
        <v>34.835076640566243</v>
      </c>
      <c r="G506">
        <v>5</v>
      </c>
      <c r="H506">
        <v>2</v>
      </c>
      <c r="I506">
        <f>_xlfn.XLOOKUP(Patientsdetails9[[#This Row],[Patient_ID]],Hospitalvisits[Patient_ID],Hospitalvisits[Admission_Date])</f>
        <v>44906</v>
      </c>
      <c r="J506">
        <f>_xlfn.XLOOKUP(Patientsdetails9[[#This Row],[Patient_ID]],Hospitalvisits[Patient_ID],Hospitalvisits[Discharge_Date])</f>
        <v>44907</v>
      </c>
      <c r="K506">
        <f>Patientsdetails9[[#This Row],[Discharge Date]]-Patientsdetails9[[#This Row],[Admission Date]]</f>
        <v>1</v>
      </c>
      <c r="L506" t="str">
        <f>_xlfn.XLOOKUP(Patientsdetails9[[#This Row],[Patient_ID]],Hospitalvisits[Patient_ID],Hospitalvisits[Medical_Condition])</f>
        <v>Allergies</v>
      </c>
      <c r="M506" t="str">
        <f>_xlfn.XLOOKUP(Patientsdetails9[[#This Row],[Patient_ID]],Hospitalvisits[Patient_ID],Hospitalvisits[Department])</f>
        <v>Pediatrics</v>
      </c>
      <c r="N506">
        <f>_xlfn.XLOOKUP(Patientsdetails9[[#This Row],[Patient_ID]],Financials[Patient_ID],Financials[Total_Bill_Amount])</f>
        <v>33972</v>
      </c>
      <c r="O506">
        <f>VLOOKUP(Patientsdetails9[[#This Row],[Patient_ID]],Financials[],5,FALSE)</f>
        <v>18139.657954494749</v>
      </c>
      <c r="P506">
        <f>VLOOKUP(Patientsdetails9[[#This Row],[Patient_ID]],Financials[],6,FALSE)</f>
        <v>15832.342045505249</v>
      </c>
      <c r="Q506" t="str">
        <f>+_xlfn.XLOOKUP(Patientsdetails9[[#This Row],[Patient_ID]],Hospitalvisits[Patient_ID],Hospitalvisits[Hospital_Bed])</f>
        <v>ICU</v>
      </c>
      <c r="R506">
        <f>_xlfn.XLOOKUP(Patientsdetails9[[#This Row],[Patient_ID]],Hospitalvisits[Patient_ID],Hospitalvisits[Doctor_ID])</f>
        <v>176</v>
      </c>
      <c r="S506" t="str">
        <f>_xlfn.XLOOKUP(Patientsdetails9[[#This Row],[Doctor ID]],Medicals[Doctor_ID],Medicals[Department])</f>
        <v>Pediatrics</v>
      </c>
      <c r="T506">
        <f>_xlfn.XLOOKUP(Patientsdetails9[[#This Row],[Doctor ID]],Medicals[Doctor_ID],Medicals[Nurse_to_Patient_Ratio])</f>
        <v>8</v>
      </c>
      <c r="U506">
        <f>IFERROR(_xlfn.XLOOKUP(Patientsdetails9[[#This Row],[Patient_ID]],Emergency[Patient_ID],Emergency[ER_Visit_ID]),"No Visit")</f>
        <v>311</v>
      </c>
    </row>
    <row r="507" spans="1:21">
      <c r="A507">
        <v>564</v>
      </c>
      <c r="B507" t="s">
        <v>577</v>
      </c>
      <c r="C507">
        <v>36</v>
      </c>
      <c r="D507" t="s">
        <v>9</v>
      </c>
      <c r="E507" t="s">
        <v>16</v>
      </c>
      <c r="F507">
        <v>25.21178303301129</v>
      </c>
      <c r="G507">
        <v>0</v>
      </c>
      <c r="H507">
        <v>5</v>
      </c>
      <c r="I507">
        <f>_xlfn.XLOOKUP(Patientsdetails9[[#This Row],[Patient_ID]],Hospitalvisits[Patient_ID],Hospitalvisits[Admission_Date])</f>
        <v>44713</v>
      </c>
      <c r="J507">
        <f>_xlfn.XLOOKUP(Patientsdetails9[[#This Row],[Patient_ID]],Hospitalvisits[Patient_ID],Hospitalvisits[Discharge_Date])</f>
        <v>44722</v>
      </c>
      <c r="K507">
        <f>Patientsdetails9[[#This Row],[Discharge Date]]-Patientsdetails9[[#This Row],[Admission Date]]</f>
        <v>9</v>
      </c>
      <c r="L507" t="str">
        <f>_xlfn.XLOOKUP(Patientsdetails9[[#This Row],[Patient_ID]],Hospitalvisits[Patient_ID],Hospitalvisits[Medical_Condition])</f>
        <v>Severe Trauma</v>
      </c>
      <c r="M507" t="str">
        <f>_xlfn.XLOOKUP(Patientsdetails9[[#This Row],[Patient_ID]],Hospitalvisits[Patient_ID],Hospitalvisits[Department])</f>
        <v>Emergency</v>
      </c>
      <c r="N507">
        <f>_xlfn.XLOOKUP(Patientsdetails9[[#This Row],[Patient_ID]],Financials[Patient_ID],Financials[Total_Bill_Amount])</f>
        <v>12517</v>
      </c>
      <c r="O507">
        <f>VLOOKUP(Patientsdetails9[[#This Row],[Patient_ID]],Financials[],5,FALSE)</f>
        <v>9550.3735670612314</v>
      </c>
      <c r="P507">
        <f>VLOOKUP(Patientsdetails9[[#This Row],[Patient_ID]],Financials[],6,FALSE)</f>
        <v>2966.6264329387691</v>
      </c>
      <c r="Q507" t="str">
        <f>+_xlfn.XLOOKUP(Patientsdetails9[[#This Row],[Patient_ID]],Hospitalvisits[Patient_ID],Hospitalvisits[Hospital_Bed])</f>
        <v>Private Room</v>
      </c>
      <c r="R507">
        <f>_xlfn.XLOOKUP(Patientsdetails9[[#This Row],[Patient_ID]],Hospitalvisits[Patient_ID],Hospitalvisits[Doctor_ID])</f>
        <v>129</v>
      </c>
      <c r="S507" t="str">
        <f>_xlfn.XLOOKUP(Patientsdetails9[[#This Row],[Doctor ID]],Medicals[Doctor_ID],Medicals[Department])</f>
        <v>Oncology</v>
      </c>
      <c r="T507">
        <f>_xlfn.XLOOKUP(Patientsdetails9[[#This Row],[Doctor ID]],Medicals[Doctor_ID],Medicals[Nurse_to_Patient_Ratio])</f>
        <v>15</v>
      </c>
      <c r="U507" t="str">
        <f>IFERROR(_xlfn.XLOOKUP(Patientsdetails9[[#This Row],[Patient_ID]],Emergency[Patient_ID],Emergency[ER_Visit_ID]),"No Visit")</f>
        <v>No Visit</v>
      </c>
    </row>
    <row r="508" spans="1:21">
      <c r="A508">
        <v>565</v>
      </c>
      <c r="B508" t="s">
        <v>578</v>
      </c>
      <c r="C508">
        <v>13</v>
      </c>
      <c r="D508" t="s">
        <v>9</v>
      </c>
      <c r="E508" t="s">
        <v>10</v>
      </c>
      <c r="F508">
        <v>23.716397651559479</v>
      </c>
      <c r="G508">
        <v>3</v>
      </c>
      <c r="H508">
        <v>7</v>
      </c>
      <c r="I508">
        <f>_xlfn.XLOOKUP(Patientsdetails9[[#This Row],[Patient_ID]],Hospitalvisits[Patient_ID],Hospitalvisits[Admission_Date])</f>
        <v>45077</v>
      </c>
      <c r="J508">
        <f>_xlfn.XLOOKUP(Patientsdetails9[[#This Row],[Patient_ID]],Hospitalvisits[Patient_ID],Hospitalvisits[Discharge_Date])</f>
        <v>45079</v>
      </c>
      <c r="K508">
        <f>Patientsdetails9[[#This Row],[Discharge Date]]-Patientsdetails9[[#This Row],[Admission Date]]</f>
        <v>2</v>
      </c>
      <c r="L508" t="str">
        <f>_xlfn.XLOOKUP(Patientsdetails9[[#This Row],[Patient_ID]],Hospitalvisits[Patient_ID],Hospitalvisits[Medical_Condition])</f>
        <v>Arthritis</v>
      </c>
      <c r="M508" t="str">
        <f>_xlfn.XLOOKUP(Patientsdetails9[[#This Row],[Patient_ID]],Hospitalvisits[Patient_ID],Hospitalvisits[Department])</f>
        <v>Orthopedics</v>
      </c>
      <c r="N508">
        <f>_xlfn.XLOOKUP(Patientsdetails9[[#This Row],[Patient_ID]],Financials[Patient_ID],Financials[Total_Bill_Amount])</f>
        <v>8541</v>
      </c>
      <c r="O508">
        <f>VLOOKUP(Patientsdetails9[[#This Row],[Patient_ID]],Financials[],5,FALSE)</f>
        <v>7280.2925191149507</v>
      </c>
      <c r="P508">
        <f>VLOOKUP(Patientsdetails9[[#This Row],[Patient_ID]],Financials[],6,FALSE)</f>
        <v>1260.7074808850491</v>
      </c>
      <c r="Q508" t="str">
        <f>+_xlfn.XLOOKUP(Patientsdetails9[[#This Row],[Patient_ID]],Hospitalvisits[Patient_ID],Hospitalvisits[Hospital_Bed])</f>
        <v>Semi-Private Room</v>
      </c>
      <c r="R508">
        <f>_xlfn.XLOOKUP(Patientsdetails9[[#This Row],[Patient_ID]],Hospitalvisits[Patient_ID],Hospitalvisits[Doctor_ID])</f>
        <v>182</v>
      </c>
      <c r="S508" t="str">
        <f>_xlfn.XLOOKUP(Patientsdetails9[[#This Row],[Doctor ID]],Medicals[Doctor_ID],Medicals[Department])</f>
        <v>Cardiology</v>
      </c>
      <c r="T508">
        <f>_xlfn.XLOOKUP(Patientsdetails9[[#This Row],[Doctor ID]],Medicals[Doctor_ID],Medicals[Nurse_to_Patient_Ratio])</f>
        <v>12</v>
      </c>
      <c r="U508" t="str">
        <f>IFERROR(_xlfn.XLOOKUP(Patientsdetails9[[#This Row],[Patient_ID]],Emergency[Patient_ID],Emergency[ER_Visit_ID]),"No Visit")</f>
        <v>No Visit</v>
      </c>
    </row>
    <row r="509" spans="1:21">
      <c r="A509">
        <v>567</v>
      </c>
      <c r="B509" t="s">
        <v>580</v>
      </c>
      <c r="C509">
        <v>55</v>
      </c>
      <c r="D509" t="s">
        <v>12</v>
      </c>
      <c r="E509" t="s">
        <v>10</v>
      </c>
      <c r="F509">
        <v>20.236424804595789</v>
      </c>
      <c r="G509">
        <v>0</v>
      </c>
      <c r="H509">
        <v>6</v>
      </c>
      <c r="I509">
        <f>_xlfn.XLOOKUP(Patientsdetails9[[#This Row],[Patient_ID]],Hospitalvisits[Patient_ID],Hospitalvisits[Admission_Date])</f>
        <v>44743</v>
      </c>
      <c r="J509">
        <f>_xlfn.XLOOKUP(Patientsdetails9[[#This Row],[Patient_ID]],Hospitalvisits[Patient_ID],Hospitalvisits[Discharge_Date])</f>
        <v>44746</v>
      </c>
      <c r="K509">
        <f>Patientsdetails9[[#This Row],[Discharge Date]]-Patientsdetails9[[#This Row],[Admission Date]]</f>
        <v>3</v>
      </c>
      <c r="L509" t="str">
        <f>_xlfn.XLOOKUP(Patientsdetails9[[#This Row],[Patient_ID]],Hospitalvisits[Patient_ID],Hospitalvisits[Medical_Condition])</f>
        <v>Severe Trauma</v>
      </c>
      <c r="M509" t="str">
        <f>_xlfn.XLOOKUP(Patientsdetails9[[#This Row],[Patient_ID]],Hospitalvisits[Patient_ID],Hospitalvisits[Department])</f>
        <v>Emergency</v>
      </c>
      <c r="N509">
        <f>_xlfn.XLOOKUP(Patientsdetails9[[#This Row],[Patient_ID]],Financials[Patient_ID],Financials[Total_Bill_Amount])</f>
        <v>37160</v>
      </c>
      <c r="O509">
        <f>VLOOKUP(Patientsdetails9[[#This Row],[Patient_ID]],Financials[],5,FALSE)</f>
        <v>20195.452353105189</v>
      </c>
      <c r="P509">
        <f>VLOOKUP(Patientsdetails9[[#This Row],[Patient_ID]],Financials[],6,FALSE)</f>
        <v>16964.547646894811</v>
      </c>
      <c r="Q509" t="str">
        <f>+_xlfn.XLOOKUP(Patientsdetails9[[#This Row],[Patient_ID]],Hospitalvisits[Patient_ID],Hospitalvisits[Hospital_Bed])</f>
        <v>Private Room</v>
      </c>
      <c r="R509">
        <f>_xlfn.XLOOKUP(Patientsdetails9[[#This Row],[Patient_ID]],Hospitalvisits[Patient_ID],Hospitalvisits[Doctor_ID])</f>
        <v>180</v>
      </c>
      <c r="S509" t="str">
        <f>_xlfn.XLOOKUP(Patientsdetails9[[#This Row],[Doctor ID]],Medicals[Doctor_ID],Medicals[Department])</f>
        <v>Pediatrics</v>
      </c>
      <c r="T509">
        <f>_xlfn.XLOOKUP(Patientsdetails9[[#This Row],[Doctor ID]],Medicals[Doctor_ID],Medicals[Nurse_to_Patient_Ratio])</f>
        <v>17</v>
      </c>
      <c r="U509">
        <f>IFERROR(_xlfn.XLOOKUP(Patientsdetails9[[#This Row],[Patient_ID]],Emergency[Patient_ID],Emergency[ER_Visit_ID]),"No Visit")</f>
        <v>671</v>
      </c>
    </row>
    <row r="510" spans="1:21">
      <c r="A510">
        <v>568</v>
      </c>
      <c r="B510" t="s">
        <v>581</v>
      </c>
      <c r="C510">
        <v>80</v>
      </c>
      <c r="D510" t="s">
        <v>12</v>
      </c>
      <c r="E510" t="s">
        <v>10</v>
      </c>
      <c r="F510">
        <v>34.516163171737652</v>
      </c>
      <c r="G510">
        <v>5</v>
      </c>
      <c r="H510">
        <v>1</v>
      </c>
      <c r="I510">
        <f>_xlfn.XLOOKUP(Patientsdetails9[[#This Row],[Patient_ID]],Hospitalvisits[Patient_ID],Hospitalvisits[Admission_Date])</f>
        <v>44890</v>
      </c>
      <c r="J510">
        <f>_xlfn.XLOOKUP(Patientsdetails9[[#This Row],[Patient_ID]],Hospitalvisits[Patient_ID],Hospitalvisits[Discharge_Date])</f>
        <v>44895</v>
      </c>
      <c r="K510">
        <f>Patientsdetails9[[#This Row],[Discharge Date]]-Patientsdetails9[[#This Row],[Admission Date]]</f>
        <v>5</v>
      </c>
      <c r="L510" t="str">
        <f>_xlfn.XLOOKUP(Patientsdetails9[[#This Row],[Patient_ID]],Hospitalvisits[Patient_ID],Hospitalvisits[Medical_Condition])</f>
        <v>Stroke</v>
      </c>
      <c r="M510" t="str">
        <f>_xlfn.XLOOKUP(Patientsdetails9[[#This Row],[Patient_ID]],Hospitalvisits[Patient_ID],Hospitalvisits[Department])</f>
        <v>Neurology</v>
      </c>
      <c r="N510">
        <f>_xlfn.XLOOKUP(Patientsdetails9[[#This Row],[Patient_ID]],Financials[Patient_ID],Financials[Total_Bill_Amount])</f>
        <v>18555</v>
      </c>
      <c r="O510">
        <f>VLOOKUP(Patientsdetails9[[#This Row],[Patient_ID]],Financials[],5,FALSE)</f>
        <v>9654.9838532243102</v>
      </c>
      <c r="P510">
        <f>VLOOKUP(Patientsdetails9[[#This Row],[Patient_ID]],Financials[],6,FALSE)</f>
        <v>8900.0161467756898</v>
      </c>
      <c r="Q510" t="str">
        <f>+_xlfn.XLOOKUP(Patientsdetails9[[#This Row],[Patient_ID]],Hospitalvisits[Patient_ID],Hospitalvisits[Hospital_Bed])</f>
        <v>Semi-Private Room</v>
      </c>
      <c r="R510">
        <f>_xlfn.XLOOKUP(Patientsdetails9[[#This Row],[Patient_ID]],Hospitalvisits[Patient_ID],Hospitalvisits[Doctor_ID])</f>
        <v>149</v>
      </c>
      <c r="S510" t="str">
        <f>_xlfn.XLOOKUP(Patientsdetails9[[#This Row],[Doctor ID]],Medicals[Doctor_ID],Medicals[Department])</f>
        <v>Oncology</v>
      </c>
      <c r="T510">
        <f>_xlfn.XLOOKUP(Patientsdetails9[[#This Row],[Doctor ID]],Medicals[Doctor_ID],Medicals[Nurse_to_Patient_Ratio])</f>
        <v>19</v>
      </c>
      <c r="U510" t="str">
        <f>IFERROR(_xlfn.XLOOKUP(Patientsdetails9[[#This Row],[Patient_ID]],Emergency[Patient_ID],Emergency[ER_Visit_ID]),"No Visit")</f>
        <v>No Visit</v>
      </c>
    </row>
    <row r="511" spans="1:21">
      <c r="A511">
        <v>569</v>
      </c>
      <c r="B511" t="s">
        <v>582</v>
      </c>
      <c r="C511">
        <v>3</v>
      </c>
      <c r="D511" t="s">
        <v>9</v>
      </c>
      <c r="E511" t="s">
        <v>10</v>
      </c>
      <c r="F511">
        <v>31.32250955681393</v>
      </c>
      <c r="G511">
        <v>5</v>
      </c>
      <c r="H511">
        <v>9</v>
      </c>
      <c r="I511">
        <f>_xlfn.XLOOKUP(Patientsdetails9[[#This Row],[Patient_ID]],Hospitalvisits[Patient_ID],Hospitalvisits[Admission_Date])</f>
        <v>44708</v>
      </c>
      <c r="J511">
        <f>_xlfn.XLOOKUP(Patientsdetails9[[#This Row],[Patient_ID]],Hospitalvisits[Patient_ID],Hospitalvisits[Discharge_Date])</f>
        <v>44709</v>
      </c>
      <c r="K511">
        <f>Patientsdetails9[[#This Row],[Discharge Date]]-Patientsdetails9[[#This Row],[Admission Date]]</f>
        <v>1</v>
      </c>
      <c r="L511" t="str">
        <f>_xlfn.XLOOKUP(Patientsdetails9[[#This Row],[Patient_ID]],Hospitalvisits[Patient_ID],Hospitalvisits[Medical_Condition])</f>
        <v>Allergies</v>
      </c>
      <c r="M511" t="str">
        <f>_xlfn.XLOOKUP(Patientsdetails9[[#This Row],[Patient_ID]],Hospitalvisits[Patient_ID],Hospitalvisits[Department])</f>
        <v>Pediatrics</v>
      </c>
      <c r="N511">
        <f>_xlfn.XLOOKUP(Patientsdetails9[[#This Row],[Patient_ID]],Financials[Patient_ID],Financials[Total_Bill_Amount])</f>
        <v>19332</v>
      </c>
      <c r="O511">
        <f>VLOOKUP(Patientsdetails9[[#This Row],[Patient_ID]],Financials[],5,FALSE)</f>
        <v>12126.13950436391</v>
      </c>
      <c r="P511">
        <f>VLOOKUP(Patientsdetails9[[#This Row],[Patient_ID]],Financials[],6,FALSE)</f>
        <v>7205.8604956360896</v>
      </c>
      <c r="Q511" t="str">
        <f>+_xlfn.XLOOKUP(Patientsdetails9[[#This Row],[Patient_ID]],Hospitalvisits[Patient_ID],Hospitalvisits[Hospital_Bed])</f>
        <v>General Ward</v>
      </c>
      <c r="R511">
        <f>_xlfn.XLOOKUP(Patientsdetails9[[#This Row],[Patient_ID]],Hospitalvisits[Patient_ID],Hospitalvisits[Doctor_ID])</f>
        <v>157</v>
      </c>
      <c r="S511" t="str">
        <f>_xlfn.XLOOKUP(Patientsdetails9[[#This Row],[Doctor ID]],Medicals[Doctor_ID],Medicals[Department])</f>
        <v>Cardiology</v>
      </c>
      <c r="T511">
        <f>_xlfn.XLOOKUP(Patientsdetails9[[#This Row],[Doctor ID]],Medicals[Doctor_ID],Medicals[Nurse_to_Patient_Ratio])</f>
        <v>26</v>
      </c>
      <c r="U511" t="str">
        <f>IFERROR(_xlfn.XLOOKUP(Patientsdetails9[[#This Row],[Patient_ID]],Emergency[Patient_ID],Emergency[ER_Visit_ID]),"No Visit")</f>
        <v>No Visit</v>
      </c>
    </row>
    <row r="512" spans="1:21">
      <c r="A512">
        <v>570</v>
      </c>
      <c r="B512" t="s">
        <v>583</v>
      </c>
      <c r="C512">
        <v>78</v>
      </c>
      <c r="D512" t="s">
        <v>9</v>
      </c>
      <c r="E512" t="s">
        <v>10</v>
      </c>
      <c r="F512">
        <v>20.985856771939929</v>
      </c>
      <c r="G512">
        <v>4</v>
      </c>
      <c r="H512">
        <v>10</v>
      </c>
      <c r="I512">
        <f>_xlfn.XLOOKUP(Patientsdetails9[[#This Row],[Patient_ID]],Hospitalvisits[Patient_ID],Hospitalvisits[Admission_Date])</f>
        <v>44847</v>
      </c>
      <c r="J512">
        <f>_xlfn.XLOOKUP(Patientsdetails9[[#This Row],[Patient_ID]],Hospitalvisits[Patient_ID],Hospitalvisits[Discharge_Date])</f>
        <v>44856</v>
      </c>
      <c r="K512">
        <f>Patientsdetails9[[#This Row],[Discharge Date]]-Patientsdetails9[[#This Row],[Admission Date]]</f>
        <v>9</v>
      </c>
      <c r="L512" t="str">
        <f>_xlfn.XLOOKUP(Patientsdetails9[[#This Row],[Patient_ID]],Hospitalvisits[Patient_ID],Hospitalvisits[Medical_Condition])</f>
        <v>Stroke</v>
      </c>
      <c r="M512" t="str">
        <f>_xlfn.XLOOKUP(Patientsdetails9[[#This Row],[Patient_ID]],Hospitalvisits[Patient_ID],Hospitalvisits[Department])</f>
        <v>Neurology</v>
      </c>
      <c r="N512">
        <f>_xlfn.XLOOKUP(Patientsdetails9[[#This Row],[Patient_ID]],Financials[Patient_ID],Financials[Total_Bill_Amount])</f>
        <v>9382</v>
      </c>
      <c r="O512">
        <f>VLOOKUP(Patientsdetails9[[#This Row],[Patient_ID]],Financials[],5,FALSE)</f>
        <v>6895.3721943543678</v>
      </c>
      <c r="P512">
        <f>VLOOKUP(Patientsdetails9[[#This Row],[Patient_ID]],Financials[],6,FALSE)</f>
        <v>2486.6278056456322</v>
      </c>
      <c r="Q512" t="str">
        <f>+_xlfn.XLOOKUP(Patientsdetails9[[#This Row],[Patient_ID]],Hospitalvisits[Patient_ID],Hospitalvisits[Hospital_Bed])</f>
        <v>General Ward</v>
      </c>
      <c r="R512">
        <f>_xlfn.XLOOKUP(Patientsdetails9[[#This Row],[Patient_ID]],Hospitalvisits[Patient_ID],Hospitalvisits[Doctor_ID])</f>
        <v>132</v>
      </c>
      <c r="S512" t="str">
        <f>_xlfn.XLOOKUP(Patientsdetails9[[#This Row],[Doctor ID]],Medicals[Doctor_ID],Medicals[Department])</f>
        <v>Emergency</v>
      </c>
      <c r="T512">
        <f>_xlfn.XLOOKUP(Patientsdetails9[[#This Row],[Doctor ID]],Medicals[Doctor_ID],Medicals[Nurse_to_Patient_Ratio])</f>
        <v>14</v>
      </c>
      <c r="U512">
        <f>IFERROR(_xlfn.XLOOKUP(Patientsdetails9[[#This Row],[Patient_ID]],Emergency[Patient_ID],Emergency[ER_Visit_ID]),"No Visit")</f>
        <v>994</v>
      </c>
    </row>
    <row r="513" spans="1:21">
      <c r="A513">
        <v>571</v>
      </c>
      <c r="B513" t="s">
        <v>584</v>
      </c>
      <c r="C513">
        <v>63</v>
      </c>
      <c r="D513" t="s">
        <v>12</v>
      </c>
      <c r="E513" t="s">
        <v>10</v>
      </c>
      <c r="F513">
        <v>28.255398751780891</v>
      </c>
      <c r="G513">
        <v>5</v>
      </c>
      <c r="H513">
        <v>1</v>
      </c>
      <c r="I513">
        <f>_xlfn.XLOOKUP(Patientsdetails9[[#This Row],[Patient_ID]],Hospitalvisits[Patient_ID],Hospitalvisits[Admission_Date])</f>
        <v>44870</v>
      </c>
      <c r="J513">
        <f>_xlfn.XLOOKUP(Patientsdetails9[[#This Row],[Patient_ID]],Hospitalvisits[Patient_ID],Hospitalvisits[Discharge_Date])</f>
        <v>44880</v>
      </c>
      <c r="K513">
        <f>Patientsdetails9[[#This Row],[Discharge Date]]-Patientsdetails9[[#This Row],[Admission Date]]</f>
        <v>10</v>
      </c>
      <c r="L513" t="str">
        <f>_xlfn.XLOOKUP(Patientsdetails9[[#This Row],[Patient_ID]],Hospitalvisits[Patient_ID],Hospitalvisits[Medical_Condition])</f>
        <v>Internal Bleeding</v>
      </c>
      <c r="M513" t="str">
        <f>_xlfn.XLOOKUP(Patientsdetails9[[#This Row],[Patient_ID]],Hospitalvisits[Patient_ID],Hospitalvisits[Department])</f>
        <v>Emergency</v>
      </c>
      <c r="N513">
        <f>_xlfn.XLOOKUP(Patientsdetails9[[#This Row],[Patient_ID]],Financials[Patient_ID],Financials[Total_Bill_Amount])</f>
        <v>12243</v>
      </c>
      <c r="O513">
        <f>VLOOKUP(Patientsdetails9[[#This Row],[Patient_ID]],Financials[],5,FALSE)</f>
        <v>8043.0383954278304</v>
      </c>
      <c r="P513">
        <f>VLOOKUP(Patientsdetails9[[#This Row],[Patient_ID]],Financials[],6,FALSE)</f>
        <v>4199.9616045721696</v>
      </c>
      <c r="Q513" t="str">
        <f>+_xlfn.XLOOKUP(Patientsdetails9[[#This Row],[Patient_ID]],Hospitalvisits[Patient_ID],Hospitalvisits[Hospital_Bed])</f>
        <v>Private Room</v>
      </c>
      <c r="R513">
        <f>_xlfn.XLOOKUP(Patientsdetails9[[#This Row],[Patient_ID]],Hospitalvisits[Patient_ID],Hospitalvisits[Doctor_ID])</f>
        <v>69</v>
      </c>
      <c r="S513" t="str">
        <f>_xlfn.XLOOKUP(Patientsdetails9[[#This Row],[Doctor ID]],Medicals[Doctor_ID],Medicals[Department])</f>
        <v>Oncology</v>
      </c>
      <c r="T513">
        <f>_xlfn.XLOOKUP(Patientsdetails9[[#This Row],[Doctor ID]],Medicals[Doctor_ID],Medicals[Nurse_to_Patient_Ratio])</f>
        <v>9</v>
      </c>
      <c r="U513">
        <f>IFERROR(_xlfn.XLOOKUP(Patientsdetails9[[#This Row],[Patient_ID]],Emergency[Patient_ID],Emergency[ER_Visit_ID]),"No Visit")</f>
        <v>644</v>
      </c>
    </row>
    <row r="514" spans="1:21">
      <c r="A514">
        <v>572</v>
      </c>
      <c r="B514" t="s">
        <v>585</v>
      </c>
      <c r="C514">
        <v>9</v>
      </c>
      <c r="D514" t="s">
        <v>9</v>
      </c>
      <c r="E514" t="s">
        <v>10</v>
      </c>
      <c r="F514">
        <v>26.282122493126341</v>
      </c>
      <c r="G514">
        <v>2</v>
      </c>
      <c r="H514">
        <v>3</v>
      </c>
      <c r="I514">
        <f>_xlfn.XLOOKUP(Patientsdetails9[[#This Row],[Patient_ID]],Hospitalvisits[Patient_ID],Hospitalvisits[Admission_Date])</f>
        <v>44621</v>
      </c>
      <c r="J514">
        <f>_xlfn.XLOOKUP(Patientsdetails9[[#This Row],[Patient_ID]],Hospitalvisits[Patient_ID],Hospitalvisits[Discharge_Date])</f>
        <v>44626</v>
      </c>
      <c r="K514">
        <f>Patientsdetails9[[#This Row],[Discharge Date]]-Patientsdetails9[[#This Row],[Admission Date]]</f>
        <v>5</v>
      </c>
      <c r="L514" t="str">
        <f>_xlfn.XLOOKUP(Patientsdetails9[[#This Row],[Patient_ID]],Hospitalvisits[Patient_ID],Hospitalvisits[Medical_Condition])</f>
        <v>Fracture</v>
      </c>
      <c r="M514" t="str">
        <f>_xlfn.XLOOKUP(Patientsdetails9[[#This Row],[Patient_ID]],Hospitalvisits[Patient_ID],Hospitalvisits[Department])</f>
        <v>Orthopedics</v>
      </c>
      <c r="N514">
        <f>_xlfn.XLOOKUP(Patientsdetails9[[#This Row],[Patient_ID]],Financials[Patient_ID],Financials[Total_Bill_Amount])</f>
        <v>16218</v>
      </c>
      <c r="O514">
        <f>VLOOKUP(Patientsdetails9[[#This Row],[Patient_ID]],Financials[],5,FALSE)</f>
        <v>11283.71874787756</v>
      </c>
      <c r="P514">
        <f>VLOOKUP(Patientsdetails9[[#This Row],[Patient_ID]],Financials[],6,FALSE)</f>
        <v>4934.2812521224369</v>
      </c>
      <c r="Q514" t="str">
        <f>+_xlfn.XLOOKUP(Patientsdetails9[[#This Row],[Patient_ID]],Hospitalvisits[Patient_ID],Hospitalvisits[Hospital_Bed])</f>
        <v>Semi-Private Room</v>
      </c>
      <c r="R514">
        <f>_xlfn.XLOOKUP(Patientsdetails9[[#This Row],[Patient_ID]],Hospitalvisits[Patient_ID],Hospitalvisits[Doctor_ID])</f>
        <v>174</v>
      </c>
      <c r="S514" t="str">
        <f>_xlfn.XLOOKUP(Patientsdetails9[[#This Row],[Doctor ID]],Medicals[Doctor_ID],Medicals[Department])</f>
        <v>Cardiology</v>
      </c>
      <c r="T514">
        <f>_xlfn.XLOOKUP(Patientsdetails9[[#This Row],[Doctor ID]],Medicals[Doctor_ID],Medicals[Nurse_to_Patient_Ratio])</f>
        <v>12</v>
      </c>
      <c r="U514" t="str">
        <f>IFERROR(_xlfn.XLOOKUP(Patientsdetails9[[#This Row],[Patient_ID]],Emergency[Patient_ID],Emergency[ER_Visit_ID]),"No Visit")</f>
        <v>No Visit</v>
      </c>
    </row>
    <row r="515" spans="1:21">
      <c r="A515">
        <v>573</v>
      </c>
      <c r="B515" t="s">
        <v>586</v>
      </c>
      <c r="C515">
        <v>30</v>
      </c>
      <c r="D515" t="s">
        <v>9</v>
      </c>
      <c r="E515" t="s">
        <v>10</v>
      </c>
      <c r="F515">
        <v>32.922989184250881</v>
      </c>
      <c r="G515">
        <v>0</v>
      </c>
      <c r="H515">
        <v>3</v>
      </c>
      <c r="I515">
        <f>_xlfn.XLOOKUP(Patientsdetails9[[#This Row],[Patient_ID]],Hospitalvisits[Patient_ID],Hospitalvisits[Admission_Date])</f>
        <v>44801</v>
      </c>
      <c r="J515">
        <f>_xlfn.XLOOKUP(Patientsdetails9[[#This Row],[Patient_ID]],Hospitalvisits[Patient_ID],Hospitalvisits[Discharge_Date])</f>
        <v>44803</v>
      </c>
      <c r="K515">
        <f>Patientsdetails9[[#This Row],[Discharge Date]]-Patientsdetails9[[#This Row],[Admission Date]]</f>
        <v>2</v>
      </c>
      <c r="L515" t="str">
        <f>_xlfn.XLOOKUP(Patientsdetails9[[#This Row],[Patient_ID]],Hospitalvisits[Patient_ID],Hospitalvisits[Medical_Condition])</f>
        <v>Asthma</v>
      </c>
      <c r="M515" t="str">
        <f>_xlfn.XLOOKUP(Patientsdetails9[[#This Row],[Patient_ID]],Hospitalvisits[Patient_ID],Hospitalvisits[Department])</f>
        <v>Pediatrics</v>
      </c>
      <c r="N515">
        <f>_xlfn.XLOOKUP(Patientsdetails9[[#This Row],[Patient_ID]],Financials[Patient_ID],Financials[Total_Bill_Amount])</f>
        <v>10782</v>
      </c>
      <c r="O515">
        <f>VLOOKUP(Patientsdetails9[[#This Row],[Patient_ID]],Financials[],5,FALSE)</f>
        <v>5433.7888385463493</v>
      </c>
      <c r="P515">
        <f>VLOOKUP(Patientsdetails9[[#This Row],[Patient_ID]],Financials[],6,FALSE)</f>
        <v>5348.2111614536507</v>
      </c>
      <c r="Q515" t="str">
        <f>+_xlfn.XLOOKUP(Patientsdetails9[[#This Row],[Patient_ID]],Hospitalvisits[Patient_ID],Hospitalvisits[Hospital_Bed])</f>
        <v>Semi-Private Room</v>
      </c>
      <c r="R515">
        <f>_xlfn.XLOOKUP(Patientsdetails9[[#This Row],[Patient_ID]],Hospitalvisits[Patient_ID],Hospitalvisits[Doctor_ID])</f>
        <v>167</v>
      </c>
      <c r="S515" t="str">
        <f>_xlfn.XLOOKUP(Patientsdetails9[[#This Row],[Doctor ID]],Medicals[Doctor_ID],Medicals[Department])</f>
        <v>Neurology</v>
      </c>
      <c r="T515">
        <f>_xlfn.XLOOKUP(Patientsdetails9[[#This Row],[Doctor ID]],Medicals[Doctor_ID],Medicals[Nurse_to_Patient_Ratio])</f>
        <v>7</v>
      </c>
      <c r="U515">
        <f>IFERROR(_xlfn.XLOOKUP(Patientsdetails9[[#This Row],[Patient_ID]],Emergency[Patient_ID],Emergency[ER_Visit_ID]),"No Visit")</f>
        <v>1010</v>
      </c>
    </row>
    <row r="516" spans="1:21">
      <c r="A516">
        <v>574</v>
      </c>
      <c r="B516" t="s">
        <v>587</v>
      </c>
      <c r="C516">
        <v>75</v>
      </c>
      <c r="D516" t="s">
        <v>9</v>
      </c>
      <c r="E516" t="s">
        <v>10</v>
      </c>
      <c r="F516">
        <v>22.604162273914501</v>
      </c>
      <c r="G516">
        <v>4</v>
      </c>
      <c r="H516">
        <v>8</v>
      </c>
      <c r="I516">
        <f>_xlfn.XLOOKUP(Patientsdetails9[[#This Row],[Patient_ID]],Hospitalvisits[Patient_ID],Hospitalvisits[Admission_Date])</f>
        <v>44586</v>
      </c>
      <c r="J516">
        <f>_xlfn.XLOOKUP(Patientsdetails9[[#This Row],[Patient_ID]],Hospitalvisits[Patient_ID],Hospitalvisits[Discharge_Date])</f>
        <v>44593</v>
      </c>
      <c r="K516">
        <f>Patientsdetails9[[#This Row],[Discharge Date]]-Patientsdetails9[[#This Row],[Admission Date]]</f>
        <v>7</v>
      </c>
      <c r="L516" t="str">
        <f>_xlfn.XLOOKUP(Patientsdetails9[[#This Row],[Patient_ID]],Hospitalvisits[Patient_ID],Hospitalvisits[Medical_Condition])</f>
        <v>Heart Attack (STEMI)</v>
      </c>
      <c r="M516" t="str">
        <f>_xlfn.XLOOKUP(Patientsdetails9[[#This Row],[Patient_ID]],Hospitalvisits[Patient_ID],Hospitalvisits[Department])</f>
        <v>Cardiology</v>
      </c>
      <c r="N516">
        <f>_xlfn.XLOOKUP(Patientsdetails9[[#This Row],[Patient_ID]],Financials[Patient_ID],Financials[Total_Bill_Amount])</f>
        <v>8600</v>
      </c>
      <c r="O516">
        <f>VLOOKUP(Patientsdetails9[[#This Row],[Patient_ID]],Financials[],5,FALSE)</f>
        <v>6074.3879559950929</v>
      </c>
      <c r="P516">
        <f>VLOOKUP(Patientsdetails9[[#This Row],[Patient_ID]],Financials[],6,FALSE)</f>
        <v>2525.6120440049071</v>
      </c>
      <c r="Q516" t="str">
        <f>+_xlfn.XLOOKUP(Patientsdetails9[[#This Row],[Patient_ID]],Hospitalvisits[Patient_ID],Hospitalvisits[Hospital_Bed])</f>
        <v>Private Room</v>
      </c>
      <c r="R516">
        <f>_xlfn.XLOOKUP(Patientsdetails9[[#This Row],[Patient_ID]],Hospitalvisits[Patient_ID],Hospitalvisits[Doctor_ID])</f>
        <v>24</v>
      </c>
      <c r="S516" t="str">
        <f>_xlfn.XLOOKUP(Patientsdetails9[[#This Row],[Doctor ID]],Medicals[Doctor_ID],Medicals[Department])</f>
        <v>Pediatrics</v>
      </c>
      <c r="T516">
        <f>_xlfn.XLOOKUP(Patientsdetails9[[#This Row],[Doctor ID]],Medicals[Doctor_ID],Medicals[Nurse_to_Patient_Ratio])</f>
        <v>17</v>
      </c>
      <c r="U516" t="str">
        <f>IFERROR(_xlfn.XLOOKUP(Patientsdetails9[[#This Row],[Patient_ID]],Emergency[Patient_ID],Emergency[ER_Visit_ID]),"No Visit")</f>
        <v>No Visit</v>
      </c>
    </row>
    <row r="517" spans="1:21">
      <c r="A517">
        <v>575</v>
      </c>
      <c r="B517" t="s">
        <v>588</v>
      </c>
      <c r="C517">
        <v>47</v>
      </c>
      <c r="D517" t="s">
        <v>12</v>
      </c>
      <c r="E517" t="s">
        <v>13</v>
      </c>
      <c r="F517">
        <v>37.766803909101007</v>
      </c>
      <c r="G517">
        <v>5</v>
      </c>
      <c r="H517">
        <v>9</v>
      </c>
      <c r="I517">
        <f>_xlfn.XLOOKUP(Patientsdetails9[[#This Row],[Patient_ID]],Hospitalvisits[Patient_ID],Hospitalvisits[Admission_Date])</f>
        <v>44652</v>
      </c>
      <c r="J517">
        <f>_xlfn.XLOOKUP(Patientsdetails9[[#This Row],[Patient_ID]],Hospitalvisits[Patient_ID],Hospitalvisits[Discharge_Date])</f>
        <v>44653</v>
      </c>
      <c r="K517">
        <f>Patientsdetails9[[#This Row],[Discharge Date]]-Patientsdetails9[[#This Row],[Admission Date]]</f>
        <v>1</v>
      </c>
      <c r="L517" t="str">
        <f>_xlfn.XLOOKUP(Patientsdetails9[[#This Row],[Patient_ID]],Hospitalvisits[Patient_ID],Hospitalvisits[Medical_Condition])</f>
        <v>Asthma</v>
      </c>
      <c r="M517" t="str">
        <f>_xlfn.XLOOKUP(Patientsdetails9[[#This Row],[Patient_ID]],Hospitalvisits[Patient_ID],Hospitalvisits[Department])</f>
        <v>Pediatrics</v>
      </c>
      <c r="N517">
        <f>_xlfn.XLOOKUP(Patientsdetails9[[#This Row],[Patient_ID]],Financials[Patient_ID],Financials[Total_Bill_Amount])</f>
        <v>6741</v>
      </c>
      <c r="O517">
        <f>VLOOKUP(Patientsdetails9[[#This Row],[Patient_ID]],Financials[],5,FALSE)</f>
        <v>3492.427640938934</v>
      </c>
      <c r="P517">
        <f>VLOOKUP(Patientsdetails9[[#This Row],[Patient_ID]],Financials[],6,FALSE)</f>
        <v>3248.572359061066</v>
      </c>
      <c r="Q517" t="str">
        <f>+_xlfn.XLOOKUP(Patientsdetails9[[#This Row],[Patient_ID]],Hospitalvisits[Patient_ID],Hospitalvisits[Hospital_Bed])</f>
        <v>ICU</v>
      </c>
      <c r="R517">
        <f>_xlfn.XLOOKUP(Patientsdetails9[[#This Row],[Patient_ID]],Hospitalvisits[Patient_ID],Hospitalvisits[Doctor_ID])</f>
        <v>129</v>
      </c>
      <c r="S517" t="str">
        <f>_xlfn.XLOOKUP(Patientsdetails9[[#This Row],[Doctor ID]],Medicals[Doctor_ID],Medicals[Department])</f>
        <v>Oncology</v>
      </c>
      <c r="T517">
        <f>_xlfn.XLOOKUP(Patientsdetails9[[#This Row],[Doctor ID]],Medicals[Doctor_ID],Medicals[Nurse_to_Patient_Ratio])</f>
        <v>15</v>
      </c>
      <c r="U517" t="str">
        <f>IFERROR(_xlfn.XLOOKUP(Patientsdetails9[[#This Row],[Patient_ID]],Emergency[Patient_ID],Emergency[ER_Visit_ID]),"No Visit")</f>
        <v>No Visit</v>
      </c>
    </row>
    <row r="518" spans="1:21">
      <c r="A518">
        <v>576</v>
      </c>
      <c r="B518" t="s">
        <v>589</v>
      </c>
      <c r="C518">
        <v>19</v>
      </c>
      <c r="D518" t="s">
        <v>12</v>
      </c>
      <c r="E518" t="s">
        <v>10</v>
      </c>
      <c r="F518">
        <v>37.193687250071591</v>
      </c>
      <c r="G518">
        <v>4</v>
      </c>
      <c r="H518">
        <v>9</v>
      </c>
      <c r="I518">
        <f>_xlfn.XLOOKUP(Patientsdetails9[[#This Row],[Patient_ID]],Hospitalvisits[Patient_ID],Hospitalvisits[Admission_Date])</f>
        <v>45310</v>
      </c>
      <c r="J518">
        <f>_xlfn.XLOOKUP(Patientsdetails9[[#This Row],[Patient_ID]],Hospitalvisits[Patient_ID],Hospitalvisits[Discharge_Date])</f>
        <v>45313</v>
      </c>
      <c r="K518">
        <f>Patientsdetails9[[#This Row],[Discharge Date]]-Patientsdetails9[[#This Row],[Admission Date]]</f>
        <v>3</v>
      </c>
      <c r="L518" t="str">
        <f>_xlfn.XLOOKUP(Patientsdetails9[[#This Row],[Patient_ID]],Hospitalvisits[Patient_ID],Hospitalvisits[Medical_Condition])</f>
        <v>Asthma</v>
      </c>
      <c r="M518" t="str">
        <f>_xlfn.XLOOKUP(Patientsdetails9[[#This Row],[Patient_ID]],Hospitalvisits[Patient_ID],Hospitalvisits[Department])</f>
        <v>Pediatrics</v>
      </c>
      <c r="N518">
        <f>_xlfn.XLOOKUP(Patientsdetails9[[#This Row],[Patient_ID]],Financials[Patient_ID],Financials[Total_Bill_Amount])</f>
        <v>7263</v>
      </c>
      <c r="O518">
        <f>VLOOKUP(Patientsdetails9[[#This Row],[Patient_ID]],Financials[],5,FALSE)</f>
        <v>5006.8020791377176</v>
      </c>
      <c r="P518">
        <f>VLOOKUP(Patientsdetails9[[#This Row],[Patient_ID]],Financials[],6,FALSE)</f>
        <v>2256.197920862282</v>
      </c>
      <c r="Q518" t="str">
        <f>+_xlfn.XLOOKUP(Patientsdetails9[[#This Row],[Patient_ID]],Hospitalvisits[Patient_ID],Hospitalvisits[Hospital_Bed])</f>
        <v>ICU</v>
      </c>
      <c r="R518">
        <f>_xlfn.XLOOKUP(Patientsdetails9[[#This Row],[Patient_ID]],Hospitalvisits[Patient_ID],Hospitalvisits[Doctor_ID])</f>
        <v>1</v>
      </c>
      <c r="S518" t="str">
        <f>_xlfn.XLOOKUP(Patientsdetails9[[#This Row],[Doctor ID]],Medicals[Doctor_ID],Medicals[Department])</f>
        <v>Orthopedics</v>
      </c>
      <c r="T518">
        <f>_xlfn.XLOOKUP(Patientsdetails9[[#This Row],[Doctor ID]],Medicals[Doctor_ID],Medicals[Nurse_to_Patient_Ratio])</f>
        <v>30</v>
      </c>
      <c r="U518">
        <f>IFERROR(_xlfn.XLOOKUP(Patientsdetails9[[#This Row],[Patient_ID]],Emergency[Patient_ID],Emergency[ER_Visit_ID]),"No Visit")</f>
        <v>442</v>
      </c>
    </row>
    <row r="519" spans="1:21">
      <c r="A519">
        <v>577</v>
      </c>
      <c r="B519" t="s">
        <v>590</v>
      </c>
      <c r="C519">
        <v>51</v>
      </c>
      <c r="D519" t="s">
        <v>12</v>
      </c>
      <c r="E519" t="s">
        <v>16</v>
      </c>
      <c r="F519">
        <v>39.460184366511029</v>
      </c>
      <c r="G519">
        <v>0</v>
      </c>
      <c r="H519">
        <v>2</v>
      </c>
      <c r="I519">
        <f>_xlfn.XLOOKUP(Patientsdetails9[[#This Row],[Patient_ID]],Hospitalvisits[Patient_ID],Hospitalvisits[Admission_Date])</f>
        <v>44706</v>
      </c>
      <c r="J519">
        <f>_xlfn.XLOOKUP(Patientsdetails9[[#This Row],[Patient_ID]],Hospitalvisits[Patient_ID],Hospitalvisits[Discharge_Date])</f>
        <v>44711</v>
      </c>
      <c r="K519">
        <f>Patientsdetails9[[#This Row],[Discharge Date]]-Patientsdetails9[[#This Row],[Admission Date]]</f>
        <v>5</v>
      </c>
      <c r="L519" t="str">
        <f>_xlfn.XLOOKUP(Patientsdetails9[[#This Row],[Patient_ID]],Hospitalvisits[Patient_ID],Hospitalvisits[Medical_Condition])</f>
        <v>Internal Bleeding</v>
      </c>
      <c r="M519" t="str">
        <f>_xlfn.XLOOKUP(Patientsdetails9[[#This Row],[Patient_ID]],Hospitalvisits[Patient_ID],Hospitalvisits[Department])</f>
        <v>Emergency</v>
      </c>
      <c r="N519">
        <f>_xlfn.XLOOKUP(Patientsdetails9[[#This Row],[Patient_ID]],Financials[Patient_ID],Financials[Total_Bill_Amount])</f>
        <v>22741</v>
      </c>
      <c r="O519">
        <f>VLOOKUP(Patientsdetails9[[#This Row],[Patient_ID]],Financials[],5,FALSE)</f>
        <v>16320.733346311779</v>
      </c>
      <c r="P519">
        <f>VLOOKUP(Patientsdetails9[[#This Row],[Patient_ID]],Financials[],6,FALSE)</f>
        <v>6420.266653688217</v>
      </c>
      <c r="Q519" t="str">
        <f>+_xlfn.XLOOKUP(Patientsdetails9[[#This Row],[Patient_ID]],Hospitalvisits[Patient_ID],Hospitalvisits[Hospital_Bed])</f>
        <v>Private Room</v>
      </c>
      <c r="R519">
        <f>_xlfn.XLOOKUP(Patientsdetails9[[#This Row],[Patient_ID]],Hospitalvisits[Patient_ID],Hospitalvisits[Doctor_ID])</f>
        <v>170</v>
      </c>
      <c r="S519" t="str">
        <f>_xlfn.XLOOKUP(Patientsdetails9[[#This Row],[Doctor ID]],Medicals[Doctor_ID],Medicals[Department])</f>
        <v>Cardiology</v>
      </c>
      <c r="T519">
        <f>_xlfn.XLOOKUP(Patientsdetails9[[#This Row],[Doctor ID]],Medicals[Doctor_ID],Medicals[Nurse_to_Patient_Ratio])</f>
        <v>14</v>
      </c>
      <c r="U519">
        <f>IFERROR(_xlfn.XLOOKUP(Patientsdetails9[[#This Row],[Patient_ID]],Emergency[Patient_ID],Emergency[ER_Visit_ID]),"No Visit")</f>
        <v>217</v>
      </c>
    </row>
    <row r="520" spans="1:21">
      <c r="A520">
        <v>578</v>
      </c>
      <c r="B520" t="s">
        <v>591</v>
      </c>
      <c r="C520">
        <v>16</v>
      </c>
      <c r="D520" t="s">
        <v>12</v>
      </c>
      <c r="E520" t="s">
        <v>18</v>
      </c>
      <c r="F520">
        <v>27.626477408538161</v>
      </c>
      <c r="G520">
        <v>0</v>
      </c>
      <c r="H520">
        <v>2</v>
      </c>
      <c r="I520">
        <f>_xlfn.XLOOKUP(Patientsdetails9[[#This Row],[Patient_ID]],Hospitalvisits[Patient_ID],Hospitalvisits[Admission_Date])</f>
        <v>45532</v>
      </c>
      <c r="J520">
        <f>_xlfn.XLOOKUP(Patientsdetails9[[#This Row],[Patient_ID]],Hospitalvisits[Patient_ID],Hospitalvisits[Discharge_Date])</f>
        <v>45538</v>
      </c>
      <c r="K520">
        <f>Patientsdetails9[[#This Row],[Discharge Date]]-Patientsdetails9[[#This Row],[Admission Date]]</f>
        <v>6</v>
      </c>
      <c r="L520" t="str">
        <f>_xlfn.XLOOKUP(Patientsdetails9[[#This Row],[Patient_ID]],Hospitalvisits[Patient_ID],Hospitalvisits[Medical_Condition])</f>
        <v>Hypertension</v>
      </c>
      <c r="M520" t="str">
        <f>_xlfn.XLOOKUP(Patientsdetails9[[#This Row],[Patient_ID]],Hospitalvisits[Patient_ID],Hospitalvisits[Department])</f>
        <v>Cardiology</v>
      </c>
      <c r="N520">
        <f>_xlfn.XLOOKUP(Patientsdetails9[[#This Row],[Patient_ID]],Financials[Patient_ID],Financials[Total_Bill_Amount])</f>
        <v>49634</v>
      </c>
      <c r="O520">
        <f>VLOOKUP(Patientsdetails9[[#This Row],[Patient_ID]],Financials[],5,FALSE)</f>
        <v>30567.7110648626</v>
      </c>
      <c r="P520">
        <f>VLOOKUP(Patientsdetails9[[#This Row],[Patient_ID]],Financials[],6,FALSE)</f>
        <v>19066.2889351374</v>
      </c>
      <c r="Q520" t="str">
        <f>+_xlfn.XLOOKUP(Patientsdetails9[[#This Row],[Patient_ID]],Hospitalvisits[Patient_ID],Hospitalvisits[Hospital_Bed])</f>
        <v>ICU</v>
      </c>
      <c r="R520">
        <f>_xlfn.XLOOKUP(Patientsdetails9[[#This Row],[Patient_ID]],Hospitalvisits[Patient_ID],Hospitalvisits[Doctor_ID])</f>
        <v>92</v>
      </c>
      <c r="S520" t="str">
        <f>_xlfn.XLOOKUP(Patientsdetails9[[#This Row],[Doctor ID]],Medicals[Doctor_ID],Medicals[Department])</f>
        <v>Orthopedics</v>
      </c>
      <c r="T520">
        <f>_xlfn.XLOOKUP(Patientsdetails9[[#This Row],[Doctor ID]],Medicals[Doctor_ID],Medicals[Nurse_to_Patient_Ratio])</f>
        <v>27</v>
      </c>
      <c r="U520">
        <f>IFERROR(_xlfn.XLOOKUP(Patientsdetails9[[#This Row],[Patient_ID]],Emergency[Patient_ID],Emergency[ER_Visit_ID]),"No Visit")</f>
        <v>339</v>
      </c>
    </row>
    <row r="521" spans="1:21">
      <c r="A521">
        <v>579</v>
      </c>
      <c r="B521" t="s">
        <v>592</v>
      </c>
      <c r="C521">
        <v>54</v>
      </c>
      <c r="D521" t="s">
        <v>9</v>
      </c>
      <c r="E521" t="s">
        <v>16</v>
      </c>
      <c r="F521">
        <v>35.49517554860526</v>
      </c>
      <c r="G521">
        <v>1</v>
      </c>
      <c r="H521">
        <v>2</v>
      </c>
      <c r="I521">
        <f>_xlfn.XLOOKUP(Patientsdetails9[[#This Row],[Patient_ID]],Hospitalvisits[Patient_ID],Hospitalvisits[Admission_Date])</f>
        <v>44585</v>
      </c>
      <c r="J521">
        <f>_xlfn.XLOOKUP(Patientsdetails9[[#This Row],[Patient_ID]],Hospitalvisits[Patient_ID],Hospitalvisits[Discharge_Date])</f>
        <v>44587</v>
      </c>
      <c r="K521">
        <f>Patientsdetails9[[#This Row],[Discharge Date]]-Patientsdetails9[[#This Row],[Admission Date]]</f>
        <v>2</v>
      </c>
      <c r="L521" t="str">
        <f>_xlfn.XLOOKUP(Patientsdetails9[[#This Row],[Patient_ID]],Hospitalvisits[Patient_ID],Hospitalvisits[Medical_Condition])</f>
        <v>Allergies</v>
      </c>
      <c r="M521" t="str">
        <f>_xlfn.XLOOKUP(Patientsdetails9[[#This Row],[Patient_ID]],Hospitalvisits[Patient_ID],Hospitalvisits[Department])</f>
        <v>Pediatrics</v>
      </c>
      <c r="N521">
        <f>_xlfn.XLOOKUP(Patientsdetails9[[#This Row],[Patient_ID]],Financials[Patient_ID],Financials[Total_Bill_Amount])</f>
        <v>19760</v>
      </c>
      <c r="O521">
        <f>VLOOKUP(Patientsdetails9[[#This Row],[Patient_ID]],Financials[],5,FALSE)</f>
        <v>11334.303031248921</v>
      </c>
      <c r="P521">
        <f>VLOOKUP(Patientsdetails9[[#This Row],[Patient_ID]],Financials[],6,FALSE)</f>
        <v>8425.6969687510809</v>
      </c>
      <c r="Q521" t="str">
        <f>+_xlfn.XLOOKUP(Patientsdetails9[[#This Row],[Patient_ID]],Hospitalvisits[Patient_ID],Hospitalvisits[Hospital_Bed])</f>
        <v>General Ward</v>
      </c>
      <c r="R521">
        <f>_xlfn.XLOOKUP(Patientsdetails9[[#This Row],[Patient_ID]],Hospitalvisits[Patient_ID],Hospitalvisits[Doctor_ID])</f>
        <v>187</v>
      </c>
      <c r="S521" t="str">
        <f>_xlfn.XLOOKUP(Patientsdetails9[[#This Row],[Doctor ID]],Medicals[Doctor_ID],Medicals[Department])</f>
        <v>Orthopedics</v>
      </c>
      <c r="T521">
        <f>_xlfn.XLOOKUP(Patientsdetails9[[#This Row],[Doctor ID]],Medicals[Doctor_ID],Medicals[Nurse_to_Patient_Ratio])</f>
        <v>6</v>
      </c>
      <c r="U521" t="str">
        <f>IFERROR(_xlfn.XLOOKUP(Patientsdetails9[[#This Row],[Patient_ID]],Emergency[Patient_ID],Emergency[ER_Visit_ID]),"No Visit")</f>
        <v>No Visit</v>
      </c>
    </row>
    <row r="522" spans="1:21">
      <c r="A522">
        <v>580</v>
      </c>
      <c r="B522" t="s">
        <v>593</v>
      </c>
      <c r="C522">
        <v>79</v>
      </c>
      <c r="D522" t="s">
        <v>12</v>
      </c>
      <c r="E522" t="s">
        <v>13</v>
      </c>
      <c r="F522">
        <v>22.01314389260752</v>
      </c>
      <c r="G522">
        <v>3</v>
      </c>
      <c r="H522">
        <v>5</v>
      </c>
      <c r="I522">
        <f>_xlfn.XLOOKUP(Patientsdetails9[[#This Row],[Patient_ID]],Hospitalvisits[Patient_ID],Hospitalvisits[Admission_Date])</f>
        <v>44888</v>
      </c>
      <c r="J522">
        <f>_xlfn.XLOOKUP(Patientsdetails9[[#This Row],[Patient_ID]],Hospitalvisits[Patient_ID],Hospitalvisits[Discharge_Date])</f>
        <v>44893</v>
      </c>
      <c r="K522">
        <f>Patientsdetails9[[#This Row],[Discharge Date]]-Patientsdetails9[[#This Row],[Admission Date]]</f>
        <v>5</v>
      </c>
      <c r="L522" t="str">
        <f>_xlfn.XLOOKUP(Patientsdetails9[[#This Row],[Patient_ID]],Hospitalvisits[Patient_ID],Hospitalvisits[Medical_Condition])</f>
        <v>Stroke</v>
      </c>
      <c r="M522" t="str">
        <f>_xlfn.XLOOKUP(Patientsdetails9[[#This Row],[Patient_ID]],Hospitalvisits[Patient_ID],Hospitalvisits[Department])</f>
        <v>Neurology</v>
      </c>
      <c r="N522">
        <f>_xlfn.XLOOKUP(Patientsdetails9[[#This Row],[Patient_ID]],Financials[Patient_ID],Financials[Total_Bill_Amount])</f>
        <v>18738</v>
      </c>
      <c r="O522">
        <f>VLOOKUP(Patientsdetails9[[#This Row],[Patient_ID]],Financials[],5,FALSE)</f>
        <v>12116.671176439489</v>
      </c>
      <c r="P522">
        <f>VLOOKUP(Patientsdetails9[[#This Row],[Patient_ID]],Financials[],6,FALSE)</f>
        <v>6621.3288235605069</v>
      </c>
      <c r="Q522" t="str">
        <f>+_xlfn.XLOOKUP(Patientsdetails9[[#This Row],[Patient_ID]],Hospitalvisits[Patient_ID],Hospitalvisits[Hospital_Bed])</f>
        <v>General Ward</v>
      </c>
      <c r="R522">
        <f>_xlfn.XLOOKUP(Patientsdetails9[[#This Row],[Patient_ID]],Hospitalvisits[Patient_ID],Hospitalvisits[Doctor_ID])</f>
        <v>71</v>
      </c>
      <c r="S522" t="str">
        <f>_xlfn.XLOOKUP(Patientsdetails9[[#This Row],[Doctor ID]],Medicals[Doctor_ID],Medicals[Department])</f>
        <v>Emergency</v>
      </c>
      <c r="T522">
        <f>_xlfn.XLOOKUP(Patientsdetails9[[#This Row],[Doctor ID]],Medicals[Doctor_ID],Medicals[Nurse_to_Patient_Ratio])</f>
        <v>18</v>
      </c>
      <c r="U522">
        <f>IFERROR(_xlfn.XLOOKUP(Patientsdetails9[[#This Row],[Patient_ID]],Emergency[Patient_ID],Emergency[ER_Visit_ID]),"No Visit")</f>
        <v>619</v>
      </c>
    </row>
    <row r="523" spans="1:21">
      <c r="A523">
        <v>581</v>
      </c>
      <c r="B523" t="s">
        <v>594</v>
      </c>
      <c r="C523">
        <v>9</v>
      </c>
      <c r="D523" t="s">
        <v>9</v>
      </c>
      <c r="E523" t="s">
        <v>18</v>
      </c>
      <c r="F523">
        <v>17.826277976666809</v>
      </c>
      <c r="G523">
        <v>0</v>
      </c>
      <c r="H523">
        <v>5</v>
      </c>
      <c r="I523">
        <f>_xlfn.XLOOKUP(Patientsdetails9[[#This Row],[Patient_ID]],Hospitalvisits[Patient_ID],Hospitalvisits[Admission_Date])</f>
        <v>44764</v>
      </c>
      <c r="J523">
        <f>_xlfn.XLOOKUP(Patientsdetails9[[#This Row],[Patient_ID]],Hospitalvisits[Patient_ID],Hospitalvisits[Discharge_Date])</f>
        <v>44774</v>
      </c>
      <c r="K523">
        <f>Patientsdetails9[[#This Row],[Discharge Date]]-Patientsdetails9[[#This Row],[Admission Date]]</f>
        <v>10</v>
      </c>
      <c r="L523" t="str">
        <f>_xlfn.XLOOKUP(Patientsdetails9[[#This Row],[Patient_ID]],Hospitalvisits[Patient_ID],Hospitalvisits[Medical_Condition])</f>
        <v>Severe Trauma</v>
      </c>
      <c r="M523" t="str">
        <f>_xlfn.XLOOKUP(Patientsdetails9[[#This Row],[Patient_ID]],Hospitalvisits[Patient_ID],Hospitalvisits[Department])</f>
        <v>Emergency</v>
      </c>
      <c r="N523">
        <f>_xlfn.XLOOKUP(Patientsdetails9[[#This Row],[Patient_ID]],Financials[Patient_ID],Financials[Total_Bill_Amount])</f>
        <v>23942</v>
      </c>
      <c r="O523">
        <f>VLOOKUP(Patientsdetails9[[#This Row],[Patient_ID]],Financials[],5,FALSE)</f>
        <v>12642.852017504491</v>
      </c>
      <c r="P523">
        <f>VLOOKUP(Patientsdetails9[[#This Row],[Patient_ID]],Financials[],6,FALSE)</f>
        <v>11299.147982495509</v>
      </c>
      <c r="Q523" t="str">
        <f>+_xlfn.XLOOKUP(Patientsdetails9[[#This Row],[Patient_ID]],Hospitalvisits[Patient_ID],Hospitalvisits[Hospital_Bed])</f>
        <v>ICU</v>
      </c>
      <c r="R523">
        <f>_xlfn.XLOOKUP(Patientsdetails9[[#This Row],[Patient_ID]],Hospitalvisits[Patient_ID],Hospitalvisits[Doctor_ID])</f>
        <v>20</v>
      </c>
      <c r="S523" t="str">
        <f>_xlfn.XLOOKUP(Patientsdetails9[[#This Row],[Doctor ID]],Medicals[Doctor_ID],Medicals[Department])</f>
        <v>Oncology</v>
      </c>
      <c r="T523">
        <f>_xlfn.XLOOKUP(Patientsdetails9[[#This Row],[Doctor ID]],Medicals[Doctor_ID],Medicals[Nurse_to_Patient_Ratio])</f>
        <v>19</v>
      </c>
      <c r="U523" t="str">
        <f>IFERROR(_xlfn.XLOOKUP(Patientsdetails9[[#This Row],[Patient_ID]],Emergency[Patient_ID],Emergency[ER_Visit_ID]),"No Visit")</f>
        <v>No Visit</v>
      </c>
    </row>
    <row r="524" spans="1:21">
      <c r="A524">
        <v>582</v>
      </c>
      <c r="B524" t="s">
        <v>595</v>
      </c>
      <c r="C524">
        <v>77</v>
      </c>
      <c r="D524" t="s">
        <v>9</v>
      </c>
      <c r="E524" t="s">
        <v>13</v>
      </c>
      <c r="F524">
        <v>34.771809473504582</v>
      </c>
      <c r="G524">
        <v>0</v>
      </c>
      <c r="H524">
        <v>7</v>
      </c>
      <c r="I524">
        <f>_xlfn.XLOOKUP(Patientsdetails9[[#This Row],[Patient_ID]],Hospitalvisits[Patient_ID],Hospitalvisits[Admission_Date])</f>
        <v>44924</v>
      </c>
      <c r="J524">
        <f>_xlfn.XLOOKUP(Patientsdetails9[[#This Row],[Patient_ID]],Hospitalvisits[Patient_ID],Hospitalvisits[Discharge_Date])</f>
        <v>44929</v>
      </c>
      <c r="K524">
        <f>Patientsdetails9[[#This Row],[Discharge Date]]-Patientsdetails9[[#This Row],[Admission Date]]</f>
        <v>5</v>
      </c>
      <c r="L524" t="str">
        <f>_xlfn.XLOOKUP(Patientsdetails9[[#This Row],[Patient_ID]],Hospitalvisits[Patient_ID],Hospitalvisits[Medical_Condition])</f>
        <v>Seizures</v>
      </c>
      <c r="M524" t="str">
        <f>_xlfn.XLOOKUP(Patientsdetails9[[#This Row],[Patient_ID]],Hospitalvisits[Patient_ID],Hospitalvisits[Department])</f>
        <v>Neurology</v>
      </c>
      <c r="N524">
        <f>_xlfn.XLOOKUP(Patientsdetails9[[#This Row],[Patient_ID]],Financials[Patient_ID],Financials[Total_Bill_Amount])</f>
        <v>29472</v>
      </c>
      <c r="O524">
        <f>VLOOKUP(Patientsdetails9[[#This Row],[Patient_ID]],Financials[],5,FALSE)</f>
        <v>19839.756229437771</v>
      </c>
      <c r="P524">
        <f>VLOOKUP(Patientsdetails9[[#This Row],[Patient_ID]],Financials[],6,FALSE)</f>
        <v>9632.2437705622287</v>
      </c>
      <c r="Q524" t="str">
        <f>+_xlfn.XLOOKUP(Patientsdetails9[[#This Row],[Patient_ID]],Hospitalvisits[Patient_ID],Hospitalvisits[Hospital_Bed])</f>
        <v>Semi-Private Room</v>
      </c>
      <c r="R524">
        <f>_xlfn.XLOOKUP(Patientsdetails9[[#This Row],[Patient_ID]],Hospitalvisits[Patient_ID],Hospitalvisits[Doctor_ID])</f>
        <v>17</v>
      </c>
      <c r="S524" t="str">
        <f>_xlfn.XLOOKUP(Patientsdetails9[[#This Row],[Doctor ID]],Medicals[Doctor_ID],Medicals[Department])</f>
        <v>Neurology</v>
      </c>
      <c r="T524">
        <f>_xlfn.XLOOKUP(Patientsdetails9[[#This Row],[Doctor ID]],Medicals[Doctor_ID],Medicals[Nurse_to_Patient_Ratio])</f>
        <v>8</v>
      </c>
      <c r="U524">
        <f>IFERROR(_xlfn.XLOOKUP(Patientsdetails9[[#This Row],[Patient_ID]],Emergency[Patient_ID],Emergency[ER_Visit_ID]),"No Visit")</f>
        <v>1161</v>
      </c>
    </row>
    <row r="525" spans="1:21">
      <c r="A525">
        <v>583</v>
      </c>
      <c r="B525" t="s">
        <v>596</v>
      </c>
      <c r="C525">
        <v>39</v>
      </c>
      <c r="D525" t="s">
        <v>9</v>
      </c>
      <c r="E525" t="s">
        <v>16</v>
      </c>
      <c r="F525">
        <v>38.840752393233771</v>
      </c>
      <c r="G525">
        <v>0</v>
      </c>
      <c r="H525">
        <v>3</v>
      </c>
      <c r="I525">
        <f>_xlfn.XLOOKUP(Patientsdetails9[[#This Row],[Patient_ID]],Hospitalvisits[Patient_ID],Hospitalvisits[Admission_Date])</f>
        <v>44603</v>
      </c>
      <c r="J525">
        <f>_xlfn.XLOOKUP(Patientsdetails9[[#This Row],[Patient_ID]],Hospitalvisits[Patient_ID],Hospitalvisits[Discharge_Date])</f>
        <v>44611</v>
      </c>
      <c r="K525">
        <f>Patientsdetails9[[#This Row],[Discharge Date]]-Patientsdetails9[[#This Row],[Admission Date]]</f>
        <v>8</v>
      </c>
      <c r="L525" t="str">
        <f>_xlfn.XLOOKUP(Patientsdetails9[[#This Row],[Patient_ID]],Hospitalvisits[Patient_ID],Hospitalvisits[Medical_Condition])</f>
        <v>Severe Trauma</v>
      </c>
      <c r="M525" t="str">
        <f>_xlfn.XLOOKUP(Patientsdetails9[[#This Row],[Patient_ID]],Hospitalvisits[Patient_ID],Hospitalvisits[Department])</f>
        <v>Emergency</v>
      </c>
      <c r="N525">
        <f>_xlfn.XLOOKUP(Patientsdetails9[[#This Row],[Patient_ID]],Financials[Patient_ID],Financials[Total_Bill_Amount])</f>
        <v>20911</v>
      </c>
      <c r="O525">
        <f>VLOOKUP(Patientsdetails9[[#This Row],[Patient_ID]],Financials[],5,FALSE)</f>
        <v>17197.220736855579</v>
      </c>
      <c r="P525">
        <f>VLOOKUP(Patientsdetails9[[#This Row],[Patient_ID]],Financials[],6,FALSE)</f>
        <v>3713.779263144424</v>
      </c>
      <c r="Q525" t="str">
        <f>+_xlfn.XLOOKUP(Patientsdetails9[[#This Row],[Patient_ID]],Hospitalvisits[Patient_ID],Hospitalvisits[Hospital_Bed])</f>
        <v>Semi-Private Room</v>
      </c>
      <c r="R525">
        <f>_xlfn.XLOOKUP(Patientsdetails9[[#This Row],[Patient_ID]],Hospitalvisits[Patient_ID],Hospitalvisits[Doctor_ID])</f>
        <v>15</v>
      </c>
      <c r="S525" t="str">
        <f>_xlfn.XLOOKUP(Patientsdetails9[[#This Row],[Doctor ID]],Medicals[Doctor_ID],Medicals[Department])</f>
        <v>Emergency</v>
      </c>
      <c r="T525">
        <f>_xlfn.XLOOKUP(Patientsdetails9[[#This Row],[Doctor ID]],Medicals[Doctor_ID],Medicals[Nurse_to_Patient_Ratio])</f>
        <v>12</v>
      </c>
      <c r="U525">
        <f>IFERROR(_xlfn.XLOOKUP(Patientsdetails9[[#This Row],[Patient_ID]],Emergency[Patient_ID],Emergency[ER_Visit_ID]),"No Visit")</f>
        <v>820</v>
      </c>
    </row>
    <row r="526" spans="1:21">
      <c r="A526">
        <v>584</v>
      </c>
      <c r="B526" t="s">
        <v>597</v>
      </c>
      <c r="C526">
        <v>86</v>
      </c>
      <c r="D526" t="s">
        <v>12</v>
      </c>
      <c r="E526" t="s">
        <v>18</v>
      </c>
      <c r="F526">
        <v>21.233492506948259</v>
      </c>
      <c r="G526">
        <v>4</v>
      </c>
      <c r="H526">
        <v>1</v>
      </c>
      <c r="I526">
        <f>_xlfn.XLOOKUP(Patientsdetails9[[#This Row],[Patient_ID]],Hospitalvisits[Patient_ID],Hospitalvisits[Admission_Date])</f>
        <v>44838</v>
      </c>
      <c r="J526">
        <f>_xlfn.XLOOKUP(Patientsdetails9[[#This Row],[Patient_ID]],Hospitalvisits[Patient_ID],Hospitalvisits[Discharge_Date])</f>
        <v>44840</v>
      </c>
      <c r="K526">
        <f>Patientsdetails9[[#This Row],[Discharge Date]]-Patientsdetails9[[#This Row],[Admission Date]]</f>
        <v>2</v>
      </c>
      <c r="L526" t="str">
        <f>_xlfn.XLOOKUP(Patientsdetails9[[#This Row],[Patient_ID]],Hospitalvisits[Patient_ID],Hospitalvisits[Medical_Condition])</f>
        <v>Asthma</v>
      </c>
      <c r="M526" t="str">
        <f>_xlfn.XLOOKUP(Patientsdetails9[[#This Row],[Patient_ID]],Hospitalvisits[Patient_ID],Hospitalvisits[Department])</f>
        <v>Pediatrics</v>
      </c>
      <c r="N526">
        <f>_xlfn.XLOOKUP(Patientsdetails9[[#This Row],[Patient_ID]],Financials[Patient_ID],Financials[Total_Bill_Amount])</f>
        <v>15318</v>
      </c>
      <c r="O526">
        <f>VLOOKUP(Patientsdetails9[[#This Row],[Patient_ID]],Financials[],5,FALSE)</f>
        <v>12570.361745774569</v>
      </c>
      <c r="P526">
        <f>VLOOKUP(Patientsdetails9[[#This Row],[Patient_ID]],Financials[],6,FALSE)</f>
        <v>2747.6382542254341</v>
      </c>
      <c r="Q526" t="str">
        <f>+_xlfn.XLOOKUP(Patientsdetails9[[#This Row],[Patient_ID]],Hospitalvisits[Patient_ID],Hospitalvisits[Hospital_Bed])</f>
        <v>General Ward</v>
      </c>
      <c r="R526">
        <f>_xlfn.XLOOKUP(Patientsdetails9[[#This Row],[Patient_ID]],Hospitalvisits[Patient_ID],Hospitalvisits[Doctor_ID])</f>
        <v>14</v>
      </c>
      <c r="S526" t="str">
        <f>_xlfn.XLOOKUP(Patientsdetails9[[#This Row],[Doctor ID]],Medicals[Doctor_ID],Medicals[Department])</f>
        <v>Orthopedics</v>
      </c>
      <c r="T526">
        <f>_xlfn.XLOOKUP(Patientsdetails9[[#This Row],[Doctor ID]],Medicals[Doctor_ID],Medicals[Nurse_to_Patient_Ratio])</f>
        <v>15</v>
      </c>
      <c r="U526">
        <f>IFERROR(_xlfn.XLOOKUP(Patientsdetails9[[#This Row],[Patient_ID]],Emergency[Patient_ID],Emergency[ER_Visit_ID]),"No Visit")</f>
        <v>15</v>
      </c>
    </row>
    <row r="527" spans="1:21">
      <c r="A527">
        <v>586</v>
      </c>
      <c r="B527" t="s">
        <v>599</v>
      </c>
      <c r="C527">
        <v>18</v>
      </c>
      <c r="D527" t="s">
        <v>9</v>
      </c>
      <c r="E527" t="s">
        <v>16</v>
      </c>
      <c r="F527">
        <v>22.218796636585338</v>
      </c>
      <c r="G527">
        <v>3</v>
      </c>
      <c r="H527">
        <v>4</v>
      </c>
      <c r="I527">
        <f>_xlfn.XLOOKUP(Patientsdetails9[[#This Row],[Patient_ID]],Hospitalvisits[Patient_ID],Hospitalvisits[Admission_Date])</f>
        <v>45435</v>
      </c>
      <c r="J527">
        <f>_xlfn.XLOOKUP(Patientsdetails9[[#This Row],[Patient_ID]],Hospitalvisits[Patient_ID],Hospitalvisits[Discharge_Date])</f>
        <v>45436</v>
      </c>
      <c r="K527">
        <f>Patientsdetails9[[#This Row],[Discharge Date]]-Patientsdetails9[[#This Row],[Admission Date]]</f>
        <v>1</v>
      </c>
      <c r="L527" t="str">
        <f>_xlfn.XLOOKUP(Patientsdetails9[[#This Row],[Patient_ID]],Hospitalvisits[Patient_ID],Hospitalvisits[Medical_Condition])</f>
        <v>Asthma</v>
      </c>
      <c r="M527" t="str">
        <f>_xlfn.XLOOKUP(Patientsdetails9[[#This Row],[Patient_ID]],Hospitalvisits[Patient_ID],Hospitalvisits[Department])</f>
        <v>Pediatrics</v>
      </c>
      <c r="N527">
        <f>_xlfn.XLOOKUP(Patientsdetails9[[#This Row],[Patient_ID]],Financials[Patient_ID],Financials[Total_Bill_Amount])</f>
        <v>3842</v>
      </c>
      <c r="O527">
        <f>VLOOKUP(Patientsdetails9[[#This Row],[Patient_ID]],Financials[],5,FALSE)</f>
        <v>2531.8937222231129</v>
      </c>
      <c r="P527">
        <f>VLOOKUP(Patientsdetails9[[#This Row],[Patient_ID]],Financials[],6,FALSE)</f>
        <v>1310.1062777768871</v>
      </c>
      <c r="Q527" t="str">
        <f>+_xlfn.XLOOKUP(Patientsdetails9[[#This Row],[Patient_ID]],Hospitalvisits[Patient_ID],Hospitalvisits[Hospital_Bed])</f>
        <v>Semi-Private Room</v>
      </c>
      <c r="R527">
        <f>_xlfn.XLOOKUP(Patientsdetails9[[#This Row],[Patient_ID]],Hospitalvisits[Patient_ID],Hospitalvisits[Doctor_ID])</f>
        <v>27</v>
      </c>
      <c r="S527" t="str">
        <f>_xlfn.XLOOKUP(Patientsdetails9[[#This Row],[Doctor ID]],Medicals[Doctor_ID],Medicals[Department])</f>
        <v>Oncology</v>
      </c>
      <c r="T527">
        <f>_xlfn.XLOOKUP(Patientsdetails9[[#This Row],[Doctor ID]],Medicals[Doctor_ID],Medicals[Nurse_to_Patient_Ratio])</f>
        <v>6</v>
      </c>
      <c r="U527">
        <f>IFERROR(_xlfn.XLOOKUP(Patientsdetails9[[#This Row],[Patient_ID]],Emergency[Patient_ID],Emergency[ER_Visit_ID]),"No Visit")</f>
        <v>812</v>
      </c>
    </row>
    <row r="528" spans="1:21">
      <c r="A528">
        <v>587</v>
      </c>
      <c r="B528" t="s">
        <v>600</v>
      </c>
      <c r="C528">
        <v>29</v>
      </c>
      <c r="D528" t="s">
        <v>9</v>
      </c>
      <c r="E528" t="s">
        <v>16</v>
      </c>
      <c r="F528">
        <v>19.736352132020532</v>
      </c>
      <c r="G528">
        <v>2</v>
      </c>
      <c r="H528">
        <v>10</v>
      </c>
      <c r="I528">
        <f>_xlfn.XLOOKUP(Patientsdetails9[[#This Row],[Patient_ID]],Hospitalvisits[Patient_ID],Hospitalvisits[Admission_Date])</f>
        <v>45157</v>
      </c>
      <c r="J528">
        <f>_xlfn.XLOOKUP(Patientsdetails9[[#This Row],[Patient_ID]],Hospitalvisits[Patient_ID],Hospitalvisits[Discharge_Date])</f>
        <v>45162</v>
      </c>
      <c r="K528">
        <f>Patientsdetails9[[#This Row],[Discharge Date]]-Patientsdetails9[[#This Row],[Admission Date]]</f>
        <v>5</v>
      </c>
      <c r="L528" t="str">
        <f>_xlfn.XLOOKUP(Patientsdetails9[[#This Row],[Patient_ID]],Hospitalvisits[Patient_ID],Hospitalvisits[Medical_Condition])</f>
        <v>Hypertension</v>
      </c>
      <c r="M528" t="str">
        <f>_xlfn.XLOOKUP(Patientsdetails9[[#This Row],[Patient_ID]],Hospitalvisits[Patient_ID],Hospitalvisits[Department])</f>
        <v>Cardiology</v>
      </c>
      <c r="N528">
        <f>_xlfn.XLOOKUP(Patientsdetails9[[#This Row],[Patient_ID]],Financials[Patient_ID],Financials[Total_Bill_Amount])</f>
        <v>12001</v>
      </c>
      <c r="O528">
        <f>VLOOKUP(Patientsdetails9[[#This Row],[Patient_ID]],Financials[],5,FALSE)</f>
        <v>6979.6564140931096</v>
      </c>
      <c r="P528">
        <f>VLOOKUP(Patientsdetails9[[#This Row],[Patient_ID]],Financials[],6,FALSE)</f>
        <v>5021.3435859068904</v>
      </c>
      <c r="Q528" t="str">
        <f>+_xlfn.XLOOKUP(Patientsdetails9[[#This Row],[Patient_ID]],Hospitalvisits[Patient_ID],Hospitalvisits[Hospital_Bed])</f>
        <v>ICU</v>
      </c>
      <c r="R528">
        <f>_xlfn.XLOOKUP(Patientsdetails9[[#This Row],[Patient_ID]],Hospitalvisits[Patient_ID],Hospitalvisits[Doctor_ID])</f>
        <v>107</v>
      </c>
      <c r="S528" t="str">
        <f>_xlfn.XLOOKUP(Patientsdetails9[[#This Row],[Doctor ID]],Medicals[Doctor_ID],Medicals[Department])</f>
        <v>Neurology</v>
      </c>
      <c r="T528">
        <f>_xlfn.XLOOKUP(Patientsdetails9[[#This Row],[Doctor ID]],Medicals[Doctor_ID],Medicals[Nurse_to_Patient_Ratio])</f>
        <v>24</v>
      </c>
      <c r="U528">
        <f>IFERROR(_xlfn.XLOOKUP(Patientsdetails9[[#This Row],[Patient_ID]],Emergency[Patient_ID],Emergency[ER_Visit_ID]),"No Visit")</f>
        <v>185</v>
      </c>
    </row>
    <row r="529" spans="1:21">
      <c r="A529">
        <v>588</v>
      </c>
      <c r="B529" t="s">
        <v>601</v>
      </c>
      <c r="C529">
        <v>20</v>
      </c>
      <c r="D529" t="s">
        <v>9</v>
      </c>
      <c r="E529" t="s">
        <v>16</v>
      </c>
      <c r="F529">
        <v>20.243489613756829</v>
      </c>
      <c r="G529">
        <v>5</v>
      </c>
      <c r="H529">
        <v>9</v>
      </c>
      <c r="I529">
        <f>_xlfn.XLOOKUP(Patientsdetails9[[#This Row],[Patient_ID]],Hospitalvisits[Patient_ID],Hospitalvisits[Admission_Date])</f>
        <v>44629</v>
      </c>
      <c r="J529">
        <f>_xlfn.XLOOKUP(Patientsdetails9[[#This Row],[Patient_ID]],Hospitalvisits[Patient_ID],Hospitalvisits[Discharge_Date])</f>
        <v>44640</v>
      </c>
      <c r="K529">
        <f>Patientsdetails9[[#This Row],[Discharge Date]]-Patientsdetails9[[#This Row],[Admission Date]]</f>
        <v>11</v>
      </c>
      <c r="L529" t="str">
        <f>_xlfn.XLOOKUP(Patientsdetails9[[#This Row],[Patient_ID]],Hospitalvisits[Patient_ID],Hospitalvisits[Medical_Condition])</f>
        <v>Stroke</v>
      </c>
      <c r="M529" t="str">
        <f>_xlfn.XLOOKUP(Patientsdetails9[[#This Row],[Patient_ID]],Hospitalvisits[Patient_ID],Hospitalvisits[Department])</f>
        <v>Neurology</v>
      </c>
      <c r="N529">
        <f>_xlfn.XLOOKUP(Patientsdetails9[[#This Row],[Patient_ID]],Financials[Patient_ID],Financials[Total_Bill_Amount])</f>
        <v>18161</v>
      </c>
      <c r="O529">
        <f>VLOOKUP(Patientsdetails9[[#This Row],[Patient_ID]],Financials[],5,FALSE)</f>
        <v>9417.5089499087353</v>
      </c>
      <c r="P529">
        <f>VLOOKUP(Patientsdetails9[[#This Row],[Patient_ID]],Financials[],6,FALSE)</f>
        <v>8743.4910500912647</v>
      </c>
      <c r="Q529" t="str">
        <f>+_xlfn.XLOOKUP(Patientsdetails9[[#This Row],[Patient_ID]],Hospitalvisits[Patient_ID],Hospitalvisits[Hospital_Bed])</f>
        <v>ICU</v>
      </c>
      <c r="R529">
        <f>_xlfn.XLOOKUP(Patientsdetails9[[#This Row],[Patient_ID]],Hospitalvisits[Patient_ID],Hospitalvisits[Doctor_ID])</f>
        <v>87</v>
      </c>
      <c r="S529" t="str">
        <f>_xlfn.XLOOKUP(Patientsdetails9[[#This Row],[Doctor ID]],Medicals[Doctor_ID],Medicals[Department])</f>
        <v>Emergency</v>
      </c>
      <c r="T529">
        <f>_xlfn.XLOOKUP(Patientsdetails9[[#This Row],[Doctor ID]],Medicals[Doctor_ID],Medicals[Nurse_to_Patient_Ratio])</f>
        <v>18</v>
      </c>
      <c r="U529">
        <f>IFERROR(_xlfn.XLOOKUP(Patientsdetails9[[#This Row],[Patient_ID]],Emergency[Patient_ID],Emergency[ER_Visit_ID]),"No Visit")</f>
        <v>1244</v>
      </c>
    </row>
    <row r="530" spans="1:21">
      <c r="A530">
        <v>589</v>
      </c>
      <c r="B530" t="s">
        <v>602</v>
      </c>
      <c r="C530">
        <v>6</v>
      </c>
      <c r="D530" t="s">
        <v>9</v>
      </c>
      <c r="E530" t="s">
        <v>16</v>
      </c>
      <c r="F530">
        <v>18.211903563346461</v>
      </c>
      <c r="G530">
        <v>4</v>
      </c>
      <c r="H530">
        <v>1</v>
      </c>
      <c r="I530">
        <f>_xlfn.XLOOKUP(Patientsdetails9[[#This Row],[Patient_ID]],Hospitalvisits[Patient_ID],Hospitalvisits[Admission_Date])</f>
        <v>44683</v>
      </c>
      <c r="J530">
        <f>_xlfn.XLOOKUP(Patientsdetails9[[#This Row],[Patient_ID]],Hospitalvisits[Patient_ID],Hospitalvisits[Discharge_Date])</f>
        <v>44700</v>
      </c>
      <c r="K530">
        <f>Patientsdetails9[[#This Row],[Discharge Date]]-Patientsdetails9[[#This Row],[Admission Date]]</f>
        <v>17</v>
      </c>
      <c r="L530" t="str">
        <f>_xlfn.XLOOKUP(Patientsdetails9[[#This Row],[Patient_ID]],Hospitalvisits[Patient_ID],Hospitalvisits[Medical_Condition])</f>
        <v>Cancer</v>
      </c>
      <c r="M530" t="str">
        <f>_xlfn.XLOOKUP(Patientsdetails9[[#This Row],[Patient_ID]],Hospitalvisits[Patient_ID],Hospitalvisits[Department])</f>
        <v>Oncology</v>
      </c>
      <c r="N530">
        <f>_xlfn.XLOOKUP(Patientsdetails9[[#This Row],[Patient_ID]],Financials[Patient_ID],Financials[Total_Bill_Amount])</f>
        <v>12615</v>
      </c>
      <c r="O530">
        <f>VLOOKUP(Patientsdetails9[[#This Row],[Patient_ID]],Financials[],5,FALSE)</f>
        <v>10028.79453028697</v>
      </c>
      <c r="P530">
        <f>VLOOKUP(Patientsdetails9[[#This Row],[Patient_ID]],Financials[],6,FALSE)</f>
        <v>2586.205469713032</v>
      </c>
      <c r="Q530" t="str">
        <f>+_xlfn.XLOOKUP(Patientsdetails9[[#This Row],[Patient_ID]],Hospitalvisits[Patient_ID],Hospitalvisits[Hospital_Bed])</f>
        <v>General Ward</v>
      </c>
      <c r="R530">
        <f>_xlfn.XLOOKUP(Patientsdetails9[[#This Row],[Patient_ID]],Hospitalvisits[Patient_ID],Hospitalvisits[Doctor_ID])</f>
        <v>154</v>
      </c>
      <c r="S530" t="str">
        <f>_xlfn.XLOOKUP(Patientsdetails9[[#This Row],[Doctor ID]],Medicals[Doctor_ID],Medicals[Department])</f>
        <v>Pediatrics</v>
      </c>
      <c r="T530">
        <f>_xlfn.XLOOKUP(Patientsdetails9[[#This Row],[Doctor ID]],Medicals[Doctor_ID],Medicals[Nurse_to_Patient_Ratio])</f>
        <v>26</v>
      </c>
      <c r="U530" t="str">
        <f>IFERROR(_xlfn.XLOOKUP(Patientsdetails9[[#This Row],[Patient_ID]],Emergency[Patient_ID],Emergency[ER_Visit_ID]),"No Visit")</f>
        <v>No Visit</v>
      </c>
    </row>
    <row r="531" spans="1:21">
      <c r="A531">
        <v>590</v>
      </c>
      <c r="B531" t="s">
        <v>603</v>
      </c>
      <c r="C531">
        <v>6</v>
      </c>
      <c r="D531" t="s">
        <v>9</v>
      </c>
      <c r="E531" t="s">
        <v>10</v>
      </c>
      <c r="F531">
        <v>37.572565544678007</v>
      </c>
      <c r="G531">
        <v>3</v>
      </c>
      <c r="H531">
        <v>2</v>
      </c>
      <c r="I531">
        <f>_xlfn.XLOOKUP(Patientsdetails9[[#This Row],[Patient_ID]],Hospitalvisits[Patient_ID],Hospitalvisits[Admission_Date])</f>
        <v>44678</v>
      </c>
      <c r="J531">
        <f>_xlfn.XLOOKUP(Patientsdetails9[[#This Row],[Patient_ID]],Hospitalvisits[Patient_ID],Hospitalvisits[Discharge_Date])</f>
        <v>44685</v>
      </c>
      <c r="K531">
        <f>Patientsdetails9[[#This Row],[Discharge Date]]-Patientsdetails9[[#This Row],[Admission Date]]</f>
        <v>7</v>
      </c>
      <c r="L531" t="str">
        <f>_xlfn.XLOOKUP(Patientsdetails9[[#This Row],[Patient_ID]],Hospitalvisits[Patient_ID],Hospitalvisits[Medical_Condition])</f>
        <v>Cancer</v>
      </c>
      <c r="M531" t="str">
        <f>_xlfn.XLOOKUP(Patientsdetails9[[#This Row],[Patient_ID]],Hospitalvisits[Patient_ID],Hospitalvisits[Department])</f>
        <v>Oncology</v>
      </c>
      <c r="N531">
        <f>_xlfn.XLOOKUP(Patientsdetails9[[#This Row],[Patient_ID]],Financials[Patient_ID],Financials[Total_Bill_Amount])</f>
        <v>5132</v>
      </c>
      <c r="O531">
        <f>VLOOKUP(Patientsdetails9[[#This Row],[Patient_ID]],Financials[],5,FALSE)</f>
        <v>2693.34893530914</v>
      </c>
      <c r="P531">
        <f>VLOOKUP(Patientsdetails9[[#This Row],[Patient_ID]],Financials[],6,FALSE)</f>
        <v>2438.65106469086</v>
      </c>
      <c r="Q531" t="str">
        <f>+_xlfn.XLOOKUP(Patientsdetails9[[#This Row],[Patient_ID]],Hospitalvisits[Patient_ID],Hospitalvisits[Hospital_Bed])</f>
        <v>Private Room</v>
      </c>
      <c r="R531">
        <f>_xlfn.XLOOKUP(Patientsdetails9[[#This Row],[Patient_ID]],Hospitalvisits[Patient_ID],Hospitalvisits[Doctor_ID])</f>
        <v>115</v>
      </c>
      <c r="S531" t="str">
        <f>_xlfn.XLOOKUP(Patientsdetails9[[#This Row],[Doctor ID]],Medicals[Doctor_ID],Medicals[Department])</f>
        <v>Oncology</v>
      </c>
      <c r="T531">
        <f>_xlfn.XLOOKUP(Patientsdetails9[[#This Row],[Doctor ID]],Medicals[Doctor_ID],Medicals[Nurse_to_Patient_Ratio])</f>
        <v>12</v>
      </c>
      <c r="U531">
        <f>IFERROR(_xlfn.XLOOKUP(Patientsdetails9[[#This Row],[Patient_ID]],Emergency[Patient_ID],Emergency[ER_Visit_ID]),"No Visit")</f>
        <v>697</v>
      </c>
    </row>
    <row r="532" spans="1:21">
      <c r="A532">
        <v>591</v>
      </c>
      <c r="B532" t="s">
        <v>604</v>
      </c>
      <c r="C532">
        <v>23</v>
      </c>
      <c r="D532" t="s">
        <v>9</v>
      </c>
      <c r="E532" t="s">
        <v>13</v>
      </c>
      <c r="F532">
        <v>18.604383032550011</v>
      </c>
      <c r="G532">
        <v>0</v>
      </c>
      <c r="H532">
        <v>1</v>
      </c>
      <c r="I532">
        <f>_xlfn.XLOOKUP(Patientsdetails9[[#This Row],[Patient_ID]],Hospitalvisits[Patient_ID],Hospitalvisits[Admission_Date])</f>
        <v>44871</v>
      </c>
      <c r="J532">
        <f>_xlfn.XLOOKUP(Patientsdetails9[[#This Row],[Patient_ID]],Hospitalvisits[Patient_ID],Hospitalvisits[Discharge_Date])</f>
        <v>44876</v>
      </c>
      <c r="K532">
        <f>Patientsdetails9[[#This Row],[Discharge Date]]-Patientsdetails9[[#This Row],[Admission Date]]</f>
        <v>5</v>
      </c>
      <c r="L532" t="str">
        <f>_xlfn.XLOOKUP(Patientsdetails9[[#This Row],[Patient_ID]],Hospitalvisits[Patient_ID],Hospitalvisits[Medical_Condition])</f>
        <v>Severe Trauma</v>
      </c>
      <c r="M532" t="str">
        <f>_xlfn.XLOOKUP(Patientsdetails9[[#This Row],[Patient_ID]],Hospitalvisits[Patient_ID],Hospitalvisits[Department])</f>
        <v>Emergency</v>
      </c>
      <c r="N532">
        <f>_xlfn.XLOOKUP(Patientsdetails9[[#This Row],[Patient_ID]],Financials[Patient_ID],Financials[Total_Bill_Amount])</f>
        <v>18434</v>
      </c>
      <c r="O532">
        <f>VLOOKUP(Patientsdetails9[[#This Row],[Patient_ID]],Financials[],5,FALSE)</f>
        <v>11458.09139417981</v>
      </c>
      <c r="P532">
        <f>VLOOKUP(Patientsdetails9[[#This Row],[Patient_ID]],Financials[],6,FALSE)</f>
        <v>6975.9086058201856</v>
      </c>
      <c r="Q532" t="str">
        <f>+_xlfn.XLOOKUP(Patientsdetails9[[#This Row],[Patient_ID]],Hospitalvisits[Patient_ID],Hospitalvisits[Hospital_Bed])</f>
        <v>General Ward</v>
      </c>
      <c r="R532">
        <f>_xlfn.XLOOKUP(Patientsdetails9[[#This Row],[Patient_ID]],Hospitalvisits[Patient_ID],Hospitalvisits[Doctor_ID])</f>
        <v>82</v>
      </c>
      <c r="S532" t="str">
        <f>_xlfn.XLOOKUP(Patientsdetails9[[#This Row],[Doctor ID]],Medicals[Doctor_ID],Medicals[Department])</f>
        <v>Emergency</v>
      </c>
      <c r="T532">
        <f>_xlfn.XLOOKUP(Patientsdetails9[[#This Row],[Doctor ID]],Medicals[Doctor_ID],Medicals[Nurse_to_Patient_Ratio])</f>
        <v>19</v>
      </c>
      <c r="U532">
        <f>IFERROR(_xlfn.XLOOKUP(Patientsdetails9[[#This Row],[Patient_ID]],Emergency[Patient_ID],Emergency[ER_Visit_ID]),"No Visit")</f>
        <v>869</v>
      </c>
    </row>
    <row r="533" spans="1:21">
      <c r="A533">
        <v>593</v>
      </c>
      <c r="B533" t="s">
        <v>606</v>
      </c>
      <c r="C533">
        <v>76</v>
      </c>
      <c r="D533" t="s">
        <v>9</v>
      </c>
      <c r="E533" t="s">
        <v>18</v>
      </c>
      <c r="F533">
        <v>21.921982782111979</v>
      </c>
      <c r="G533">
        <v>4</v>
      </c>
      <c r="H533">
        <v>7</v>
      </c>
      <c r="I533">
        <f>_xlfn.XLOOKUP(Patientsdetails9[[#This Row],[Patient_ID]],Hospitalvisits[Patient_ID],Hospitalvisits[Admission_Date])</f>
        <v>45048</v>
      </c>
      <c r="J533">
        <f>_xlfn.XLOOKUP(Patientsdetails9[[#This Row],[Patient_ID]],Hospitalvisits[Patient_ID],Hospitalvisits[Discharge_Date])</f>
        <v>45049</v>
      </c>
      <c r="K533">
        <f>Patientsdetails9[[#This Row],[Discharge Date]]-Patientsdetails9[[#This Row],[Admission Date]]</f>
        <v>1</v>
      </c>
      <c r="L533" t="str">
        <f>_xlfn.XLOOKUP(Patientsdetails9[[#This Row],[Patient_ID]],Hospitalvisits[Patient_ID],Hospitalvisits[Medical_Condition])</f>
        <v>Allergies</v>
      </c>
      <c r="M533" t="str">
        <f>_xlfn.XLOOKUP(Patientsdetails9[[#This Row],[Patient_ID]],Hospitalvisits[Patient_ID],Hospitalvisits[Department])</f>
        <v>Pediatrics</v>
      </c>
      <c r="N533">
        <f>_xlfn.XLOOKUP(Patientsdetails9[[#This Row],[Patient_ID]],Financials[Patient_ID],Financials[Total_Bill_Amount])</f>
        <v>10071</v>
      </c>
      <c r="O533">
        <f>VLOOKUP(Patientsdetails9[[#This Row],[Patient_ID]],Financials[],5,FALSE)</f>
        <v>8067.2605248058426</v>
      </c>
      <c r="P533">
        <f>VLOOKUP(Patientsdetails9[[#This Row],[Patient_ID]],Financials[],6,FALSE)</f>
        <v>2003.739475194157</v>
      </c>
      <c r="Q533" t="str">
        <f>+_xlfn.XLOOKUP(Patientsdetails9[[#This Row],[Patient_ID]],Hospitalvisits[Patient_ID],Hospitalvisits[Hospital_Bed])</f>
        <v>General Ward</v>
      </c>
      <c r="R533">
        <f>_xlfn.XLOOKUP(Patientsdetails9[[#This Row],[Patient_ID]],Hospitalvisits[Patient_ID],Hospitalvisits[Doctor_ID])</f>
        <v>198</v>
      </c>
      <c r="S533" t="str">
        <f>_xlfn.XLOOKUP(Patientsdetails9[[#This Row],[Doctor ID]],Medicals[Doctor_ID],Medicals[Department])</f>
        <v>Emergency</v>
      </c>
      <c r="T533">
        <f>_xlfn.XLOOKUP(Patientsdetails9[[#This Row],[Doctor ID]],Medicals[Doctor_ID],Medicals[Nurse_to_Patient_Ratio])</f>
        <v>26</v>
      </c>
      <c r="U533">
        <f>IFERROR(_xlfn.XLOOKUP(Patientsdetails9[[#This Row],[Patient_ID]],Emergency[Patient_ID],Emergency[ER_Visit_ID]),"No Visit")</f>
        <v>832</v>
      </c>
    </row>
    <row r="534" spans="1:21">
      <c r="A534">
        <v>594</v>
      </c>
      <c r="B534" t="s">
        <v>607</v>
      </c>
      <c r="C534">
        <v>53</v>
      </c>
      <c r="D534" t="s">
        <v>9</v>
      </c>
      <c r="E534" t="s">
        <v>18</v>
      </c>
      <c r="F534">
        <v>24.20208356218475</v>
      </c>
      <c r="G534">
        <v>1</v>
      </c>
      <c r="H534">
        <v>5</v>
      </c>
      <c r="I534">
        <f>_xlfn.XLOOKUP(Patientsdetails9[[#This Row],[Patient_ID]],Hospitalvisits[Patient_ID],Hospitalvisits[Admission_Date])</f>
        <v>44621</v>
      </c>
      <c r="J534">
        <f>_xlfn.XLOOKUP(Patientsdetails9[[#This Row],[Patient_ID]],Hospitalvisits[Patient_ID],Hospitalvisits[Discharge_Date])</f>
        <v>44623</v>
      </c>
      <c r="K534">
        <f>Patientsdetails9[[#This Row],[Discharge Date]]-Patientsdetails9[[#This Row],[Admission Date]]</f>
        <v>2</v>
      </c>
      <c r="L534" t="str">
        <f>_xlfn.XLOOKUP(Patientsdetails9[[#This Row],[Patient_ID]],Hospitalvisits[Patient_ID],Hospitalvisits[Medical_Condition])</f>
        <v>Fracture</v>
      </c>
      <c r="M534" t="str">
        <f>_xlfn.XLOOKUP(Patientsdetails9[[#This Row],[Patient_ID]],Hospitalvisits[Patient_ID],Hospitalvisits[Department])</f>
        <v>Orthopedics</v>
      </c>
      <c r="N534">
        <f>_xlfn.XLOOKUP(Patientsdetails9[[#This Row],[Patient_ID]],Financials[Patient_ID],Financials[Total_Bill_Amount])</f>
        <v>9676</v>
      </c>
      <c r="O534">
        <f>VLOOKUP(Patientsdetails9[[#This Row],[Patient_ID]],Financials[],5,FALSE)</f>
        <v>7450.2015890652956</v>
      </c>
      <c r="P534">
        <f>VLOOKUP(Patientsdetails9[[#This Row],[Patient_ID]],Financials[],6,FALSE)</f>
        <v>2225.798410934704</v>
      </c>
      <c r="Q534" t="str">
        <f>+_xlfn.XLOOKUP(Patientsdetails9[[#This Row],[Patient_ID]],Hospitalvisits[Patient_ID],Hospitalvisits[Hospital_Bed])</f>
        <v>ICU</v>
      </c>
      <c r="R534">
        <f>_xlfn.XLOOKUP(Patientsdetails9[[#This Row],[Patient_ID]],Hospitalvisits[Patient_ID],Hospitalvisits[Doctor_ID])</f>
        <v>9</v>
      </c>
      <c r="S534" t="str">
        <f>_xlfn.XLOOKUP(Patientsdetails9[[#This Row],[Doctor ID]],Medicals[Doctor_ID],Medicals[Department])</f>
        <v>Orthopedics</v>
      </c>
      <c r="T534">
        <f>_xlfn.XLOOKUP(Patientsdetails9[[#This Row],[Doctor ID]],Medicals[Doctor_ID],Medicals[Nurse_to_Patient_Ratio])</f>
        <v>21</v>
      </c>
      <c r="U534">
        <f>IFERROR(_xlfn.XLOOKUP(Patientsdetails9[[#This Row],[Patient_ID]],Emergency[Patient_ID],Emergency[ER_Visit_ID]),"No Visit")</f>
        <v>480</v>
      </c>
    </row>
    <row r="535" spans="1:21">
      <c r="A535">
        <v>595</v>
      </c>
      <c r="B535" t="s">
        <v>608</v>
      </c>
      <c r="C535">
        <v>10</v>
      </c>
      <c r="D535" t="s">
        <v>12</v>
      </c>
      <c r="E535" t="s">
        <v>10</v>
      </c>
      <c r="F535">
        <v>38.44082996007878</v>
      </c>
      <c r="G535">
        <v>5</v>
      </c>
      <c r="H535">
        <v>2</v>
      </c>
      <c r="I535">
        <f>_xlfn.XLOOKUP(Patientsdetails9[[#This Row],[Patient_ID]],Hospitalvisits[Patient_ID],Hospitalvisits[Admission_Date])</f>
        <v>44697</v>
      </c>
      <c r="J535">
        <f>_xlfn.XLOOKUP(Patientsdetails9[[#This Row],[Patient_ID]],Hospitalvisits[Patient_ID],Hospitalvisits[Discharge_Date])</f>
        <v>44699</v>
      </c>
      <c r="K535">
        <f>Patientsdetails9[[#This Row],[Discharge Date]]-Patientsdetails9[[#This Row],[Admission Date]]</f>
        <v>2</v>
      </c>
      <c r="L535" t="str">
        <f>_xlfn.XLOOKUP(Patientsdetails9[[#This Row],[Patient_ID]],Hospitalvisits[Patient_ID],Hospitalvisits[Medical_Condition])</f>
        <v>Asthma</v>
      </c>
      <c r="M535" t="str">
        <f>_xlfn.XLOOKUP(Patientsdetails9[[#This Row],[Patient_ID]],Hospitalvisits[Patient_ID],Hospitalvisits[Department])</f>
        <v>Pediatrics</v>
      </c>
      <c r="N535">
        <f>_xlfn.XLOOKUP(Patientsdetails9[[#This Row],[Patient_ID]],Financials[Patient_ID],Financials[Total_Bill_Amount])</f>
        <v>13737</v>
      </c>
      <c r="O535">
        <f>VLOOKUP(Patientsdetails9[[#This Row],[Patient_ID]],Financials[],5,FALSE)</f>
        <v>8671.4096094297274</v>
      </c>
      <c r="P535">
        <f>VLOOKUP(Patientsdetails9[[#This Row],[Patient_ID]],Financials[],6,FALSE)</f>
        <v>5065.5903905702726</v>
      </c>
      <c r="Q535" t="str">
        <f>+_xlfn.XLOOKUP(Patientsdetails9[[#This Row],[Patient_ID]],Hospitalvisits[Patient_ID],Hospitalvisits[Hospital_Bed])</f>
        <v>Semi-Private Room</v>
      </c>
      <c r="R535">
        <f>_xlfn.XLOOKUP(Patientsdetails9[[#This Row],[Patient_ID]],Hospitalvisits[Patient_ID],Hospitalvisits[Doctor_ID])</f>
        <v>117</v>
      </c>
      <c r="S535" t="str">
        <f>_xlfn.XLOOKUP(Patientsdetails9[[#This Row],[Doctor ID]],Medicals[Doctor_ID],Medicals[Department])</f>
        <v>Oncology</v>
      </c>
      <c r="T535">
        <f>_xlfn.XLOOKUP(Patientsdetails9[[#This Row],[Doctor ID]],Medicals[Doctor_ID],Medicals[Nurse_to_Patient_Ratio])</f>
        <v>5</v>
      </c>
      <c r="U535">
        <f>IFERROR(_xlfn.XLOOKUP(Patientsdetails9[[#This Row],[Patient_ID]],Emergency[Patient_ID],Emergency[ER_Visit_ID]),"No Visit")</f>
        <v>358</v>
      </c>
    </row>
    <row r="536" spans="1:21">
      <c r="A536">
        <v>596</v>
      </c>
      <c r="B536" t="s">
        <v>609</v>
      </c>
      <c r="C536">
        <v>37</v>
      </c>
      <c r="D536" t="s">
        <v>12</v>
      </c>
      <c r="E536" t="s">
        <v>13</v>
      </c>
      <c r="F536">
        <v>39.010723723606773</v>
      </c>
      <c r="G536">
        <v>3</v>
      </c>
      <c r="H536">
        <v>7</v>
      </c>
      <c r="I536">
        <f>_xlfn.XLOOKUP(Patientsdetails9[[#This Row],[Patient_ID]],Hospitalvisits[Patient_ID],Hospitalvisits[Admission_Date])</f>
        <v>45291</v>
      </c>
      <c r="J536">
        <f>_xlfn.XLOOKUP(Patientsdetails9[[#This Row],[Patient_ID]],Hospitalvisits[Patient_ID],Hospitalvisits[Discharge_Date])</f>
        <v>45294</v>
      </c>
      <c r="K536">
        <f>Patientsdetails9[[#This Row],[Discharge Date]]-Patientsdetails9[[#This Row],[Admission Date]]</f>
        <v>3</v>
      </c>
      <c r="L536" t="str">
        <f>_xlfn.XLOOKUP(Patientsdetails9[[#This Row],[Patient_ID]],Hospitalvisits[Patient_ID],Hospitalvisits[Medical_Condition])</f>
        <v>Allergies</v>
      </c>
      <c r="M536" t="str">
        <f>_xlfn.XLOOKUP(Patientsdetails9[[#This Row],[Patient_ID]],Hospitalvisits[Patient_ID],Hospitalvisits[Department])</f>
        <v>Pediatrics</v>
      </c>
      <c r="N536">
        <f>_xlfn.XLOOKUP(Patientsdetails9[[#This Row],[Patient_ID]],Financials[Patient_ID],Financials[Total_Bill_Amount])</f>
        <v>8217</v>
      </c>
      <c r="O536">
        <f>VLOOKUP(Patientsdetails9[[#This Row],[Patient_ID]],Financials[],5,FALSE)</f>
        <v>6712.9465257650909</v>
      </c>
      <c r="P536">
        <f>VLOOKUP(Patientsdetails9[[#This Row],[Patient_ID]],Financials[],6,FALSE)</f>
        <v>1504.0534742349089</v>
      </c>
      <c r="Q536" t="str">
        <f>+_xlfn.XLOOKUP(Patientsdetails9[[#This Row],[Patient_ID]],Hospitalvisits[Patient_ID],Hospitalvisits[Hospital_Bed])</f>
        <v>General Ward</v>
      </c>
      <c r="R536">
        <f>_xlfn.XLOOKUP(Patientsdetails9[[#This Row],[Patient_ID]],Hospitalvisits[Patient_ID],Hospitalvisits[Doctor_ID])</f>
        <v>20</v>
      </c>
      <c r="S536" t="str">
        <f>_xlfn.XLOOKUP(Patientsdetails9[[#This Row],[Doctor ID]],Medicals[Doctor_ID],Medicals[Department])</f>
        <v>Oncology</v>
      </c>
      <c r="T536">
        <f>_xlfn.XLOOKUP(Patientsdetails9[[#This Row],[Doctor ID]],Medicals[Doctor_ID],Medicals[Nurse_to_Patient_Ratio])</f>
        <v>19</v>
      </c>
      <c r="U536">
        <f>IFERROR(_xlfn.XLOOKUP(Patientsdetails9[[#This Row],[Patient_ID]],Emergency[Patient_ID],Emergency[ER_Visit_ID]),"No Visit")</f>
        <v>77</v>
      </c>
    </row>
    <row r="537" spans="1:21">
      <c r="A537">
        <v>597</v>
      </c>
      <c r="B537" t="s">
        <v>610</v>
      </c>
      <c r="C537">
        <v>31</v>
      </c>
      <c r="D537" t="s">
        <v>12</v>
      </c>
      <c r="E537" t="s">
        <v>16</v>
      </c>
      <c r="F537">
        <v>18.585605765906781</v>
      </c>
      <c r="G537">
        <v>5</v>
      </c>
      <c r="H537">
        <v>1</v>
      </c>
      <c r="I537">
        <f>_xlfn.XLOOKUP(Patientsdetails9[[#This Row],[Patient_ID]],Hospitalvisits[Patient_ID],Hospitalvisits[Admission_Date])</f>
        <v>44934</v>
      </c>
      <c r="J537">
        <f>_xlfn.XLOOKUP(Patientsdetails9[[#This Row],[Patient_ID]],Hospitalvisits[Patient_ID],Hospitalvisits[Discharge_Date])</f>
        <v>44937</v>
      </c>
      <c r="K537">
        <f>Patientsdetails9[[#This Row],[Discharge Date]]-Patientsdetails9[[#This Row],[Admission Date]]</f>
        <v>3</v>
      </c>
      <c r="L537" t="str">
        <f>_xlfn.XLOOKUP(Patientsdetails9[[#This Row],[Patient_ID]],Hospitalvisits[Patient_ID],Hospitalvisits[Medical_Condition])</f>
        <v>Allergies</v>
      </c>
      <c r="M537" t="str">
        <f>_xlfn.XLOOKUP(Patientsdetails9[[#This Row],[Patient_ID]],Hospitalvisits[Patient_ID],Hospitalvisits[Department])</f>
        <v>Pediatrics</v>
      </c>
      <c r="N537">
        <f>_xlfn.XLOOKUP(Patientsdetails9[[#This Row],[Patient_ID]],Financials[Patient_ID],Financials[Total_Bill_Amount])</f>
        <v>33426</v>
      </c>
      <c r="O537">
        <f>VLOOKUP(Patientsdetails9[[#This Row],[Patient_ID]],Financials[],5,FALSE)</f>
        <v>17979.046034733699</v>
      </c>
      <c r="P537">
        <f>VLOOKUP(Patientsdetails9[[#This Row],[Patient_ID]],Financials[],6,FALSE)</f>
        <v>15446.953965266301</v>
      </c>
      <c r="Q537" t="str">
        <f>+_xlfn.XLOOKUP(Patientsdetails9[[#This Row],[Patient_ID]],Hospitalvisits[Patient_ID],Hospitalvisits[Hospital_Bed])</f>
        <v>General Ward</v>
      </c>
      <c r="R537">
        <f>_xlfn.XLOOKUP(Patientsdetails9[[#This Row],[Patient_ID]],Hospitalvisits[Patient_ID],Hospitalvisits[Doctor_ID])</f>
        <v>152</v>
      </c>
      <c r="S537" t="str">
        <f>_xlfn.XLOOKUP(Patientsdetails9[[#This Row],[Doctor ID]],Medicals[Doctor_ID],Medicals[Department])</f>
        <v>Oncology</v>
      </c>
      <c r="T537">
        <f>_xlfn.XLOOKUP(Patientsdetails9[[#This Row],[Doctor ID]],Medicals[Doctor_ID],Medicals[Nurse_to_Patient_Ratio])</f>
        <v>14</v>
      </c>
      <c r="U537">
        <f>IFERROR(_xlfn.XLOOKUP(Patientsdetails9[[#This Row],[Patient_ID]],Emergency[Patient_ID],Emergency[ER_Visit_ID]),"No Visit")</f>
        <v>1267</v>
      </c>
    </row>
    <row r="538" spans="1:21">
      <c r="A538">
        <v>598</v>
      </c>
      <c r="B538" t="s">
        <v>611</v>
      </c>
      <c r="C538">
        <v>57</v>
      </c>
      <c r="D538" t="s">
        <v>9</v>
      </c>
      <c r="E538" t="s">
        <v>16</v>
      </c>
      <c r="F538">
        <v>26.174878710205931</v>
      </c>
      <c r="G538">
        <v>1</v>
      </c>
      <c r="H538">
        <v>5</v>
      </c>
      <c r="I538">
        <f>_xlfn.XLOOKUP(Patientsdetails9[[#This Row],[Patient_ID]],Hospitalvisits[Patient_ID],Hospitalvisits[Admission_Date])</f>
        <v>44689</v>
      </c>
      <c r="J538">
        <f>_xlfn.XLOOKUP(Patientsdetails9[[#This Row],[Patient_ID]],Hospitalvisits[Patient_ID],Hospitalvisits[Discharge_Date])</f>
        <v>44695</v>
      </c>
      <c r="K538">
        <f>Patientsdetails9[[#This Row],[Discharge Date]]-Patientsdetails9[[#This Row],[Admission Date]]</f>
        <v>6</v>
      </c>
      <c r="L538" t="str">
        <f>_xlfn.XLOOKUP(Patientsdetails9[[#This Row],[Patient_ID]],Hospitalvisits[Patient_ID],Hospitalvisits[Medical_Condition])</f>
        <v>Seizures</v>
      </c>
      <c r="M538" t="str">
        <f>_xlfn.XLOOKUP(Patientsdetails9[[#This Row],[Patient_ID]],Hospitalvisits[Patient_ID],Hospitalvisits[Department])</f>
        <v>Neurology</v>
      </c>
      <c r="N538">
        <f>_xlfn.XLOOKUP(Patientsdetails9[[#This Row],[Patient_ID]],Financials[Patient_ID],Financials[Total_Bill_Amount])</f>
        <v>29152</v>
      </c>
      <c r="O538">
        <f>VLOOKUP(Patientsdetails9[[#This Row],[Patient_ID]],Financials[],5,FALSE)</f>
        <v>16046.16949960593</v>
      </c>
      <c r="P538">
        <f>VLOOKUP(Patientsdetails9[[#This Row],[Patient_ID]],Financials[],6,FALSE)</f>
        <v>13105.83050039407</v>
      </c>
      <c r="Q538" t="str">
        <f>+_xlfn.XLOOKUP(Patientsdetails9[[#This Row],[Patient_ID]],Hospitalvisits[Patient_ID],Hospitalvisits[Hospital_Bed])</f>
        <v>ICU</v>
      </c>
      <c r="R538">
        <f>_xlfn.XLOOKUP(Patientsdetails9[[#This Row],[Patient_ID]],Hospitalvisits[Patient_ID],Hospitalvisits[Doctor_ID])</f>
        <v>39</v>
      </c>
      <c r="S538" t="str">
        <f>_xlfn.XLOOKUP(Patientsdetails9[[#This Row],[Doctor ID]],Medicals[Doctor_ID],Medicals[Department])</f>
        <v>Neurology</v>
      </c>
      <c r="T538">
        <f>_xlfn.XLOOKUP(Patientsdetails9[[#This Row],[Doctor ID]],Medicals[Doctor_ID],Medicals[Nurse_to_Patient_Ratio])</f>
        <v>7</v>
      </c>
      <c r="U538">
        <f>IFERROR(_xlfn.XLOOKUP(Patientsdetails9[[#This Row],[Patient_ID]],Emergency[Patient_ID],Emergency[ER_Visit_ID]),"No Visit")</f>
        <v>1005</v>
      </c>
    </row>
    <row r="539" spans="1:21">
      <c r="A539">
        <v>599</v>
      </c>
      <c r="B539" t="s">
        <v>612</v>
      </c>
      <c r="C539">
        <v>41</v>
      </c>
      <c r="D539" t="s">
        <v>12</v>
      </c>
      <c r="E539" t="s">
        <v>16</v>
      </c>
      <c r="F539">
        <v>31.920482188447199</v>
      </c>
      <c r="G539">
        <v>4</v>
      </c>
      <c r="H539">
        <v>7</v>
      </c>
      <c r="I539">
        <f>_xlfn.XLOOKUP(Patientsdetails9[[#This Row],[Patient_ID]],Hospitalvisits[Patient_ID],Hospitalvisits[Admission_Date])</f>
        <v>44934</v>
      </c>
      <c r="J539">
        <f>_xlfn.XLOOKUP(Patientsdetails9[[#This Row],[Patient_ID]],Hospitalvisits[Patient_ID],Hospitalvisits[Discharge_Date])</f>
        <v>44951</v>
      </c>
      <c r="K539">
        <f>Patientsdetails9[[#This Row],[Discharge Date]]-Patientsdetails9[[#This Row],[Admission Date]]</f>
        <v>17</v>
      </c>
      <c r="L539" t="str">
        <f>_xlfn.XLOOKUP(Patientsdetails9[[#This Row],[Patient_ID]],Hospitalvisits[Patient_ID],Hospitalvisits[Medical_Condition])</f>
        <v>Cancer</v>
      </c>
      <c r="M539" t="str">
        <f>_xlfn.XLOOKUP(Patientsdetails9[[#This Row],[Patient_ID]],Hospitalvisits[Patient_ID],Hospitalvisits[Department])</f>
        <v>Oncology</v>
      </c>
      <c r="N539">
        <f>_xlfn.XLOOKUP(Patientsdetails9[[#This Row],[Patient_ID]],Financials[Patient_ID],Financials[Total_Bill_Amount])</f>
        <v>13949</v>
      </c>
      <c r="O539">
        <f>VLOOKUP(Patientsdetails9[[#This Row],[Patient_ID]],Financials[],5,FALSE)</f>
        <v>9520.2539836001433</v>
      </c>
      <c r="P539">
        <f>VLOOKUP(Patientsdetails9[[#This Row],[Patient_ID]],Financials[],6,FALSE)</f>
        <v>4428.7460163998567</v>
      </c>
      <c r="Q539" t="str">
        <f>+_xlfn.XLOOKUP(Patientsdetails9[[#This Row],[Patient_ID]],Hospitalvisits[Patient_ID],Hospitalvisits[Hospital_Bed])</f>
        <v>Semi-Private Room</v>
      </c>
      <c r="R539">
        <f>_xlfn.XLOOKUP(Patientsdetails9[[#This Row],[Patient_ID]],Hospitalvisits[Patient_ID],Hospitalvisits[Doctor_ID])</f>
        <v>123</v>
      </c>
      <c r="S539" t="str">
        <f>_xlfn.XLOOKUP(Patientsdetails9[[#This Row],[Doctor ID]],Medicals[Doctor_ID],Medicals[Department])</f>
        <v>Cardiology</v>
      </c>
      <c r="T539">
        <f>_xlfn.XLOOKUP(Patientsdetails9[[#This Row],[Doctor ID]],Medicals[Doctor_ID],Medicals[Nurse_to_Patient_Ratio])</f>
        <v>5</v>
      </c>
      <c r="U539">
        <f>IFERROR(_xlfn.XLOOKUP(Patientsdetails9[[#This Row],[Patient_ID]],Emergency[Patient_ID],Emergency[ER_Visit_ID]),"No Visit")</f>
        <v>260</v>
      </c>
    </row>
    <row r="540" spans="1:21">
      <c r="A540">
        <v>600</v>
      </c>
      <c r="B540" t="s">
        <v>613</v>
      </c>
      <c r="C540">
        <v>23</v>
      </c>
      <c r="D540" t="s">
        <v>12</v>
      </c>
      <c r="E540" t="s">
        <v>13</v>
      </c>
      <c r="F540">
        <v>19.900255038817999</v>
      </c>
      <c r="G540">
        <v>4</v>
      </c>
      <c r="H540">
        <v>3</v>
      </c>
      <c r="I540">
        <f>_xlfn.XLOOKUP(Patientsdetails9[[#This Row],[Patient_ID]],Hospitalvisits[Patient_ID],Hospitalvisits[Admission_Date])</f>
        <v>45347</v>
      </c>
      <c r="J540">
        <f>_xlfn.XLOOKUP(Patientsdetails9[[#This Row],[Patient_ID]],Hospitalvisits[Patient_ID],Hospitalvisits[Discharge_Date])</f>
        <v>45354</v>
      </c>
      <c r="K540">
        <f>Patientsdetails9[[#This Row],[Discharge Date]]-Patientsdetails9[[#This Row],[Admission Date]]</f>
        <v>7</v>
      </c>
      <c r="L540" t="str">
        <f>_xlfn.XLOOKUP(Patientsdetails9[[#This Row],[Patient_ID]],Hospitalvisits[Patient_ID],Hospitalvisits[Medical_Condition])</f>
        <v>Heart Attack (STEMI)</v>
      </c>
      <c r="M540" t="str">
        <f>_xlfn.XLOOKUP(Patientsdetails9[[#This Row],[Patient_ID]],Hospitalvisits[Patient_ID],Hospitalvisits[Department])</f>
        <v>Cardiology</v>
      </c>
      <c r="N540">
        <f>_xlfn.XLOOKUP(Patientsdetails9[[#This Row],[Patient_ID]],Financials[Patient_ID],Financials[Total_Bill_Amount])</f>
        <v>23056</v>
      </c>
      <c r="O540">
        <f>VLOOKUP(Patientsdetails9[[#This Row],[Patient_ID]],Financials[],5,FALSE)</f>
        <v>14637.235127449439</v>
      </c>
      <c r="P540">
        <f>VLOOKUP(Patientsdetails9[[#This Row],[Patient_ID]],Financials[],6,FALSE)</f>
        <v>8418.7648725505605</v>
      </c>
      <c r="Q540" t="str">
        <f>+_xlfn.XLOOKUP(Patientsdetails9[[#This Row],[Patient_ID]],Hospitalvisits[Patient_ID],Hospitalvisits[Hospital_Bed])</f>
        <v>ICU</v>
      </c>
      <c r="R540">
        <f>_xlfn.XLOOKUP(Patientsdetails9[[#This Row],[Patient_ID]],Hospitalvisits[Patient_ID],Hospitalvisits[Doctor_ID])</f>
        <v>131</v>
      </c>
      <c r="S540" t="str">
        <f>_xlfn.XLOOKUP(Patientsdetails9[[#This Row],[Doctor ID]],Medicals[Doctor_ID],Medicals[Department])</f>
        <v>Orthopedics</v>
      </c>
      <c r="T540">
        <f>_xlfn.XLOOKUP(Patientsdetails9[[#This Row],[Doctor ID]],Medicals[Doctor_ID],Medicals[Nurse_to_Patient_Ratio])</f>
        <v>16</v>
      </c>
      <c r="U540" t="str">
        <f>IFERROR(_xlfn.XLOOKUP(Patientsdetails9[[#This Row],[Patient_ID]],Emergency[Patient_ID],Emergency[ER_Visit_ID]),"No Visit")</f>
        <v>No Visit</v>
      </c>
    </row>
    <row r="541" spans="1:21">
      <c r="A541">
        <v>601</v>
      </c>
      <c r="B541" t="s">
        <v>614</v>
      </c>
      <c r="C541">
        <v>30</v>
      </c>
      <c r="D541" t="s">
        <v>12</v>
      </c>
      <c r="E541" t="s">
        <v>18</v>
      </c>
      <c r="F541">
        <v>35.251983269900151</v>
      </c>
      <c r="G541">
        <v>2</v>
      </c>
      <c r="H541">
        <v>6</v>
      </c>
      <c r="I541">
        <f>_xlfn.XLOOKUP(Patientsdetails9[[#This Row],[Patient_ID]],Hospitalvisits[Patient_ID],Hospitalvisits[Admission_Date])</f>
        <v>44581</v>
      </c>
      <c r="J541">
        <f>_xlfn.XLOOKUP(Patientsdetails9[[#This Row],[Patient_ID]],Hospitalvisits[Patient_ID],Hospitalvisits[Discharge_Date])</f>
        <v>44584</v>
      </c>
      <c r="K541">
        <f>Patientsdetails9[[#This Row],[Discharge Date]]-Patientsdetails9[[#This Row],[Admission Date]]</f>
        <v>3</v>
      </c>
      <c r="L541" t="str">
        <f>_xlfn.XLOOKUP(Patientsdetails9[[#This Row],[Patient_ID]],Hospitalvisits[Patient_ID],Hospitalvisits[Medical_Condition])</f>
        <v>Allergies</v>
      </c>
      <c r="M541" t="str">
        <f>_xlfn.XLOOKUP(Patientsdetails9[[#This Row],[Patient_ID]],Hospitalvisits[Patient_ID],Hospitalvisits[Department])</f>
        <v>Pediatrics</v>
      </c>
      <c r="N541">
        <f>_xlfn.XLOOKUP(Patientsdetails9[[#This Row],[Patient_ID]],Financials[Patient_ID],Financials[Total_Bill_Amount])</f>
        <v>22255</v>
      </c>
      <c r="O541">
        <f>VLOOKUP(Patientsdetails9[[#This Row],[Patient_ID]],Financials[],5,FALSE)</f>
        <v>15003.581365911879</v>
      </c>
      <c r="P541">
        <f>VLOOKUP(Patientsdetails9[[#This Row],[Patient_ID]],Financials[],6,FALSE)</f>
        <v>7251.4186340881151</v>
      </c>
      <c r="Q541" t="str">
        <f>+_xlfn.XLOOKUP(Patientsdetails9[[#This Row],[Patient_ID]],Hospitalvisits[Patient_ID],Hospitalvisits[Hospital_Bed])</f>
        <v>ICU</v>
      </c>
      <c r="R541">
        <f>_xlfn.XLOOKUP(Patientsdetails9[[#This Row],[Patient_ID]],Hospitalvisits[Patient_ID],Hospitalvisits[Doctor_ID])</f>
        <v>191</v>
      </c>
      <c r="S541" t="str">
        <f>_xlfn.XLOOKUP(Patientsdetails9[[#This Row],[Doctor ID]],Medicals[Doctor_ID],Medicals[Department])</f>
        <v>Neurology</v>
      </c>
      <c r="T541">
        <f>_xlfn.XLOOKUP(Patientsdetails9[[#This Row],[Doctor ID]],Medicals[Doctor_ID],Medicals[Nurse_to_Patient_Ratio])</f>
        <v>28</v>
      </c>
      <c r="U541">
        <f>IFERROR(_xlfn.XLOOKUP(Patientsdetails9[[#This Row],[Patient_ID]],Emergency[Patient_ID],Emergency[ER_Visit_ID]),"No Visit")</f>
        <v>57</v>
      </c>
    </row>
    <row r="542" spans="1:21">
      <c r="A542">
        <v>602</v>
      </c>
      <c r="B542" t="s">
        <v>615</v>
      </c>
      <c r="C542">
        <v>65</v>
      </c>
      <c r="D542" t="s">
        <v>12</v>
      </c>
      <c r="E542" t="s">
        <v>18</v>
      </c>
      <c r="F542">
        <v>33.537488580595507</v>
      </c>
      <c r="G542">
        <v>4</v>
      </c>
      <c r="H542">
        <v>7</v>
      </c>
      <c r="I542">
        <f>_xlfn.XLOOKUP(Patientsdetails9[[#This Row],[Patient_ID]],Hospitalvisits[Patient_ID],Hospitalvisits[Admission_Date])</f>
        <v>44949</v>
      </c>
      <c r="J542">
        <f>_xlfn.XLOOKUP(Patientsdetails9[[#This Row],[Patient_ID]],Hospitalvisits[Patient_ID],Hospitalvisits[Discharge_Date])</f>
        <v>44951</v>
      </c>
      <c r="K542">
        <f>Patientsdetails9[[#This Row],[Discharge Date]]-Patientsdetails9[[#This Row],[Admission Date]]</f>
        <v>2</v>
      </c>
      <c r="L542" t="str">
        <f>_xlfn.XLOOKUP(Patientsdetails9[[#This Row],[Patient_ID]],Hospitalvisits[Patient_ID],Hospitalvisits[Medical_Condition])</f>
        <v>Asthma</v>
      </c>
      <c r="M542" t="str">
        <f>_xlfn.XLOOKUP(Patientsdetails9[[#This Row],[Patient_ID]],Hospitalvisits[Patient_ID],Hospitalvisits[Department])</f>
        <v>Pediatrics</v>
      </c>
      <c r="N542">
        <f>_xlfn.XLOOKUP(Patientsdetails9[[#This Row],[Patient_ID]],Financials[Patient_ID],Financials[Total_Bill_Amount])</f>
        <v>6526</v>
      </c>
      <c r="O542">
        <f>VLOOKUP(Patientsdetails9[[#This Row],[Patient_ID]],Financials[],5,FALSE)</f>
        <v>4902.381854134248</v>
      </c>
      <c r="P542">
        <f>VLOOKUP(Patientsdetails9[[#This Row],[Patient_ID]],Financials[],6,FALSE)</f>
        <v>1623.618145865752</v>
      </c>
      <c r="Q542" t="str">
        <f>+_xlfn.XLOOKUP(Patientsdetails9[[#This Row],[Patient_ID]],Hospitalvisits[Patient_ID],Hospitalvisits[Hospital_Bed])</f>
        <v>Semi-Private Room</v>
      </c>
      <c r="R542">
        <f>_xlfn.XLOOKUP(Patientsdetails9[[#This Row],[Patient_ID]],Hospitalvisits[Patient_ID],Hospitalvisits[Doctor_ID])</f>
        <v>17</v>
      </c>
      <c r="S542" t="str">
        <f>_xlfn.XLOOKUP(Patientsdetails9[[#This Row],[Doctor ID]],Medicals[Doctor_ID],Medicals[Department])</f>
        <v>Neurology</v>
      </c>
      <c r="T542">
        <f>_xlfn.XLOOKUP(Patientsdetails9[[#This Row],[Doctor ID]],Medicals[Doctor_ID],Medicals[Nurse_to_Patient_Ratio])</f>
        <v>8</v>
      </c>
      <c r="U542" t="str">
        <f>IFERROR(_xlfn.XLOOKUP(Patientsdetails9[[#This Row],[Patient_ID]],Emergency[Patient_ID],Emergency[ER_Visit_ID]),"No Visit")</f>
        <v>No Visit</v>
      </c>
    </row>
    <row r="543" spans="1:21">
      <c r="A543">
        <v>603</v>
      </c>
      <c r="B543" t="s">
        <v>616</v>
      </c>
      <c r="C543">
        <v>90</v>
      </c>
      <c r="D543" t="s">
        <v>9</v>
      </c>
      <c r="E543" t="s">
        <v>16</v>
      </c>
      <c r="F543">
        <v>25.15939813136648</v>
      </c>
      <c r="G543">
        <v>4</v>
      </c>
      <c r="H543">
        <v>3</v>
      </c>
      <c r="I543">
        <f>_xlfn.XLOOKUP(Patientsdetails9[[#This Row],[Patient_ID]],Hospitalvisits[Patient_ID],Hospitalvisits[Admission_Date])</f>
        <v>44934</v>
      </c>
      <c r="J543">
        <f>_xlfn.XLOOKUP(Patientsdetails9[[#This Row],[Patient_ID]],Hospitalvisits[Patient_ID],Hospitalvisits[Discharge_Date])</f>
        <v>44943</v>
      </c>
      <c r="K543">
        <f>Patientsdetails9[[#This Row],[Discharge Date]]-Patientsdetails9[[#This Row],[Admission Date]]</f>
        <v>9</v>
      </c>
      <c r="L543" t="str">
        <f>_xlfn.XLOOKUP(Patientsdetails9[[#This Row],[Patient_ID]],Hospitalvisits[Patient_ID],Hospitalvisits[Medical_Condition])</f>
        <v>Internal Bleeding</v>
      </c>
      <c r="M543" t="str">
        <f>_xlfn.XLOOKUP(Patientsdetails9[[#This Row],[Patient_ID]],Hospitalvisits[Patient_ID],Hospitalvisits[Department])</f>
        <v>Emergency</v>
      </c>
      <c r="N543">
        <f>_xlfn.XLOOKUP(Patientsdetails9[[#This Row],[Patient_ID]],Financials[Patient_ID],Financials[Total_Bill_Amount])</f>
        <v>18526</v>
      </c>
      <c r="O543">
        <f>VLOOKUP(Patientsdetails9[[#This Row],[Patient_ID]],Financials[],5,FALSE)</f>
        <v>15501.816041583599</v>
      </c>
      <c r="P543">
        <f>VLOOKUP(Patientsdetails9[[#This Row],[Patient_ID]],Financials[],6,FALSE)</f>
        <v>3024.1839584164009</v>
      </c>
      <c r="Q543" t="str">
        <f>+_xlfn.XLOOKUP(Patientsdetails9[[#This Row],[Patient_ID]],Hospitalvisits[Patient_ID],Hospitalvisits[Hospital_Bed])</f>
        <v>ICU</v>
      </c>
      <c r="R543">
        <f>_xlfn.XLOOKUP(Patientsdetails9[[#This Row],[Patient_ID]],Hospitalvisits[Patient_ID],Hospitalvisits[Doctor_ID])</f>
        <v>81</v>
      </c>
      <c r="S543" t="str">
        <f>_xlfn.XLOOKUP(Patientsdetails9[[#This Row],[Doctor ID]],Medicals[Doctor_ID],Medicals[Department])</f>
        <v>Cardiology</v>
      </c>
      <c r="T543">
        <f>_xlfn.XLOOKUP(Patientsdetails9[[#This Row],[Doctor ID]],Medicals[Doctor_ID],Medicals[Nurse_to_Patient_Ratio])</f>
        <v>19</v>
      </c>
      <c r="U543">
        <f>IFERROR(_xlfn.XLOOKUP(Patientsdetails9[[#This Row],[Patient_ID]],Emergency[Patient_ID],Emergency[ER_Visit_ID]),"No Visit")</f>
        <v>288</v>
      </c>
    </row>
    <row r="544" spans="1:21">
      <c r="A544">
        <v>604</v>
      </c>
      <c r="B544" t="s">
        <v>617</v>
      </c>
      <c r="C544">
        <v>17</v>
      </c>
      <c r="D544" t="s">
        <v>9</v>
      </c>
      <c r="E544" t="s">
        <v>16</v>
      </c>
      <c r="F544">
        <v>26.596897301134771</v>
      </c>
      <c r="G544">
        <v>1</v>
      </c>
      <c r="H544">
        <v>10</v>
      </c>
      <c r="I544">
        <f>_xlfn.XLOOKUP(Patientsdetails9[[#This Row],[Patient_ID]],Hospitalvisits[Patient_ID],Hospitalvisits[Admission_Date])</f>
        <v>45305</v>
      </c>
      <c r="J544">
        <f>_xlfn.XLOOKUP(Patientsdetails9[[#This Row],[Patient_ID]],Hospitalvisits[Patient_ID],Hospitalvisits[Discharge_Date])</f>
        <v>45309</v>
      </c>
      <c r="K544">
        <f>Patientsdetails9[[#This Row],[Discharge Date]]-Patientsdetails9[[#This Row],[Admission Date]]</f>
        <v>4</v>
      </c>
      <c r="L544" t="str">
        <f>_xlfn.XLOOKUP(Patientsdetails9[[#This Row],[Patient_ID]],Hospitalvisits[Patient_ID],Hospitalvisits[Medical_Condition])</f>
        <v>Fracture</v>
      </c>
      <c r="M544" t="str">
        <f>_xlfn.XLOOKUP(Patientsdetails9[[#This Row],[Patient_ID]],Hospitalvisits[Patient_ID],Hospitalvisits[Department])</f>
        <v>Orthopedics</v>
      </c>
      <c r="N544">
        <f>_xlfn.XLOOKUP(Patientsdetails9[[#This Row],[Patient_ID]],Financials[Patient_ID],Financials[Total_Bill_Amount])</f>
        <v>13151</v>
      </c>
      <c r="O544">
        <f>VLOOKUP(Patientsdetails9[[#This Row],[Patient_ID]],Financials[],5,FALSE)</f>
        <v>6856.9368532409871</v>
      </c>
      <c r="P544">
        <f>VLOOKUP(Patientsdetails9[[#This Row],[Patient_ID]],Financials[],6,FALSE)</f>
        <v>6294.0631467590129</v>
      </c>
      <c r="Q544" t="str">
        <f>+_xlfn.XLOOKUP(Patientsdetails9[[#This Row],[Patient_ID]],Hospitalvisits[Patient_ID],Hospitalvisits[Hospital_Bed])</f>
        <v>Semi-Private Room</v>
      </c>
      <c r="R544">
        <f>_xlfn.XLOOKUP(Patientsdetails9[[#This Row],[Patient_ID]],Hospitalvisits[Patient_ID],Hospitalvisits[Doctor_ID])</f>
        <v>197</v>
      </c>
      <c r="S544" t="str">
        <f>_xlfn.XLOOKUP(Patientsdetails9[[#This Row],[Doctor ID]],Medicals[Doctor_ID],Medicals[Department])</f>
        <v>Pediatrics</v>
      </c>
      <c r="T544">
        <f>_xlfn.XLOOKUP(Patientsdetails9[[#This Row],[Doctor ID]],Medicals[Doctor_ID],Medicals[Nurse_to_Patient_Ratio])</f>
        <v>22</v>
      </c>
      <c r="U544" t="str">
        <f>IFERROR(_xlfn.XLOOKUP(Patientsdetails9[[#This Row],[Patient_ID]],Emergency[Patient_ID],Emergency[ER_Visit_ID]),"No Visit")</f>
        <v>No Visit</v>
      </c>
    </row>
    <row r="545" spans="1:21">
      <c r="A545">
        <v>605</v>
      </c>
      <c r="B545" t="s">
        <v>618</v>
      </c>
      <c r="C545">
        <v>56</v>
      </c>
      <c r="D545" t="s">
        <v>9</v>
      </c>
      <c r="E545" t="s">
        <v>13</v>
      </c>
      <c r="F545">
        <v>23.537433037654349</v>
      </c>
      <c r="G545">
        <v>0</v>
      </c>
      <c r="H545">
        <v>1</v>
      </c>
      <c r="I545">
        <f>_xlfn.XLOOKUP(Patientsdetails9[[#This Row],[Patient_ID]],Hospitalvisits[Patient_ID],Hospitalvisits[Admission_Date])</f>
        <v>45216</v>
      </c>
      <c r="J545">
        <f>_xlfn.XLOOKUP(Patientsdetails9[[#This Row],[Patient_ID]],Hospitalvisits[Patient_ID],Hospitalvisits[Discharge_Date])</f>
        <v>45222</v>
      </c>
      <c r="K545">
        <f>Patientsdetails9[[#This Row],[Discharge Date]]-Patientsdetails9[[#This Row],[Admission Date]]</f>
        <v>6</v>
      </c>
      <c r="L545" t="str">
        <f>_xlfn.XLOOKUP(Patientsdetails9[[#This Row],[Patient_ID]],Hospitalvisits[Patient_ID],Hospitalvisits[Medical_Condition])</f>
        <v>Seizures</v>
      </c>
      <c r="M545" t="str">
        <f>_xlfn.XLOOKUP(Patientsdetails9[[#This Row],[Patient_ID]],Hospitalvisits[Patient_ID],Hospitalvisits[Department])</f>
        <v>Neurology</v>
      </c>
      <c r="N545">
        <f>_xlfn.XLOOKUP(Patientsdetails9[[#This Row],[Patient_ID]],Financials[Patient_ID],Financials[Total_Bill_Amount])</f>
        <v>3218</v>
      </c>
      <c r="O545">
        <f>VLOOKUP(Patientsdetails9[[#This Row],[Patient_ID]],Financials[],5,FALSE)</f>
        <v>2648.1361358157228</v>
      </c>
      <c r="P545">
        <f>VLOOKUP(Patientsdetails9[[#This Row],[Patient_ID]],Financials[],6,FALSE)</f>
        <v>569.86386418427674</v>
      </c>
      <c r="Q545" t="str">
        <f>+_xlfn.XLOOKUP(Patientsdetails9[[#This Row],[Patient_ID]],Hospitalvisits[Patient_ID],Hospitalvisits[Hospital_Bed])</f>
        <v>General Ward</v>
      </c>
      <c r="R545">
        <f>_xlfn.XLOOKUP(Patientsdetails9[[#This Row],[Patient_ID]],Hospitalvisits[Patient_ID],Hospitalvisits[Doctor_ID])</f>
        <v>136</v>
      </c>
      <c r="S545" t="str">
        <f>_xlfn.XLOOKUP(Patientsdetails9[[#This Row],[Doctor ID]],Medicals[Doctor_ID],Medicals[Department])</f>
        <v>Neurology</v>
      </c>
      <c r="T545">
        <f>_xlfn.XLOOKUP(Patientsdetails9[[#This Row],[Doctor ID]],Medicals[Doctor_ID],Medicals[Nurse_to_Patient_Ratio])</f>
        <v>11</v>
      </c>
      <c r="U545">
        <f>IFERROR(_xlfn.XLOOKUP(Patientsdetails9[[#This Row],[Patient_ID]],Emergency[Patient_ID],Emergency[ER_Visit_ID]),"No Visit")</f>
        <v>532</v>
      </c>
    </row>
    <row r="546" spans="1:21">
      <c r="A546">
        <v>607</v>
      </c>
      <c r="B546" t="s">
        <v>620</v>
      </c>
      <c r="C546">
        <v>49</v>
      </c>
      <c r="D546" t="s">
        <v>9</v>
      </c>
      <c r="E546" t="s">
        <v>13</v>
      </c>
      <c r="F546">
        <v>32.591454436111498</v>
      </c>
      <c r="G546">
        <v>1</v>
      </c>
      <c r="H546">
        <v>1</v>
      </c>
      <c r="I546">
        <f>_xlfn.XLOOKUP(Patientsdetails9[[#This Row],[Patient_ID]],Hospitalvisits[Patient_ID],Hospitalvisits[Admission_Date])</f>
        <v>45482</v>
      </c>
      <c r="J546">
        <f>_xlfn.XLOOKUP(Patientsdetails9[[#This Row],[Patient_ID]],Hospitalvisits[Patient_ID],Hospitalvisits[Discharge_Date])</f>
        <v>45487</v>
      </c>
      <c r="K546">
        <f>Patientsdetails9[[#This Row],[Discharge Date]]-Patientsdetails9[[#This Row],[Admission Date]]</f>
        <v>5</v>
      </c>
      <c r="L546" t="str">
        <f>_xlfn.XLOOKUP(Patientsdetails9[[#This Row],[Patient_ID]],Hospitalvisits[Patient_ID],Hospitalvisits[Medical_Condition])</f>
        <v>Heart Disease</v>
      </c>
      <c r="M546" t="str">
        <f>_xlfn.XLOOKUP(Patientsdetails9[[#This Row],[Patient_ID]],Hospitalvisits[Patient_ID],Hospitalvisits[Department])</f>
        <v>Cardiology</v>
      </c>
      <c r="N546">
        <f>_xlfn.XLOOKUP(Patientsdetails9[[#This Row],[Patient_ID]],Financials[Patient_ID],Financials[Total_Bill_Amount])</f>
        <v>13487</v>
      </c>
      <c r="O546">
        <f>VLOOKUP(Patientsdetails9[[#This Row],[Patient_ID]],Financials[],5,FALSE)</f>
        <v>7589.0696142396009</v>
      </c>
      <c r="P546">
        <f>VLOOKUP(Patientsdetails9[[#This Row],[Patient_ID]],Financials[],6,FALSE)</f>
        <v>5897.9303857603991</v>
      </c>
      <c r="Q546" t="str">
        <f>+_xlfn.XLOOKUP(Patientsdetails9[[#This Row],[Patient_ID]],Hospitalvisits[Patient_ID],Hospitalvisits[Hospital_Bed])</f>
        <v>Semi-Private Room</v>
      </c>
      <c r="R546">
        <f>_xlfn.XLOOKUP(Patientsdetails9[[#This Row],[Patient_ID]],Hospitalvisits[Patient_ID],Hospitalvisits[Doctor_ID])</f>
        <v>140</v>
      </c>
      <c r="S546" t="str">
        <f>_xlfn.XLOOKUP(Patientsdetails9[[#This Row],[Doctor ID]],Medicals[Doctor_ID],Medicals[Department])</f>
        <v>Emergency</v>
      </c>
      <c r="T546">
        <f>_xlfn.XLOOKUP(Patientsdetails9[[#This Row],[Doctor ID]],Medicals[Doctor_ID],Medicals[Nurse_to_Patient_Ratio])</f>
        <v>9</v>
      </c>
      <c r="U546">
        <f>IFERROR(_xlfn.XLOOKUP(Patientsdetails9[[#This Row],[Patient_ID]],Emergency[Patient_ID],Emergency[ER_Visit_ID]),"No Visit")</f>
        <v>637</v>
      </c>
    </row>
    <row r="547" spans="1:21">
      <c r="A547">
        <v>608</v>
      </c>
      <c r="B547" t="s">
        <v>621</v>
      </c>
      <c r="C547">
        <v>36</v>
      </c>
      <c r="D547" t="s">
        <v>12</v>
      </c>
      <c r="E547" t="s">
        <v>18</v>
      </c>
      <c r="F547">
        <v>20.93985121662886</v>
      </c>
      <c r="G547">
        <v>0</v>
      </c>
      <c r="H547">
        <v>6</v>
      </c>
      <c r="I547">
        <f>_xlfn.XLOOKUP(Patientsdetails9[[#This Row],[Patient_ID]],Hospitalvisits[Patient_ID],Hospitalvisits[Admission_Date])</f>
        <v>44846</v>
      </c>
      <c r="J547">
        <f>_xlfn.XLOOKUP(Patientsdetails9[[#This Row],[Patient_ID]],Hospitalvisits[Patient_ID],Hospitalvisits[Discharge_Date])</f>
        <v>44850</v>
      </c>
      <c r="K547">
        <f>Patientsdetails9[[#This Row],[Discharge Date]]-Patientsdetails9[[#This Row],[Admission Date]]</f>
        <v>4</v>
      </c>
      <c r="L547" t="str">
        <f>_xlfn.XLOOKUP(Patientsdetails9[[#This Row],[Patient_ID]],Hospitalvisits[Patient_ID],Hospitalvisits[Medical_Condition])</f>
        <v>Stroke</v>
      </c>
      <c r="M547" t="str">
        <f>_xlfn.XLOOKUP(Patientsdetails9[[#This Row],[Patient_ID]],Hospitalvisits[Patient_ID],Hospitalvisits[Department])</f>
        <v>Neurology</v>
      </c>
      <c r="N547">
        <f>_xlfn.XLOOKUP(Patientsdetails9[[#This Row],[Patient_ID]],Financials[Patient_ID],Financials[Total_Bill_Amount])</f>
        <v>8367</v>
      </c>
      <c r="O547">
        <f>VLOOKUP(Patientsdetails9[[#This Row],[Patient_ID]],Financials[],5,FALSE)</f>
        <v>4770.520716961265</v>
      </c>
      <c r="P547">
        <f>VLOOKUP(Patientsdetails9[[#This Row],[Patient_ID]],Financials[],6,FALSE)</f>
        <v>3596.479283038735</v>
      </c>
      <c r="Q547" t="str">
        <f>+_xlfn.XLOOKUP(Patientsdetails9[[#This Row],[Patient_ID]],Hospitalvisits[Patient_ID],Hospitalvisits[Hospital_Bed])</f>
        <v>General Ward</v>
      </c>
      <c r="R547">
        <f>_xlfn.XLOOKUP(Patientsdetails9[[#This Row],[Patient_ID]],Hospitalvisits[Patient_ID],Hospitalvisits[Doctor_ID])</f>
        <v>57</v>
      </c>
      <c r="S547" t="str">
        <f>_xlfn.XLOOKUP(Patientsdetails9[[#This Row],[Doctor ID]],Medicals[Doctor_ID],Medicals[Department])</f>
        <v>Pediatrics</v>
      </c>
      <c r="T547">
        <f>_xlfn.XLOOKUP(Patientsdetails9[[#This Row],[Doctor ID]],Medicals[Doctor_ID],Medicals[Nurse_to_Patient_Ratio])</f>
        <v>7</v>
      </c>
      <c r="U547">
        <f>IFERROR(_xlfn.XLOOKUP(Patientsdetails9[[#This Row],[Patient_ID]],Emergency[Patient_ID],Emergency[ER_Visit_ID]),"No Visit")</f>
        <v>290</v>
      </c>
    </row>
    <row r="548" spans="1:21">
      <c r="A548">
        <v>609</v>
      </c>
      <c r="B548" t="s">
        <v>622</v>
      </c>
      <c r="C548">
        <v>67</v>
      </c>
      <c r="D548" t="s">
        <v>12</v>
      </c>
      <c r="E548" t="s">
        <v>18</v>
      </c>
      <c r="F548">
        <v>33.674179305797907</v>
      </c>
      <c r="G548">
        <v>0</v>
      </c>
      <c r="H548">
        <v>5</v>
      </c>
      <c r="I548">
        <f>_xlfn.XLOOKUP(Patientsdetails9[[#This Row],[Patient_ID]],Hospitalvisits[Patient_ID],Hospitalvisits[Admission_Date])</f>
        <v>44781</v>
      </c>
      <c r="J548">
        <f>_xlfn.XLOOKUP(Patientsdetails9[[#This Row],[Patient_ID]],Hospitalvisits[Patient_ID],Hospitalvisits[Discharge_Date])</f>
        <v>44787</v>
      </c>
      <c r="K548">
        <f>Patientsdetails9[[#This Row],[Discharge Date]]-Patientsdetails9[[#This Row],[Admission Date]]</f>
        <v>6</v>
      </c>
      <c r="L548" t="str">
        <f>_xlfn.XLOOKUP(Patientsdetails9[[#This Row],[Patient_ID]],Hospitalvisits[Patient_ID],Hospitalvisits[Medical_Condition])</f>
        <v>Severe Trauma</v>
      </c>
      <c r="M548" t="str">
        <f>_xlfn.XLOOKUP(Patientsdetails9[[#This Row],[Patient_ID]],Hospitalvisits[Patient_ID],Hospitalvisits[Department])</f>
        <v>Emergency</v>
      </c>
      <c r="N548">
        <f>_xlfn.XLOOKUP(Patientsdetails9[[#This Row],[Patient_ID]],Financials[Patient_ID],Financials[Total_Bill_Amount])</f>
        <v>17702</v>
      </c>
      <c r="O548">
        <f>VLOOKUP(Patientsdetails9[[#This Row],[Patient_ID]],Financials[],5,FALSE)</f>
        <v>12872.45261624512</v>
      </c>
      <c r="P548">
        <f>VLOOKUP(Patientsdetails9[[#This Row],[Patient_ID]],Financials[],6,FALSE)</f>
        <v>4829.5473837548798</v>
      </c>
      <c r="Q548" t="str">
        <f>+_xlfn.XLOOKUP(Patientsdetails9[[#This Row],[Patient_ID]],Hospitalvisits[Patient_ID],Hospitalvisits[Hospital_Bed])</f>
        <v>General Ward</v>
      </c>
      <c r="R548">
        <f>_xlfn.XLOOKUP(Patientsdetails9[[#This Row],[Patient_ID]],Hospitalvisits[Patient_ID],Hospitalvisits[Doctor_ID])</f>
        <v>1</v>
      </c>
      <c r="S548" t="str">
        <f>_xlfn.XLOOKUP(Patientsdetails9[[#This Row],[Doctor ID]],Medicals[Doctor_ID],Medicals[Department])</f>
        <v>Orthopedics</v>
      </c>
      <c r="T548">
        <f>_xlfn.XLOOKUP(Patientsdetails9[[#This Row],[Doctor ID]],Medicals[Doctor_ID],Medicals[Nurse_to_Patient_Ratio])</f>
        <v>30</v>
      </c>
      <c r="U548">
        <f>IFERROR(_xlfn.XLOOKUP(Patientsdetails9[[#This Row],[Patient_ID]],Emergency[Patient_ID],Emergency[ER_Visit_ID]),"No Visit")</f>
        <v>622</v>
      </c>
    </row>
    <row r="549" spans="1:21">
      <c r="A549">
        <v>610</v>
      </c>
      <c r="B549" t="s">
        <v>623</v>
      </c>
      <c r="C549">
        <v>44</v>
      </c>
      <c r="D549" t="s">
        <v>9</v>
      </c>
      <c r="E549" t="s">
        <v>13</v>
      </c>
      <c r="F549">
        <v>37.363774508534213</v>
      </c>
      <c r="G549">
        <v>2</v>
      </c>
      <c r="H549">
        <v>9</v>
      </c>
      <c r="I549">
        <f>_xlfn.XLOOKUP(Patientsdetails9[[#This Row],[Patient_ID]],Hospitalvisits[Patient_ID],Hospitalvisits[Admission_Date])</f>
        <v>44571</v>
      </c>
      <c r="J549">
        <f>_xlfn.XLOOKUP(Patientsdetails9[[#This Row],[Patient_ID]],Hospitalvisits[Patient_ID],Hospitalvisits[Discharge_Date])</f>
        <v>44578</v>
      </c>
      <c r="K549">
        <f>Patientsdetails9[[#This Row],[Discharge Date]]-Patientsdetails9[[#This Row],[Admission Date]]</f>
        <v>7</v>
      </c>
      <c r="L549" t="str">
        <f>_xlfn.XLOOKUP(Patientsdetails9[[#This Row],[Patient_ID]],Hospitalvisits[Patient_ID],Hospitalvisits[Medical_Condition])</f>
        <v>Severe Trauma</v>
      </c>
      <c r="M549" t="str">
        <f>_xlfn.XLOOKUP(Patientsdetails9[[#This Row],[Patient_ID]],Hospitalvisits[Patient_ID],Hospitalvisits[Department])</f>
        <v>Emergency</v>
      </c>
      <c r="N549">
        <f>_xlfn.XLOOKUP(Patientsdetails9[[#This Row],[Patient_ID]],Financials[Patient_ID],Financials[Total_Bill_Amount])</f>
        <v>9094</v>
      </c>
      <c r="O549">
        <f>VLOOKUP(Patientsdetails9[[#This Row],[Patient_ID]],Financials[],5,FALSE)</f>
        <v>5215.7016628824604</v>
      </c>
      <c r="P549">
        <f>VLOOKUP(Patientsdetails9[[#This Row],[Patient_ID]],Financials[],6,FALSE)</f>
        <v>3878.2983371175401</v>
      </c>
      <c r="Q549" t="str">
        <f>+_xlfn.XLOOKUP(Patientsdetails9[[#This Row],[Patient_ID]],Hospitalvisits[Patient_ID],Hospitalvisits[Hospital_Bed])</f>
        <v>ICU</v>
      </c>
      <c r="R549">
        <f>_xlfn.XLOOKUP(Patientsdetails9[[#This Row],[Patient_ID]],Hospitalvisits[Patient_ID],Hospitalvisits[Doctor_ID])</f>
        <v>54</v>
      </c>
      <c r="S549" t="str">
        <f>_xlfn.XLOOKUP(Patientsdetails9[[#This Row],[Doctor ID]],Medicals[Doctor_ID],Medicals[Department])</f>
        <v>Pediatrics</v>
      </c>
      <c r="T549">
        <f>_xlfn.XLOOKUP(Patientsdetails9[[#This Row],[Doctor ID]],Medicals[Doctor_ID],Medicals[Nurse_to_Patient_Ratio])</f>
        <v>18</v>
      </c>
      <c r="U549" t="str">
        <f>IFERROR(_xlfn.XLOOKUP(Patientsdetails9[[#This Row],[Patient_ID]],Emergency[Patient_ID],Emergency[ER_Visit_ID]),"No Visit")</f>
        <v>No Visit</v>
      </c>
    </row>
    <row r="550" spans="1:21">
      <c r="A550">
        <v>611</v>
      </c>
      <c r="B550" t="s">
        <v>624</v>
      </c>
      <c r="C550">
        <v>59</v>
      </c>
      <c r="D550" t="s">
        <v>12</v>
      </c>
      <c r="E550" t="s">
        <v>16</v>
      </c>
      <c r="F550">
        <v>25.093677288958801</v>
      </c>
      <c r="G550">
        <v>4</v>
      </c>
      <c r="H550">
        <v>4</v>
      </c>
      <c r="I550">
        <f>_xlfn.XLOOKUP(Patientsdetails9[[#This Row],[Patient_ID]],Hospitalvisits[Patient_ID],Hospitalvisits[Admission_Date])</f>
        <v>45376</v>
      </c>
      <c r="J550">
        <f>_xlfn.XLOOKUP(Patientsdetails9[[#This Row],[Patient_ID]],Hospitalvisits[Patient_ID],Hospitalvisits[Discharge_Date])</f>
        <v>45378</v>
      </c>
      <c r="K550">
        <f>Patientsdetails9[[#This Row],[Discharge Date]]-Patientsdetails9[[#This Row],[Admission Date]]</f>
        <v>2</v>
      </c>
      <c r="L550" t="str">
        <f>_xlfn.XLOOKUP(Patientsdetails9[[#This Row],[Patient_ID]],Hospitalvisits[Patient_ID],Hospitalvisits[Medical_Condition])</f>
        <v>Fracture</v>
      </c>
      <c r="M550" t="str">
        <f>_xlfn.XLOOKUP(Patientsdetails9[[#This Row],[Patient_ID]],Hospitalvisits[Patient_ID],Hospitalvisits[Department])</f>
        <v>Orthopedics</v>
      </c>
      <c r="N550">
        <f>_xlfn.XLOOKUP(Patientsdetails9[[#This Row],[Patient_ID]],Financials[Patient_ID],Financials[Total_Bill_Amount])</f>
        <v>12113</v>
      </c>
      <c r="O550">
        <f>VLOOKUP(Patientsdetails9[[#This Row],[Patient_ID]],Financials[],5,FALSE)</f>
        <v>6587.5668781894492</v>
      </c>
      <c r="P550">
        <f>VLOOKUP(Patientsdetails9[[#This Row],[Patient_ID]],Financials[],6,FALSE)</f>
        <v>5525.4331218105508</v>
      </c>
      <c r="Q550" t="str">
        <f>+_xlfn.XLOOKUP(Patientsdetails9[[#This Row],[Patient_ID]],Hospitalvisits[Patient_ID],Hospitalvisits[Hospital_Bed])</f>
        <v>Private Room</v>
      </c>
      <c r="R550">
        <f>_xlfn.XLOOKUP(Patientsdetails9[[#This Row],[Patient_ID]],Hospitalvisits[Patient_ID],Hospitalvisits[Doctor_ID])</f>
        <v>196</v>
      </c>
      <c r="S550" t="str">
        <f>_xlfn.XLOOKUP(Patientsdetails9[[#This Row],[Doctor ID]],Medicals[Doctor_ID],Medicals[Department])</f>
        <v>Orthopedics</v>
      </c>
      <c r="T550">
        <f>_xlfn.XLOOKUP(Patientsdetails9[[#This Row],[Doctor ID]],Medicals[Doctor_ID],Medicals[Nurse_to_Patient_Ratio])</f>
        <v>20</v>
      </c>
      <c r="U550" t="str">
        <f>IFERROR(_xlfn.XLOOKUP(Patientsdetails9[[#This Row],[Patient_ID]],Emergency[Patient_ID],Emergency[ER_Visit_ID]),"No Visit")</f>
        <v>No Visit</v>
      </c>
    </row>
    <row r="551" spans="1:21">
      <c r="A551">
        <v>613</v>
      </c>
      <c r="B551" t="s">
        <v>626</v>
      </c>
      <c r="C551">
        <v>46</v>
      </c>
      <c r="D551" t="s">
        <v>12</v>
      </c>
      <c r="E551" t="s">
        <v>10</v>
      </c>
      <c r="F551">
        <v>17.86785351305895</v>
      </c>
      <c r="G551">
        <v>3</v>
      </c>
      <c r="H551">
        <v>9</v>
      </c>
      <c r="I551">
        <f>_xlfn.XLOOKUP(Patientsdetails9[[#This Row],[Patient_ID]],Hospitalvisits[Patient_ID],Hospitalvisits[Admission_Date])</f>
        <v>44853</v>
      </c>
      <c r="J551">
        <f>_xlfn.XLOOKUP(Patientsdetails9[[#This Row],[Patient_ID]],Hospitalvisits[Patient_ID],Hospitalvisits[Discharge_Date])</f>
        <v>44855</v>
      </c>
      <c r="K551">
        <f>Patientsdetails9[[#This Row],[Discharge Date]]-Patientsdetails9[[#This Row],[Admission Date]]</f>
        <v>2</v>
      </c>
      <c r="L551" t="str">
        <f>_xlfn.XLOOKUP(Patientsdetails9[[#This Row],[Patient_ID]],Hospitalvisits[Patient_ID],Hospitalvisits[Medical_Condition])</f>
        <v>Fracture</v>
      </c>
      <c r="M551" t="str">
        <f>_xlfn.XLOOKUP(Patientsdetails9[[#This Row],[Patient_ID]],Hospitalvisits[Patient_ID],Hospitalvisits[Department])</f>
        <v>Orthopedics</v>
      </c>
      <c r="N551">
        <f>_xlfn.XLOOKUP(Patientsdetails9[[#This Row],[Patient_ID]],Financials[Patient_ID],Financials[Total_Bill_Amount])</f>
        <v>27916</v>
      </c>
      <c r="O551">
        <f>VLOOKUP(Patientsdetails9[[#This Row],[Patient_ID]],Financials[],5,FALSE)</f>
        <v>17182.671663673231</v>
      </c>
      <c r="P551">
        <f>VLOOKUP(Patientsdetails9[[#This Row],[Patient_ID]],Financials[],6,FALSE)</f>
        <v>10733.328336326769</v>
      </c>
      <c r="Q551" t="str">
        <f>+_xlfn.XLOOKUP(Patientsdetails9[[#This Row],[Patient_ID]],Hospitalvisits[Patient_ID],Hospitalvisits[Hospital_Bed])</f>
        <v>General Ward</v>
      </c>
      <c r="R551">
        <f>_xlfn.XLOOKUP(Patientsdetails9[[#This Row],[Patient_ID]],Hospitalvisits[Patient_ID],Hospitalvisits[Doctor_ID])</f>
        <v>39</v>
      </c>
      <c r="S551" t="str">
        <f>_xlfn.XLOOKUP(Patientsdetails9[[#This Row],[Doctor ID]],Medicals[Doctor_ID],Medicals[Department])</f>
        <v>Neurology</v>
      </c>
      <c r="T551">
        <f>_xlfn.XLOOKUP(Patientsdetails9[[#This Row],[Doctor ID]],Medicals[Doctor_ID],Medicals[Nurse_to_Patient_Ratio])</f>
        <v>7</v>
      </c>
      <c r="U551" t="str">
        <f>IFERROR(_xlfn.XLOOKUP(Patientsdetails9[[#This Row],[Patient_ID]],Emergency[Patient_ID],Emergency[ER_Visit_ID]),"No Visit")</f>
        <v>No Visit</v>
      </c>
    </row>
    <row r="552" spans="1:21">
      <c r="A552">
        <v>614</v>
      </c>
      <c r="B552" t="s">
        <v>627</v>
      </c>
      <c r="C552">
        <v>74</v>
      </c>
      <c r="D552" t="s">
        <v>12</v>
      </c>
      <c r="E552" t="s">
        <v>16</v>
      </c>
      <c r="F552">
        <v>29.369469084888561</v>
      </c>
      <c r="G552">
        <v>0</v>
      </c>
      <c r="H552">
        <v>1</v>
      </c>
      <c r="I552">
        <f>_xlfn.XLOOKUP(Patientsdetails9[[#This Row],[Patient_ID]],Hospitalvisits[Patient_ID],Hospitalvisits[Admission_Date])</f>
        <v>44718</v>
      </c>
      <c r="J552">
        <f>_xlfn.XLOOKUP(Patientsdetails9[[#This Row],[Patient_ID]],Hospitalvisits[Patient_ID],Hospitalvisits[Discharge_Date])</f>
        <v>44719</v>
      </c>
      <c r="K552">
        <f>Patientsdetails9[[#This Row],[Discharge Date]]-Patientsdetails9[[#This Row],[Admission Date]]</f>
        <v>1</v>
      </c>
      <c r="L552" t="str">
        <f>_xlfn.XLOOKUP(Patientsdetails9[[#This Row],[Patient_ID]],Hospitalvisits[Patient_ID],Hospitalvisits[Medical_Condition])</f>
        <v>Allergies</v>
      </c>
      <c r="M552" t="str">
        <f>_xlfn.XLOOKUP(Patientsdetails9[[#This Row],[Patient_ID]],Hospitalvisits[Patient_ID],Hospitalvisits[Department])</f>
        <v>Pediatrics</v>
      </c>
      <c r="N552">
        <f>_xlfn.XLOOKUP(Patientsdetails9[[#This Row],[Patient_ID]],Financials[Patient_ID],Financials[Total_Bill_Amount])</f>
        <v>18005</v>
      </c>
      <c r="O552">
        <f>VLOOKUP(Patientsdetails9[[#This Row],[Patient_ID]],Financials[],5,FALSE)</f>
        <v>12801.11099636928</v>
      </c>
      <c r="P552">
        <f>VLOOKUP(Patientsdetails9[[#This Row],[Patient_ID]],Financials[],6,FALSE)</f>
        <v>5203.8890036307221</v>
      </c>
      <c r="Q552" t="str">
        <f>+_xlfn.XLOOKUP(Patientsdetails9[[#This Row],[Patient_ID]],Hospitalvisits[Patient_ID],Hospitalvisits[Hospital_Bed])</f>
        <v>General Ward</v>
      </c>
      <c r="R552">
        <f>_xlfn.XLOOKUP(Patientsdetails9[[#This Row],[Patient_ID]],Hospitalvisits[Patient_ID],Hospitalvisits[Doctor_ID])</f>
        <v>7</v>
      </c>
      <c r="S552" t="str">
        <f>_xlfn.XLOOKUP(Patientsdetails9[[#This Row],[Doctor ID]],Medicals[Doctor_ID],Medicals[Department])</f>
        <v>Oncology</v>
      </c>
      <c r="T552">
        <f>_xlfn.XLOOKUP(Patientsdetails9[[#This Row],[Doctor ID]],Medicals[Doctor_ID],Medicals[Nurse_to_Patient_Ratio])</f>
        <v>20</v>
      </c>
      <c r="U552">
        <f>IFERROR(_xlfn.XLOOKUP(Patientsdetails9[[#This Row],[Patient_ID]],Emergency[Patient_ID],Emergency[ER_Visit_ID]),"No Visit")</f>
        <v>98</v>
      </c>
    </row>
    <row r="553" spans="1:21">
      <c r="A553">
        <v>615</v>
      </c>
      <c r="B553" t="s">
        <v>628</v>
      </c>
      <c r="C553">
        <v>71</v>
      </c>
      <c r="D553" t="s">
        <v>9</v>
      </c>
      <c r="E553" t="s">
        <v>16</v>
      </c>
      <c r="F553">
        <v>25.623872767357842</v>
      </c>
      <c r="G553">
        <v>2</v>
      </c>
      <c r="H553">
        <v>4</v>
      </c>
      <c r="I553">
        <f>_xlfn.XLOOKUP(Patientsdetails9[[#This Row],[Patient_ID]],Hospitalvisits[Patient_ID],Hospitalvisits[Admission_Date])</f>
        <v>44694</v>
      </c>
      <c r="J553">
        <f>_xlfn.XLOOKUP(Patientsdetails9[[#This Row],[Patient_ID]],Hospitalvisits[Patient_ID],Hospitalvisits[Discharge_Date])</f>
        <v>44706</v>
      </c>
      <c r="K553">
        <f>Patientsdetails9[[#This Row],[Discharge Date]]-Patientsdetails9[[#This Row],[Admission Date]]</f>
        <v>12</v>
      </c>
      <c r="L553" t="str">
        <f>_xlfn.XLOOKUP(Patientsdetails9[[#This Row],[Patient_ID]],Hospitalvisits[Patient_ID],Hospitalvisits[Medical_Condition])</f>
        <v>Stroke</v>
      </c>
      <c r="M553" t="str">
        <f>_xlfn.XLOOKUP(Patientsdetails9[[#This Row],[Patient_ID]],Hospitalvisits[Patient_ID],Hospitalvisits[Department])</f>
        <v>Neurology</v>
      </c>
      <c r="N553">
        <f>_xlfn.XLOOKUP(Patientsdetails9[[#This Row],[Patient_ID]],Financials[Patient_ID],Financials[Total_Bill_Amount])</f>
        <v>27392</v>
      </c>
      <c r="O553">
        <f>VLOOKUP(Patientsdetails9[[#This Row],[Patient_ID]],Financials[],5,FALSE)</f>
        <v>20401.533431664178</v>
      </c>
      <c r="P553">
        <f>VLOOKUP(Patientsdetails9[[#This Row],[Patient_ID]],Financials[],6,FALSE)</f>
        <v>6990.4665683358216</v>
      </c>
      <c r="Q553" t="str">
        <f>+_xlfn.XLOOKUP(Patientsdetails9[[#This Row],[Patient_ID]],Hospitalvisits[Patient_ID],Hospitalvisits[Hospital_Bed])</f>
        <v>Semi-Private Room</v>
      </c>
      <c r="R553">
        <f>_xlfn.XLOOKUP(Patientsdetails9[[#This Row],[Patient_ID]],Hospitalvisits[Patient_ID],Hospitalvisits[Doctor_ID])</f>
        <v>8</v>
      </c>
      <c r="S553" t="str">
        <f>_xlfn.XLOOKUP(Patientsdetails9[[#This Row],[Doctor ID]],Medicals[Doctor_ID],Medicals[Department])</f>
        <v>Emergency</v>
      </c>
      <c r="T553">
        <f>_xlfn.XLOOKUP(Patientsdetails9[[#This Row],[Doctor ID]],Medicals[Doctor_ID],Medicals[Nurse_to_Patient_Ratio])</f>
        <v>18</v>
      </c>
      <c r="U553">
        <f>IFERROR(_xlfn.XLOOKUP(Patientsdetails9[[#This Row],[Patient_ID]],Emergency[Patient_ID],Emergency[ER_Visit_ID]),"No Visit")</f>
        <v>361</v>
      </c>
    </row>
    <row r="554" spans="1:21">
      <c r="A554">
        <v>616</v>
      </c>
      <c r="B554" t="s">
        <v>629</v>
      </c>
      <c r="C554">
        <v>56</v>
      </c>
      <c r="D554" t="s">
        <v>12</v>
      </c>
      <c r="E554" t="s">
        <v>16</v>
      </c>
      <c r="F554">
        <v>15.67437306847053</v>
      </c>
      <c r="G554">
        <v>0</v>
      </c>
      <c r="H554">
        <v>8</v>
      </c>
      <c r="I554">
        <f>_xlfn.XLOOKUP(Patientsdetails9[[#This Row],[Patient_ID]],Hospitalvisits[Patient_ID],Hospitalvisits[Admission_Date])</f>
        <v>45274</v>
      </c>
      <c r="J554">
        <f>_xlfn.XLOOKUP(Patientsdetails9[[#This Row],[Patient_ID]],Hospitalvisits[Patient_ID],Hospitalvisits[Discharge_Date])</f>
        <v>45277</v>
      </c>
      <c r="K554">
        <f>Patientsdetails9[[#This Row],[Discharge Date]]-Patientsdetails9[[#This Row],[Admission Date]]</f>
        <v>3</v>
      </c>
      <c r="L554" t="str">
        <f>_xlfn.XLOOKUP(Patientsdetails9[[#This Row],[Patient_ID]],Hospitalvisits[Patient_ID],Hospitalvisits[Medical_Condition])</f>
        <v>Arthritis</v>
      </c>
      <c r="M554" t="str">
        <f>_xlfn.XLOOKUP(Patientsdetails9[[#This Row],[Patient_ID]],Hospitalvisits[Patient_ID],Hospitalvisits[Department])</f>
        <v>Orthopedics</v>
      </c>
      <c r="N554">
        <f>_xlfn.XLOOKUP(Patientsdetails9[[#This Row],[Patient_ID]],Financials[Patient_ID],Financials[Total_Bill_Amount])</f>
        <v>11282</v>
      </c>
      <c r="O554">
        <f>VLOOKUP(Patientsdetails9[[#This Row],[Patient_ID]],Financials[],5,FALSE)</f>
        <v>9473.2423977703638</v>
      </c>
      <c r="P554">
        <f>VLOOKUP(Patientsdetails9[[#This Row],[Patient_ID]],Financials[],6,FALSE)</f>
        <v>1808.7576022296359</v>
      </c>
      <c r="Q554" t="str">
        <f>+_xlfn.XLOOKUP(Patientsdetails9[[#This Row],[Patient_ID]],Hospitalvisits[Patient_ID],Hospitalvisits[Hospital_Bed])</f>
        <v>Private Room</v>
      </c>
      <c r="R554">
        <f>_xlfn.XLOOKUP(Patientsdetails9[[#This Row],[Patient_ID]],Hospitalvisits[Patient_ID],Hospitalvisits[Doctor_ID])</f>
        <v>42</v>
      </c>
      <c r="S554" t="str">
        <f>_xlfn.XLOOKUP(Patientsdetails9[[#This Row],[Doctor ID]],Medicals[Doctor_ID],Medicals[Department])</f>
        <v>Pediatrics</v>
      </c>
      <c r="T554">
        <f>_xlfn.XLOOKUP(Patientsdetails9[[#This Row],[Doctor ID]],Medicals[Doctor_ID],Medicals[Nurse_to_Patient_Ratio])</f>
        <v>30</v>
      </c>
      <c r="U554" t="str">
        <f>IFERROR(_xlfn.XLOOKUP(Patientsdetails9[[#This Row],[Patient_ID]],Emergency[Patient_ID],Emergency[ER_Visit_ID]),"No Visit")</f>
        <v>No Visit</v>
      </c>
    </row>
    <row r="555" spans="1:21">
      <c r="A555">
        <v>617</v>
      </c>
      <c r="B555" t="s">
        <v>630</v>
      </c>
      <c r="C555">
        <v>1</v>
      </c>
      <c r="D555" t="s">
        <v>9</v>
      </c>
      <c r="E555" t="s">
        <v>13</v>
      </c>
      <c r="F555">
        <v>27.150885288548121</v>
      </c>
      <c r="G555">
        <v>0</v>
      </c>
      <c r="H555">
        <v>9</v>
      </c>
      <c r="I555">
        <f>_xlfn.XLOOKUP(Patientsdetails9[[#This Row],[Patient_ID]],Hospitalvisits[Patient_ID],Hospitalvisits[Admission_Date])</f>
        <v>44757</v>
      </c>
      <c r="J555">
        <f>_xlfn.XLOOKUP(Patientsdetails9[[#This Row],[Patient_ID]],Hospitalvisits[Patient_ID],Hospitalvisits[Discharge_Date])</f>
        <v>44764</v>
      </c>
      <c r="K555">
        <f>Patientsdetails9[[#This Row],[Discharge Date]]-Patientsdetails9[[#This Row],[Admission Date]]</f>
        <v>7</v>
      </c>
      <c r="L555" t="str">
        <f>_xlfn.XLOOKUP(Patientsdetails9[[#This Row],[Patient_ID]],Hospitalvisits[Patient_ID],Hospitalvisits[Medical_Condition])</f>
        <v>Heart Disease</v>
      </c>
      <c r="M555" t="str">
        <f>_xlfn.XLOOKUP(Patientsdetails9[[#This Row],[Patient_ID]],Hospitalvisits[Patient_ID],Hospitalvisits[Department])</f>
        <v>Cardiology</v>
      </c>
      <c r="N555">
        <f>_xlfn.XLOOKUP(Patientsdetails9[[#This Row],[Patient_ID]],Financials[Patient_ID],Financials[Total_Bill_Amount])</f>
        <v>7799</v>
      </c>
      <c r="O555">
        <f>VLOOKUP(Patientsdetails9[[#This Row],[Patient_ID]],Financials[],5,FALSE)</f>
        <v>4675.2569746116551</v>
      </c>
      <c r="P555">
        <f>VLOOKUP(Patientsdetails9[[#This Row],[Patient_ID]],Financials[],6,FALSE)</f>
        <v>3123.7430253883449</v>
      </c>
      <c r="Q555" t="str">
        <f>+_xlfn.XLOOKUP(Patientsdetails9[[#This Row],[Patient_ID]],Hospitalvisits[Patient_ID],Hospitalvisits[Hospital_Bed])</f>
        <v>General Ward</v>
      </c>
      <c r="R555">
        <f>_xlfn.XLOOKUP(Patientsdetails9[[#This Row],[Patient_ID]],Hospitalvisits[Patient_ID],Hospitalvisits[Doctor_ID])</f>
        <v>182</v>
      </c>
      <c r="S555" t="str">
        <f>_xlfn.XLOOKUP(Patientsdetails9[[#This Row],[Doctor ID]],Medicals[Doctor_ID],Medicals[Department])</f>
        <v>Cardiology</v>
      </c>
      <c r="T555">
        <f>_xlfn.XLOOKUP(Patientsdetails9[[#This Row],[Doctor ID]],Medicals[Doctor_ID],Medicals[Nurse_to_Patient_Ratio])</f>
        <v>12</v>
      </c>
      <c r="U555">
        <f>IFERROR(_xlfn.XLOOKUP(Patientsdetails9[[#This Row],[Patient_ID]],Emergency[Patient_ID],Emergency[ER_Visit_ID]),"No Visit")</f>
        <v>1011</v>
      </c>
    </row>
    <row r="556" spans="1:21">
      <c r="A556">
        <v>619</v>
      </c>
      <c r="B556" t="s">
        <v>632</v>
      </c>
      <c r="C556">
        <v>17</v>
      </c>
      <c r="D556" t="s">
        <v>9</v>
      </c>
      <c r="E556" t="s">
        <v>13</v>
      </c>
      <c r="F556">
        <v>25.379358254793459</v>
      </c>
      <c r="G556">
        <v>2</v>
      </c>
      <c r="H556">
        <v>6</v>
      </c>
      <c r="I556">
        <f>_xlfn.XLOOKUP(Patientsdetails9[[#This Row],[Patient_ID]],Hospitalvisits[Patient_ID],Hospitalvisits[Admission_Date])</f>
        <v>44652</v>
      </c>
      <c r="J556">
        <f>_xlfn.XLOOKUP(Patientsdetails9[[#This Row],[Patient_ID]],Hospitalvisits[Patient_ID],Hospitalvisits[Discharge_Date])</f>
        <v>44653</v>
      </c>
      <c r="K556">
        <f>Patientsdetails9[[#This Row],[Discharge Date]]-Patientsdetails9[[#This Row],[Admission Date]]</f>
        <v>1</v>
      </c>
      <c r="L556" t="str">
        <f>_xlfn.XLOOKUP(Patientsdetails9[[#This Row],[Patient_ID]],Hospitalvisits[Patient_ID],Hospitalvisits[Medical_Condition])</f>
        <v>Allergies</v>
      </c>
      <c r="M556" t="str">
        <f>_xlfn.XLOOKUP(Patientsdetails9[[#This Row],[Patient_ID]],Hospitalvisits[Patient_ID],Hospitalvisits[Department])</f>
        <v>Pediatrics</v>
      </c>
      <c r="N556">
        <f>_xlfn.XLOOKUP(Patientsdetails9[[#This Row],[Patient_ID]],Financials[Patient_ID],Financials[Total_Bill_Amount])</f>
        <v>14019</v>
      </c>
      <c r="O556">
        <f>VLOOKUP(Patientsdetails9[[#This Row],[Patient_ID]],Financials[],5,FALSE)</f>
        <v>8958.6097706880701</v>
      </c>
      <c r="P556">
        <f>VLOOKUP(Patientsdetails9[[#This Row],[Patient_ID]],Financials[],6,FALSE)</f>
        <v>5060.3902293119299</v>
      </c>
      <c r="Q556" t="str">
        <f>+_xlfn.XLOOKUP(Patientsdetails9[[#This Row],[Patient_ID]],Hospitalvisits[Patient_ID],Hospitalvisits[Hospital_Bed])</f>
        <v>Semi-Private Room</v>
      </c>
      <c r="R556">
        <f>_xlfn.XLOOKUP(Patientsdetails9[[#This Row],[Patient_ID]],Hospitalvisits[Patient_ID],Hospitalvisits[Doctor_ID])</f>
        <v>181</v>
      </c>
      <c r="S556" t="str">
        <f>_xlfn.XLOOKUP(Patientsdetails9[[#This Row],[Doctor ID]],Medicals[Doctor_ID],Medicals[Department])</f>
        <v>Neurology</v>
      </c>
      <c r="T556">
        <f>_xlfn.XLOOKUP(Patientsdetails9[[#This Row],[Doctor ID]],Medicals[Doctor_ID],Medicals[Nurse_to_Patient_Ratio])</f>
        <v>23</v>
      </c>
      <c r="U556">
        <f>IFERROR(_xlfn.XLOOKUP(Patientsdetails9[[#This Row],[Patient_ID]],Emergency[Patient_ID],Emergency[ER_Visit_ID]),"No Visit")</f>
        <v>283</v>
      </c>
    </row>
    <row r="557" spans="1:21">
      <c r="A557">
        <v>620</v>
      </c>
      <c r="B557" t="s">
        <v>633</v>
      </c>
      <c r="C557">
        <v>51</v>
      </c>
      <c r="D557" t="s">
        <v>9</v>
      </c>
      <c r="E557" t="s">
        <v>16</v>
      </c>
      <c r="F557">
        <v>31.31899731155637</v>
      </c>
      <c r="G557">
        <v>2</v>
      </c>
      <c r="H557">
        <v>5</v>
      </c>
      <c r="I557">
        <f>_xlfn.XLOOKUP(Patientsdetails9[[#This Row],[Patient_ID]],Hospitalvisits[Patient_ID],Hospitalvisits[Admission_Date])</f>
        <v>44593</v>
      </c>
      <c r="J557">
        <f>_xlfn.XLOOKUP(Patientsdetails9[[#This Row],[Patient_ID]],Hospitalvisits[Patient_ID],Hospitalvisits[Discharge_Date])</f>
        <v>44597</v>
      </c>
      <c r="K557">
        <f>Patientsdetails9[[#This Row],[Discharge Date]]-Patientsdetails9[[#This Row],[Admission Date]]</f>
        <v>4</v>
      </c>
      <c r="L557" t="str">
        <f>_xlfn.XLOOKUP(Patientsdetails9[[#This Row],[Patient_ID]],Hospitalvisits[Patient_ID],Hospitalvisits[Medical_Condition])</f>
        <v>Hypertension</v>
      </c>
      <c r="M557" t="str">
        <f>_xlfn.XLOOKUP(Patientsdetails9[[#This Row],[Patient_ID]],Hospitalvisits[Patient_ID],Hospitalvisits[Department])</f>
        <v>Cardiology</v>
      </c>
      <c r="N557">
        <f>_xlfn.XLOOKUP(Patientsdetails9[[#This Row],[Patient_ID]],Financials[Patient_ID],Financials[Total_Bill_Amount])</f>
        <v>19427</v>
      </c>
      <c r="O557">
        <f>VLOOKUP(Patientsdetails9[[#This Row],[Patient_ID]],Financials[],5,FALSE)</f>
        <v>16904.832947703129</v>
      </c>
      <c r="P557">
        <f>VLOOKUP(Patientsdetails9[[#This Row],[Patient_ID]],Financials[],6,FALSE)</f>
        <v>2522.1670522968711</v>
      </c>
      <c r="Q557" t="str">
        <f>+_xlfn.XLOOKUP(Patientsdetails9[[#This Row],[Patient_ID]],Hospitalvisits[Patient_ID],Hospitalvisits[Hospital_Bed])</f>
        <v>Private Room</v>
      </c>
      <c r="R557">
        <f>_xlfn.XLOOKUP(Patientsdetails9[[#This Row],[Patient_ID]],Hospitalvisits[Patient_ID],Hospitalvisits[Doctor_ID])</f>
        <v>136</v>
      </c>
      <c r="S557" t="str">
        <f>_xlfn.XLOOKUP(Patientsdetails9[[#This Row],[Doctor ID]],Medicals[Doctor_ID],Medicals[Department])</f>
        <v>Neurology</v>
      </c>
      <c r="T557">
        <f>_xlfn.XLOOKUP(Patientsdetails9[[#This Row],[Doctor ID]],Medicals[Doctor_ID],Medicals[Nurse_to_Patient_Ratio])</f>
        <v>11</v>
      </c>
      <c r="U557" t="str">
        <f>IFERROR(_xlfn.XLOOKUP(Patientsdetails9[[#This Row],[Patient_ID]],Emergency[Patient_ID],Emergency[ER_Visit_ID]),"No Visit")</f>
        <v>No Visit</v>
      </c>
    </row>
    <row r="558" spans="1:21">
      <c r="A558">
        <v>621</v>
      </c>
      <c r="B558" t="s">
        <v>634</v>
      </c>
      <c r="C558">
        <v>83</v>
      </c>
      <c r="D558" t="s">
        <v>9</v>
      </c>
      <c r="E558" t="s">
        <v>13</v>
      </c>
      <c r="F558">
        <v>38.466554545897857</v>
      </c>
      <c r="G558">
        <v>0</v>
      </c>
      <c r="H558">
        <v>8</v>
      </c>
      <c r="I558">
        <f>_xlfn.XLOOKUP(Patientsdetails9[[#This Row],[Patient_ID]],Hospitalvisits[Patient_ID],Hospitalvisits[Admission_Date])</f>
        <v>45253</v>
      </c>
      <c r="J558">
        <f>_xlfn.XLOOKUP(Patientsdetails9[[#This Row],[Patient_ID]],Hospitalvisits[Patient_ID],Hospitalvisits[Discharge_Date])</f>
        <v>45254</v>
      </c>
      <c r="K558">
        <f>Patientsdetails9[[#This Row],[Discharge Date]]-Patientsdetails9[[#This Row],[Admission Date]]</f>
        <v>1</v>
      </c>
      <c r="L558" t="str">
        <f>_xlfn.XLOOKUP(Patientsdetails9[[#This Row],[Patient_ID]],Hospitalvisits[Patient_ID],Hospitalvisits[Medical_Condition])</f>
        <v>Severe Trauma</v>
      </c>
      <c r="M558" t="str">
        <f>_xlfn.XLOOKUP(Patientsdetails9[[#This Row],[Patient_ID]],Hospitalvisits[Patient_ID],Hospitalvisits[Department])</f>
        <v>Emergency</v>
      </c>
      <c r="N558">
        <f>_xlfn.XLOOKUP(Patientsdetails9[[#This Row],[Patient_ID]],Financials[Patient_ID],Financials[Total_Bill_Amount])</f>
        <v>17328</v>
      </c>
      <c r="O558">
        <f>VLOOKUP(Patientsdetails9[[#This Row],[Patient_ID]],Financials[],5,FALSE)</f>
        <v>8805.7044623485126</v>
      </c>
      <c r="P558">
        <f>VLOOKUP(Patientsdetails9[[#This Row],[Patient_ID]],Financials[],6,FALSE)</f>
        <v>8522.2955376514874</v>
      </c>
      <c r="Q558" t="str">
        <f>+_xlfn.XLOOKUP(Patientsdetails9[[#This Row],[Patient_ID]],Hospitalvisits[Patient_ID],Hospitalvisits[Hospital_Bed])</f>
        <v>Private Room</v>
      </c>
      <c r="R558">
        <f>_xlfn.XLOOKUP(Patientsdetails9[[#This Row],[Patient_ID]],Hospitalvisits[Patient_ID],Hospitalvisits[Doctor_ID])</f>
        <v>121</v>
      </c>
      <c r="S558" t="str">
        <f>_xlfn.XLOOKUP(Patientsdetails9[[#This Row],[Doctor ID]],Medicals[Doctor_ID],Medicals[Department])</f>
        <v>Pediatrics</v>
      </c>
      <c r="T558">
        <f>_xlfn.XLOOKUP(Patientsdetails9[[#This Row],[Doctor ID]],Medicals[Doctor_ID],Medicals[Nurse_to_Patient_Ratio])</f>
        <v>20</v>
      </c>
      <c r="U558">
        <f>IFERROR(_xlfn.XLOOKUP(Patientsdetails9[[#This Row],[Patient_ID]],Emergency[Patient_ID],Emergency[ER_Visit_ID]),"No Visit")</f>
        <v>1379</v>
      </c>
    </row>
    <row r="559" spans="1:21">
      <c r="A559">
        <v>622</v>
      </c>
      <c r="B559" t="s">
        <v>635</v>
      </c>
      <c r="C559">
        <v>71</v>
      </c>
      <c r="D559" t="s">
        <v>12</v>
      </c>
      <c r="E559" t="s">
        <v>10</v>
      </c>
      <c r="F559">
        <v>15.39084244307211</v>
      </c>
      <c r="G559">
        <v>4</v>
      </c>
      <c r="H559">
        <v>10</v>
      </c>
      <c r="I559">
        <f>_xlfn.XLOOKUP(Patientsdetails9[[#This Row],[Patient_ID]],Hospitalvisits[Patient_ID],Hospitalvisits[Admission_Date])</f>
        <v>44686</v>
      </c>
      <c r="J559">
        <f>_xlfn.XLOOKUP(Patientsdetails9[[#This Row],[Patient_ID]],Hospitalvisits[Patient_ID],Hospitalvisits[Discharge_Date])</f>
        <v>44691</v>
      </c>
      <c r="K559">
        <f>Patientsdetails9[[#This Row],[Discharge Date]]-Patientsdetails9[[#This Row],[Admission Date]]</f>
        <v>5</v>
      </c>
      <c r="L559" t="str">
        <f>_xlfn.XLOOKUP(Patientsdetails9[[#This Row],[Patient_ID]],Hospitalvisits[Patient_ID],Hospitalvisits[Medical_Condition])</f>
        <v>Seizures</v>
      </c>
      <c r="M559" t="str">
        <f>_xlfn.XLOOKUP(Patientsdetails9[[#This Row],[Patient_ID]],Hospitalvisits[Patient_ID],Hospitalvisits[Department])</f>
        <v>Neurology</v>
      </c>
      <c r="N559">
        <f>_xlfn.XLOOKUP(Patientsdetails9[[#This Row],[Patient_ID]],Financials[Patient_ID],Financials[Total_Bill_Amount])</f>
        <v>14045</v>
      </c>
      <c r="O559">
        <f>VLOOKUP(Patientsdetails9[[#This Row],[Patient_ID]],Financials[],5,FALSE)</f>
        <v>12386.76074167711</v>
      </c>
      <c r="P559">
        <f>VLOOKUP(Patientsdetails9[[#This Row],[Patient_ID]],Financials[],6,FALSE)</f>
        <v>1658.2392583228871</v>
      </c>
      <c r="Q559" t="str">
        <f>+_xlfn.XLOOKUP(Patientsdetails9[[#This Row],[Patient_ID]],Hospitalvisits[Patient_ID],Hospitalvisits[Hospital_Bed])</f>
        <v>Semi-Private Room</v>
      </c>
      <c r="R559">
        <f>_xlfn.XLOOKUP(Patientsdetails9[[#This Row],[Patient_ID]],Hospitalvisits[Patient_ID],Hospitalvisits[Doctor_ID])</f>
        <v>133</v>
      </c>
      <c r="S559" t="str">
        <f>_xlfn.XLOOKUP(Patientsdetails9[[#This Row],[Doctor ID]],Medicals[Doctor_ID],Medicals[Department])</f>
        <v>Emergency</v>
      </c>
      <c r="T559">
        <f>_xlfn.XLOOKUP(Patientsdetails9[[#This Row],[Doctor ID]],Medicals[Doctor_ID],Medicals[Nurse_to_Patient_Ratio])</f>
        <v>10</v>
      </c>
      <c r="U559" t="str">
        <f>IFERROR(_xlfn.XLOOKUP(Patientsdetails9[[#This Row],[Patient_ID]],Emergency[Patient_ID],Emergency[ER_Visit_ID]),"No Visit")</f>
        <v>No Visit</v>
      </c>
    </row>
    <row r="560" spans="1:21">
      <c r="A560">
        <v>623</v>
      </c>
      <c r="B560" t="s">
        <v>636</v>
      </c>
      <c r="C560">
        <v>20</v>
      </c>
      <c r="D560" t="s">
        <v>12</v>
      </c>
      <c r="E560" t="s">
        <v>16</v>
      </c>
      <c r="F560">
        <v>36.724664357820657</v>
      </c>
      <c r="G560">
        <v>3</v>
      </c>
      <c r="H560">
        <v>10</v>
      </c>
      <c r="I560">
        <f>_xlfn.XLOOKUP(Patientsdetails9[[#This Row],[Patient_ID]],Hospitalvisits[Patient_ID],Hospitalvisits[Admission_Date])</f>
        <v>44803</v>
      </c>
      <c r="J560">
        <f>_xlfn.XLOOKUP(Patientsdetails9[[#This Row],[Patient_ID]],Hospitalvisits[Patient_ID],Hospitalvisits[Discharge_Date])</f>
        <v>44806</v>
      </c>
      <c r="K560">
        <f>Patientsdetails9[[#This Row],[Discharge Date]]-Patientsdetails9[[#This Row],[Admission Date]]</f>
        <v>3</v>
      </c>
      <c r="L560" t="str">
        <f>_xlfn.XLOOKUP(Patientsdetails9[[#This Row],[Patient_ID]],Hospitalvisits[Patient_ID],Hospitalvisits[Medical_Condition])</f>
        <v>Internal Bleeding</v>
      </c>
      <c r="M560" t="str">
        <f>_xlfn.XLOOKUP(Patientsdetails9[[#This Row],[Patient_ID]],Hospitalvisits[Patient_ID],Hospitalvisits[Department])</f>
        <v>Emergency</v>
      </c>
      <c r="N560">
        <f>_xlfn.XLOOKUP(Patientsdetails9[[#This Row],[Patient_ID]],Financials[Patient_ID],Financials[Total_Bill_Amount])</f>
        <v>11332</v>
      </c>
      <c r="O560">
        <f>VLOOKUP(Patientsdetails9[[#This Row],[Patient_ID]],Financials[],5,FALSE)</f>
        <v>6031.9268050947812</v>
      </c>
      <c r="P560">
        <f>VLOOKUP(Patientsdetails9[[#This Row],[Patient_ID]],Financials[],6,FALSE)</f>
        <v>5300.0731949052188</v>
      </c>
      <c r="Q560" t="str">
        <f>+_xlfn.XLOOKUP(Patientsdetails9[[#This Row],[Patient_ID]],Hospitalvisits[Patient_ID],Hospitalvisits[Hospital_Bed])</f>
        <v>Private Room</v>
      </c>
      <c r="R560">
        <f>_xlfn.XLOOKUP(Patientsdetails9[[#This Row],[Patient_ID]],Hospitalvisits[Patient_ID],Hospitalvisits[Doctor_ID])</f>
        <v>36</v>
      </c>
      <c r="S560" t="str">
        <f>_xlfn.XLOOKUP(Patientsdetails9[[#This Row],[Doctor ID]],Medicals[Doctor_ID],Medicals[Department])</f>
        <v>Oncology</v>
      </c>
      <c r="T560">
        <f>_xlfn.XLOOKUP(Patientsdetails9[[#This Row],[Doctor ID]],Medicals[Doctor_ID],Medicals[Nurse_to_Patient_Ratio])</f>
        <v>25</v>
      </c>
      <c r="U560">
        <f>IFERROR(_xlfn.XLOOKUP(Patientsdetails9[[#This Row],[Patient_ID]],Emergency[Patient_ID],Emergency[ER_Visit_ID]),"No Visit")</f>
        <v>106</v>
      </c>
    </row>
    <row r="561" spans="1:21">
      <c r="A561">
        <v>624</v>
      </c>
      <c r="B561" t="s">
        <v>637</v>
      </c>
      <c r="C561">
        <v>74</v>
      </c>
      <c r="D561" t="s">
        <v>12</v>
      </c>
      <c r="E561" t="s">
        <v>13</v>
      </c>
      <c r="F561">
        <v>32.064638020121663</v>
      </c>
      <c r="G561">
        <v>4</v>
      </c>
      <c r="H561">
        <v>1</v>
      </c>
      <c r="I561">
        <f>_xlfn.XLOOKUP(Patientsdetails9[[#This Row],[Patient_ID]],Hospitalvisits[Patient_ID],Hospitalvisits[Admission_Date])</f>
        <v>44929</v>
      </c>
      <c r="J561">
        <f>_xlfn.XLOOKUP(Patientsdetails9[[#This Row],[Patient_ID]],Hospitalvisits[Patient_ID],Hospitalvisits[Discharge_Date])</f>
        <v>44934</v>
      </c>
      <c r="K561">
        <f>Patientsdetails9[[#This Row],[Discharge Date]]-Patientsdetails9[[#This Row],[Admission Date]]</f>
        <v>5</v>
      </c>
      <c r="L561" t="str">
        <f>_xlfn.XLOOKUP(Patientsdetails9[[#This Row],[Patient_ID]],Hospitalvisits[Patient_ID],Hospitalvisits[Medical_Condition])</f>
        <v>Arthritis</v>
      </c>
      <c r="M561" t="str">
        <f>_xlfn.XLOOKUP(Patientsdetails9[[#This Row],[Patient_ID]],Hospitalvisits[Patient_ID],Hospitalvisits[Department])</f>
        <v>Orthopedics</v>
      </c>
      <c r="N561">
        <f>_xlfn.XLOOKUP(Patientsdetails9[[#This Row],[Patient_ID]],Financials[Patient_ID],Financials[Total_Bill_Amount])</f>
        <v>14479</v>
      </c>
      <c r="O561">
        <f>VLOOKUP(Patientsdetails9[[#This Row],[Patient_ID]],Financials[],5,FALSE)</f>
        <v>10739.93111215998</v>
      </c>
      <c r="P561">
        <f>VLOOKUP(Patientsdetails9[[#This Row],[Patient_ID]],Financials[],6,FALSE)</f>
        <v>3739.068887840016</v>
      </c>
      <c r="Q561" t="str">
        <f>+_xlfn.XLOOKUP(Patientsdetails9[[#This Row],[Patient_ID]],Hospitalvisits[Patient_ID],Hospitalvisits[Hospital_Bed])</f>
        <v>Private Room</v>
      </c>
      <c r="R561">
        <f>_xlfn.XLOOKUP(Patientsdetails9[[#This Row],[Patient_ID]],Hospitalvisits[Patient_ID],Hospitalvisits[Doctor_ID])</f>
        <v>104</v>
      </c>
      <c r="S561" t="str">
        <f>_xlfn.XLOOKUP(Patientsdetails9[[#This Row],[Doctor ID]],Medicals[Doctor_ID],Medicals[Department])</f>
        <v>Orthopedics</v>
      </c>
      <c r="T561">
        <f>_xlfn.XLOOKUP(Patientsdetails9[[#This Row],[Doctor ID]],Medicals[Doctor_ID],Medicals[Nurse_to_Patient_Ratio])</f>
        <v>15</v>
      </c>
      <c r="U561">
        <f>IFERROR(_xlfn.XLOOKUP(Patientsdetails9[[#This Row],[Patient_ID]],Emergency[Patient_ID],Emergency[ER_Visit_ID]),"No Visit")</f>
        <v>51</v>
      </c>
    </row>
    <row r="562" spans="1:21">
      <c r="A562">
        <v>625</v>
      </c>
      <c r="B562" t="s">
        <v>638</v>
      </c>
      <c r="C562">
        <v>54</v>
      </c>
      <c r="D562" t="s">
        <v>12</v>
      </c>
      <c r="E562" t="s">
        <v>10</v>
      </c>
      <c r="F562">
        <v>22.982537330551491</v>
      </c>
      <c r="G562">
        <v>1</v>
      </c>
      <c r="H562">
        <v>1</v>
      </c>
      <c r="I562">
        <f>_xlfn.XLOOKUP(Patientsdetails9[[#This Row],[Patient_ID]],Hospitalvisits[Patient_ID],Hospitalvisits[Admission_Date])</f>
        <v>44861</v>
      </c>
      <c r="J562">
        <f>_xlfn.XLOOKUP(Patientsdetails9[[#This Row],[Patient_ID]],Hospitalvisits[Patient_ID],Hospitalvisits[Discharge_Date])</f>
        <v>44881</v>
      </c>
      <c r="K562">
        <f>Patientsdetails9[[#This Row],[Discharge Date]]-Patientsdetails9[[#This Row],[Admission Date]]</f>
        <v>20</v>
      </c>
      <c r="L562" t="str">
        <f>_xlfn.XLOOKUP(Patientsdetails9[[#This Row],[Patient_ID]],Hospitalvisits[Patient_ID],Hospitalvisits[Medical_Condition])</f>
        <v>Cancer</v>
      </c>
      <c r="M562" t="str">
        <f>_xlfn.XLOOKUP(Patientsdetails9[[#This Row],[Patient_ID]],Hospitalvisits[Patient_ID],Hospitalvisits[Department])</f>
        <v>Oncology</v>
      </c>
      <c r="N562">
        <f>_xlfn.XLOOKUP(Patientsdetails9[[#This Row],[Patient_ID]],Financials[Patient_ID],Financials[Total_Bill_Amount])</f>
        <v>10037</v>
      </c>
      <c r="O562">
        <f>VLOOKUP(Patientsdetails9[[#This Row],[Patient_ID]],Financials[],5,FALSE)</f>
        <v>6820.9941994151013</v>
      </c>
      <c r="P562">
        <f>VLOOKUP(Patientsdetails9[[#This Row],[Patient_ID]],Financials[],6,FALSE)</f>
        <v>3216.0058005848991</v>
      </c>
      <c r="Q562" t="str">
        <f>+_xlfn.XLOOKUP(Patientsdetails9[[#This Row],[Patient_ID]],Hospitalvisits[Patient_ID],Hospitalvisits[Hospital_Bed])</f>
        <v>General Ward</v>
      </c>
      <c r="R562">
        <f>_xlfn.XLOOKUP(Patientsdetails9[[#This Row],[Patient_ID]],Hospitalvisits[Patient_ID],Hospitalvisits[Doctor_ID])</f>
        <v>25</v>
      </c>
      <c r="S562" t="str">
        <f>_xlfn.XLOOKUP(Patientsdetails9[[#This Row],[Doctor ID]],Medicals[Doctor_ID],Medicals[Department])</f>
        <v>Emergency</v>
      </c>
      <c r="T562">
        <f>_xlfn.XLOOKUP(Patientsdetails9[[#This Row],[Doctor ID]],Medicals[Doctor_ID],Medicals[Nurse_to_Patient_Ratio])</f>
        <v>9</v>
      </c>
      <c r="U562">
        <f>IFERROR(_xlfn.XLOOKUP(Patientsdetails9[[#This Row],[Patient_ID]],Emergency[Patient_ID],Emergency[ER_Visit_ID]),"No Visit")</f>
        <v>274</v>
      </c>
    </row>
    <row r="563" spans="1:21">
      <c r="A563">
        <v>626</v>
      </c>
      <c r="B563" t="s">
        <v>639</v>
      </c>
      <c r="C563">
        <v>40</v>
      </c>
      <c r="D563" t="s">
        <v>9</v>
      </c>
      <c r="E563" t="s">
        <v>18</v>
      </c>
      <c r="F563">
        <v>16.009193541102022</v>
      </c>
      <c r="G563">
        <v>3</v>
      </c>
      <c r="H563">
        <v>2</v>
      </c>
      <c r="I563">
        <f>_xlfn.XLOOKUP(Patientsdetails9[[#This Row],[Patient_ID]],Hospitalvisits[Patient_ID],Hospitalvisits[Admission_Date])</f>
        <v>44589</v>
      </c>
      <c r="J563">
        <f>_xlfn.XLOOKUP(Patientsdetails9[[#This Row],[Patient_ID]],Hospitalvisits[Patient_ID],Hospitalvisits[Discharge_Date])</f>
        <v>44593</v>
      </c>
      <c r="K563">
        <f>Patientsdetails9[[#This Row],[Discharge Date]]-Patientsdetails9[[#This Row],[Admission Date]]</f>
        <v>4</v>
      </c>
      <c r="L563" t="str">
        <f>_xlfn.XLOOKUP(Patientsdetails9[[#This Row],[Patient_ID]],Hospitalvisits[Patient_ID],Hospitalvisits[Medical_Condition])</f>
        <v>Fracture</v>
      </c>
      <c r="M563" t="str">
        <f>_xlfn.XLOOKUP(Patientsdetails9[[#This Row],[Patient_ID]],Hospitalvisits[Patient_ID],Hospitalvisits[Department])</f>
        <v>Orthopedics</v>
      </c>
      <c r="N563">
        <f>_xlfn.XLOOKUP(Patientsdetails9[[#This Row],[Patient_ID]],Financials[Patient_ID],Financials[Total_Bill_Amount])</f>
        <v>14800</v>
      </c>
      <c r="O563">
        <f>VLOOKUP(Patientsdetails9[[#This Row],[Patient_ID]],Financials[],5,FALSE)</f>
        <v>12728.09156857243</v>
      </c>
      <c r="P563">
        <f>VLOOKUP(Patientsdetails9[[#This Row],[Patient_ID]],Financials[],6,FALSE)</f>
        <v>2071.9084314275701</v>
      </c>
      <c r="Q563" t="str">
        <f>+_xlfn.XLOOKUP(Patientsdetails9[[#This Row],[Patient_ID]],Hospitalvisits[Patient_ID],Hospitalvisits[Hospital_Bed])</f>
        <v>Semi-Private Room</v>
      </c>
      <c r="R563">
        <f>_xlfn.XLOOKUP(Patientsdetails9[[#This Row],[Patient_ID]],Hospitalvisits[Patient_ID],Hospitalvisits[Doctor_ID])</f>
        <v>22</v>
      </c>
      <c r="S563" t="str">
        <f>_xlfn.XLOOKUP(Patientsdetails9[[#This Row],[Doctor ID]],Medicals[Doctor_ID],Medicals[Department])</f>
        <v>Neurology</v>
      </c>
      <c r="T563">
        <f>_xlfn.XLOOKUP(Patientsdetails9[[#This Row],[Doctor ID]],Medicals[Doctor_ID],Medicals[Nurse_to_Patient_Ratio])</f>
        <v>22</v>
      </c>
      <c r="U563">
        <f>IFERROR(_xlfn.XLOOKUP(Patientsdetails9[[#This Row],[Patient_ID]],Emergency[Patient_ID],Emergency[ER_Visit_ID]),"No Visit")</f>
        <v>67</v>
      </c>
    </row>
    <row r="564" spans="1:21">
      <c r="A564">
        <v>627</v>
      </c>
      <c r="B564" t="s">
        <v>640</v>
      </c>
      <c r="C564">
        <v>87</v>
      </c>
      <c r="D564" t="s">
        <v>9</v>
      </c>
      <c r="E564" t="s">
        <v>16</v>
      </c>
      <c r="F564">
        <v>37.421656439783121</v>
      </c>
      <c r="G564">
        <v>5</v>
      </c>
      <c r="H564">
        <v>2</v>
      </c>
      <c r="I564">
        <f>_xlfn.XLOOKUP(Patientsdetails9[[#This Row],[Patient_ID]],Hospitalvisits[Patient_ID],Hospitalvisits[Admission_Date])</f>
        <v>45404</v>
      </c>
      <c r="J564">
        <f>_xlfn.XLOOKUP(Patientsdetails9[[#This Row],[Patient_ID]],Hospitalvisits[Patient_ID],Hospitalvisits[Discharge_Date])</f>
        <v>45411</v>
      </c>
      <c r="K564">
        <f>Patientsdetails9[[#This Row],[Discharge Date]]-Patientsdetails9[[#This Row],[Admission Date]]</f>
        <v>7</v>
      </c>
      <c r="L564" t="str">
        <f>_xlfn.XLOOKUP(Patientsdetails9[[#This Row],[Patient_ID]],Hospitalvisits[Patient_ID],Hospitalvisits[Medical_Condition])</f>
        <v>Internal Bleeding</v>
      </c>
      <c r="M564" t="str">
        <f>_xlfn.XLOOKUP(Patientsdetails9[[#This Row],[Patient_ID]],Hospitalvisits[Patient_ID],Hospitalvisits[Department])</f>
        <v>Emergency</v>
      </c>
      <c r="N564">
        <f>_xlfn.XLOOKUP(Patientsdetails9[[#This Row],[Patient_ID]],Financials[Patient_ID],Financials[Total_Bill_Amount])</f>
        <v>14582</v>
      </c>
      <c r="O564">
        <f>VLOOKUP(Patientsdetails9[[#This Row],[Patient_ID]],Financials[],5,FALSE)</f>
        <v>11733.50486791894</v>
      </c>
      <c r="P564">
        <f>VLOOKUP(Patientsdetails9[[#This Row],[Patient_ID]],Financials[],6,FALSE)</f>
        <v>2848.4951320810628</v>
      </c>
      <c r="Q564" t="str">
        <f>+_xlfn.XLOOKUP(Patientsdetails9[[#This Row],[Patient_ID]],Hospitalvisits[Patient_ID],Hospitalvisits[Hospital_Bed])</f>
        <v>Private Room</v>
      </c>
      <c r="R564">
        <f>_xlfn.XLOOKUP(Patientsdetails9[[#This Row],[Patient_ID]],Hospitalvisits[Patient_ID],Hospitalvisits[Doctor_ID])</f>
        <v>182</v>
      </c>
      <c r="S564" t="str">
        <f>_xlfn.XLOOKUP(Patientsdetails9[[#This Row],[Doctor ID]],Medicals[Doctor_ID],Medicals[Department])</f>
        <v>Cardiology</v>
      </c>
      <c r="T564">
        <f>_xlfn.XLOOKUP(Patientsdetails9[[#This Row],[Doctor ID]],Medicals[Doctor_ID],Medicals[Nurse_to_Patient_Ratio])</f>
        <v>12</v>
      </c>
      <c r="U564">
        <f>IFERROR(_xlfn.XLOOKUP(Patientsdetails9[[#This Row],[Patient_ID]],Emergency[Patient_ID],Emergency[ER_Visit_ID]),"No Visit")</f>
        <v>698</v>
      </c>
    </row>
    <row r="565" spans="1:21">
      <c r="A565">
        <v>628</v>
      </c>
      <c r="B565" t="s">
        <v>641</v>
      </c>
      <c r="C565">
        <v>29</v>
      </c>
      <c r="D565" t="s">
        <v>9</v>
      </c>
      <c r="E565" t="s">
        <v>18</v>
      </c>
      <c r="F565">
        <v>32.295365416784257</v>
      </c>
      <c r="G565">
        <v>0</v>
      </c>
      <c r="H565">
        <v>8</v>
      </c>
      <c r="I565">
        <f>_xlfn.XLOOKUP(Patientsdetails9[[#This Row],[Patient_ID]],Hospitalvisits[Patient_ID],Hospitalvisits[Admission_Date])</f>
        <v>45215</v>
      </c>
      <c r="J565">
        <f>_xlfn.XLOOKUP(Patientsdetails9[[#This Row],[Patient_ID]],Hospitalvisits[Patient_ID],Hospitalvisits[Discharge_Date])</f>
        <v>45229</v>
      </c>
      <c r="K565">
        <f>Patientsdetails9[[#This Row],[Discharge Date]]-Patientsdetails9[[#This Row],[Admission Date]]</f>
        <v>14</v>
      </c>
      <c r="L565" t="str">
        <f>_xlfn.XLOOKUP(Patientsdetails9[[#This Row],[Patient_ID]],Hospitalvisits[Patient_ID],Hospitalvisits[Medical_Condition])</f>
        <v>Cancer</v>
      </c>
      <c r="M565" t="str">
        <f>_xlfn.XLOOKUP(Patientsdetails9[[#This Row],[Patient_ID]],Hospitalvisits[Patient_ID],Hospitalvisits[Department])</f>
        <v>Oncology</v>
      </c>
      <c r="N565">
        <f>_xlfn.XLOOKUP(Patientsdetails9[[#This Row],[Patient_ID]],Financials[Patient_ID],Financials[Total_Bill_Amount])</f>
        <v>18246</v>
      </c>
      <c r="O565">
        <f>VLOOKUP(Patientsdetails9[[#This Row],[Patient_ID]],Financials[],5,FALSE)</f>
        <v>11204.7888974541</v>
      </c>
      <c r="P565">
        <f>VLOOKUP(Patientsdetails9[[#This Row],[Patient_ID]],Financials[],6,FALSE)</f>
        <v>7041.211102545898</v>
      </c>
      <c r="Q565" t="str">
        <f>+_xlfn.XLOOKUP(Patientsdetails9[[#This Row],[Patient_ID]],Hospitalvisits[Patient_ID],Hospitalvisits[Hospital_Bed])</f>
        <v>Semi-Private Room</v>
      </c>
      <c r="R565">
        <f>_xlfn.XLOOKUP(Patientsdetails9[[#This Row],[Patient_ID]],Hospitalvisits[Patient_ID],Hospitalvisits[Doctor_ID])</f>
        <v>98</v>
      </c>
      <c r="S565" t="str">
        <f>_xlfn.XLOOKUP(Patientsdetails9[[#This Row],[Doctor ID]],Medicals[Doctor_ID],Medicals[Department])</f>
        <v>Pediatrics</v>
      </c>
      <c r="T565">
        <f>_xlfn.XLOOKUP(Patientsdetails9[[#This Row],[Doctor ID]],Medicals[Doctor_ID],Medicals[Nurse_to_Patient_Ratio])</f>
        <v>5</v>
      </c>
      <c r="U565">
        <f>IFERROR(_xlfn.XLOOKUP(Patientsdetails9[[#This Row],[Patient_ID]],Emergency[Patient_ID],Emergency[ER_Visit_ID]),"No Visit")</f>
        <v>808</v>
      </c>
    </row>
    <row r="566" spans="1:21">
      <c r="A566">
        <v>629</v>
      </c>
      <c r="B566" t="s">
        <v>642</v>
      </c>
      <c r="C566">
        <v>28</v>
      </c>
      <c r="D566" t="s">
        <v>9</v>
      </c>
      <c r="E566" t="s">
        <v>18</v>
      </c>
      <c r="F566">
        <v>20.585731115208429</v>
      </c>
      <c r="G566">
        <v>4</v>
      </c>
      <c r="H566">
        <v>8</v>
      </c>
      <c r="I566">
        <f>_xlfn.XLOOKUP(Patientsdetails9[[#This Row],[Patient_ID]],Hospitalvisits[Patient_ID],Hospitalvisits[Admission_Date])</f>
        <v>44677</v>
      </c>
      <c r="J566">
        <f>_xlfn.XLOOKUP(Patientsdetails9[[#This Row],[Patient_ID]],Hospitalvisits[Patient_ID],Hospitalvisits[Discharge_Date])</f>
        <v>44678</v>
      </c>
      <c r="K566">
        <f>Patientsdetails9[[#This Row],[Discharge Date]]-Patientsdetails9[[#This Row],[Admission Date]]</f>
        <v>1</v>
      </c>
      <c r="L566" t="str">
        <f>_xlfn.XLOOKUP(Patientsdetails9[[#This Row],[Patient_ID]],Hospitalvisits[Patient_ID],Hospitalvisits[Medical_Condition])</f>
        <v>Allergies</v>
      </c>
      <c r="M566" t="str">
        <f>_xlfn.XLOOKUP(Patientsdetails9[[#This Row],[Patient_ID]],Hospitalvisits[Patient_ID],Hospitalvisits[Department])</f>
        <v>Pediatrics</v>
      </c>
      <c r="N566">
        <f>_xlfn.XLOOKUP(Patientsdetails9[[#This Row],[Patient_ID]],Financials[Patient_ID],Financials[Total_Bill_Amount])</f>
        <v>5169</v>
      </c>
      <c r="O566">
        <f>VLOOKUP(Patientsdetails9[[#This Row],[Patient_ID]],Financials[],5,FALSE)</f>
        <v>3086.8502406524581</v>
      </c>
      <c r="P566">
        <f>VLOOKUP(Patientsdetails9[[#This Row],[Patient_ID]],Financials[],6,FALSE)</f>
        <v>2082.1497593475419</v>
      </c>
      <c r="Q566" t="str">
        <f>+_xlfn.XLOOKUP(Patientsdetails9[[#This Row],[Patient_ID]],Hospitalvisits[Patient_ID],Hospitalvisits[Hospital_Bed])</f>
        <v>General Ward</v>
      </c>
      <c r="R566">
        <f>_xlfn.XLOOKUP(Patientsdetails9[[#This Row],[Patient_ID]],Hospitalvisits[Patient_ID],Hospitalvisits[Doctor_ID])</f>
        <v>8</v>
      </c>
      <c r="S566" t="str">
        <f>_xlfn.XLOOKUP(Patientsdetails9[[#This Row],[Doctor ID]],Medicals[Doctor_ID],Medicals[Department])</f>
        <v>Emergency</v>
      </c>
      <c r="T566">
        <f>_xlfn.XLOOKUP(Patientsdetails9[[#This Row],[Doctor ID]],Medicals[Doctor_ID],Medicals[Nurse_to_Patient_Ratio])</f>
        <v>18</v>
      </c>
      <c r="U566">
        <f>IFERROR(_xlfn.XLOOKUP(Patientsdetails9[[#This Row],[Patient_ID]],Emergency[Patient_ID],Emergency[ER_Visit_ID]),"No Visit")</f>
        <v>164</v>
      </c>
    </row>
    <row r="567" spans="1:21">
      <c r="A567">
        <v>630</v>
      </c>
      <c r="B567" t="s">
        <v>643</v>
      </c>
      <c r="C567">
        <v>34</v>
      </c>
      <c r="D567" t="s">
        <v>9</v>
      </c>
      <c r="E567" t="s">
        <v>10</v>
      </c>
      <c r="F567">
        <v>17.5362811788732</v>
      </c>
      <c r="G567">
        <v>5</v>
      </c>
      <c r="H567">
        <v>5</v>
      </c>
      <c r="I567">
        <f>_xlfn.XLOOKUP(Patientsdetails9[[#This Row],[Patient_ID]],Hospitalvisits[Patient_ID],Hospitalvisits[Admission_Date])</f>
        <v>44721</v>
      </c>
      <c r="J567">
        <f>_xlfn.XLOOKUP(Patientsdetails9[[#This Row],[Patient_ID]],Hospitalvisits[Patient_ID],Hospitalvisits[Discharge_Date])</f>
        <v>44725</v>
      </c>
      <c r="K567">
        <f>Patientsdetails9[[#This Row],[Discharge Date]]-Patientsdetails9[[#This Row],[Admission Date]]</f>
        <v>4</v>
      </c>
      <c r="L567" t="str">
        <f>_xlfn.XLOOKUP(Patientsdetails9[[#This Row],[Patient_ID]],Hospitalvisits[Patient_ID],Hospitalvisits[Medical_Condition])</f>
        <v>Heart Disease</v>
      </c>
      <c r="M567" t="str">
        <f>_xlfn.XLOOKUP(Patientsdetails9[[#This Row],[Patient_ID]],Hospitalvisits[Patient_ID],Hospitalvisits[Department])</f>
        <v>Cardiology</v>
      </c>
      <c r="N567">
        <f>_xlfn.XLOOKUP(Patientsdetails9[[#This Row],[Patient_ID]],Financials[Patient_ID],Financials[Total_Bill_Amount])</f>
        <v>19068</v>
      </c>
      <c r="O567">
        <f>VLOOKUP(Patientsdetails9[[#This Row],[Patient_ID]],Financials[],5,FALSE)</f>
        <v>9560.2006486416121</v>
      </c>
      <c r="P567">
        <f>VLOOKUP(Patientsdetails9[[#This Row],[Patient_ID]],Financials[],6,FALSE)</f>
        <v>9507.7993513583879</v>
      </c>
      <c r="Q567" t="str">
        <f>+_xlfn.XLOOKUP(Patientsdetails9[[#This Row],[Patient_ID]],Hospitalvisits[Patient_ID],Hospitalvisits[Hospital_Bed])</f>
        <v>Private Room</v>
      </c>
      <c r="R567">
        <f>_xlfn.XLOOKUP(Patientsdetails9[[#This Row],[Patient_ID]],Hospitalvisits[Patient_ID],Hospitalvisits[Doctor_ID])</f>
        <v>168</v>
      </c>
      <c r="S567" t="str">
        <f>_xlfn.XLOOKUP(Patientsdetails9[[#This Row],[Doctor ID]],Medicals[Doctor_ID],Medicals[Department])</f>
        <v>Neurology</v>
      </c>
      <c r="T567">
        <f>_xlfn.XLOOKUP(Patientsdetails9[[#This Row],[Doctor ID]],Medicals[Doctor_ID],Medicals[Nurse_to_Patient_Ratio])</f>
        <v>30</v>
      </c>
      <c r="U567">
        <f>IFERROR(_xlfn.XLOOKUP(Patientsdetails9[[#This Row],[Patient_ID]],Emergency[Patient_ID],Emergency[ER_Visit_ID]),"No Visit")</f>
        <v>113</v>
      </c>
    </row>
    <row r="568" spans="1:21">
      <c r="A568">
        <v>631</v>
      </c>
      <c r="B568" t="s">
        <v>644</v>
      </c>
      <c r="C568">
        <v>11</v>
      </c>
      <c r="D568" t="s">
        <v>9</v>
      </c>
      <c r="E568" t="s">
        <v>16</v>
      </c>
      <c r="F568">
        <v>27.330624226430722</v>
      </c>
      <c r="G568">
        <v>4</v>
      </c>
      <c r="H568">
        <v>2</v>
      </c>
      <c r="I568">
        <f>_xlfn.XLOOKUP(Patientsdetails9[[#This Row],[Patient_ID]],Hospitalvisits[Patient_ID],Hospitalvisits[Admission_Date])</f>
        <v>44575</v>
      </c>
      <c r="J568">
        <f>_xlfn.XLOOKUP(Patientsdetails9[[#This Row],[Patient_ID]],Hospitalvisits[Patient_ID],Hospitalvisits[Discharge_Date])</f>
        <v>44582</v>
      </c>
      <c r="K568">
        <f>Patientsdetails9[[#This Row],[Discharge Date]]-Patientsdetails9[[#This Row],[Admission Date]]</f>
        <v>7</v>
      </c>
      <c r="L568" t="str">
        <f>_xlfn.XLOOKUP(Patientsdetails9[[#This Row],[Patient_ID]],Hospitalvisits[Patient_ID],Hospitalvisits[Medical_Condition])</f>
        <v>Seizures</v>
      </c>
      <c r="M568" t="str">
        <f>_xlfn.XLOOKUP(Patientsdetails9[[#This Row],[Patient_ID]],Hospitalvisits[Patient_ID],Hospitalvisits[Department])</f>
        <v>Neurology</v>
      </c>
      <c r="N568">
        <f>_xlfn.XLOOKUP(Patientsdetails9[[#This Row],[Patient_ID]],Financials[Patient_ID],Financials[Total_Bill_Amount])</f>
        <v>18085</v>
      </c>
      <c r="O568">
        <f>VLOOKUP(Patientsdetails9[[#This Row],[Patient_ID]],Financials[],5,FALSE)</f>
        <v>11341.621814528</v>
      </c>
      <c r="P568">
        <f>VLOOKUP(Patientsdetails9[[#This Row],[Patient_ID]],Financials[],6,FALSE)</f>
        <v>6743.3781854720037</v>
      </c>
      <c r="Q568" t="str">
        <f>+_xlfn.XLOOKUP(Patientsdetails9[[#This Row],[Patient_ID]],Hospitalvisits[Patient_ID],Hospitalvisits[Hospital_Bed])</f>
        <v>Private Room</v>
      </c>
      <c r="R568">
        <f>_xlfn.XLOOKUP(Patientsdetails9[[#This Row],[Patient_ID]],Hospitalvisits[Patient_ID],Hospitalvisits[Doctor_ID])</f>
        <v>76</v>
      </c>
      <c r="S568" t="str">
        <f>_xlfn.XLOOKUP(Patientsdetails9[[#This Row],[Doctor ID]],Medicals[Doctor_ID],Medicals[Department])</f>
        <v>Neurology</v>
      </c>
      <c r="T568">
        <f>_xlfn.XLOOKUP(Patientsdetails9[[#This Row],[Doctor ID]],Medicals[Doctor_ID],Medicals[Nurse_to_Patient_Ratio])</f>
        <v>30</v>
      </c>
      <c r="U568">
        <f>IFERROR(_xlfn.XLOOKUP(Patientsdetails9[[#This Row],[Patient_ID]],Emergency[Patient_ID],Emergency[ER_Visit_ID]),"No Visit")</f>
        <v>86</v>
      </c>
    </row>
    <row r="569" spans="1:21">
      <c r="A569">
        <v>632</v>
      </c>
      <c r="B569" t="s">
        <v>645</v>
      </c>
      <c r="C569">
        <v>8</v>
      </c>
      <c r="D569" t="s">
        <v>12</v>
      </c>
      <c r="E569" t="s">
        <v>13</v>
      </c>
      <c r="F569">
        <v>30.67231641624814</v>
      </c>
      <c r="G569">
        <v>1</v>
      </c>
      <c r="H569">
        <v>3</v>
      </c>
      <c r="I569">
        <f>_xlfn.XLOOKUP(Patientsdetails9[[#This Row],[Patient_ID]],Hospitalvisits[Patient_ID],Hospitalvisits[Admission_Date])</f>
        <v>44663</v>
      </c>
      <c r="J569">
        <f>_xlfn.XLOOKUP(Patientsdetails9[[#This Row],[Patient_ID]],Hospitalvisits[Patient_ID],Hospitalvisits[Discharge_Date])</f>
        <v>44673</v>
      </c>
      <c r="K569">
        <f>Patientsdetails9[[#This Row],[Discharge Date]]-Patientsdetails9[[#This Row],[Admission Date]]</f>
        <v>10</v>
      </c>
      <c r="L569" t="str">
        <f>_xlfn.XLOOKUP(Patientsdetails9[[#This Row],[Patient_ID]],Hospitalvisits[Patient_ID],Hospitalvisits[Medical_Condition])</f>
        <v>Stroke</v>
      </c>
      <c r="M569" t="str">
        <f>_xlfn.XLOOKUP(Patientsdetails9[[#This Row],[Patient_ID]],Hospitalvisits[Patient_ID],Hospitalvisits[Department])</f>
        <v>Neurology</v>
      </c>
      <c r="N569">
        <f>_xlfn.XLOOKUP(Patientsdetails9[[#This Row],[Patient_ID]],Financials[Patient_ID],Financials[Total_Bill_Amount])</f>
        <v>11790</v>
      </c>
      <c r="O569">
        <f>VLOOKUP(Patientsdetails9[[#This Row],[Patient_ID]],Financials[],5,FALSE)</f>
        <v>7205.836017752802</v>
      </c>
      <c r="P569">
        <f>VLOOKUP(Patientsdetails9[[#This Row],[Patient_ID]],Financials[],6,FALSE)</f>
        <v>4584.163982247198</v>
      </c>
      <c r="Q569" t="str">
        <f>+_xlfn.XLOOKUP(Patientsdetails9[[#This Row],[Patient_ID]],Hospitalvisits[Patient_ID],Hospitalvisits[Hospital_Bed])</f>
        <v>ICU</v>
      </c>
      <c r="R569">
        <f>_xlfn.XLOOKUP(Patientsdetails9[[#This Row],[Patient_ID]],Hospitalvisits[Patient_ID],Hospitalvisits[Doctor_ID])</f>
        <v>155</v>
      </c>
      <c r="S569" t="str">
        <f>_xlfn.XLOOKUP(Patientsdetails9[[#This Row],[Doctor ID]],Medicals[Doctor_ID],Medicals[Department])</f>
        <v>Neurology</v>
      </c>
      <c r="T569">
        <f>_xlfn.XLOOKUP(Patientsdetails9[[#This Row],[Doctor ID]],Medicals[Doctor_ID],Medicals[Nurse_to_Patient_Ratio])</f>
        <v>12</v>
      </c>
      <c r="U569">
        <f>IFERROR(_xlfn.XLOOKUP(Patientsdetails9[[#This Row],[Patient_ID]],Emergency[Patient_ID],Emergency[ER_Visit_ID]),"No Visit")</f>
        <v>462</v>
      </c>
    </row>
    <row r="570" spans="1:21">
      <c r="A570">
        <v>633</v>
      </c>
      <c r="B570" t="s">
        <v>646</v>
      </c>
      <c r="C570">
        <v>59</v>
      </c>
      <c r="D570" t="s">
        <v>12</v>
      </c>
      <c r="E570" t="s">
        <v>10</v>
      </c>
      <c r="F570">
        <v>23.74716455643517</v>
      </c>
      <c r="G570">
        <v>4</v>
      </c>
      <c r="H570">
        <v>3</v>
      </c>
      <c r="I570">
        <f>_xlfn.XLOOKUP(Patientsdetails9[[#This Row],[Patient_ID]],Hospitalvisits[Patient_ID],Hospitalvisits[Admission_Date])</f>
        <v>45018</v>
      </c>
      <c r="J570">
        <f>_xlfn.XLOOKUP(Patientsdetails9[[#This Row],[Patient_ID]],Hospitalvisits[Patient_ID],Hospitalvisits[Discharge_Date])</f>
        <v>45025</v>
      </c>
      <c r="K570">
        <f>Patientsdetails9[[#This Row],[Discharge Date]]-Patientsdetails9[[#This Row],[Admission Date]]</f>
        <v>7</v>
      </c>
      <c r="L570" t="str">
        <f>_xlfn.XLOOKUP(Patientsdetails9[[#This Row],[Patient_ID]],Hospitalvisits[Patient_ID],Hospitalvisits[Medical_Condition])</f>
        <v>Heart Attack (STEMI)</v>
      </c>
      <c r="M570" t="str">
        <f>_xlfn.XLOOKUP(Patientsdetails9[[#This Row],[Patient_ID]],Hospitalvisits[Patient_ID],Hospitalvisits[Department])</f>
        <v>Cardiology</v>
      </c>
      <c r="N570">
        <f>_xlfn.XLOOKUP(Patientsdetails9[[#This Row],[Patient_ID]],Financials[Patient_ID],Financials[Total_Bill_Amount])</f>
        <v>16321</v>
      </c>
      <c r="O570">
        <f>VLOOKUP(Patientsdetails9[[#This Row],[Patient_ID]],Financials[],5,FALSE)</f>
        <v>12570.96927332791</v>
      </c>
      <c r="P570">
        <f>VLOOKUP(Patientsdetails9[[#This Row],[Patient_ID]],Financials[],6,FALSE)</f>
        <v>3750.0307266720902</v>
      </c>
      <c r="Q570" t="str">
        <f>+_xlfn.XLOOKUP(Patientsdetails9[[#This Row],[Patient_ID]],Hospitalvisits[Patient_ID],Hospitalvisits[Hospital_Bed])</f>
        <v>ICU</v>
      </c>
      <c r="R570">
        <f>_xlfn.XLOOKUP(Patientsdetails9[[#This Row],[Patient_ID]],Hospitalvisits[Patient_ID],Hospitalvisits[Doctor_ID])</f>
        <v>46</v>
      </c>
      <c r="S570" t="str">
        <f>_xlfn.XLOOKUP(Patientsdetails9[[#This Row],[Doctor ID]],Medicals[Doctor_ID],Medicals[Department])</f>
        <v>Orthopedics</v>
      </c>
      <c r="T570">
        <f>_xlfn.XLOOKUP(Patientsdetails9[[#This Row],[Doctor ID]],Medicals[Doctor_ID],Medicals[Nurse_to_Patient_Ratio])</f>
        <v>16</v>
      </c>
      <c r="U570">
        <f>IFERROR(_xlfn.XLOOKUP(Patientsdetails9[[#This Row],[Patient_ID]],Emergency[Patient_ID],Emergency[ER_Visit_ID]),"No Visit")</f>
        <v>606</v>
      </c>
    </row>
    <row r="571" spans="1:21">
      <c r="A571">
        <v>634</v>
      </c>
      <c r="B571" t="s">
        <v>647</v>
      </c>
      <c r="C571">
        <v>61</v>
      </c>
      <c r="D571" t="s">
        <v>9</v>
      </c>
      <c r="E571" t="s">
        <v>18</v>
      </c>
      <c r="F571">
        <v>26.080683037445009</v>
      </c>
      <c r="G571">
        <v>5</v>
      </c>
      <c r="H571">
        <v>5</v>
      </c>
      <c r="I571">
        <f>_xlfn.XLOOKUP(Patientsdetails9[[#This Row],[Patient_ID]],Hospitalvisits[Patient_ID],Hospitalvisits[Admission_Date])</f>
        <v>44776</v>
      </c>
      <c r="J571">
        <f>_xlfn.XLOOKUP(Patientsdetails9[[#This Row],[Patient_ID]],Hospitalvisits[Patient_ID],Hospitalvisits[Discharge_Date])</f>
        <v>44779</v>
      </c>
      <c r="K571">
        <f>Patientsdetails9[[#This Row],[Discharge Date]]-Patientsdetails9[[#This Row],[Admission Date]]</f>
        <v>3</v>
      </c>
      <c r="L571" t="str">
        <f>_xlfn.XLOOKUP(Patientsdetails9[[#This Row],[Patient_ID]],Hospitalvisits[Patient_ID],Hospitalvisits[Medical_Condition])</f>
        <v>Asthma</v>
      </c>
      <c r="M571" t="str">
        <f>_xlfn.XLOOKUP(Patientsdetails9[[#This Row],[Patient_ID]],Hospitalvisits[Patient_ID],Hospitalvisits[Department])</f>
        <v>Pediatrics</v>
      </c>
      <c r="N571">
        <f>_xlfn.XLOOKUP(Patientsdetails9[[#This Row],[Patient_ID]],Financials[Patient_ID],Financials[Total_Bill_Amount])</f>
        <v>7732</v>
      </c>
      <c r="O571">
        <f>VLOOKUP(Patientsdetails9[[#This Row],[Patient_ID]],Financials[],5,FALSE)</f>
        <v>4875.6599264187462</v>
      </c>
      <c r="P571">
        <f>VLOOKUP(Patientsdetails9[[#This Row],[Patient_ID]],Financials[],6,FALSE)</f>
        <v>2856.3400735812538</v>
      </c>
      <c r="Q571" t="str">
        <f>+_xlfn.XLOOKUP(Patientsdetails9[[#This Row],[Patient_ID]],Hospitalvisits[Patient_ID],Hospitalvisits[Hospital_Bed])</f>
        <v>Private Room</v>
      </c>
      <c r="R571">
        <f>_xlfn.XLOOKUP(Patientsdetails9[[#This Row],[Patient_ID]],Hospitalvisits[Patient_ID],Hospitalvisits[Doctor_ID])</f>
        <v>143</v>
      </c>
      <c r="S571" t="str">
        <f>_xlfn.XLOOKUP(Patientsdetails9[[#This Row],[Doctor ID]],Medicals[Doctor_ID],Medicals[Department])</f>
        <v>Oncology</v>
      </c>
      <c r="T571">
        <f>_xlfn.XLOOKUP(Patientsdetails9[[#This Row],[Doctor ID]],Medicals[Doctor_ID],Medicals[Nurse_to_Patient_Ratio])</f>
        <v>8</v>
      </c>
      <c r="U571" t="str">
        <f>IFERROR(_xlfn.XLOOKUP(Patientsdetails9[[#This Row],[Patient_ID]],Emergency[Patient_ID],Emergency[ER_Visit_ID]),"No Visit")</f>
        <v>No Visit</v>
      </c>
    </row>
    <row r="572" spans="1:21">
      <c r="A572">
        <v>635</v>
      </c>
      <c r="B572" t="s">
        <v>648</v>
      </c>
      <c r="C572">
        <v>72</v>
      </c>
      <c r="D572" t="s">
        <v>9</v>
      </c>
      <c r="E572" t="s">
        <v>10</v>
      </c>
      <c r="F572">
        <v>19.179030339694592</v>
      </c>
      <c r="G572">
        <v>3</v>
      </c>
      <c r="H572">
        <v>4</v>
      </c>
      <c r="I572">
        <f>_xlfn.XLOOKUP(Patientsdetails9[[#This Row],[Patient_ID]],Hospitalvisits[Patient_ID],Hospitalvisits[Admission_Date])</f>
        <v>44904</v>
      </c>
      <c r="J572">
        <f>_xlfn.XLOOKUP(Patientsdetails9[[#This Row],[Patient_ID]],Hospitalvisits[Patient_ID],Hospitalvisits[Discharge_Date])</f>
        <v>44910</v>
      </c>
      <c r="K572">
        <f>Patientsdetails9[[#This Row],[Discharge Date]]-Patientsdetails9[[#This Row],[Admission Date]]</f>
        <v>6</v>
      </c>
      <c r="L572" t="str">
        <f>_xlfn.XLOOKUP(Patientsdetails9[[#This Row],[Patient_ID]],Hospitalvisits[Patient_ID],Hospitalvisits[Medical_Condition])</f>
        <v>Heart Attack (STEMI)</v>
      </c>
      <c r="M572" t="str">
        <f>_xlfn.XLOOKUP(Patientsdetails9[[#This Row],[Patient_ID]],Hospitalvisits[Patient_ID],Hospitalvisits[Department])</f>
        <v>Cardiology</v>
      </c>
      <c r="N572">
        <f>_xlfn.XLOOKUP(Patientsdetails9[[#This Row],[Patient_ID]],Financials[Patient_ID],Financials[Total_Bill_Amount])</f>
        <v>19411</v>
      </c>
      <c r="O572">
        <f>VLOOKUP(Patientsdetails9[[#This Row],[Patient_ID]],Financials[],5,FALSE)</f>
        <v>15389.71151085193</v>
      </c>
      <c r="P572">
        <f>VLOOKUP(Patientsdetails9[[#This Row],[Patient_ID]],Financials[],6,FALSE)</f>
        <v>4021.2884891480662</v>
      </c>
      <c r="Q572" t="str">
        <f>+_xlfn.XLOOKUP(Patientsdetails9[[#This Row],[Patient_ID]],Hospitalvisits[Patient_ID],Hospitalvisits[Hospital_Bed])</f>
        <v>ICU</v>
      </c>
      <c r="R572">
        <f>_xlfn.XLOOKUP(Patientsdetails9[[#This Row],[Patient_ID]],Hospitalvisits[Patient_ID],Hospitalvisits[Doctor_ID])</f>
        <v>151</v>
      </c>
      <c r="S572" t="str">
        <f>_xlfn.XLOOKUP(Patientsdetails9[[#This Row],[Doctor ID]],Medicals[Doctor_ID],Medicals[Department])</f>
        <v>Orthopedics</v>
      </c>
      <c r="T572">
        <f>_xlfn.XLOOKUP(Patientsdetails9[[#This Row],[Doctor ID]],Medicals[Doctor_ID],Medicals[Nurse_to_Patient_Ratio])</f>
        <v>29</v>
      </c>
      <c r="U572" t="str">
        <f>IFERROR(_xlfn.XLOOKUP(Patientsdetails9[[#This Row],[Patient_ID]],Emergency[Patient_ID],Emergency[ER_Visit_ID]),"No Visit")</f>
        <v>No Visit</v>
      </c>
    </row>
    <row r="573" spans="1:21">
      <c r="A573">
        <v>636</v>
      </c>
      <c r="B573" t="s">
        <v>649</v>
      </c>
      <c r="C573">
        <v>88</v>
      </c>
      <c r="D573" t="s">
        <v>9</v>
      </c>
      <c r="E573" t="s">
        <v>16</v>
      </c>
      <c r="F573">
        <v>29.55305914434695</v>
      </c>
      <c r="G573">
        <v>0</v>
      </c>
      <c r="H573">
        <v>3</v>
      </c>
      <c r="I573">
        <f>_xlfn.XLOOKUP(Patientsdetails9[[#This Row],[Patient_ID]],Hospitalvisits[Patient_ID],Hospitalvisits[Admission_Date])</f>
        <v>44792</v>
      </c>
      <c r="J573">
        <f>_xlfn.XLOOKUP(Patientsdetails9[[#This Row],[Patient_ID]],Hospitalvisits[Patient_ID],Hospitalvisits[Discharge_Date])</f>
        <v>44795</v>
      </c>
      <c r="K573">
        <f>Patientsdetails9[[#This Row],[Discharge Date]]-Patientsdetails9[[#This Row],[Admission Date]]</f>
        <v>3</v>
      </c>
      <c r="L573" t="str">
        <f>_xlfn.XLOOKUP(Patientsdetails9[[#This Row],[Patient_ID]],Hospitalvisits[Patient_ID],Hospitalvisits[Medical_Condition])</f>
        <v>Arthritis</v>
      </c>
      <c r="M573" t="str">
        <f>_xlfn.XLOOKUP(Patientsdetails9[[#This Row],[Patient_ID]],Hospitalvisits[Patient_ID],Hospitalvisits[Department])</f>
        <v>Orthopedics</v>
      </c>
      <c r="N573">
        <f>_xlfn.XLOOKUP(Patientsdetails9[[#This Row],[Patient_ID]],Financials[Patient_ID],Financials[Total_Bill_Amount])</f>
        <v>13696</v>
      </c>
      <c r="O573">
        <f>VLOOKUP(Patientsdetails9[[#This Row],[Patient_ID]],Financials[],5,FALSE)</f>
        <v>12162.775580352079</v>
      </c>
      <c r="P573">
        <f>VLOOKUP(Patientsdetails9[[#This Row],[Patient_ID]],Financials[],6,FALSE)</f>
        <v>1533.2244196479189</v>
      </c>
      <c r="Q573" t="str">
        <f>+_xlfn.XLOOKUP(Patientsdetails9[[#This Row],[Patient_ID]],Hospitalvisits[Patient_ID],Hospitalvisits[Hospital_Bed])</f>
        <v>ICU</v>
      </c>
      <c r="R573">
        <f>_xlfn.XLOOKUP(Patientsdetails9[[#This Row],[Patient_ID]],Hospitalvisits[Patient_ID],Hospitalvisits[Doctor_ID])</f>
        <v>11</v>
      </c>
      <c r="S573" t="str">
        <f>_xlfn.XLOOKUP(Patientsdetails9[[#This Row],[Doctor ID]],Medicals[Doctor_ID],Medicals[Department])</f>
        <v>Emergency</v>
      </c>
      <c r="T573">
        <f>_xlfn.XLOOKUP(Patientsdetails9[[#This Row],[Doctor ID]],Medicals[Doctor_ID],Medicals[Nurse_to_Patient_Ratio])</f>
        <v>11</v>
      </c>
      <c r="U573">
        <f>IFERROR(_xlfn.XLOOKUP(Patientsdetails9[[#This Row],[Patient_ID]],Emergency[Patient_ID],Emergency[ER_Visit_ID]),"No Visit")</f>
        <v>765</v>
      </c>
    </row>
    <row r="574" spans="1:21">
      <c r="A574">
        <v>637</v>
      </c>
      <c r="B574" t="s">
        <v>650</v>
      </c>
      <c r="C574">
        <v>70</v>
      </c>
      <c r="D574" t="s">
        <v>9</v>
      </c>
      <c r="E574" t="s">
        <v>16</v>
      </c>
      <c r="F574">
        <v>31.218196911413902</v>
      </c>
      <c r="G574">
        <v>4</v>
      </c>
      <c r="H574">
        <v>2</v>
      </c>
      <c r="I574">
        <f>_xlfn.XLOOKUP(Patientsdetails9[[#This Row],[Patient_ID]],Hospitalvisits[Patient_ID],Hospitalvisits[Admission_Date])</f>
        <v>45122</v>
      </c>
      <c r="J574">
        <f>_xlfn.XLOOKUP(Patientsdetails9[[#This Row],[Patient_ID]],Hospitalvisits[Patient_ID],Hospitalvisits[Discharge_Date])</f>
        <v>45125</v>
      </c>
      <c r="K574">
        <f>Patientsdetails9[[#This Row],[Discharge Date]]-Patientsdetails9[[#This Row],[Admission Date]]</f>
        <v>3</v>
      </c>
      <c r="L574" t="str">
        <f>_xlfn.XLOOKUP(Patientsdetails9[[#This Row],[Patient_ID]],Hospitalvisits[Patient_ID],Hospitalvisits[Medical_Condition])</f>
        <v>Fracture</v>
      </c>
      <c r="M574" t="str">
        <f>_xlfn.XLOOKUP(Patientsdetails9[[#This Row],[Patient_ID]],Hospitalvisits[Patient_ID],Hospitalvisits[Department])</f>
        <v>Orthopedics</v>
      </c>
      <c r="N574">
        <f>_xlfn.XLOOKUP(Patientsdetails9[[#This Row],[Patient_ID]],Financials[Patient_ID],Financials[Total_Bill_Amount])</f>
        <v>28313</v>
      </c>
      <c r="O574">
        <f>VLOOKUP(Patientsdetails9[[#This Row],[Patient_ID]],Financials[],5,FALSE)</f>
        <v>14544.37151494588</v>
      </c>
      <c r="P574">
        <f>VLOOKUP(Patientsdetails9[[#This Row],[Patient_ID]],Financials[],6,FALSE)</f>
        <v>13768.62848505412</v>
      </c>
      <c r="Q574" t="str">
        <f>+_xlfn.XLOOKUP(Patientsdetails9[[#This Row],[Patient_ID]],Hospitalvisits[Patient_ID],Hospitalvisits[Hospital_Bed])</f>
        <v>ICU</v>
      </c>
      <c r="R574">
        <f>_xlfn.XLOOKUP(Patientsdetails9[[#This Row],[Patient_ID]],Hospitalvisits[Patient_ID],Hospitalvisits[Doctor_ID])</f>
        <v>129</v>
      </c>
      <c r="S574" t="str">
        <f>_xlfn.XLOOKUP(Patientsdetails9[[#This Row],[Doctor ID]],Medicals[Doctor_ID],Medicals[Department])</f>
        <v>Oncology</v>
      </c>
      <c r="T574">
        <f>_xlfn.XLOOKUP(Patientsdetails9[[#This Row],[Doctor ID]],Medicals[Doctor_ID],Medicals[Nurse_to_Patient_Ratio])</f>
        <v>15</v>
      </c>
      <c r="U574">
        <f>IFERROR(_xlfn.XLOOKUP(Patientsdetails9[[#This Row],[Patient_ID]],Emergency[Patient_ID],Emergency[ER_Visit_ID]),"No Visit")</f>
        <v>223</v>
      </c>
    </row>
    <row r="575" spans="1:21">
      <c r="A575">
        <v>638</v>
      </c>
      <c r="B575" t="s">
        <v>651</v>
      </c>
      <c r="C575">
        <v>53</v>
      </c>
      <c r="D575" t="s">
        <v>9</v>
      </c>
      <c r="E575" t="s">
        <v>10</v>
      </c>
      <c r="F575">
        <v>22.491538231183942</v>
      </c>
      <c r="G575">
        <v>3</v>
      </c>
      <c r="H575">
        <v>6</v>
      </c>
      <c r="I575">
        <f>_xlfn.XLOOKUP(Patientsdetails9[[#This Row],[Patient_ID]],Hospitalvisits[Patient_ID],Hospitalvisits[Admission_Date])</f>
        <v>44590</v>
      </c>
      <c r="J575">
        <f>_xlfn.XLOOKUP(Patientsdetails9[[#This Row],[Patient_ID]],Hospitalvisits[Patient_ID],Hospitalvisits[Discharge_Date])</f>
        <v>44608</v>
      </c>
      <c r="K575">
        <f>Patientsdetails9[[#This Row],[Discharge Date]]-Patientsdetails9[[#This Row],[Admission Date]]</f>
        <v>18</v>
      </c>
      <c r="L575" t="str">
        <f>_xlfn.XLOOKUP(Patientsdetails9[[#This Row],[Patient_ID]],Hospitalvisits[Patient_ID],Hospitalvisits[Medical_Condition])</f>
        <v>Cancer</v>
      </c>
      <c r="M575" t="str">
        <f>_xlfn.XLOOKUP(Patientsdetails9[[#This Row],[Patient_ID]],Hospitalvisits[Patient_ID],Hospitalvisits[Department])</f>
        <v>Oncology</v>
      </c>
      <c r="N575">
        <f>_xlfn.XLOOKUP(Patientsdetails9[[#This Row],[Patient_ID]],Financials[Patient_ID],Financials[Total_Bill_Amount])</f>
        <v>43290</v>
      </c>
      <c r="O575">
        <f>VLOOKUP(Patientsdetails9[[#This Row],[Patient_ID]],Financials[],5,FALSE)</f>
        <v>25481.382611737929</v>
      </c>
      <c r="P575">
        <f>VLOOKUP(Patientsdetails9[[#This Row],[Patient_ID]],Financials[],6,FALSE)</f>
        <v>17808.617388262071</v>
      </c>
      <c r="Q575" t="str">
        <f>+_xlfn.XLOOKUP(Patientsdetails9[[#This Row],[Patient_ID]],Hospitalvisits[Patient_ID],Hospitalvisits[Hospital_Bed])</f>
        <v>General Ward</v>
      </c>
      <c r="R575">
        <f>_xlfn.XLOOKUP(Patientsdetails9[[#This Row],[Patient_ID]],Hospitalvisits[Patient_ID],Hospitalvisits[Doctor_ID])</f>
        <v>38</v>
      </c>
      <c r="S575" t="str">
        <f>_xlfn.XLOOKUP(Patientsdetails9[[#This Row],[Doctor ID]],Medicals[Doctor_ID],Medicals[Department])</f>
        <v>Cardiology</v>
      </c>
      <c r="T575">
        <f>_xlfn.XLOOKUP(Patientsdetails9[[#This Row],[Doctor ID]],Medicals[Doctor_ID],Medicals[Nurse_to_Patient_Ratio])</f>
        <v>22</v>
      </c>
      <c r="U575" t="str">
        <f>IFERROR(_xlfn.XLOOKUP(Patientsdetails9[[#This Row],[Patient_ID]],Emergency[Patient_ID],Emergency[ER_Visit_ID]),"No Visit")</f>
        <v>No Visit</v>
      </c>
    </row>
    <row r="576" spans="1:21">
      <c r="A576">
        <v>639</v>
      </c>
      <c r="B576" t="s">
        <v>652</v>
      </c>
      <c r="C576">
        <v>8</v>
      </c>
      <c r="D576" t="s">
        <v>9</v>
      </c>
      <c r="E576" t="s">
        <v>18</v>
      </c>
      <c r="F576">
        <v>39.973273181881098</v>
      </c>
      <c r="G576">
        <v>5</v>
      </c>
      <c r="H576">
        <v>9</v>
      </c>
      <c r="I576">
        <f>_xlfn.XLOOKUP(Patientsdetails9[[#This Row],[Patient_ID]],Hospitalvisits[Patient_ID],Hospitalvisits[Admission_Date])</f>
        <v>45020</v>
      </c>
      <c r="J576">
        <f>_xlfn.XLOOKUP(Patientsdetails9[[#This Row],[Patient_ID]],Hospitalvisits[Patient_ID],Hospitalvisits[Discharge_Date])</f>
        <v>45027</v>
      </c>
      <c r="K576">
        <f>Patientsdetails9[[#This Row],[Discharge Date]]-Patientsdetails9[[#This Row],[Admission Date]]</f>
        <v>7</v>
      </c>
      <c r="L576" t="str">
        <f>_xlfn.XLOOKUP(Patientsdetails9[[#This Row],[Patient_ID]],Hospitalvisits[Patient_ID],Hospitalvisits[Medical_Condition])</f>
        <v>Heart Attack (STEMI)</v>
      </c>
      <c r="M576" t="str">
        <f>_xlfn.XLOOKUP(Patientsdetails9[[#This Row],[Patient_ID]],Hospitalvisits[Patient_ID],Hospitalvisits[Department])</f>
        <v>Cardiology</v>
      </c>
      <c r="N576">
        <f>_xlfn.XLOOKUP(Patientsdetails9[[#This Row],[Patient_ID]],Financials[Patient_ID],Financials[Total_Bill_Amount])</f>
        <v>40878</v>
      </c>
      <c r="O576">
        <f>VLOOKUP(Patientsdetails9[[#This Row],[Patient_ID]],Financials[],5,FALSE)</f>
        <v>34537.759022589351</v>
      </c>
      <c r="P576">
        <f>VLOOKUP(Patientsdetails9[[#This Row],[Patient_ID]],Financials[],6,FALSE)</f>
        <v>6340.2409774106491</v>
      </c>
      <c r="Q576" t="str">
        <f>+_xlfn.XLOOKUP(Patientsdetails9[[#This Row],[Patient_ID]],Hospitalvisits[Patient_ID],Hospitalvisits[Hospital_Bed])</f>
        <v>Semi-Private Room</v>
      </c>
      <c r="R576">
        <f>_xlfn.XLOOKUP(Patientsdetails9[[#This Row],[Patient_ID]],Hospitalvisits[Patient_ID],Hospitalvisits[Doctor_ID])</f>
        <v>1</v>
      </c>
      <c r="S576" t="str">
        <f>_xlfn.XLOOKUP(Patientsdetails9[[#This Row],[Doctor ID]],Medicals[Doctor_ID],Medicals[Department])</f>
        <v>Orthopedics</v>
      </c>
      <c r="T576">
        <f>_xlfn.XLOOKUP(Patientsdetails9[[#This Row],[Doctor ID]],Medicals[Doctor_ID],Medicals[Nurse_to_Patient_Ratio])</f>
        <v>30</v>
      </c>
      <c r="U576">
        <f>IFERROR(_xlfn.XLOOKUP(Patientsdetails9[[#This Row],[Patient_ID]],Emergency[Patient_ID],Emergency[ER_Visit_ID]),"No Visit")</f>
        <v>28</v>
      </c>
    </row>
    <row r="577" spans="1:21">
      <c r="A577">
        <v>640</v>
      </c>
      <c r="B577" t="s">
        <v>653</v>
      </c>
      <c r="C577">
        <v>70</v>
      </c>
      <c r="D577" t="s">
        <v>12</v>
      </c>
      <c r="E577" t="s">
        <v>16</v>
      </c>
      <c r="F577">
        <v>22.767999577625549</v>
      </c>
      <c r="G577">
        <v>1</v>
      </c>
      <c r="H577">
        <v>1</v>
      </c>
      <c r="I577">
        <f>_xlfn.XLOOKUP(Patientsdetails9[[#This Row],[Patient_ID]],Hospitalvisits[Patient_ID],Hospitalvisits[Admission_Date])</f>
        <v>45324</v>
      </c>
      <c r="J577">
        <f>_xlfn.XLOOKUP(Patientsdetails9[[#This Row],[Patient_ID]],Hospitalvisits[Patient_ID],Hospitalvisits[Discharge_Date])</f>
        <v>45330</v>
      </c>
      <c r="K577">
        <f>Patientsdetails9[[#This Row],[Discharge Date]]-Patientsdetails9[[#This Row],[Admission Date]]</f>
        <v>6</v>
      </c>
      <c r="L577" t="str">
        <f>_xlfn.XLOOKUP(Patientsdetails9[[#This Row],[Patient_ID]],Hospitalvisits[Patient_ID],Hospitalvisits[Medical_Condition])</f>
        <v>Severe Trauma</v>
      </c>
      <c r="M577" t="str">
        <f>_xlfn.XLOOKUP(Patientsdetails9[[#This Row],[Patient_ID]],Hospitalvisits[Patient_ID],Hospitalvisits[Department])</f>
        <v>Emergency</v>
      </c>
      <c r="N577">
        <f>_xlfn.XLOOKUP(Patientsdetails9[[#This Row],[Patient_ID]],Financials[Patient_ID],Financials[Total_Bill_Amount])</f>
        <v>7326</v>
      </c>
      <c r="O577">
        <f>VLOOKUP(Patientsdetails9[[#This Row],[Patient_ID]],Financials[],5,FALSE)</f>
        <v>4250.8268960508021</v>
      </c>
      <c r="P577">
        <f>VLOOKUP(Patientsdetails9[[#This Row],[Patient_ID]],Financials[],6,FALSE)</f>
        <v>3075.1731039491979</v>
      </c>
      <c r="Q577" t="str">
        <f>+_xlfn.XLOOKUP(Patientsdetails9[[#This Row],[Patient_ID]],Hospitalvisits[Patient_ID],Hospitalvisits[Hospital_Bed])</f>
        <v>ICU</v>
      </c>
      <c r="R577">
        <f>_xlfn.XLOOKUP(Patientsdetails9[[#This Row],[Patient_ID]],Hospitalvisits[Patient_ID],Hospitalvisits[Doctor_ID])</f>
        <v>106</v>
      </c>
      <c r="S577" t="str">
        <f>_xlfn.XLOOKUP(Patientsdetails9[[#This Row],[Doctor ID]],Medicals[Doctor_ID],Medicals[Department])</f>
        <v>Pediatrics</v>
      </c>
      <c r="T577">
        <f>_xlfn.XLOOKUP(Patientsdetails9[[#This Row],[Doctor ID]],Medicals[Doctor_ID],Medicals[Nurse_to_Patient_Ratio])</f>
        <v>21</v>
      </c>
      <c r="U577">
        <f>IFERROR(_xlfn.XLOOKUP(Patientsdetails9[[#This Row],[Patient_ID]],Emergency[Patient_ID],Emergency[ER_Visit_ID]),"No Visit")</f>
        <v>7</v>
      </c>
    </row>
    <row r="578" spans="1:21">
      <c r="A578">
        <v>641</v>
      </c>
      <c r="B578" t="s">
        <v>654</v>
      </c>
      <c r="C578">
        <v>72</v>
      </c>
      <c r="D578" t="s">
        <v>12</v>
      </c>
      <c r="E578" t="s">
        <v>10</v>
      </c>
      <c r="F578">
        <v>37.23572752888451</v>
      </c>
      <c r="G578">
        <v>2</v>
      </c>
      <c r="H578">
        <v>7</v>
      </c>
      <c r="I578">
        <f>_xlfn.XLOOKUP(Patientsdetails9[[#This Row],[Patient_ID]],Hospitalvisits[Patient_ID],Hospitalvisits[Admission_Date])</f>
        <v>44609</v>
      </c>
      <c r="J578">
        <f>_xlfn.XLOOKUP(Patientsdetails9[[#This Row],[Patient_ID]],Hospitalvisits[Patient_ID],Hospitalvisits[Discharge_Date])</f>
        <v>44612</v>
      </c>
      <c r="K578">
        <f>Patientsdetails9[[#This Row],[Discharge Date]]-Patientsdetails9[[#This Row],[Admission Date]]</f>
        <v>3</v>
      </c>
      <c r="L578" t="str">
        <f>_xlfn.XLOOKUP(Patientsdetails9[[#This Row],[Patient_ID]],Hospitalvisits[Patient_ID],Hospitalvisits[Medical_Condition])</f>
        <v>Internal Bleeding</v>
      </c>
      <c r="M578" t="str">
        <f>_xlfn.XLOOKUP(Patientsdetails9[[#This Row],[Patient_ID]],Hospitalvisits[Patient_ID],Hospitalvisits[Department])</f>
        <v>Emergency</v>
      </c>
      <c r="N578">
        <f>_xlfn.XLOOKUP(Patientsdetails9[[#This Row],[Patient_ID]],Financials[Patient_ID],Financials[Total_Bill_Amount])</f>
        <v>13079</v>
      </c>
      <c r="O578">
        <f>VLOOKUP(Patientsdetails9[[#This Row],[Patient_ID]],Financials[],5,FALSE)</f>
        <v>11740.91574142846</v>
      </c>
      <c r="P578">
        <f>VLOOKUP(Patientsdetails9[[#This Row],[Patient_ID]],Financials[],6,FALSE)</f>
        <v>1338.0842585715441</v>
      </c>
      <c r="Q578" t="str">
        <f>+_xlfn.XLOOKUP(Patientsdetails9[[#This Row],[Patient_ID]],Hospitalvisits[Patient_ID],Hospitalvisits[Hospital_Bed])</f>
        <v>Private Room</v>
      </c>
      <c r="R578">
        <f>_xlfn.XLOOKUP(Patientsdetails9[[#This Row],[Patient_ID]],Hospitalvisits[Patient_ID],Hospitalvisits[Doctor_ID])</f>
        <v>105</v>
      </c>
      <c r="S578" t="str">
        <f>_xlfn.XLOOKUP(Patientsdetails9[[#This Row],[Doctor ID]],Medicals[Doctor_ID],Medicals[Department])</f>
        <v>Cardiology</v>
      </c>
      <c r="T578">
        <f>_xlfn.XLOOKUP(Patientsdetails9[[#This Row],[Doctor ID]],Medicals[Doctor_ID],Medicals[Nurse_to_Patient_Ratio])</f>
        <v>15</v>
      </c>
      <c r="U578">
        <f>IFERROR(_xlfn.XLOOKUP(Patientsdetails9[[#This Row],[Patient_ID]],Emergency[Patient_ID],Emergency[ER_Visit_ID]),"No Visit")</f>
        <v>31</v>
      </c>
    </row>
    <row r="579" spans="1:21">
      <c r="A579">
        <v>643</v>
      </c>
      <c r="B579" t="s">
        <v>656</v>
      </c>
      <c r="C579">
        <v>22</v>
      </c>
      <c r="D579" t="s">
        <v>12</v>
      </c>
      <c r="E579" t="s">
        <v>10</v>
      </c>
      <c r="F579">
        <v>31.551038744872351</v>
      </c>
      <c r="G579">
        <v>3</v>
      </c>
      <c r="H579">
        <v>6</v>
      </c>
      <c r="I579">
        <f>_xlfn.XLOOKUP(Patientsdetails9[[#This Row],[Patient_ID]],Hospitalvisits[Patient_ID],Hospitalvisits[Admission_Date])</f>
        <v>44775</v>
      </c>
      <c r="J579">
        <f>_xlfn.XLOOKUP(Patientsdetails9[[#This Row],[Patient_ID]],Hospitalvisits[Patient_ID],Hospitalvisits[Discharge_Date])</f>
        <v>44777</v>
      </c>
      <c r="K579">
        <f>Patientsdetails9[[#This Row],[Discharge Date]]-Patientsdetails9[[#This Row],[Admission Date]]</f>
        <v>2</v>
      </c>
      <c r="L579" t="str">
        <f>_xlfn.XLOOKUP(Patientsdetails9[[#This Row],[Patient_ID]],Hospitalvisits[Patient_ID],Hospitalvisits[Medical_Condition])</f>
        <v>Arthritis</v>
      </c>
      <c r="M579" t="str">
        <f>_xlfn.XLOOKUP(Patientsdetails9[[#This Row],[Patient_ID]],Hospitalvisits[Patient_ID],Hospitalvisits[Department])</f>
        <v>Orthopedics</v>
      </c>
      <c r="N579">
        <f>_xlfn.XLOOKUP(Patientsdetails9[[#This Row],[Patient_ID]],Financials[Patient_ID],Financials[Total_Bill_Amount])</f>
        <v>27391</v>
      </c>
      <c r="O579">
        <f>VLOOKUP(Patientsdetails9[[#This Row],[Patient_ID]],Financials[],5,FALSE)</f>
        <v>16856.583969191041</v>
      </c>
      <c r="P579">
        <f>VLOOKUP(Patientsdetails9[[#This Row],[Patient_ID]],Financials[],6,FALSE)</f>
        <v>10534.416030808959</v>
      </c>
      <c r="Q579" t="str">
        <f>+_xlfn.XLOOKUP(Patientsdetails9[[#This Row],[Patient_ID]],Hospitalvisits[Patient_ID],Hospitalvisits[Hospital_Bed])</f>
        <v>General Ward</v>
      </c>
      <c r="R579">
        <f>_xlfn.XLOOKUP(Patientsdetails9[[#This Row],[Patient_ID]],Hospitalvisits[Patient_ID],Hospitalvisits[Doctor_ID])</f>
        <v>173</v>
      </c>
      <c r="S579" t="str">
        <f>_xlfn.XLOOKUP(Patientsdetails9[[#This Row],[Doctor ID]],Medicals[Doctor_ID],Medicals[Department])</f>
        <v>Emergency</v>
      </c>
      <c r="T579">
        <f>_xlfn.XLOOKUP(Patientsdetails9[[#This Row],[Doctor ID]],Medicals[Doctor_ID],Medicals[Nurse_to_Patient_Ratio])</f>
        <v>17</v>
      </c>
      <c r="U579">
        <f>IFERROR(_xlfn.XLOOKUP(Patientsdetails9[[#This Row],[Patient_ID]],Emergency[Patient_ID],Emergency[ER_Visit_ID]),"No Visit")</f>
        <v>653</v>
      </c>
    </row>
    <row r="580" spans="1:21">
      <c r="A580">
        <v>644</v>
      </c>
      <c r="B580" t="s">
        <v>657</v>
      </c>
      <c r="C580">
        <v>55</v>
      </c>
      <c r="D580" t="s">
        <v>9</v>
      </c>
      <c r="E580" t="s">
        <v>10</v>
      </c>
      <c r="F580">
        <v>25.7413392786838</v>
      </c>
      <c r="G580">
        <v>2</v>
      </c>
      <c r="H580">
        <v>7</v>
      </c>
      <c r="I580">
        <f>_xlfn.XLOOKUP(Patientsdetails9[[#This Row],[Patient_ID]],Hospitalvisits[Patient_ID],Hospitalvisits[Admission_Date])</f>
        <v>44766</v>
      </c>
      <c r="J580">
        <f>_xlfn.XLOOKUP(Patientsdetails9[[#This Row],[Patient_ID]],Hospitalvisits[Patient_ID],Hospitalvisits[Discharge_Date])</f>
        <v>44768</v>
      </c>
      <c r="K580">
        <f>Patientsdetails9[[#This Row],[Discharge Date]]-Patientsdetails9[[#This Row],[Admission Date]]</f>
        <v>2</v>
      </c>
      <c r="L580" t="str">
        <f>_xlfn.XLOOKUP(Patientsdetails9[[#This Row],[Patient_ID]],Hospitalvisits[Patient_ID],Hospitalvisits[Medical_Condition])</f>
        <v>Allergies</v>
      </c>
      <c r="M580" t="str">
        <f>_xlfn.XLOOKUP(Patientsdetails9[[#This Row],[Patient_ID]],Hospitalvisits[Patient_ID],Hospitalvisits[Department])</f>
        <v>Pediatrics</v>
      </c>
      <c r="N580">
        <f>_xlfn.XLOOKUP(Patientsdetails9[[#This Row],[Patient_ID]],Financials[Patient_ID],Financials[Total_Bill_Amount])</f>
        <v>13736</v>
      </c>
      <c r="O580">
        <f>VLOOKUP(Patientsdetails9[[#This Row],[Patient_ID]],Financials[],5,FALSE)</f>
        <v>10819.57738476697</v>
      </c>
      <c r="P580">
        <f>VLOOKUP(Patientsdetails9[[#This Row],[Patient_ID]],Financials[],6,FALSE)</f>
        <v>2916.4226152330298</v>
      </c>
      <c r="Q580" t="str">
        <f>+_xlfn.XLOOKUP(Patientsdetails9[[#This Row],[Patient_ID]],Hospitalvisits[Patient_ID],Hospitalvisits[Hospital_Bed])</f>
        <v>Semi-Private Room</v>
      </c>
      <c r="R580">
        <f>_xlfn.XLOOKUP(Patientsdetails9[[#This Row],[Patient_ID]],Hospitalvisits[Patient_ID],Hospitalvisits[Doctor_ID])</f>
        <v>180</v>
      </c>
      <c r="S580" t="str">
        <f>_xlfn.XLOOKUP(Patientsdetails9[[#This Row],[Doctor ID]],Medicals[Doctor_ID],Medicals[Department])</f>
        <v>Pediatrics</v>
      </c>
      <c r="T580">
        <f>_xlfn.XLOOKUP(Patientsdetails9[[#This Row],[Doctor ID]],Medicals[Doctor_ID],Medicals[Nurse_to_Patient_Ratio])</f>
        <v>17</v>
      </c>
      <c r="U580">
        <f>IFERROR(_xlfn.XLOOKUP(Patientsdetails9[[#This Row],[Patient_ID]],Emergency[Patient_ID],Emergency[ER_Visit_ID]),"No Visit")</f>
        <v>155</v>
      </c>
    </row>
    <row r="581" spans="1:21">
      <c r="A581">
        <v>645</v>
      </c>
      <c r="B581" t="s">
        <v>658</v>
      </c>
      <c r="C581">
        <v>18</v>
      </c>
      <c r="D581" t="s">
        <v>9</v>
      </c>
      <c r="E581" t="s">
        <v>13</v>
      </c>
      <c r="F581">
        <v>22.405069551274359</v>
      </c>
      <c r="G581">
        <v>4</v>
      </c>
      <c r="H581">
        <v>1</v>
      </c>
      <c r="I581">
        <f>_xlfn.XLOOKUP(Patientsdetails9[[#This Row],[Patient_ID]],Hospitalvisits[Patient_ID],Hospitalvisits[Admission_Date])</f>
        <v>44653</v>
      </c>
      <c r="J581">
        <f>_xlfn.XLOOKUP(Patientsdetails9[[#This Row],[Patient_ID]],Hospitalvisits[Patient_ID],Hospitalvisits[Discharge_Date])</f>
        <v>44662</v>
      </c>
      <c r="K581">
        <f>Patientsdetails9[[#This Row],[Discharge Date]]-Patientsdetails9[[#This Row],[Admission Date]]</f>
        <v>9</v>
      </c>
      <c r="L581" t="str">
        <f>_xlfn.XLOOKUP(Patientsdetails9[[#This Row],[Patient_ID]],Hospitalvisits[Patient_ID],Hospitalvisits[Medical_Condition])</f>
        <v>Internal Bleeding</v>
      </c>
      <c r="M581" t="str">
        <f>_xlfn.XLOOKUP(Patientsdetails9[[#This Row],[Patient_ID]],Hospitalvisits[Patient_ID],Hospitalvisits[Department])</f>
        <v>Emergency</v>
      </c>
      <c r="N581">
        <f>_xlfn.XLOOKUP(Patientsdetails9[[#This Row],[Patient_ID]],Financials[Patient_ID],Financials[Total_Bill_Amount])</f>
        <v>18913</v>
      </c>
      <c r="O581">
        <f>VLOOKUP(Patientsdetails9[[#This Row],[Patient_ID]],Financials[],5,FALSE)</f>
        <v>13559.05038346137</v>
      </c>
      <c r="P581">
        <f>VLOOKUP(Patientsdetails9[[#This Row],[Patient_ID]],Financials[],6,FALSE)</f>
        <v>5353.9496165386299</v>
      </c>
      <c r="Q581" t="str">
        <f>+_xlfn.XLOOKUP(Patientsdetails9[[#This Row],[Patient_ID]],Hospitalvisits[Patient_ID],Hospitalvisits[Hospital_Bed])</f>
        <v>ICU</v>
      </c>
      <c r="R581">
        <f>_xlfn.XLOOKUP(Patientsdetails9[[#This Row],[Patient_ID]],Hospitalvisits[Patient_ID],Hospitalvisits[Doctor_ID])</f>
        <v>162</v>
      </c>
      <c r="S581" t="str">
        <f>_xlfn.XLOOKUP(Patientsdetails9[[#This Row],[Doctor ID]],Medicals[Doctor_ID],Medicals[Department])</f>
        <v>Pediatrics</v>
      </c>
      <c r="T581">
        <f>_xlfn.XLOOKUP(Patientsdetails9[[#This Row],[Doctor ID]],Medicals[Doctor_ID],Medicals[Nurse_to_Patient_Ratio])</f>
        <v>7</v>
      </c>
      <c r="U581">
        <f>IFERROR(_xlfn.XLOOKUP(Patientsdetails9[[#This Row],[Patient_ID]],Emergency[Patient_ID],Emergency[ER_Visit_ID]),"No Visit")</f>
        <v>810</v>
      </c>
    </row>
    <row r="582" spans="1:21">
      <c r="A582">
        <v>646</v>
      </c>
      <c r="B582" t="s">
        <v>659</v>
      </c>
      <c r="C582">
        <v>27</v>
      </c>
      <c r="D582" t="s">
        <v>12</v>
      </c>
      <c r="E582" t="s">
        <v>13</v>
      </c>
      <c r="F582">
        <v>24.840915890191791</v>
      </c>
      <c r="G582">
        <v>3</v>
      </c>
      <c r="H582">
        <v>10</v>
      </c>
      <c r="I582">
        <f>_xlfn.XLOOKUP(Patientsdetails9[[#This Row],[Patient_ID]],Hospitalvisits[Patient_ID],Hospitalvisits[Admission_Date])</f>
        <v>45136</v>
      </c>
      <c r="J582">
        <f>_xlfn.XLOOKUP(Patientsdetails9[[#This Row],[Patient_ID]],Hospitalvisits[Patient_ID],Hospitalvisits[Discharge_Date])</f>
        <v>45152</v>
      </c>
      <c r="K582">
        <f>Patientsdetails9[[#This Row],[Discharge Date]]-Patientsdetails9[[#This Row],[Admission Date]]</f>
        <v>16</v>
      </c>
      <c r="L582" t="str">
        <f>_xlfn.XLOOKUP(Patientsdetails9[[#This Row],[Patient_ID]],Hospitalvisits[Patient_ID],Hospitalvisits[Medical_Condition])</f>
        <v>Cancer</v>
      </c>
      <c r="M582" t="str">
        <f>_xlfn.XLOOKUP(Patientsdetails9[[#This Row],[Patient_ID]],Hospitalvisits[Patient_ID],Hospitalvisits[Department])</f>
        <v>Oncology</v>
      </c>
      <c r="N582">
        <f>_xlfn.XLOOKUP(Patientsdetails9[[#This Row],[Patient_ID]],Financials[Patient_ID],Financials[Total_Bill_Amount])</f>
        <v>24541</v>
      </c>
      <c r="O582">
        <f>VLOOKUP(Patientsdetails9[[#This Row],[Patient_ID]],Financials[],5,FALSE)</f>
        <v>17111.937605571809</v>
      </c>
      <c r="P582">
        <f>VLOOKUP(Patientsdetails9[[#This Row],[Patient_ID]],Financials[],6,FALSE)</f>
        <v>7429.062394428187</v>
      </c>
      <c r="Q582" t="str">
        <f>+_xlfn.XLOOKUP(Patientsdetails9[[#This Row],[Patient_ID]],Hospitalvisits[Patient_ID],Hospitalvisits[Hospital_Bed])</f>
        <v>ICU</v>
      </c>
      <c r="R582">
        <f>_xlfn.XLOOKUP(Patientsdetails9[[#This Row],[Patient_ID]],Hospitalvisits[Patient_ID],Hospitalvisits[Doctor_ID])</f>
        <v>46</v>
      </c>
      <c r="S582" t="str">
        <f>_xlfn.XLOOKUP(Patientsdetails9[[#This Row],[Doctor ID]],Medicals[Doctor_ID],Medicals[Department])</f>
        <v>Orthopedics</v>
      </c>
      <c r="T582">
        <f>_xlfn.XLOOKUP(Patientsdetails9[[#This Row],[Doctor ID]],Medicals[Doctor_ID],Medicals[Nurse_to_Patient_Ratio])</f>
        <v>16</v>
      </c>
      <c r="U582">
        <f>IFERROR(_xlfn.XLOOKUP(Patientsdetails9[[#This Row],[Patient_ID]],Emergency[Patient_ID],Emergency[ER_Visit_ID]),"No Visit")</f>
        <v>1240</v>
      </c>
    </row>
    <row r="583" spans="1:21">
      <c r="A583">
        <v>647</v>
      </c>
      <c r="B583" t="s">
        <v>660</v>
      </c>
      <c r="C583">
        <v>25</v>
      </c>
      <c r="D583" t="s">
        <v>12</v>
      </c>
      <c r="E583" t="s">
        <v>13</v>
      </c>
      <c r="F583">
        <v>16.16018024575688</v>
      </c>
      <c r="G583">
        <v>4</v>
      </c>
      <c r="H583">
        <v>7</v>
      </c>
      <c r="I583">
        <f>_xlfn.XLOOKUP(Patientsdetails9[[#This Row],[Patient_ID]],Hospitalvisits[Patient_ID],Hospitalvisits[Admission_Date])</f>
        <v>44689</v>
      </c>
      <c r="J583">
        <f>_xlfn.XLOOKUP(Patientsdetails9[[#This Row],[Patient_ID]],Hospitalvisits[Patient_ID],Hospitalvisits[Discharge_Date])</f>
        <v>44695</v>
      </c>
      <c r="K583">
        <f>Patientsdetails9[[#This Row],[Discharge Date]]-Patientsdetails9[[#This Row],[Admission Date]]</f>
        <v>6</v>
      </c>
      <c r="L583" t="str">
        <f>_xlfn.XLOOKUP(Patientsdetails9[[#This Row],[Patient_ID]],Hospitalvisits[Patient_ID],Hospitalvisits[Medical_Condition])</f>
        <v>Internal Bleeding</v>
      </c>
      <c r="M583" t="str">
        <f>_xlfn.XLOOKUP(Patientsdetails9[[#This Row],[Patient_ID]],Hospitalvisits[Patient_ID],Hospitalvisits[Department])</f>
        <v>Emergency</v>
      </c>
      <c r="N583">
        <f>_xlfn.XLOOKUP(Patientsdetails9[[#This Row],[Patient_ID]],Financials[Patient_ID],Financials[Total_Bill_Amount])</f>
        <v>14616</v>
      </c>
      <c r="O583">
        <f>VLOOKUP(Patientsdetails9[[#This Row],[Patient_ID]],Financials[],5,FALSE)</f>
        <v>12864.472384486389</v>
      </c>
      <c r="P583">
        <f>VLOOKUP(Patientsdetails9[[#This Row],[Patient_ID]],Financials[],6,FALSE)</f>
        <v>1751.5276155136071</v>
      </c>
      <c r="Q583" t="str">
        <f>+_xlfn.XLOOKUP(Patientsdetails9[[#This Row],[Patient_ID]],Hospitalvisits[Patient_ID],Hospitalvisits[Hospital_Bed])</f>
        <v>General Ward</v>
      </c>
      <c r="R583">
        <f>_xlfn.XLOOKUP(Patientsdetails9[[#This Row],[Patient_ID]],Hospitalvisits[Patient_ID],Hospitalvisits[Doctor_ID])</f>
        <v>14</v>
      </c>
      <c r="S583" t="str">
        <f>_xlfn.XLOOKUP(Patientsdetails9[[#This Row],[Doctor ID]],Medicals[Doctor_ID],Medicals[Department])</f>
        <v>Orthopedics</v>
      </c>
      <c r="T583">
        <f>_xlfn.XLOOKUP(Patientsdetails9[[#This Row],[Doctor ID]],Medicals[Doctor_ID],Medicals[Nurse_to_Patient_Ratio])</f>
        <v>15</v>
      </c>
      <c r="U583">
        <f>IFERROR(_xlfn.XLOOKUP(Patientsdetails9[[#This Row],[Patient_ID]],Emergency[Patient_ID],Emergency[ER_Visit_ID]),"No Visit")</f>
        <v>1123</v>
      </c>
    </row>
    <row r="584" spans="1:21">
      <c r="A584">
        <v>648</v>
      </c>
      <c r="B584" t="s">
        <v>661</v>
      </c>
      <c r="C584">
        <v>75</v>
      </c>
      <c r="D584" t="s">
        <v>9</v>
      </c>
      <c r="E584" t="s">
        <v>16</v>
      </c>
      <c r="F584">
        <v>30.208103021678159</v>
      </c>
      <c r="G584">
        <v>0</v>
      </c>
      <c r="H584">
        <v>8</v>
      </c>
      <c r="I584">
        <f>_xlfn.XLOOKUP(Patientsdetails9[[#This Row],[Patient_ID]],Hospitalvisits[Patient_ID],Hospitalvisits[Admission_Date])</f>
        <v>44695</v>
      </c>
      <c r="J584">
        <f>_xlfn.XLOOKUP(Patientsdetails9[[#This Row],[Patient_ID]],Hospitalvisits[Patient_ID],Hospitalvisits[Discharge_Date])</f>
        <v>44705</v>
      </c>
      <c r="K584">
        <f>Patientsdetails9[[#This Row],[Discharge Date]]-Patientsdetails9[[#This Row],[Admission Date]]</f>
        <v>10</v>
      </c>
      <c r="L584" t="str">
        <f>_xlfn.XLOOKUP(Patientsdetails9[[#This Row],[Patient_ID]],Hospitalvisits[Patient_ID],Hospitalvisits[Medical_Condition])</f>
        <v>Internal Bleeding</v>
      </c>
      <c r="M584" t="str">
        <f>_xlfn.XLOOKUP(Patientsdetails9[[#This Row],[Patient_ID]],Hospitalvisits[Patient_ID],Hospitalvisits[Department])</f>
        <v>Emergency</v>
      </c>
      <c r="N584">
        <f>_xlfn.XLOOKUP(Patientsdetails9[[#This Row],[Patient_ID]],Financials[Patient_ID],Financials[Total_Bill_Amount])</f>
        <v>25790</v>
      </c>
      <c r="O584">
        <f>VLOOKUP(Patientsdetails9[[#This Row],[Patient_ID]],Financials[],5,FALSE)</f>
        <v>13691.514704184539</v>
      </c>
      <c r="P584">
        <f>VLOOKUP(Patientsdetails9[[#This Row],[Patient_ID]],Financials[],6,FALSE)</f>
        <v>12098.485295815461</v>
      </c>
      <c r="Q584" t="str">
        <f>+_xlfn.XLOOKUP(Patientsdetails9[[#This Row],[Patient_ID]],Hospitalvisits[Patient_ID],Hospitalvisits[Hospital_Bed])</f>
        <v>General Ward</v>
      </c>
      <c r="R584">
        <f>_xlfn.XLOOKUP(Patientsdetails9[[#This Row],[Patient_ID]],Hospitalvisits[Patient_ID],Hospitalvisits[Doctor_ID])</f>
        <v>49</v>
      </c>
      <c r="S584" t="str">
        <f>_xlfn.XLOOKUP(Patientsdetails9[[#This Row],[Doctor ID]],Medicals[Doctor_ID],Medicals[Department])</f>
        <v>Oncology</v>
      </c>
      <c r="T584">
        <f>_xlfn.XLOOKUP(Patientsdetails9[[#This Row],[Doctor ID]],Medicals[Doctor_ID],Medicals[Nurse_to_Patient_Ratio])</f>
        <v>22</v>
      </c>
      <c r="U584" t="str">
        <f>IFERROR(_xlfn.XLOOKUP(Patientsdetails9[[#This Row],[Patient_ID]],Emergency[Patient_ID],Emergency[ER_Visit_ID]),"No Visit")</f>
        <v>No Visit</v>
      </c>
    </row>
    <row r="585" spans="1:21">
      <c r="A585">
        <v>649</v>
      </c>
      <c r="B585" t="s">
        <v>662</v>
      </c>
      <c r="C585">
        <v>49</v>
      </c>
      <c r="D585" t="s">
        <v>9</v>
      </c>
      <c r="E585" t="s">
        <v>10</v>
      </c>
      <c r="F585">
        <v>33.414914933640937</v>
      </c>
      <c r="G585">
        <v>0</v>
      </c>
      <c r="H585">
        <v>10</v>
      </c>
      <c r="I585">
        <f>_xlfn.XLOOKUP(Patientsdetails9[[#This Row],[Patient_ID]],Hospitalvisits[Patient_ID],Hospitalvisits[Admission_Date])</f>
        <v>44954</v>
      </c>
      <c r="J585">
        <f>_xlfn.XLOOKUP(Patientsdetails9[[#This Row],[Patient_ID]],Hospitalvisits[Patient_ID],Hospitalvisits[Discharge_Date])</f>
        <v>44956</v>
      </c>
      <c r="K585">
        <f>Patientsdetails9[[#This Row],[Discharge Date]]-Patientsdetails9[[#This Row],[Admission Date]]</f>
        <v>2</v>
      </c>
      <c r="L585" t="str">
        <f>_xlfn.XLOOKUP(Patientsdetails9[[#This Row],[Patient_ID]],Hospitalvisits[Patient_ID],Hospitalvisits[Medical_Condition])</f>
        <v>Allergies</v>
      </c>
      <c r="M585" t="str">
        <f>_xlfn.XLOOKUP(Patientsdetails9[[#This Row],[Patient_ID]],Hospitalvisits[Patient_ID],Hospitalvisits[Department])</f>
        <v>Pediatrics</v>
      </c>
      <c r="N585">
        <f>_xlfn.XLOOKUP(Patientsdetails9[[#This Row],[Patient_ID]],Financials[Patient_ID],Financials[Total_Bill_Amount])</f>
        <v>7156</v>
      </c>
      <c r="O585">
        <f>VLOOKUP(Patientsdetails9[[#This Row],[Patient_ID]],Financials[],5,FALSE)</f>
        <v>6137.1432539050256</v>
      </c>
      <c r="P585">
        <f>VLOOKUP(Patientsdetails9[[#This Row],[Patient_ID]],Financials[],6,FALSE)</f>
        <v>1018.856746094974</v>
      </c>
      <c r="Q585" t="str">
        <f>+_xlfn.XLOOKUP(Patientsdetails9[[#This Row],[Patient_ID]],Hospitalvisits[Patient_ID],Hospitalvisits[Hospital_Bed])</f>
        <v>ICU</v>
      </c>
      <c r="R585">
        <f>_xlfn.XLOOKUP(Patientsdetails9[[#This Row],[Patient_ID]],Hospitalvisits[Patient_ID],Hospitalvisits[Doctor_ID])</f>
        <v>162</v>
      </c>
      <c r="S585" t="str">
        <f>_xlfn.XLOOKUP(Patientsdetails9[[#This Row],[Doctor ID]],Medicals[Doctor_ID],Medicals[Department])</f>
        <v>Pediatrics</v>
      </c>
      <c r="T585">
        <f>_xlfn.XLOOKUP(Patientsdetails9[[#This Row],[Doctor ID]],Medicals[Doctor_ID],Medicals[Nurse_to_Patient_Ratio])</f>
        <v>7</v>
      </c>
      <c r="U585">
        <f>IFERROR(_xlfn.XLOOKUP(Patientsdetails9[[#This Row],[Patient_ID]],Emergency[Patient_ID],Emergency[ER_Visit_ID]),"No Visit")</f>
        <v>17</v>
      </c>
    </row>
    <row r="586" spans="1:21">
      <c r="A586">
        <v>650</v>
      </c>
      <c r="B586" t="s">
        <v>663</v>
      </c>
      <c r="C586">
        <v>26</v>
      </c>
      <c r="D586" t="s">
        <v>9</v>
      </c>
      <c r="E586" t="s">
        <v>13</v>
      </c>
      <c r="F586">
        <v>15.005375553350071</v>
      </c>
      <c r="G586">
        <v>5</v>
      </c>
      <c r="H586">
        <v>7</v>
      </c>
      <c r="I586">
        <f>_xlfn.XLOOKUP(Patientsdetails9[[#This Row],[Patient_ID]],Hospitalvisits[Patient_ID],Hospitalvisits[Admission_Date])</f>
        <v>44659</v>
      </c>
      <c r="J586">
        <f>_xlfn.XLOOKUP(Patientsdetails9[[#This Row],[Patient_ID]],Hospitalvisits[Patient_ID],Hospitalvisits[Discharge_Date])</f>
        <v>44663</v>
      </c>
      <c r="K586">
        <f>Patientsdetails9[[#This Row],[Discharge Date]]-Patientsdetails9[[#This Row],[Admission Date]]</f>
        <v>4</v>
      </c>
      <c r="L586" t="str">
        <f>_xlfn.XLOOKUP(Patientsdetails9[[#This Row],[Patient_ID]],Hospitalvisits[Patient_ID],Hospitalvisits[Medical_Condition])</f>
        <v>Seizures</v>
      </c>
      <c r="M586" t="str">
        <f>_xlfn.XLOOKUP(Patientsdetails9[[#This Row],[Patient_ID]],Hospitalvisits[Patient_ID],Hospitalvisits[Department])</f>
        <v>Neurology</v>
      </c>
      <c r="N586">
        <f>_xlfn.XLOOKUP(Patientsdetails9[[#This Row],[Patient_ID]],Financials[Patient_ID],Financials[Total_Bill_Amount])</f>
        <v>5366</v>
      </c>
      <c r="O586">
        <f>VLOOKUP(Patientsdetails9[[#This Row],[Patient_ID]],Financials[],5,FALSE)</f>
        <v>3340.9428477865372</v>
      </c>
      <c r="P586">
        <f>VLOOKUP(Patientsdetails9[[#This Row],[Patient_ID]],Financials[],6,FALSE)</f>
        <v>2025.057152213463</v>
      </c>
      <c r="Q586" t="str">
        <f>+_xlfn.XLOOKUP(Patientsdetails9[[#This Row],[Patient_ID]],Hospitalvisits[Patient_ID],Hospitalvisits[Hospital_Bed])</f>
        <v>Semi-Private Room</v>
      </c>
      <c r="R586">
        <f>_xlfn.XLOOKUP(Patientsdetails9[[#This Row],[Patient_ID]],Hospitalvisits[Patient_ID],Hospitalvisits[Doctor_ID])</f>
        <v>73</v>
      </c>
      <c r="S586" t="str">
        <f>_xlfn.XLOOKUP(Patientsdetails9[[#This Row],[Doctor ID]],Medicals[Doctor_ID],Medicals[Department])</f>
        <v>Neurology</v>
      </c>
      <c r="T586">
        <f>_xlfn.XLOOKUP(Patientsdetails9[[#This Row],[Doctor ID]],Medicals[Doctor_ID],Medicals[Nurse_to_Patient_Ratio])</f>
        <v>8</v>
      </c>
      <c r="U586" t="str">
        <f>IFERROR(_xlfn.XLOOKUP(Patientsdetails9[[#This Row],[Patient_ID]],Emergency[Patient_ID],Emergency[ER_Visit_ID]),"No Visit")</f>
        <v>No Visit</v>
      </c>
    </row>
    <row r="587" spans="1:21">
      <c r="A587">
        <v>651</v>
      </c>
      <c r="B587" t="s">
        <v>664</v>
      </c>
      <c r="C587">
        <v>5</v>
      </c>
      <c r="D587" t="s">
        <v>9</v>
      </c>
      <c r="E587" t="s">
        <v>18</v>
      </c>
      <c r="F587">
        <v>30.124434097175101</v>
      </c>
      <c r="G587">
        <v>1</v>
      </c>
      <c r="H587">
        <v>9</v>
      </c>
      <c r="I587">
        <f>_xlfn.XLOOKUP(Patientsdetails9[[#This Row],[Patient_ID]],Hospitalvisits[Patient_ID],Hospitalvisits[Admission_Date])</f>
        <v>44814</v>
      </c>
      <c r="J587">
        <f>_xlfn.XLOOKUP(Patientsdetails9[[#This Row],[Patient_ID]],Hospitalvisits[Patient_ID],Hospitalvisits[Discharge_Date])</f>
        <v>44816</v>
      </c>
      <c r="K587">
        <f>Patientsdetails9[[#This Row],[Discharge Date]]-Patientsdetails9[[#This Row],[Admission Date]]</f>
        <v>2</v>
      </c>
      <c r="L587" t="str">
        <f>_xlfn.XLOOKUP(Patientsdetails9[[#This Row],[Patient_ID]],Hospitalvisits[Patient_ID],Hospitalvisits[Medical_Condition])</f>
        <v>Fracture</v>
      </c>
      <c r="M587" t="str">
        <f>_xlfn.XLOOKUP(Patientsdetails9[[#This Row],[Patient_ID]],Hospitalvisits[Patient_ID],Hospitalvisits[Department])</f>
        <v>Orthopedics</v>
      </c>
      <c r="N587">
        <f>_xlfn.XLOOKUP(Patientsdetails9[[#This Row],[Patient_ID]],Financials[Patient_ID],Financials[Total_Bill_Amount])</f>
        <v>27955</v>
      </c>
      <c r="O587">
        <f>VLOOKUP(Patientsdetails9[[#This Row],[Patient_ID]],Financials[],5,FALSE)</f>
        <v>14377.578341749761</v>
      </c>
      <c r="P587">
        <f>VLOOKUP(Patientsdetails9[[#This Row],[Patient_ID]],Financials[],6,FALSE)</f>
        <v>13577.421658250239</v>
      </c>
      <c r="Q587" t="str">
        <f>+_xlfn.XLOOKUP(Patientsdetails9[[#This Row],[Patient_ID]],Hospitalvisits[Patient_ID],Hospitalvisits[Hospital_Bed])</f>
        <v>Private Room</v>
      </c>
      <c r="R587">
        <f>_xlfn.XLOOKUP(Patientsdetails9[[#This Row],[Patient_ID]],Hospitalvisits[Patient_ID],Hospitalvisits[Doctor_ID])</f>
        <v>175</v>
      </c>
      <c r="S587" t="str">
        <f>_xlfn.XLOOKUP(Patientsdetails9[[#This Row],[Doctor ID]],Medicals[Doctor_ID],Medicals[Department])</f>
        <v>Pediatrics</v>
      </c>
      <c r="T587">
        <f>_xlfn.XLOOKUP(Patientsdetails9[[#This Row],[Doctor ID]],Medicals[Doctor_ID],Medicals[Nurse_to_Patient_Ratio])</f>
        <v>21</v>
      </c>
      <c r="U587">
        <f>IFERROR(_xlfn.XLOOKUP(Patientsdetails9[[#This Row],[Patient_ID]],Emergency[Patient_ID],Emergency[ER_Visit_ID]),"No Visit")</f>
        <v>299</v>
      </c>
    </row>
    <row r="588" spans="1:21">
      <c r="A588">
        <v>652</v>
      </c>
      <c r="B588" t="s">
        <v>665</v>
      </c>
      <c r="C588">
        <v>63</v>
      </c>
      <c r="D588" t="s">
        <v>9</v>
      </c>
      <c r="E588" t="s">
        <v>10</v>
      </c>
      <c r="F588">
        <v>37.233177738737709</v>
      </c>
      <c r="G588">
        <v>3</v>
      </c>
      <c r="H588">
        <v>2</v>
      </c>
      <c r="I588">
        <f>_xlfn.XLOOKUP(Patientsdetails9[[#This Row],[Patient_ID]],Hospitalvisits[Patient_ID],Hospitalvisits[Admission_Date])</f>
        <v>44702</v>
      </c>
      <c r="J588">
        <f>_xlfn.XLOOKUP(Patientsdetails9[[#This Row],[Patient_ID]],Hospitalvisits[Patient_ID],Hospitalvisits[Discharge_Date])</f>
        <v>44704</v>
      </c>
      <c r="K588">
        <f>Patientsdetails9[[#This Row],[Discharge Date]]-Patientsdetails9[[#This Row],[Admission Date]]</f>
        <v>2</v>
      </c>
      <c r="L588" t="str">
        <f>_xlfn.XLOOKUP(Patientsdetails9[[#This Row],[Patient_ID]],Hospitalvisits[Patient_ID],Hospitalvisits[Medical_Condition])</f>
        <v>Fracture</v>
      </c>
      <c r="M588" t="str">
        <f>_xlfn.XLOOKUP(Patientsdetails9[[#This Row],[Patient_ID]],Hospitalvisits[Patient_ID],Hospitalvisits[Department])</f>
        <v>Orthopedics</v>
      </c>
      <c r="N588">
        <f>_xlfn.XLOOKUP(Patientsdetails9[[#This Row],[Patient_ID]],Financials[Patient_ID],Financials[Total_Bill_Amount])</f>
        <v>24970</v>
      </c>
      <c r="O588">
        <f>VLOOKUP(Patientsdetails9[[#This Row],[Patient_ID]],Financials[],5,FALSE)</f>
        <v>18246.84126260566</v>
      </c>
      <c r="P588">
        <f>VLOOKUP(Patientsdetails9[[#This Row],[Patient_ID]],Financials[],6,FALSE)</f>
        <v>6723.1587373943403</v>
      </c>
      <c r="Q588" t="str">
        <f>+_xlfn.XLOOKUP(Patientsdetails9[[#This Row],[Patient_ID]],Hospitalvisits[Patient_ID],Hospitalvisits[Hospital_Bed])</f>
        <v>Semi-Private Room</v>
      </c>
      <c r="R588">
        <f>_xlfn.XLOOKUP(Patientsdetails9[[#This Row],[Patient_ID]],Hospitalvisits[Patient_ID],Hospitalvisits[Doctor_ID])</f>
        <v>157</v>
      </c>
      <c r="S588" t="str">
        <f>_xlfn.XLOOKUP(Patientsdetails9[[#This Row],[Doctor ID]],Medicals[Doctor_ID],Medicals[Department])</f>
        <v>Cardiology</v>
      </c>
      <c r="T588">
        <f>_xlfn.XLOOKUP(Patientsdetails9[[#This Row],[Doctor ID]],Medicals[Doctor_ID],Medicals[Nurse_to_Patient_Ratio])</f>
        <v>26</v>
      </c>
      <c r="U588">
        <f>IFERROR(_xlfn.XLOOKUP(Patientsdetails9[[#This Row],[Patient_ID]],Emergency[Patient_ID],Emergency[ER_Visit_ID]),"No Visit")</f>
        <v>1297</v>
      </c>
    </row>
    <row r="589" spans="1:21">
      <c r="A589">
        <v>653</v>
      </c>
      <c r="B589" t="s">
        <v>666</v>
      </c>
      <c r="C589">
        <v>78</v>
      </c>
      <c r="D589" t="s">
        <v>9</v>
      </c>
      <c r="E589" t="s">
        <v>10</v>
      </c>
      <c r="F589">
        <v>35.716434354124829</v>
      </c>
      <c r="G589">
        <v>4</v>
      </c>
      <c r="H589">
        <v>3</v>
      </c>
      <c r="I589">
        <f>_xlfn.XLOOKUP(Patientsdetails9[[#This Row],[Patient_ID]],Hospitalvisits[Patient_ID],Hospitalvisits[Admission_Date])</f>
        <v>44886</v>
      </c>
      <c r="J589">
        <f>_xlfn.XLOOKUP(Patientsdetails9[[#This Row],[Patient_ID]],Hospitalvisits[Patient_ID],Hospitalvisits[Discharge_Date])</f>
        <v>44899</v>
      </c>
      <c r="K589">
        <f>Patientsdetails9[[#This Row],[Discharge Date]]-Patientsdetails9[[#This Row],[Admission Date]]</f>
        <v>13</v>
      </c>
      <c r="L589" t="str">
        <f>_xlfn.XLOOKUP(Patientsdetails9[[#This Row],[Patient_ID]],Hospitalvisits[Patient_ID],Hospitalvisits[Medical_Condition])</f>
        <v>Cancer</v>
      </c>
      <c r="M589" t="str">
        <f>_xlfn.XLOOKUP(Patientsdetails9[[#This Row],[Patient_ID]],Hospitalvisits[Patient_ID],Hospitalvisits[Department])</f>
        <v>Oncology</v>
      </c>
      <c r="N589">
        <f>_xlfn.XLOOKUP(Patientsdetails9[[#This Row],[Patient_ID]],Financials[Patient_ID],Financials[Total_Bill_Amount])</f>
        <v>39911</v>
      </c>
      <c r="O589">
        <f>VLOOKUP(Patientsdetails9[[#This Row],[Patient_ID]],Financials[],5,FALSE)</f>
        <v>20021.479061675989</v>
      </c>
      <c r="P589">
        <f>VLOOKUP(Patientsdetails9[[#This Row],[Patient_ID]],Financials[],6,FALSE)</f>
        <v>19889.520938324011</v>
      </c>
      <c r="Q589" t="str">
        <f>+_xlfn.XLOOKUP(Patientsdetails9[[#This Row],[Patient_ID]],Hospitalvisits[Patient_ID],Hospitalvisits[Hospital_Bed])</f>
        <v>General Ward</v>
      </c>
      <c r="R589">
        <f>_xlfn.XLOOKUP(Patientsdetails9[[#This Row],[Patient_ID]],Hospitalvisits[Patient_ID],Hospitalvisits[Doctor_ID])</f>
        <v>101</v>
      </c>
      <c r="S589" t="str">
        <f>_xlfn.XLOOKUP(Patientsdetails9[[#This Row],[Doctor ID]],Medicals[Doctor_ID],Medicals[Department])</f>
        <v>Oncology</v>
      </c>
      <c r="T589">
        <f>_xlfn.XLOOKUP(Patientsdetails9[[#This Row],[Doctor ID]],Medicals[Doctor_ID],Medicals[Nurse_to_Patient_Ratio])</f>
        <v>17</v>
      </c>
      <c r="U589" t="str">
        <f>IFERROR(_xlfn.XLOOKUP(Patientsdetails9[[#This Row],[Patient_ID]],Emergency[Patient_ID],Emergency[ER_Visit_ID]),"No Visit")</f>
        <v>No Visit</v>
      </c>
    </row>
    <row r="590" spans="1:21">
      <c r="A590">
        <v>655</v>
      </c>
      <c r="B590" t="s">
        <v>668</v>
      </c>
      <c r="C590">
        <v>12</v>
      </c>
      <c r="D590" t="s">
        <v>12</v>
      </c>
      <c r="E590" t="s">
        <v>18</v>
      </c>
      <c r="F590">
        <v>34.15682967832322</v>
      </c>
      <c r="G590">
        <v>1</v>
      </c>
      <c r="H590">
        <v>4</v>
      </c>
      <c r="I590">
        <f>_xlfn.XLOOKUP(Patientsdetails9[[#This Row],[Patient_ID]],Hospitalvisits[Patient_ID],Hospitalvisits[Admission_Date])</f>
        <v>45041</v>
      </c>
      <c r="J590">
        <f>_xlfn.XLOOKUP(Patientsdetails9[[#This Row],[Patient_ID]],Hospitalvisits[Patient_ID],Hospitalvisits[Discharge_Date])</f>
        <v>45047</v>
      </c>
      <c r="K590">
        <f>Patientsdetails9[[#This Row],[Discharge Date]]-Patientsdetails9[[#This Row],[Admission Date]]</f>
        <v>6</v>
      </c>
      <c r="L590" t="str">
        <f>_xlfn.XLOOKUP(Patientsdetails9[[#This Row],[Patient_ID]],Hospitalvisits[Patient_ID],Hospitalvisits[Medical_Condition])</f>
        <v>Heart Attack (STEMI)</v>
      </c>
      <c r="M590" t="str">
        <f>_xlfn.XLOOKUP(Patientsdetails9[[#This Row],[Patient_ID]],Hospitalvisits[Patient_ID],Hospitalvisits[Department])</f>
        <v>Cardiology</v>
      </c>
      <c r="N590">
        <f>_xlfn.XLOOKUP(Patientsdetails9[[#This Row],[Patient_ID]],Financials[Patient_ID],Financials[Total_Bill_Amount])</f>
        <v>11934</v>
      </c>
      <c r="O590">
        <f>VLOOKUP(Patientsdetails9[[#This Row],[Patient_ID]],Financials[],5,FALSE)</f>
        <v>10577.96868855753</v>
      </c>
      <c r="P590">
        <f>VLOOKUP(Patientsdetails9[[#This Row],[Patient_ID]],Financials[],6,FALSE)</f>
        <v>1356.031311442473</v>
      </c>
      <c r="Q590" t="str">
        <f>+_xlfn.XLOOKUP(Patientsdetails9[[#This Row],[Patient_ID]],Hospitalvisits[Patient_ID],Hospitalvisits[Hospital_Bed])</f>
        <v>ICU</v>
      </c>
      <c r="R590">
        <f>_xlfn.XLOOKUP(Patientsdetails9[[#This Row],[Patient_ID]],Hospitalvisits[Patient_ID],Hospitalvisits[Doctor_ID])</f>
        <v>145</v>
      </c>
      <c r="S590" t="str">
        <f>_xlfn.XLOOKUP(Patientsdetails9[[#This Row],[Doctor ID]],Medicals[Doctor_ID],Medicals[Department])</f>
        <v>Cardiology</v>
      </c>
      <c r="T590">
        <f>_xlfn.XLOOKUP(Patientsdetails9[[#This Row],[Doctor ID]],Medicals[Doctor_ID],Medicals[Nurse_to_Patient_Ratio])</f>
        <v>24</v>
      </c>
      <c r="U590">
        <f>IFERROR(_xlfn.XLOOKUP(Patientsdetails9[[#This Row],[Patient_ID]],Emergency[Patient_ID],Emergency[ER_Visit_ID]),"No Visit")</f>
        <v>432</v>
      </c>
    </row>
    <row r="591" spans="1:21">
      <c r="A591">
        <v>656</v>
      </c>
      <c r="B591" t="s">
        <v>669</v>
      </c>
      <c r="C591">
        <v>40</v>
      </c>
      <c r="D591" t="s">
        <v>9</v>
      </c>
      <c r="E591" t="s">
        <v>10</v>
      </c>
      <c r="F591">
        <v>38.521337342154737</v>
      </c>
      <c r="G591">
        <v>2</v>
      </c>
      <c r="H591">
        <v>9</v>
      </c>
      <c r="I591">
        <f>_xlfn.XLOOKUP(Patientsdetails9[[#This Row],[Patient_ID]],Hospitalvisits[Patient_ID],Hospitalvisits[Admission_Date])</f>
        <v>44782</v>
      </c>
      <c r="J591">
        <f>_xlfn.XLOOKUP(Patientsdetails9[[#This Row],[Patient_ID]],Hospitalvisits[Patient_ID],Hospitalvisits[Discharge_Date])</f>
        <v>44788</v>
      </c>
      <c r="K591">
        <f>Patientsdetails9[[#This Row],[Discharge Date]]-Patientsdetails9[[#This Row],[Admission Date]]</f>
        <v>6</v>
      </c>
      <c r="L591" t="str">
        <f>_xlfn.XLOOKUP(Patientsdetails9[[#This Row],[Patient_ID]],Hospitalvisits[Patient_ID],Hospitalvisits[Medical_Condition])</f>
        <v>Heart Disease</v>
      </c>
      <c r="M591" t="str">
        <f>_xlfn.XLOOKUP(Patientsdetails9[[#This Row],[Patient_ID]],Hospitalvisits[Patient_ID],Hospitalvisits[Department])</f>
        <v>Cardiology</v>
      </c>
      <c r="N591">
        <f>_xlfn.XLOOKUP(Patientsdetails9[[#This Row],[Patient_ID]],Financials[Patient_ID],Financials[Total_Bill_Amount])</f>
        <v>9815</v>
      </c>
      <c r="O591">
        <f>VLOOKUP(Patientsdetails9[[#This Row],[Patient_ID]],Financials[],5,FALSE)</f>
        <v>7497.0967785066341</v>
      </c>
      <c r="P591">
        <f>VLOOKUP(Patientsdetails9[[#This Row],[Patient_ID]],Financials[],6,FALSE)</f>
        <v>2317.9032214933659</v>
      </c>
      <c r="Q591" t="str">
        <f>+_xlfn.XLOOKUP(Patientsdetails9[[#This Row],[Patient_ID]],Hospitalvisits[Patient_ID],Hospitalvisits[Hospital_Bed])</f>
        <v>General Ward</v>
      </c>
      <c r="R591">
        <f>_xlfn.XLOOKUP(Patientsdetails9[[#This Row],[Patient_ID]],Hospitalvisits[Patient_ID],Hospitalvisits[Doctor_ID])</f>
        <v>175</v>
      </c>
      <c r="S591" t="str">
        <f>_xlfn.XLOOKUP(Patientsdetails9[[#This Row],[Doctor ID]],Medicals[Doctor_ID],Medicals[Department])</f>
        <v>Pediatrics</v>
      </c>
      <c r="T591">
        <f>_xlfn.XLOOKUP(Patientsdetails9[[#This Row],[Doctor ID]],Medicals[Doctor_ID],Medicals[Nurse_to_Patient_Ratio])</f>
        <v>21</v>
      </c>
      <c r="U591">
        <f>IFERROR(_xlfn.XLOOKUP(Patientsdetails9[[#This Row],[Patient_ID]],Emergency[Patient_ID],Emergency[ER_Visit_ID]),"No Visit")</f>
        <v>118</v>
      </c>
    </row>
    <row r="592" spans="1:21">
      <c r="A592">
        <v>657</v>
      </c>
      <c r="B592" t="s">
        <v>670</v>
      </c>
      <c r="C592">
        <v>16</v>
      </c>
      <c r="D592" t="s">
        <v>9</v>
      </c>
      <c r="E592" t="s">
        <v>13</v>
      </c>
      <c r="F592">
        <v>39.530147592726387</v>
      </c>
      <c r="G592">
        <v>2</v>
      </c>
      <c r="H592">
        <v>10</v>
      </c>
      <c r="I592">
        <f>_xlfn.XLOOKUP(Patientsdetails9[[#This Row],[Patient_ID]],Hospitalvisits[Patient_ID],Hospitalvisits[Admission_Date])</f>
        <v>44600</v>
      </c>
      <c r="J592">
        <f>_xlfn.XLOOKUP(Patientsdetails9[[#This Row],[Patient_ID]],Hospitalvisits[Patient_ID],Hospitalvisits[Discharge_Date])</f>
        <v>44609</v>
      </c>
      <c r="K592">
        <f>Patientsdetails9[[#This Row],[Discharge Date]]-Patientsdetails9[[#This Row],[Admission Date]]</f>
        <v>9</v>
      </c>
      <c r="L592" t="str">
        <f>_xlfn.XLOOKUP(Patientsdetails9[[#This Row],[Patient_ID]],Hospitalvisits[Patient_ID],Hospitalvisits[Medical_Condition])</f>
        <v>Stroke</v>
      </c>
      <c r="M592" t="str">
        <f>_xlfn.XLOOKUP(Patientsdetails9[[#This Row],[Patient_ID]],Hospitalvisits[Patient_ID],Hospitalvisits[Department])</f>
        <v>Neurology</v>
      </c>
      <c r="N592">
        <f>_xlfn.XLOOKUP(Patientsdetails9[[#This Row],[Patient_ID]],Financials[Patient_ID],Financials[Total_Bill_Amount])</f>
        <v>17034</v>
      </c>
      <c r="O592">
        <f>VLOOKUP(Patientsdetails9[[#This Row],[Patient_ID]],Financials[],5,FALSE)</f>
        <v>9437.566704895944</v>
      </c>
      <c r="P592">
        <f>VLOOKUP(Patientsdetails9[[#This Row],[Patient_ID]],Financials[],6,FALSE)</f>
        <v>7596.433295104056</v>
      </c>
      <c r="Q592" t="str">
        <f>+_xlfn.XLOOKUP(Patientsdetails9[[#This Row],[Patient_ID]],Hospitalvisits[Patient_ID],Hospitalvisits[Hospital_Bed])</f>
        <v>Private Room</v>
      </c>
      <c r="R592">
        <f>_xlfn.XLOOKUP(Patientsdetails9[[#This Row],[Patient_ID]],Hospitalvisits[Patient_ID],Hospitalvisits[Doctor_ID])</f>
        <v>85</v>
      </c>
      <c r="S592" t="str">
        <f>_xlfn.XLOOKUP(Patientsdetails9[[#This Row],[Doctor ID]],Medicals[Doctor_ID],Medicals[Department])</f>
        <v>Pediatrics</v>
      </c>
      <c r="T592">
        <f>_xlfn.XLOOKUP(Patientsdetails9[[#This Row],[Doctor ID]],Medicals[Doctor_ID],Medicals[Nurse_to_Patient_Ratio])</f>
        <v>21</v>
      </c>
      <c r="U592">
        <f>IFERROR(_xlfn.XLOOKUP(Patientsdetails9[[#This Row],[Patient_ID]],Emergency[Patient_ID],Emergency[ER_Visit_ID]),"No Visit")</f>
        <v>548</v>
      </c>
    </row>
    <row r="593" spans="1:21">
      <c r="A593">
        <v>658</v>
      </c>
      <c r="B593" t="s">
        <v>671</v>
      </c>
      <c r="C593">
        <v>23</v>
      </c>
      <c r="D593" t="s">
        <v>9</v>
      </c>
      <c r="E593" t="s">
        <v>16</v>
      </c>
      <c r="F593">
        <v>18.297051330512879</v>
      </c>
      <c r="G593">
        <v>3</v>
      </c>
      <c r="H593">
        <v>1</v>
      </c>
      <c r="I593">
        <f>_xlfn.XLOOKUP(Patientsdetails9[[#This Row],[Patient_ID]],Hospitalvisits[Patient_ID],Hospitalvisits[Admission_Date])</f>
        <v>44601</v>
      </c>
      <c r="J593">
        <f>_xlfn.XLOOKUP(Patientsdetails9[[#This Row],[Patient_ID]],Hospitalvisits[Patient_ID],Hospitalvisits[Discharge_Date])</f>
        <v>44607</v>
      </c>
      <c r="K593">
        <f>Patientsdetails9[[#This Row],[Discharge Date]]-Patientsdetails9[[#This Row],[Admission Date]]</f>
        <v>6</v>
      </c>
      <c r="L593" t="str">
        <f>_xlfn.XLOOKUP(Patientsdetails9[[#This Row],[Patient_ID]],Hospitalvisits[Patient_ID],Hospitalvisits[Medical_Condition])</f>
        <v>Heart Disease</v>
      </c>
      <c r="M593" t="str">
        <f>_xlfn.XLOOKUP(Patientsdetails9[[#This Row],[Patient_ID]],Hospitalvisits[Patient_ID],Hospitalvisits[Department])</f>
        <v>Cardiology</v>
      </c>
      <c r="N593">
        <f>_xlfn.XLOOKUP(Patientsdetails9[[#This Row],[Patient_ID]],Financials[Patient_ID],Financials[Total_Bill_Amount])</f>
        <v>5501</v>
      </c>
      <c r="O593">
        <f>VLOOKUP(Patientsdetails9[[#This Row],[Patient_ID]],Financials[],5,FALSE)</f>
        <v>4157.7622603593718</v>
      </c>
      <c r="P593">
        <f>VLOOKUP(Patientsdetails9[[#This Row],[Patient_ID]],Financials[],6,FALSE)</f>
        <v>1343.237739640628</v>
      </c>
      <c r="Q593" t="str">
        <f>+_xlfn.XLOOKUP(Patientsdetails9[[#This Row],[Patient_ID]],Hospitalvisits[Patient_ID],Hospitalvisits[Hospital_Bed])</f>
        <v>Semi-Private Room</v>
      </c>
      <c r="R593">
        <f>_xlfn.XLOOKUP(Patientsdetails9[[#This Row],[Patient_ID]],Hospitalvisits[Patient_ID],Hospitalvisits[Doctor_ID])</f>
        <v>128</v>
      </c>
      <c r="S593" t="str">
        <f>_xlfn.XLOOKUP(Patientsdetails9[[#This Row],[Doctor ID]],Medicals[Doctor_ID],Medicals[Department])</f>
        <v>Pediatrics</v>
      </c>
      <c r="T593">
        <f>_xlfn.XLOOKUP(Patientsdetails9[[#This Row],[Doctor ID]],Medicals[Doctor_ID],Medicals[Nurse_to_Patient_Ratio])</f>
        <v>15</v>
      </c>
      <c r="U593">
        <f>IFERROR(_xlfn.XLOOKUP(Patientsdetails9[[#This Row],[Patient_ID]],Emergency[Patient_ID],Emergency[ER_Visit_ID]),"No Visit")</f>
        <v>179</v>
      </c>
    </row>
    <row r="594" spans="1:21">
      <c r="A594">
        <v>659</v>
      </c>
      <c r="B594" t="s">
        <v>672</v>
      </c>
      <c r="C594">
        <v>27</v>
      </c>
      <c r="D594" t="s">
        <v>9</v>
      </c>
      <c r="E594" t="s">
        <v>18</v>
      </c>
      <c r="F594">
        <v>26.972509652280859</v>
      </c>
      <c r="G594">
        <v>5</v>
      </c>
      <c r="H594">
        <v>5</v>
      </c>
      <c r="I594">
        <f>_xlfn.XLOOKUP(Patientsdetails9[[#This Row],[Patient_ID]],Hospitalvisits[Patient_ID],Hospitalvisits[Admission_Date])</f>
        <v>44898</v>
      </c>
      <c r="J594">
        <f>_xlfn.XLOOKUP(Patientsdetails9[[#This Row],[Patient_ID]],Hospitalvisits[Patient_ID],Hospitalvisits[Discharge_Date])</f>
        <v>44902</v>
      </c>
      <c r="K594">
        <f>Patientsdetails9[[#This Row],[Discharge Date]]-Patientsdetails9[[#This Row],[Admission Date]]</f>
        <v>4</v>
      </c>
      <c r="L594" t="str">
        <f>_xlfn.XLOOKUP(Patientsdetails9[[#This Row],[Patient_ID]],Hospitalvisits[Patient_ID],Hospitalvisits[Medical_Condition])</f>
        <v>Arthritis</v>
      </c>
      <c r="M594" t="str">
        <f>_xlfn.XLOOKUP(Patientsdetails9[[#This Row],[Patient_ID]],Hospitalvisits[Patient_ID],Hospitalvisits[Department])</f>
        <v>Orthopedics</v>
      </c>
      <c r="N594">
        <f>_xlfn.XLOOKUP(Patientsdetails9[[#This Row],[Patient_ID]],Financials[Patient_ID],Financials[Total_Bill_Amount])</f>
        <v>14712</v>
      </c>
      <c r="O594">
        <f>VLOOKUP(Patientsdetails9[[#This Row],[Patient_ID]],Financials[],5,FALSE)</f>
        <v>10895.928416649889</v>
      </c>
      <c r="P594">
        <f>VLOOKUP(Patientsdetails9[[#This Row],[Patient_ID]],Financials[],6,FALSE)</f>
        <v>3816.071583350109</v>
      </c>
      <c r="Q594" t="str">
        <f>+_xlfn.XLOOKUP(Patientsdetails9[[#This Row],[Patient_ID]],Hospitalvisits[Patient_ID],Hospitalvisits[Hospital_Bed])</f>
        <v>ICU</v>
      </c>
      <c r="R594">
        <f>_xlfn.XLOOKUP(Patientsdetails9[[#This Row],[Patient_ID]],Hospitalvisits[Patient_ID],Hospitalvisits[Doctor_ID])</f>
        <v>64</v>
      </c>
      <c r="S594" t="str">
        <f>_xlfn.XLOOKUP(Patientsdetails9[[#This Row],[Doctor ID]],Medicals[Doctor_ID],Medicals[Department])</f>
        <v>Neurology</v>
      </c>
      <c r="T594">
        <f>_xlfn.XLOOKUP(Patientsdetails9[[#This Row],[Doctor ID]],Medicals[Doctor_ID],Medicals[Nurse_to_Patient_Ratio])</f>
        <v>5</v>
      </c>
      <c r="U594">
        <f>IFERROR(_xlfn.XLOOKUP(Patientsdetails9[[#This Row],[Patient_ID]],Emergency[Patient_ID],Emergency[ER_Visit_ID]),"No Visit")</f>
        <v>883</v>
      </c>
    </row>
    <row r="595" spans="1:21">
      <c r="A595">
        <v>660</v>
      </c>
      <c r="B595" t="s">
        <v>673</v>
      </c>
      <c r="C595">
        <v>31</v>
      </c>
      <c r="D595" t="s">
        <v>9</v>
      </c>
      <c r="E595" t="s">
        <v>18</v>
      </c>
      <c r="F595">
        <v>17.1981702619759</v>
      </c>
      <c r="G595">
        <v>4</v>
      </c>
      <c r="H595">
        <v>9</v>
      </c>
      <c r="I595">
        <f>_xlfn.XLOOKUP(Patientsdetails9[[#This Row],[Patient_ID]],Hospitalvisits[Patient_ID],Hospitalvisits[Admission_Date])</f>
        <v>44913</v>
      </c>
      <c r="J595">
        <f>_xlfn.XLOOKUP(Patientsdetails9[[#This Row],[Patient_ID]],Hospitalvisits[Patient_ID],Hospitalvisits[Discharge_Date])</f>
        <v>44917</v>
      </c>
      <c r="K595">
        <f>Patientsdetails9[[#This Row],[Discharge Date]]-Patientsdetails9[[#This Row],[Admission Date]]</f>
        <v>4</v>
      </c>
      <c r="L595" t="str">
        <f>_xlfn.XLOOKUP(Patientsdetails9[[#This Row],[Patient_ID]],Hospitalvisits[Patient_ID],Hospitalvisits[Medical_Condition])</f>
        <v>Seizures</v>
      </c>
      <c r="M595" t="str">
        <f>_xlfn.XLOOKUP(Patientsdetails9[[#This Row],[Patient_ID]],Hospitalvisits[Patient_ID],Hospitalvisits[Department])</f>
        <v>Neurology</v>
      </c>
      <c r="N595">
        <f>_xlfn.XLOOKUP(Patientsdetails9[[#This Row],[Patient_ID]],Financials[Patient_ID],Financials[Total_Bill_Amount])</f>
        <v>42054</v>
      </c>
      <c r="O595">
        <f>VLOOKUP(Patientsdetails9[[#This Row],[Patient_ID]],Financials[],5,FALSE)</f>
        <v>34214.39629753599</v>
      </c>
      <c r="P595">
        <f>VLOOKUP(Patientsdetails9[[#This Row],[Patient_ID]],Financials[],6,FALSE)</f>
        <v>7839.60370246401</v>
      </c>
      <c r="Q595" t="str">
        <f>+_xlfn.XLOOKUP(Patientsdetails9[[#This Row],[Patient_ID]],Hospitalvisits[Patient_ID],Hospitalvisits[Hospital_Bed])</f>
        <v>Semi-Private Room</v>
      </c>
      <c r="R595">
        <f>_xlfn.XLOOKUP(Patientsdetails9[[#This Row],[Patient_ID]],Hospitalvisits[Patient_ID],Hospitalvisits[Doctor_ID])</f>
        <v>44</v>
      </c>
      <c r="S595" t="str">
        <f>_xlfn.XLOOKUP(Patientsdetails9[[#This Row],[Doctor ID]],Medicals[Doctor_ID],Medicals[Department])</f>
        <v>Emergency</v>
      </c>
      <c r="T595">
        <f>_xlfn.XLOOKUP(Patientsdetails9[[#This Row],[Doctor ID]],Medicals[Doctor_ID],Medicals[Nurse_to_Patient_Ratio])</f>
        <v>23</v>
      </c>
      <c r="U595">
        <f>IFERROR(_xlfn.XLOOKUP(Patientsdetails9[[#This Row],[Patient_ID]],Emergency[Patient_ID],Emergency[ER_Visit_ID]),"No Visit")</f>
        <v>853</v>
      </c>
    </row>
    <row r="596" spans="1:21">
      <c r="A596">
        <v>661</v>
      </c>
      <c r="B596" t="s">
        <v>674</v>
      </c>
      <c r="C596">
        <v>16</v>
      </c>
      <c r="D596" t="s">
        <v>9</v>
      </c>
      <c r="E596" t="s">
        <v>10</v>
      </c>
      <c r="F596">
        <v>23.655466956209629</v>
      </c>
      <c r="G596">
        <v>2</v>
      </c>
      <c r="H596">
        <v>4</v>
      </c>
      <c r="I596">
        <f>_xlfn.XLOOKUP(Patientsdetails9[[#This Row],[Patient_ID]],Hospitalvisits[Patient_ID],Hospitalvisits[Admission_Date])</f>
        <v>45280</v>
      </c>
      <c r="J596">
        <f>_xlfn.XLOOKUP(Patientsdetails9[[#This Row],[Patient_ID]],Hospitalvisits[Patient_ID],Hospitalvisits[Discharge_Date])</f>
        <v>45283</v>
      </c>
      <c r="K596">
        <f>Patientsdetails9[[#This Row],[Discharge Date]]-Patientsdetails9[[#This Row],[Admission Date]]</f>
        <v>3</v>
      </c>
      <c r="L596" t="str">
        <f>_xlfn.XLOOKUP(Patientsdetails9[[#This Row],[Patient_ID]],Hospitalvisits[Patient_ID],Hospitalvisits[Medical_Condition])</f>
        <v>Fracture</v>
      </c>
      <c r="M596" t="str">
        <f>_xlfn.XLOOKUP(Patientsdetails9[[#This Row],[Patient_ID]],Hospitalvisits[Patient_ID],Hospitalvisits[Department])</f>
        <v>Orthopedics</v>
      </c>
      <c r="N596">
        <f>_xlfn.XLOOKUP(Patientsdetails9[[#This Row],[Patient_ID]],Financials[Patient_ID],Financials[Total_Bill_Amount])</f>
        <v>14427</v>
      </c>
      <c r="O596">
        <f>VLOOKUP(Patientsdetails9[[#This Row],[Patient_ID]],Financials[],5,FALSE)</f>
        <v>8492.168302888369</v>
      </c>
      <c r="P596">
        <f>VLOOKUP(Patientsdetails9[[#This Row],[Patient_ID]],Financials[],6,FALSE)</f>
        <v>5934.831697111631</v>
      </c>
      <c r="Q596" t="str">
        <f>+_xlfn.XLOOKUP(Patientsdetails9[[#This Row],[Patient_ID]],Hospitalvisits[Patient_ID],Hospitalvisits[Hospital_Bed])</f>
        <v>ICU</v>
      </c>
      <c r="R596">
        <f>_xlfn.XLOOKUP(Patientsdetails9[[#This Row],[Patient_ID]],Hospitalvisits[Patient_ID],Hospitalvisits[Doctor_ID])</f>
        <v>149</v>
      </c>
      <c r="S596" t="str">
        <f>_xlfn.XLOOKUP(Patientsdetails9[[#This Row],[Doctor ID]],Medicals[Doctor_ID],Medicals[Department])</f>
        <v>Oncology</v>
      </c>
      <c r="T596">
        <f>_xlfn.XLOOKUP(Patientsdetails9[[#This Row],[Doctor ID]],Medicals[Doctor_ID],Medicals[Nurse_to_Patient_Ratio])</f>
        <v>19</v>
      </c>
      <c r="U596">
        <f>IFERROR(_xlfn.XLOOKUP(Patientsdetails9[[#This Row],[Patient_ID]],Emergency[Patient_ID],Emergency[ER_Visit_ID]),"No Visit")</f>
        <v>151</v>
      </c>
    </row>
    <row r="597" spans="1:21">
      <c r="A597">
        <v>662</v>
      </c>
      <c r="B597" t="s">
        <v>675</v>
      </c>
      <c r="C597">
        <v>8</v>
      </c>
      <c r="D597" t="s">
        <v>9</v>
      </c>
      <c r="E597" t="s">
        <v>18</v>
      </c>
      <c r="F597">
        <v>20.664336248351621</v>
      </c>
      <c r="G597">
        <v>0</v>
      </c>
      <c r="H597">
        <v>3</v>
      </c>
      <c r="I597">
        <f>_xlfn.XLOOKUP(Patientsdetails9[[#This Row],[Patient_ID]],Hospitalvisits[Patient_ID],Hospitalvisits[Admission_Date])</f>
        <v>44628</v>
      </c>
      <c r="J597">
        <f>_xlfn.XLOOKUP(Patientsdetails9[[#This Row],[Patient_ID]],Hospitalvisits[Patient_ID],Hospitalvisits[Discharge_Date])</f>
        <v>44633</v>
      </c>
      <c r="K597">
        <f>Patientsdetails9[[#This Row],[Discharge Date]]-Patientsdetails9[[#This Row],[Admission Date]]</f>
        <v>5</v>
      </c>
      <c r="L597" t="str">
        <f>_xlfn.XLOOKUP(Patientsdetails9[[#This Row],[Patient_ID]],Hospitalvisits[Patient_ID],Hospitalvisits[Medical_Condition])</f>
        <v>Hypertension</v>
      </c>
      <c r="M597" t="str">
        <f>_xlfn.XLOOKUP(Patientsdetails9[[#This Row],[Patient_ID]],Hospitalvisits[Patient_ID],Hospitalvisits[Department])</f>
        <v>Cardiology</v>
      </c>
      <c r="N597">
        <f>_xlfn.XLOOKUP(Patientsdetails9[[#This Row],[Patient_ID]],Financials[Patient_ID],Financials[Total_Bill_Amount])</f>
        <v>11981</v>
      </c>
      <c r="O597">
        <f>VLOOKUP(Patientsdetails9[[#This Row],[Patient_ID]],Financials[],5,FALSE)</f>
        <v>10553.61381629851</v>
      </c>
      <c r="P597">
        <f>VLOOKUP(Patientsdetails9[[#This Row],[Patient_ID]],Financials[],6,FALSE)</f>
        <v>1427.3861837014881</v>
      </c>
      <c r="Q597" t="str">
        <f>+_xlfn.XLOOKUP(Patientsdetails9[[#This Row],[Patient_ID]],Hospitalvisits[Patient_ID],Hospitalvisits[Hospital_Bed])</f>
        <v>General Ward</v>
      </c>
      <c r="R597">
        <f>_xlfn.XLOOKUP(Patientsdetails9[[#This Row],[Patient_ID]],Hospitalvisits[Patient_ID],Hospitalvisits[Doctor_ID])</f>
        <v>105</v>
      </c>
      <c r="S597" t="str">
        <f>_xlfn.XLOOKUP(Patientsdetails9[[#This Row],[Doctor ID]],Medicals[Doctor_ID],Medicals[Department])</f>
        <v>Cardiology</v>
      </c>
      <c r="T597">
        <f>_xlfn.XLOOKUP(Patientsdetails9[[#This Row],[Doctor ID]],Medicals[Doctor_ID],Medicals[Nurse_to_Patient_Ratio])</f>
        <v>15</v>
      </c>
      <c r="U597">
        <f>IFERROR(_xlfn.XLOOKUP(Patientsdetails9[[#This Row],[Patient_ID]],Emergency[Patient_ID],Emergency[ER_Visit_ID]),"No Visit")</f>
        <v>1354</v>
      </c>
    </row>
    <row r="598" spans="1:21">
      <c r="A598">
        <v>663</v>
      </c>
      <c r="B598" t="s">
        <v>676</v>
      </c>
      <c r="C598">
        <v>5</v>
      </c>
      <c r="D598" t="s">
        <v>12</v>
      </c>
      <c r="E598" t="s">
        <v>13</v>
      </c>
      <c r="F598">
        <v>39.576387362827163</v>
      </c>
      <c r="G598">
        <v>3</v>
      </c>
      <c r="H598">
        <v>3</v>
      </c>
      <c r="I598">
        <f>_xlfn.XLOOKUP(Patientsdetails9[[#This Row],[Patient_ID]],Hospitalvisits[Patient_ID],Hospitalvisits[Admission_Date])</f>
        <v>44629</v>
      </c>
      <c r="J598">
        <f>_xlfn.XLOOKUP(Patientsdetails9[[#This Row],[Patient_ID]],Hospitalvisits[Patient_ID],Hospitalvisits[Discharge_Date])</f>
        <v>44645</v>
      </c>
      <c r="K598">
        <f>Patientsdetails9[[#This Row],[Discharge Date]]-Patientsdetails9[[#This Row],[Admission Date]]</f>
        <v>16</v>
      </c>
      <c r="L598" t="str">
        <f>_xlfn.XLOOKUP(Patientsdetails9[[#This Row],[Patient_ID]],Hospitalvisits[Patient_ID],Hospitalvisits[Medical_Condition])</f>
        <v>Tumor</v>
      </c>
      <c r="M598" t="str">
        <f>_xlfn.XLOOKUP(Patientsdetails9[[#This Row],[Patient_ID]],Hospitalvisits[Patient_ID],Hospitalvisits[Department])</f>
        <v>Oncology</v>
      </c>
      <c r="N598">
        <f>_xlfn.XLOOKUP(Patientsdetails9[[#This Row],[Patient_ID]],Financials[Patient_ID],Financials[Total_Bill_Amount])</f>
        <v>18405</v>
      </c>
      <c r="O598">
        <f>VLOOKUP(Patientsdetails9[[#This Row],[Patient_ID]],Financials[],5,FALSE)</f>
        <v>15400.50784823956</v>
      </c>
      <c r="P598">
        <f>VLOOKUP(Patientsdetails9[[#This Row],[Patient_ID]],Financials[],6,FALSE)</f>
        <v>3004.4921517604421</v>
      </c>
      <c r="Q598" t="str">
        <f>+_xlfn.XLOOKUP(Patientsdetails9[[#This Row],[Patient_ID]],Hospitalvisits[Patient_ID],Hospitalvisits[Hospital_Bed])</f>
        <v>Semi-Private Room</v>
      </c>
      <c r="R598">
        <f>_xlfn.XLOOKUP(Patientsdetails9[[#This Row],[Patient_ID]],Hospitalvisits[Patient_ID],Hospitalvisits[Doctor_ID])</f>
        <v>180</v>
      </c>
      <c r="S598" t="str">
        <f>_xlfn.XLOOKUP(Patientsdetails9[[#This Row],[Doctor ID]],Medicals[Doctor_ID],Medicals[Department])</f>
        <v>Pediatrics</v>
      </c>
      <c r="T598">
        <f>_xlfn.XLOOKUP(Patientsdetails9[[#This Row],[Doctor ID]],Medicals[Doctor_ID],Medicals[Nurse_to_Patient_Ratio])</f>
        <v>17</v>
      </c>
      <c r="U598">
        <f>IFERROR(_xlfn.XLOOKUP(Patientsdetails9[[#This Row],[Patient_ID]],Emergency[Patient_ID],Emergency[ER_Visit_ID]),"No Visit")</f>
        <v>1077</v>
      </c>
    </row>
    <row r="599" spans="1:21">
      <c r="A599">
        <v>664</v>
      </c>
      <c r="B599" t="s">
        <v>677</v>
      </c>
      <c r="C599">
        <v>76</v>
      </c>
      <c r="D599" t="s">
        <v>12</v>
      </c>
      <c r="E599" t="s">
        <v>13</v>
      </c>
      <c r="F599">
        <v>26.086344811155652</v>
      </c>
      <c r="G599">
        <v>1</v>
      </c>
      <c r="H599">
        <v>10</v>
      </c>
      <c r="I599">
        <f>_xlfn.XLOOKUP(Patientsdetails9[[#This Row],[Patient_ID]],Hospitalvisits[Patient_ID],Hospitalvisits[Admission_Date])</f>
        <v>44650</v>
      </c>
      <c r="J599">
        <f>_xlfn.XLOOKUP(Patientsdetails9[[#This Row],[Patient_ID]],Hospitalvisits[Patient_ID],Hospitalvisits[Discharge_Date])</f>
        <v>44654</v>
      </c>
      <c r="K599">
        <f>Patientsdetails9[[#This Row],[Discharge Date]]-Patientsdetails9[[#This Row],[Admission Date]]</f>
        <v>4</v>
      </c>
      <c r="L599" t="str">
        <f>_xlfn.XLOOKUP(Patientsdetails9[[#This Row],[Patient_ID]],Hospitalvisits[Patient_ID],Hospitalvisits[Medical_Condition])</f>
        <v>Stroke</v>
      </c>
      <c r="M599" t="str">
        <f>_xlfn.XLOOKUP(Patientsdetails9[[#This Row],[Patient_ID]],Hospitalvisits[Patient_ID],Hospitalvisits[Department])</f>
        <v>Neurology</v>
      </c>
      <c r="N599">
        <f>_xlfn.XLOOKUP(Patientsdetails9[[#This Row],[Patient_ID]],Financials[Patient_ID],Financials[Total_Bill_Amount])</f>
        <v>24116</v>
      </c>
      <c r="O599">
        <f>VLOOKUP(Patientsdetails9[[#This Row],[Patient_ID]],Financials[],5,FALSE)</f>
        <v>14067.09600609488</v>
      </c>
      <c r="P599">
        <f>VLOOKUP(Patientsdetails9[[#This Row],[Patient_ID]],Financials[],6,FALSE)</f>
        <v>10048.90399390512</v>
      </c>
      <c r="Q599" t="str">
        <f>+_xlfn.XLOOKUP(Patientsdetails9[[#This Row],[Patient_ID]],Hospitalvisits[Patient_ID],Hospitalvisits[Hospital_Bed])</f>
        <v>Semi-Private Room</v>
      </c>
      <c r="R599">
        <f>_xlfn.XLOOKUP(Patientsdetails9[[#This Row],[Patient_ID]],Hospitalvisits[Patient_ID],Hospitalvisits[Doctor_ID])</f>
        <v>104</v>
      </c>
      <c r="S599" t="str">
        <f>_xlfn.XLOOKUP(Patientsdetails9[[#This Row],[Doctor ID]],Medicals[Doctor_ID],Medicals[Department])</f>
        <v>Orthopedics</v>
      </c>
      <c r="T599">
        <f>_xlfn.XLOOKUP(Patientsdetails9[[#This Row],[Doctor ID]],Medicals[Doctor_ID],Medicals[Nurse_to_Patient_Ratio])</f>
        <v>15</v>
      </c>
      <c r="U599">
        <f>IFERROR(_xlfn.XLOOKUP(Patientsdetails9[[#This Row],[Patient_ID]],Emergency[Patient_ID],Emergency[ER_Visit_ID]),"No Visit")</f>
        <v>170</v>
      </c>
    </row>
    <row r="600" spans="1:21">
      <c r="A600">
        <v>665</v>
      </c>
      <c r="B600" t="s">
        <v>678</v>
      </c>
      <c r="C600">
        <v>20</v>
      </c>
      <c r="D600" t="s">
        <v>12</v>
      </c>
      <c r="E600" t="s">
        <v>13</v>
      </c>
      <c r="F600">
        <v>32.149620152090243</v>
      </c>
      <c r="G600">
        <v>0</v>
      </c>
      <c r="H600">
        <v>1</v>
      </c>
      <c r="I600">
        <f>_xlfn.XLOOKUP(Patientsdetails9[[#This Row],[Patient_ID]],Hospitalvisits[Patient_ID],Hospitalvisits[Admission_Date])</f>
        <v>44680</v>
      </c>
      <c r="J600">
        <f>_xlfn.XLOOKUP(Patientsdetails9[[#This Row],[Patient_ID]],Hospitalvisits[Patient_ID],Hospitalvisits[Discharge_Date])</f>
        <v>44684</v>
      </c>
      <c r="K600">
        <f>Patientsdetails9[[#This Row],[Discharge Date]]-Patientsdetails9[[#This Row],[Admission Date]]</f>
        <v>4</v>
      </c>
      <c r="L600" t="str">
        <f>_xlfn.XLOOKUP(Patientsdetails9[[#This Row],[Patient_ID]],Hospitalvisits[Patient_ID],Hospitalvisits[Medical_Condition])</f>
        <v>Arthritis</v>
      </c>
      <c r="M600" t="str">
        <f>_xlfn.XLOOKUP(Patientsdetails9[[#This Row],[Patient_ID]],Hospitalvisits[Patient_ID],Hospitalvisits[Department])</f>
        <v>Orthopedics</v>
      </c>
      <c r="N600">
        <f>_xlfn.XLOOKUP(Patientsdetails9[[#This Row],[Patient_ID]],Financials[Patient_ID],Financials[Total_Bill_Amount])</f>
        <v>24934</v>
      </c>
      <c r="O600">
        <f>VLOOKUP(Patientsdetails9[[#This Row],[Patient_ID]],Financials[],5,FALSE)</f>
        <v>13282.963148801929</v>
      </c>
      <c r="P600">
        <f>VLOOKUP(Patientsdetails9[[#This Row],[Patient_ID]],Financials[],6,FALSE)</f>
        <v>11651.036851198071</v>
      </c>
      <c r="Q600" t="str">
        <f>+_xlfn.XLOOKUP(Patientsdetails9[[#This Row],[Patient_ID]],Hospitalvisits[Patient_ID],Hospitalvisits[Hospital_Bed])</f>
        <v>Semi-Private Room</v>
      </c>
      <c r="R600">
        <f>_xlfn.XLOOKUP(Patientsdetails9[[#This Row],[Patient_ID]],Hospitalvisits[Patient_ID],Hospitalvisits[Doctor_ID])</f>
        <v>3</v>
      </c>
      <c r="S600" t="str">
        <f>_xlfn.XLOOKUP(Patientsdetails9[[#This Row],[Doctor ID]],Medicals[Doctor_ID],Medicals[Department])</f>
        <v>Neurology</v>
      </c>
      <c r="T600">
        <f>_xlfn.XLOOKUP(Patientsdetails9[[#This Row],[Doctor ID]],Medicals[Doctor_ID],Medicals[Nurse_to_Patient_Ratio])</f>
        <v>20</v>
      </c>
      <c r="U600">
        <f>IFERROR(_xlfn.XLOOKUP(Patientsdetails9[[#This Row],[Patient_ID]],Emergency[Patient_ID],Emergency[ER_Visit_ID]),"No Visit")</f>
        <v>255</v>
      </c>
    </row>
    <row r="601" spans="1:21">
      <c r="A601">
        <v>666</v>
      </c>
      <c r="B601" t="s">
        <v>679</v>
      </c>
      <c r="C601">
        <v>19</v>
      </c>
      <c r="D601" t="s">
        <v>9</v>
      </c>
      <c r="E601" t="s">
        <v>13</v>
      </c>
      <c r="F601">
        <v>30.29036637876845</v>
      </c>
      <c r="G601">
        <v>4</v>
      </c>
      <c r="H601">
        <v>3</v>
      </c>
      <c r="I601">
        <f>_xlfn.XLOOKUP(Patientsdetails9[[#This Row],[Patient_ID]],Hospitalvisits[Patient_ID],Hospitalvisits[Admission_Date])</f>
        <v>45223</v>
      </c>
      <c r="J601">
        <f>_xlfn.XLOOKUP(Patientsdetails9[[#This Row],[Patient_ID]],Hospitalvisits[Patient_ID],Hospitalvisits[Discharge_Date])</f>
        <v>45227</v>
      </c>
      <c r="K601">
        <f>Patientsdetails9[[#This Row],[Discharge Date]]-Patientsdetails9[[#This Row],[Admission Date]]</f>
        <v>4</v>
      </c>
      <c r="L601" t="str">
        <f>_xlfn.XLOOKUP(Patientsdetails9[[#This Row],[Patient_ID]],Hospitalvisits[Patient_ID],Hospitalvisits[Medical_Condition])</f>
        <v>Seizures</v>
      </c>
      <c r="M601" t="str">
        <f>_xlfn.XLOOKUP(Patientsdetails9[[#This Row],[Patient_ID]],Hospitalvisits[Patient_ID],Hospitalvisits[Department])</f>
        <v>Neurology</v>
      </c>
      <c r="N601">
        <f>_xlfn.XLOOKUP(Patientsdetails9[[#This Row],[Patient_ID]],Financials[Patient_ID],Financials[Total_Bill_Amount])</f>
        <v>18194</v>
      </c>
      <c r="O601">
        <f>VLOOKUP(Patientsdetails9[[#This Row],[Patient_ID]],Financials[],5,FALSE)</f>
        <v>9628.7444959479872</v>
      </c>
      <c r="P601">
        <f>VLOOKUP(Patientsdetails9[[#This Row],[Patient_ID]],Financials[],6,FALSE)</f>
        <v>8565.2555040520128</v>
      </c>
      <c r="Q601" t="str">
        <f>+_xlfn.XLOOKUP(Patientsdetails9[[#This Row],[Patient_ID]],Hospitalvisits[Patient_ID],Hospitalvisits[Hospital_Bed])</f>
        <v>Private Room</v>
      </c>
      <c r="R601">
        <f>_xlfn.XLOOKUP(Patientsdetails9[[#This Row],[Patient_ID]],Hospitalvisits[Patient_ID],Hospitalvisits[Doctor_ID])</f>
        <v>135</v>
      </c>
      <c r="S601" t="str">
        <f>_xlfn.XLOOKUP(Patientsdetails9[[#This Row],[Doctor ID]],Medicals[Doctor_ID],Medicals[Department])</f>
        <v>Orthopedics</v>
      </c>
      <c r="T601">
        <f>_xlfn.XLOOKUP(Patientsdetails9[[#This Row],[Doctor ID]],Medicals[Doctor_ID],Medicals[Nurse_to_Patient_Ratio])</f>
        <v>23</v>
      </c>
      <c r="U601" t="str">
        <f>IFERROR(_xlfn.XLOOKUP(Patientsdetails9[[#This Row],[Patient_ID]],Emergency[Patient_ID],Emergency[ER_Visit_ID]),"No Visit")</f>
        <v>No Visit</v>
      </c>
    </row>
    <row r="602" spans="1:21">
      <c r="A602">
        <v>667</v>
      </c>
      <c r="B602" t="s">
        <v>680</v>
      </c>
      <c r="C602">
        <v>42</v>
      </c>
      <c r="D602" t="s">
        <v>9</v>
      </c>
      <c r="E602" t="s">
        <v>16</v>
      </c>
      <c r="F602">
        <v>17.025443016331099</v>
      </c>
      <c r="G602">
        <v>3</v>
      </c>
      <c r="H602">
        <v>1</v>
      </c>
      <c r="I602">
        <f>_xlfn.XLOOKUP(Patientsdetails9[[#This Row],[Patient_ID]],Hospitalvisits[Patient_ID],Hospitalvisits[Admission_Date])</f>
        <v>44707</v>
      </c>
      <c r="J602">
        <f>_xlfn.XLOOKUP(Patientsdetails9[[#This Row],[Patient_ID]],Hospitalvisits[Patient_ID],Hospitalvisits[Discharge_Date])</f>
        <v>44711</v>
      </c>
      <c r="K602">
        <f>Patientsdetails9[[#This Row],[Discharge Date]]-Patientsdetails9[[#This Row],[Admission Date]]</f>
        <v>4</v>
      </c>
      <c r="L602" t="str">
        <f>_xlfn.XLOOKUP(Patientsdetails9[[#This Row],[Patient_ID]],Hospitalvisits[Patient_ID],Hospitalvisits[Medical_Condition])</f>
        <v>Hypertension</v>
      </c>
      <c r="M602" t="str">
        <f>_xlfn.XLOOKUP(Patientsdetails9[[#This Row],[Patient_ID]],Hospitalvisits[Patient_ID],Hospitalvisits[Department])</f>
        <v>Cardiology</v>
      </c>
      <c r="N602">
        <f>_xlfn.XLOOKUP(Patientsdetails9[[#This Row],[Patient_ID]],Financials[Patient_ID],Financials[Total_Bill_Amount])</f>
        <v>25433</v>
      </c>
      <c r="O602">
        <f>VLOOKUP(Patientsdetails9[[#This Row],[Patient_ID]],Financials[],5,FALSE)</f>
        <v>21599.07595223757</v>
      </c>
      <c r="P602">
        <f>VLOOKUP(Patientsdetails9[[#This Row],[Patient_ID]],Financials[],6,FALSE)</f>
        <v>3833.9240477624298</v>
      </c>
      <c r="Q602" t="str">
        <f>+_xlfn.XLOOKUP(Patientsdetails9[[#This Row],[Patient_ID]],Hospitalvisits[Patient_ID],Hospitalvisits[Hospital_Bed])</f>
        <v>General Ward</v>
      </c>
      <c r="R602">
        <f>_xlfn.XLOOKUP(Patientsdetails9[[#This Row],[Patient_ID]],Hospitalvisits[Patient_ID],Hospitalvisits[Doctor_ID])</f>
        <v>105</v>
      </c>
      <c r="S602" t="str">
        <f>_xlfn.XLOOKUP(Patientsdetails9[[#This Row],[Doctor ID]],Medicals[Doctor_ID],Medicals[Department])</f>
        <v>Cardiology</v>
      </c>
      <c r="T602">
        <f>_xlfn.XLOOKUP(Patientsdetails9[[#This Row],[Doctor ID]],Medicals[Doctor_ID],Medicals[Nurse_to_Patient_Ratio])</f>
        <v>15</v>
      </c>
      <c r="U602">
        <f>IFERROR(_xlfn.XLOOKUP(Patientsdetails9[[#This Row],[Patient_ID]],Emergency[Patient_ID],Emergency[ER_Visit_ID]),"No Visit")</f>
        <v>489</v>
      </c>
    </row>
    <row r="603" spans="1:21">
      <c r="A603">
        <v>668</v>
      </c>
      <c r="B603" t="s">
        <v>681</v>
      </c>
      <c r="C603">
        <v>86</v>
      </c>
      <c r="D603" t="s">
        <v>9</v>
      </c>
      <c r="E603" t="s">
        <v>10</v>
      </c>
      <c r="F603">
        <v>24.652891012523341</v>
      </c>
      <c r="G603">
        <v>2</v>
      </c>
      <c r="H603">
        <v>6</v>
      </c>
      <c r="I603">
        <f>_xlfn.XLOOKUP(Patientsdetails9[[#This Row],[Patient_ID]],Hospitalvisits[Patient_ID],Hospitalvisits[Admission_Date])</f>
        <v>44628</v>
      </c>
      <c r="J603">
        <f>_xlfn.XLOOKUP(Patientsdetails9[[#This Row],[Patient_ID]],Hospitalvisits[Patient_ID],Hospitalvisits[Discharge_Date])</f>
        <v>44629</v>
      </c>
      <c r="K603">
        <f>Patientsdetails9[[#This Row],[Discharge Date]]-Patientsdetails9[[#This Row],[Admission Date]]</f>
        <v>1</v>
      </c>
      <c r="L603" t="str">
        <f>_xlfn.XLOOKUP(Patientsdetails9[[#This Row],[Patient_ID]],Hospitalvisits[Patient_ID],Hospitalvisits[Medical_Condition])</f>
        <v>Allergies</v>
      </c>
      <c r="M603" t="str">
        <f>_xlfn.XLOOKUP(Patientsdetails9[[#This Row],[Patient_ID]],Hospitalvisits[Patient_ID],Hospitalvisits[Department])</f>
        <v>Pediatrics</v>
      </c>
      <c r="N603">
        <f>_xlfn.XLOOKUP(Patientsdetails9[[#This Row],[Patient_ID]],Financials[Patient_ID],Financials[Total_Bill_Amount])</f>
        <v>7624</v>
      </c>
      <c r="O603">
        <f>VLOOKUP(Patientsdetails9[[#This Row],[Patient_ID]],Financials[],5,FALSE)</f>
        <v>6613.9294453802977</v>
      </c>
      <c r="P603">
        <f>VLOOKUP(Patientsdetails9[[#This Row],[Patient_ID]],Financials[],6,FALSE)</f>
        <v>1010.070554619702</v>
      </c>
      <c r="Q603" t="str">
        <f>+_xlfn.XLOOKUP(Patientsdetails9[[#This Row],[Patient_ID]],Hospitalvisits[Patient_ID],Hospitalvisits[Hospital_Bed])</f>
        <v>General Ward</v>
      </c>
      <c r="R603">
        <f>_xlfn.XLOOKUP(Patientsdetails9[[#This Row],[Patient_ID]],Hospitalvisits[Patient_ID],Hospitalvisits[Doctor_ID])</f>
        <v>191</v>
      </c>
      <c r="S603" t="str">
        <f>_xlfn.XLOOKUP(Patientsdetails9[[#This Row],[Doctor ID]],Medicals[Doctor_ID],Medicals[Department])</f>
        <v>Neurology</v>
      </c>
      <c r="T603">
        <f>_xlfn.XLOOKUP(Patientsdetails9[[#This Row],[Doctor ID]],Medicals[Doctor_ID],Medicals[Nurse_to_Patient_Ratio])</f>
        <v>28</v>
      </c>
      <c r="U603" t="str">
        <f>IFERROR(_xlfn.XLOOKUP(Patientsdetails9[[#This Row],[Patient_ID]],Emergency[Patient_ID],Emergency[ER_Visit_ID]),"No Visit")</f>
        <v>No Visit</v>
      </c>
    </row>
    <row r="604" spans="1:21">
      <c r="A604">
        <v>669</v>
      </c>
      <c r="B604" t="s">
        <v>682</v>
      </c>
      <c r="C604">
        <v>3</v>
      </c>
      <c r="D604" t="s">
        <v>9</v>
      </c>
      <c r="E604" t="s">
        <v>10</v>
      </c>
      <c r="F604">
        <v>39.670054522338297</v>
      </c>
      <c r="G604">
        <v>4</v>
      </c>
      <c r="H604">
        <v>7</v>
      </c>
      <c r="I604">
        <f>_xlfn.XLOOKUP(Patientsdetails9[[#This Row],[Patient_ID]],Hospitalvisits[Patient_ID],Hospitalvisits[Admission_Date])</f>
        <v>44989</v>
      </c>
      <c r="J604">
        <f>_xlfn.XLOOKUP(Patientsdetails9[[#This Row],[Patient_ID]],Hospitalvisits[Patient_ID],Hospitalvisits[Discharge_Date])</f>
        <v>44993</v>
      </c>
      <c r="K604">
        <f>Patientsdetails9[[#This Row],[Discharge Date]]-Patientsdetails9[[#This Row],[Admission Date]]</f>
        <v>4</v>
      </c>
      <c r="L604" t="str">
        <f>_xlfn.XLOOKUP(Patientsdetails9[[#This Row],[Patient_ID]],Hospitalvisits[Patient_ID],Hospitalvisits[Medical_Condition])</f>
        <v>Heart Disease</v>
      </c>
      <c r="M604" t="str">
        <f>_xlfn.XLOOKUP(Patientsdetails9[[#This Row],[Patient_ID]],Hospitalvisits[Patient_ID],Hospitalvisits[Department])</f>
        <v>Cardiology</v>
      </c>
      <c r="N604">
        <f>_xlfn.XLOOKUP(Patientsdetails9[[#This Row],[Patient_ID]],Financials[Patient_ID],Financials[Total_Bill_Amount])</f>
        <v>22467</v>
      </c>
      <c r="O604">
        <f>VLOOKUP(Patientsdetails9[[#This Row],[Patient_ID]],Financials[],5,FALSE)</f>
        <v>13066.523620285931</v>
      </c>
      <c r="P604">
        <f>VLOOKUP(Patientsdetails9[[#This Row],[Patient_ID]],Financials[],6,FALSE)</f>
        <v>9400.4763797140713</v>
      </c>
      <c r="Q604" t="str">
        <f>+_xlfn.XLOOKUP(Patientsdetails9[[#This Row],[Patient_ID]],Hospitalvisits[Patient_ID],Hospitalvisits[Hospital_Bed])</f>
        <v>General Ward</v>
      </c>
      <c r="R604">
        <f>_xlfn.XLOOKUP(Patientsdetails9[[#This Row],[Patient_ID]],Hospitalvisits[Patient_ID],Hospitalvisits[Doctor_ID])</f>
        <v>31</v>
      </c>
      <c r="S604" t="str">
        <f>_xlfn.XLOOKUP(Patientsdetails9[[#This Row],[Doctor ID]],Medicals[Doctor_ID],Medicals[Department])</f>
        <v>Oncology</v>
      </c>
      <c r="T604">
        <f>_xlfn.XLOOKUP(Patientsdetails9[[#This Row],[Doctor ID]],Medicals[Doctor_ID],Medicals[Nurse_to_Patient_Ratio])</f>
        <v>5</v>
      </c>
      <c r="U604">
        <f>IFERROR(_xlfn.XLOOKUP(Patientsdetails9[[#This Row],[Patient_ID]],Emergency[Patient_ID],Emergency[ER_Visit_ID]),"No Visit")</f>
        <v>699</v>
      </c>
    </row>
    <row r="605" spans="1:21">
      <c r="A605">
        <v>670</v>
      </c>
      <c r="B605" t="s">
        <v>683</v>
      </c>
      <c r="C605">
        <v>46</v>
      </c>
      <c r="D605" t="s">
        <v>12</v>
      </c>
      <c r="E605" t="s">
        <v>16</v>
      </c>
      <c r="F605">
        <v>31.0863537576687</v>
      </c>
      <c r="G605">
        <v>1</v>
      </c>
      <c r="H605">
        <v>8</v>
      </c>
      <c r="I605">
        <f>_xlfn.XLOOKUP(Patientsdetails9[[#This Row],[Patient_ID]],Hospitalvisits[Patient_ID],Hospitalvisits[Admission_Date])</f>
        <v>44609</v>
      </c>
      <c r="J605">
        <f>_xlfn.XLOOKUP(Patientsdetails9[[#This Row],[Patient_ID]],Hospitalvisits[Patient_ID],Hospitalvisits[Discharge_Date])</f>
        <v>44614</v>
      </c>
      <c r="K605">
        <f>Patientsdetails9[[#This Row],[Discharge Date]]-Patientsdetails9[[#This Row],[Admission Date]]</f>
        <v>5</v>
      </c>
      <c r="L605" t="str">
        <f>_xlfn.XLOOKUP(Patientsdetails9[[#This Row],[Patient_ID]],Hospitalvisits[Patient_ID],Hospitalvisits[Medical_Condition])</f>
        <v>Hypertension</v>
      </c>
      <c r="M605" t="str">
        <f>_xlfn.XLOOKUP(Patientsdetails9[[#This Row],[Patient_ID]],Hospitalvisits[Patient_ID],Hospitalvisits[Department])</f>
        <v>Cardiology</v>
      </c>
      <c r="N605">
        <f>_xlfn.XLOOKUP(Patientsdetails9[[#This Row],[Patient_ID]],Financials[Patient_ID],Financials[Total_Bill_Amount])</f>
        <v>28779</v>
      </c>
      <c r="O605">
        <f>VLOOKUP(Patientsdetails9[[#This Row],[Patient_ID]],Financials[],5,FALSE)</f>
        <v>17431.19451451155</v>
      </c>
      <c r="P605">
        <f>VLOOKUP(Patientsdetails9[[#This Row],[Patient_ID]],Financials[],6,FALSE)</f>
        <v>11347.80548548845</v>
      </c>
      <c r="Q605" t="str">
        <f>+_xlfn.XLOOKUP(Patientsdetails9[[#This Row],[Patient_ID]],Hospitalvisits[Patient_ID],Hospitalvisits[Hospital_Bed])</f>
        <v>Private Room</v>
      </c>
      <c r="R605">
        <f>_xlfn.XLOOKUP(Patientsdetails9[[#This Row],[Patient_ID]],Hospitalvisits[Patient_ID],Hospitalvisits[Doctor_ID])</f>
        <v>74</v>
      </c>
      <c r="S605" t="str">
        <f>_xlfn.XLOOKUP(Patientsdetails9[[#This Row],[Doctor ID]],Medicals[Doctor_ID],Medicals[Department])</f>
        <v>Pediatrics</v>
      </c>
      <c r="T605">
        <f>_xlfn.XLOOKUP(Patientsdetails9[[#This Row],[Doctor ID]],Medicals[Doctor_ID],Medicals[Nurse_to_Patient_Ratio])</f>
        <v>8</v>
      </c>
      <c r="U605">
        <f>IFERROR(_xlfn.XLOOKUP(Patientsdetails9[[#This Row],[Patient_ID]],Emergency[Patient_ID],Emergency[ER_Visit_ID]),"No Visit")</f>
        <v>603</v>
      </c>
    </row>
    <row r="606" spans="1:21">
      <c r="A606">
        <v>671</v>
      </c>
      <c r="B606" t="s">
        <v>684</v>
      </c>
      <c r="C606">
        <v>69</v>
      </c>
      <c r="D606" t="s">
        <v>12</v>
      </c>
      <c r="E606" t="s">
        <v>16</v>
      </c>
      <c r="F606">
        <v>24.209482141825521</v>
      </c>
      <c r="G606">
        <v>3</v>
      </c>
      <c r="H606">
        <v>3</v>
      </c>
      <c r="I606">
        <f>_xlfn.XLOOKUP(Patientsdetails9[[#This Row],[Patient_ID]],Hospitalvisits[Patient_ID],Hospitalvisits[Admission_Date])</f>
        <v>44944</v>
      </c>
      <c r="J606">
        <f>_xlfn.XLOOKUP(Patientsdetails9[[#This Row],[Patient_ID]],Hospitalvisits[Patient_ID],Hospitalvisits[Discharge_Date])</f>
        <v>44950</v>
      </c>
      <c r="K606">
        <f>Patientsdetails9[[#This Row],[Discharge Date]]-Patientsdetails9[[#This Row],[Admission Date]]</f>
        <v>6</v>
      </c>
      <c r="L606" t="str">
        <f>_xlfn.XLOOKUP(Patientsdetails9[[#This Row],[Patient_ID]],Hospitalvisits[Patient_ID],Hospitalvisits[Medical_Condition])</f>
        <v>Stroke</v>
      </c>
      <c r="M606" t="str">
        <f>_xlfn.XLOOKUP(Patientsdetails9[[#This Row],[Patient_ID]],Hospitalvisits[Patient_ID],Hospitalvisits[Department])</f>
        <v>Neurology</v>
      </c>
      <c r="N606">
        <f>_xlfn.XLOOKUP(Patientsdetails9[[#This Row],[Patient_ID]],Financials[Patient_ID],Financials[Total_Bill_Amount])</f>
        <v>14449</v>
      </c>
      <c r="O606">
        <f>VLOOKUP(Patientsdetails9[[#This Row],[Patient_ID]],Financials[],5,FALSE)</f>
        <v>9227.5710968786389</v>
      </c>
      <c r="P606">
        <f>VLOOKUP(Patientsdetails9[[#This Row],[Patient_ID]],Financials[],6,FALSE)</f>
        <v>5221.4289031213611</v>
      </c>
      <c r="Q606" t="str">
        <f>+_xlfn.XLOOKUP(Patientsdetails9[[#This Row],[Patient_ID]],Hospitalvisits[Patient_ID],Hospitalvisits[Hospital_Bed])</f>
        <v>ICU</v>
      </c>
      <c r="R606">
        <f>_xlfn.XLOOKUP(Patientsdetails9[[#This Row],[Patient_ID]],Hospitalvisits[Patient_ID],Hospitalvisits[Doctor_ID])</f>
        <v>158</v>
      </c>
      <c r="S606" t="str">
        <f>_xlfn.XLOOKUP(Patientsdetails9[[#This Row],[Doctor ID]],Medicals[Doctor_ID],Medicals[Department])</f>
        <v>Pediatrics</v>
      </c>
      <c r="T606">
        <f>_xlfn.XLOOKUP(Patientsdetails9[[#This Row],[Doctor ID]],Medicals[Doctor_ID],Medicals[Nurse_to_Patient_Ratio])</f>
        <v>26</v>
      </c>
      <c r="U606">
        <f>IFERROR(_xlfn.XLOOKUP(Patientsdetails9[[#This Row],[Patient_ID]],Emergency[Patient_ID],Emergency[ER_Visit_ID]),"No Visit")</f>
        <v>1047</v>
      </c>
    </row>
    <row r="607" spans="1:21">
      <c r="A607">
        <v>673</v>
      </c>
      <c r="B607" t="s">
        <v>686</v>
      </c>
      <c r="C607">
        <v>81</v>
      </c>
      <c r="D607" t="s">
        <v>12</v>
      </c>
      <c r="E607" t="s">
        <v>16</v>
      </c>
      <c r="F607">
        <v>30.355942654950631</v>
      </c>
      <c r="G607">
        <v>0</v>
      </c>
      <c r="H607">
        <v>8</v>
      </c>
      <c r="I607">
        <f>_xlfn.XLOOKUP(Patientsdetails9[[#This Row],[Patient_ID]],Hospitalvisits[Patient_ID],Hospitalvisits[Admission_Date])</f>
        <v>44846</v>
      </c>
      <c r="J607">
        <f>_xlfn.XLOOKUP(Patientsdetails9[[#This Row],[Patient_ID]],Hospitalvisits[Patient_ID],Hospitalvisits[Discharge_Date])</f>
        <v>44848</v>
      </c>
      <c r="K607">
        <f>Patientsdetails9[[#This Row],[Discharge Date]]-Patientsdetails9[[#This Row],[Admission Date]]</f>
        <v>2</v>
      </c>
      <c r="L607" t="str">
        <f>_xlfn.XLOOKUP(Patientsdetails9[[#This Row],[Patient_ID]],Hospitalvisits[Patient_ID],Hospitalvisits[Medical_Condition])</f>
        <v>Asthma</v>
      </c>
      <c r="M607" t="str">
        <f>_xlfn.XLOOKUP(Patientsdetails9[[#This Row],[Patient_ID]],Hospitalvisits[Patient_ID],Hospitalvisits[Department])</f>
        <v>Pediatrics</v>
      </c>
      <c r="N607">
        <f>_xlfn.XLOOKUP(Patientsdetails9[[#This Row],[Patient_ID]],Financials[Patient_ID],Financials[Total_Bill_Amount])</f>
        <v>19163</v>
      </c>
      <c r="O607">
        <f>VLOOKUP(Patientsdetails9[[#This Row],[Patient_ID]],Financials[],5,FALSE)</f>
        <v>13078.415770362541</v>
      </c>
      <c r="P607">
        <f>VLOOKUP(Patientsdetails9[[#This Row],[Patient_ID]],Financials[],6,FALSE)</f>
        <v>6084.5842296374612</v>
      </c>
      <c r="Q607" t="str">
        <f>+_xlfn.XLOOKUP(Patientsdetails9[[#This Row],[Patient_ID]],Hospitalvisits[Patient_ID],Hospitalvisits[Hospital_Bed])</f>
        <v>ICU</v>
      </c>
      <c r="R607">
        <f>_xlfn.XLOOKUP(Patientsdetails9[[#This Row],[Patient_ID]],Hospitalvisits[Patient_ID],Hospitalvisits[Doctor_ID])</f>
        <v>113</v>
      </c>
      <c r="S607" t="str">
        <f>_xlfn.XLOOKUP(Patientsdetails9[[#This Row],[Doctor ID]],Medicals[Doctor_ID],Medicals[Department])</f>
        <v>Cardiology</v>
      </c>
      <c r="T607">
        <f>_xlfn.XLOOKUP(Patientsdetails9[[#This Row],[Doctor ID]],Medicals[Doctor_ID],Medicals[Nurse_to_Patient_Ratio])</f>
        <v>16</v>
      </c>
      <c r="U607">
        <f>IFERROR(_xlfn.XLOOKUP(Patientsdetails9[[#This Row],[Patient_ID]],Emergency[Patient_ID],Emergency[ER_Visit_ID]),"No Visit")</f>
        <v>294</v>
      </c>
    </row>
    <row r="608" spans="1:21">
      <c r="A608">
        <v>674</v>
      </c>
      <c r="B608" t="s">
        <v>687</v>
      </c>
      <c r="C608">
        <v>48</v>
      </c>
      <c r="D608" t="s">
        <v>9</v>
      </c>
      <c r="E608" t="s">
        <v>16</v>
      </c>
      <c r="F608">
        <v>22.662161914761139</v>
      </c>
      <c r="G608">
        <v>2</v>
      </c>
      <c r="H608">
        <v>10</v>
      </c>
      <c r="I608">
        <f>_xlfn.XLOOKUP(Patientsdetails9[[#This Row],[Patient_ID]],Hospitalvisits[Patient_ID],Hospitalvisits[Admission_Date])</f>
        <v>44642</v>
      </c>
      <c r="J608">
        <f>_xlfn.XLOOKUP(Patientsdetails9[[#This Row],[Patient_ID]],Hospitalvisits[Patient_ID],Hospitalvisits[Discharge_Date])</f>
        <v>44649</v>
      </c>
      <c r="K608">
        <f>Patientsdetails9[[#This Row],[Discharge Date]]-Patientsdetails9[[#This Row],[Admission Date]]</f>
        <v>7</v>
      </c>
      <c r="L608" t="str">
        <f>_xlfn.XLOOKUP(Patientsdetails9[[#This Row],[Patient_ID]],Hospitalvisits[Patient_ID],Hospitalvisits[Medical_Condition])</f>
        <v>Stroke</v>
      </c>
      <c r="M608" t="str">
        <f>_xlfn.XLOOKUP(Patientsdetails9[[#This Row],[Patient_ID]],Hospitalvisits[Patient_ID],Hospitalvisits[Department])</f>
        <v>Neurology</v>
      </c>
      <c r="N608">
        <f>_xlfn.XLOOKUP(Patientsdetails9[[#This Row],[Patient_ID]],Financials[Patient_ID],Financials[Total_Bill_Amount])</f>
        <v>8795</v>
      </c>
      <c r="O608">
        <f>VLOOKUP(Patientsdetails9[[#This Row],[Patient_ID]],Financials[],5,FALSE)</f>
        <v>6517.8118494777846</v>
      </c>
      <c r="P608">
        <f>VLOOKUP(Patientsdetails9[[#This Row],[Patient_ID]],Financials[],6,FALSE)</f>
        <v>2277.188150522215</v>
      </c>
      <c r="Q608" t="str">
        <f>+_xlfn.XLOOKUP(Patientsdetails9[[#This Row],[Patient_ID]],Hospitalvisits[Patient_ID],Hospitalvisits[Hospital_Bed])</f>
        <v>Private Room</v>
      </c>
      <c r="R608">
        <f>_xlfn.XLOOKUP(Patientsdetails9[[#This Row],[Patient_ID]],Hospitalvisits[Patient_ID],Hospitalvisits[Doctor_ID])</f>
        <v>170</v>
      </c>
      <c r="S608" t="str">
        <f>_xlfn.XLOOKUP(Patientsdetails9[[#This Row],[Doctor ID]],Medicals[Doctor_ID],Medicals[Department])</f>
        <v>Cardiology</v>
      </c>
      <c r="T608">
        <f>_xlfn.XLOOKUP(Patientsdetails9[[#This Row],[Doctor ID]],Medicals[Doctor_ID],Medicals[Nurse_to_Patient_Ratio])</f>
        <v>14</v>
      </c>
      <c r="U608" t="str">
        <f>IFERROR(_xlfn.XLOOKUP(Patientsdetails9[[#This Row],[Patient_ID]],Emergency[Patient_ID],Emergency[ER_Visit_ID]),"No Visit")</f>
        <v>No Visit</v>
      </c>
    </row>
    <row r="609" spans="1:21">
      <c r="A609">
        <v>675</v>
      </c>
      <c r="B609" t="s">
        <v>688</v>
      </c>
      <c r="C609">
        <v>19</v>
      </c>
      <c r="D609" t="s">
        <v>12</v>
      </c>
      <c r="E609" t="s">
        <v>13</v>
      </c>
      <c r="F609">
        <v>26.104055107197709</v>
      </c>
      <c r="G609">
        <v>1</v>
      </c>
      <c r="H609">
        <v>3</v>
      </c>
      <c r="I609">
        <f>_xlfn.XLOOKUP(Patientsdetails9[[#This Row],[Patient_ID]],Hospitalvisits[Patient_ID],Hospitalvisits[Admission_Date])</f>
        <v>44650</v>
      </c>
      <c r="J609">
        <f>_xlfn.XLOOKUP(Patientsdetails9[[#This Row],[Patient_ID]],Hospitalvisits[Patient_ID],Hospitalvisits[Discharge_Date])</f>
        <v>44652</v>
      </c>
      <c r="K609">
        <f>Patientsdetails9[[#This Row],[Discharge Date]]-Patientsdetails9[[#This Row],[Admission Date]]</f>
        <v>2</v>
      </c>
      <c r="L609" t="str">
        <f>_xlfn.XLOOKUP(Patientsdetails9[[#This Row],[Patient_ID]],Hospitalvisits[Patient_ID],Hospitalvisits[Medical_Condition])</f>
        <v>Asthma</v>
      </c>
      <c r="M609" t="str">
        <f>_xlfn.XLOOKUP(Patientsdetails9[[#This Row],[Patient_ID]],Hospitalvisits[Patient_ID],Hospitalvisits[Department])</f>
        <v>Pediatrics</v>
      </c>
      <c r="N609">
        <f>_xlfn.XLOOKUP(Patientsdetails9[[#This Row],[Patient_ID]],Financials[Patient_ID],Financials[Total_Bill_Amount])</f>
        <v>14628</v>
      </c>
      <c r="O609">
        <f>VLOOKUP(Patientsdetails9[[#This Row],[Patient_ID]],Financials[],5,FALSE)</f>
        <v>10416.444659330449</v>
      </c>
      <c r="P609">
        <f>VLOOKUP(Patientsdetails9[[#This Row],[Patient_ID]],Financials[],6,FALSE)</f>
        <v>4211.555340669549</v>
      </c>
      <c r="Q609" t="str">
        <f>+_xlfn.XLOOKUP(Patientsdetails9[[#This Row],[Patient_ID]],Hospitalvisits[Patient_ID],Hospitalvisits[Hospital_Bed])</f>
        <v>Semi-Private Room</v>
      </c>
      <c r="R609">
        <f>_xlfn.XLOOKUP(Patientsdetails9[[#This Row],[Patient_ID]],Hospitalvisits[Patient_ID],Hospitalvisits[Doctor_ID])</f>
        <v>151</v>
      </c>
      <c r="S609" t="str">
        <f>_xlfn.XLOOKUP(Patientsdetails9[[#This Row],[Doctor ID]],Medicals[Doctor_ID],Medicals[Department])</f>
        <v>Orthopedics</v>
      </c>
      <c r="T609">
        <f>_xlfn.XLOOKUP(Patientsdetails9[[#This Row],[Doctor ID]],Medicals[Doctor_ID],Medicals[Nurse_to_Patient_Ratio])</f>
        <v>29</v>
      </c>
      <c r="U609" t="str">
        <f>IFERROR(_xlfn.XLOOKUP(Patientsdetails9[[#This Row],[Patient_ID]],Emergency[Patient_ID],Emergency[ER_Visit_ID]),"No Visit")</f>
        <v>No Visit</v>
      </c>
    </row>
    <row r="610" spans="1:21">
      <c r="A610">
        <v>676</v>
      </c>
      <c r="B610" t="s">
        <v>689</v>
      </c>
      <c r="C610">
        <v>4</v>
      </c>
      <c r="D610" t="s">
        <v>12</v>
      </c>
      <c r="E610" t="s">
        <v>13</v>
      </c>
      <c r="F610">
        <v>29.42724776899313</v>
      </c>
      <c r="G610">
        <v>0</v>
      </c>
      <c r="H610">
        <v>4</v>
      </c>
      <c r="I610">
        <f>_xlfn.XLOOKUP(Patientsdetails9[[#This Row],[Patient_ID]],Hospitalvisits[Patient_ID],Hospitalvisits[Admission_Date])</f>
        <v>45202</v>
      </c>
      <c r="J610">
        <f>_xlfn.XLOOKUP(Patientsdetails9[[#This Row],[Patient_ID]],Hospitalvisits[Patient_ID],Hospitalvisits[Discharge_Date])</f>
        <v>45210</v>
      </c>
      <c r="K610">
        <f>Patientsdetails9[[#This Row],[Discharge Date]]-Patientsdetails9[[#This Row],[Admission Date]]</f>
        <v>8</v>
      </c>
      <c r="L610" t="str">
        <f>_xlfn.XLOOKUP(Patientsdetails9[[#This Row],[Patient_ID]],Hospitalvisits[Patient_ID],Hospitalvisits[Medical_Condition])</f>
        <v>Severe Trauma</v>
      </c>
      <c r="M610" t="str">
        <f>_xlfn.XLOOKUP(Patientsdetails9[[#This Row],[Patient_ID]],Hospitalvisits[Patient_ID],Hospitalvisits[Department])</f>
        <v>Emergency</v>
      </c>
      <c r="N610">
        <f>_xlfn.XLOOKUP(Patientsdetails9[[#This Row],[Patient_ID]],Financials[Patient_ID],Financials[Total_Bill_Amount])</f>
        <v>17202</v>
      </c>
      <c r="O610">
        <f>VLOOKUP(Patientsdetails9[[#This Row],[Patient_ID]],Financials[],5,FALSE)</f>
        <v>13681.122629007739</v>
      </c>
      <c r="P610">
        <f>VLOOKUP(Patientsdetails9[[#This Row],[Patient_ID]],Financials[],6,FALSE)</f>
        <v>3520.877370992263</v>
      </c>
      <c r="Q610" t="str">
        <f>+_xlfn.XLOOKUP(Patientsdetails9[[#This Row],[Patient_ID]],Hospitalvisits[Patient_ID],Hospitalvisits[Hospital_Bed])</f>
        <v>General Ward</v>
      </c>
      <c r="R610">
        <f>_xlfn.XLOOKUP(Patientsdetails9[[#This Row],[Patient_ID]],Hospitalvisits[Patient_ID],Hospitalvisits[Doctor_ID])</f>
        <v>133</v>
      </c>
      <c r="S610" t="str">
        <f>_xlfn.XLOOKUP(Patientsdetails9[[#This Row],[Doctor ID]],Medicals[Doctor_ID],Medicals[Department])</f>
        <v>Emergency</v>
      </c>
      <c r="T610">
        <f>_xlfn.XLOOKUP(Patientsdetails9[[#This Row],[Doctor ID]],Medicals[Doctor_ID],Medicals[Nurse_to_Patient_Ratio])</f>
        <v>10</v>
      </c>
      <c r="U610" t="str">
        <f>IFERROR(_xlfn.XLOOKUP(Patientsdetails9[[#This Row],[Patient_ID]],Emergency[Patient_ID],Emergency[ER_Visit_ID]),"No Visit")</f>
        <v>No Visit</v>
      </c>
    </row>
    <row r="611" spans="1:21">
      <c r="A611">
        <v>677</v>
      </c>
      <c r="B611" t="s">
        <v>690</v>
      </c>
      <c r="C611">
        <v>85</v>
      </c>
      <c r="D611" t="s">
        <v>9</v>
      </c>
      <c r="E611" t="s">
        <v>18</v>
      </c>
      <c r="F611">
        <v>38.19271314432217</v>
      </c>
      <c r="G611">
        <v>2</v>
      </c>
      <c r="H611">
        <v>4</v>
      </c>
      <c r="I611">
        <f>_xlfn.XLOOKUP(Patientsdetails9[[#This Row],[Patient_ID]],Hospitalvisits[Patient_ID],Hospitalvisits[Admission_Date])</f>
        <v>45520</v>
      </c>
      <c r="J611">
        <f>_xlfn.XLOOKUP(Patientsdetails9[[#This Row],[Patient_ID]],Hospitalvisits[Patient_ID],Hospitalvisits[Discharge_Date])</f>
        <v>45523</v>
      </c>
      <c r="K611">
        <f>Patientsdetails9[[#This Row],[Discharge Date]]-Patientsdetails9[[#This Row],[Admission Date]]</f>
        <v>3</v>
      </c>
      <c r="L611" t="str">
        <f>_xlfn.XLOOKUP(Patientsdetails9[[#This Row],[Patient_ID]],Hospitalvisits[Patient_ID],Hospitalvisits[Medical_Condition])</f>
        <v>Hypertension</v>
      </c>
      <c r="M611" t="str">
        <f>_xlfn.XLOOKUP(Patientsdetails9[[#This Row],[Patient_ID]],Hospitalvisits[Patient_ID],Hospitalvisits[Department])</f>
        <v>Cardiology</v>
      </c>
      <c r="N611">
        <f>_xlfn.XLOOKUP(Patientsdetails9[[#This Row],[Patient_ID]],Financials[Patient_ID],Financials[Total_Bill_Amount])</f>
        <v>16948</v>
      </c>
      <c r="O611">
        <f>VLOOKUP(Patientsdetails9[[#This Row],[Patient_ID]],Financials[],5,FALSE)</f>
        <v>9472.6533741096882</v>
      </c>
      <c r="P611">
        <f>VLOOKUP(Patientsdetails9[[#This Row],[Patient_ID]],Financials[],6,FALSE)</f>
        <v>7475.3466258903118</v>
      </c>
      <c r="Q611" t="str">
        <f>+_xlfn.XLOOKUP(Patientsdetails9[[#This Row],[Patient_ID]],Hospitalvisits[Patient_ID],Hospitalvisits[Hospital_Bed])</f>
        <v>Private Room</v>
      </c>
      <c r="R611">
        <f>_xlfn.XLOOKUP(Patientsdetails9[[#This Row],[Patient_ID]],Hospitalvisits[Patient_ID],Hospitalvisits[Doctor_ID])</f>
        <v>1</v>
      </c>
      <c r="S611" t="str">
        <f>_xlfn.XLOOKUP(Patientsdetails9[[#This Row],[Doctor ID]],Medicals[Doctor_ID],Medicals[Department])</f>
        <v>Orthopedics</v>
      </c>
      <c r="T611">
        <f>_xlfn.XLOOKUP(Patientsdetails9[[#This Row],[Doctor ID]],Medicals[Doctor_ID],Medicals[Nurse_to_Patient_Ratio])</f>
        <v>30</v>
      </c>
      <c r="U611">
        <f>IFERROR(_xlfn.XLOOKUP(Patientsdetails9[[#This Row],[Patient_ID]],Emergency[Patient_ID],Emergency[ER_Visit_ID]),"No Visit")</f>
        <v>1271</v>
      </c>
    </row>
    <row r="612" spans="1:21">
      <c r="A612">
        <v>678</v>
      </c>
      <c r="B612" t="s">
        <v>691</v>
      </c>
      <c r="C612">
        <v>69</v>
      </c>
      <c r="D612" t="s">
        <v>9</v>
      </c>
      <c r="E612" t="s">
        <v>16</v>
      </c>
      <c r="F612">
        <v>22.096869809014411</v>
      </c>
      <c r="G612">
        <v>5</v>
      </c>
      <c r="H612">
        <v>4</v>
      </c>
      <c r="I612">
        <f>_xlfn.XLOOKUP(Patientsdetails9[[#This Row],[Patient_ID]],Hospitalvisits[Patient_ID],Hospitalvisits[Admission_Date])</f>
        <v>44641</v>
      </c>
      <c r="J612">
        <f>_xlfn.XLOOKUP(Patientsdetails9[[#This Row],[Patient_ID]],Hospitalvisits[Patient_ID],Hospitalvisits[Discharge_Date])</f>
        <v>44651</v>
      </c>
      <c r="K612">
        <f>Patientsdetails9[[#This Row],[Discharge Date]]-Patientsdetails9[[#This Row],[Admission Date]]</f>
        <v>10</v>
      </c>
      <c r="L612" t="str">
        <f>_xlfn.XLOOKUP(Patientsdetails9[[#This Row],[Patient_ID]],Hospitalvisits[Patient_ID],Hospitalvisits[Medical_Condition])</f>
        <v>Severe Trauma</v>
      </c>
      <c r="M612" t="str">
        <f>_xlfn.XLOOKUP(Patientsdetails9[[#This Row],[Patient_ID]],Hospitalvisits[Patient_ID],Hospitalvisits[Department])</f>
        <v>Emergency</v>
      </c>
      <c r="N612">
        <f>_xlfn.XLOOKUP(Patientsdetails9[[#This Row],[Patient_ID]],Financials[Patient_ID],Financials[Total_Bill_Amount])</f>
        <v>34045</v>
      </c>
      <c r="O612">
        <f>VLOOKUP(Patientsdetails9[[#This Row],[Patient_ID]],Financials[],5,FALSE)</f>
        <v>23093.971791201631</v>
      </c>
      <c r="P612">
        <f>VLOOKUP(Patientsdetails9[[#This Row],[Patient_ID]],Financials[],6,FALSE)</f>
        <v>10951.028208798371</v>
      </c>
      <c r="Q612" t="str">
        <f>+_xlfn.XLOOKUP(Patientsdetails9[[#This Row],[Patient_ID]],Hospitalvisits[Patient_ID],Hospitalvisits[Hospital_Bed])</f>
        <v>ICU</v>
      </c>
      <c r="R612">
        <f>_xlfn.XLOOKUP(Patientsdetails9[[#This Row],[Patient_ID]],Hospitalvisits[Patient_ID],Hospitalvisits[Doctor_ID])</f>
        <v>149</v>
      </c>
      <c r="S612" t="str">
        <f>_xlfn.XLOOKUP(Patientsdetails9[[#This Row],[Doctor ID]],Medicals[Doctor_ID],Medicals[Department])</f>
        <v>Oncology</v>
      </c>
      <c r="T612">
        <f>_xlfn.XLOOKUP(Patientsdetails9[[#This Row],[Doctor ID]],Medicals[Doctor_ID],Medicals[Nurse_to_Patient_Ratio])</f>
        <v>19</v>
      </c>
      <c r="U612">
        <f>IFERROR(_xlfn.XLOOKUP(Patientsdetails9[[#This Row],[Patient_ID]],Emergency[Patient_ID],Emergency[ER_Visit_ID]),"No Visit")</f>
        <v>130</v>
      </c>
    </row>
    <row r="613" spans="1:21">
      <c r="A613">
        <v>679</v>
      </c>
      <c r="B613" t="s">
        <v>692</v>
      </c>
      <c r="C613">
        <v>64</v>
      </c>
      <c r="D613" t="s">
        <v>12</v>
      </c>
      <c r="E613" t="s">
        <v>18</v>
      </c>
      <c r="F613">
        <v>32.613120260330767</v>
      </c>
      <c r="G613">
        <v>1</v>
      </c>
      <c r="H613">
        <v>8</v>
      </c>
      <c r="I613">
        <f>_xlfn.XLOOKUP(Patientsdetails9[[#This Row],[Patient_ID]],Hospitalvisits[Patient_ID],Hospitalvisits[Admission_Date])</f>
        <v>45202</v>
      </c>
      <c r="J613">
        <f>_xlfn.XLOOKUP(Patientsdetails9[[#This Row],[Patient_ID]],Hospitalvisits[Patient_ID],Hospitalvisits[Discharge_Date])</f>
        <v>45208</v>
      </c>
      <c r="K613">
        <f>Patientsdetails9[[#This Row],[Discharge Date]]-Patientsdetails9[[#This Row],[Admission Date]]</f>
        <v>6</v>
      </c>
      <c r="L613" t="str">
        <f>_xlfn.XLOOKUP(Patientsdetails9[[#This Row],[Patient_ID]],Hospitalvisits[Patient_ID],Hospitalvisits[Medical_Condition])</f>
        <v>Seizures</v>
      </c>
      <c r="M613" t="str">
        <f>_xlfn.XLOOKUP(Patientsdetails9[[#This Row],[Patient_ID]],Hospitalvisits[Patient_ID],Hospitalvisits[Department])</f>
        <v>Neurology</v>
      </c>
      <c r="N613">
        <f>_xlfn.XLOOKUP(Patientsdetails9[[#This Row],[Patient_ID]],Financials[Patient_ID],Financials[Total_Bill_Amount])</f>
        <v>27245</v>
      </c>
      <c r="O613">
        <f>VLOOKUP(Patientsdetails9[[#This Row],[Patient_ID]],Financials[],5,FALSE)</f>
        <v>22848.64840232733</v>
      </c>
      <c r="P613">
        <f>VLOOKUP(Patientsdetails9[[#This Row],[Patient_ID]],Financials[],6,FALSE)</f>
        <v>4396.3515976726703</v>
      </c>
      <c r="Q613" t="str">
        <f>+_xlfn.XLOOKUP(Patientsdetails9[[#This Row],[Patient_ID]],Hospitalvisits[Patient_ID],Hospitalvisits[Hospital_Bed])</f>
        <v>Semi-Private Room</v>
      </c>
      <c r="R613">
        <f>_xlfn.XLOOKUP(Patientsdetails9[[#This Row],[Patient_ID]],Hospitalvisits[Patient_ID],Hospitalvisits[Doctor_ID])</f>
        <v>189</v>
      </c>
      <c r="S613" t="str">
        <f>_xlfn.XLOOKUP(Patientsdetails9[[#This Row],[Doctor ID]],Medicals[Doctor_ID],Medicals[Department])</f>
        <v>Neurology</v>
      </c>
      <c r="T613">
        <f>_xlfn.XLOOKUP(Patientsdetails9[[#This Row],[Doctor ID]],Medicals[Doctor_ID],Medicals[Nurse_to_Patient_Ratio])</f>
        <v>30</v>
      </c>
      <c r="U613" t="str">
        <f>IFERROR(_xlfn.XLOOKUP(Patientsdetails9[[#This Row],[Patient_ID]],Emergency[Patient_ID],Emergency[ER_Visit_ID]),"No Visit")</f>
        <v>No Visit</v>
      </c>
    </row>
    <row r="614" spans="1:21">
      <c r="A614">
        <v>680</v>
      </c>
      <c r="B614" t="s">
        <v>693</v>
      </c>
      <c r="C614">
        <v>30</v>
      </c>
      <c r="D614" t="s">
        <v>12</v>
      </c>
      <c r="E614" t="s">
        <v>18</v>
      </c>
      <c r="F614">
        <v>38.822583721721557</v>
      </c>
      <c r="G614">
        <v>3</v>
      </c>
      <c r="H614">
        <v>6</v>
      </c>
      <c r="I614">
        <f>_xlfn.XLOOKUP(Patientsdetails9[[#This Row],[Patient_ID]],Hospitalvisits[Patient_ID],Hospitalvisits[Admission_Date])</f>
        <v>44994</v>
      </c>
      <c r="J614">
        <f>_xlfn.XLOOKUP(Patientsdetails9[[#This Row],[Patient_ID]],Hospitalvisits[Patient_ID],Hospitalvisits[Discharge_Date])</f>
        <v>44999</v>
      </c>
      <c r="K614">
        <f>Patientsdetails9[[#This Row],[Discharge Date]]-Patientsdetails9[[#This Row],[Admission Date]]</f>
        <v>5</v>
      </c>
      <c r="L614" t="str">
        <f>_xlfn.XLOOKUP(Patientsdetails9[[#This Row],[Patient_ID]],Hospitalvisits[Patient_ID],Hospitalvisits[Medical_Condition])</f>
        <v>Fracture</v>
      </c>
      <c r="M614" t="str">
        <f>_xlfn.XLOOKUP(Patientsdetails9[[#This Row],[Patient_ID]],Hospitalvisits[Patient_ID],Hospitalvisits[Department])</f>
        <v>Orthopedics</v>
      </c>
      <c r="N614">
        <f>_xlfn.XLOOKUP(Patientsdetails9[[#This Row],[Patient_ID]],Financials[Patient_ID],Financials[Total_Bill_Amount])</f>
        <v>16359</v>
      </c>
      <c r="O614">
        <f>VLOOKUP(Patientsdetails9[[#This Row],[Patient_ID]],Financials[],5,FALSE)</f>
        <v>10692.33047673679</v>
      </c>
      <c r="P614">
        <f>VLOOKUP(Patientsdetails9[[#This Row],[Patient_ID]],Financials[],6,FALSE)</f>
        <v>5666.6695232632101</v>
      </c>
      <c r="Q614" t="str">
        <f>+_xlfn.XLOOKUP(Patientsdetails9[[#This Row],[Patient_ID]],Hospitalvisits[Patient_ID],Hospitalvisits[Hospital_Bed])</f>
        <v>General Ward</v>
      </c>
      <c r="R614">
        <f>_xlfn.XLOOKUP(Patientsdetails9[[#This Row],[Patient_ID]],Hospitalvisits[Patient_ID],Hospitalvisits[Doctor_ID])</f>
        <v>20</v>
      </c>
      <c r="S614" t="str">
        <f>_xlfn.XLOOKUP(Patientsdetails9[[#This Row],[Doctor ID]],Medicals[Doctor_ID],Medicals[Department])</f>
        <v>Oncology</v>
      </c>
      <c r="T614">
        <f>_xlfn.XLOOKUP(Patientsdetails9[[#This Row],[Doctor ID]],Medicals[Doctor_ID],Medicals[Nurse_to_Patient_Ratio])</f>
        <v>19</v>
      </c>
      <c r="U614">
        <f>IFERROR(_xlfn.XLOOKUP(Patientsdetails9[[#This Row],[Patient_ID]],Emergency[Patient_ID],Emergency[ER_Visit_ID]),"No Visit")</f>
        <v>168</v>
      </c>
    </row>
    <row r="615" spans="1:21">
      <c r="A615">
        <v>681</v>
      </c>
      <c r="B615" t="s">
        <v>694</v>
      </c>
      <c r="C615">
        <v>54</v>
      </c>
      <c r="D615" t="s">
        <v>9</v>
      </c>
      <c r="E615" t="s">
        <v>13</v>
      </c>
      <c r="F615">
        <v>15.31775097800606</v>
      </c>
      <c r="G615">
        <v>2</v>
      </c>
      <c r="H615">
        <v>2</v>
      </c>
      <c r="I615">
        <f>_xlfn.XLOOKUP(Patientsdetails9[[#This Row],[Patient_ID]],Hospitalvisits[Patient_ID],Hospitalvisits[Admission_Date])</f>
        <v>45059</v>
      </c>
      <c r="J615">
        <f>_xlfn.XLOOKUP(Patientsdetails9[[#This Row],[Patient_ID]],Hospitalvisits[Patient_ID],Hospitalvisits[Discharge_Date])</f>
        <v>45063</v>
      </c>
      <c r="K615">
        <f>Patientsdetails9[[#This Row],[Discharge Date]]-Patientsdetails9[[#This Row],[Admission Date]]</f>
        <v>4</v>
      </c>
      <c r="L615" t="str">
        <f>_xlfn.XLOOKUP(Patientsdetails9[[#This Row],[Patient_ID]],Hospitalvisits[Patient_ID],Hospitalvisits[Medical_Condition])</f>
        <v>Severe Trauma</v>
      </c>
      <c r="M615" t="str">
        <f>_xlfn.XLOOKUP(Patientsdetails9[[#This Row],[Patient_ID]],Hospitalvisits[Patient_ID],Hospitalvisits[Department])</f>
        <v>Emergency</v>
      </c>
      <c r="N615">
        <f>_xlfn.XLOOKUP(Patientsdetails9[[#This Row],[Patient_ID]],Financials[Patient_ID],Financials[Total_Bill_Amount])</f>
        <v>28557</v>
      </c>
      <c r="O615">
        <f>VLOOKUP(Patientsdetails9[[#This Row],[Patient_ID]],Financials[],5,FALSE)</f>
        <v>20436.591026110491</v>
      </c>
      <c r="P615">
        <f>VLOOKUP(Patientsdetails9[[#This Row],[Patient_ID]],Financials[],6,FALSE)</f>
        <v>8120.4089738895054</v>
      </c>
      <c r="Q615" t="str">
        <f>+_xlfn.XLOOKUP(Patientsdetails9[[#This Row],[Patient_ID]],Hospitalvisits[Patient_ID],Hospitalvisits[Hospital_Bed])</f>
        <v>General Ward</v>
      </c>
      <c r="R615">
        <f>_xlfn.XLOOKUP(Patientsdetails9[[#This Row],[Patient_ID]],Hospitalvisits[Patient_ID],Hospitalvisits[Doctor_ID])</f>
        <v>116</v>
      </c>
      <c r="S615" t="str">
        <f>_xlfn.XLOOKUP(Patientsdetails9[[#This Row],[Doctor ID]],Medicals[Doctor_ID],Medicals[Department])</f>
        <v>Emergency</v>
      </c>
      <c r="T615">
        <f>_xlfn.XLOOKUP(Patientsdetails9[[#This Row],[Doctor ID]],Medicals[Doctor_ID],Medicals[Nurse_to_Patient_Ratio])</f>
        <v>19</v>
      </c>
      <c r="U615">
        <f>IFERROR(_xlfn.XLOOKUP(Patientsdetails9[[#This Row],[Patient_ID]],Emergency[Patient_ID],Emergency[ER_Visit_ID]),"No Visit")</f>
        <v>29</v>
      </c>
    </row>
    <row r="616" spans="1:21">
      <c r="A616">
        <v>682</v>
      </c>
      <c r="B616" t="s">
        <v>695</v>
      </c>
      <c r="C616">
        <v>17</v>
      </c>
      <c r="D616" t="s">
        <v>9</v>
      </c>
      <c r="E616" t="s">
        <v>16</v>
      </c>
      <c r="F616">
        <v>20.387716675197399</v>
      </c>
      <c r="G616">
        <v>2</v>
      </c>
      <c r="H616">
        <v>10</v>
      </c>
      <c r="I616">
        <f>_xlfn.XLOOKUP(Patientsdetails9[[#This Row],[Patient_ID]],Hospitalvisits[Patient_ID],Hospitalvisits[Admission_Date])</f>
        <v>44898</v>
      </c>
      <c r="J616">
        <f>_xlfn.XLOOKUP(Patientsdetails9[[#This Row],[Patient_ID]],Hospitalvisits[Patient_ID],Hospitalvisits[Discharge_Date])</f>
        <v>44903</v>
      </c>
      <c r="K616">
        <f>Patientsdetails9[[#This Row],[Discharge Date]]-Patientsdetails9[[#This Row],[Admission Date]]</f>
        <v>5</v>
      </c>
      <c r="L616" t="str">
        <f>_xlfn.XLOOKUP(Patientsdetails9[[#This Row],[Patient_ID]],Hospitalvisits[Patient_ID],Hospitalvisits[Medical_Condition])</f>
        <v>Cancer</v>
      </c>
      <c r="M616" t="str">
        <f>_xlfn.XLOOKUP(Patientsdetails9[[#This Row],[Patient_ID]],Hospitalvisits[Patient_ID],Hospitalvisits[Department])</f>
        <v>Oncology</v>
      </c>
      <c r="N616">
        <f>_xlfn.XLOOKUP(Patientsdetails9[[#This Row],[Patient_ID]],Financials[Patient_ID],Financials[Total_Bill_Amount])</f>
        <v>16972</v>
      </c>
      <c r="O616">
        <f>VLOOKUP(Patientsdetails9[[#This Row],[Patient_ID]],Financials[],5,FALSE)</f>
        <v>11234.952973508231</v>
      </c>
      <c r="P616">
        <f>VLOOKUP(Patientsdetails9[[#This Row],[Patient_ID]],Financials[],6,FALSE)</f>
        <v>5737.0470264917694</v>
      </c>
      <c r="Q616" t="str">
        <f>+_xlfn.XLOOKUP(Patientsdetails9[[#This Row],[Patient_ID]],Hospitalvisits[Patient_ID],Hospitalvisits[Hospital_Bed])</f>
        <v>General Ward</v>
      </c>
      <c r="R616">
        <f>_xlfn.XLOOKUP(Patientsdetails9[[#This Row],[Patient_ID]],Hospitalvisits[Patient_ID],Hospitalvisits[Doctor_ID])</f>
        <v>139</v>
      </c>
      <c r="S616" t="str">
        <f>_xlfn.XLOOKUP(Patientsdetails9[[#This Row],[Doctor ID]],Medicals[Doctor_ID],Medicals[Department])</f>
        <v>Orthopedics</v>
      </c>
      <c r="T616">
        <f>_xlfn.XLOOKUP(Patientsdetails9[[#This Row],[Doctor ID]],Medicals[Doctor_ID],Medicals[Nurse_to_Patient_Ratio])</f>
        <v>26</v>
      </c>
      <c r="U616" t="str">
        <f>IFERROR(_xlfn.XLOOKUP(Patientsdetails9[[#This Row],[Patient_ID]],Emergency[Patient_ID],Emergency[ER_Visit_ID]),"No Visit")</f>
        <v>No Visit</v>
      </c>
    </row>
    <row r="617" spans="1:21">
      <c r="A617">
        <v>684</v>
      </c>
      <c r="B617" t="s">
        <v>697</v>
      </c>
      <c r="C617">
        <v>21</v>
      </c>
      <c r="D617" t="s">
        <v>9</v>
      </c>
      <c r="E617" t="s">
        <v>16</v>
      </c>
      <c r="F617">
        <v>27.80128924214792</v>
      </c>
      <c r="G617">
        <v>1</v>
      </c>
      <c r="H617">
        <v>10</v>
      </c>
      <c r="I617">
        <f>_xlfn.XLOOKUP(Patientsdetails9[[#This Row],[Patient_ID]],Hospitalvisits[Patient_ID],Hospitalvisits[Admission_Date])</f>
        <v>44669</v>
      </c>
      <c r="J617">
        <f>_xlfn.XLOOKUP(Patientsdetails9[[#This Row],[Patient_ID]],Hospitalvisits[Patient_ID],Hospitalvisits[Discharge_Date])</f>
        <v>44674</v>
      </c>
      <c r="K617">
        <f>Patientsdetails9[[#This Row],[Discharge Date]]-Patientsdetails9[[#This Row],[Admission Date]]</f>
        <v>5</v>
      </c>
      <c r="L617" t="str">
        <f>_xlfn.XLOOKUP(Patientsdetails9[[#This Row],[Patient_ID]],Hospitalvisits[Patient_ID],Hospitalvisits[Medical_Condition])</f>
        <v>Hypertension</v>
      </c>
      <c r="M617" t="str">
        <f>_xlfn.XLOOKUP(Patientsdetails9[[#This Row],[Patient_ID]],Hospitalvisits[Patient_ID],Hospitalvisits[Department])</f>
        <v>Cardiology</v>
      </c>
      <c r="N617">
        <f>_xlfn.XLOOKUP(Patientsdetails9[[#This Row],[Patient_ID]],Financials[Patient_ID],Financials[Total_Bill_Amount])</f>
        <v>14964</v>
      </c>
      <c r="O617">
        <f>VLOOKUP(Patientsdetails9[[#This Row],[Patient_ID]],Financials[],5,FALSE)</f>
        <v>11268.084605219339</v>
      </c>
      <c r="P617">
        <f>VLOOKUP(Patientsdetails9[[#This Row],[Patient_ID]],Financials[],6,FALSE)</f>
        <v>3695.9153947806572</v>
      </c>
      <c r="Q617" t="str">
        <f>+_xlfn.XLOOKUP(Patientsdetails9[[#This Row],[Patient_ID]],Hospitalvisits[Patient_ID],Hospitalvisits[Hospital_Bed])</f>
        <v>ICU</v>
      </c>
      <c r="R617">
        <f>_xlfn.XLOOKUP(Patientsdetails9[[#This Row],[Patient_ID]],Hospitalvisits[Patient_ID],Hospitalvisits[Doctor_ID])</f>
        <v>194</v>
      </c>
      <c r="S617" t="str">
        <f>_xlfn.XLOOKUP(Patientsdetails9[[#This Row],[Doctor ID]],Medicals[Doctor_ID],Medicals[Department])</f>
        <v>Oncology</v>
      </c>
      <c r="T617">
        <f>_xlfn.XLOOKUP(Patientsdetails9[[#This Row],[Doctor ID]],Medicals[Doctor_ID],Medicals[Nurse_to_Patient_Ratio])</f>
        <v>24</v>
      </c>
      <c r="U617">
        <f>IFERROR(_xlfn.XLOOKUP(Patientsdetails9[[#This Row],[Patient_ID]],Emergency[Patient_ID],Emergency[ER_Visit_ID]),"No Visit")</f>
        <v>395</v>
      </c>
    </row>
    <row r="618" spans="1:21">
      <c r="A618">
        <v>685</v>
      </c>
      <c r="B618" t="s">
        <v>698</v>
      </c>
      <c r="C618">
        <v>14</v>
      </c>
      <c r="D618" t="s">
        <v>12</v>
      </c>
      <c r="E618" t="s">
        <v>13</v>
      </c>
      <c r="F618">
        <v>33.544058497521888</v>
      </c>
      <c r="G618">
        <v>4</v>
      </c>
      <c r="H618">
        <v>1</v>
      </c>
      <c r="I618">
        <f>_xlfn.XLOOKUP(Patientsdetails9[[#This Row],[Patient_ID]],Hospitalvisits[Patient_ID],Hospitalvisits[Admission_Date])</f>
        <v>44738</v>
      </c>
      <c r="J618">
        <f>_xlfn.XLOOKUP(Patientsdetails9[[#This Row],[Patient_ID]],Hospitalvisits[Patient_ID],Hospitalvisits[Discharge_Date])</f>
        <v>44740</v>
      </c>
      <c r="K618">
        <f>Patientsdetails9[[#This Row],[Discharge Date]]-Patientsdetails9[[#This Row],[Admission Date]]</f>
        <v>2</v>
      </c>
      <c r="L618" t="str">
        <f>_xlfn.XLOOKUP(Patientsdetails9[[#This Row],[Patient_ID]],Hospitalvisits[Patient_ID],Hospitalvisits[Medical_Condition])</f>
        <v>Internal Bleeding</v>
      </c>
      <c r="M618" t="str">
        <f>_xlfn.XLOOKUP(Patientsdetails9[[#This Row],[Patient_ID]],Hospitalvisits[Patient_ID],Hospitalvisits[Department])</f>
        <v>Emergency</v>
      </c>
      <c r="N618">
        <f>_xlfn.XLOOKUP(Patientsdetails9[[#This Row],[Patient_ID]],Financials[Patient_ID],Financials[Total_Bill_Amount])</f>
        <v>10443</v>
      </c>
      <c r="O618">
        <f>VLOOKUP(Patientsdetails9[[#This Row],[Patient_ID]],Financials[],5,FALSE)</f>
        <v>6506.3793170309318</v>
      </c>
      <c r="P618">
        <f>VLOOKUP(Patientsdetails9[[#This Row],[Patient_ID]],Financials[],6,FALSE)</f>
        <v>3936.6206829690682</v>
      </c>
      <c r="Q618" t="str">
        <f>+_xlfn.XLOOKUP(Patientsdetails9[[#This Row],[Patient_ID]],Hospitalvisits[Patient_ID],Hospitalvisits[Hospital_Bed])</f>
        <v>Semi-Private Room</v>
      </c>
      <c r="R618">
        <f>_xlfn.XLOOKUP(Patientsdetails9[[#This Row],[Patient_ID]],Hospitalvisits[Patient_ID],Hospitalvisits[Doctor_ID])</f>
        <v>7</v>
      </c>
      <c r="S618" t="str">
        <f>_xlfn.XLOOKUP(Patientsdetails9[[#This Row],[Doctor ID]],Medicals[Doctor_ID],Medicals[Department])</f>
        <v>Oncology</v>
      </c>
      <c r="T618">
        <f>_xlfn.XLOOKUP(Patientsdetails9[[#This Row],[Doctor ID]],Medicals[Doctor_ID],Medicals[Nurse_to_Patient_Ratio])</f>
        <v>20</v>
      </c>
      <c r="U618" t="str">
        <f>IFERROR(_xlfn.XLOOKUP(Patientsdetails9[[#This Row],[Patient_ID]],Emergency[Patient_ID],Emergency[ER_Visit_ID]),"No Visit")</f>
        <v>No Visit</v>
      </c>
    </row>
    <row r="619" spans="1:21">
      <c r="A619">
        <v>686</v>
      </c>
      <c r="B619" t="s">
        <v>699</v>
      </c>
      <c r="C619">
        <v>89</v>
      </c>
      <c r="D619" t="s">
        <v>12</v>
      </c>
      <c r="E619" t="s">
        <v>16</v>
      </c>
      <c r="F619">
        <v>20.105415229695119</v>
      </c>
      <c r="G619">
        <v>2</v>
      </c>
      <c r="H619">
        <v>7</v>
      </c>
      <c r="I619">
        <f>_xlfn.XLOOKUP(Patientsdetails9[[#This Row],[Patient_ID]],Hospitalvisits[Patient_ID],Hospitalvisits[Admission_Date])</f>
        <v>44562</v>
      </c>
      <c r="J619">
        <f>_xlfn.XLOOKUP(Patientsdetails9[[#This Row],[Patient_ID]],Hospitalvisits[Patient_ID],Hospitalvisits[Discharge_Date])</f>
        <v>44564</v>
      </c>
      <c r="K619">
        <f>Patientsdetails9[[#This Row],[Discharge Date]]-Patientsdetails9[[#This Row],[Admission Date]]</f>
        <v>2</v>
      </c>
      <c r="L619" t="str">
        <f>_xlfn.XLOOKUP(Patientsdetails9[[#This Row],[Patient_ID]],Hospitalvisits[Patient_ID],Hospitalvisits[Medical_Condition])</f>
        <v>Arthritis</v>
      </c>
      <c r="M619" t="str">
        <f>_xlfn.XLOOKUP(Patientsdetails9[[#This Row],[Patient_ID]],Hospitalvisits[Patient_ID],Hospitalvisits[Department])</f>
        <v>Orthopedics</v>
      </c>
      <c r="N619">
        <f>_xlfn.XLOOKUP(Patientsdetails9[[#This Row],[Patient_ID]],Financials[Patient_ID],Financials[Total_Bill_Amount])</f>
        <v>29788</v>
      </c>
      <c r="O619">
        <f>VLOOKUP(Patientsdetails9[[#This Row],[Patient_ID]],Financials[],5,FALSE)</f>
        <v>18699.194387171221</v>
      </c>
      <c r="P619">
        <f>VLOOKUP(Patientsdetails9[[#This Row],[Patient_ID]],Financials[],6,FALSE)</f>
        <v>11088.805612828781</v>
      </c>
      <c r="Q619" t="str">
        <f>+_xlfn.XLOOKUP(Patientsdetails9[[#This Row],[Patient_ID]],Hospitalvisits[Patient_ID],Hospitalvisits[Hospital_Bed])</f>
        <v>General Ward</v>
      </c>
      <c r="R619">
        <f>_xlfn.XLOOKUP(Patientsdetails9[[#This Row],[Patient_ID]],Hospitalvisits[Patient_ID],Hospitalvisits[Doctor_ID])</f>
        <v>191</v>
      </c>
      <c r="S619" t="str">
        <f>_xlfn.XLOOKUP(Patientsdetails9[[#This Row],[Doctor ID]],Medicals[Doctor_ID],Medicals[Department])</f>
        <v>Neurology</v>
      </c>
      <c r="T619">
        <f>_xlfn.XLOOKUP(Patientsdetails9[[#This Row],[Doctor ID]],Medicals[Doctor_ID],Medicals[Nurse_to_Patient_Ratio])</f>
        <v>28</v>
      </c>
      <c r="U619">
        <f>IFERROR(_xlfn.XLOOKUP(Patientsdetails9[[#This Row],[Patient_ID]],Emergency[Patient_ID],Emergency[ER_Visit_ID]),"No Visit")</f>
        <v>861</v>
      </c>
    </row>
    <row r="620" spans="1:21">
      <c r="A620">
        <v>688</v>
      </c>
      <c r="B620" t="s">
        <v>701</v>
      </c>
      <c r="C620">
        <v>89</v>
      </c>
      <c r="D620" t="s">
        <v>12</v>
      </c>
      <c r="E620" t="s">
        <v>18</v>
      </c>
      <c r="F620">
        <v>16.791281440060551</v>
      </c>
      <c r="G620">
        <v>0</v>
      </c>
      <c r="H620">
        <v>2</v>
      </c>
      <c r="I620">
        <f>_xlfn.XLOOKUP(Patientsdetails9[[#This Row],[Patient_ID]],Hospitalvisits[Patient_ID],Hospitalvisits[Admission_Date])</f>
        <v>44622</v>
      </c>
      <c r="J620">
        <f>_xlfn.XLOOKUP(Patientsdetails9[[#This Row],[Patient_ID]],Hospitalvisits[Patient_ID],Hospitalvisits[Discharge_Date])</f>
        <v>44634</v>
      </c>
      <c r="K620">
        <f>Patientsdetails9[[#This Row],[Discharge Date]]-Patientsdetails9[[#This Row],[Admission Date]]</f>
        <v>12</v>
      </c>
      <c r="L620" t="str">
        <f>_xlfn.XLOOKUP(Patientsdetails9[[#This Row],[Patient_ID]],Hospitalvisits[Patient_ID],Hospitalvisits[Medical_Condition])</f>
        <v>Seizures</v>
      </c>
      <c r="M620" t="str">
        <f>_xlfn.XLOOKUP(Patientsdetails9[[#This Row],[Patient_ID]],Hospitalvisits[Patient_ID],Hospitalvisits[Department])</f>
        <v>Neurology</v>
      </c>
      <c r="N620">
        <f>_xlfn.XLOOKUP(Patientsdetails9[[#This Row],[Patient_ID]],Financials[Patient_ID],Financials[Total_Bill_Amount])</f>
        <v>26662</v>
      </c>
      <c r="O620">
        <f>VLOOKUP(Patientsdetails9[[#This Row],[Patient_ID]],Financials[],5,FALSE)</f>
        <v>14308.412090754109</v>
      </c>
      <c r="P620">
        <f>VLOOKUP(Patientsdetails9[[#This Row],[Patient_ID]],Financials[],6,FALSE)</f>
        <v>12353.587909245891</v>
      </c>
      <c r="Q620" t="str">
        <f>+_xlfn.XLOOKUP(Patientsdetails9[[#This Row],[Patient_ID]],Hospitalvisits[Patient_ID],Hospitalvisits[Hospital_Bed])</f>
        <v>Semi-Private Room</v>
      </c>
      <c r="R620">
        <f>_xlfn.XLOOKUP(Patientsdetails9[[#This Row],[Patient_ID]],Hospitalvisits[Patient_ID],Hospitalvisits[Doctor_ID])</f>
        <v>1</v>
      </c>
      <c r="S620" t="str">
        <f>_xlfn.XLOOKUP(Patientsdetails9[[#This Row],[Doctor ID]],Medicals[Doctor_ID],Medicals[Department])</f>
        <v>Orthopedics</v>
      </c>
      <c r="T620">
        <f>_xlfn.XLOOKUP(Patientsdetails9[[#This Row],[Doctor ID]],Medicals[Doctor_ID],Medicals[Nurse_to_Patient_Ratio])</f>
        <v>30</v>
      </c>
      <c r="U620">
        <f>IFERROR(_xlfn.XLOOKUP(Patientsdetails9[[#This Row],[Patient_ID]],Emergency[Patient_ID],Emergency[ER_Visit_ID]),"No Visit")</f>
        <v>202</v>
      </c>
    </row>
    <row r="621" spans="1:21">
      <c r="A621">
        <v>689</v>
      </c>
      <c r="B621" t="s">
        <v>702</v>
      </c>
      <c r="C621">
        <v>72</v>
      </c>
      <c r="D621" t="s">
        <v>9</v>
      </c>
      <c r="E621" t="s">
        <v>16</v>
      </c>
      <c r="F621">
        <v>23.20507420607429</v>
      </c>
      <c r="G621">
        <v>0</v>
      </c>
      <c r="H621">
        <v>8</v>
      </c>
      <c r="I621">
        <f>_xlfn.XLOOKUP(Patientsdetails9[[#This Row],[Patient_ID]],Hospitalvisits[Patient_ID],Hospitalvisits[Admission_Date])</f>
        <v>45017</v>
      </c>
      <c r="J621">
        <f>_xlfn.XLOOKUP(Patientsdetails9[[#This Row],[Patient_ID]],Hospitalvisits[Patient_ID],Hospitalvisits[Discharge_Date])</f>
        <v>45037</v>
      </c>
      <c r="K621">
        <f>Patientsdetails9[[#This Row],[Discharge Date]]-Patientsdetails9[[#This Row],[Admission Date]]</f>
        <v>20</v>
      </c>
      <c r="L621" t="str">
        <f>_xlfn.XLOOKUP(Patientsdetails9[[#This Row],[Patient_ID]],Hospitalvisits[Patient_ID],Hospitalvisits[Medical_Condition])</f>
        <v>Tumor</v>
      </c>
      <c r="M621" t="str">
        <f>_xlfn.XLOOKUP(Patientsdetails9[[#This Row],[Patient_ID]],Hospitalvisits[Patient_ID],Hospitalvisits[Department])</f>
        <v>Oncology</v>
      </c>
      <c r="N621">
        <f>_xlfn.XLOOKUP(Patientsdetails9[[#This Row],[Patient_ID]],Financials[Patient_ID],Financials[Total_Bill_Amount])</f>
        <v>5730</v>
      </c>
      <c r="O621">
        <f>VLOOKUP(Patientsdetails9[[#This Row],[Patient_ID]],Financials[],5,FALSE)</f>
        <v>3763.8123645845831</v>
      </c>
      <c r="P621">
        <f>VLOOKUP(Patientsdetails9[[#This Row],[Patient_ID]],Financials[],6,FALSE)</f>
        <v>1966.1876354154169</v>
      </c>
      <c r="Q621" t="str">
        <f>+_xlfn.XLOOKUP(Patientsdetails9[[#This Row],[Patient_ID]],Hospitalvisits[Patient_ID],Hospitalvisits[Hospital_Bed])</f>
        <v>General Ward</v>
      </c>
      <c r="R621">
        <f>_xlfn.XLOOKUP(Patientsdetails9[[#This Row],[Patient_ID]],Hospitalvisits[Patient_ID],Hospitalvisits[Doctor_ID])</f>
        <v>104</v>
      </c>
      <c r="S621" t="str">
        <f>_xlfn.XLOOKUP(Patientsdetails9[[#This Row],[Doctor ID]],Medicals[Doctor_ID],Medicals[Department])</f>
        <v>Orthopedics</v>
      </c>
      <c r="T621">
        <f>_xlfn.XLOOKUP(Patientsdetails9[[#This Row],[Doctor ID]],Medicals[Doctor_ID],Medicals[Nurse_to_Patient_Ratio])</f>
        <v>15</v>
      </c>
      <c r="U621">
        <f>IFERROR(_xlfn.XLOOKUP(Patientsdetails9[[#This Row],[Patient_ID]],Emergency[Patient_ID],Emergency[ER_Visit_ID]),"No Visit")</f>
        <v>136</v>
      </c>
    </row>
    <row r="622" spans="1:21">
      <c r="A622">
        <v>690</v>
      </c>
      <c r="B622" t="s">
        <v>703</v>
      </c>
      <c r="C622">
        <v>81</v>
      </c>
      <c r="D622" t="s">
        <v>12</v>
      </c>
      <c r="E622" t="s">
        <v>18</v>
      </c>
      <c r="F622">
        <v>38.61374815849166</v>
      </c>
      <c r="G622">
        <v>2</v>
      </c>
      <c r="H622">
        <v>3</v>
      </c>
      <c r="I622">
        <f>_xlfn.XLOOKUP(Patientsdetails9[[#This Row],[Patient_ID]],Hospitalvisits[Patient_ID],Hospitalvisits[Admission_Date])</f>
        <v>44669</v>
      </c>
      <c r="J622">
        <f>_xlfn.XLOOKUP(Patientsdetails9[[#This Row],[Patient_ID]],Hospitalvisits[Patient_ID],Hospitalvisits[Discharge_Date])</f>
        <v>44671</v>
      </c>
      <c r="K622">
        <f>Patientsdetails9[[#This Row],[Discharge Date]]-Patientsdetails9[[#This Row],[Admission Date]]</f>
        <v>2</v>
      </c>
      <c r="L622" t="str">
        <f>_xlfn.XLOOKUP(Patientsdetails9[[#This Row],[Patient_ID]],Hospitalvisits[Patient_ID],Hospitalvisits[Medical_Condition])</f>
        <v>Allergies</v>
      </c>
      <c r="M622" t="str">
        <f>_xlfn.XLOOKUP(Patientsdetails9[[#This Row],[Patient_ID]],Hospitalvisits[Patient_ID],Hospitalvisits[Department])</f>
        <v>Pediatrics</v>
      </c>
      <c r="N622">
        <f>_xlfn.XLOOKUP(Patientsdetails9[[#This Row],[Patient_ID]],Financials[Patient_ID],Financials[Total_Bill_Amount])</f>
        <v>3199</v>
      </c>
      <c r="O622">
        <f>VLOOKUP(Patientsdetails9[[#This Row],[Patient_ID]],Financials[],5,FALSE)</f>
        <v>2443.0029226122028</v>
      </c>
      <c r="P622">
        <f>VLOOKUP(Patientsdetails9[[#This Row],[Patient_ID]],Financials[],6,FALSE)</f>
        <v>755.99707738779716</v>
      </c>
      <c r="Q622" t="str">
        <f>+_xlfn.XLOOKUP(Patientsdetails9[[#This Row],[Patient_ID]],Hospitalvisits[Patient_ID],Hospitalvisits[Hospital_Bed])</f>
        <v>General Ward</v>
      </c>
      <c r="R622">
        <f>_xlfn.XLOOKUP(Patientsdetails9[[#This Row],[Patient_ID]],Hospitalvisits[Patient_ID],Hospitalvisits[Doctor_ID])</f>
        <v>107</v>
      </c>
      <c r="S622" t="str">
        <f>_xlfn.XLOOKUP(Patientsdetails9[[#This Row],[Doctor ID]],Medicals[Doctor_ID],Medicals[Department])</f>
        <v>Neurology</v>
      </c>
      <c r="T622">
        <f>_xlfn.XLOOKUP(Patientsdetails9[[#This Row],[Doctor ID]],Medicals[Doctor_ID],Medicals[Nurse_to_Patient_Ratio])</f>
        <v>24</v>
      </c>
      <c r="U622">
        <f>IFERROR(_xlfn.XLOOKUP(Patientsdetails9[[#This Row],[Patient_ID]],Emergency[Patient_ID],Emergency[ER_Visit_ID]),"No Visit")</f>
        <v>327</v>
      </c>
    </row>
    <row r="623" spans="1:21">
      <c r="A623">
        <v>691</v>
      </c>
      <c r="B623" t="s">
        <v>704</v>
      </c>
      <c r="C623">
        <v>57</v>
      </c>
      <c r="D623" t="s">
        <v>12</v>
      </c>
      <c r="E623" t="s">
        <v>18</v>
      </c>
      <c r="F623">
        <v>22.971931937175011</v>
      </c>
      <c r="G623">
        <v>2</v>
      </c>
      <c r="H623">
        <v>6</v>
      </c>
      <c r="I623">
        <f>_xlfn.XLOOKUP(Patientsdetails9[[#This Row],[Patient_ID]],Hospitalvisits[Patient_ID],Hospitalvisits[Admission_Date])</f>
        <v>44619</v>
      </c>
      <c r="J623">
        <f>_xlfn.XLOOKUP(Patientsdetails9[[#This Row],[Patient_ID]],Hospitalvisits[Patient_ID],Hospitalvisits[Discharge_Date])</f>
        <v>44624</v>
      </c>
      <c r="K623">
        <f>Patientsdetails9[[#This Row],[Discharge Date]]-Patientsdetails9[[#This Row],[Admission Date]]</f>
        <v>5</v>
      </c>
      <c r="L623" t="str">
        <f>_xlfn.XLOOKUP(Patientsdetails9[[#This Row],[Patient_ID]],Hospitalvisits[Patient_ID],Hospitalvisits[Medical_Condition])</f>
        <v>Internal Bleeding</v>
      </c>
      <c r="M623" t="str">
        <f>_xlfn.XLOOKUP(Patientsdetails9[[#This Row],[Patient_ID]],Hospitalvisits[Patient_ID],Hospitalvisits[Department])</f>
        <v>Emergency</v>
      </c>
      <c r="N623">
        <f>_xlfn.XLOOKUP(Patientsdetails9[[#This Row],[Patient_ID]],Financials[Patient_ID],Financials[Total_Bill_Amount])</f>
        <v>9849</v>
      </c>
      <c r="O623">
        <f>VLOOKUP(Patientsdetails9[[#This Row],[Patient_ID]],Financials[],5,FALSE)</f>
        <v>7258.0890040345994</v>
      </c>
      <c r="P623">
        <f>VLOOKUP(Patientsdetails9[[#This Row],[Patient_ID]],Financials[],6,FALSE)</f>
        <v>2590.9109959654011</v>
      </c>
      <c r="Q623" t="str">
        <f>+_xlfn.XLOOKUP(Patientsdetails9[[#This Row],[Patient_ID]],Hospitalvisits[Patient_ID],Hospitalvisits[Hospital_Bed])</f>
        <v>ICU</v>
      </c>
      <c r="R623">
        <f>_xlfn.XLOOKUP(Patientsdetails9[[#This Row],[Patient_ID]],Hospitalvisits[Patient_ID],Hospitalvisits[Doctor_ID])</f>
        <v>151</v>
      </c>
      <c r="S623" t="str">
        <f>_xlfn.XLOOKUP(Patientsdetails9[[#This Row],[Doctor ID]],Medicals[Doctor_ID],Medicals[Department])</f>
        <v>Orthopedics</v>
      </c>
      <c r="T623">
        <f>_xlfn.XLOOKUP(Patientsdetails9[[#This Row],[Doctor ID]],Medicals[Doctor_ID],Medicals[Nurse_to_Patient_Ratio])</f>
        <v>29</v>
      </c>
      <c r="U623">
        <f>IFERROR(_xlfn.XLOOKUP(Patientsdetails9[[#This Row],[Patient_ID]],Emergency[Patient_ID],Emergency[ER_Visit_ID]),"No Visit")</f>
        <v>355</v>
      </c>
    </row>
    <row r="624" spans="1:21">
      <c r="A624">
        <v>692</v>
      </c>
      <c r="B624" t="s">
        <v>705</v>
      </c>
      <c r="C624">
        <v>68</v>
      </c>
      <c r="D624" t="s">
        <v>9</v>
      </c>
      <c r="E624" t="s">
        <v>16</v>
      </c>
      <c r="F624">
        <v>30.04342113455645</v>
      </c>
      <c r="G624">
        <v>0</v>
      </c>
      <c r="H624">
        <v>6</v>
      </c>
      <c r="I624">
        <f>_xlfn.XLOOKUP(Patientsdetails9[[#This Row],[Patient_ID]],Hospitalvisits[Patient_ID],Hospitalvisits[Admission_Date])</f>
        <v>44867</v>
      </c>
      <c r="J624">
        <f>_xlfn.XLOOKUP(Patientsdetails9[[#This Row],[Patient_ID]],Hospitalvisits[Patient_ID],Hospitalvisits[Discharge_Date])</f>
        <v>44871</v>
      </c>
      <c r="K624">
        <f>Patientsdetails9[[#This Row],[Discharge Date]]-Patientsdetails9[[#This Row],[Admission Date]]</f>
        <v>4</v>
      </c>
      <c r="L624" t="str">
        <f>_xlfn.XLOOKUP(Patientsdetails9[[#This Row],[Patient_ID]],Hospitalvisits[Patient_ID],Hospitalvisits[Medical_Condition])</f>
        <v>Fracture</v>
      </c>
      <c r="M624" t="str">
        <f>_xlfn.XLOOKUP(Patientsdetails9[[#This Row],[Patient_ID]],Hospitalvisits[Patient_ID],Hospitalvisits[Department])</f>
        <v>Orthopedics</v>
      </c>
      <c r="N624">
        <f>_xlfn.XLOOKUP(Patientsdetails9[[#This Row],[Patient_ID]],Financials[Patient_ID],Financials[Total_Bill_Amount])</f>
        <v>12382</v>
      </c>
      <c r="O624">
        <f>VLOOKUP(Patientsdetails9[[#This Row],[Patient_ID]],Financials[],5,FALSE)</f>
        <v>6575.55606311259</v>
      </c>
      <c r="P624">
        <f>VLOOKUP(Patientsdetails9[[#This Row],[Patient_ID]],Financials[],6,FALSE)</f>
        <v>5806.44393688741</v>
      </c>
      <c r="Q624" t="str">
        <f>+_xlfn.XLOOKUP(Patientsdetails9[[#This Row],[Patient_ID]],Hospitalvisits[Patient_ID],Hospitalvisits[Hospital_Bed])</f>
        <v>General Ward</v>
      </c>
      <c r="R624">
        <f>_xlfn.XLOOKUP(Patientsdetails9[[#This Row],[Patient_ID]],Hospitalvisits[Patient_ID],Hospitalvisits[Doctor_ID])</f>
        <v>50</v>
      </c>
      <c r="S624" t="str">
        <f>_xlfn.XLOOKUP(Patientsdetails9[[#This Row],[Doctor ID]],Medicals[Doctor_ID],Medicals[Department])</f>
        <v>Orthopedics</v>
      </c>
      <c r="T624">
        <f>_xlfn.XLOOKUP(Patientsdetails9[[#This Row],[Doctor ID]],Medicals[Doctor_ID],Medicals[Nurse_to_Patient_Ratio])</f>
        <v>21</v>
      </c>
      <c r="U624">
        <f>IFERROR(_xlfn.XLOOKUP(Patientsdetails9[[#This Row],[Patient_ID]],Emergency[Patient_ID],Emergency[ER_Visit_ID]),"No Visit")</f>
        <v>1450</v>
      </c>
    </row>
    <row r="625" spans="1:21">
      <c r="A625">
        <v>693</v>
      </c>
      <c r="B625" t="s">
        <v>706</v>
      </c>
      <c r="C625">
        <v>66</v>
      </c>
      <c r="D625" t="s">
        <v>9</v>
      </c>
      <c r="E625" t="s">
        <v>13</v>
      </c>
      <c r="F625">
        <v>21.922387154823941</v>
      </c>
      <c r="G625">
        <v>0</v>
      </c>
      <c r="H625">
        <v>10</v>
      </c>
      <c r="I625">
        <f>_xlfn.XLOOKUP(Patientsdetails9[[#This Row],[Patient_ID]],Hospitalvisits[Patient_ID],Hospitalvisits[Admission_Date])</f>
        <v>44592</v>
      </c>
      <c r="J625">
        <f>_xlfn.XLOOKUP(Patientsdetails9[[#This Row],[Patient_ID]],Hospitalvisits[Patient_ID],Hospitalvisits[Discharge_Date])</f>
        <v>44593</v>
      </c>
      <c r="K625">
        <f>Patientsdetails9[[#This Row],[Discharge Date]]-Patientsdetails9[[#This Row],[Admission Date]]</f>
        <v>1</v>
      </c>
      <c r="L625" t="str">
        <f>_xlfn.XLOOKUP(Patientsdetails9[[#This Row],[Patient_ID]],Hospitalvisits[Patient_ID],Hospitalvisits[Medical_Condition])</f>
        <v>Asthma</v>
      </c>
      <c r="M625" t="str">
        <f>_xlfn.XLOOKUP(Patientsdetails9[[#This Row],[Patient_ID]],Hospitalvisits[Patient_ID],Hospitalvisits[Department])</f>
        <v>Pediatrics</v>
      </c>
      <c r="N625">
        <f>_xlfn.XLOOKUP(Patientsdetails9[[#This Row],[Patient_ID]],Financials[Patient_ID],Financials[Total_Bill_Amount])</f>
        <v>18640</v>
      </c>
      <c r="O625">
        <f>VLOOKUP(Patientsdetails9[[#This Row],[Patient_ID]],Financials[],5,FALSE)</f>
        <v>9607.8153487070103</v>
      </c>
      <c r="P625">
        <f>VLOOKUP(Patientsdetails9[[#This Row],[Patient_ID]],Financials[],6,FALSE)</f>
        <v>9032.1846512929897</v>
      </c>
      <c r="Q625" t="str">
        <f>+_xlfn.XLOOKUP(Patientsdetails9[[#This Row],[Patient_ID]],Hospitalvisits[Patient_ID],Hospitalvisits[Hospital_Bed])</f>
        <v>Semi-Private Room</v>
      </c>
      <c r="R625">
        <f>_xlfn.XLOOKUP(Patientsdetails9[[#This Row],[Patient_ID]],Hospitalvisits[Patient_ID],Hospitalvisits[Doctor_ID])</f>
        <v>139</v>
      </c>
      <c r="S625" t="str">
        <f>_xlfn.XLOOKUP(Patientsdetails9[[#This Row],[Doctor ID]],Medicals[Doctor_ID],Medicals[Department])</f>
        <v>Orthopedics</v>
      </c>
      <c r="T625">
        <f>_xlfn.XLOOKUP(Patientsdetails9[[#This Row],[Doctor ID]],Medicals[Doctor_ID],Medicals[Nurse_to_Patient_Ratio])</f>
        <v>26</v>
      </c>
      <c r="U625">
        <f>IFERROR(_xlfn.XLOOKUP(Patientsdetails9[[#This Row],[Patient_ID]],Emergency[Patient_ID],Emergency[ER_Visit_ID]),"No Visit")</f>
        <v>319</v>
      </c>
    </row>
    <row r="626" spans="1:21">
      <c r="A626">
        <v>694</v>
      </c>
      <c r="B626" t="s">
        <v>707</v>
      </c>
      <c r="C626">
        <v>10</v>
      </c>
      <c r="D626" t="s">
        <v>12</v>
      </c>
      <c r="E626" t="s">
        <v>18</v>
      </c>
      <c r="F626">
        <v>23.127804746615471</v>
      </c>
      <c r="G626">
        <v>4</v>
      </c>
      <c r="H626">
        <v>10</v>
      </c>
      <c r="I626">
        <f>_xlfn.XLOOKUP(Patientsdetails9[[#This Row],[Patient_ID]],Hospitalvisits[Patient_ID],Hospitalvisits[Admission_Date])</f>
        <v>45046</v>
      </c>
      <c r="J626">
        <f>_xlfn.XLOOKUP(Patientsdetails9[[#This Row],[Patient_ID]],Hospitalvisits[Patient_ID],Hospitalvisits[Discharge_Date])</f>
        <v>45053</v>
      </c>
      <c r="K626">
        <f>Patientsdetails9[[#This Row],[Discharge Date]]-Patientsdetails9[[#This Row],[Admission Date]]</f>
        <v>7</v>
      </c>
      <c r="L626" t="str">
        <f>_xlfn.XLOOKUP(Patientsdetails9[[#This Row],[Patient_ID]],Hospitalvisits[Patient_ID],Hospitalvisits[Medical_Condition])</f>
        <v>Hypertension</v>
      </c>
      <c r="M626" t="str">
        <f>_xlfn.XLOOKUP(Patientsdetails9[[#This Row],[Patient_ID]],Hospitalvisits[Patient_ID],Hospitalvisits[Department])</f>
        <v>Cardiology</v>
      </c>
      <c r="N626">
        <f>_xlfn.XLOOKUP(Patientsdetails9[[#This Row],[Patient_ID]],Financials[Patient_ID],Financials[Total_Bill_Amount])</f>
        <v>17845</v>
      </c>
      <c r="O626">
        <f>VLOOKUP(Patientsdetails9[[#This Row],[Patient_ID]],Financials[],5,FALSE)</f>
        <v>12671.21306637389</v>
      </c>
      <c r="P626">
        <f>VLOOKUP(Patientsdetails9[[#This Row],[Patient_ID]],Financials[],6,FALSE)</f>
        <v>5173.7869336261101</v>
      </c>
      <c r="Q626" t="str">
        <f>+_xlfn.XLOOKUP(Patientsdetails9[[#This Row],[Patient_ID]],Hospitalvisits[Patient_ID],Hospitalvisits[Hospital_Bed])</f>
        <v>Semi-Private Room</v>
      </c>
      <c r="R626">
        <f>_xlfn.XLOOKUP(Patientsdetails9[[#This Row],[Patient_ID]],Hospitalvisits[Patient_ID],Hospitalvisits[Doctor_ID])</f>
        <v>21</v>
      </c>
      <c r="S626" t="str">
        <f>_xlfn.XLOOKUP(Patientsdetails9[[#This Row],[Doctor ID]],Medicals[Doctor_ID],Medicals[Department])</f>
        <v>Pediatrics</v>
      </c>
      <c r="T626">
        <f>_xlfn.XLOOKUP(Patientsdetails9[[#This Row],[Doctor ID]],Medicals[Doctor_ID],Medicals[Nurse_to_Patient_Ratio])</f>
        <v>24</v>
      </c>
      <c r="U626">
        <f>IFERROR(_xlfn.XLOOKUP(Patientsdetails9[[#This Row],[Patient_ID]],Emergency[Patient_ID],Emergency[ER_Visit_ID]),"No Visit")</f>
        <v>1305</v>
      </c>
    </row>
    <row r="627" spans="1:21">
      <c r="A627">
        <v>695</v>
      </c>
      <c r="B627" t="s">
        <v>708</v>
      </c>
      <c r="C627">
        <v>75</v>
      </c>
      <c r="D627" t="s">
        <v>12</v>
      </c>
      <c r="E627" t="s">
        <v>18</v>
      </c>
      <c r="F627">
        <v>34.195814921734858</v>
      </c>
      <c r="G627">
        <v>5</v>
      </c>
      <c r="H627">
        <v>2</v>
      </c>
      <c r="I627">
        <f>_xlfn.XLOOKUP(Patientsdetails9[[#This Row],[Patient_ID]],Hospitalvisits[Patient_ID],Hospitalvisits[Admission_Date])</f>
        <v>45388</v>
      </c>
      <c r="J627">
        <f>_xlfn.XLOOKUP(Patientsdetails9[[#This Row],[Patient_ID]],Hospitalvisits[Patient_ID],Hospitalvisits[Discharge_Date])</f>
        <v>45397</v>
      </c>
      <c r="K627">
        <f>Patientsdetails9[[#This Row],[Discharge Date]]-Patientsdetails9[[#This Row],[Admission Date]]</f>
        <v>9</v>
      </c>
      <c r="L627" t="str">
        <f>_xlfn.XLOOKUP(Patientsdetails9[[#This Row],[Patient_ID]],Hospitalvisits[Patient_ID],Hospitalvisits[Medical_Condition])</f>
        <v>Tumor</v>
      </c>
      <c r="M627" t="str">
        <f>_xlfn.XLOOKUP(Patientsdetails9[[#This Row],[Patient_ID]],Hospitalvisits[Patient_ID],Hospitalvisits[Department])</f>
        <v>Oncology</v>
      </c>
      <c r="N627">
        <f>_xlfn.XLOOKUP(Patientsdetails9[[#This Row],[Patient_ID]],Financials[Patient_ID],Financials[Total_Bill_Amount])</f>
        <v>6096</v>
      </c>
      <c r="O627">
        <f>VLOOKUP(Patientsdetails9[[#This Row],[Patient_ID]],Financials[],5,FALSE)</f>
        <v>4425.5731495364598</v>
      </c>
      <c r="P627">
        <f>VLOOKUP(Patientsdetails9[[#This Row],[Patient_ID]],Financials[],6,FALSE)</f>
        <v>1670.4268504635399</v>
      </c>
      <c r="Q627" t="str">
        <f>+_xlfn.XLOOKUP(Patientsdetails9[[#This Row],[Patient_ID]],Hospitalvisits[Patient_ID],Hospitalvisits[Hospital_Bed])</f>
        <v>Private Room</v>
      </c>
      <c r="R627">
        <f>_xlfn.XLOOKUP(Patientsdetails9[[#This Row],[Patient_ID]],Hospitalvisits[Patient_ID],Hospitalvisits[Doctor_ID])</f>
        <v>35</v>
      </c>
      <c r="S627" t="str">
        <f>_xlfn.XLOOKUP(Patientsdetails9[[#This Row],[Doctor ID]],Medicals[Doctor_ID],Medicals[Department])</f>
        <v>Neurology</v>
      </c>
      <c r="T627">
        <f>_xlfn.XLOOKUP(Patientsdetails9[[#This Row],[Doctor ID]],Medicals[Doctor_ID],Medicals[Nurse_to_Patient_Ratio])</f>
        <v>9</v>
      </c>
      <c r="U627">
        <f>IFERROR(_xlfn.XLOOKUP(Patientsdetails9[[#This Row],[Patient_ID]],Emergency[Patient_ID],Emergency[ER_Visit_ID]),"No Visit")</f>
        <v>145</v>
      </c>
    </row>
    <row r="628" spans="1:21">
      <c r="A628">
        <v>696</v>
      </c>
      <c r="B628" t="s">
        <v>709</v>
      </c>
      <c r="C628">
        <v>15</v>
      </c>
      <c r="D628" t="s">
        <v>9</v>
      </c>
      <c r="E628" t="s">
        <v>10</v>
      </c>
      <c r="F628">
        <v>34.128451345584551</v>
      </c>
      <c r="G628">
        <v>3</v>
      </c>
      <c r="H628">
        <v>7</v>
      </c>
      <c r="I628">
        <f>_xlfn.XLOOKUP(Patientsdetails9[[#This Row],[Patient_ID]],Hospitalvisits[Patient_ID],Hospitalvisits[Admission_Date])</f>
        <v>44734</v>
      </c>
      <c r="J628">
        <f>_xlfn.XLOOKUP(Patientsdetails9[[#This Row],[Patient_ID]],Hospitalvisits[Patient_ID],Hospitalvisits[Discharge_Date])</f>
        <v>44741</v>
      </c>
      <c r="K628">
        <f>Patientsdetails9[[#This Row],[Discharge Date]]-Patientsdetails9[[#This Row],[Admission Date]]</f>
        <v>7</v>
      </c>
      <c r="L628" t="str">
        <f>_xlfn.XLOOKUP(Patientsdetails9[[#This Row],[Patient_ID]],Hospitalvisits[Patient_ID],Hospitalvisits[Medical_Condition])</f>
        <v>Cancer</v>
      </c>
      <c r="M628" t="str">
        <f>_xlfn.XLOOKUP(Patientsdetails9[[#This Row],[Patient_ID]],Hospitalvisits[Patient_ID],Hospitalvisits[Department])</f>
        <v>Oncology</v>
      </c>
      <c r="N628">
        <f>_xlfn.XLOOKUP(Patientsdetails9[[#This Row],[Patient_ID]],Financials[Patient_ID],Financials[Total_Bill_Amount])</f>
        <v>10955</v>
      </c>
      <c r="O628">
        <f>VLOOKUP(Patientsdetails9[[#This Row],[Patient_ID]],Financials[],5,FALSE)</f>
        <v>7228.1114526142683</v>
      </c>
      <c r="P628">
        <f>VLOOKUP(Patientsdetails9[[#This Row],[Patient_ID]],Financials[],6,FALSE)</f>
        <v>3726.8885473857322</v>
      </c>
      <c r="Q628" t="str">
        <f>+_xlfn.XLOOKUP(Patientsdetails9[[#This Row],[Patient_ID]],Hospitalvisits[Patient_ID],Hospitalvisits[Hospital_Bed])</f>
        <v>General Ward</v>
      </c>
      <c r="R628">
        <f>_xlfn.XLOOKUP(Patientsdetails9[[#This Row],[Patient_ID]],Hospitalvisits[Patient_ID],Hospitalvisits[Doctor_ID])</f>
        <v>154</v>
      </c>
      <c r="S628" t="str">
        <f>_xlfn.XLOOKUP(Patientsdetails9[[#This Row],[Doctor ID]],Medicals[Doctor_ID],Medicals[Department])</f>
        <v>Pediatrics</v>
      </c>
      <c r="T628">
        <f>_xlfn.XLOOKUP(Patientsdetails9[[#This Row],[Doctor ID]],Medicals[Doctor_ID],Medicals[Nurse_to_Patient_Ratio])</f>
        <v>26</v>
      </c>
      <c r="U628">
        <f>IFERROR(_xlfn.XLOOKUP(Patientsdetails9[[#This Row],[Patient_ID]],Emergency[Patient_ID],Emergency[ER_Visit_ID]),"No Visit")</f>
        <v>34</v>
      </c>
    </row>
    <row r="629" spans="1:21">
      <c r="A629">
        <v>697</v>
      </c>
      <c r="B629" t="s">
        <v>710</v>
      </c>
      <c r="C629">
        <v>3</v>
      </c>
      <c r="D629" t="s">
        <v>9</v>
      </c>
      <c r="E629" t="s">
        <v>18</v>
      </c>
      <c r="F629">
        <v>17.647733331369359</v>
      </c>
      <c r="G629">
        <v>0</v>
      </c>
      <c r="H629">
        <v>10</v>
      </c>
      <c r="I629">
        <f>_xlfn.XLOOKUP(Patientsdetails9[[#This Row],[Patient_ID]],Hospitalvisits[Patient_ID],Hospitalvisits[Admission_Date])</f>
        <v>44573</v>
      </c>
      <c r="J629">
        <f>_xlfn.XLOOKUP(Patientsdetails9[[#This Row],[Patient_ID]],Hospitalvisits[Patient_ID],Hospitalvisits[Discharge_Date])</f>
        <v>44580</v>
      </c>
      <c r="K629">
        <f>Patientsdetails9[[#This Row],[Discharge Date]]-Patientsdetails9[[#This Row],[Admission Date]]</f>
        <v>7</v>
      </c>
      <c r="L629" t="str">
        <f>_xlfn.XLOOKUP(Patientsdetails9[[#This Row],[Patient_ID]],Hospitalvisits[Patient_ID],Hospitalvisits[Medical_Condition])</f>
        <v>Cancer</v>
      </c>
      <c r="M629" t="str">
        <f>_xlfn.XLOOKUP(Patientsdetails9[[#This Row],[Patient_ID]],Hospitalvisits[Patient_ID],Hospitalvisits[Department])</f>
        <v>Oncology</v>
      </c>
      <c r="N629">
        <f>_xlfn.XLOOKUP(Patientsdetails9[[#This Row],[Patient_ID]],Financials[Patient_ID],Financials[Total_Bill_Amount])</f>
        <v>16498</v>
      </c>
      <c r="O629">
        <f>VLOOKUP(Patientsdetails9[[#This Row],[Patient_ID]],Financials[],5,FALSE)</f>
        <v>10570.13266471657</v>
      </c>
      <c r="P629">
        <f>VLOOKUP(Patientsdetails9[[#This Row],[Patient_ID]],Financials[],6,FALSE)</f>
        <v>5927.8673352834303</v>
      </c>
      <c r="Q629" t="str">
        <f>+_xlfn.XLOOKUP(Patientsdetails9[[#This Row],[Patient_ID]],Hospitalvisits[Patient_ID],Hospitalvisits[Hospital_Bed])</f>
        <v>General Ward</v>
      </c>
      <c r="R629">
        <f>_xlfn.XLOOKUP(Patientsdetails9[[#This Row],[Patient_ID]],Hospitalvisits[Patient_ID],Hospitalvisits[Doctor_ID])</f>
        <v>40</v>
      </c>
      <c r="S629" t="str">
        <f>_xlfn.XLOOKUP(Patientsdetails9[[#This Row],[Doctor ID]],Medicals[Doctor_ID],Medicals[Department])</f>
        <v>Orthopedics</v>
      </c>
      <c r="T629">
        <f>_xlfn.XLOOKUP(Patientsdetails9[[#This Row],[Doctor ID]],Medicals[Doctor_ID],Medicals[Nurse_to_Patient_Ratio])</f>
        <v>20</v>
      </c>
      <c r="U629" t="str">
        <f>IFERROR(_xlfn.XLOOKUP(Patientsdetails9[[#This Row],[Patient_ID]],Emergency[Patient_ID],Emergency[ER_Visit_ID]),"No Visit")</f>
        <v>No Visit</v>
      </c>
    </row>
    <row r="630" spans="1:21">
      <c r="A630">
        <v>698</v>
      </c>
      <c r="B630" t="s">
        <v>711</v>
      </c>
      <c r="C630">
        <v>31</v>
      </c>
      <c r="D630" t="s">
        <v>9</v>
      </c>
      <c r="E630" t="s">
        <v>13</v>
      </c>
      <c r="F630">
        <v>22.664632824263961</v>
      </c>
      <c r="G630">
        <v>4</v>
      </c>
      <c r="H630">
        <v>2</v>
      </c>
      <c r="I630">
        <f>_xlfn.XLOOKUP(Patientsdetails9[[#This Row],[Patient_ID]],Hospitalvisits[Patient_ID],Hospitalvisits[Admission_Date])</f>
        <v>44866</v>
      </c>
      <c r="J630">
        <f>_xlfn.XLOOKUP(Patientsdetails9[[#This Row],[Patient_ID]],Hospitalvisits[Patient_ID],Hospitalvisits[Discharge_Date])</f>
        <v>44874</v>
      </c>
      <c r="K630">
        <f>Patientsdetails9[[#This Row],[Discharge Date]]-Patientsdetails9[[#This Row],[Admission Date]]</f>
        <v>8</v>
      </c>
      <c r="L630" t="str">
        <f>_xlfn.XLOOKUP(Patientsdetails9[[#This Row],[Patient_ID]],Hospitalvisits[Patient_ID],Hospitalvisits[Medical_Condition])</f>
        <v>Stroke</v>
      </c>
      <c r="M630" t="str">
        <f>_xlfn.XLOOKUP(Patientsdetails9[[#This Row],[Patient_ID]],Hospitalvisits[Patient_ID],Hospitalvisits[Department])</f>
        <v>Neurology</v>
      </c>
      <c r="N630">
        <f>_xlfn.XLOOKUP(Patientsdetails9[[#This Row],[Patient_ID]],Financials[Patient_ID],Financials[Total_Bill_Amount])</f>
        <v>18096</v>
      </c>
      <c r="O630">
        <f>VLOOKUP(Patientsdetails9[[#This Row],[Patient_ID]],Financials[],5,FALSE)</f>
        <v>13891.10271535647</v>
      </c>
      <c r="P630">
        <f>VLOOKUP(Patientsdetails9[[#This Row],[Patient_ID]],Financials[],6,FALSE)</f>
        <v>4204.8972846435263</v>
      </c>
      <c r="Q630" t="str">
        <f>+_xlfn.XLOOKUP(Patientsdetails9[[#This Row],[Patient_ID]],Hospitalvisits[Patient_ID],Hospitalvisits[Hospital_Bed])</f>
        <v>Private Room</v>
      </c>
      <c r="R630">
        <f>_xlfn.XLOOKUP(Patientsdetails9[[#This Row],[Patient_ID]],Hospitalvisits[Patient_ID],Hospitalvisits[Doctor_ID])</f>
        <v>83</v>
      </c>
      <c r="S630" t="str">
        <f>_xlfn.XLOOKUP(Patientsdetails9[[#This Row],[Doctor ID]],Medicals[Doctor_ID],Medicals[Department])</f>
        <v>Cardiology</v>
      </c>
      <c r="T630">
        <f>_xlfn.XLOOKUP(Patientsdetails9[[#This Row],[Doctor ID]],Medicals[Doctor_ID],Medicals[Nurse_to_Patient_Ratio])</f>
        <v>23</v>
      </c>
      <c r="U630">
        <f>IFERROR(_xlfn.XLOOKUP(Patientsdetails9[[#This Row],[Patient_ID]],Emergency[Patient_ID],Emergency[ER_Visit_ID]),"No Visit")</f>
        <v>72</v>
      </c>
    </row>
    <row r="631" spans="1:21">
      <c r="A631">
        <v>699</v>
      </c>
      <c r="B631" t="s">
        <v>712</v>
      </c>
      <c r="C631">
        <v>31</v>
      </c>
      <c r="D631" t="s">
        <v>9</v>
      </c>
      <c r="E631" t="s">
        <v>13</v>
      </c>
      <c r="F631">
        <v>29.615584611298051</v>
      </c>
      <c r="G631">
        <v>1</v>
      </c>
      <c r="H631">
        <v>1</v>
      </c>
      <c r="I631">
        <f>_xlfn.XLOOKUP(Patientsdetails9[[#This Row],[Patient_ID]],Hospitalvisits[Patient_ID],Hospitalvisits[Admission_Date])</f>
        <v>44707</v>
      </c>
      <c r="J631">
        <f>_xlfn.XLOOKUP(Patientsdetails9[[#This Row],[Patient_ID]],Hospitalvisits[Patient_ID],Hospitalvisits[Discharge_Date])</f>
        <v>44708</v>
      </c>
      <c r="K631">
        <f>Patientsdetails9[[#This Row],[Discharge Date]]-Patientsdetails9[[#This Row],[Admission Date]]</f>
        <v>1</v>
      </c>
      <c r="L631" t="str">
        <f>_xlfn.XLOOKUP(Patientsdetails9[[#This Row],[Patient_ID]],Hospitalvisits[Patient_ID],Hospitalvisits[Medical_Condition])</f>
        <v>Asthma</v>
      </c>
      <c r="M631" t="str">
        <f>_xlfn.XLOOKUP(Patientsdetails9[[#This Row],[Patient_ID]],Hospitalvisits[Patient_ID],Hospitalvisits[Department])</f>
        <v>Pediatrics</v>
      </c>
      <c r="N631">
        <f>_xlfn.XLOOKUP(Patientsdetails9[[#This Row],[Patient_ID]],Financials[Patient_ID],Financials[Total_Bill_Amount])</f>
        <v>32818</v>
      </c>
      <c r="O631">
        <f>VLOOKUP(Patientsdetails9[[#This Row],[Patient_ID]],Financials[],5,FALSE)</f>
        <v>16832.088497118159</v>
      </c>
      <c r="P631">
        <f>VLOOKUP(Patientsdetails9[[#This Row],[Patient_ID]],Financials[],6,FALSE)</f>
        <v>15985.91150288184</v>
      </c>
      <c r="Q631" t="str">
        <f>+_xlfn.XLOOKUP(Patientsdetails9[[#This Row],[Patient_ID]],Hospitalvisits[Patient_ID],Hospitalvisits[Hospital_Bed])</f>
        <v>General Ward</v>
      </c>
      <c r="R631">
        <f>_xlfn.XLOOKUP(Patientsdetails9[[#This Row],[Patient_ID]],Hospitalvisits[Patient_ID],Hospitalvisits[Doctor_ID])</f>
        <v>69</v>
      </c>
      <c r="S631" t="str">
        <f>_xlfn.XLOOKUP(Patientsdetails9[[#This Row],[Doctor ID]],Medicals[Doctor_ID],Medicals[Department])</f>
        <v>Oncology</v>
      </c>
      <c r="T631">
        <f>_xlfn.XLOOKUP(Patientsdetails9[[#This Row],[Doctor ID]],Medicals[Doctor_ID],Medicals[Nurse_to_Patient_Ratio])</f>
        <v>9</v>
      </c>
      <c r="U631" t="str">
        <f>IFERROR(_xlfn.XLOOKUP(Patientsdetails9[[#This Row],[Patient_ID]],Emergency[Patient_ID],Emergency[ER_Visit_ID]),"No Visit")</f>
        <v>No Visit</v>
      </c>
    </row>
    <row r="632" spans="1:21">
      <c r="A632">
        <v>700</v>
      </c>
      <c r="B632" t="s">
        <v>713</v>
      </c>
      <c r="C632">
        <v>71</v>
      </c>
      <c r="D632" t="s">
        <v>9</v>
      </c>
      <c r="E632" t="s">
        <v>18</v>
      </c>
      <c r="F632">
        <v>34.100267162264068</v>
      </c>
      <c r="G632">
        <v>1</v>
      </c>
      <c r="H632">
        <v>8</v>
      </c>
      <c r="I632">
        <f>_xlfn.XLOOKUP(Patientsdetails9[[#This Row],[Patient_ID]],Hospitalvisits[Patient_ID],Hospitalvisits[Admission_Date])</f>
        <v>44633</v>
      </c>
      <c r="J632">
        <f>_xlfn.XLOOKUP(Patientsdetails9[[#This Row],[Patient_ID]],Hospitalvisits[Patient_ID],Hospitalvisits[Discharge_Date])</f>
        <v>44637</v>
      </c>
      <c r="K632">
        <f>Patientsdetails9[[#This Row],[Discharge Date]]-Patientsdetails9[[#This Row],[Admission Date]]</f>
        <v>4</v>
      </c>
      <c r="L632" t="str">
        <f>_xlfn.XLOOKUP(Patientsdetails9[[#This Row],[Patient_ID]],Hospitalvisits[Patient_ID],Hospitalvisits[Medical_Condition])</f>
        <v>Arthritis</v>
      </c>
      <c r="M632" t="str">
        <f>_xlfn.XLOOKUP(Patientsdetails9[[#This Row],[Patient_ID]],Hospitalvisits[Patient_ID],Hospitalvisits[Department])</f>
        <v>Orthopedics</v>
      </c>
      <c r="N632">
        <f>_xlfn.XLOOKUP(Patientsdetails9[[#This Row],[Patient_ID]],Financials[Patient_ID],Financials[Total_Bill_Amount])</f>
        <v>17131</v>
      </c>
      <c r="O632">
        <f>VLOOKUP(Patientsdetails9[[#This Row],[Patient_ID]],Financials[],5,FALSE)</f>
        <v>11314.339596991569</v>
      </c>
      <c r="P632">
        <f>VLOOKUP(Patientsdetails9[[#This Row],[Patient_ID]],Financials[],6,FALSE)</f>
        <v>5816.6604030084254</v>
      </c>
      <c r="Q632" t="str">
        <f>+_xlfn.XLOOKUP(Patientsdetails9[[#This Row],[Patient_ID]],Hospitalvisits[Patient_ID],Hospitalvisits[Hospital_Bed])</f>
        <v>Semi-Private Room</v>
      </c>
      <c r="R632">
        <f>_xlfn.XLOOKUP(Patientsdetails9[[#This Row],[Patient_ID]],Hospitalvisits[Patient_ID],Hospitalvisits[Doctor_ID])</f>
        <v>92</v>
      </c>
      <c r="S632" t="str">
        <f>_xlfn.XLOOKUP(Patientsdetails9[[#This Row],[Doctor ID]],Medicals[Doctor_ID],Medicals[Department])</f>
        <v>Orthopedics</v>
      </c>
      <c r="T632">
        <f>_xlfn.XLOOKUP(Patientsdetails9[[#This Row],[Doctor ID]],Medicals[Doctor_ID],Medicals[Nurse_to_Patient_Ratio])</f>
        <v>27</v>
      </c>
      <c r="U632">
        <f>IFERROR(_xlfn.XLOOKUP(Patientsdetails9[[#This Row],[Patient_ID]],Emergency[Patient_ID],Emergency[ER_Visit_ID]),"No Visit")</f>
        <v>565</v>
      </c>
    </row>
    <row r="633" spans="1:21">
      <c r="A633">
        <v>701</v>
      </c>
      <c r="B633" t="s">
        <v>714</v>
      </c>
      <c r="C633">
        <v>39</v>
      </c>
      <c r="D633" t="s">
        <v>12</v>
      </c>
      <c r="E633" t="s">
        <v>18</v>
      </c>
      <c r="F633">
        <v>37.943071752456177</v>
      </c>
      <c r="G633">
        <v>3</v>
      </c>
      <c r="H633">
        <v>7</v>
      </c>
      <c r="I633">
        <f>_xlfn.XLOOKUP(Patientsdetails9[[#This Row],[Patient_ID]],Hospitalvisits[Patient_ID],Hospitalvisits[Admission_Date])</f>
        <v>45304</v>
      </c>
      <c r="J633">
        <f>_xlfn.XLOOKUP(Patientsdetails9[[#This Row],[Patient_ID]],Hospitalvisits[Patient_ID],Hospitalvisits[Discharge_Date])</f>
        <v>45309</v>
      </c>
      <c r="K633">
        <f>Patientsdetails9[[#This Row],[Discharge Date]]-Patientsdetails9[[#This Row],[Admission Date]]</f>
        <v>5</v>
      </c>
      <c r="L633" t="str">
        <f>_xlfn.XLOOKUP(Patientsdetails9[[#This Row],[Patient_ID]],Hospitalvisits[Patient_ID],Hospitalvisits[Medical_Condition])</f>
        <v>Severe Trauma</v>
      </c>
      <c r="M633" t="str">
        <f>_xlfn.XLOOKUP(Patientsdetails9[[#This Row],[Patient_ID]],Hospitalvisits[Patient_ID],Hospitalvisits[Department])</f>
        <v>Emergency</v>
      </c>
      <c r="N633">
        <f>_xlfn.XLOOKUP(Patientsdetails9[[#This Row],[Patient_ID]],Financials[Patient_ID],Financials[Total_Bill_Amount])</f>
        <v>22006</v>
      </c>
      <c r="O633">
        <f>VLOOKUP(Patientsdetails9[[#This Row],[Patient_ID]],Financials[],5,FALSE)</f>
        <v>11725.970111584809</v>
      </c>
      <c r="P633">
        <f>VLOOKUP(Patientsdetails9[[#This Row],[Patient_ID]],Financials[],6,FALSE)</f>
        <v>10280.029888415191</v>
      </c>
      <c r="Q633" t="str">
        <f>+_xlfn.XLOOKUP(Patientsdetails9[[#This Row],[Patient_ID]],Hospitalvisits[Patient_ID],Hospitalvisits[Hospital_Bed])</f>
        <v>General Ward</v>
      </c>
      <c r="R633">
        <f>_xlfn.XLOOKUP(Patientsdetails9[[#This Row],[Patient_ID]],Hospitalvisits[Patient_ID],Hospitalvisits[Doctor_ID])</f>
        <v>50</v>
      </c>
      <c r="S633" t="str">
        <f>_xlfn.XLOOKUP(Patientsdetails9[[#This Row],[Doctor ID]],Medicals[Doctor_ID],Medicals[Department])</f>
        <v>Orthopedics</v>
      </c>
      <c r="T633">
        <f>_xlfn.XLOOKUP(Patientsdetails9[[#This Row],[Doctor ID]],Medicals[Doctor_ID],Medicals[Nurse_to_Patient_Ratio])</f>
        <v>21</v>
      </c>
      <c r="U633">
        <f>IFERROR(_xlfn.XLOOKUP(Patientsdetails9[[#This Row],[Patient_ID]],Emergency[Patient_ID],Emergency[ER_Visit_ID]),"No Visit")</f>
        <v>783</v>
      </c>
    </row>
    <row r="634" spans="1:21">
      <c r="A634">
        <v>702</v>
      </c>
      <c r="B634" t="s">
        <v>715</v>
      </c>
      <c r="C634">
        <v>29</v>
      </c>
      <c r="D634" t="s">
        <v>12</v>
      </c>
      <c r="E634" t="s">
        <v>13</v>
      </c>
      <c r="F634">
        <v>22.552482653809669</v>
      </c>
      <c r="G634">
        <v>3</v>
      </c>
      <c r="H634">
        <v>2</v>
      </c>
      <c r="I634">
        <f>_xlfn.XLOOKUP(Patientsdetails9[[#This Row],[Patient_ID]],Hospitalvisits[Patient_ID],Hospitalvisits[Admission_Date])</f>
        <v>44595</v>
      </c>
      <c r="J634">
        <f>_xlfn.XLOOKUP(Patientsdetails9[[#This Row],[Patient_ID]],Hospitalvisits[Patient_ID],Hospitalvisits[Discharge_Date])</f>
        <v>44600</v>
      </c>
      <c r="K634">
        <f>Patientsdetails9[[#This Row],[Discharge Date]]-Patientsdetails9[[#This Row],[Admission Date]]</f>
        <v>5</v>
      </c>
      <c r="L634" t="str">
        <f>_xlfn.XLOOKUP(Patientsdetails9[[#This Row],[Patient_ID]],Hospitalvisits[Patient_ID],Hospitalvisits[Medical_Condition])</f>
        <v>Fracture</v>
      </c>
      <c r="M634" t="str">
        <f>_xlfn.XLOOKUP(Patientsdetails9[[#This Row],[Patient_ID]],Hospitalvisits[Patient_ID],Hospitalvisits[Department])</f>
        <v>Orthopedics</v>
      </c>
      <c r="N634">
        <f>_xlfn.XLOOKUP(Patientsdetails9[[#This Row],[Patient_ID]],Financials[Patient_ID],Financials[Total_Bill_Amount])</f>
        <v>18279</v>
      </c>
      <c r="O634">
        <f>VLOOKUP(Patientsdetails9[[#This Row],[Patient_ID]],Financials[],5,FALSE)</f>
        <v>9648.1135241106385</v>
      </c>
      <c r="P634">
        <f>VLOOKUP(Patientsdetails9[[#This Row],[Patient_ID]],Financials[],6,FALSE)</f>
        <v>8630.8864758893615</v>
      </c>
      <c r="Q634" t="str">
        <f>+_xlfn.XLOOKUP(Patientsdetails9[[#This Row],[Patient_ID]],Hospitalvisits[Patient_ID],Hospitalvisits[Hospital_Bed])</f>
        <v>Semi-Private Room</v>
      </c>
      <c r="R634">
        <f>_xlfn.XLOOKUP(Patientsdetails9[[#This Row],[Patient_ID]],Hospitalvisits[Patient_ID],Hospitalvisits[Doctor_ID])</f>
        <v>167</v>
      </c>
      <c r="S634" t="str">
        <f>_xlfn.XLOOKUP(Patientsdetails9[[#This Row],[Doctor ID]],Medicals[Doctor_ID],Medicals[Department])</f>
        <v>Neurology</v>
      </c>
      <c r="T634">
        <f>_xlfn.XLOOKUP(Patientsdetails9[[#This Row],[Doctor ID]],Medicals[Doctor_ID],Medicals[Nurse_to_Patient_Ratio])</f>
        <v>7</v>
      </c>
      <c r="U634">
        <f>IFERROR(_xlfn.XLOOKUP(Patientsdetails9[[#This Row],[Patient_ID]],Emergency[Patient_ID],Emergency[ER_Visit_ID]),"No Visit")</f>
        <v>411</v>
      </c>
    </row>
    <row r="635" spans="1:21">
      <c r="A635">
        <v>703</v>
      </c>
      <c r="B635" t="s">
        <v>716</v>
      </c>
      <c r="C635">
        <v>90</v>
      </c>
      <c r="D635" t="s">
        <v>12</v>
      </c>
      <c r="E635" t="s">
        <v>13</v>
      </c>
      <c r="F635">
        <v>31.728971530769449</v>
      </c>
      <c r="G635">
        <v>5</v>
      </c>
      <c r="H635">
        <v>9</v>
      </c>
      <c r="I635">
        <f>_xlfn.XLOOKUP(Patientsdetails9[[#This Row],[Patient_ID]],Hospitalvisits[Patient_ID],Hospitalvisits[Admission_Date])</f>
        <v>45291</v>
      </c>
      <c r="J635">
        <f>_xlfn.XLOOKUP(Patientsdetails9[[#This Row],[Patient_ID]],Hospitalvisits[Patient_ID],Hospitalvisits[Discharge_Date])</f>
        <v>45297</v>
      </c>
      <c r="K635">
        <f>Patientsdetails9[[#This Row],[Discharge Date]]-Patientsdetails9[[#This Row],[Admission Date]]</f>
        <v>6</v>
      </c>
      <c r="L635" t="str">
        <f>_xlfn.XLOOKUP(Patientsdetails9[[#This Row],[Patient_ID]],Hospitalvisits[Patient_ID],Hospitalvisits[Medical_Condition])</f>
        <v>Hypertension</v>
      </c>
      <c r="M635" t="str">
        <f>_xlfn.XLOOKUP(Patientsdetails9[[#This Row],[Patient_ID]],Hospitalvisits[Patient_ID],Hospitalvisits[Department])</f>
        <v>Cardiology</v>
      </c>
      <c r="N635">
        <f>_xlfn.XLOOKUP(Patientsdetails9[[#This Row],[Patient_ID]],Financials[Patient_ID],Financials[Total_Bill_Amount])</f>
        <v>17684</v>
      </c>
      <c r="O635">
        <f>VLOOKUP(Patientsdetails9[[#This Row],[Patient_ID]],Financials[],5,FALSE)</f>
        <v>10496.723373181951</v>
      </c>
      <c r="P635">
        <f>VLOOKUP(Patientsdetails9[[#This Row],[Patient_ID]],Financials[],6,FALSE)</f>
        <v>7187.2766268180549</v>
      </c>
      <c r="Q635" t="str">
        <f>+_xlfn.XLOOKUP(Patientsdetails9[[#This Row],[Patient_ID]],Hospitalvisits[Patient_ID],Hospitalvisits[Hospital_Bed])</f>
        <v>ICU</v>
      </c>
      <c r="R635">
        <f>_xlfn.XLOOKUP(Patientsdetails9[[#This Row],[Patient_ID]],Hospitalvisits[Patient_ID],Hospitalvisits[Doctor_ID])</f>
        <v>161</v>
      </c>
      <c r="S635" t="str">
        <f>_xlfn.XLOOKUP(Patientsdetails9[[#This Row],[Doctor ID]],Medicals[Doctor_ID],Medicals[Department])</f>
        <v>Pediatrics</v>
      </c>
      <c r="T635">
        <f>_xlfn.XLOOKUP(Patientsdetails9[[#This Row],[Doctor ID]],Medicals[Doctor_ID],Medicals[Nurse_to_Patient_Ratio])</f>
        <v>9</v>
      </c>
      <c r="U635">
        <f>IFERROR(_xlfn.XLOOKUP(Patientsdetails9[[#This Row],[Patient_ID]],Emergency[Patient_ID],Emergency[ER_Visit_ID]),"No Visit")</f>
        <v>1190</v>
      </c>
    </row>
    <row r="636" spans="1:21">
      <c r="A636">
        <v>704</v>
      </c>
      <c r="B636" t="s">
        <v>717</v>
      </c>
      <c r="C636">
        <v>3</v>
      </c>
      <c r="D636" t="s">
        <v>12</v>
      </c>
      <c r="E636" t="s">
        <v>13</v>
      </c>
      <c r="F636">
        <v>28.322470868282519</v>
      </c>
      <c r="G636">
        <v>1</v>
      </c>
      <c r="H636">
        <v>6</v>
      </c>
      <c r="I636">
        <f>_xlfn.XLOOKUP(Patientsdetails9[[#This Row],[Patient_ID]],Hospitalvisits[Patient_ID],Hospitalvisits[Admission_Date])</f>
        <v>44655</v>
      </c>
      <c r="J636">
        <f>_xlfn.XLOOKUP(Patientsdetails9[[#This Row],[Patient_ID]],Hospitalvisits[Patient_ID],Hospitalvisits[Discharge_Date])</f>
        <v>44659</v>
      </c>
      <c r="K636">
        <f>Patientsdetails9[[#This Row],[Discharge Date]]-Patientsdetails9[[#This Row],[Admission Date]]</f>
        <v>4</v>
      </c>
      <c r="L636" t="str">
        <f>_xlfn.XLOOKUP(Patientsdetails9[[#This Row],[Patient_ID]],Hospitalvisits[Patient_ID],Hospitalvisits[Medical_Condition])</f>
        <v>Arthritis</v>
      </c>
      <c r="M636" t="str">
        <f>_xlfn.XLOOKUP(Patientsdetails9[[#This Row],[Patient_ID]],Hospitalvisits[Patient_ID],Hospitalvisits[Department])</f>
        <v>Orthopedics</v>
      </c>
      <c r="N636">
        <f>_xlfn.XLOOKUP(Patientsdetails9[[#This Row],[Patient_ID]],Financials[Patient_ID],Financials[Total_Bill_Amount])</f>
        <v>7664</v>
      </c>
      <c r="O636">
        <f>VLOOKUP(Patientsdetails9[[#This Row],[Patient_ID]],Financials[],5,FALSE)</f>
        <v>5847.3611420721718</v>
      </c>
      <c r="P636">
        <f>VLOOKUP(Patientsdetails9[[#This Row],[Patient_ID]],Financials[],6,FALSE)</f>
        <v>1816.638857927828</v>
      </c>
      <c r="Q636" t="str">
        <f>+_xlfn.XLOOKUP(Patientsdetails9[[#This Row],[Patient_ID]],Hospitalvisits[Patient_ID],Hospitalvisits[Hospital_Bed])</f>
        <v>Private Room</v>
      </c>
      <c r="R636">
        <f>_xlfn.XLOOKUP(Patientsdetails9[[#This Row],[Patient_ID]],Hospitalvisits[Patient_ID],Hospitalvisits[Doctor_ID])</f>
        <v>161</v>
      </c>
      <c r="S636" t="str">
        <f>_xlfn.XLOOKUP(Patientsdetails9[[#This Row],[Doctor ID]],Medicals[Doctor_ID],Medicals[Department])</f>
        <v>Pediatrics</v>
      </c>
      <c r="T636">
        <f>_xlfn.XLOOKUP(Patientsdetails9[[#This Row],[Doctor ID]],Medicals[Doctor_ID],Medicals[Nurse_to_Patient_Ratio])</f>
        <v>9</v>
      </c>
      <c r="U636">
        <f>IFERROR(_xlfn.XLOOKUP(Patientsdetails9[[#This Row],[Patient_ID]],Emergency[Patient_ID],Emergency[ER_Visit_ID]),"No Visit")</f>
        <v>388</v>
      </c>
    </row>
    <row r="637" spans="1:21">
      <c r="A637">
        <v>705</v>
      </c>
      <c r="B637" t="s">
        <v>718</v>
      </c>
      <c r="C637">
        <v>54</v>
      </c>
      <c r="D637" t="s">
        <v>12</v>
      </c>
      <c r="E637" t="s">
        <v>13</v>
      </c>
      <c r="F637">
        <v>19.52712413860397</v>
      </c>
      <c r="G637">
        <v>0</v>
      </c>
      <c r="H637">
        <v>8</v>
      </c>
      <c r="I637">
        <f>_xlfn.XLOOKUP(Patientsdetails9[[#This Row],[Patient_ID]],Hospitalvisits[Patient_ID],Hospitalvisits[Admission_Date])</f>
        <v>45457</v>
      </c>
      <c r="J637">
        <f>_xlfn.XLOOKUP(Patientsdetails9[[#This Row],[Patient_ID]],Hospitalvisits[Patient_ID],Hospitalvisits[Discharge_Date])</f>
        <v>45466</v>
      </c>
      <c r="K637">
        <f>Patientsdetails9[[#This Row],[Discharge Date]]-Patientsdetails9[[#This Row],[Admission Date]]</f>
        <v>9</v>
      </c>
      <c r="L637" t="str">
        <f>_xlfn.XLOOKUP(Patientsdetails9[[#This Row],[Patient_ID]],Hospitalvisits[Patient_ID],Hospitalvisits[Medical_Condition])</f>
        <v>Cancer</v>
      </c>
      <c r="M637" t="str">
        <f>_xlfn.XLOOKUP(Patientsdetails9[[#This Row],[Patient_ID]],Hospitalvisits[Patient_ID],Hospitalvisits[Department])</f>
        <v>Oncology</v>
      </c>
      <c r="N637">
        <f>_xlfn.XLOOKUP(Patientsdetails9[[#This Row],[Patient_ID]],Financials[Patient_ID],Financials[Total_Bill_Amount])</f>
        <v>21609</v>
      </c>
      <c r="O637">
        <f>VLOOKUP(Patientsdetails9[[#This Row],[Patient_ID]],Financials[],5,FALSE)</f>
        <v>16207.37069055903</v>
      </c>
      <c r="P637">
        <f>VLOOKUP(Patientsdetails9[[#This Row],[Patient_ID]],Financials[],6,FALSE)</f>
        <v>5401.6293094409721</v>
      </c>
      <c r="Q637" t="str">
        <f>+_xlfn.XLOOKUP(Patientsdetails9[[#This Row],[Patient_ID]],Hospitalvisits[Patient_ID],Hospitalvisits[Hospital_Bed])</f>
        <v>Private Room</v>
      </c>
      <c r="R637">
        <f>_xlfn.XLOOKUP(Patientsdetails9[[#This Row],[Patient_ID]],Hospitalvisits[Patient_ID],Hospitalvisits[Doctor_ID])</f>
        <v>112</v>
      </c>
      <c r="S637" t="str">
        <f>_xlfn.XLOOKUP(Patientsdetails9[[#This Row],[Doctor ID]],Medicals[Doctor_ID],Medicals[Department])</f>
        <v>Orthopedics</v>
      </c>
      <c r="T637">
        <f>_xlfn.XLOOKUP(Patientsdetails9[[#This Row],[Doctor ID]],Medicals[Doctor_ID],Medicals[Nurse_to_Patient_Ratio])</f>
        <v>29</v>
      </c>
      <c r="U637">
        <f>IFERROR(_xlfn.XLOOKUP(Patientsdetails9[[#This Row],[Patient_ID]],Emergency[Patient_ID],Emergency[ER_Visit_ID]),"No Visit")</f>
        <v>1252</v>
      </c>
    </row>
    <row r="638" spans="1:21">
      <c r="A638">
        <v>706</v>
      </c>
      <c r="B638" t="s">
        <v>719</v>
      </c>
      <c r="C638">
        <v>69</v>
      </c>
      <c r="D638" t="s">
        <v>12</v>
      </c>
      <c r="E638" t="s">
        <v>10</v>
      </c>
      <c r="F638">
        <v>25.209052902800948</v>
      </c>
      <c r="G638">
        <v>3</v>
      </c>
      <c r="H638">
        <v>6</v>
      </c>
      <c r="I638">
        <f>_xlfn.XLOOKUP(Patientsdetails9[[#This Row],[Patient_ID]],Hospitalvisits[Patient_ID],Hospitalvisits[Admission_Date])</f>
        <v>44575</v>
      </c>
      <c r="J638">
        <f>_xlfn.XLOOKUP(Patientsdetails9[[#This Row],[Patient_ID]],Hospitalvisits[Patient_ID],Hospitalvisits[Discharge_Date])</f>
        <v>44584</v>
      </c>
      <c r="K638">
        <f>Patientsdetails9[[#This Row],[Discharge Date]]-Patientsdetails9[[#This Row],[Admission Date]]</f>
        <v>9</v>
      </c>
      <c r="L638" t="str">
        <f>_xlfn.XLOOKUP(Patientsdetails9[[#This Row],[Patient_ID]],Hospitalvisits[Patient_ID],Hospitalvisits[Medical_Condition])</f>
        <v>Seizures</v>
      </c>
      <c r="M638" t="str">
        <f>_xlfn.XLOOKUP(Patientsdetails9[[#This Row],[Patient_ID]],Hospitalvisits[Patient_ID],Hospitalvisits[Department])</f>
        <v>Neurology</v>
      </c>
      <c r="N638">
        <f>_xlfn.XLOOKUP(Patientsdetails9[[#This Row],[Patient_ID]],Financials[Patient_ID],Financials[Total_Bill_Amount])</f>
        <v>20854</v>
      </c>
      <c r="O638">
        <f>VLOOKUP(Patientsdetails9[[#This Row],[Patient_ID]],Financials[],5,FALSE)</f>
        <v>11696.71095769989</v>
      </c>
      <c r="P638">
        <f>VLOOKUP(Patientsdetails9[[#This Row],[Patient_ID]],Financials[],6,FALSE)</f>
        <v>9157.2890423001081</v>
      </c>
      <c r="Q638" t="str">
        <f>+_xlfn.XLOOKUP(Patientsdetails9[[#This Row],[Patient_ID]],Hospitalvisits[Patient_ID],Hospitalvisits[Hospital_Bed])</f>
        <v>General Ward</v>
      </c>
      <c r="R638">
        <f>_xlfn.XLOOKUP(Patientsdetails9[[#This Row],[Patient_ID]],Hospitalvisits[Patient_ID],Hospitalvisits[Doctor_ID])</f>
        <v>4</v>
      </c>
      <c r="S638" t="str">
        <f>_xlfn.XLOOKUP(Patientsdetails9[[#This Row],[Doctor ID]],Medicals[Doctor_ID],Medicals[Department])</f>
        <v>Pediatrics</v>
      </c>
      <c r="T638">
        <f>_xlfn.XLOOKUP(Patientsdetails9[[#This Row],[Doctor ID]],Medicals[Doctor_ID],Medicals[Nurse_to_Patient_Ratio])</f>
        <v>23</v>
      </c>
      <c r="U638">
        <f>IFERROR(_xlfn.XLOOKUP(Patientsdetails9[[#This Row],[Patient_ID]],Emergency[Patient_ID],Emergency[ER_Visit_ID]),"No Visit")</f>
        <v>243</v>
      </c>
    </row>
    <row r="639" spans="1:21">
      <c r="A639">
        <v>707</v>
      </c>
      <c r="B639" t="s">
        <v>720</v>
      </c>
      <c r="C639">
        <v>71</v>
      </c>
      <c r="D639" t="s">
        <v>12</v>
      </c>
      <c r="E639" t="s">
        <v>18</v>
      </c>
      <c r="F639">
        <v>16.168560403913879</v>
      </c>
      <c r="G639">
        <v>1</v>
      </c>
      <c r="H639">
        <v>10</v>
      </c>
      <c r="I639">
        <f>_xlfn.XLOOKUP(Patientsdetails9[[#This Row],[Patient_ID]],Hospitalvisits[Patient_ID],Hospitalvisits[Admission_Date])</f>
        <v>44608</v>
      </c>
      <c r="J639">
        <f>_xlfn.XLOOKUP(Patientsdetails9[[#This Row],[Patient_ID]],Hospitalvisits[Patient_ID],Hospitalvisits[Discharge_Date])</f>
        <v>44619</v>
      </c>
      <c r="K639">
        <f>Patientsdetails9[[#This Row],[Discharge Date]]-Patientsdetails9[[#This Row],[Admission Date]]</f>
        <v>11</v>
      </c>
      <c r="L639" t="str">
        <f>_xlfn.XLOOKUP(Patientsdetails9[[#This Row],[Patient_ID]],Hospitalvisits[Patient_ID],Hospitalvisits[Medical_Condition])</f>
        <v>Tumor</v>
      </c>
      <c r="M639" t="str">
        <f>_xlfn.XLOOKUP(Patientsdetails9[[#This Row],[Patient_ID]],Hospitalvisits[Patient_ID],Hospitalvisits[Department])</f>
        <v>Oncology</v>
      </c>
      <c r="N639">
        <f>_xlfn.XLOOKUP(Patientsdetails9[[#This Row],[Patient_ID]],Financials[Patient_ID],Financials[Total_Bill_Amount])</f>
        <v>19065</v>
      </c>
      <c r="O639">
        <f>VLOOKUP(Patientsdetails9[[#This Row],[Patient_ID]],Financials[],5,FALSE)</f>
        <v>14914.52109742331</v>
      </c>
      <c r="P639">
        <f>VLOOKUP(Patientsdetails9[[#This Row],[Patient_ID]],Financials[],6,FALSE)</f>
        <v>4150.4789025766931</v>
      </c>
      <c r="Q639" t="str">
        <f>+_xlfn.XLOOKUP(Patientsdetails9[[#This Row],[Patient_ID]],Hospitalvisits[Patient_ID],Hospitalvisits[Hospital_Bed])</f>
        <v>ICU</v>
      </c>
      <c r="R639">
        <f>_xlfn.XLOOKUP(Patientsdetails9[[#This Row],[Patient_ID]],Hospitalvisits[Patient_ID],Hospitalvisits[Doctor_ID])</f>
        <v>116</v>
      </c>
      <c r="S639" t="str">
        <f>_xlfn.XLOOKUP(Patientsdetails9[[#This Row],[Doctor ID]],Medicals[Doctor_ID],Medicals[Department])</f>
        <v>Emergency</v>
      </c>
      <c r="T639">
        <f>_xlfn.XLOOKUP(Patientsdetails9[[#This Row],[Doctor ID]],Medicals[Doctor_ID],Medicals[Nurse_to_Patient_Ratio])</f>
        <v>19</v>
      </c>
      <c r="U639">
        <f>IFERROR(_xlfn.XLOOKUP(Patientsdetails9[[#This Row],[Patient_ID]],Emergency[Patient_ID],Emergency[ER_Visit_ID]),"No Visit")</f>
        <v>158</v>
      </c>
    </row>
    <row r="640" spans="1:21">
      <c r="A640">
        <v>708</v>
      </c>
      <c r="B640" t="s">
        <v>721</v>
      </c>
      <c r="C640">
        <v>3</v>
      </c>
      <c r="D640" t="s">
        <v>9</v>
      </c>
      <c r="E640" t="s">
        <v>18</v>
      </c>
      <c r="F640">
        <v>36.753061943810067</v>
      </c>
      <c r="G640">
        <v>3</v>
      </c>
      <c r="H640">
        <v>7</v>
      </c>
      <c r="I640">
        <f>_xlfn.XLOOKUP(Patientsdetails9[[#This Row],[Patient_ID]],Hospitalvisits[Patient_ID],Hospitalvisits[Admission_Date])</f>
        <v>44600</v>
      </c>
      <c r="J640">
        <f>_xlfn.XLOOKUP(Patientsdetails9[[#This Row],[Patient_ID]],Hospitalvisits[Patient_ID],Hospitalvisits[Discharge_Date])</f>
        <v>44601</v>
      </c>
      <c r="K640">
        <f>Patientsdetails9[[#This Row],[Discharge Date]]-Patientsdetails9[[#This Row],[Admission Date]]</f>
        <v>1</v>
      </c>
      <c r="L640" t="str">
        <f>_xlfn.XLOOKUP(Patientsdetails9[[#This Row],[Patient_ID]],Hospitalvisits[Patient_ID],Hospitalvisits[Medical_Condition])</f>
        <v>Asthma</v>
      </c>
      <c r="M640" t="str">
        <f>_xlfn.XLOOKUP(Patientsdetails9[[#This Row],[Patient_ID]],Hospitalvisits[Patient_ID],Hospitalvisits[Department])</f>
        <v>Pediatrics</v>
      </c>
      <c r="N640">
        <f>_xlfn.XLOOKUP(Patientsdetails9[[#This Row],[Patient_ID]],Financials[Patient_ID],Financials[Total_Bill_Amount])</f>
        <v>28262</v>
      </c>
      <c r="O640">
        <f>VLOOKUP(Patientsdetails9[[#This Row],[Patient_ID]],Financials[],5,FALSE)</f>
        <v>22225.014378972639</v>
      </c>
      <c r="P640">
        <f>VLOOKUP(Patientsdetails9[[#This Row],[Patient_ID]],Financials[],6,FALSE)</f>
        <v>6036.9856210273647</v>
      </c>
      <c r="Q640" t="str">
        <f>+_xlfn.XLOOKUP(Patientsdetails9[[#This Row],[Patient_ID]],Hospitalvisits[Patient_ID],Hospitalvisits[Hospital_Bed])</f>
        <v>General Ward</v>
      </c>
      <c r="R640">
        <f>_xlfn.XLOOKUP(Patientsdetails9[[#This Row],[Patient_ID]],Hospitalvisits[Patient_ID],Hospitalvisits[Doctor_ID])</f>
        <v>25</v>
      </c>
      <c r="S640" t="str">
        <f>_xlfn.XLOOKUP(Patientsdetails9[[#This Row],[Doctor ID]],Medicals[Doctor_ID],Medicals[Department])</f>
        <v>Emergency</v>
      </c>
      <c r="T640">
        <f>_xlfn.XLOOKUP(Patientsdetails9[[#This Row],[Doctor ID]],Medicals[Doctor_ID],Medicals[Nurse_to_Patient_Ratio])</f>
        <v>9</v>
      </c>
      <c r="U640">
        <f>IFERROR(_xlfn.XLOOKUP(Patientsdetails9[[#This Row],[Patient_ID]],Emergency[Patient_ID],Emergency[ER_Visit_ID]),"No Visit")</f>
        <v>234</v>
      </c>
    </row>
    <row r="641" spans="1:21">
      <c r="A641">
        <v>709</v>
      </c>
      <c r="B641" t="s">
        <v>722</v>
      </c>
      <c r="C641">
        <v>56</v>
      </c>
      <c r="D641" t="s">
        <v>9</v>
      </c>
      <c r="E641" t="s">
        <v>18</v>
      </c>
      <c r="F641">
        <v>36.921224559998393</v>
      </c>
      <c r="G641">
        <v>0</v>
      </c>
      <c r="H641">
        <v>4</v>
      </c>
      <c r="I641">
        <f>_xlfn.XLOOKUP(Patientsdetails9[[#This Row],[Patient_ID]],Hospitalvisits[Patient_ID],Hospitalvisits[Admission_Date])</f>
        <v>44777</v>
      </c>
      <c r="J641">
        <f>_xlfn.XLOOKUP(Patientsdetails9[[#This Row],[Patient_ID]],Hospitalvisits[Patient_ID],Hospitalvisits[Discharge_Date])</f>
        <v>44785</v>
      </c>
      <c r="K641">
        <f>Patientsdetails9[[#This Row],[Discharge Date]]-Patientsdetails9[[#This Row],[Admission Date]]</f>
        <v>8</v>
      </c>
      <c r="L641" t="str">
        <f>_xlfn.XLOOKUP(Patientsdetails9[[#This Row],[Patient_ID]],Hospitalvisits[Patient_ID],Hospitalvisits[Medical_Condition])</f>
        <v>Internal Bleeding</v>
      </c>
      <c r="M641" t="str">
        <f>_xlfn.XLOOKUP(Patientsdetails9[[#This Row],[Patient_ID]],Hospitalvisits[Patient_ID],Hospitalvisits[Department])</f>
        <v>Emergency</v>
      </c>
      <c r="N641">
        <f>_xlfn.XLOOKUP(Patientsdetails9[[#This Row],[Patient_ID]],Financials[Patient_ID],Financials[Total_Bill_Amount])</f>
        <v>8942</v>
      </c>
      <c r="O641">
        <f>VLOOKUP(Patientsdetails9[[#This Row],[Patient_ID]],Financials[],5,FALSE)</f>
        <v>4709.7651096011896</v>
      </c>
      <c r="P641">
        <f>VLOOKUP(Patientsdetails9[[#This Row],[Patient_ID]],Financials[],6,FALSE)</f>
        <v>4232.2348903988104</v>
      </c>
      <c r="Q641" t="str">
        <f>+_xlfn.XLOOKUP(Patientsdetails9[[#This Row],[Patient_ID]],Hospitalvisits[Patient_ID],Hospitalvisits[Hospital_Bed])</f>
        <v>ICU</v>
      </c>
      <c r="R641">
        <f>_xlfn.XLOOKUP(Patientsdetails9[[#This Row],[Patient_ID]],Hospitalvisits[Patient_ID],Hospitalvisits[Doctor_ID])</f>
        <v>15</v>
      </c>
      <c r="S641" t="str">
        <f>_xlfn.XLOOKUP(Patientsdetails9[[#This Row],[Doctor ID]],Medicals[Doctor_ID],Medicals[Department])</f>
        <v>Emergency</v>
      </c>
      <c r="T641">
        <f>_xlfn.XLOOKUP(Patientsdetails9[[#This Row],[Doctor ID]],Medicals[Doctor_ID],Medicals[Nurse_to_Patient_Ratio])</f>
        <v>12</v>
      </c>
      <c r="U641">
        <f>IFERROR(_xlfn.XLOOKUP(Patientsdetails9[[#This Row],[Patient_ID]],Emergency[Patient_ID],Emergency[ER_Visit_ID]),"No Visit")</f>
        <v>21</v>
      </c>
    </row>
    <row r="642" spans="1:21">
      <c r="A642">
        <v>711</v>
      </c>
      <c r="B642" t="s">
        <v>724</v>
      </c>
      <c r="C642">
        <v>60</v>
      </c>
      <c r="D642" t="s">
        <v>12</v>
      </c>
      <c r="E642" t="s">
        <v>13</v>
      </c>
      <c r="F642">
        <v>35.673710683984929</v>
      </c>
      <c r="G642">
        <v>1</v>
      </c>
      <c r="H642">
        <v>8</v>
      </c>
      <c r="I642">
        <f>_xlfn.XLOOKUP(Patientsdetails9[[#This Row],[Patient_ID]],Hospitalvisits[Patient_ID],Hospitalvisits[Admission_Date])</f>
        <v>44575</v>
      </c>
      <c r="J642">
        <f>_xlfn.XLOOKUP(Patientsdetails9[[#This Row],[Patient_ID]],Hospitalvisits[Patient_ID],Hospitalvisits[Discharge_Date])</f>
        <v>44581</v>
      </c>
      <c r="K642">
        <f>Patientsdetails9[[#This Row],[Discharge Date]]-Patientsdetails9[[#This Row],[Admission Date]]</f>
        <v>6</v>
      </c>
      <c r="L642" t="str">
        <f>_xlfn.XLOOKUP(Patientsdetails9[[#This Row],[Patient_ID]],Hospitalvisits[Patient_ID],Hospitalvisits[Medical_Condition])</f>
        <v>Seizures</v>
      </c>
      <c r="M642" t="str">
        <f>_xlfn.XLOOKUP(Patientsdetails9[[#This Row],[Patient_ID]],Hospitalvisits[Patient_ID],Hospitalvisits[Department])</f>
        <v>Neurology</v>
      </c>
      <c r="N642">
        <f>_xlfn.XLOOKUP(Patientsdetails9[[#This Row],[Patient_ID]],Financials[Patient_ID],Financials[Total_Bill_Amount])</f>
        <v>21827</v>
      </c>
      <c r="O642">
        <f>VLOOKUP(Patientsdetails9[[#This Row],[Patient_ID]],Financials[],5,FALSE)</f>
        <v>15960.703459165459</v>
      </c>
      <c r="P642">
        <f>VLOOKUP(Patientsdetails9[[#This Row],[Patient_ID]],Financials[],6,FALSE)</f>
        <v>5866.2965408345426</v>
      </c>
      <c r="Q642" t="str">
        <f>+_xlfn.XLOOKUP(Patientsdetails9[[#This Row],[Patient_ID]],Hospitalvisits[Patient_ID],Hospitalvisits[Hospital_Bed])</f>
        <v>Private Room</v>
      </c>
      <c r="R642">
        <f>_xlfn.XLOOKUP(Patientsdetails9[[#This Row],[Patient_ID]],Hospitalvisits[Patient_ID],Hospitalvisits[Doctor_ID])</f>
        <v>94</v>
      </c>
      <c r="S642" t="str">
        <f>_xlfn.XLOOKUP(Patientsdetails9[[#This Row],[Doctor ID]],Medicals[Doctor_ID],Medicals[Department])</f>
        <v>Neurology</v>
      </c>
      <c r="T642">
        <f>_xlfn.XLOOKUP(Patientsdetails9[[#This Row],[Doctor ID]],Medicals[Doctor_ID],Medicals[Nurse_to_Patient_Ratio])</f>
        <v>28</v>
      </c>
      <c r="U642">
        <f>IFERROR(_xlfn.XLOOKUP(Patientsdetails9[[#This Row],[Patient_ID]],Emergency[Patient_ID],Emergency[ER_Visit_ID]),"No Visit")</f>
        <v>391</v>
      </c>
    </row>
    <row r="643" spans="1:21">
      <c r="A643">
        <v>712</v>
      </c>
      <c r="B643" t="s">
        <v>725</v>
      </c>
      <c r="C643">
        <v>39</v>
      </c>
      <c r="D643" t="s">
        <v>12</v>
      </c>
      <c r="E643" t="s">
        <v>18</v>
      </c>
      <c r="F643">
        <v>32.784447687133458</v>
      </c>
      <c r="G643">
        <v>0</v>
      </c>
      <c r="H643">
        <v>6</v>
      </c>
      <c r="I643">
        <f>_xlfn.XLOOKUP(Patientsdetails9[[#This Row],[Patient_ID]],Hospitalvisits[Patient_ID],Hospitalvisits[Admission_Date])</f>
        <v>44645</v>
      </c>
      <c r="J643">
        <f>_xlfn.XLOOKUP(Patientsdetails9[[#This Row],[Patient_ID]],Hospitalvisits[Patient_ID],Hospitalvisits[Discharge_Date])</f>
        <v>44649</v>
      </c>
      <c r="K643">
        <f>Patientsdetails9[[#This Row],[Discharge Date]]-Patientsdetails9[[#This Row],[Admission Date]]</f>
        <v>4</v>
      </c>
      <c r="L643" t="str">
        <f>_xlfn.XLOOKUP(Patientsdetails9[[#This Row],[Patient_ID]],Hospitalvisits[Patient_ID],Hospitalvisits[Medical_Condition])</f>
        <v>Arthritis</v>
      </c>
      <c r="M643" t="str">
        <f>_xlfn.XLOOKUP(Patientsdetails9[[#This Row],[Patient_ID]],Hospitalvisits[Patient_ID],Hospitalvisits[Department])</f>
        <v>Orthopedics</v>
      </c>
      <c r="N643">
        <f>_xlfn.XLOOKUP(Patientsdetails9[[#This Row],[Patient_ID]],Financials[Patient_ID],Financials[Total_Bill_Amount])</f>
        <v>24259</v>
      </c>
      <c r="O643">
        <f>VLOOKUP(Patientsdetails9[[#This Row],[Patient_ID]],Financials[],5,FALSE)</f>
        <v>14656.87005286452</v>
      </c>
      <c r="P643">
        <f>VLOOKUP(Patientsdetails9[[#This Row],[Patient_ID]],Financials[],6,FALSE)</f>
        <v>9602.129947135476</v>
      </c>
      <c r="Q643" t="str">
        <f>+_xlfn.XLOOKUP(Patientsdetails9[[#This Row],[Patient_ID]],Hospitalvisits[Patient_ID],Hospitalvisits[Hospital_Bed])</f>
        <v>General Ward</v>
      </c>
      <c r="R643">
        <f>_xlfn.XLOOKUP(Patientsdetails9[[#This Row],[Patient_ID]],Hospitalvisits[Patient_ID],Hospitalvisits[Doctor_ID])</f>
        <v>31</v>
      </c>
      <c r="S643" t="str">
        <f>_xlfn.XLOOKUP(Patientsdetails9[[#This Row],[Doctor ID]],Medicals[Doctor_ID],Medicals[Department])</f>
        <v>Oncology</v>
      </c>
      <c r="T643">
        <f>_xlfn.XLOOKUP(Patientsdetails9[[#This Row],[Doctor ID]],Medicals[Doctor_ID],Medicals[Nurse_to_Patient_Ratio])</f>
        <v>5</v>
      </c>
      <c r="U643" t="str">
        <f>IFERROR(_xlfn.XLOOKUP(Patientsdetails9[[#This Row],[Patient_ID]],Emergency[Patient_ID],Emergency[ER_Visit_ID]),"No Visit")</f>
        <v>No Visit</v>
      </c>
    </row>
    <row r="644" spans="1:21">
      <c r="A644">
        <v>714</v>
      </c>
      <c r="B644" t="s">
        <v>727</v>
      </c>
      <c r="C644">
        <v>60</v>
      </c>
      <c r="D644" t="s">
        <v>12</v>
      </c>
      <c r="E644" t="s">
        <v>18</v>
      </c>
      <c r="F644">
        <v>15.790421186588389</v>
      </c>
      <c r="G644">
        <v>5</v>
      </c>
      <c r="H644">
        <v>1</v>
      </c>
      <c r="I644">
        <f>_xlfn.XLOOKUP(Patientsdetails9[[#This Row],[Patient_ID]],Hospitalvisits[Patient_ID],Hospitalvisits[Admission_Date])</f>
        <v>44842</v>
      </c>
      <c r="J644">
        <f>_xlfn.XLOOKUP(Patientsdetails9[[#This Row],[Patient_ID]],Hospitalvisits[Patient_ID],Hospitalvisits[Discharge_Date])</f>
        <v>44850</v>
      </c>
      <c r="K644">
        <f>Patientsdetails9[[#This Row],[Discharge Date]]-Patientsdetails9[[#This Row],[Admission Date]]</f>
        <v>8</v>
      </c>
      <c r="L644" t="str">
        <f>_xlfn.XLOOKUP(Patientsdetails9[[#This Row],[Patient_ID]],Hospitalvisits[Patient_ID],Hospitalvisits[Medical_Condition])</f>
        <v>Seizures</v>
      </c>
      <c r="M644" t="str">
        <f>_xlfn.XLOOKUP(Patientsdetails9[[#This Row],[Patient_ID]],Hospitalvisits[Patient_ID],Hospitalvisits[Department])</f>
        <v>Neurology</v>
      </c>
      <c r="N644">
        <f>_xlfn.XLOOKUP(Patientsdetails9[[#This Row],[Patient_ID]],Financials[Patient_ID],Financials[Total_Bill_Amount])</f>
        <v>8679</v>
      </c>
      <c r="O644">
        <f>VLOOKUP(Patientsdetails9[[#This Row],[Patient_ID]],Financials[],5,FALSE)</f>
        <v>5553.0127630171892</v>
      </c>
      <c r="P644">
        <f>VLOOKUP(Patientsdetails9[[#This Row],[Patient_ID]],Financials[],6,FALSE)</f>
        <v>3125.9872369828108</v>
      </c>
      <c r="Q644" t="str">
        <f>+_xlfn.XLOOKUP(Patientsdetails9[[#This Row],[Patient_ID]],Hospitalvisits[Patient_ID],Hospitalvisits[Hospital_Bed])</f>
        <v>Private Room</v>
      </c>
      <c r="R644">
        <f>_xlfn.XLOOKUP(Patientsdetails9[[#This Row],[Patient_ID]],Hospitalvisits[Patient_ID],Hospitalvisits[Doctor_ID])</f>
        <v>128</v>
      </c>
      <c r="S644" t="str">
        <f>_xlfn.XLOOKUP(Patientsdetails9[[#This Row],[Doctor ID]],Medicals[Doctor_ID],Medicals[Department])</f>
        <v>Pediatrics</v>
      </c>
      <c r="T644">
        <f>_xlfn.XLOOKUP(Patientsdetails9[[#This Row],[Doctor ID]],Medicals[Doctor_ID],Medicals[Nurse_to_Patient_Ratio])</f>
        <v>15</v>
      </c>
      <c r="U644">
        <f>IFERROR(_xlfn.XLOOKUP(Patientsdetails9[[#This Row],[Patient_ID]],Emergency[Patient_ID],Emergency[ER_Visit_ID]),"No Visit")</f>
        <v>117</v>
      </c>
    </row>
    <row r="645" spans="1:21">
      <c r="A645">
        <v>715</v>
      </c>
      <c r="B645" t="s">
        <v>728</v>
      </c>
      <c r="C645">
        <v>1</v>
      </c>
      <c r="D645" t="s">
        <v>12</v>
      </c>
      <c r="E645" t="s">
        <v>18</v>
      </c>
      <c r="F645">
        <v>29.32669699310409</v>
      </c>
      <c r="G645">
        <v>0</v>
      </c>
      <c r="H645">
        <v>7</v>
      </c>
      <c r="I645">
        <f>_xlfn.XLOOKUP(Patientsdetails9[[#This Row],[Patient_ID]],Hospitalvisits[Patient_ID],Hospitalvisits[Admission_Date])</f>
        <v>44719</v>
      </c>
      <c r="J645">
        <f>_xlfn.XLOOKUP(Patientsdetails9[[#This Row],[Patient_ID]],Hospitalvisits[Patient_ID],Hospitalvisits[Discharge_Date])</f>
        <v>44725</v>
      </c>
      <c r="K645">
        <f>Patientsdetails9[[#This Row],[Discharge Date]]-Patientsdetails9[[#This Row],[Admission Date]]</f>
        <v>6</v>
      </c>
      <c r="L645" t="str">
        <f>_xlfn.XLOOKUP(Patientsdetails9[[#This Row],[Patient_ID]],Hospitalvisits[Patient_ID],Hospitalvisits[Medical_Condition])</f>
        <v>Stroke</v>
      </c>
      <c r="M645" t="str">
        <f>_xlfn.XLOOKUP(Patientsdetails9[[#This Row],[Patient_ID]],Hospitalvisits[Patient_ID],Hospitalvisits[Department])</f>
        <v>Neurology</v>
      </c>
      <c r="N645">
        <f>_xlfn.XLOOKUP(Patientsdetails9[[#This Row],[Patient_ID]],Financials[Patient_ID],Financials[Total_Bill_Amount])</f>
        <v>14319</v>
      </c>
      <c r="O645">
        <f>VLOOKUP(Patientsdetails9[[#This Row],[Patient_ID]],Financials[],5,FALSE)</f>
        <v>12469.67837636333</v>
      </c>
      <c r="P645">
        <f>VLOOKUP(Patientsdetails9[[#This Row],[Patient_ID]],Financials[],6,FALSE)</f>
        <v>1849.3216236366679</v>
      </c>
      <c r="Q645" t="str">
        <f>+_xlfn.XLOOKUP(Patientsdetails9[[#This Row],[Patient_ID]],Hospitalvisits[Patient_ID],Hospitalvisits[Hospital_Bed])</f>
        <v>ICU</v>
      </c>
      <c r="R645">
        <f>_xlfn.XLOOKUP(Patientsdetails9[[#This Row],[Patient_ID]],Hospitalvisits[Patient_ID],Hospitalvisits[Doctor_ID])</f>
        <v>10</v>
      </c>
      <c r="S645" t="str">
        <f>_xlfn.XLOOKUP(Patientsdetails9[[#This Row],[Doctor ID]],Medicals[Doctor_ID],Medicals[Department])</f>
        <v>Oncology</v>
      </c>
      <c r="T645">
        <f>_xlfn.XLOOKUP(Patientsdetails9[[#This Row],[Doctor ID]],Medicals[Doctor_ID],Medicals[Nurse_to_Patient_Ratio])</f>
        <v>10</v>
      </c>
      <c r="U645">
        <f>IFERROR(_xlfn.XLOOKUP(Patientsdetails9[[#This Row],[Patient_ID]],Emergency[Patient_ID],Emergency[ER_Visit_ID]),"No Visit")</f>
        <v>39</v>
      </c>
    </row>
    <row r="646" spans="1:21">
      <c r="A646">
        <v>716</v>
      </c>
      <c r="B646" t="s">
        <v>729</v>
      </c>
      <c r="C646">
        <v>42</v>
      </c>
      <c r="D646" t="s">
        <v>9</v>
      </c>
      <c r="E646" t="s">
        <v>18</v>
      </c>
      <c r="F646">
        <v>23.878747051030182</v>
      </c>
      <c r="G646">
        <v>3</v>
      </c>
      <c r="H646">
        <v>7</v>
      </c>
      <c r="I646">
        <f>_xlfn.XLOOKUP(Patientsdetails9[[#This Row],[Patient_ID]],Hospitalvisits[Patient_ID],Hospitalvisits[Admission_Date])</f>
        <v>44568</v>
      </c>
      <c r="J646">
        <f>_xlfn.XLOOKUP(Patientsdetails9[[#This Row],[Patient_ID]],Hospitalvisits[Patient_ID],Hospitalvisits[Discharge_Date])</f>
        <v>44575</v>
      </c>
      <c r="K646">
        <f>Patientsdetails9[[#This Row],[Discharge Date]]-Patientsdetails9[[#This Row],[Admission Date]]</f>
        <v>7</v>
      </c>
      <c r="L646" t="str">
        <f>_xlfn.XLOOKUP(Patientsdetails9[[#This Row],[Patient_ID]],Hospitalvisits[Patient_ID],Hospitalvisits[Medical_Condition])</f>
        <v>Heart Disease</v>
      </c>
      <c r="M646" t="str">
        <f>_xlfn.XLOOKUP(Patientsdetails9[[#This Row],[Patient_ID]],Hospitalvisits[Patient_ID],Hospitalvisits[Department])</f>
        <v>Cardiology</v>
      </c>
      <c r="N646">
        <f>_xlfn.XLOOKUP(Patientsdetails9[[#This Row],[Patient_ID]],Financials[Patient_ID],Financials[Total_Bill_Amount])</f>
        <v>20537</v>
      </c>
      <c r="O646">
        <f>VLOOKUP(Patientsdetails9[[#This Row],[Patient_ID]],Financials[],5,FALSE)</f>
        <v>13186.433409347341</v>
      </c>
      <c r="P646">
        <f>VLOOKUP(Patientsdetails9[[#This Row],[Patient_ID]],Financials[],6,FALSE)</f>
        <v>7350.5665906526629</v>
      </c>
      <c r="Q646" t="str">
        <f>+_xlfn.XLOOKUP(Patientsdetails9[[#This Row],[Patient_ID]],Hospitalvisits[Patient_ID],Hospitalvisits[Hospital_Bed])</f>
        <v>Semi-Private Room</v>
      </c>
      <c r="R646">
        <f>_xlfn.XLOOKUP(Patientsdetails9[[#This Row],[Patient_ID]],Hospitalvisits[Patient_ID],Hospitalvisits[Doctor_ID])</f>
        <v>189</v>
      </c>
      <c r="S646" t="str">
        <f>_xlfn.XLOOKUP(Patientsdetails9[[#This Row],[Doctor ID]],Medicals[Doctor_ID],Medicals[Department])</f>
        <v>Neurology</v>
      </c>
      <c r="T646">
        <f>_xlfn.XLOOKUP(Patientsdetails9[[#This Row],[Doctor ID]],Medicals[Doctor_ID],Medicals[Nurse_to_Patient_Ratio])</f>
        <v>30</v>
      </c>
      <c r="U646">
        <f>IFERROR(_xlfn.XLOOKUP(Patientsdetails9[[#This Row],[Patient_ID]],Emergency[Patient_ID],Emergency[ER_Visit_ID]),"No Visit")</f>
        <v>353</v>
      </c>
    </row>
    <row r="647" spans="1:21">
      <c r="A647">
        <v>718</v>
      </c>
      <c r="B647" t="s">
        <v>731</v>
      </c>
      <c r="C647">
        <v>52</v>
      </c>
      <c r="D647" t="s">
        <v>12</v>
      </c>
      <c r="E647" t="s">
        <v>13</v>
      </c>
      <c r="F647">
        <v>37.168750609902467</v>
      </c>
      <c r="G647">
        <v>2</v>
      </c>
      <c r="H647">
        <v>7</v>
      </c>
      <c r="I647">
        <f>_xlfn.XLOOKUP(Patientsdetails9[[#This Row],[Patient_ID]],Hospitalvisits[Patient_ID],Hospitalvisits[Admission_Date])</f>
        <v>44637</v>
      </c>
      <c r="J647">
        <f>_xlfn.XLOOKUP(Patientsdetails9[[#This Row],[Patient_ID]],Hospitalvisits[Patient_ID],Hospitalvisits[Discharge_Date])</f>
        <v>44645</v>
      </c>
      <c r="K647">
        <f>Patientsdetails9[[#This Row],[Discharge Date]]-Patientsdetails9[[#This Row],[Admission Date]]</f>
        <v>8</v>
      </c>
      <c r="L647" t="str">
        <f>_xlfn.XLOOKUP(Patientsdetails9[[#This Row],[Patient_ID]],Hospitalvisits[Patient_ID],Hospitalvisits[Medical_Condition])</f>
        <v>Stroke</v>
      </c>
      <c r="M647" t="str">
        <f>_xlfn.XLOOKUP(Patientsdetails9[[#This Row],[Patient_ID]],Hospitalvisits[Patient_ID],Hospitalvisits[Department])</f>
        <v>Neurology</v>
      </c>
      <c r="N647">
        <f>_xlfn.XLOOKUP(Patientsdetails9[[#This Row],[Patient_ID]],Financials[Patient_ID],Financials[Total_Bill_Amount])</f>
        <v>10183</v>
      </c>
      <c r="O647">
        <f>VLOOKUP(Patientsdetails9[[#This Row],[Patient_ID]],Financials[],5,FALSE)</f>
        <v>6140.5615676101042</v>
      </c>
      <c r="P647">
        <f>VLOOKUP(Patientsdetails9[[#This Row],[Patient_ID]],Financials[],6,FALSE)</f>
        <v>4042.4384323898962</v>
      </c>
      <c r="Q647" t="str">
        <f>+_xlfn.XLOOKUP(Patientsdetails9[[#This Row],[Patient_ID]],Hospitalvisits[Patient_ID],Hospitalvisits[Hospital_Bed])</f>
        <v>Private Room</v>
      </c>
      <c r="R647">
        <f>_xlfn.XLOOKUP(Patientsdetails9[[#This Row],[Patient_ID]],Hospitalvisits[Patient_ID],Hospitalvisits[Doctor_ID])</f>
        <v>56</v>
      </c>
      <c r="S647" t="str">
        <f>_xlfn.XLOOKUP(Patientsdetails9[[#This Row],[Doctor ID]],Medicals[Doctor_ID],Medicals[Department])</f>
        <v>Emergency</v>
      </c>
      <c r="T647">
        <f>_xlfn.XLOOKUP(Patientsdetails9[[#This Row],[Doctor ID]],Medicals[Doctor_ID],Medicals[Nurse_to_Patient_Ratio])</f>
        <v>30</v>
      </c>
      <c r="U647">
        <f>IFERROR(_xlfn.XLOOKUP(Patientsdetails9[[#This Row],[Patient_ID]],Emergency[Patient_ID],Emergency[ER_Visit_ID]),"No Visit")</f>
        <v>684</v>
      </c>
    </row>
    <row r="648" spans="1:21">
      <c r="A648">
        <v>719</v>
      </c>
      <c r="B648" t="s">
        <v>732</v>
      </c>
      <c r="C648">
        <v>10</v>
      </c>
      <c r="D648" t="s">
        <v>12</v>
      </c>
      <c r="E648" t="s">
        <v>13</v>
      </c>
      <c r="F648">
        <v>39.267123140814412</v>
      </c>
      <c r="G648">
        <v>4</v>
      </c>
      <c r="H648">
        <v>2</v>
      </c>
      <c r="I648">
        <f>_xlfn.XLOOKUP(Patientsdetails9[[#This Row],[Patient_ID]],Hospitalvisits[Patient_ID],Hospitalvisits[Admission_Date])</f>
        <v>45385</v>
      </c>
      <c r="J648">
        <f>_xlfn.XLOOKUP(Patientsdetails9[[#This Row],[Patient_ID]],Hospitalvisits[Patient_ID],Hospitalvisits[Discharge_Date])</f>
        <v>45388</v>
      </c>
      <c r="K648">
        <f>Patientsdetails9[[#This Row],[Discharge Date]]-Patientsdetails9[[#This Row],[Admission Date]]</f>
        <v>3</v>
      </c>
      <c r="L648" t="str">
        <f>_xlfn.XLOOKUP(Patientsdetails9[[#This Row],[Patient_ID]],Hospitalvisits[Patient_ID],Hospitalvisits[Medical_Condition])</f>
        <v>Heart Attack (STEMI)</v>
      </c>
      <c r="M648" t="str">
        <f>_xlfn.XLOOKUP(Patientsdetails9[[#This Row],[Patient_ID]],Hospitalvisits[Patient_ID],Hospitalvisits[Department])</f>
        <v>Cardiology</v>
      </c>
      <c r="N648">
        <f>_xlfn.XLOOKUP(Patientsdetails9[[#This Row],[Patient_ID]],Financials[Patient_ID],Financials[Total_Bill_Amount])</f>
        <v>15612</v>
      </c>
      <c r="O648">
        <f>VLOOKUP(Patientsdetails9[[#This Row],[Patient_ID]],Financials[],5,FALSE)</f>
        <v>11738.215610298301</v>
      </c>
      <c r="P648">
        <f>VLOOKUP(Patientsdetails9[[#This Row],[Patient_ID]],Financials[],6,FALSE)</f>
        <v>3873.784389701696</v>
      </c>
      <c r="Q648" t="str">
        <f>+_xlfn.XLOOKUP(Patientsdetails9[[#This Row],[Patient_ID]],Hospitalvisits[Patient_ID],Hospitalvisits[Hospital_Bed])</f>
        <v>ICU</v>
      </c>
      <c r="R648">
        <f>_xlfn.XLOOKUP(Patientsdetails9[[#This Row],[Patient_ID]],Hospitalvisits[Patient_ID],Hospitalvisits[Doctor_ID])</f>
        <v>194</v>
      </c>
      <c r="S648" t="str">
        <f>_xlfn.XLOOKUP(Patientsdetails9[[#This Row],[Doctor ID]],Medicals[Doctor_ID],Medicals[Department])</f>
        <v>Oncology</v>
      </c>
      <c r="T648">
        <f>_xlfn.XLOOKUP(Patientsdetails9[[#This Row],[Doctor ID]],Medicals[Doctor_ID],Medicals[Nurse_to_Patient_Ratio])</f>
        <v>24</v>
      </c>
      <c r="U648">
        <f>IFERROR(_xlfn.XLOOKUP(Patientsdetails9[[#This Row],[Patient_ID]],Emergency[Patient_ID],Emergency[ER_Visit_ID]),"No Visit")</f>
        <v>645</v>
      </c>
    </row>
    <row r="649" spans="1:21">
      <c r="A649">
        <v>720</v>
      </c>
      <c r="B649" t="s">
        <v>733</v>
      </c>
      <c r="C649">
        <v>20</v>
      </c>
      <c r="D649" t="s">
        <v>9</v>
      </c>
      <c r="E649" t="s">
        <v>10</v>
      </c>
      <c r="F649">
        <v>20.132151360643221</v>
      </c>
      <c r="G649">
        <v>4</v>
      </c>
      <c r="H649">
        <v>3</v>
      </c>
      <c r="I649">
        <f>_xlfn.XLOOKUP(Patientsdetails9[[#This Row],[Patient_ID]],Hospitalvisits[Patient_ID],Hospitalvisits[Admission_Date])</f>
        <v>44614</v>
      </c>
      <c r="J649">
        <f>_xlfn.XLOOKUP(Patientsdetails9[[#This Row],[Patient_ID]],Hospitalvisits[Patient_ID],Hospitalvisits[Discharge_Date])</f>
        <v>44615</v>
      </c>
      <c r="K649">
        <f>Patientsdetails9[[#This Row],[Discharge Date]]-Patientsdetails9[[#This Row],[Admission Date]]</f>
        <v>1</v>
      </c>
      <c r="L649" t="str">
        <f>_xlfn.XLOOKUP(Patientsdetails9[[#This Row],[Patient_ID]],Hospitalvisits[Patient_ID],Hospitalvisits[Medical_Condition])</f>
        <v>Allergies</v>
      </c>
      <c r="M649" t="str">
        <f>_xlfn.XLOOKUP(Patientsdetails9[[#This Row],[Patient_ID]],Hospitalvisits[Patient_ID],Hospitalvisits[Department])</f>
        <v>Pediatrics</v>
      </c>
      <c r="N649">
        <f>_xlfn.XLOOKUP(Patientsdetails9[[#This Row],[Patient_ID]],Financials[Patient_ID],Financials[Total_Bill_Amount])</f>
        <v>8006</v>
      </c>
      <c r="O649">
        <f>VLOOKUP(Patientsdetails9[[#This Row],[Patient_ID]],Financials[],5,FALSE)</f>
        <v>6479.8422137995276</v>
      </c>
      <c r="P649">
        <f>VLOOKUP(Patientsdetails9[[#This Row],[Patient_ID]],Financials[],6,FALSE)</f>
        <v>1526.1577862004719</v>
      </c>
      <c r="Q649" t="str">
        <f>+_xlfn.XLOOKUP(Patientsdetails9[[#This Row],[Patient_ID]],Hospitalvisits[Patient_ID],Hospitalvisits[Hospital_Bed])</f>
        <v>Private Room</v>
      </c>
      <c r="R649">
        <f>_xlfn.XLOOKUP(Patientsdetails9[[#This Row],[Patient_ID]],Hospitalvisits[Patient_ID],Hospitalvisits[Doctor_ID])</f>
        <v>198</v>
      </c>
      <c r="S649" t="str">
        <f>_xlfn.XLOOKUP(Patientsdetails9[[#This Row],[Doctor ID]],Medicals[Doctor_ID],Medicals[Department])</f>
        <v>Emergency</v>
      </c>
      <c r="T649">
        <f>_xlfn.XLOOKUP(Patientsdetails9[[#This Row],[Doctor ID]],Medicals[Doctor_ID],Medicals[Nurse_to_Patient_Ratio])</f>
        <v>26</v>
      </c>
      <c r="U649">
        <f>IFERROR(_xlfn.XLOOKUP(Patientsdetails9[[#This Row],[Patient_ID]],Emergency[Patient_ID],Emergency[ER_Visit_ID]),"No Visit")</f>
        <v>63</v>
      </c>
    </row>
    <row r="650" spans="1:21">
      <c r="A650">
        <v>721</v>
      </c>
      <c r="B650" t="s">
        <v>734</v>
      </c>
      <c r="C650">
        <v>7</v>
      </c>
      <c r="D650" t="s">
        <v>12</v>
      </c>
      <c r="E650" t="s">
        <v>10</v>
      </c>
      <c r="F650">
        <v>34.529796631755893</v>
      </c>
      <c r="G650">
        <v>1</v>
      </c>
      <c r="H650">
        <v>2</v>
      </c>
      <c r="I650">
        <f>_xlfn.XLOOKUP(Patientsdetails9[[#This Row],[Patient_ID]],Hospitalvisits[Patient_ID],Hospitalvisits[Admission_Date])</f>
        <v>45094</v>
      </c>
      <c r="J650">
        <f>_xlfn.XLOOKUP(Patientsdetails9[[#This Row],[Patient_ID]],Hospitalvisits[Patient_ID],Hospitalvisits[Discharge_Date])</f>
        <v>45099</v>
      </c>
      <c r="K650">
        <f>Patientsdetails9[[#This Row],[Discharge Date]]-Patientsdetails9[[#This Row],[Admission Date]]</f>
        <v>5</v>
      </c>
      <c r="L650" t="str">
        <f>_xlfn.XLOOKUP(Patientsdetails9[[#This Row],[Patient_ID]],Hospitalvisits[Patient_ID],Hospitalvisits[Medical_Condition])</f>
        <v>Tumor</v>
      </c>
      <c r="M650" t="str">
        <f>_xlfn.XLOOKUP(Patientsdetails9[[#This Row],[Patient_ID]],Hospitalvisits[Patient_ID],Hospitalvisits[Department])</f>
        <v>Oncology</v>
      </c>
      <c r="N650">
        <f>_xlfn.XLOOKUP(Patientsdetails9[[#This Row],[Patient_ID]],Financials[Patient_ID],Financials[Total_Bill_Amount])</f>
        <v>29661</v>
      </c>
      <c r="O650">
        <f>VLOOKUP(Patientsdetails9[[#This Row],[Patient_ID]],Financials[],5,FALSE)</f>
        <v>17394.584182856841</v>
      </c>
      <c r="P650">
        <f>VLOOKUP(Patientsdetails9[[#This Row],[Patient_ID]],Financials[],6,FALSE)</f>
        <v>12266.415817143161</v>
      </c>
      <c r="Q650" t="str">
        <f>+_xlfn.XLOOKUP(Patientsdetails9[[#This Row],[Patient_ID]],Hospitalvisits[Patient_ID],Hospitalvisits[Hospital_Bed])</f>
        <v>Private Room</v>
      </c>
      <c r="R650">
        <f>_xlfn.XLOOKUP(Patientsdetails9[[#This Row],[Patient_ID]],Hospitalvisits[Patient_ID],Hospitalvisits[Doctor_ID])</f>
        <v>12</v>
      </c>
      <c r="S650" t="str">
        <f>_xlfn.XLOOKUP(Patientsdetails9[[#This Row],[Doctor ID]],Medicals[Doctor_ID],Medicals[Department])</f>
        <v>Orthopedics</v>
      </c>
      <c r="T650">
        <f>_xlfn.XLOOKUP(Patientsdetails9[[#This Row],[Doctor ID]],Medicals[Doctor_ID],Medicals[Nurse_to_Patient_Ratio])</f>
        <v>14</v>
      </c>
      <c r="U650" t="str">
        <f>IFERROR(_xlfn.XLOOKUP(Patientsdetails9[[#This Row],[Patient_ID]],Emergency[Patient_ID],Emergency[ER_Visit_ID]),"No Visit")</f>
        <v>No Visit</v>
      </c>
    </row>
    <row r="651" spans="1:21">
      <c r="A651">
        <v>722</v>
      </c>
      <c r="B651" t="s">
        <v>735</v>
      </c>
      <c r="C651">
        <v>82</v>
      </c>
      <c r="D651" t="s">
        <v>9</v>
      </c>
      <c r="E651" t="s">
        <v>18</v>
      </c>
      <c r="F651">
        <v>36.344882850876502</v>
      </c>
      <c r="G651">
        <v>3</v>
      </c>
      <c r="H651">
        <v>3</v>
      </c>
      <c r="I651">
        <f>_xlfn.XLOOKUP(Patientsdetails9[[#This Row],[Patient_ID]],Hospitalvisits[Patient_ID],Hospitalvisits[Admission_Date])</f>
        <v>45053</v>
      </c>
      <c r="J651">
        <f>_xlfn.XLOOKUP(Patientsdetails9[[#This Row],[Patient_ID]],Hospitalvisits[Patient_ID],Hospitalvisits[Discharge_Date])</f>
        <v>45056</v>
      </c>
      <c r="K651">
        <f>Patientsdetails9[[#This Row],[Discharge Date]]-Patientsdetails9[[#This Row],[Admission Date]]</f>
        <v>3</v>
      </c>
      <c r="L651" t="str">
        <f>_xlfn.XLOOKUP(Patientsdetails9[[#This Row],[Patient_ID]],Hospitalvisits[Patient_ID],Hospitalvisits[Medical_Condition])</f>
        <v>Allergies</v>
      </c>
      <c r="M651" t="str">
        <f>_xlfn.XLOOKUP(Patientsdetails9[[#This Row],[Patient_ID]],Hospitalvisits[Patient_ID],Hospitalvisits[Department])</f>
        <v>Pediatrics</v>
      </c>
      <c r="N651">
        <f>_xlfn.XLOOKUP(Patientsdetails9[[#This Row],[Patient_ID]],Financials[Patient_ID],Financials[Total_Bill_Amount])</f>
        <v>11810</v>
      </c>
      <c r="O651">
        <f>VLOOKUP(Patientsdetails9[[#This Row],[Patient_ID]],Financials[],5,FALSE)</f>
        <v>9315.6538568271044</v>
      </c>
      <c r="P651">
        <f>VLOOKUP(Patientsdetails9[[#This Row],[Patient_ID]],Financials[],6,FALSE)</f>
        <v>2494.3461431728961</v>
      </c>
      <c r="Q651" t="str">
        <f>+_xlfn.XLOOKUP(Patientsdetails9[[#This Row],[Patient_ID]],Hospitalvisits[Patient_ID],Hospitalvisits[Hospital_Bed])</f>
        <v>Semi-Private Room</v>
      </c>
      <c r="R651">
        <f>_xlfn.XLOOKUP(Patientsdetails9[[#This Row],[Patient_ID]],Hospitalvisits[Patient_ID],Hospitalvisits[Doctor_ID])</f>
        <v>85</v>
      </c>
      <c r="S651" t="str">
        <f>_xlfn.XLOOKUP(Patientsdetails9[[#This Row],[Doctor ID]],Medicals[Doctor_ID],Medicals[Department])</f>
        <v>Pediatrics</v>
      </c>
      <c r="T651">
        <f>_xlfn.XLOOKUP(Patientsdetails9[[#This Row],[Doctor ID]],Medicals[Doctor_ID],Medicals[Nurse_to_Patient_Ratio])</f>
        <v>21</v>
      </c>
      <c r="U651">
        <f>IFERROR(_xlfn.XLOOKUP(Patientsdetails9[[#This Row],[Patient_ID]],Emergency[Patient_ID],Emergency[ER_Visit_ID]),"No Visit")</f>
        <v>92</v>
      </c>
    </row>
    <row r="652" spans="1:21">
      <c r="A652">
        <v>723</v>
      </c>
      <c r="B652" t="s">
        <v>736</v>
      </c>
      <c r="C652">
        <v>60</v>
      </c>
      <c r="D652" t="s">
        <v>9</v>
      </c>
      <c r="E652" t="s">
        <v>10</v>
      </c>
      <c r="F652">
        <v>26.066964472537219</v>
      </c>
      <c r="G652">
        <v>3</v>
      </c>
      <c r="H652">
        <v>8</v>
      </c>
      <c r="I652">
        <f>_xlfn.XLOOKUP(Patientsdetails9[[#This Row],[Patient_ID]],Hospitalvisits[Patient_ID],Hospitalvisits[Admission_Date])</f>
        <v>44571</v>
      </c>
      <c r="J652">
        <f>_xlfn.XLOOKUP(Patientsdetails9[[#This Row],[Patient_ID]],Hospitalvisits[Patient_ID],Hospitalvisits[Discharge_Date])</f>
        <v>44574</v>
      </c>
      <c r="K652">
        <f>Patientsdetails9[[#This Row],[Discharge Date]]-Patientsdetails9[[#This Row],[Admission Date]]</f>
        <v>3</v>
      </c>
      <c r="L652" t="str">
        <f>_xlfn.XLOOKUP(Patientsdetails9[[#This Row],[Patient_ID]],Hospitalvisits[Patient_ID],Hospitalvisits[Medical_Condition])</f>
        <v>Arthritis</v>
      </c>
      <c r="M652" t="str">
        <f>_xlfn.XLOOKUP(Patientsdetails9[[#This Row],[Patient_ID]],Hospitalvisits[Patient_ID],Hospitalvisits[Department])</f>
        <v>Orthopedics</v>
      </c>
      <c r="N652">
        <f>_xlfn.XLOOKUP(Patientsdetails9[[#This Row],[Patient_ID]],Financials[Patient_ID],Financials[Total_Bill_Amount])</f>
        <v>48437</v>
      </c>
      <c r="O652">
        <f>VLOOKUP(Patientsdetails9[[#This Row],[Patient_ID]],Financials[],5,FALSE)</f>
        <v>38956.376638430287</v>
      </c>
      <c r="P652">
        <f>VLOOKUP(Patientsdetails9[[#This Row],[Patient_ID]],Financials[],6,FALSE)</f>
        <v>9480.6233615697129</v>
      </c>
      <c r="Q652" t="str">
        <f>+_xlfn.XLOOKUP(Patientsdetails9[[#This Row],[Patient_ID]],Hospitalvisits[Patient_ID],Hospitalvisits[Hospital_Bed])</f>
        <v>General Ward</v>
      </c>
      <c r="R652">
        <f>_xlfn.XLOOKUP(Patientsdetails9[[#This Row],[Patient_ID]],Hospitalvisits[Patient_ID],Hospitalvisits[Doctor_ID])</f>
        <v>75</v>
      </c>
      <c r="S652" t="str">
        <f>_xlfn.XLOOKUP(Patientsdetails9[[#This Row],[Doctor ID]],Medicals[Doctor_ID],Medicals[Department])</f>
        <v>Emergency</v>
      </c>
      <c r="T652">
        <f>_xlfn.XLOOKUP(Patientsdetails9[[#This Row],[Doctor ID]],Medicals[Doctor_ID],Medicals[Nurse_to_Patient_Ratio])</f>
        <v>10</v>
      </c>
      <c r="U652">
        <f>IFERROR(_xlfn.XLOOKUP(Patientsdetails9[[#This Row],[Patient_ID]],Emergency[Patient_ID],Emergency[ER_Visit_ID]),"No Visit")</f>
        <v>201</v>
      </c>
    </row>
    <row r="653" spans="1:21">
      <c r="A653">
        <v>724</v>
      </c>
      <c r="B653" t="s">
        <v>737</v>
      </c>
      <c r="C653">
        <v>22</v>
      </c>
      <c r="D653" t="s">
        <v>9</v>
      </c>
      <c r="E653" t="s">
        <v>18</v>
      </c>
      <c r="F653">
        <v>38.086907510110557</v>
      </c>
      <c r="G653">
        <v>3</v>
      </c>
      <c r="H653">
        <v>1</v>
      </c>
      <c r="I653">
        <f>_xlfn.XLOOKUP(Patientsdetails9[[#This Row],[Patient_ID]],Hospitalvisits[Patient_ID],Hospitalvisits[Admission_Date])</f>
        <v>44617</v>
      </c>
      <c r="J653">
        <f>_xlfn.XLOOKUP(Patientsdetails9[[#This Row],[Patient_ID]],Hospitalvisits[Patient_ID],Hospitalvisits[Discharge_Date])</f>
        <v>44624</v>
      </c>
      <c r="K653">
        <f>Patientsdetails9[[#This Row],[Discharge Date]]-Patientsdetails9[[#This Row],[Admission Date]]</f>
        <v>7</v>
      </c>
      <c r="L653" t="str">
        <f>_xlfn.XLOOKUP(Patientsdetails9[[#This Row],[Patient_ID]],Hospitalvisits[Patient_ID],Hospitalvisits[Medical_Condition])</f>
        <v>Heart Disease</v>
      </c>
      <c r="M653" t="str">
        <f>_xlfn.XLOOKUP(Patientsdetails9[[#This Row],[Patient_ID]],Hospitalvisits[Patient_ID],Hospitalvisits[Department])</f>
        <v>Cardiology</v>
      </c>
      <c r="N653">
        <f>_xlfn.XLOOKUP(Patientsdetails9[[#This Row],[Patient_ID]],Financials[Patient_ID],Financials[Total_Bill_Amount])</f>
        <v>31499</v>
      </c>
      <c r="O653">
        <f>VLOOKUP(Patientsdetails9[[#This Row],[Patient_ID]],Financials[],5,FALSE)</f>
        <v>16485.21993565403</v>
      </c>
      <c r="P653">
        <f>VLOOKUP(Patientsdetails9[[#This Row],[Patient_ID]],Financials[],6,FALSE)</f>
        <v>15013.78006434597</v>
      </c>
      <c r="Q653" t="str">
        <f>+_xlfn.XLOOKUP(Patientsdetails9[[#This Row],[Patient_ID]],Hospitalvisits[Patient_ID],Hospitalvisits[Hospital_Bed])</f>
        <v>Private Room</v>
      </c>
      <c r="R653">
        <f>_xlfn.XLOOKUP(Patientsdetails9[[#This Row],[Patient_ID]],Hospitalvisits[Patient_ID],Hospitalvisits[Doctor_ID])</f>
        <v>32</v>
      </c>
      <c r="S653" t="str">
        <f>_xlfn.XLOOKUP(Patientsdetails9[[#This Row],[Doctor ID]],Medicals[Doctor_ID],Medicals[Department])</f>
        <v>Neurology</v>
      </c>
      <c r="T653">
        <f>_xlfn.XLOOKUP(Patientsdetails9[[#This Row],[Doctor ID]],Medicals[Doctor_ID],Medicals[Nurse_to_Patient_Ratio])</f>
        <v>6</v>
      </c>
      <c r="U653">
        <f>IFERROR(_xlfn.XLOOKUP(Patientsdetails9[[#This Row],[Patient_ID]],Emergency[Patient_ID],Emergency[ER_Visit_ID]),"No Visit")</f>
        <v>382</v>
      </c>
    </row>
    <row r="654" spans="1:21">
      <c r="A654">
        <v>725</v>
      </c>
      <c r="B654" t="s">
        <v>738</v>
      </c>
      <c r="C654">
        <v>32</v>
      </c>
      <c r="D654" t="s">
        <v>12</v>
      </c>
      <c r="E654" t="s">
        <v>13</v>
      </c>
      <c r="F654">
        <v>31.745877929526689</v>
      </c>
      <c r="G654">
        <v>1</v>
      </c>
      <c r="H654">
        <v>9</v>
      </c>
      <c r="I654">
        <f>_xlfn.XLOOKUP(Patientsdetails9[[#This Row],[Patient_ID]],Hospitalvisits[Patient_ID],Hospitalvisits[Admission_Date])</f>
        <v>44839</v>
      </c>
      <c r="J654">
        <f>_xlfn.XLOOKUP(Patientsdetails9[[#This Row],[Patient_ID]],Hospitalvisits[Patient_ID],Hospitalvisits[Discharge_Date])</f>
        <v>44844</v>
      </c>
      <c r="K654">
        <f>Patientsdetails9[[#This Row],[Discharge Date]]-Patientsdetails9[[#This Row],[Admission Date]]</f>
        <v>5</v>
      </c>
      <c r="L654" t="str">
        <f>_xlfn.XLOOKUP(Patientsdetails9[[#This Row],[Patient_ID]],Hospitalvisits[Patient_ID],Hospitalvisits[Medical_Condition])</f>
        <v>Arthritis</v>
      </c>
      <c r="M654" t="str">
        <f>_xlfn.XLOOKUP(Patientsdetails9[[#This Row],[Patient_ID]],Hospitalvisits[Patient_ID],Hospitalvisits[Department])</f>
        <v>Orthopedics</v>
      </c>
      <c r="N654">
        <f>_xlfn.XLOOKUP(Patientsdetails9[[#This Row],[Patient_ID]],Financials[Patient_ID],Financials[Total_Bill_Amount])</f>
        <v>13594</v>
      </c>
      <c r="O654">
        <f>VLOOKUP(Patientsdetails9[[#This Row],[Patient_ID]],Financials[],5,FALSE)</f>
        <v>8614.7401077857576</v>
      </c>
      <c r="P654">
        <f>VLOOKUP(Patientsdetails9[[#This Row],[Patient_ID]],Financials[],6,FALSE)</f>
        <v>4979.2598922142424</v>
      </c>
      <c r="Q654" t="str">
        <f>+_xlfn.XLOOKUP(Patientsdetails9[[#This Row],[Patient_ID]],Hospitalvisits[Patient_ID],Hospitalvisits[Hospital_Bed])</f>
        <v>Private Room</v>
      </c>
      <c r="R654">
        <f>_xlfn.XLOOKUP(Patientsdetails9[[#This Row],[Patient_ID]],Hospitalvisits[Patient_ID],Hospitalvisits[Doctor_ID])</f>
        <v>63</v>
      </c>
      <c r="S654" t="str">
        <f>_xlfn.XLOOKUP(Patientsdetails9[[#This Row],[Doctor ID]],Medicals[Doctor_ID],Medicals[Department])</f>
        <v>Oncology</v>
      </c>
      <c r="T654">
        <f>_xlfn.XLOOKUP(Patientsdetails9[[#This Row],[Doctor ID]],Medicals[Doctor_ID],Medicals[Nurse_to_Patient_Ratio])</f>
        <v>29</v>
      </c>
      <c r="U654" t="str">
        <f>IFERROR(_xlfn.XLOOKUP(Patientsdetails9[[#This Row],[Patient_ID]],Emergency[Patient_ID],Emergency[ER_Visit_ID]),"No Visit")</f>
        <v>No Visit</v>
      </c>
    </row>
    <row r="655" spans="1:21">
      <c r="A655">
        <v>726</v>
      </c>
      <c r="B655" t="s">
        <v>739</v>
      </c>
      <c r="C655">
        <v>14</v>
      </c>
      <c r="D655" t="s">
        <v>9</v>
      </c>
      <c r="E655" t="s">
        <v>18</v>
      </c>
      <c r="F655">
        <v>20.97989088251347</v>
      </c>
      <c r="G655">
        <v>3</v>
      </c>
      <c r="H655">
        <v>9</v>
      </c>
      <c r="I655">
        <f>_xlfn.XLOOKUP(Patientsdetails9[[#This Row],[Patient_ID]],Hospitalvisits[Patient_ID],Hospitalvisits[Admission_Date])</f>
        <v>44574</v>
      </c>
      <c r="J655">
        <f>_xlfn.XLOOKUP(Patientsdetails9[[#This Row],[Patient_ID]],Hospitalvisits[Patient_ID],Hospitalvisits[Discharge_Date])</f>
        <v>44577</v>
      </c>
      <c r="K655">
        <f>Patientsdetails9[[#This Row],[Discharge Date]]-Patientsdetails9[[#This Row],[Admission Date]]</f>
        <v>3</v>
      </c>
      <c r="L655" t="str">
        <f>_xlfn.XLOOKUP(Patientsdetails9[[#This Row],[Patient_ID]],Hospitalvisits[Patient_ID],Hospitalvisits[Medical_Condition])</f>
        <v>Allergies</v>
      </c>
      <c r="M655" t="str">
        <f>_xlfn.XLOOKUP(Patientsdetails9[[#This Row],[Patient_ID]],Hospitalvisits[Patient_ID],Hospitalvisits[Department])</f>
        <v>Pediatrics</v>
      </c>
      <c r="N655">
        <f>_xlfn.XLOOKUP(Patientsdetails9[[#This Row],[Patient_ID]],Financials[Patient_ID],Financials[Total_Bill_Amount])</f>
        <v>27631</v>
      </c>
      <c r="O655">
        <f>VLOOKUP(Patientsdetails9[[#This Row],[Patient_ID]],Financials[],5,FALSE)</f>
        <v>19234.413005610491</v>
      </c>
      <c r="P655">
        <f>VLOOKUP(Patientsdetails9[[#This Row],[Patient_ID]],Financials[],6,FALSE)</f>
        <v>8396.5869943895123</v>
      </c>
      <c r="Q655" t="str">
        <f>+_xlfn.XLOOKUP(Patientsdetails9[[#This Row],[Patient_ID]],Hospitalvisits[Patient_ID],Hospitalvisits[Hospital_Bed])</f>
        <v>Semi-Private Room</v>
      </c>
      <c r="R655">
        <f>_xlfn.XLOOKUP(Patientsdetails9[[#This Row],[Patient_ID]],Hospitalvisits[Patient_ID],Hospitalvisits[Doctor_ID])</f>
        <v>98</v>
      </c>
      <c r="S655" t="str">
        <f>_xlfn.XLOOKUP(Patientsdetails9[[#This Row],[Doctor ID]],Medicals[Doctor_ID],Medicals[Department])</f>
        <v>Pediatrics</v>
      </c>
      <c r="T655">
        <f>_xlfn.XLOOKUP(Patientsdetails9[[#This Row],[Doctor ID]],Medicals[Doctor_ID],Medicals[Nurse_to_Patient_Ratio])</f>
        <v>5</v>
      </c>
      <c r="U655">
        <f>IFERROR(_xlfn.XLOOKUP(Patientsdetails9[[#This Row],[Patient_ID]],Emergency[Patient_ID],Emergency[ER_Visit_ID]),"No Visit")</f>
        <v>933</v>
      </c>
    </row>
    <row r="656" spans="1:21">
      <c r="A656">
        <v>727</v>
      </c>
      <c r="B656" t="s">
        <v>740</v>
      </c>
      <c r="C656">
        <v>60</v>
      </c>
      <c r="D656" t="s">
        <v>12</v>
      </c>
      <c r="E656" t="s">
        <v>16</v>
      </c>
      <c r="F656">
        <v>23.09725200100408</v>
      </c>
      <c r="G656">
        <v>1</v>
      </c>
      <c r="H656">
        <v>5</v>
      </c>
      <c r="I656">
        <f>_xlfn.XLOOKUP(Patientsdetails9[[#This Row],[Patient_ID]],Hospitalvisits[Patient_ID],Hospitalvisits[Admission_Date])</f>
        <v>44626</v>
      </c>
      <c r="J656">
        <f>_xlfn.XLOOKUP(Patientsdetails9[[#This Row],[Patient_ID]],Hospitalvisits[Patient_ID],Hospitalvisits[Discharge_Date])</f>
        <v>44634</v>
      </c>
      <c r="K656">
        <f>Patientsdetails9[[#This Row],[Discharge Date]]-Patientsdetails9[[#This Row],[Admission Date]]</f>
        <v>8</v>
      </c>
      <c r="L656" t="str">
        <f>_xlfn.XLOOKUP(Patientsdetails9[[#This Row],[Patient_ID]],Hospitalvisits[Patient_ID],Hospitalvisits[Medical_Condition])</f>
        <v>Internal Bleeding</v>
      </c>
      <c r="M656" t="str">
        <f>_xlfn.XLOOKUP(Patientsdetails9[[#This Row],[Patient_ID]],Hospitalvisits[Patient_ID],Hospitalvisits[Department])</f>
        <v>Emergency</v>
      </c>
      <c r="N656">
        <f>_xlfn.XLOOKUP(Patientsdetails9[[#This Row],[Patient_ID]],Financials[Patient_ID],Financials[Total_Bill_Amount])</f>
        <v>14134</v>
      </c>
      <c r="O656">
        <f>VLOOKUP(Patientsdetails9[[#This Row],[Patient_ID]],Financials[],5,FALSE)</f>
        <v>9406.6667415416814</v>
      </c>
      <c r="P656">
        <f>VLOOKUP(Patientsdetails9[[#This Row],[Patient_ID]],Financials[],6,FALSE)</f>
        <v>4727.3332584583186</v>
      </c>
      <c r="Q656" t="str">
        <f>+_xlfn.XLOOKUP(Patientsdetails9[[#This Row],[Patient_ID]],Hospitalvisits[Patient_ID],Hospitalvisits[Hospital_Bed])</f>
        <v>General Ward</v>
      </c>
      <c r="R656">
        <f>_xlfn.XLOOKUP(Patientsdetails9[[#This Row],[Patient_ID]],Hospitalvisits[Patient_ID],Hospitalvisits[Doctor_ID])</f>
        <v>139</v>
      </c>
      <c r="S656" t="str">
        <f>_xlfn.XLOOKUP(Patientsdetails9[[#This Row],[Doctor ID]],Medicals[Doctor_ID],Medicals[Department])</f>
        <v>Orthopedics</v>
      </c>
      <c r="T656">
        <f>_xlfn.XLOOKUP(Patientsdetails9[[#This Row],[Doctor ID]],Medicals[Doctor_ID],Medicals[Nurse_to_Patient_Ratio])</f>
        <v>26</v>
      </c>
      <c r="U656">
        <f>IFERROR(_xlfn.XLOOKUP(Patientsdetails9[[#This Row],[Patient_ID]],Emergency[Patient_ID],Emergency[ER_Visit_ID]),"No Visit")</f>
        <v>934</v>
      </c>
    </row>
    <row r="657" spans="1:21">
      <c r="A657">
        <v>728</v>
      </c>
      <c r="B657" t="s">
        <v>741</v>
      </c>
      <c r="C657">
        <v>42</v>
      </c>
      <c r="D657" t="s">
        <v>9</v>
      </c>
      <c r="E657" t="s">
        <v>10</v>
      </c>
      <c r="F657">
        <v>24.670077953913829</v>
      </c>
      <c r="G657">
        <v>3</v>
      </c>
      <c r="H657">
        <v>6</v>
      </c>
      <c r="I657">
        <f>_xlfn.XLOOKUP(Patientsdetails9[[#This Row],[Patient_ID]],Hospitalvisits[Patient_ID],Hospitalvisits[Admission_Date])</f>
        <v>44670</v>
      </c>
      <c r="J657">
        <f>_xlfn.XLOOKUP(Patientsdetails9[[#This Row],[Patient_ID]],Hospitalvisits[Patient_ID],Hospitalvisits[Discharge_Date])</f>
        <v>44676</v>
      </c>
      <c r="K657">
        <f>Patientsdetails9[[#This Row],[Discharge Date]]-Patientsdetails9[[#This Row],[Admission Date]]</f>
        <v>6</v>
      </c>
      <c r="L657" t="str">
        <f>_xlfn.XLOOKUP(Patientsdetails9[[#This Row],[Patient_ID]],Hospitalvisits[Patient_ID],Hospitalvisits[Medical_Condition])</f>
        <v>Internal Bleeding</v>
      </c>
      <c r="M657" t="str">
        <f>_xlfn.XLOOKUP(Patientsdetails9[[#This Row],[Patient_ID]],Hospitalvisits[Patient_ID],Hospitalvisits[Department])</f>
        <v>Emergency</v>
      </c>
      <c r="N657">
        <f>_xlfn.XLOOKUP(Patientsdetails9[[#This Row],[Patient_ID]],Financials[Patient_ID],Financials[Total_Bill_Amount])</f>
        <v>22484</v>
      </c>
      <c r="O657">
        <f>VLOOKUP(Patientsdetails9[[#This Row],[Patient_ID]],Financials[],5,FALSE)</f>
        <v>14916.66580030078</v>
      </c>
      <c r="P657">
        <f>VLOOKUP(Patientsdetails9[[#This Row],[Patient_ID]],Financials[],6,FALSE)</f>
        <v>7567.334199699224</v>
      </c>
      <c r="Q657" t="str">
        <f>+_xlfn.XLOOKUP(Patientsdetails9[[#This Row],[Patient_ID]],Hospitalvisits[Patient_ID],Hospitalvisits[Hospital_Bed])</f>
        <v>ICU</v>
      </c>
      <c r="R657">
        <f>_xlfn.XLOOKUP(Patientsdetails9[[#This Row],[Patient_ID]],Hospitalvisits[Patient_ID],Hospitalvisits[Doctor_ID])</f>
        <v>138</v>
      </c>
      <c r="S657" t="str">
        <f>_xlfn.XLOOKUP(Patientsdetails9[[#This Row],[Doctor ID]],Medicals[Doctor_ID],Medicals[Department])</f>
        <v>Cardiology</v>
      </c>
      <c r="T657">
        <f>_xlfn.XLOOKUP(Patientsdetails9[[#This Row],[Doctor ID]],Medicals[Doctor_ID],Medicals[Nurse_to_Patient_Ratio])</f>
        <v>23</v>
      </c>
      <c r="U657">
        <f>IFERROR(_xlfn.XLOOKUP(Patientsdetails9[[#This Row],[Patient_ID]],Emergency[Patient_ID],Emergency[ER_Visit_ID]),"No Visit")</f>
        <v>756</v>
      </c>
    </row>
    <row r="658" spans="1:21">
      <c r="A658">
        <v>729</v>
      </c>
      <c r="B658" t="s">
        <v>742</v>
      </c>
      <c r="C658">
        <v>60</v>
      </c>
      <c r="D658" t="s">
        <v>12</v>
      </c>
      <c r="E658" t="s">
        <v>13</v>
      </c>
      <c r="F658">
        <v>35.193387416334843</v>
      </c>
      <c r="G658">
        <v>4</v>
      </c>
      <c r="H658">
        <v>6</v>
      </c>
      <c r="I658">
        <f>_xlfn.XLOOKUP(Patientsdetails9[[#This Row],[Patient_ID]],Hospitalvisits[Patient_ID],Hospitalvisits[Admission_Date])</f>
        <v>44764</v>
      </c>
      <c r="J658">
        <f>_xlfn.XLOOKUP(Patientsdetails9[[#This Row],[Patient_ID]],Hospitalvisits[Patient_ID],Hospitalvisits[Discharge_Date])</f>
        <v>44770</v>
      </c>
      <c r="K658">
        <f>Patientsdetails9[[#This Row],[Discharge Date]]-Patientsdetails9[[#This Row],[Admission Date]]</f>
        <v>6</v>
      </c>
      <c r="L658" t="str">
        <f>_xlfn.XLOOKUP(Patientsdetails9[[#This Row],[Patient_ID]],Hospitalvisits[Patient_ID],Hospitalvisits[Medical_Condition])</f>
        <v>Severe Trauma</v>
      </c>
      <c r="M658" t="str">
        <f>_xlfn.XLOOKUP(Patientsdetails9[[#This Row],[Patient_ID]],Hospitalvisits[Patient_ID],Hospitalvisits[Department])</f>
        <v>Emergency</v>
      </c>
      <c r="N658">
        <f>_xlfn.XLOOKUP(Patientsdetails9[[#This Row],[Patient_ID]],Financials[Patient_ID],Financials[Total_Bill_Amount])</f>
        <v>15693</v>
      </c>
      <c r="O658">
        <f>VLOOKUP(Patientsdetails9[[#This Row],[Patient_ID]],Financials[],5,FALSE)</f>
        <v>12096.30268815321</v>
      </c>
      <c r="P658">
        <f>VLOOKUP(Patientsdetails9[[#This Row],[Patient_ID]],Financials[],6,FALSE)</f>
        <v>3596.6973118467872</v>
      </c>
      <c r="Q658" t="str">
        <f>+_xlfn.XLOOKUP(Patientsdetails9[[#This Row],[Patient_ID]],Hospitalvisits[Patient_ID],Hospitalvisits[Hospital_Bed])</f>
        <v>Private Room</v>
      </c>
      <c r="R658">
        <f>_xlfn.XLOOKUP(Patientsdetails9[[#This Row],[Patient_ID]],Hospitalvisits[Patient_ID],Hospitalvisits[Doctor_ID])</f>
        <v>170</v>
      </c>
      <c r="S658" t="str">
        <f>_xlfn.XLOOKUP(Patientsdetails9[[#This Row],[Doctor ID]],Medicals[Doctor_ID],Medicals[Department])</f>
        <v>Cardiology</v>
      </c>
      <c r="T658">
        <f>_xlfn.XLOOKUP(Patientsdetails9[[#This Row],[Doctor ID]],Medicals[Doctor_ID],Medicals[Nurse_to_Patient_Ratio])</f>
        <v>14</v>
      </c>
      <c r="U658">
        <f>IFERROR(_xlfn.XLOOKUP(Patientsdetails9[[#This Row],[Patient_ID]],Emergency[Patient_ID],Emergency[ER_Visit_ID]),"No Visit")</f>
        <v>1412</v>
      </c>
    </row>
    <row r="659" spans="1:21">
      <c r="A659">
        <v>730</v>
      </c>
      <c r="B659" t="s">
        <v>743</v>
      </c>
      <c r="C659">
        <v>16</v>
      </c>
      <c r="D659" t="s">
        <v>12</v>
      </c>
      <c r="E659" t="s">
        <v>13</v>
      </c>
      <c r="F659">
        <v>33.093914075906909</v>
      </c>
      <c r="G659">
        <v>0</v>
      </c>
      <c r="H659">
        <v>1</v>
      </c>
      <c r="I659">
        <f>_xlfn.XLOOKUP(Patientsdetails9[[#This Row],[Patient_ID]],Hospitalvisits[Patient_ID],Hospitalvisits[Admission_Date])</f>
        <v>44845</v>
      </c>
      <c r="J659">
        <f>_xlfn.XLOOKUP(Patientsdetails9[[#This Row],[Patient_ID]],Hospitalvisits[Patient_ID],Hospitalvisits[Discharge_Date])</f>
        <v>44850</v>
      </c>
      <c r="K659">
        <f>Patientsdetails9[[#This Row],[Discharge Date]]-Patientsdetails9[[#This Row],[Admission Date]]</f>
        <v>5</v>
      </c>
      <c r="L659" t="str">
        <f>_xlfn.XLOOKUP(Patientsdetails9[[#This Row],[Patient_ID]],Hospitalvisits[Patient_ID],Hospitalvisits[Medical_Condition])</f>
        <v>Heart Attack (STEMI)</v>
      </c>
      <c r="M659" t="str">
        <f>_xlfn.XLOOKUP(Patientsdetails9[[#This Row],[Patient_ID]],Hospitalvisits[Patient_ID],Hospitalvisits[Department])</f>
        <v>Cardiology</v>
      </c>
      <c r="N659">
        <f>_xlfn.XLOOKUP(Patientsdetails9[[#This Row],[Patient_ID]],Financials[Patient_ID],Financials[Total_Bill_Amount])</f>
        <v>5926</v>
      </c>
      <c r="O659">
        <f>VLOOKUP(Patientsdetails9[[#This Row],[Patient_ID]],Financials[],5,FALSE)</f>
        <v>4623.2953303446984</v>
      </c>
      <c r="P659">
        <f>VLOOKUP(Patientsdetails9[[#This Row],[Patient_ID]],Financials[],6,FALSE)</f>
        <v>1302.704669655302</v>
      </c>
      <c r="Q659" t="str">
        <f>+_xlfn.XLOOKUP(Patientsdetails9[[#This Row],[Patient_ID]],Hospitalvisits[Patient_ID],Hospitalvisits[Hospital_Bed])</f>
        <v>General Ward</v>
      </c>
      <c r="R659">
        <f>_xlfn.XLOOKUP(Patientsdetails9[[#This Row],[Patient_ID]],Hospitalvisits[Patient_ID],Hospitalvisits[Doctor_ID])</f>
        <v>109</v>
      </c>
      <c r="S659" t="str">
        <f>_xlfn.XLOOKUP(Patientsdetails9[[#This Row],[Doctor ID]],Medicals[Doctor_ID],Medicals[Department])</f>
        <v>Orthopedics</v>
      </c>
      <c r="T659">
        <f>_xlfn.XLOOKUP(Patientsdetails9[[#This Row],[Doctor ID]],Medicals[Doctor_ID],Medicals[Nurse_to_Patient_Ratio])</f>
        <v>13</v>
      </c>
      <c r="U659">
        <f>IFERROR(_xlfn.XLOOKUP(Patientsdetails9[[#This Row],[Patient_ID]],Emergency[Patient_ID],Emergency[ER_Visit_ID]),"No Visit")</f>
        <v>980</v>
      </c>
    </row>
    <row r="660" spans="1:21">
      <c r="A660">
        <v>732</v>
      </c>
      <c r="B660" t="s">
        <v>745</v>
      </c>
      <c r="C660">
        <v>21</v>
      </c>
      <c r="D660" t="s">
        <v>9</v>
      </c>
      <c r="E660" t="s">
        <v>18</v>
      </c>
      <c r="F660">
        <v>16.790466050956411</v>
      </c>
      <c r="G660">
        <v>4</v>
      </c>
      <c r="H660">
        <v>3</v>
      </c>
      <c r="I660">
        <f>_xlfn.XLOOKUP(Patientsdetails9[[#This Row],[Patient_ID]],Hospitalvisits[Patient_ID],Hospitalvisits[Admission_Date])</f>
        <v>44962</v>
      </c>
      <c r="J660">
        <f>_xlfn.XLOOKUP(Patientsdetails9[[#This Row],[Patient_ID]],Hospitalvisits[Patient_ID],Hospitalvisits[Discharge_Date])</f>
        <v>44964</v>
      </c>
      <c r="K660">
        <f>Patientsdetails9[[#This Row],[Discharge Date]]-Patientsdetails9[[#This Row],[Admission Date]]</f>
        <v>2</v>
      </c>
      <c r="L660" t="str">
        <f>_xlfn.XLOOKUP(Patientsdetails9[[#This Row],[Patient_ID]],Hospitalvisits[Patient_ID],Hospitalvisits[Medical_Condition])</f>
        <v>Allergies</v>
      </c>
      <c r="M660" t="str">
        <f>_xlfn.XLOOKUP(Patientsdetails9[[#This Row],[Patient_ID]],Hospitalvisits[Patient_ID],Hospitalvisits[Department])</f>
        <v>Pediatrics</v>
      </c>
      <c r="N660">
        <f>_xlfn.XLOOKUP(Patientsdetails9[[#This Row],[Patient_ID]],Financials[Patient_ID],Financials[Total_Bill_Amount])</f>
        <v>13794</v>
      </c>
      <c r="O660">
        <f>VLOOKUP(Patientsdetails9[[#This Row],[Patient_ID]],Financials[],5,FALSE)</f>
        <v>12278.39909353913</v>
      </c>
      <c r="P660">
        <f>VLOOKUP(Patientsdetails9[[#This Row],[Patient_ID]],Financials[],6,FALSE)</f>
        <v>1515.600906460872</v>
      </c>
      <c r="Q660" t="str">
        <f>+_xlfn.XLOOKUP(Patientsdetails9[[#This Row],[Patient_ID]],Hospitalvisits[Patient_ID],Hospitalvisits[Hospital_Bed])</f>
        <v>Semi-Private Room</v>
      </c>
      <c r="R660">
        <f>_xlfn.XLOOKUP(Patientsdetails9[[#This Row],[Patient_ID]],Hospitalvisits[Patient_ID],Hospitalvisits[Doctor_ID])</f>
        <v>151</v>
      </c>
      <c r="S660" t="str">
        <f>_xlfn.XLOOKUP(Patientsdetails9[[#This Row],[Doctor ID]],Medicals[Doctor_ID],Medicals[Department])</f>
        <v>Orthopedics</v>
      </c>
      <c r="T660">
        <f>_xlfn.XLOOKUP(Patientsdetails9[[#This Row],[Doctor ID]],Medicals[Doctor_ID],Medicals[Nurse_to_Patient_Ratio])</f>
        <v>29</v>
      </c>
      <c r="U660" t="str">
        <f>IFERROR(_xlfn.XLOOKUP(Patientsdetails9[[#This Row],[Patient_ID]],Emergency[Patient_ID],Emergency[ER_Visit_ID]),"No Visit")</f>
        <v>No Visit</v>
      </c>
    </row>
    <row r="661" spans="1:21">
      <c r="A661">
        <v>733</v>
      </c>
      <c r="B661" t="s">
        <v>746</v>
      </c>
      <c r="C661">
        <v>22</v>
      </c>
      <c r="D661" t="s">
        <v>9</v>
      </c>
      <c r="E661" t="s">
        <v>10</v>
      </c>
      <c r="F661">
        <v>27.449277243151219</v>
      </c>
      <c r="G661">
        <v>3</v>
      </c>
      <c r="H661">
        <v>4</v>
      </c>
      <c r="I661">
        <f>_xlfn.XLOOKUP(Patientsdetails9[[#This Row],[Patient_ID]],Hospitalvisits[Patient_ID],Hospitalvisits[Admission_Date])</f>
        <v>44685</v>
      </c>
      <c r="J661">
        <f>_xlfn.XLOOKUP(Patientsdetails9[[#This Row],[Patient_ID]],Hospitalvisits[Patient_ID],Hospitalvisits[Discharge_Date])</f>
        <v>44698</v>
      </c>
      <c r="K661">
        <f>Patientsdetails9[[#This Row],[Discharge Date]]-Patientsdetails9[[#This Row],[Admission Date]]</f>
        <v>13</v>
      </c>
      <c r="L661" t="str">
        <f>_xlfn.XLOOKUP(Patientsdetails9[[#This Row],[Patient_ID]],Hospitalvisits[Patient_ID],Hospitalvisits[Medical_Condition])</f>
        <v>Tumor</v>
      </c>
      <c r="M661" t="str">
        <f>_xlfn.XLOOKUP(Patientsdetails9[[#This Row],[Patient_ID]],Hospitalvisits[Patient_ID],Hospitalvisits[Department])</f>
        <v>Oncology</v>
      </c>
      <c r="N661">
        <f>_xlfn.XLOOKUP(Patientsdetails9[[#This Row],[Patient_ID]],Financials[Patient_ID],Financials[Total_Bill_Amount])</f>
        <v>9514</v>
      </c>
      <c r="O661">
        <f>VLOOKUP(Patientsdetails9[[#This Row],[Patient_ID]],Financials[],5,FALSE)</f>
        <v>7174.6156119009793</v>
      </c>
      <c r="P661">
        <f>VLOOKUP(Patientsdetails9[[#This Row],[Patient_ID]],Financials[],6,FALSE)</f>
        <v>2339.3843880990212</v>
      </c>
      <c r="Q661" t="str">
        <f>+_xlfn.XLOOKUP(Patientsdetails9[[#This Row],[Patient_ID]],Hospitalvisits[Patient_ID],Hospitalvisits[Hospital_Bed])</f>
        <v>Semi-Private Room</v>
      </c>
      <c r="R661">
        <f>_xlfn.XLOOKUP(Patientsdetails9[[#This Row],[Patient_ID]],Hospitalvisits[Patient_ID],Hospitalvisits[Doctor_ID])</f>
        <v>68</v>
      </c>
      <c r="S661" t="str">
        <f>_xlfn.XLOOKUP(Patientsdetails9[[#This Row],[Doctor ID]],Medicals[Doctor_ID],Medicals[Department])</f>
        <v>Neurology</v>
      </c>
      <c r="T661">
        <f>_xlfn.XLOOKUP(Patientsdetails9[[#This Row],[Doctor ID]],Medicals[Doctor_ID],Medicals[Nurse_to_Patient_Ratio])</f>
        <v>23</v>
      </c>
      <c r="U661">
        <f>IFERROR(_xlfn.XLOOKUP(Patientsdetails9[[#This Row],[Patient_ID]],Emergency[Patient_ID],Emergency[ER_Visit_ID]),"No Visit")</f>
        <v>1483</v>
      </c>
    </row>
    <row r="662" spans="1:21">
      <c r="A662">
        <v>734</v>
      </c>
      <c r="B662" t="s">
        <v>747</v>
      </c>
      <c r="C662">
        <v>90</v>
      </c>
      <c r="D662" t="s">
        <v>12</v>
      </c>
      <c r="E662" t="s">
        <v>10</v>
      </c>
      <c r="F662">
        <v>26.77412423066637</v>
      </c>
      <c r="G662">
        <v>5</v>
      </c>
      <c r="H662">
        <v>7</v>
      </c>
      <c r="I662">
        <f>_xlfn.XLOOKUP(Patientsdetails9[[#This Row],[Patient_ID]],Hospitalvisits[Patient_ID],Hospitalvisits[Admission_Date])</f>
        <v>44841</v>
      </c>
      <c r="J662">
        <f>_xlfn.XLOOKUP(Patientsdetails9[[#This Row],[Patient_ID]],Hospitalvisits[Patient_ID],Hospitalvisits[Discharge_Date])</f>
        <v>44850</v>
      </c>
      <c r="K662">
        <f>Patientsdetails9[[#This Row],[Discharge Date]]-Patientsdetails9[[#This Row],[Admission Date]]</f>
        <v>9</v>
      </c>
      <c r="L662" t="str">
        <f>_xlfn.XLOOKUP(Patientsdetails9[[#This Row],[Patient_ID]],Hospitalvisits[Patient_ID],Hospitalvisits[Medical_Condition])</f>
        <v>Internal Bleeding</v>
      </c>
      <c r="M662" t="str">
        <f>_xlfn.XLOOKUP(Patientsdetails9[[#This Row],[Patient_ID]],Hospitalvisits[Patient_ID],Hospitalvisits[Department])</f>
        <v>Emergency</v>
      </c>
      <c r="N662">
        <f>_xlfn.XLOOKUP(Patientsdetails9[[#This Row],[Patient_ID]],Financials[Patient_ID],Financials[Total_Bill_Amount])</f>
        <v>10826</v>
      </c>
      <c r="O662">
        <f>VLOOKUP(Patientsdetails9[[#This Row],[Patient_ID]],Financials[],5,FALSE)</f>
        <v>8842.4264111148968</v>
      </c>
      <c r="P662">
        <f>VLOOKUP(Patientsdetails9[[#This Row],[Patient_ID]],Financials[],6,FALSE)</f>
        <v>1983.5735888851029</v>
      </c>
      <c r="Q662" t="str">
        <f>+_xlfn.XLOOKUP(Patientsdetails9[[#This Row],[Patient_ID]],Hospitalvisits[Patient_ID],Hospitalvisits[Hospital_Bed])</f>
        <v>Semi-Private Room</v>
      </c>
      <c r="R662">
        <f>_xlfn.XLOOKUP(Patientsdetails9[[#This Row],[Patient_ID]],Hospitalvisits[Patient_ID],Hospitalvisits[Doctor_ID])</f>
        <v>115</v>
      </c>
      <c r="S662" t="str">
        <f>_xlfn.XLOOKUP(Patientsdetails9[[#This Row],[Doctor ID]],Medicals[Doctor_ID],Medicals[Department])</f>
        <v>Oncology</v>
      </c>
      <c r="T662">
        <f>_xlfn.XLOOKUP(Patientsdetails9[[#This Row],[Doctor ID]],Medicals[Doctor_ID],Medicals[Nurse_to_Patient_Ratio])</f>
        <v>12</v>
      </c>
      <c r="U662" t="str">
        <f>IFERROR(_xlfn.XLOOKUP(Patientsdetails9[[#This Row],[Patient_ID]],Emergency[Patient_ID],Emergency[ER_Visit_ID]),"No Visit")</f>
        <v>No Visit</v>
      </c>
    </row>
    <row r="663" spans="1:21">
      <c r="A663">
        <v>735</v>
      </c>
      <c r="B663" t="s">
        <v>748</v>
      </c>
      <c r="C663">
        <v>7</v>
      </c>
      <c r="D663" t="s">
        <v>12</v>
      </c>
      <c r="E663" t="s">
        <v>16</v>
      </c>
      <c r="F663">
        <v>32.004691733265943</v>
      </c>
      <c r="G663">
        <v>2</v>
      </c>
      <c r="H663">
        <v>8</v>
      </c>
      <c r="I663">
        <f>_xlfn.XLOOKUP(Patientsdetails9[[#This Row],[Patient_ID]],Hospitalvisits[Patient_ID],Hospitalvisits[Admission_Date])</f>
        <v>44822</v>
      </c>
      <c r="J663">
        <f>_xlfn.XLOOKUP(Patientsdetails9[[#This Row],[Patient_ID]],Hospitalvisits[Patient_ID],Hospitalvisits[Discharge_Date])</f>
        <v>44824</v>
      </c>
      <c r="K663">
        <f>Patientsdetails9[[#This Row],[Discharge Date]]-Patientsdetails9[[#This Row],[Admission Date]]</f>
        <v>2</v>
      </c>
      <c r="L663" t="str">
        <f>_xlfn.XLOOKUP(Patientsdetails9[[#This Row],[Patient_ID]],Hospitalvisits[Patient_ID],Hospitalvisits[Medical_Condition])</f>
        <v>Severe Trauma</v>
      </c>
      <c r="M663" t="str">
        <f>_xlfn.XLOOKUP(Patientsdetails9[[#This Row],[Patient_ID]],Hospitalvisits[Patient_ID],Hospitalvisits[Department])</f>
        <v>Emergency</v>
      </c>
      <c r="N663">
        <f>_xlfn.XLOOKUP(Patientsdetails9[[#This Row],[Patient_ID]],Financials[Patient_ID],Financials[Total_Bill_Amount])</f>
        <v>28975</v>
      </c>
      <c r="O663">
        <f>VLOOKUP(Patientsdetails9[[#This Row],[Patient_ID]],Financials[],5,FALSE)</f>
        <v>20577.85094821798</v>
      </c>
      <c r="P663">
        <f>VLOOKUP(Patientsdetails9[[#This Row],[Patient_ID]],Financials[],6,FALSE)</f>
        <v>8397.1490517820239</v>
      </c>
      <c r="Q663" t="str">
        <f>+_xlfn.XLOOKUP(Patientsdetails9[[#This Row],[Patient_ID]],Hospitalvisits[Patient_ID],Hospitalvisits[Hospital_Bed])</f>
        <v>ICU</v>
      </c>
      <c r="R663">
        <f>_xlfn.XLOOKUP(Patientsdetails9[[#This Row],[Patient_ID]],Hospitalvisits[Patient_ID],Hospitalvisits[Doctor_ID])</f>
        <v>38</v>
      </c>
      <c r="S663" t="str">
        <f>_xlfn.XLOOKUP(Patientsdetails9[[#This Row],[Doctor ID]],Medicals[Doctor_ID],Medicals[Department])</f>
        <v>Cardiology</v>
      </c>
      <c r="T663">
        <f>_xlfn.XLOOKUP(Patientsdetails9[[#This Row],[Doctor ID]],Medicals[Doctor_ID],Medicals[Nurse_to_Patient_Ratio])</f>
        <v>22</v>
      </c>
      <c r="U663">
        <f>IFERROR(_xlfn.XLOOKUP(Patientsdetails9[[#This Row],[Patient_ID]],Emergency[Patient_ID],Emergency[ER_Visit_ID]),"No Visit")</f>
        <v>575</v>
      </c>
    </row>
    <row r="664" spans="1:21">
      <c r="A664">
        <v>736</v>
      </c>
      <c r="B664" t="s">
        <v>749</v>
      </c>
      <c r="C664">
        <v>16</v>
      </c>
      <c r="D664" t="s">
        <v>9</v>
      </c>
      <c r="E664" t="s">
        <v>18</v>
      </c>
      <c r="F664">
        <v>26.198721318471829</v>
      </c>
      <c r="G664">
        <v>0</v>
      </c>
      <c r="H664">
        <v>7</v>
      </c>
      <c r="I664">
        <f>_xlfn.XLOOKUP(Patientsdetails9[[#This Row],[Patient_ID]],Hospitalvisits[Patient_ID],Hospitalvisits[Admission_Date])</f>
        <v>44598</v>
      </c>
      <c r="J664">
        <f>_xlfn.XLOOKUP(Patientsdetails9[[#This Row],[Patient_ID]],Hospitalvisits[Patient_ID],Hospitalvisits[Discharge_Date])</f>
        <v>44599</v>
      </c>
      <c r="K664">
        <f>Patientsdetails9[[#This Row],[Discharge Date]]-Patientsdetails9[[#This Row],[Admission Date]]</f>
        <v>1</v>
      </c>
      <c r="L664" t="str">
        <f>_xlfn.XLOOKUP(Patientsdetails9[[#This Row],[Patient_ID]],Hospitalvisits[Patient_ID],Hospitalvisits[Medical_Condition])</f>
        <v>Allergies</v>
      </c>
      <c r="M664" t="str">
        <f>_xlfn.XLOOKUP(Patientsdetails9[[#This Row],[Patient_ID]],Hospitalvisits[Patient_ID],Hospitalvisits[Department])</f>
        <v>Pediatrics</v>
      </c>
      <c r="N664">
        <f>_xlfn.XLOOKUP(Patientsdetails9[[#This Row],[Patient_ID]],Financials[Patient_ID],Financials[Total_Bill_Amount])</f>
        <v>10120</v>
      </c>
      <c r="O664">
        <f>VLOOKUP(Patientsdetails9[[#This Row],[Patient_ID]],Financials[],5,FALSE)</f>
        <v>7850.1310893194568</v>
      </c>
      <c r="P664">
        <f>VLOOKUP(Patientsdetails9[[#This Row],[Patient_ID]],Financials[],6,FALSE)</f>
        <v>2269.8689106805432</v>
      </c>
      <c r="Q664" t="str">
        <f>+_xlfn.XLOOKUP(Patientsdetails9[[#This Row],[Patient_ID]],Hospitalvisits[Patient_ID],Hospitalvisits[Hospital_Bed])</f>
        <v>Semi-Private Room</v>
      </c>
      <c r="R664">
        <f>_xlfn.XLOOKUP(Patientsdetails9[[#This Row],[Patient_ID]],Hospitalvisits[Patient_ID],Hospitalvisits[Doctor_ID])</f>
        <v>118</v>
      </c>
      <c r="S664" t="str">
        <f>_xlfn.XLOOKUP(Patientsdetails9[[#This Row],[Doctor ID]],Medicals[Doctor_ID],Medicals[Department])</f>
        <v>Pediatrics</v>
      </c>
      <c r="T664">
        <f>_xlfn.XLOOKUP(Patientsdetails9[[#This Row],[Doctor ID]],Medicals[Doctor_ID],Medicals[Nurse_to_Patient_Ratio])</f>
        <v>20</v>
      </c>
      <c r="U664">
        <f>IFERROR(_xlfn.XLOOKUP(Patientsdetails9[[#This Row],[Patient_ID]],Emergency[Patient_ID],Emergency[ER_Visit_ID]),"No Visit")</f>
        <v>966</v>
      </c>
    </row>
    <row r="665" spans="1:21">
      <c r="A665">
        <v>737</v>
      </c>
      <c r="B665" t="s">
        <v>750</v>
      </c>
      <c r="C665">
        <v>80</v>
      </c>
      <c r="D665" t="s">
        <v>12</v>
      </c>
      <c r="E665" t="s">
        <v>18</v>
      </c>
      <c r="F665">
        <v>34.614119427647552</v>
      </c>
      <c r="G665">
        <v>4</v>
      </c>
      <c r="H665">
        <v>2</v>
      </c>
      <c r="I665">
        <f>_xlfn.XLOOKUP(Patientsdetails9[[#This Row],[Patient_ID]],Hospitalvisits[Patient_ID],Hospitalvisits[Admission_Date])</f>
        <v>44606</v>
      </c>
      <c r="J665">
        <f>_xlfn.XLOOKUP(Patientsdetails9[[#This Row],[Patient_ID]],Hospitalvisits[Patient_ID],Hospitalvisits[Discharge_Date])</f>
        <v>44609</v>
      </c>
      <c r="K665">
        <f>Patientsdetails9[[#This Row],[Discharge Date]]-Patientsdetails9[[#This Row],[Admission Date]]</f>
        <v>3</v>
      </c>
      <c r="L665" t="str">
        <f>_xlfn.XLOOKUP(Patientsdetails9[[#This Row],[Patient_ID]],Hospitalvisits[Patient_ID],Hospitalvisits[Medical_Condition])</f>
        <v>Severe Trauma</v>
      </c>
      <c r="M665" t="str">
        <f>_xlfn.XLOOKUP(Patientsdetails9[[#This Row],[Patient_ID]],Hospitalvisits[Patient_ID],Hospitalvisits[Department])</f>
        <v>Emergency</v>
      </c>
      <c r="N665">
        <f>_xlfn.XLOOKUP(Patientsdetails9[[#This Row],[Patient_ID]],Financials[Patient_ID],Financials[Total_Bill_Amount])</f>
        <v>11082</v>
      </c>
      <c r="O665">
        <f>VLOOKUP(Patientsdetails9[[#This Row],[Patient_ID]],Financials[],5,FALSE)</f>
        <v>9201.2578264166241</v>
      </c>
      <c r="P665">
        <f>VLOOKUP(Patientsdetails9[[#This Row],[Patient_ID]],Financials[],6,FALSE)</f>
        <v>1880.7421735833759</v>
      </c>
      <c r="Q665" t="str">
        <f>+_xlfn.XLOOKUP(Patientsdetails9[[#This Row],[Patient_ID]],Hospitalvisits[Patient_ID],Hospitalvisits[Hospital_Bed])</f>
        <v>ICU</v>
      </c>
      <c r="R665">
        <f>_xlfn.XLOOKUP(Patientsdetails9[[#This Row],[Patient_ID]],Hospitalvisits[Patient_ID],Hospitalvisits[Doctor_ID])</f>
        <v>101</v>
      </c>
      <c r="S665" t="str">
        <f>_xlfn.XLOOKUP(Patientsdetails9[[#This Row],[Doctor ID]],Medicals[Doctor_ID],Medicals[Department])</f>
        <v>Oncology</v>
      </c>
      <c r="T665">
        <f>_xlfn.XLOOKUP(Patientsdetails9[[#This Row],[Doctor ID]],Medicals[Doctor_ID],Medicals[Nurse_to_Patient_Ratio])</f>
        <v>17</v>
      </c>
      <c r="U665" t="str">
        <f>IFERROR(_xlfn.XLOOKUP(Patientsdetails9[[#This Row],[Patient_ID]],Emergency[Patient_ID],Emergency[ER_Visit_ID]),"No Visit")</f>
        <v>No Visit</v>
      </c>
    </row>
    <row r="666" spans="1:21">
      <c r="A666">
        <v>738</v>
      </c>
      <c r="B666" t="s">
        <v>751</v>
      </c>
      <c r="C666">
        <v>82</v>
      </c>
      <c r="D666" t="s">
        <v>9</v>
      </c>
      <c r="E666" t="s">
        <v>16</v>
      </c>
      <c r="F666">
        <v>32.581719371250387</v>
      </c>
      <c r="G666">
        <v>5</v>
      </c>
      <c r="H666">
        <v>3</v>
      </c>
      <c r="I666">
        <f>_xlfn.XLOOKUP(Patientsdetails9[[#This Row],[Patient_ID]],Hospitalvisits[Patient_ID],Hospitalvisits[Admission_Date])</f>
        <v>44635</v>
      </c>
      <c r="J666">
        <f>_xlfn.XLOOKUP(Patientsdetails9[[#This Row],[Patient_ID]],Hospitalvisits[Patient_ID],Hospitalvisits[Discharge_Date])</f>
        <v>44644</v>
      </c>
      <c r="K666">
        <f>Patientsdetails9[[#This Row],[Discharge Date]]-Patientsdetails9[[#This Row],[Admission Date]]</f>
        <v>9</v>
      </c>
      <c r="L666" t="str">
        <f>_xlfn.XLOOKUP(Patientsdetails9[[#This Row],[Patient_ID]],Hospitalvisits[Patient_ID],Hospitalvisits[Medical_Condition])</f>
        <v>Stroke</v>
      </c>
      <c r="M666" t="str">
        <f>_xlfn.XLOOKUP(Patientsdetails9[[#This Row],[Patient_ID]],Hospitalvisits[Patient_ID],Hospitalvisits[Department])</f>
        <v>Neurology</v>
      </c>
      <c r="N666">
        <f>_xlfn.XLOOKUP(Patientsdetails9[[#This Row],[Patient_ID]],Financials[Patient_ID],Financials[Total_Bill_Amount])</f>
        <v>28051</v>
      </c>
      <c r="O666">
        <f>VLOOKUP(Patientsdetails9[[#This Row],[Patient_ID]],Financials[],5,FALSE)</f>
        <v>14473.36785928909</v>
      </c>
      <c r="P666">
        <f>VLOOKUP(Patientsdetails9[[#This Row],[Patient_ID]],Financials[],6,FALSE)</f>
        <v>13577.63214071091</v>
      </c>
      <c r="Q666" t="str">
        <f>+_xlfn.XLOOKUP(Patientsdetails9[[#This Row],[Patient_ID]],Hospitalvisits[Patient_ID],Hospitalvisits[Hospital_Bed])</f>
        <v>ICU</v>
      </c>
      <c r="R666">
        <f>_xlfn.XLOOKUP(Patientsdetails9[[#This Row],[Patient_ID]],Hospitalvisits[Patient_ID],Hospitalvisits[Doctor_ID])</f>
        <v>153</v>
      </c>
      <c r="S666" t="str">
        <f>_xlfn.XLOOKUP(Patientsdetails9[[#This Row],[Doctor ID]],Medicals[Doctor_ID],Medicals[Department])</f>
        <v>Neurology</v>
      </c>
      <c r="T666">
        <f>_xlfn.XLOOKUP(Patientsdetails9[[#This Row],[Doctor ID]],Medicals[Doctor_ID],Medicals[Nurse_to_Patient_Ratio])</f>
        <v>26</v>
      </c>
      <c r="U666">
        <f>IFERROR(_xlfn.XLOOKUP(Patientsdetails9[[#This Row],[Patient_ID]],Emergency[Patient_ID],Emergency[ER_Visit_ID]),"No Visit")</f>
        <v>839</v>
      </c>
    </row>
    <row r="667" spans="1:21">
      <c r="A667">
        <v>740</v>
      </c>
      <c r="B667" t="s">
        <v>753</v>
      </c>
      <c r="C667">
        <v>89</v>
      </c>
      <c r="D667" t="s">
        <v>12</v>
      </c>
      <c r="E667" t="s">
        <v>13</v>
      </c>
      <c r="F667">
        <v>27.5005764322547</v>
      </c>
      <c r="G667">
        <v>3</v>
      </c>
      <c r="H667">
        <v>7</v>
      </c>
      <c r="I667">
        <f>_xlfn.XLOOKUP(Patientsdetails9[[#This Row],[Patient_ID]],Hospitalvisits[Patient_ID],Hospitalvisits[Admission_Date])</f>
        <v>44626</v>
      </c>
      <c r="J667">
        <f>_xlfn.XLOOKUP(Patientsdetails9[[#This Row],[Patient_ID]],Hospitalvisits[Patient_ID],Hospitalvisits[Discharge_Date])</f>
        <v>44636</v>
      </c>
      <c r="K667">
        <f>Patientsdetails9[[#This Row],[Discharge Date]]-Patientsdetails9[[#This Row],[Admission Date]]</f>
        <v>10</v>
      </c>
      <c r="L667" t="str">
        <f>_xlfn.XLOOKUP(Patientsdetails9[[#This Row],[Patient_ID]],Hospitalvisits[Patient_ID],Hospitalvisits[Medical_Condition])</f>
        <v>Severe Trauma</v>
      </c>
      <c r="M667" t="str">
        <f>_xlfn.XLOOKUP(Patientsdetails9[[#This Row],[Patient_ID]],Hospitalvisits[Patient_ID],Hospitalvisits[Department])</f>
        <v>Emergency</v>
      </c>
      <c r="N667">
        <f>_xlfn.XLOOKUP(Patientsdetails9[[#This Row],[Patient_ID]],Financials[Patient_ID],Financials[Total_Bill_Amount])</f>
        <v>14744</v>
      </c>
      <c r="O667">
        <f>VLOOKUP(Patientsdetails9[[#This Row],[Patient_ID]],Financials[],5,FALSE)</f>
        <v>9491.1732604500794</v>
      </c>
      <c r="P667">
        <f>VLOOKUP(Patientsdetails9[[#This Row],[Patient_ID]],Financials[],6,FALSE)</f>
        <v>5252.8267395499206</v>
      </c>
      <c r="Q667" t="str">
        <f>+_xlfn.XLOOKUP(Patientsdetails9[[#This Row],[Patient_ID]],Hospitalvisits[Patient_ID],Hospitalvisits[Hospital_Bed])</f>
        <v>ICU</v>
      </c>
      <c r="R667">
        <f>_xlfn.XLOOKUP(Patientsdetails9[[#This Row],[Patient_ID]],Hospitalvisits[Patient_ID],Hospitalvisits[Doctor_ID])</f>
        <v>40</v>
      </c>
      <c r="S667" t="str">
        <f>_xlfn.XLOOKUP(Patientsdetails9[[#This Row],[Doctor ID]],Medicals[Doctor_ID],Medicals[Department])</f>
        <v>Orthopedics</v>
      </c>
      <c r="T667">
        <f>_xlfn.XLOOKUP(Patientsdetails9[[#This Row],[Doctor ID]],Medicals[Doctor_ID],Medicals[Nurse_to_Patient_Ratio])</f>
        <v>20</v>
      </c>
      <c r="U667">
        <f>IFERROR(_xlfn.XLOOKUP(Patientsdetails9[[#This Row],[Patient_ID]],Emergency[Patient_ID],Emergency[ER_Visit_ID]),"No Visit")</f>
        <v>316</v>
      </c>
    </row>
    <row r="668" spans="1:21">
      <c r="A668">
        <v>741</v>
      </c>
      <c r="B668" t="s">
        <v>754</v>
      </c>
      <c r="C668">
        <v>58</v>
      </c>
      <c r="D668" t="s">
        <v>9</v>
      </c>
      <c r="E668" t="s">
        <v>13</v>
      </c>
      <c r="F668">
        <v>20.457493994923691</v>
      </c>
      <c r="G668">
        <v>3</v>
      </c>
      <c r="H668">
        <v>7</v>
      </c>
      <c r="I668">
        <f>_xlfn.XLOOKUP(Patientsdetails9[[#This Row],[Patient_ID]],Hospitalvisits[Patient_ID],Hospitalvisits[Admission_Date])</f>
        <v>44807</v>
      </c>
      <c r="J668">
        <f>_xlfn.XLOOKUP(Patientsdetails9[[#This Row],[Patient_ID]],Hospitalvisits[Patient_ID],Hospitalvisits[Discharge_Date])</f>
        <v>44810</v>
      </c>
      <c r="K668">
        <f>Patientsdetails9[[#This Row],[Discharge Date]]-Patientsdetails9[[#This Row],[Admission Date]]</f>
        <v>3</v>
      </c>
      <c r="L668" t="str">
        <f>_xlfn.XLOOKUP(Patientsdetails9[[#This Row],[Patient_ID]],Hospitalvisits[Patient_ID],Hospitalvisits[Medical_Condition])</f>
        <v>Asthma</v>
      </c>
      <c r="M668" t="str">
        <f>_xlfn.XLOOKUP(Patientsdetails9[[#This Row],[Patient_ID]],Hospitalvisits[Patient_ID],Hospitalvisits[Department])</f>
        <v>Pediatrics</v>
      </c>
      <c r="N668">
        <f>_xlfn.XLOOKUP(Patientsdetails9[[#This Row],[Patient_ID]],Financials[Patient_ID],Financials[Total_Bill_Amount])</f>
        <v>19794</v>
      </c>
      <c r="O668">
        <f>VLOOKUP(Patientsdetails9[[#This Row],[Patient_ID]],Financials[],5,FALSE)</f>
        <v>16451.97320229766</v>
      </c>
      <c r="P668">
        <f>VLOOKUP(Patientsdetails9[[#This Row],[Patient_ID]],Financials[],6,FALSE)</f>
        <v>3342.02679770234</v>
      </c>
      <c r="Q668" t="str">
        <f>+_xlfn.XLOOKUP(Patientsdetails9[[#This Row],[Patient_ID]],Hospitalvisits[Patient_ID],Hospitalvisits[Hospital_Bed])</f>
        <v>ICU</v>
      </c>
      <c r="R668">
        <f>_xlfn.XLOOKUP(Patientsdetails9[[#This Row],[Patient_ID]],Hospitalvisits[Patient_ID],Hospitalvisits[Doctor_ID])</f>
        <v>26</v>
      </c>
      <c r="S668" t="str">
        <f>_xlfn.XLOOKUP(Patientsdetails9[[#This Row],[Doctor ID]],Medicals[Doctor_ID],Medicals[Department])</f>
        <v>Orthopedics</v>
      </c>
      <c r="T668">
        <f>_xlfn.XLOOKUP(Patientsdetails9[[#This Row],[Doctor ID]],Medicals[Doctor_ID],Medicals[Nurse_to_Patient_Ratio])</f>
        <v>5</v>
      </c>
      <c r="U668" t="str">
        <f>IFERROR(_xlfn.XLOOKUP(Patientsdetails9[[#This Row],[Patient_ID]],Emergency[Patient_ID],Emergency[ER_Visit_ID]),"No Visit")</f>
        <v>No Visit</v>
      </c>
    </row>
    <row r="669" spans="1:21">
      <c r="A669">
        <v>742</v>
      </c>
      <c r="B669" t="s">
        <v>755</v>
      </c>
      <c r="C669">
        <v>47</v>
      </c>
      <c r="D669" t="s">
        <v>9</v>
      </c>
      <c r="E669" t="s">
        <v>18</v>
      </c>
      <c r="F669">
        <v>28.730784063970098</v>
      </c>
      <c r="G669">
        <v>2</v>
      </c>
      <c r="H669">
        <v>10</v>
      </c>
      <c r="I669">
        <f>_xlfn.XLOOKUP(Patientsdetails9[[#This Row],[Patient_ID]],Hospitalvisits[Patient_ID],Hospitalvisits[Admission_Date])</f>
        <v>45400</v>
      </c>
      <c r="J669">
        <f>_xlfn.XLOOKUP(Patientsdetails9[[#This Row],[Patient_ID]],Hospitalvisits[Patient_ID],Hospitalvisits[Discharge_Date])</f>
        <v>45402</v>
      </c>
      <c r="K669">
        <f>Patientsdetails9[[#This Row],[Discharge Date]]-Patientsdetails9[[#This Row],[Admission Date]]</f>
        <v>2</v>
      </c>
      <c r="L669" t="str">
        <f>_xlfn.XLOOKUP(Patientsdetails9[[#This Row],[Patient_ID]],Hospitalvisits[Patient_ID],Hospitalvisits[Medical_Condition])</f>
        <v>Severe Trauma</v>
      </c>
      <c r="M669" t="str">
        <f>_xlfn.XLOOKUP(Patientsdetails9[[#This Row],[Patient_ID]],Hospitalvisits[Patient_ID],Hospitalvisits[Department])</f>
        <v>Emergency</v>
      </c>
      <c r="N669">
        <f>_xlfn.XLOOKUP(Patientsdetails9[[#This Row],[Patient_ID]],Financials[Patient_ID],Financials[Total_Bill_Amount])</f>
        <v>7707</v>
      </c>
      <c r="O669">
        <f>VLOOKUP(Patientsdetails9[[#This Row],[Patient_ID]],Financials[],5,FALSE)</f>
        <v>6611.4865248953247</v>
      </c>
      <c r="P669">
        <f>VLOOKUP(Patientsdetails9[[#This Row],[Patient_ID]],Financials[],6,FALSE)</f>
        <v>1095.5134751046751</v>
      </c>
      <c r="Q669" t="str">
        <f>+_xlfn.XLOOKUP(Patientsdetails9[[#This Row],[Patient_ID]],Hospitalvisits[Patient_ID],Hospitalvisits[Hospital_Bed])</f>
        <v>General Ward</v>
      </c>
      <c r="R669">
        <f>_xlfn.XLOOKUP(Patientsdetails9[[#This Row],[Patient_ID]],Hospitalvisits[Patient_ID],Hospitalvisits[Doctor_ID])</f>
        <v>84</v>
      </c>
      <c r="S669" t="str">
        <f>_xlfn.XLOOKUP(Patientsdetails9[[#This Row],[Doctor ID]],Medicals[Doctor_ID],Medicals[Department])</f>
        <v>Cardiology</v>
      </c>
      <c r="T669">
        <f>_xlfn.XLOOKUP(Patientsdetails9[[#This Row],[Doctor ID]],Medicals[Doctor_ID],Medicals[Nurse_to_Patient_Ratio])</f>
        <v>16</v>
      </c>
      <c r="U669">
        <f>IFERROR(_xlfn.XLOOKUP(Patientsdetails9[[#This Row],[Patient_ID]],Emergency[Patient_ID],Emergency[ER_Visit_ID]),"No Visit")</f>
        <v>292</v>
      </c>
    </row>
    <row r="670" spans="1:21">
      <c r="A670">
        <v>743</v>
      </c>
      <c r="B670" t="s">
        <v>756</v>
      </c>
      <c r="C670">
        <v>34</v>
      </c>
      <c r="D670" t="s">
        <v>12</v>
      </c>
      <c r="E670" t="s">
        <v>13</v>
      </c>
      <c r="F670">
        <v>34.972182631186747</v>
      </c>
      <c r="G670">
        <v>0</v>
      </c>
      <c r="H670">
        <v>5</v>
      </c>
      <c r="I670">
        <f>_xlfn.XLOOKUP(Patientsdetails9[[#This Row],[Patient_ID]],Hospitalvisits[Patient_ID],Hospitalvisits[Admission_Date])</f>
        <v>45409</v>
      </c>
      <c r="J670">
        <f>_xlfn.XLOOKUP(Patientsdetails9[[#This Row],[Patient_ID]],Hospitalvisits[Patient_ID],Hospitalvisits[Discharge_Date])</f>
        <v>45418</v>
      </c>
      <c r="K670">
        <f>Patientsdetails9[[#This Row],[Discharge Date]]-Patientsdetails9[[#This Row],[Admission Date]]</f>
        <v>9</v>
      </c>
      <c r="L670" t="str">
        <f>_xlfn.XLOOKUP(Patientsdetails9[[#This Row],[Patient_ID]],Hospitalvisits[Patient_ID],Hospitalvisits[Medical_Condition])</f>
        <v>Severe Trauma</v>
      </c>
      <c r="M670" t="str">
        <f>_xlfn.XLOOKUP(Patientsdetails9[[#This Row],[Patient_ID]],Hospitalvisits[Patient_ID],Hospitalvisits[Department])</f>
        <v>Emergency</v>
      </c>
      <c r="N670">
        <f>_xlfn.XLOOKUP(Patientsdetails9[[#This Row],[Patient_ID]],Financials[Patient_ID],Financials[Total_Bill_Amount])</f>
        <v>7968</v>
      </c>
      <c r="O670">
        <f>VLOOKUP(Patientsdetails9[[#This Row],[Patient_ID]],Financials[],5,FALSE)</f>
        <v>7126.2591967822109</v>
      </c>
      <c r="P670">
        <f>VLOOKUP(Patientsdetails9[[#This Row],[Patient_ID]],Financials[],6,FALSE)</f>
        <v>841.74080321778911</v>
      </c>
      <c r="Q670" t="str">
        <f>+_xlfn.XLOOKUP(Patientsdetails9[[#This Row],[Patient_ID]],Hospitalvisits[Patient_ID],Hospitalvisits[Hospital_Bed])</f>
        <v>ICU</v>
      </c>
      <c r="R670">
        <f>_xlfn.XLOOKUP(Patientsdetails9[[#This Row],[Patient_ID]],Hospitalvisits[Patient_ID],Hospitalvisits[Doctor_ID])</f>
        <v>77</v>
      </c>
      <c r="S670" t="str">
        <f>_xlfn.XLOOKUP(Patientsdetails9[[#This Row],[Doctor ID]],Medicals[Doctor_ID],Medicals[Department])</f>
        <v>Oncology</v>
      </c>
      <c r="T670">
        <f>_xlfn.XLOOKUP(Patientsdetails9[[#This Row],[Doctor ID]],Medicals[Doctor_ID],Medicals[Nurse_to_Patient_Ratio])</f>
        <v>24</v>
      </c>
      <c r="U670">
        <f>IFERROR(_xlfn.XLOOKUP(Patientsdetails9[[#This Row],[Patient_ID]],Emergency[Patient_ID],Emergency[ER_Visit_ID]),"No Visit")</f>
        <v>1340</v>
      </c>
    </row>
    <row r="671" spans="1:21">
      <c r="A671">
        <v>745</v>
      </c>
      <c r="B671" t="s">
        <v>758</v>
      </c>
      <c r="C671">
        <v>75</v>
      </c>
      <c r="D671" t="s">
        <v>9</v>
      </c>
      <c r="E671" t="s">
        <v>16</v>
      </c>
      <c r="F671">
        <v>25.478249740503671</v>
      </c>
      <c r="G671">
        <v>4</v>
      </c>
      <c r="H671">
        <v>5</v>
      </c>
      <c r="I671">
        <f>_xlfn.XLOOKUP(Patientsdetails9[[#This Row],[Patient_ID]],Hospitalvisits[Patient_ID],Hospitalvisits[Admission_Date])</f>
        <v>44594</v>
      </c>
      <c r="J671">
        <f>_xlfn.XLOOKUP(Patientsdetails9[[#This Row],[Patient_ID]],Hospitalvisits[Patient_ID],Hospitalvisits[Discharge_Date])</f>
        <v>44601</v>
      </c>
      <c r="K671">
        <f>Patientsdetails9[[#This Row],[Discharge Date]]-Patientsdetails9[[#This Row],[Admission Date]]</f>
        <v>7</v>
      </c>
      <c r="L671" t="str">
        <f>_xlfn.XLOOKUP(Patientsdetails9[[#This Row],[Patient_ID]],Hospitalvisits[Patient_ID],Hospitalvisits[Medical_Condition])</f>
        <v>Heart Attack (STEMI)</v>
      </c>
      <c r="M671" t="str">
        <f>_xlfn.XLOOKUP(Patientsdetails9[[#This Row],[Patient_ID]],Hospitalvisits[Patient_ID],Hospitalvisits[Department])</f>
        <v>Cardiology</v>
      </c>
      <c r="N671">
        <f>_xlfn.XLOOKUP(Patientsdetails9[[#This Row],[Patient_ID]],Financials[Patient_ID],Financials[Total_Bill_Amount])</f>
        <v>22225</v>
      </c>
      <c r="O671">
        <f>VLOOKUP(Patientsdetails9[[#This Row],[Patient_ID]],Financials[],5,FALSE)</f>
        <v>18177.880535265591</v>
      </c>
      <c r="P671">
        <f>VLOOKUP(Patientsdetails9[[#This Row],[Patient_ID]],Financials[],6,FALSE)</f>
        <v>4047.119464734405</v>
      </c>
      <c r="Q671" t="str">
        <f>+_xlfn.XLOOKUP(Patientsdetails9[[#This Row],[Patient_ID]],Hospitalvisits[Patient_ID],Hospitalvisits[Hospital_Bed])</f>
        <v>Semi-Private Room</v>
      </c>
      <c r="R671">
        <f>_xlfn.XLOOKUP(Patientsdetails9[[#This Row],[Patient_ID]],Hospitalvisits[Patient_ID],Hospitalvisits[Doctor_ID])</f>
        <v>171</v>
      </c>
      <c r="S671" t="str">
        <f>_xlfn.XLOOKUP(Patientsdetails9[[#This Row],[Doctor ID]],Medicals[Doctor_ID],Medicals[Department])</f>
        <v>Pediatrics</v>
      </c>
      <c r="T671">
        <f>_xlfn.XLOOKUP(Patientsdetails9[[#This Row],[Doctor ID]],Medicals[Doctor_ID],Medicals[Nurse_to_Patient_Ratio])</f>
        <v>14</v>
      </c>
      <c r="U671">
        <f>IFERROR(_xlfn.XLOOKUP(Patientsdetails9[[#This Row],[Patient_ID]],Emergency[Patient_ID],Emergency[ER_Visit_ID]),"No Visit")</f>
        <v>626</v>
      </c>
    </row>
    <row r="672" spans="1:21">
      <c r="A672">
        <v>746</v>
      </c>
      <c r="B672" t="s">
        <v>759</v>
      </c>
      <c r="C672">
        <v>69</v>
      </c>
      <c r="D672" t="s">
        <v>12</v>
      </c>
      <c r="E672" t="s">
        <v>10</v>
      </c>
      <c r="F672">
        <v>29.4637136723229</v>
      </c>
      <c r="G672">
        <v>1</v>
      </c>
      <c r="H672">
        <v>7</v>
      </c>
      <c r="I672">
        <f>_xlfn.XLOOKUP(Patientsdetails9[[#This Row],[Patient_ID]],Hospitalvisits[Patient_ID],Hospitalvisits[Admission_Date])</f>
        <v>44672</v>
      </c>
      <c r="J672">
        <f>_xlfn.XLOOKUP(Patientsdetails9[[#This Row],[Patient_ID]],Hospitalvisits[Patient_ID],Hospitalvisits[Discharge_Date])</f>
        <v>44677</v>
      </c>
      <c r="K672">
        <f>Patientsdetails9[[#This Row],[Discharge Date]]-Patientsdetails9[[#This Row],[Admission Date]]</f>
        <v>5</v>
      </c>
      <c r="L672" t="str">
        <f>_xlfn.XLOOKUP(Patientsdetails9[[#This Row],[Patient_ID]],Hospitalvisits[Patient_ID],Hospitalvisits[Medical_Condition])</f>
        <v>Cancer</v>
      </c>
      <c r="M672" t="str">
        <f>_xlfn.XLOOKUP(Patientsdetails9[[#This Row],[Patient_ID]],Hospitalvisits[Patient_ID],Hospitalvisits[Department])</f>
        <v>Oncology</v>
      </c>
      <c r="N672">
        <f>_xlfn.XLOOKUP(Patientsdetails9[[#This Row],[Patient_ID]],Financials[Patient_ID],Financials[Total_Bill_Amount])</f>
        <v>40475</v>
      </c>
      <c r="O672">
        <f>VLOOKUP(Patientsdetails9[[#This Row],[Patient_ID]],Financials[],5,FALSE)</f>
        <v>30433.681008328349</v>
      </c>
      <c r="P672">
        <f>VLOOKUP(Patientsdetails9[[#This Row],[Patient_ID]],Financials[],6,FALSE)</f>
        <v>10041.318991671649</v>
      </c>
      <c r="Q672" t="str">
        <f>+_xlfn.XLOOKUP(Patientsdetails9[[#This Row],[Patient_ID]],Hospitalvisits[Patient_ID],Hospitalvisits[Hospital_Bed])</f>
        <v>Semi-Private Room</v>
      </c>
      <c r="R672">
        <f>_xlfn.XLOOKUP(Patientsdetails9[[#This Row],[Patient_ID]],Hospitalvisits[Patient_ID],Hospitalvisits[Doctor_ID])</f>
        <v>68</v>
      </c>
      <c r="S672" t="str">
        <f>_xlfn.XLOOKUP(Patientsdetails9[[#This Row],[Doctor ID]],Medicals[Doctor_ID],Medicals[Department])</f>
        <v>Neurology</v>
      </c>
      <c r="T672">
        <f>_xlfn.XLOOKUP(Patientsdetails9[[#This Row],[Doctor ID]],Medicals[Doctor_ID],Medicals[Nurse_to_Patient_Ratio])</f>
        <v>23</v>
      </c>
      <c r="U672">
        <f>IFERROR(_xlfn.XLOOKUP(Patientsdetails9[[#This Row],[Patient_ID]],Emergency[Patient_ID],Emergency[ER_Visit_ID]),"No Visit")</f>
        <v>560</v>
      </c>
    </row>
    <row r="673" spans="1:21">
      <c r="A673">
        <v>747</v>
      </c>
      <c r="B673" t="s">
        <v>760</v>
      </c>
      <c r="C673">
        <v>87</v>
      </c>
      <c r="D673" t="s">
        <v>9</v>
      </c>
      <c r="E673" t="s">
        <v>13</v>
      </c>
      <c r="F673">
        <v>16.787934691834959</v>
      </c>
      <c r="G673">
        <v>1</v>
      </c>
      <c r="H673">
        <v>9</v>
      </c>
      <c r="I673">
        <f>_xlfn.XLOOKUP(Patientsdetails9[[#This Row],[Patient_ID]],Hospitalvisits[Patient_ID],Hospitalvisits[Admission_Date])</f>
        <v>44925</v>
      </c>
      <c r="J673">
        <f>_xlfn.XLOOKUP(Patientsdetails9[[#This Row],[Patient_ID]],Hospitalvisits[Patient_ID],Hospitalvisits[Discharge_Date])</f>
        <v>44928</v>
      </c>
      <c r="K673">
        <f>Patientsdetails9[[#This Row],[Discharge Date]]-Patientsdetails9[[#This Row],[Admission Date]]</f>
        <v>3</v>
      </c>
      <c r="L673" t="str">
        <f>_xlfn.XLOOKUP(Patientsdetails9[[#This Row],[Patient_ID]],Hospitalvisits[Patient_ID],Hospitalvisits[Medical_Condition])</f>
        <v>Asthma</v>
      </c>
      <c r="M673" t="str">
        <f>_xlfn.XLOOKUP(Patientsdetails9[[#This Row],[Patient_ID]],Hospitalvisits[Patient_ID],Hospitalvisits[Department])</f>
        <v>Pediatrics</v>
      </c>
      <c r="N673">
        <f>_xlfn.XLOOKUP(Patientsdetails9[[#This Row],[Patient_ID]],Financials[Patient_ID],Financials[Total_Bill_Amount])</f>
        <v>3695</v>
      </c>
      <c r="O673">
        <f>VLOOKUP(Patientsdetails9[[#This Row],[Patient_ID]],Financials[],5,FALSE)</f>
        <v>2942.2503777181719</v>
      </c>
      <c r="P673">
        <f>VLOOKUP(Patientsdetails9[[#This Row],[Patient_ID]],Financials[],6,FALSE)</f>
        <v>752.74962228182812</v>
      </c>
      <c r="Q673" t="str">
        <f>+_xlfn.XLOOKUP(Patientsdetails9[[#This Row],[Patient_ID]],Hospitalvisits[Patient_ID],Hospitalvisits[Hospital_Bed])</f>
        <v>General Ward</v>
      </c>
      <c r="R673">
        <f>_xlfn.XLOOKUP(Patientsdetails9[[#This Row],[Patient_ID]],Hospitalvisits[Patient_ID],Hospitalvisits[Doctor_ID])</f>
        <v>25</v>
      </c>
      <c r="S673" t="str">
        <f>_xlfn.XLOOKUP(Patientsdetails9[[#This Row],[Doctor ID]],Medicals[Doctor_ID],Medicals[Department])</f>
        <v>Emergency</v>
      </c>
      <c r="T673">
        <f>_xlfn.XLOOKUP(Patientsdetails9[[#This Row],[Doctor ID]],Medicals[Doctor_ID],Medicals[Nurse_to_Patient_Ratio])</f>
        <v>9</v>
      </c>
      <c r="U673" t="str">
        <f>IFERROR(_xlfn.XLOOKUP(Patientsdetails9[[#This Row],[Patient_ID]],Emergency[Patient_ID],Emergency[ER_Visit_ID]),"No Visit")</f>
        <v>No Visit</v>
      </c>
    </row>
    <row r="674" spans="1:21">
      <c r="A674">
        <v>748</v>
      </c>
      <c r="B674" t="s">
        <v>761</v>
      </c>
      <c r="C674">
        <v>19</v>
      </c>
      <c r="D674" t="s">
        <v>9</v>
      </c>
      <c r="E674" t="s">
        <v>16</v>
      </c>
      <c r="F674">
        <v>38.262390096987531</v>
      </c>
      <c r="G674">
        <v>0</v>
      </c>
      <c r="H674">
        <v>10</v>
      </c>
      <c r="I674">
        <f>_xlfn.XLOOKUP(Patientsdetails9[[#This Row],[Patient_ID]],Hospitalvisits[Patient_ID],Hospitalvisits[Admission_Date])</f>
        <v>44580</v>
      </c>
      <c r="J674">
        <f>_xlfn.XLOOKUP(Patientsdetails9[[#This Row],[Patient_ID]],Hospitalvisits[Patient_ID],Hospitalvisits[Discharge_Date])</f>
        <v>44585</v>
      </c>
      <c r="K674">
        <f>Patientsdetails9[[#This Row],[Discharge Date]]-Patientsdetails9[[#This Row],[Admission Date]]</f>
        <v>5</v>
      </c>
      <c r="L674" t="str">
        <f>_xlfn.XLOOKUP(Patientsdetails9[[#This Row],[Patient_ID]],Hospitalvisits[Patient_ID],Hospitalvisits[Medical_Condition])</f>
        <v>Heart Disease</v>
      </c>
      <c r="M674" t="str">
        <f>_xlfn.XLOOKUP(Patientsdetails9[[#This Row],[Patient_ID]],Hospitalvisits[Patient_ID],Hospitalvisits[Department])</f>
        <v>Cardiology</v>
      </c>
      <c r="N674">
        <f>_xlfn.XLOOKUP(Patientsdetails9[[#This Row],[Patient_ID]],Financials[Patient_ID],Financials[Total_Bill_Amount])</f>
        <v>13119</v>
      </c>
      <c r="O674">
        <f>VLOOKUP(Patientsdetails9[[#This Row],[Patient_ID]],Financials[],5,FALSE)</f>
        <v>11327.17631148022</v>
      </c>
      <c r="P674">
        <f>VLOOKUP(Patientsdetails9[[#This Row],[Patient_ID]],Financials[],6,FALSE)</f>
        <v>1791.823688519778</v>
      </c>
      <c r="Q674" t="str">
        <f>+_xlfn.XLOOKUP(Patientsdetails9[[#This Row],[Patient_ID]],Hospitalvisits[Patient_ID],Hospitalvisits[Hospital_Bed])</f>
        <v>General Ward</v>
      </c>
      <c r="R674">
        <f>_xlfn.XLOOKUP(Patientsdetails9[[#This Row],[Patient_ID]],Hospitalvisits[Patient_ID],Hospitalvisits[Doctor_ID])</f>
        <v>108</v>
      </c>
      <c r="S674" t="str">
        <f>_xlfn.XLOOKUP(Patientsdetails9[[#This Row],[Doctor ID]],Medicals[Doctor_ID],Medicals[Department])</f>
        <v>Neurology</v>
      </c>
      <c r="T674">
        <f>_xlfn.XLOOKUP(Patientsdetails9[[#This Row],[Doctor ID]],Medicals[Doctor_ID],Medicals[Nurse_to_Patient_Ratio])</f>
        <v>7</v>
      </c>
      <c r="U674">
        <f>IFERROR(_xlfn.XLOOKUP(Patientsdetails9[[#This Row],[Patient_ID]],Emergency[Patient_ID],Emergency[ER_Visit_ID]),"No Visit")</f>
        <v>133</v>
      </c>
    </row>
    <row r="675" spans="1:21">
      <c r="A675">
        <v>749</v>
      </c>
      <c r="B675" t="s">
        <v>762</v>
      </c>
      <c r="C675">
        <v>33</v>
      </c>
      <c r="D675" t="s">
        <v>12</v>
      </c>
      <c r="E675" t="s">
        <v>16</v>
      </c>
      <c r="F675">
        <v>17.27139208885805</v>
      </c>
      <c r="G675">
        <v>5</v>
      </c>
      <c r="H675">
        <v>6</v>
      </c>
      <c r="I675">
        <f>_xlfn.XLOOKUP(Patientsdetails9[[#This Row],[Patient_ID]],Hospitalvisits[Patient_ID],Hospitalvisits[Admission_Date])</f>
        <v>44644</v>
      </c>
      <c r="J675">
        <f>_xlfn.XLOOKUP(Patientsdetails9[[#This Row],[Patient_ID]],Hospitalvisits[Patient_ID],Hospitalvisits[Discharge_Date])</f>
        <v>44653</v>
      </c>
      <c r="K675">
        <f>Patientsdetails9[[#This Row],[Discharge Date]]-Patientsdetails9[[#This Row],[Admission Date]]</f>
        <v>9</v>
      </c>
      <c r="L675" t="str">
        <f>_xlfn.XLOOKUP(Patientsdetails9[[#This Row],[Patient_ID]],Hospitalvisits[Patient_ID],Hospitalvisits[Medical_Condition])</f>
        <v>Internal Bleeding</v>
      </c>
      <c r="M675" t="str">
        <f>_xlfn.XLOOKUP(Patientsdetails9[[#This Row],[Patient_ID]],Hospitalvisits[Patient_ID],Hospitalvisits[Department])</f>
        <v>Emergency</v>
      </c>
      <c r="N675">
        <f>_xlfn.XLOOKUP(Patientsdetails9[[#This Row],[Patient_ID]],Financials[Patient_ID],Financials[Total_Bill_Amount])</f>
        <v>27479</v>
      </c>
      <c r="O675">
        <f>VLOOKUP(Patientsdetails9[[#This Row],[Patient_ID]],Financials[],5,FALSE)</f>
        <v>13791.121764228479</v>
      </c>
      <c r="P675">
        <f>VLOOKUP(Patientsdetails9[[#This Row],[Patient_ID]],Financials[],6,FALSE)</f>
        <v>13687.878235771521</v>
      </c>
      <c r="Q675" t="str">
        <f>+_xlfn.XLOOKUP(Patientsdetails9[[#This Row],[Patient_ID]],Hospitalvisits[Patient_ID],Hospitalvisits[Hospital_Bed])</f>
        <v>Semi-Private Room</v>
      </c>
      <c r="R675">
        <f>_xlfn.XLOOKUP(Patientsdetails9[[#This Row],[Patient_ID]],Hospitalvisits[Patient_ID],Hospitalvisits[Doctor_ID])</f>
        <v>68</v>
      </c>
      <c r="S675" t="str">
        <f>_xlfn.XLOOKUP(Patientsdetails9[[#This Row],[Doctor ID]],Medicals[Doctor_ID],Medicals[Department])</f>
        <v>Neurology</v>
      </c>
      <c r="T675">
        <f>_xlfn.XLOOKUP(Patientsdetails9[[#This Row],[Doctor ID]],Medicals[Doctor_ID],Medicals[Nurse_to_Patient_Ratio])</f>
        <v>23</v>
      </c>
      <c r="U675">
        <f>IFERROR(_xlfn.XLOOKUP(Patientsdetails9[[#This Row],[Patient_ID]],Emergency[Patient_ID],Emergency[ER_Visit_ID]),"No Visit")</f>
        <v>734</v>
      </c>
    </row>
    <row r="676" spans="1:21">
      <c r="A676">
        <v>750</v>
      </c>
      <c r="B676" t="s">
        <v>763</v>
      </c>
      <c r="C676">
        <v>47</v>
      </c>
      <c r="D676" t="s">
        <v>12</v>
      </c>
      <c r="E676" t="s">
        <v>16</v>
      </c>
      <c r="F676">
        <v>15.185551617575911</v>
      </c>
      <c r="G676">
        <v>3</v>
      </c>
      <c r="H676">
        <v>3</v>
      </c>
      <c r="I676">
        <f>_xlfn.XLOOKUP(Patientsdetails9[[#This Row],[Patient_ID]],Hospitalvisits[Patient_ID],Hospitalvisits[Admission_Date])</f>
        <v>44664</v>
      </c>
      <c r="J676">
        <f>_xlfn.XLOOKUP(Patientsdetails9[[#This Row],[Patient_ID]],Hospitalvisits[Patient_ID],Hospitalvisits[Discharge_Date])</f>
        <v>44673</v>
      </c>
      <c r="K676">
        <f>Patientsdetails9[[#This Row],[Discharge Date]]-Patientsdetails9[[#This Row],[Admission Date]]</f>
        <v>9</v>
      </c>
      <c r="L676" t="str">
        <f>_xlfn.XLOOKUP(Patientsdetails9[[#This Row],[Patient_ID]],Hospitalvisits[Patient_ID],Hospitalvisits[Medical_Condition])</f>
        <v>Stroke</v>
      </c>
      <c r="M676" t="str">
        <f>_xlfn.XLOOKUP(Patientsdetails9[[#This Row],[Patient_ID]],Hospitalvisits[Patient_ID],Hospitalvisits[Department])</f>
        <v>Neurology</v>
      </c>
      <c r="N676">
        <f>_xlfn.XLOOKUP(Patientsdetails9[[#This Row],[Patient_ID]],Financials[Patient_ID],Financials[Total_Bill_Amount])</f>
        <v>9836</v>
      </c>
      <c r="O676">
        <f>VLOOKUP(Patientsdetails9[[#This Row],[Patient_ID]],Financials[],5,FALSE)</f>
        <v>6800.6182971973294</v>
      </c>
      <c r="P676">
        <f>VLOOKUP(Patientsdetails9[[#This Row],[Patient_ID]],Financials[],6,FALSE)</f>
        <v>3035.381702802671</v>
      </c>
      <c r="Q676" t="str">
        <f>+_xlfn.XLOOKUP(Patientsdetails9[[#This Row],[Patient_ID]],Hospitalvisits[Patient_ID],Hospitalvisits[Hospital_Bed])</f>
        <v>Semi-Private Room</v>
      </c>
      <c r="R676">
        <f>_xlfn.XLOOKUP(Patientsdetails9[[#This Row],[Patient_ID]],Hospitalvisits[Patient_ID],Hospitalvisits[Doctor_ID])</f>
        <v>34</v>
      </c>
      <c r="S676" t="str">
        <f>_xlfn.XLOOKUP(Patientsdetails9[[#This Row],[Doctor ID]],Medicals[Doctor_ID],Medicals[Department])</f>
        <v>Emergency</v>
      </c>
      <c r="T676">
        <f>_xlfn.XLOOKUP(Patientsdetails9[[#This Row],[Doctor ID]],Medicals[Doctor_ID],Medicals[Nurse_to_Patient_Ratio])</f>
        <v>29</v>
      </c>
      <c r="U676">
        <f>IFERROR(_xlfn.XLOOKUP(Patientsdetails9[[#This Row],[Patient_ID]],Emergency[Patient_ID],Emergency[ER_Visit_ID]),"No Visit")</f>
        <v>441</v>
      </c>
    </row>
    <row r="677" spans="1:21">
      <c r="A677">
        <v>751</v>
      </c>
      <c r="B677" t="s">
        <v>764</v>
      </c>
      <c r="C677">
        <v>44</v>
      </c>
      <c r="D677" t="s">
        <v>12</v>
      </c>
      <c r="E677" t="s">
        <v>10</v>
      </c>
      <c r="F677">
        <v>39.874071893121837</v>
      </c>
      <c r="G677">
        <v>3</v>
      </c>
      <c r="H677">
        <v>5</v>
      </c>
      <c r="I677">
        <f>_xlfn.XLOOKUP(Patientsdetails9[[#This Row],[Patient_ID]],Hospitalvisits[Patient_ID],Hospitalvisits[Admission_Date])</f>
        <v>44565</v>
      </c>
      <c r="J677">
        <f>_xlfn.XLOOKUP(Patientsdetails9[[#This Row],[Patient_ID]],Hospitalvisits[Patient_ID],Hospitalvisits[Discharge_Date])</f>
        <v>44570</v>
      </c>
      <c r="K677">
        <f>Patientsdetails9[[#This Row],[Discharge Date]]-Patientsdetails9[[#This Row],[Admission Date]]</f>
        <v>5</v>
      </c>
      <c r="L677" t="str">
        <f>_xlfn.XLOOKUP(Patientsdetails9[[#This Row],[Patient_ID]],Hospitalvisits[Patient_ID],Hospitalvisits[Medical_Condition])</f>
        <v>Heart Disease</v>
      </c>
      <c r="M677" t="str">
        <f>_xlfn.XLOOKUP(Patientsdetails9[[#This Row],[Patient_ID]],Hospitalvisits[Patient_ID],Hospitalvisits[Department])</f>
        <v>Cardiology</v>
      </c>
      <c r="N677">
        <f>_xlfn.XLOOKUP(Patientsdetails9[[#This Row],[Patient_ID]],Financials[Patient_ID],Financials[Total_Bill_Amount])</f>
        <v>10447</v>
      </c>
      <c r="O677">
        <f>VLOOKUP(Patientsdetails9[[#This Row],[Patient_ID]],Financials[],5,FALSE)</f>
        <v>7350.3843901779528</v>
      </c>
      <c r="P677">
        <f>VLOOKUP(Patientsdetails9[[#This Row],[Patient_ID]],Financials[],6,FALSE)</f>
        <v>3096.6156098220472</v>
      </c>
      <c r="Q677" t="str">
        <f>+_xlfn.XLOOKUP(Patientsdetails9[[#This Row],[Patient_ID]],Hospitalvisits[Patient_ID],Hospitalvisits[Hospital_Bed])</f>
        <v>ICU</v>
      </c>
      <c r="R677">
        <f>_xlfn.XLOOKUP(Patientsdetails9[[#This Row],[Patient_ID]],Hospitalvisits[Patient_ID],Hospitalvisits[Doctor_ID])</f>
        <v>146</v>
      </c>
      <c r="S677" t="str">
        <f>_xlfn.XLOOKUP(Patientsdetails9[[#This Row],[Doctor ID]],Medicals[Doctor_ID],Medicals[Department])</f>
        <v>Oncology</v>
      </c>
      <c r="T677">
        <f>_xlfn.XLOOKUP(Patientsdetails9[[#This Row],[Doctor ID]],Medicals[Doctor_ID],Medicals[Nurse_to_Patient_Ratio])</f>
        <v>9</v>
      </c>
      <c r="U677" t="str">
        <f>IFERROR(_xlfn.XLOOKUP(Patientsdetails9[[#This Row],[Patient_ID]],Emergency[Patient_ID],Emergency[ER_Visit_ID]),"No Visit")</f>
        <v>No Visit</v>
      </c>
    </row>
    <row r="678" spans="1:21">
      <c r="A678">
        <v>752</v>
      </c>
      <c r="B678" t="s">
        <v>765</v>
      </c>
      <c r="C678">
        <v>38</v>
      </c>
      <c r="D678" t="s">
        <v>12</v>
      </c>
      <c r="E678" t="s">
        <v>10</v>
      </c>
      <c r="F678">
        <v>15.403971275215749</v>
      </c>
      <c r="G678">
        <v>0</v>
      </c>
      <c r="H678">
        <v>1</v>
      </c>
      <c r="I678">
        <f>_xlfn.XLOOKUP(Patientsdetails9[[#This Row],[Patient_ID]],Hospitalvisits[Patient_ID],Hospitalvisits[Admission_Date])</f>
        <v>44641</v>
      </c>
      <c r="J678">
        <f>_xlfn.XLOOKUP(Patientsdetails9[[#This Row],[Patient_ID]],Hospitalvisits[Patient_ID],Hospitalvisits[Discharge_Date])</f>
        <v>44653</v>
      </c>
      <c r="K678">
        <f>Patientsdetails9[[#This Row],[Discharge Date]]-Patientsdetails9[[#This Row],[Admission Date]]</f>
        <v>12</v>
      </c>
      <c r="L678" t="str">
        <f>_xlfn.XLOOKUP(Patientsdetails9[[#This Row],[Patient_ID]],Hospitalvisits[Patient_ID],Hospitalvisits[Medical_Condition])</f>
        <v>Stroke</v>
      </c>
      <c r="M678" t="str">
        <f>_xlfn.XLOOKUP(Patientsdetails9[[#This Row],[Patient_ID]],Hospitalvisits[Patient_ID],Hospitalvisits[Department])</f>
        <v>Neurology</v>
      </c>
      <c r="N678">
        <f>_xlfn.XLOOKUP(Patientsdetails9[[#This Row],[Patient_ID]],Financials[Patient_ID],Financials[Total_Bill_Amount])</f>
        <v>45908</v>
      </c>
      <c r="O678">
        <f>VLOOKUP(Patientsdetails9[[#This Row],[Patient_ID]],Financials[],5,FALSE)</f>
        <v>29345.639369962439</v>
      </c>
      <c r="P678">
        <f>VLOOKUP(Patientsdetails9[[#This Row],[Patient_ID]],Financials[],6,FALSE)</f>
        <v>16562.360630037561</v>
      </c>
      <c r="Q678" t="str">
        <f>+_xlfn.XLOOKUP(Patientsdetails9[[#This Row],[Patient_ID]],Hospitalvisits[Patient_ID],Hospitalvisits[Hospital_Bed])</f>
        <v>General Ward</v>
      </c>
      <c r="R678">
        <f>_xlfn.XLOOKUP(Patientsdetails9[[#This Row],[Patient_ID]],Hospitalvisits[Patient_ID],Hospitalvisits[Doctor_ID])</f>
        <v>104</v>
      </c>
      <c r="S678" t="str">
        <f>_xlfn.XLOOKUP(Patientsdetails9[[#This Row],[Doctor ID]],Medicals[Doctor_ID],Medicals[Department])</f>
        <v>Orthopedics</v>
      </c>
      <c r="T678">
        <f>_xlfn.XLOOKUP(Patientsdetails9[[#This Row],[Doctor ID]],Medicals[Doctor_ID],Medicals[Nurse_to_Patient_Ratio])</f>
        <v>15</v>
      </c>
      <c r="U678">
        <f>IFERROR(_xlfn.XLOOKUP(Patientsdetails9[[#This Row],[Patient_ID]],Emergency[Patient_ID],Emergency[ER_Visit_ID]),"No Visit")</f>
        <v>183</v>
      </c>
    </row>
    <row r="679" spans="1:21">
      <c r="A679">
        <v>753</v>
      </c>
      <c r="B679" t="s">
        <v>766</v>
      </c>
      <c r="C679">
        <v>88</v>
      </c>
      <c r="D679" t="s">
        <v>12</v>
      </c>
      <c r="E679" t="s">
        <v>18</v>
      </c>
      <c r="F679">
        <v>32.376698488995281</v>
      </c>
      <c r="G679">
        <v>0</v>
      </c>
      <c r="H679">
        <v>2</v>
      </c>
      <c r="I679">
        <f>_xlfn.XLOOKUP(Patientsdetails9[[#This Row],[Patient_ID]],Hospitalvisits[Patient_ID],Hospitalvisits[Admission_Date])</f>
        <v>44689</v>
      </c>
      <c r="J679">
        <f>_xlfn.XLOOKUP(Patientsdetails9[[#This Row],[Patient_ID]],Hospitalvisits[Patient_ID],Hospitalvisits[Discharge_Date])</f>
        <v>44691</v>
      </c>
      <c r="K679">
        <f>Patientsdetails9[[#This Row],[Discharge Date]]-Patientsdetails9[[#This Row],[Admission Date]]</f>
        <v>2</v>
      </c>
      <c r="L679" t="str">
        <f>_xlfn.XLOOKUP(Patientsdetails9[[#This Row],[Patient_ID]],Hospitalvisits[Patient_ID],Hospitalvisits[Medical_Condition])</f>
        <v>Severe Trauma</v>
      </c>
      <c r="M679" t="str">
        <f>_xlfn.XLOOKUP(Patientsdetails9[[#This Row],[Patient_ID]],Hospitalvisits[Patient_ID],Hospitalvisits[Department])</f>
        <v>Emergency</v>
      </c>
      <c r="N679">
        <f>_xlfn.XLOOKUP(Patientsdetails9[[#This Row],[Patient_ID]],Financials[Patient_ID],Financials[Total_Bill_Amount])</f>
        <v>12809</v>
      </c>
      <c r="O679">
        <f>VLOOKUP(Patientsdetails9[[#This Row],[Patient_ID]],Financials[],5,FALSE)</f>
        <v>11262.25570237275</v>
      </c>
      <c r="P679">
        <f>VLOOKUP(Patientsdetails9[[#This Row],[Patient_ID]],Financials[],6,FALSE)</f>
        <v>1546.7442976272521</v>
      </c>
      <c r="Q679" t="str">
        <f>+_xlfn.XLOOKUP(Patientsdetails9[[#This Row],[Patient_ID]],Hospitalvisits[Patient_ID],Hospitalvisits[Hospital_Bed])</f>
        <v>General Ward</v>
      </c>
      <c r="R679">
        <f>_xlfn.XLOOKUP(Patientsdetails9[[#This Row],[Patient_ID]],Hospitalvisits[Patient_ID],Hospitalvisits[Doctor_ID])</f>
        <v>116</v>
      </c>
      <c r="S679" t="str">
        <f>_xlfn.XLOOKUP(Patientsdetails9[[#This Row],[Doctor ID]],Medicals[Doctor_ID],Medicals[Department])</f>
        <v>Emergency</v>
      </c>
      <c r="T679">
        <f>_xlfn.XLOOKUP(Patientsdetails9[[#This Row],[Doctor ID]],Medicals[Doctor_ID],Medicals[Nurse_to_Patient_Ratio])</f>
        <v>19</v>
      </c>
      <c r="U679" t="str">
        <f>IFERROR(_xlfn.XLOOKUP(Patientsdetails9[[#This Row],[Patient_ID]],Emergency[Patient_ID],Emergency[ER_Visit_ID]),"No Visit")</f>
        <v>No Visit</v>
      </c>
    </row>
    <row r="680" spans="1:21">
      <c r="A680">
        <v>754</v>
      </c>
      <c r="B680" t="s">
        <v>767</v>
      </c>
      <c r="C680">
        <v>23</v>
      </c>
      <c r="D680" t="s">
        <v>9</v>
      </c>
      <c r="E680" t="s">
        <v>18</v>
      </c>
      <c r="F680">
        <v>29.234678120825031</v>
      </c>
      <c r="G680">
        <v>3</v>
      </c>
      <c r="H680">
        <v>2</v>
      </c>
      <c r="I680">
        <f>_xlfn.XLOOKUP(Patientsdetails9[[#This Row],[Patient_ID]],Hospitalvisits[Patient_ID],Hospitalvisits[Admission_Date])</f>
        <v>44621</v>
      </c>
      <c r="J680">
        <f>_xlfn.XLOOKUP(Patientsdetails9[[#This Row],[Patient_ID]],Hospitalvisits[Patient_ID],Hospitalvisits[Discharge_Date])</f>
        <v>44624</v>
      </c>
      <c r="K680">
        <f>Patientsdetails9[[#This Row],[Discharge Date]]-Patientsdetails9[[#This Row],[Admission Date]]</f>
        <v>3</v>
      </c>
      <c r="L680" t="str">
        <f>_xlfn.XLOOKUP(Patientsdetails9[[#This Row],[Patient_ID]],Hospitalvisits[Patient_ID],Hospitalvisits[Medical_Condition])</f>
        <v>Internal Bleeding</v>
      </c>
      <c r="M680" t="str">
        <f>_xlfn.XLOOKUP(Patientsdetails9[[#This Row],[Patient_ID]],Hospitalvisits[Patient_ID],Hospitalvisits[Department])</f>
        <v>Emergency</v>
      </c>
      <c r="N680">
        <f>_xlfn.XLOOKUP(Patientsdetails9[[#This Row],[Patient_ID]],Financials[Patient_ID],Financials[Total_Bill_Amount])</f>
        <v>11268</v>
      </c>
      <c r="O680">
        <f>VLOOKUP(Patientsdetails9[[#This Row],[Patient_ID]],Financials[],5,FALSE)</f>
        <v>6205.0381980130633</v>
      </c>
      <c r="P680">
        <f>VLOOKUP(Patientsdetails9[[#This Row],[Patient_ID]],Financials[],6,FALSE)</f>
        <v>5062.9618019869367</v>
      </c>
      <c r="Q680" t="str">
        <f>+_xlfn.XLOOKUP(Patientsdetails9[[#This Row],[Patient_ID]],Hospitalvisits[Patient_ID],Hospitalvisits[Hospital_Bed])</f>
        <v>General Ward</v>
      </c>
      <c r="R680">
        <f>_xlfn.XLOOKUP(Patientsdetails9[[#This Row],[Patient_ID]],Hospitalvisits[Patient_ID],Hospitalvisits[Doctor_ID])</f>
        <v>9</v>
      </c>
      <c r="S680" t="str">
        <f>_xlfn.XLOOKUP(Patientsdetails9[[#This Row],[Doctor ID]],Medicals[Doctor_ID],Medicals[Department])</f>
        <v>Orthopedics</v>
      </c>
      <c r="T680">
        <f>_xlfn.XLOOKUP(Patientsdetails9[[#This Row],[Doctor ID]],Medicals[Doctor_ID],Medicals[Nurse_to_Patient_Ratio])</f>
        <v>21</v>
      </c>
      <c r="U680">
        <f>IFERROR(_xlfn.XLOOKUP(Patientsdetails9[[#This Row],[Patient_ID]],Emergency[Patient_ID],Emergency[ER_Visit_ID]),"No Visit")</f>
        <v>66</v>
      </c>
    </row>
    <row r="681" spans="1:21">
      <c r="A681">
        <v>755</v>
      </c>
      <c r="B681" t="s">
        <v>768</v>
      </c>
      <c r="C681">
        <v>81</v>
      </c>
      <c r="D681" t="s">
        <v>12</v>
      </c>
      <c r="E681" t="s">
        <v>13</v>
      </c>
      <c r="F681">
        <v>31.436447835806799</v>
      </c>
      <c r="G681">
        <v>4</v>
      </c>
      <c r="H681">
        <v>3</v>
      </c>
      <c r="I681">
        <f>_xlfn.XLOOKUP(Patientsdetails9[[#This Row],[Patient_ID]],Hospitalvisits[Patient_ID],Hospitalvisits[Admission_Date])</f>
        <v>44862</v>
      </c>
      <c r="J681">
        <f>_xlfn.XLOOKUP(Patientsdetails9[[#This Row],[Patient_ID]],Hospitalvisits[Patient_ID],Hospitalvisits[Discharge_Date])</f>
        <v>44871</v>
      </c>
      <c r="K681">
        <f>Patientsdetails9[[#This Row],[Discharge Date]]-Patientsdetails9[[#This Row],[Admission Date]]</f>
        <v>9</v>
      </c>
      <c r="L681" t="str">
        <f>_xlfn.XLOOKUP(Patientsdetails9[[#This Row],[Patient_ID]],Hospitalvisits[Patient_ID],Hospitalvisits[Medical_Condition])</f>
        <v>Severe Trauma</v>
      </c>
      <c r="M681" t="str">
        <f>_xlfn.XLOOKUP(Patientsdetails9[[#This Row],[Patient_ID]],Hospitalvisits[Patient_ID],Hospitalvisits[Department])</f>
        <v>Emergency</v>
      </c>
      <c r="N681">
        <f>_xlfn.XLOOKUP(Patientsdetails9[[#This Row],[Patient_ID]],Financials[Patient_ID],Financials[Total_Bill_Amount])</f>
        <v>15974</v>
      </c>
      <c r="O681">
        <f>VLOOKUP(Patientsdetails9[[#This Row],[Patient_ID]],Financials[],5,FALSE)</f>
        <v>8944.2880382229341</v>
      </c>
      <c r="P681">
        <f>VLOOKUP(Patientsdetails9[[#This Row],[Patient_ID]],Financials[],6,FALSE)</f>
        <v>7029.7119617770659</v>
      </c>
      <c r="Q681" t="str">
        <f>+_xlfn.XLOOKUP(Patientsdetails9[[#This Row],[Patient_ID]],Hospitalvisits[Patient_ID],Hospitalvisits[Hospital_Bed])</f>
        <v>ICU</v>
      </c>
      <c r="R681">
        <f>_xlfn.XLOOKUP(Patientsdetails9[[#This Row],[Patient_ID]],Hospitalvisits[Patient_ID],Hospitalvisits[Doctor_ID])</f>
        <v>181</v>
      </c>
      <c r="S681" t="str">
        <f>_xlfn.XLOOKUP(Patientsdetails9[[#This Row],[Doctor ID]],Medicals[Doctor_ID],Medicals[Department])</f>
        <v>Neurology</v>
      </c>
      <c r="T681">
        <f>_xlfn.XLOOKUP(Patientsdetails9[[#This Row],[Doctor ID]],Medicals[Doctor_ID],Medicals[Nurse_to_Patient_Ratio])</f>
        <v>23</v>
      </c>
      <c r="U681">
        <f>IFERROR(_xlfn.XLOOKUP(Patientsdetails9[[#This Row],[Patient_ID]],Emergency[Patient_ID],Emergency[ER_Visit_ID]),"No Visit")</f>
        <v>169</v>
      </c>
    </row>
    <row r="682" spans="1:21">
      <c r="A682">
        <v>756</v>
      </c>
      <c r="B682" t="s">
        <v>769</v>
      </c>
      <c r="C682">
        <v>10</v>
      </c>
      <c r="D682" t="s">
        <v>12</v>
      </c>
      <c r="E682" t="s">
        <v>13</v>
      </c>
      <c r="F682">
        <v>18.329392388218881</v>
      </c>
      <c r="G682">
        <v>4</v>
      </c>
      <c r="H682">
        <v>8</v>
      </c>
      <c r="I682">
        <f>_xlfn.XLOOKUP(Patientsdetails9[[#This Row],[Patient_ID]],Hospitalvisits[Patient_ID],Hospitalvisits[Admission_Date])</f>
        <v>44650</v>
      </c>
      <c r="J682">
        <f>_xlfn.XLOOKUP(Patientsdetails9[[#This Row],[Patient_ID]],Hospitalvisits[Patient_ID],Hospitalvisits[Discharge_Date])</f>
        <v>44657</v>
      </c>
      <c r="K682">
        <f>Patientsdetails9[[#This Row],[Discharge Date]]-Patientsdetails9[[#This Row],[Admission Date]]</f>
        <v>7</v>
      </c>
      <c r="L682" t="str">
        <f>_xlfn.XLOOKUP(Patientsdetails9[[#This Row],[Patient_ID]],Hospitalvisits[Patient_ID],Hospitalvisits[Medical_Condition])</f>
        <v>Stroke</v>
      </c>
      <c r="M682" t="str">
        <f>_xlfn.XLOOKUP(Patientsdetails9[[#This Row],[Patient_ID]],Hospitalvisits[Patient_ID],Hospitalvisits[Department])</f>
        <v>Neurology</v>
      </c>
      <c r="N682">
        <f>_xlfn.XLOOKUP(Patientsdetails9[[#This Row],[Patient_ID]],Financials[Patient_ID],Financials[Total_Bill_Amount])</f>
        <v>15297</v>
      </c>
      <c r="O682">
        <f>VLOOKUP(Patientsdetails9[[#This Row],[Patient_ID]],Financials[],5,FALSE)</f>
        <v>9047.6866901654448</v>
      </c>
      <c r="P682">
        <f>VLOOKUP(Patientsdetails9[[#This Row],[Patient_ID]],Financials[],6,FALSE)</f>
        <v>6249.3133098345552</v>
      </c>
      <c r="Q682" t="str">
        <f>+_xlfn.XLOOKUP(Patientsdetails9[[#This Row],[Patient_ID]],Hospitalvisits[Patient_ID],Hospitalvisits[Hospital_Bed])</f>
        <v>General Ward</v>
      </c>
      <c r="R682">
        <f>_xlfn.XLOOKUP(Patientsdetails9[[#This Row],[Patient_ID]],Hospitalvisits[Patient_ID],Hospitalvisits[Doctor_ID])</f>
        <v>125</v>
      </c>
      <c r="S682" t="str">
        <f>_xlfn.XLOOKUP(Patientsdetails9[[#This Row],[Doctor ID]],Medicals[Doctor_ID],Medicals[Department])</f>
        <v>Cardiology</v>
      </c>
      <c r="T682">
        <f>_xlfn.XLOOKUP(Patientsdetails9[[#This Row],[Doctor ID]],Medicals[Doctor_ID],Medicals[Nurse_to_Patient_Ratio])</f>
        <v>27</v>
      </c>
      <c r="U682">
        <f>IFERROR(_xlfn.XLOOKUP(Patientsdetails9[[#This Row],[Patient_ID]],Emergency[Patient_ID],Emergency[ER_Visit_ID]),"No Visit")</f>
        <v>643</v>
      </c>
    </row>
    <row r="683" spans="1:21">
      <c r="A683">
        <v>757</v>
      </c>
      <c r="B683" t="s">
        <v>770</v>
      </c>
      <c r="C683">
        <v>77</v>
      </c>
      <c r="D683" t="s">
        <v>12</v>
      </c>
      <c r="E683" t="s">
        <v>18</v>
      </c>
      <c r="F683">
        <v>33.616353496584821</v>
      </c>
      <c r="G683">
        <v>4</v>
      </c>
      <c r="H683">
        <v>3</v>
      </c>
      <c r="I683">
        <f>_xlfn.XLOOKUP(Patientsdetails9[[#This Row],[Patient_ID]],Hospitalvisits[Patient_ID],Hospitalvisits[Admission_Date])</f>
        <v>45151</v>
      </c>
      <c r="J683">
        <f>_xlfn.XLOOKUP(Patientsdetails9[[#This Row],[Patient_ID]],Hospitalvisits[Patient_ID],Hospitalvisits[Discharge_Date])</f>
        <v>45157</v>
      </c>
      <c r="K683">
        <f>Patientsdetails9[[#This Row],[Discharge Date]]-Patientsdetails9[[#This Row],[Admission Date]]</f>
        <v>6</v>
      </c>
      <c r="L683" t="str">
        <f>_xlfn.XLOOKUP(Patientsdetails9[[#This Row],[Patient_ID]],Hospitalvisits[Patient_ID],Hospitalvisits[Medical_Condition])</f>
        <v>Hypertension</v>
      </c>
      <c r="M683" t="str">
        <f>_xlfn.XLOOKUP(Patientsdetails9[[#This Row],[Patient_ID]],Hospitalvisits[Patient_ID],Hospitalvisits[Department])</f>
        <v>Cardiology</v>
      </c>
      <c r="N683">
        <f>_xlfn.XLOOKUP(Patientsdetails9[[#This Row],[Patient_ID]],Financials[Patient_ID],Financials[Total_Bill_Amount])</f>
        <v>18088</v>
      </c>
      <c r="O683">
        <f>VLOOKUP(Patientsdetails9[[#This Row],[Patient_ID]],Financials[],5,FALSE)</f>
        <v>15462.287158875421</v>
      </c>
      <c r="P683">
        <f>VLOOKUP(Patientsdetails9[[#This Row],[Patient_ID]],Financials[],6,FALSE)</f>
        <v>2625.7128411245758</v>
      </c>
      <c r="Q683" t="str">
        <f>+_xlfn.XLOOKUP(Patientsdetails9[[#This Row],[Patient_ID]],Hospitalvisits[Patient_ID],Hospitalvisits[Hospital_Bed])</f>
        <v>Private Room</v>
      </c>
      <c r="R683">
        <f>_xlfn.XLOOKUP(Patientsdetails9[[#This Row],[Patient_ID]],Hospitalvisits[Patient_ID],Hospitalvisits[Doctor_ID])</f>
        <v>176</v>
      </c>
      <c r="S683" t="str">
        <f>_xlfn.XLOOKUP(Patientsdetails9[[#This Row],[Doctor ID]],Medicals[Doctor_ID],Medicals[Department])</f>
        <v>Pediatrics</v>
      </c>
      <c r="T683">
        <f>_xlfn.XLOOKUP(Patientsdetails9[[#This Row],[Doctor ID]],Medicals[Doctor_ID],Medicals[Nurse_to_Patient_Ratio])</f>
        <v>8</v>
      </c>
      <c r="U683">
        <f>IFERROR(_xlfn.XLOOKUP(Patientsdetails9[[#This Row],[Patient_ID]],Emergency[Patient_ID],Emergency[ER_Visit_ID]),"No Visit")</f>
        <v>297</v>
      </c>
    </row>
    <row r="684" spans="1:21">
      <c r="A684">
        <v>758</v>
      </c>
      <c r="B684" t="s">
        <v>771</v>
      </c>
      <c r="C684">
        <v>36</v>
      </c>
      <c r="D684" t="s">
        <v>12</v>
      </c>
      <c r="E684" t="s">
        <v>16</v>
      </c>
      <c r="F684">
        <v>28.633855524580579</v>
      </c>
      <c r="G684">
        <v>3</v>
      </c>
      <c r="H684">
        <v>8</v>
      </c>
      <c r="I684">
        <f>_xlfn.XLOOKUP(Patientsdetails9[[#This Row],[Patient_ID]],Hospitalvisits[Patient_ID],Hospitalvisits[Admission_Date])</f>
        <v>44736</v>
      </c>
      <c r="J684">
        <f>_xlfn.XLOOKUP(Patientsdetails9[[#This Row],[Patient_ID]],Hospitalvisits[Patient_ID],Hospitalvisits[Discharge_Date])</f>
        <v>44743</v>
      </c>
      <c r="K684">
        <f>Patientsdetails9[[#This Row],[Discharge Date]]-Patientsdetails9[[#This Row],[Admission Date]]</f>
        <v>7</v>
      </c>
      <c r="L684" t="str">
        <f>_xlfn.XLOOKUP(Patientsdetails9[[#This Row],[Patient_ID]],Hospitalvisits[Patient_ID],Hospitalvisits[Medical_Condition])</f>
        <v>Severe Trauma</v>
      </c>
      <c r="M684" t="str">
        <f>_xlfn.XLOOKUP(Patientsdetails9[[#This Row],[Patient_ID]],Hospitalvisits[Patient_ID],Hospitalvisits[Department])</f>
        <v>Emergency</v>
      </c>
      <c r="N684">
        <f>_xlfn.XLOOKUP(Patientsdetails9[[#This Row],[Patient_ID]],Financials[Patient_ID],Financials[Total_Bill_Amount])</f>
        <v>28010</v>
      </c>
      <c r="O684">
        <f>VLOOKUP(Patientsdetails9[[#This Row],[Patient_ID]],Financials[],5,FALSE)</f>
        <v>24151.516940269619</v>
      </c>
      <c r="P684">
        <f>VLOOKUP(Patientsdetails9[[#This Row],[Patient_ID]],Financials[],6,FALSE)</f>
        <v>3858.4830597303808</v>
      </c>
      <c r="Q684" t="str">
        <f>+_xlfn.XLOOKUP(Patientsdetails9[[#This Row],[Patient_ID]],Hospitalvisits[Patient_ID],Hospitalvisits[Hospital_Bed])</f>
        <v>Private Room</v>
      </c>
      <c r="R684">
        <f>_xlfn.XLOOKUP(Patientsdetails9[[#This Row],[Patient_ID]],Hospitalvisits[Patient_ID],Hospitalvisits[Doctor_ID])</f>
        <v>94</v>
      </c>
      <c r="S684" t="str">
        <f>_xlfn.XLOOKUP(Patientsdetails9[[#This Row],[Doctor ID]],Medicals[Doctor_ID],Medicals[Department])</f>
        <v>Neurology</v>
      </c>
      <c r="T684">
        <f>_xlfn.XLOOKUP(Patientsdetails9[[#This Row],[Doctor ID]],Medicals[Doctor_ID],Medicals[Nurse_to_Patient_Ratio])</f>
        <v>28</v>
      </c>
      <c r="U684" t="str">
        <f>IFERROR(_xlfn.XLOOKUP(Patientsdetails9[[#This Row],[Patient_ID]],Emergency[Patient_ID],Emergency[ER_Visit_ID]),"No Visit")</f>
        <v>No Visit</v>
      </c>
    </row>
    <row r="685" spans="1:21">
      <c r="A685">
        <v>759</v>
      </c>
      <c r="B685" t="s">
        <v>772</v>
      </c>
      <c r="C685">
        <v>48</v>
      </c>
      <c r="D685" t="s">
        <v>12</v>
      </c>
      <c r="E685" t="s">
        <v>13</v>
      </c>
      <c r="F685">
        <v>32.445618499010763</v>
      </c>
      <c r="G685">
        <v>1</v>
      </c>
      <c r="H685">
        <v>2</v>
      </c>
      <c r="I685">
        <f>_xlfn.XLOOKUP(Patientsdetails9[[#This Row],[Patient_ID]],Hospitalvisits[Patient_ID],Hospitalvisits[Admission_Date])</f>
        <v>44618</v>
      </c>
      <c r="J685">
        <f>_xlfn.XLOOKUP(Patientsdetails9[[#This Row],[Patient_ID]],Hospitalvisits[Patient_ID],Hospitalvisits[Discharge_Date])</f>
        <v>44629</v>
      </c>
      <c r="K685">
        <f>Patientsdetails9[[#This Row],[Discharge Date]]-Patientsdetails9[[#This Row],[Admission Date]]</f>
        <v>11</v>
      </c>
      <c r="L685" t="str">
        <f>_xlfn.XLOOKUP(Patientsdetails9[[#This Row],[Patient_ID]],Hospitalvisits[Patient_ID],Hospitalvisits[Medical_Condition])</f>
        <v>Stroke</v>
      </c>
      <c r="M685" t="str">
        <f>_xlfn.XLOOKUP(Patientsdetails9[[#This Row],[Patient_ID]],Hospitalvisits[Patient_ID],Hospitalvisits[Department])</f>
        <v>Neurology</v>
      </c>
      <c r="N685">
        <f>_xlfn.XLOOKUP(Patientsdetails9[[#This Row],[Patient_ID]],Financials[Patient_ID],Financials[Total_Bill_Amount])</f>
        <v>8740</v>
      </c>
      <c r="O685">
        <f>VLOOKUP(Patientsdetails9[[#This Row],[Patient_ID]],Financials[],5,FALSE)</f>
        <v>4635.0416271975719</v>
      </c>
      <c r="P685">
        <f>VLOOKUP(Patientsdetails9[[#This Row],[Patient_ID]],Financials[],6,FALSE)</f>
        <v>4104.9583728024281</v>
      </c>
      <c r="Q685" t="str">
        <f>+_xlfn.XLOOKUP(Patientsdetails9[[#This Row],[Patient_ID]],Hospitalvisits[Patient_ID],Hospitalvisits[Hospital_Bed])</f>
        <v>Private Room</v>
      </c>
      <c r="R685">
        <f>_xlfn.XLOOKUP(Patientsdetails9[[#This Row],[Patient_ID]],Hospitalvisits[Patient_ID],Hospitalvisits[Doctor_ID])</f>
        <v>20</v>
      </c>
      <c r="S685" t="str">
        <f>_xlfn.XLOOKUP(Patientsdetails9[[#This Row],[Doctor ID]],Medicals[Doctor_ID],Medicals[Department])</f>
        <v>Oncology</v>
      </c>
      <c r="T685">
        <f>_xlfn.XLOOKUP(Patientsdetails9[[#This Row],[Doctor ID]],Medicals[Doctor_ID],Medicals[Nurse_to_Patient_Ratio])</f>
        <v>19</v>
      </c>
      <c r="U685">
        <f>IFERROR(_xlfn.XLOOKUP(Patientsdetails9[[#This Row],[Patient_ID]],Emergency[Patient_ID],Emergency[ER_Visit_ID]),"No Visit")</f>
        <v>247</v>
      </c>
    </row>
    <row r="686" spans="1:21">
      <c r="A686">
        <v>761</v>
      </c>
      <c r="B686" t="s">
        <v>774</v>
      </c>
      <c r="C686">
        <v>64</v>
      </c>
      <c r="D686" t="s">
        <v>9</v>
      </c>
      <c r="E686" t="s">
        <v>10</v>
      </c>
      <c r="F686">
        <v>30.598710296375661</v>
      </c>
      <c r="G686">
        <v>4</v>
      </c>
      <c r="H686">
        <v>9</v>
      </c>
      <c r="I686">
        <f>_xlfn.XLOOKUP(Patientsdetails9[[#This Row],[Patient_ID]],Hospitalvisits[Patient_ID],Hospitalvisits[Admission_Date])</f>
        <v>44787</v>
      </c>
      <c r="J686">
        <f>_xlfn.XLOOKUP(Patientsdetails9[[#This Row],[Patient_ID]],Hospitalvisits[Patient_ID],Hospitalvisits[Discharge_Date])</f>
        <v>44791</v>
      </c>
      <c r="K686">
        <f>Patientsdetails9[[#This Row],[Discharge Date]]-Patientsdetails9[[#This Row],[Admission Date]]</f>
        <v>4</v>
      </c>
      <c r="L686" t="str">
        <f>_xlfn.XLOOKUP(Patientsdetails9[[#This Row],[Patient_ID]],Hospitalvisits[Patient_ID],Hospitalvisits[Medical_Condition])</f>
        <v>Fracture</v>
      </c>
      <c r="M686" t="str">
        <f>_xlfn.XLOOKUP(Patientsdetails9[[#This Row],[Patient_ID]],Hospitalvisits[Patient_ID],Hospitalvisits[Department])</f>
        <v>Orthopedics</v>
      </c>
      <c r="N686">
        <f>_xlfn.XLOOKUP(Patientsdetails9[[#This Row],[Patient_ID]],Financials[Patient_ID],Financials[Total_Bill_Amount])</f>
        <v>4347</v>
      </c>
      <c r="O686">
        <f>VLOOKUP(Patientsdetails9[[#This Row],[Patient_ID]],Financials[],5,FALSE)</f>
        <v>2741.7149436655809</v>
      </c>
      <c r="P686">
        <f>VLOOKUP(Patientsdetails9[[#This Row],[Patient_ID]],Financials[],6,FALSE)</f>
        <v>1605.2850563344191</v>
      </c>
      <c r="Q686" t="str">
        <f>+_xlfn.XLOOKUP(Patientsdetails9[[#This Row],[Patient_ID]],Hospitalvisits[Patient_ID],Hospitalvisits[Hospital_Bed])</f>
        <v>General Ward</v>
      </c>
      <c r="R686">
        <f>_xlfn.XLOOKUP(Patientsdetails9[[#This Row],[Patient_ID]],Hospitalvisits[Patient_ID],Hospitalvisits[Doctor_ID])</f>
        <v>12</v>
      </c>
      <c r="S686" t="str">
        <f>_xlfn.XLOOKUP(Patientsdetails9[[#This Row],[Doctor ID]],Medicals[Doctor_ID],Medicals[Department])</f>
        <v>Orthopedics</v>
      </c>
      <c r="T686">
        <f>_xlfn.XLOOKUP(Patientsdetails9[[#This Row],[Doctor ID]],Medicals[Doctor_ID],Medicals[Nurse_to_Patient_Ratio])</f>
        <v>14</v>
      </c>
      <c r="U686">
        <f>IFERROR(_xlfn.XLOOKUP(Patientsdetails9[[#This Row],[Patient_ID]],Emergency[Patient_ID],Emergency[ER_Visit_ID]),"No Visit")</f>
        <v>1382</v>
      </c>
    </row>
    <row r="687" spans="1:21">
      <c r="A687">
        <v>762</v>
      </c>
      <c r="B687" t="s">
        <v>775</v>
      </c>
      <c r="C687">
        <v>16</v>
      </c>
      <c r="D687" t="s">
        <v>12</v>
      </c>
      <c r="E687" t="s">
        <v>16</v>
      </c>
      <c r="F687">
        <v>39.956667357368907</v>
      </c>
      <c r="G687">
        <v>5</v>
      </c>
      <c r="H687">
        <v>8</v>
      </c>
      <c r="I687">
        <f>_xlfn.XLOOKUP(Patientsdetails9[[#This Row],[Patient_ID]],Hospitalvisits[Patient_ID],Hospitalvisits[Admission_Date])</f>
        <v>44673</v>
      </c>
      <c r="J687">
        <f>_xlfn.XLOOKUP(Patientsdetails9[[#This Row],[Patient_ID]],Hospitalvisits[Patient_ID],Hospitalvisits[Discharge_Date])</f>
        <v>44675</v>
      </c>
      <c r="K687">
        <f>Patientsdetails9[[#This Row],[Discharge Date]]-Patientsdetails9[[#This Row],[Admission Date]]</f>
        <v>2</v>
      </c>
      <c r="L687" t="str">
        <f>_xlfn.XLOOKUP(Patientsdetails9[[#This Row],[Patient_ID]],Hospitalvisits[Patient_ID],Hospitalvisits[Medical_Condition])</f>
        <v>Asthma</v>
      </c>
      <c r="M687" t="str">
        <f>_xlfn.XLOOKUP(Patientsdetails9[[#This Row],[Patient_ID]],Hospitalvisits[Patient_ID],Hospitalvisits[Department])</f>
        <v>Pediatrics</v>
      </c>
      <c r="N687">
        <f>_xlfn.XLOOKUP(Patientsdetails9[[#This Row],[Patient_ID]],Financials[Patient_ID],Financials[Total_Bill_Amount])</f>
        <v>6526</v>
      </c>
      <c r="O687">
        <f>VLOOKUP(Patientsdetails9[[#This Row],[Patient_ID]],Financials[],5,FALSE)</f>
        <v>4584.4751321748618</v>
      </c>
      <c r="P687">
        <f>VLOOKUP(Patientsdetails9[[#This Row],[Patient_ID]],Financials[],6,FALSE)</f>
        <v>1941.524867825138</v>
      </c>
      <c r="Q687" t="str">
        <f>+_xlfn.XLOOKUP(Patientsdetails9[[#This Row],[Patient_ID]],Hospitalvisits[Patient_ID],Hospitalvisits[Hospital_Bed])</f>
        <v>Private Room</v>
      </c>
      <c r="R687">
        <f>_xlfn.XLOOKUP(Patientsdetails9[[#This Row],[Patient_ID]],Hospitalvisits[Patient_ID],Hospitalvisits[Doctor_ID])</f>
        <v>176</v>
      </c>
      <c r="S687" t="str">
        <f>_xlfn.XLOOKUP(Patientsdetails9[[#This Row],[Doctor ID]],Medicals[Doctor_ID],Medicals[Department])</f>
        <v>Pediatrics</v>
      </c>
      <c r="T687">
        <f>_xlfn.XLOOKUP(Patientsdetails9[[#This Row],[Doctor ID]],Medicals[Doctor_ID],Medicals[Nurse_to_Patient_Ratio])</f>
        <v>8</v>
      </c>
      <c r="U687">
        <f>IFERROR(_xlfn.XLOOKUP(Patientsdetails9[[#This Row],[Patient_ID]],Emergency[Patient_ID],Emergency[ER_Visit_ID]),"No Visit")</f>
        <v>211</v>
      </c>
    </row>
    <row r="688" spans="1:21">
      <c r="A688">
        <v>763</v>
      </c>
      <c r="B688" t="s">
        <v>776</v>
      </c>
      <c r="C688">
        <v>35</v>
      </c>
      <c r="D688" t="s">
        <v>12</v>
      </c>
      <c r="E688" t="s">
        <v>16</v>
      </c>
      <c r="F688">
        <v>31.597736711761669</v>
      </c>
      <c r="G688">
        <v>1</v>
      </c>
      <c r="H688">
        <v>5</v>
      </c>
      <c r="I688">
        <f>_xlfn.XLOOKUP(Patientsdetails9[[#This Row],[Patient_ID]],Hospitalvisits[Patient_ID],Hospitalvisits[Admission_Date])</f>
        <v>45280</v>
      </c>
      <c r="J688">
        <f>_xlfn.XLOOKUP(Patientsdetails9[[#This Row],[Patient_ID]],Hospitalvisits[Patient_ID],Hospitalvisits[Discharge_Date])</f>
        <v>45287</v>
      </c>
      <c r="K688">
        <f>Patientsdetails9[[#This Row],[Discharge Date]]-Patientsdetails9[[#This Row],[Admission Date]]</f>
        <v>7</v>
      </c>
      <c r="L688" t="str">
        <f>_xlfn.XLOOKUP(Patientsdetails9[[#This Row],[Patient_ID]],Hospitalvisits[Patient_ID],Hospitalvisits[Medical_Condition])</f>
        <v>Severe Trauma</v>
      </c>
      <c r="M688" t="str">
        <f>_xlfn.XLOOKUP(Patientsdetails9[[#This Row],[Patient_ID]],Hospitalvisits[Patient_ID],Hospitalvisits[Department])</f>
        <v>Emergency</v>
      </c>
      <c r="N688">
        <f>_xlfn.XLOOKUP(Patientsdetails9[[#This Row],[Patient_ID]],Financials[Patient_ID],Financials[Total_Bill_Amount])</f>
        <v>29212</v>
      </c>
      <c r="O688">
        <f>VLOOKUP(Patientsdetails9[[#This Row],[Patient_ID]],Financials[],5,FALSE)</f>
        <v>14649.55781955949</v>
      </c>
      <c r="P688">
        <f>VLOOKUP(Patientsdetails9[[#This Row],[Patient_ID]],Financials[],6,FALSE)</f>
        <v>14562.44218044051</v>
      </c>
      <c r="Q688" t="str">
        <f>+_xlfn.XLOOKUP(Patientsdetails9[[#This Row],[Patient_ID]],Hospitalvisits[Patient_ID],Hospitalvisits[Hospital_Bed])</f>
        <v>ICU</v>
      </c>
      <c r="R688">
        <f>_xlfn.XLOOKUP(Patientsdetails9[[#This Row],[Patient_ID]],Hospitalvisits[Patient_ID],Hospitalvisits[Doctor_ID])</f>
        <v>196</v>
      </c>
      <c r="S688" t="str">
        <f>_xlfn.XLOOKUP(Patientsdetails9[[#This Row],[Doctor ID]],Medicals[Doctor_ID],Medicals[Department])</f>
        <v>Orthopedics</v>
      </c>
      <c r="T688">
        <f>_xlfn.XLOOKUP(Patientsdetails9[[#This Row],[Doctor ID]],Medicals[Doctor_ID],Medicals[Nurse_to_Patient_Ratio])</f>
        <v>20</v>
      </c>
      <c r="U688" t="str">
        <f>IFERROR(_xlfn.XLOOKUP(Patientsdetails9[[#This Row],[Patient_ID]],Emergency[Patient_ID],Emergency[ER_Visit_ID]),"No Visit")</f>
        <v>No Visit</v>
      </c>
    </row>
    <row r="689" spans="1:21">
      <c r="A689">
        <v>764</v>
      </c>
      <c r="B689" t="s">
        <v>777</v>
      </c>
      <c r="C689">
        <v>55</v>
      </c>
      <c r="D689" t="s">
        <v>9</v>
      </c>
      <c r="E689" t="s">
        <v>18</v>
      </c>
      <c r="F689">
        <v>28.45434574826896</v>
      </c>
      <c r="G689">
        <v>1</v>
      </c>
      <c r="H689">
        <v>3</v>
      </c>
      <c r="I689">
        <f>_xlfn.XLOOKUP(Patientsdetails9[[#This Row],[Patient_ID]],Hospitalvisits[Patient_ID],Hospitalvisits[Admission_Date])</f>
        <v>44943</v>
      </c>
      <c r="J689">
        <f>_xlfn.XLOOKUP(Patientsdetails9[[#This Row],[Patient_ID]],Hospitalvisits[Patient_ID],Hospitalvisits[Discharge_Date])</f>
        <v>44945</v>
      </c>
      <c r="K689">
        <f>Patientsdetails9[[#This Row],[Discharge Date]]-Patientsdetails9[[#This Row],[Admission Date]]</f>
        <v>2</v>
      </c>
      <c r="L689" t="str">
        <f>_xlfn.XLOOKUP(Patientsdetails9[[#This Row],[Patient_ID]],Hospitalvisits[Patient_ID],Hospitalvisits[Medical_Condition])</f>
        <v>Asthma</v>
      </c>
      <c r="M689" t="str">
        <f>_xlfn.XLOOKUP(Patientsdetails9[[#This Row],[Patient_ID]],Hospitalvisits[Patient_ID],Hospitalvisits[Department])</f>
        <v>Pediatrics</v>
      </c>
      <c r="N689">
        <f>_xlfn.XLOOKUP(Patientsdetails9[[#This Row],[Patient_ID]],Financials[Patient_ID],Financials[Total_Bill_Amount])</f>
        <v>24145</v>
      </c>
      <c r="O689">
        <f>VLOOKUP(Patientsdetails9[[#This Row],[Patient_ID]],Financials[],5,FALSE)</f>
        <v>12827.905221493071</v>
      </c>
      <c r="P689">
        <f>VLOOKUP(Patientsdetails9[[#This Row],[Patient_ID]],Financials[],6,FALSE)</f>
        <v>11317.094778506929</v>
      </c>
      <c r="Q689" t="str">
        <f>+_xlfn.XLOOKUP(Patientsdetails9[[#This Row],[Patient_ID]],Hospitalvisits[Patient_ID],Hospitalvisits[Hospital_Bed])</f>
        <v>General Ward</v>
      </c>
      <c r="R689">
        <f>_xlfn.XLOOKUP(Patientsdetails9[[#This Row],[Patient_ID]],Hospitalvisits[Patient_ID],Hospitalvisits[Doctor_ID])</f>
        <v>194</v>
      </c>
      <c r="S689" t="str">
        <f>_xlfn.XLOOKUP(Patientsdetails9[[#This Row],[Doctor ID]],Medicals[Doctor_ID],Medicals[Department])</f>
        <v>Oncology</v>
      </c>
      <c r="T689">
        <f>_xlfn.XLOOKUP(Patientsdetails9[[#This Row],[Doctor ID]],Medicals[Doctor_ID],Medicals[Nurse_to_Patient_Ratio])</f>
        <v>24</v>
      </c>
      <c r="U689">
        <f>IFERROR(_xlfn.XLOOKUP(Patientsdetails9[[#This Row],[Patient_ID]],Emergency[Patient_ID],Emergency[ER_Visit_ID]),"No Visit")</f>
        <v>264</v>
      </c>
    </row>
    <row r="690" spans="1:21">
      <c r="A690">
        <v>765</v>
      </c>
      <c r="B690" t="s">
        <v>778</v>
      </c>
      <c r="C690">
        <v>22</v>
      </c>
      <c r="D690" t="s">
        <v>12</v>
      </c>
      <c r="E690" t="s">
        <v>18</v>
      </c>
      <c r="F690">
        <v>15.424845258328929</v>
      </c>
      <c r="G690">
        <v>3</v>
      </c>
      <c r="H690">
        <v>7</v>
      </c>
      <c r="I690">
        <f>_xlfn.XLOOKUP(Patientsdetails9[[#This Row],[Patient_ID]],Hospitalvisits[Patient_ID],Hospitalvisits[Admission_Date])</f>
        <v>44890</v>
      </c>
      <c r="J690">
        <f>_xlfn.XLOOKUP(Patientsdetails9[[#This Row],[Patient_ID]],Hospitalvisits[Patient_ID],Hospitalvisits[Discharge_Date])</f>
        <v>44899</v>
      </c>
      <c r="K690">
        <f>Patientsdetails9[[#This Row],[Discharge Date]]-Patientsdetails9[[#This Row],[Admission Date]]</f>
        <v>9</v>
      </c>
      <c r="L690" t="str">
        <f>_xlfn.XLOOKUP(Patientsdetails9[[#This Row],[Patient_ID]],Hospitalvisits[Patient_ID],Hospitalvisits[Medical_Condition])</f>
        <v>Severe Trauma</v>
      </c>
      <c r="M690" t="str">
        <f>_xlfn.XLOOKUP(Patientsdetails9[[#This Row],[Patient_ID]],Hospitalvisits[Patient_ID],Hospitalvisits[Department])</f>
        <v>Emergency</v>
      </c>
      <c r="N690">
        <f>_xlfn.XLOOKUP(Patientsdetails9[[#This Row],[Patient_ID]],Financials[Patient_ID],Financials[Total_Bill_Amount])</f>
        <v>37298</v>
      </c>
      <c r="O690">
        <f>VLOOKUP(Patientsdetails9[[#This Row],[Patient_ID]],Financials[],5,FALSE)</f>
        <v>31607.38562709633</v>
      </c>
      <c r="P690">
        <f>VLOOKUP(Patientsdetails9[[#This Row],[Patient_ID]],Financials[],6,FALSE)</f>
        <v>5690.6143729036703</v>
      </c>
      <c r="Q690" t="str">
        <f>+_xlfn.XLOOKUP(Patientsdetails9[[#This Row],[Patient_ID]],Hospitalvisits[Patient_ID],Hospitalvisits[Hospital_Bed])</f>
        <v>Semi-Private Room</v>
      </c>
      <c r="R690">
        <f>_xlfn.XLOOKUP(Patientsdetails9[[#This Row],[Patient_ID]],Hospitalvisits[Patient_ID],Hospitalvisits[Doctor_ID])</f>
        <v>83</v>
      </c>
      <c r="S690" t="str">
        <f>_xlfn.XLOOKUP(Patientsdetails9[[#This Row],[Doctor ID]],Medicals[Doctor_ID],Medicals[Department])</f>
        <v>Cardiology</v>
      </c>
      <c r="T690">
        <f>_xlfn.XLOOKUP(Patientsdetails9[[#This Row],[Doctor ID]],Medicals[Doctor_ID],Medicals[Nurse_to_Patient_Ratio])</f>
        <v>23</v>
      </c>
      <c r="U690">
        <f>IFERROR(_xlfn.XLOOKUP(Patientsdetails9[[#This Row],[Patient_ID]],Emergency[Patient_ID],Emergency[ER_Visit_ID]),"No Visit")</f>
        <v>508</v>
      </c>
    </row>
    <row r="691" spans="1:21">
      <c r="A691">
        <v>766</v>
      </c>
      <c r="B691" t="s">
        <v>779</v>
      </c>
      <c r="C691">
        <v>82</v>
      </c>
      <c r="D691" t="s">
        <v>9</v>
      </c>
      <c r="E691" t="s">
        <v>10</v>
      </c>
      <c r="F691">
        <v>23.07341948372477</v>
      </c>
      <c r="G691">
        <v>2</v>
      </c>
      <c r="H691">
        <v>1</v>
      </c>
      <c r="I691">
        <f>_xlfn.XLOOKUP(Patientsdetails9[[#This Row],[Patient_ID]],Hospitalvisits[Patient_ID],Hospitalvisits[Admission_Date])</f>
        <v>44742</v>
      </c>
      <c r="J691">
        <f>_xlfn.XLOOKUP(Patientsdetails9[[#This Row],[Patient_ID]],Hospitalvisits[Patient_ID],Hospitalvisits[Discharge_Date])</f>
        <v>44746</v>
      </c>
      <c r="K691">
        <f>Patientsdetails9[[#This Row],[Discharge Date]]-Patientsdetails9[[#This Row],[Admission Date]]</f>
        <v>4</v>
      </c>
      <c r="L691" t="str">
        <f>_xlfn.XLOOKUP(Patientsdetails9[[#This Row],[Patient_ID]],Hospitalvisits[Patient_ID],Hospitalvisits[Medical_Condition])</f>
        <v>Fracture</v>
      </c>
      <c r="M691" t="str">
        <f>_xlfn.XLOOKUP(Patientsdetails9[[#This Row],[Patient_ID]],Hospitalvisits[Patient_ID],Hospitalvisits[Department])</f>
        <v>Orthopedics</v>
      </c>
      <c r="N691">
        <f>_xlfn.XLOOKUP(Patientsdetails9[[#This Row],[Patient_ID]],Financials[Patient_ID],Financials[Total_Bill_Amount])</f>
        <v>23037</v>
      </c>
      <c r="O691">
        <f>VLOOKUP(Patientsdetails9[[#This Row],[Patient_ID]],Financials[],5,FALSE)</f>
        <v>19348.372594342309</v>
      </c>
      <c r="P691">
        <f>VLOOKUP(Patientsdetails9[[#This Row],[Patient_ID]],Financials[],6,FALSE)</f>
        <v>3688.6274056576881</v>
      </c>
      <c r="Q691" t="str">
        <f>+_xlfn.XLOOKUP(Patientsdetails9[[#This Row],[Patient_ID]],Hospitalvisits[Patient_ID],Hospitalvisits[Hospital_Bed])</f>
        <v>General Ward</v>
      </c>
      <c r="R691">
        <f>_xlfn.XLOOKUP(Patientsdetails9[[#This Row],[Patient_ID]],Hospitalvisits[Patient_ID],Hospitalvisits[Doctor_ID])</f>
        <v>10</v>
      </c>
      <c r="S691" t="str">
        <f>_xlfn.XLOOKUP(Patientsdetails9[[#This Row],[Doctor ID]],Medicals[Doctor_ID],Medicals[Department])</f>
        <v>Oncology</v>
      </c>
      <c r="T691">
        <f>_xlfn.XLOOKUP(Patientsdetails9[[#This Row],[Doctor ID]],Medicals[Doctor_ID],Medicals[Nurse_to_Patient_Ratio])</f>
        <v>10</v>
      </c>
      <c r="U691">
        <f>IFERROR(_xlfn.XLOOKUP(Patientsdetails9[[#This Row],[Patient_ID]],Emergency[Patient_ID],Emergency[ER_Visit_ID]),"No Visit")</f>
        <v>1157</v>
      </c>
    </row>
    <row r="692" spans="1:21">
      <c r="A692">
        <v>767</v>
      </c>
      <c r="B692" t="s">
        <v>780</v>
      </c>
      <c r="C692">
        <v>62</v>
      </c>
      <c r="D692" t="s">
        <v>9</v>
      </c>
      <c r="E692" t="s">
        <v>16</v>
      </c>
      <c r="F692">
        <v>29.68758020457085</v>
      </c>
      <c r="G692">
        <v>3</v>
      </c>
      <c r="H692">
        <v>10</v>
      </c>
      <c r="I692">
        <f>_xlfn.XLOOKUP(Patientsdetails9[[#This Row],[Patient_ID]],Hospitalvisits[Patient_ID],Hospitalvisits[Admission_Date])</f>
        <v>44899</v>
      </c>
      <c r="J692">
        <f>_xlfn.XLOOKUP(Patientsdetails9[[#This Row],[Patient_ID]],Hospitalvisits[Patient_ID],Hospitalvisits[Discharge_Date])</f>
        <v>44909</v>
      </c>
      <c r="K692">
        <f>Patientsdetails9[[#This Row],[Discharge Date]]-Patientsdetails9[[#This Row],[Admission Date]]</f>
        <v>10</v>
      </c>
      <c r="L692" t="str">
        <f>_xlfn.XLOOKUP(Patientsdetails9[[#This Row],[Patient_ID]],Hospitalvisits[Patient_ID],Hospitalvisits[Medical_Condition])</f>
        <v>Seizures</v>
      </c>
      <c r="M692" t="str">
        <f>_xlfn.XLOOKUP(Patientsdetails9[[#This Row],[Patient_ID]],Hospitalvisits[Patient_ID],Hospitalvisits[Department])</f>
        <v>Neurology</v>
      </c>
      <c r="N692">
        <f>_xlfn.XLOOKUP(Patientsdetails9[[#This Row],[Patient_ID]],Financials[Patient_ID],Financials[Total_Bill_Amount])</f>
        <v>16079</v>
      </c>
      <c r="O692">
        <f>VLOOKUP(Patientsdetails9[[#This Row],[Patient_ID]],Financials[],5,FALSE)</f>
        <v>8041.0102511614468</v>
      </c>
      <c r="P692">
        <f>VLOOKUP(Patientsdetails9[[#This Row],[Patient_ID]],Financials[],6,FALSE)</f>
        <v>8037.9897488385532</v>
      </c>
      <c r="Q692" t="str">
        <f>+_xlfn.XLOOKUP(Patientsdetails9[[#This Row],[Patient_ID]],Hospitalvisits[Patient_ID],Hospitalvisits[Hospital_Bed])</f>
        <v>Private Room</v>
      </c>
      <c r="R692">
        <f>_xlfn.XLOOKUP(Patientsdetails9[[#This Row],[Patient_ID]],Hospitalvisits[Patient_ID],Hospitalvisits[Doctor_ID])</f>
        <v>198</v>
      </c>
      <c r="S692" t="str">
        <f>_xlfn.XLOOKUP(Patientsdetails9[[#This Row],[Doctor ID]],Medicals[Doctor_ID],Medicals[Department])</f>
        <v>Emergency</v>
      </c>
      <c r="T692">
        <f>_xlfn.XLOOKUP(Patientsdetails9[[#This Row],[Doctor ID]],Medicals[Doctor_ID],Medicals[Nurse_to_Patient_Ratio])</f>
        <v>26</v>
      </c>
      <c r="U692">
        <f>IFERROR(_xlfn.XLOOKUP(Patientsdetails9[[#This Row],[Patient_ID]],Emergency[Patient_ID],Emergency[ER_Visit_ID]),"No Visit")</f>
        <v>531</v>
      </c>
    </row>
    <row r="693" spans="1:21">
      <c r="A693">
        <v>768</v>
      </c>
      <c r="B693" t="s">
        <v>781</v>
      </c>
      <c r="C693">
        <v>62</v>
      </c>
      <c r="D693" t="s">
        <v>12</v>
      </c>
      <c r="E693" t="s">
        <v>16</v>
      </c>
      <c r="F693">
        <v>24.05462158909047</v>
      </c>
      <c r="G693">
        <v>5</v>
      </c>
      <c r="H693">
        <v>10</v>
      </c>
      <c r="I693">
        <f>_xlfn.XLOOKUP(Patientsdetails9[[#This Row],[Patient_ID]],Hospitalvisits[Patient_ID],Hospitalvisits[Admission_Date])</f>
        <v>45019</v>
      </c>
      <c r="J693">
        <f>_xlfn.XLOOKUP(Patientsdetails9[[#This Row],[Patient_ID]],Hospitalvisits[Patient_ID],Hospitalvisits[Discharge_Date])</f>
        <v>45024</v>
      </c>
      <c r="K693">
        <f>Patientsdetails9[[#This Row],[Discharge Date]]-Patientsdetails9[[#This Row],[Admission Date]]</f>
        <v>5</v>
      </c>
      <c r="L693" t="str">
        <f>_xlfn.XLOOKUP(Patientsdetails9[[#This Row],[Patient_ID]],Hospitalvisits[Patient_ID],Hospitalvisits[Medical_Condition])</f>
        <v>Stroke</v>
      </c>
      <c r="M693" t="str">
        <f>_xlfn.XLOOKUP(Patientsdetails9[[#This Row],[Patient_ID]],Hospitalvisits[Patient_ID],Hospitalvisits[Department])</f>
        <v>Neurology</v>
      </c>
      <c r="N693">
        <f>_xlfn.XLOOKUP(Patientsdetails9[[#This Row],[Patient_ID]],Financials[Patient_ID],Financials[Total_Bill_Amount])</f>
        <v>14130</v>
      </c>
      <c r="O693">
        <f>VLOOKUP(Patientsdetails9[[#This Row],[Patient_ID]],Financials[],5,FALSE)</f>
        <v>7480.3109785312927</v>
      </c>
      <c r="P693">
        <f>VLOOKUP(Patientsdetails9[[#This Row],[Patient_ID]],Financials[],6,FALSE)</f>
        <v>6649.6890214687073</v>
      </c>
      <c r="Q693" t="str">
        <f>+_xlfn.XLOOKUP(Patientsdetails9[[#This Row],[Patient_ID]],Hospitalvisits[Patient_ID],Hospitalvisits[Hospital_Bed])</f>
        <v>Private Room</v>
      </c>
      <c r="R693">
        <f>_xlfn.XLOOKUP(Patientsdetails9[[#This Row],[Patient_ID]],Hospitalvisits[Patient_ID],Hospitalvisits[Doctor_ID])</f>
        <v>105</v>
      </c>
      <c r="S693" t="str">
        <f>_xlfn.XLOOKUP(Patientsdetails9[[#This Row],[Doctor ID]],Medicals[Doctor_ID],Medicals[Department])</f>
        <v>Cardiology</v>
      </c>
      <c r="T693">
        <f>_xlfn.XLOOKUP(Patientsdetails9[[#This Row],[Doctor ID]],Medicals[Doctor_ID],Medicals[Nurse_to_Patient_Ratio])</f>
        <v>15</v>
      </c>
      <c r="U693" t="str">
        <f>IFERROR(_xlfn.XLOOKUP(Patientsdetails9[[#This Row],[Patient_ID]],Emergency[Patient_ID],Emergency[ER_Visit_ID]),"No Visit")</f>
        <v>No Visit</v>
      </c>
    </row>
    <row r="694" spans="1:21">
      <c r="A694">
        <v>769</v>
      </c>
      <c r="B694" t="s">
        <v>782</v>
      </c>
      <c r="C694">
        <v>29</v>
      </c>
      <c r="D694" t="s">
        <v>12</v>
      </c>
      <c r="E694" t="s">
        <v>16</v>
      </c>
      <c r="F694">
        <v>36.835415180075351</v>
      </c>
      <c r="G694">
        <v>4</v>
      </c>
      <c r="H694">
        <v>2</v>
      </c>
      <c r="I694">
        <f>_xlfn.XLOOKUP(Patientsdetails9[[#This Row],[Patient_ID]],Hospitalvisits[Patient_ID],Hospitalvisits[Admission_Date])</f>
        <v>44868</v>
      </c>
      <c r="J694">
        <f>_xlfn.XLOOKUP(Patientsdetails9[[#This Row],[Patient_ID]],Hospitalvisits[Patient_ID],Hospitalvisits[Discharge_Date])</f>
        <v>44870</v>
      </c>
      <c r="K694">
        <f>Patientsdetails9[[#This Row],[Discharge Date]]-Patientsdetails9[[#This Row],[Admission Date]]</f>
        <v>2</v>
      </c>
      <c r="L694" t="str">
        <f>_xlfn.XLOOKUP(Patientsdetails9[[#This Row],[Patient_ID]],Hospitalvisits[Patient_ID],Hospitalvisits[Medical_Condition])</f>
        <v>Arthritis</v>
      </c>
      <c r="M694" t="str">
        <f>_xlfn.XLOOKUP(Patientsdetails9[[#This Row],[Patient_ID]],Hospitalvisits[Patient_ID],Hospitalvisits[Department])</f>
        <v>Orthopedics</v>
      </c>
      <c r="N694">
        <f>_xlfn.XLOOKUP(Patientsdetails9[[#This Row],[Patient_ID]],Financials[Patient_ID],Financials[Total_Bill_Amount])</f>
        <v>5272</v>
      </c>
      <c r="O694">
        <f>VLOOKUP(Patientsdetails9[[#This Row],[Patient_ID]],Financials[],5,FALSE)</f>
        <v>4732.7348561935187</v>
      </c>
      <c r="P694">
        <f>VLOOKUP(Patientsdetails9[[#This Row],[Patient_ID]],Financials[],6,FALSE)</f>
        <v>539.26514380648132</v>
      </c>
      <c r="Q694" t="str">
        <f>+_xlfn.XLOOKUP(Patientsdetails9[[#This Row],[Patient_ID]],Hospitalvisits[Patient_ID],Hospitalvisits[Hospital_Bed])</f>
        <v>ICU</v>
      </c>
      <c r="R694">
        <f>_xlfn.XLOOKUP(Patientsdetails9[[#This Row],[Patient_ID]],Hospitalvisits[Patient_ID],Hospitalvisits[Doctor_ID])</f>
        <v>154</v>
      </c>
      <c r="S694" t="str">
        <f>_xlfn.XLOOKUP(Patientsdetails9[[#This Row],[Doctor ID]],Medicals[Doctor_ID],Medicals[Department])</f>
        <v>Pediatrics</v>
      </c>
      <c r="T694">
        <f>_xlfn.XLOOKUP(Patientsdetails9[[#This Row],[Doctor ID]],Medicals[Doctor_ID],Medicals[Nurse_to_Patient_Ratio])</f>
        <v>26</v>
      </c>
      <c r="U694">
        <f>IFERROR(_xlfn.XLOOKUP(Patientsdetails9[[#This Row],[Patient_ID]],Emergency[Patient_ID],Emergency[ER_Visit_ID]),"No Visit")</f>
        <v>205</v>
      </c>
    </row>
    <row r="695" spans="1:21">
      <c r="A695">
        <v>770</v>
      </c>
      <c r="B695" t="s">
        <v>783</v>
      </c>
      <c r="C695">
        <v>76</v>
      </c>
      <c r="D695" t="s">
        <v>9</v>
      </c>
      <c r="E695" t="s">
        <v>10</v>
      </c>
      <c r="F695">
        <v>16.756215992894059</v>
      </c>
      <c r="G695">
        <v>1</v>
      </c>
      <c r="H695">
        <v>4</v>
      </c>
      <c r="I695">
        <f>_xlfn.XLOOKUP(Patientsdetails9[[#This Row],[Patient_ID]],Hospitalvisits[Patient_ID],Hospitalvisits[Admission_Date])</f>
        <v>45365</v>
      </c>
      <c r="J695">
        <f>_xlfn.XLOOKUP(Patientsdetails9[[#This Row],[Patient_ID]],Hospitalvisits[Patient_ID],Hospitalvisits[Discharge_Date])</f>
        <v>45375</v>
      </c>
      <c r="K695">
        <f>Patientsdetails9[[#This Row],[Discharge Date]]-Patientsdetails9[[#This Row],[Admission Date]]</f>
        <v>10</v>
      </c>
      <c r="L695" t="str">
        <f>_xlfn.XLOOKUP(Patientsdetails9[[#This Row],[Patient_ID]],Hospitalvisits[Patient_ID],Hospitalvisits[Medical_Condition])</f>
        <v>Stroke</v>
      </c>
      <c r="M695" t="str">
        <f>_xlfn.XLOOKUP(Patientsdetails9[[#This Row],[Patient_ID]],Hospitalvisits[Patient_ID],Hospitalvisits[Department])</f>
        <v>Neurology</v>
      </c>
      <c r="N695">
        <f>_xlfn.XLOOKUP(Patientsdetails9[[#This Row],[Patient_ID]],Financials[Patient_ID],Financials[Total_Bill_Amount])</f>
        <v>10664</v>
      </c>
      <c r="O695">
        <f>VLOOKUP(Patientsdetails9[[#This Row],[Patient_ID]],Financials[],5,FALSE)</f>
        <v>8560.3038693604121</v>
      </c>
      <c r="P695">
        <f>VLOOKUP(Patientsdetails9[[#This Row],[Patient_ID]],Financials[],6,FALSE)</f>
        <v>2103.6961306395879</v>
      </c>
      <c r="Q695" t="str">
        <f>+_xlfn.XLOOKUP(Patientsdetails9[[#This Row],[Patient_ID]],Hospitalvisits[Patient_ID],Hospitalvisits[Hospital_Bed])</f>
        <v>ICU</v>
      </c>
      <c r="R695">
        <f>_xlfn.XLOOKUP(Patientsdetails9[[#This Row],[Patient_ID]],Hospitalvisits[Patient_ID],Hospitalvisits[Doctor_ID])</f>
        <v>69</v>
      </c>
      <c r="S695" t="str">
        <f>_xlfn.XLOOKUP(Patientsdetails9[[#This Row],[Doctor ID]],Medicals[Doctor_ID],Medicals[Department])</f>
        <v>Oncology</v>
      </c>
      <c r="T695">
        <f>_xlfn.XLOOKUP(Patientsdetails9[[#This Row],[Doctor ID]],Medicals[Doctor_ID],Medicals[Nurse_to_Patient_Ratio])</f>
        <v>9</v>
      </c>
      <c r="U695" t="str">
        <f>IFERROR(_xlfn.XLOOKUP(Patientsdetails9[[#This Row],[Patient_ID]],Emergency[Patient_ID],Emergency[ER_Visit_ID]),"No Visit")</f>
        <v>No Visit</v>
      </c>
    </row>
    <row r="696" spans="1:21">
      <c r="A696">
        <v>771</v>
      </c>
      <c r="B696" t="s">
        <v>784</v>
      </c>
      <c r="C696">
        <v>65</v>
      </c>
      <c r="D696" t="s">
        <v>9</v>
      </c>
      <c r="E696" t="s">
        <v>10</v>
      </c>
      <c r="F696">
        <v>37.061032455694082</v>
      </c>
      <c r="G696">
        <v>2</v>
      </c>
      <c r="H696">
        <v>2</v>
      </c>
      <c r="I696">
        <f>_xlfn.XLOOKUP(Patientsdetails9[[#This Row],[Patient_ID]],Hospitalvisits[Patient_ID],Hospitalvisits[Admission_Date])</f>
        <v>44582</v>
      </c>
      <c r="J696">
        <f>_xlfn.XLOOKUP(Patientsdetails9[[#This Row],[Patient_ID]],Hospitalvisits[Patient_ID],Hospitalvisits[Discharge_Date])</f>
        <v>44594</v>
      </c>
      <c r="K696">
        <f>Patientsdetails9[[#This Row],[Discharge Date]]-Patientsdetails9[[#This Row],[Admission Date]]</f>
        <v>12</v>
      </c>
      <c r="L696" t="str">
        <f>_xlfn.XLOOKUP(Patientsdetails9[[#This Row],[Patient_ID]],Hospitalvisits[Patient_ID],Hospitalvisits[Medical_Condition])</f>
        <v>Stroke</v>
      </c>
      <c r="M696" t="str">
        <f>_xlfn.XLOOKUP(Patientsdetails9[[#This Row],[Patient_ID]],Hospitalvisits[Patient_ID],Hospitalvisits[Department])</f>
        <v>Neurology</v>
      </c>
      <c r="N696">
        <f>_xlfn.XLOOKUP(Patientsdetails9[[#This Row],[Patient_ID]],Financials[Patient_ID],Financials[Total_Bill_Amount])</f>
        <v>11902</v>
      </c>
      <c r="O696">
        <f>VLOOKUP(Patientsdetails9[[#This Row],[Patient_ID]],Financials[],5,FALSE)</f>
        <v>10463.422261694181</v>
      </c>
      <c r="P696">
        <f>VLOOKUP(Patientsdetails9[[#This Row],[Patient_ID]],Financials[],6,FALSE)</f>
        <v>1438.577738305823</v>
      </c>
      <c r="Q696" t="str">
        <f>+_xlfn.XLOOKUP(Patientsdetails9[[#This Row],[Patient_ID]],Hospitalvisits[Patient_ID],Hospitalvisits[Hospital_Bed])</f>
        <v>ICU</v>
      </c>
      <c r="R696">
        <f>_xlfn.XLOOKUP(Patientsdetails9[[#This Row],[Patient_ID]],Hospitalvisits[Patient_ID],Hospitalvisits[Doctor_ID])</f>
        <v>18</v>
      </c>
      <c r="S696" t="str">
        <f>_xlfn.XLOOKUP(Patientsdetails9[[#This Row],[Doctor ID]],Medicals[Doctor_ID],Medicals[Department])</f>
        <v>Neurology</v>
      </c>
      <c r="T696">
        <f>_xlfn.XLOOKUP(Patientsdetails9[[#This Row],[Doctor ID]],Medicals[Doctor_ID],Medicals[Nurse_to_Patient_Ratio])</f>
        <v>22</v>
      </c>
      <c r="U696">
        <f>IFERROR(_xlfn.XLOOKUP(Patientsdetails9[[#This Row],[Patient_ID]],Emergency[Patient_ID],Emergency[ER_Visit_ID]),"No Visit")</f>
        <v>438</v>
      </c>
    </row>
    <row r="697" spans="1:21">
      <c r="A697">
        <v>772</v>
      </c>
      <c r="B697" t="s">
        <v>785</v>
      </c>
      <c r="C697">
        <v>32</v>
      </c>
      <c r="D697" t="s">
        <v>9</v>
      </c>
      <c r="E697" t="s">
        <v>10</v>
      </c>
      <c r="F697">
        <v>33.61849933065205</v>
      </c>
      <c r="G697">
        <v>4</v>
      </c>
      <c r="H697">
        <v>4</v>
      </c>
      <c r="I697">
        <f>_xlfn.XLOOKUP(Patientsdetails9[[#This Row],[Patient_ID]],Hospitalvisits[Patient_ID],Hospitalvisits[Admission_Date])</f>
        <v>44636</v>
      </c>
      <c r="J697">
        <f>_xlfn.XLOOKUP(Patientsdetails9[[#This Row],[Patient_ID]],Hospitalvisits[Patient_ID],Hospitalvisits[Discharge_Date])</f>
        <v>44639</v>
      </c>
      <c r="K697">
        <f>Patientsdetails9[[#This Row],[Discharge Date]]-Patientsdetails9[[#This Row],[Admission Date]]</f>
        <v>3</v>
      </c>
      <c r="L697" t="str">
        <f>_xlfn.XLOOKUP(Patientsdetails9[[#This Row],[Patient_ID]],Hospitalvisits[Patient_ID],Hospitalvisits[Medical_Condition])</f>
        <v>Asthma</v>
      </c>
      <c r="M697" t="str">
        <f>_xlfn.XLOOKUP(Patientsdetails9[[#This Row],[Patient_ID]],Hospitalvisits[Patient_ID],Hospitalvisits[Department])</f>
        <v>Pediatrics</v>
      </c>
      <c r="N697">
        <f>_xlfn.XLOOKUP(Patientsdetails9[[#This Row],[Patient_ID]],Financials[Patient_ID],Financials[Total_Bill_Amount])</f>
        <v>17200</v>
      </c>
      <c r="O697">
        <f>VLOOKUP(Patientsdetails9[[#This Row],[Patient_ID]],Financials[],5,FALSE)</f>
        <v>11100.771891654609</v>
      </c>
      <c r="P697">
        <f>VLOOKUP(Patientsdetails9[[#This Row],[Patient_ID]],Financials[],6,FALSE)</f>
        <v>6099.2281083453954</v>
      </c>
      <c r="Q697" t="str">
        <f>+_xlfn.XLOOKUP(Patientsdetails9[[#This Row],[Patient_ID]],Hospitalvisits[Patient_ID],Hospitalvisits[Hospital_Bed])</f>
        <v>General Ward</v>
      </c>
      <c r="R697">
        <f>_xlfn.XLOOKUP(Patientsdetails9[[#This Row],[Patient_ID]],Hospitalvisits[Patient_ID],Hospitalvisits[Doctor_ID])</f>
        <v>174</v>
      </c>
      <c r="S697" t="str">
        <f>_xlfn.XLOOKUP(Patientsdetails9[[#This Row],[Doctor ID]],Medicals[Doctor_ID],Medicals[Department])</f>
        <v>Cardiology</v>
      </c>
      <c r="T697">
        <f>_xlfn.XLOOKUP(Patientsdetails9[[#This Row],[Doctor ID]],Medicals[Doctor_ID],Medicals[Nurse_to_Patient_Ratio])</f>
        <v>12</v>
      </c>
      <c r="U697">
        <f>IFERROR(_xlfn.XLOOKUP(Patientsdetails9[[#This Row],[Patient_ID]],Emergency[Patient_ID],Emergency[ER_Visit_ID]),"No Visit")</f>
        <v>487</v>
      </c>
    </row>
    <row r="698" spans="1:21">
      <c r="A698">
        <v>773</v>
      </c>
      <c r="B698" t="s">
        <v>786</v>
      </c>
      <c r="C698">
        <v>11</v>
      </c>
      <c r="D698" t="s">
        <v>12</v>
      </c>
      <c r="E698" t="s">
        <v>13</v>
      </c>
      <c r="F698">
        <v>31.826325177424071</v>
      </c>
      <c r="G698">
        <v>5</v>
      </c>
      <c r="H698">
        <v>6</v>
      </c>
      <c r="I698">
        <f>_xlfn.XLOOKUP(Patientsdetails9[[#This Row],[Patient_ID]],Hospitalvisits[Patient_ID],Hospitalvisits[Admission_Date])</f>
        <v>44801</v>
      </c>
      <c r="J698">
        <f>_xlfn.XLOOKUP(Patientsdetails9[[#This Row],[Patient_ID]],Hospitalvisits[Patient_ID],Hospitalvisits[Discharge_Date])</f>
        <v>44808</v>
      </c>
      <c r="K698">
        <f>Patientsdetails9[[#This Row],[Discharge Date]]-Patientsdetails9[[#This Row],[Admission Date]]</f>
        <v>7</v>
      </c>
      <c r="L698" t="str">
        <f>_xlfn.XLOOKUP(Patientsdetails9[[#This Row],[Patient_ID]],Hospitalvisits[Patient_ID],Hospitalvisits[Medical_Condition])</f>
        <v>Internal Bleeding</v>
      </c>
      <c r="M698" t="str">
        <f>_xlfn.XLOOKUP(Patientsdetails9[[#This Row],[Patient_ID]],Hospitalvisits[Patient_ID],Hospitalvisits[Department])</f>
        <v>Emergency</v>
      </c>
      <c r="N698">
        <f>_xlfn.XLOOKUP(Patientsdetails9[[#This Row],[Patient_ID]],Financials[Patient_ID],Financials[Total_Bill_Amount])</f>
        <v>20050</v>
      </c>
      <c r="O698">
        <f>VLOOKUP(Patientsdetails9[[#This Row],[Patient_ID]],Financials[],5,FALSE)</f>
        <v>14373.870564305171</v>
      </c>
      <c r="P698">
        <f>VLOOKUP(Patientsdetails9[[#This Row],[Patient_ID]],Financials[],6,FALSE)</f>
        <v>5676.1294356948292</v>
      </c>
      <c r="Q698" t="str">
        <f>+_xlfn.XLOOKUP(Patientsdetails9[[#This Row],[Patient_ID]],Hospitalvisits[Patient_ID],Hospitalvisits[Hospital_Bed])</f>
        <v>Semi-Private Room</v>
      </c>
      <c r="R698">
        <f>_xlfn.XLOOKUP(Patientsdetails9[[#This Row],[Patient_ID]],Hospitalvisits[Patient_ID],Hospitalvisits[Doctor_ID])</f>
        <v>11</v>
      </c>
      <c r="S698" t="str">
        <f>_xlfn.XLOOKUP(Patientsdetails9[[#This Row],[Doctor ID]],Medicals[Doctor_ID],Medicals[Department])</f>
        <v>Emergency</v>
      </c>
      <c r="T698">
        <f>_xlfn.XLOOKUP(Patientsdetails9[[#This Row],[Doctor ID]],Medicals[Doctor_ID],Medicals[Nurse_to_Patient_Ratio])</f>
        <v>11</v>
      </c>
      <c r="U698" t="str">
        <f>IFERROR(_xlfn.XLOOKUP(Patientsdetails9[[#This Row],[Patient_ID]],Emergency[Patient_ID],Emergency[ER_Visit_ID]),"No Visit")</f>
        <v>No Visit</v>
      </c>
    </row>
    <row r="699" spans="1:21">
      <c r="A699">
        <v>774</v>
      </c>
      <c r="B699" t="s">
        <v>787</v>
      </c>
      <c r="C699">
        <v>74</v>
      </c>
      <c r="D699" t="s">
        <v>9</v>
      </c>
      <c r="E699" t="s">
        <v>10</v>
      </c>
      <c r="F699">
        <v>35.714446306644881</v>
      </c>
      <c r="G699">
        <v>1</v>
      </c>
      <c r="H699">
        <v>8</v>
      </c>
      <c r="I699">
        <f>_xlfn.XLOOKUP(Patientsdetails9[[#This Row],[Patient_ID]],Hospitalvisits[Patient_ID],Hospitalvisits[Admission_Date])</f>
        <v>44846</v>
      </c>
      <c r="J699">
        <f>_xlfn.XLOOKUP(Patientsdetails9[[#This Row],[Patient_ID]],Hospitalvisits[Patient_ID],Hospitalvisits[Discharge_Date])</f>
        <v>44847</v>
      </c>
      <c r="K699">
        <f>Patientsdetails9[[#This Row],[Discharge Date]]-Patientsdetails9[[#This Row],[Admission Date]]</f>
        <v>1</v>
      </c>
      <c r="L699" t="str">
        <f>_xlfn.XLOOKUP(Patientsdetails9[[#This Row],[Patient_ID]],Hospitalvisits[Patient_ID],Hospitalvisits[Medical_Condition])</f>
        <v>Internal Bleeding</v>
      </c>
      <c r="M699" t="str">
        <f>_xlfn.XLOOKUP(Patientsdetails9[[#This Row],[Patient_ID]],Hospitalvisits[Patient_ID],Hospitalvisits[Department])</f>
        <v>Emergency</v>
      </c>
      <c r="N699">
        <f>_xlfn.XLOOKUP(Patientsdetails9[[#This Row],[Patient_ID]],Financials[Patient_ID],Financials[Total_Bill_Amount])</f>
        <v>15042</v>
      </c>
      <c r="O699">
        <f>VLOOKUP(Patientsdetails9[[#This Row],[Patient_ID]],Financials[],5,FALSE)</f>
        <v>9619.8766067183406</v>
      </c>
      <c r="P699">
        <f>VLOOKUP(Patientsdetails9[[#This Row],[Patient_ID]],Financials[],6,FALSE)</f>
        <v>5422.1233932816594</v>
      </c>
      <c r="Q699" t="str">
        <f>+_xlfn.XLOOKUP(Patientsdetails9[[#This Row],[Patient_ID]],Hospitalvisits[Patient_ID],Hospitalvisits[Hospital_Bed])</f>
        <v>Semi-Private Room</v>
      </c>
      <c r="R699">
        <f>_xlfn.XLOOKUP(Patientsdetails9[[#This Row],[Patient_ID]],Hospitalvisits[Patient_ID],Hospitalvisits[Doctor_ID])</f>
        <v>197</v>
      </c>
      <c r="S699" t="str">
        <f>_xlfn.XLOOKUP(Patientsdetails9[[#This Row],[Doctor ID]],Medicals[Doctor_ID],Medicals[Department])</f>
        <v>Pediatrics</v>
      </c>
      <c r="T699">
        <f>_xlfn.XLOOKUP(Patientsdetails9[[#This Row],[Doctor ID]],Medicals[Doctor_ID],Medicals[Nurse_to_Patient_Ratio])</f>
        <v>22</v>
      </c>
      <c r="U699">
        <f>IFERROR(_xlfn.XLOOKUP(Patientsdetails9[[#This Row],[Patient_ID]],Emergency[Patient_ID],Emergency[ER_Visit_ID]),"No Visit")</f>
        <v>116</v>
      </c>
    </row>
    <row r="700" spans="1:21">
      <c r="A700">
        <v>775</v>
      </c>
      <c r="B700" t="s">
        <v>788</v>
      </c>
      <c r="C700">
        <v>66</v>
      </c>
      <c r="D700" t="s">
        <v>9</v>
      </c>
      <c r="E700" t="s">
        <v>10</v>
      </c>
      <c r="F700">
        <v>24.135150253198699</v>
      </c>
      <c r="G700">
        <v>3</v>
      </c>
      <c r="H700">
        <v>3</v>
      </c>
      <c r="I700">
        <f>_xlfn.XLOOKUP(Patientsdetails9[[#This Row],[Patient_ID]],Hospitalvisits[Patient_ID],Hospitalvisits[Admission_Date])</f>
        <v>45021</v>
      </c>
      <c r="J700">
        <f>_xlfn.XLOOKUP(Patientsdetails9[[#This Row],[Patient_ID]],Hospitalvisits[Patient_ID],Hospitalvisits[Discharge_Date])</f>
        <v>45031</v>
      </c>
      <c r="K700">
        <f>Patientsdetails9[[#This Row],[Discharge Date]]-Patientsdetails9[[#This Row],[Admission Date]]</f>
        <v>10</v>
      </c>
      <c r="L700" t="str">
        <f>_xlfn.XLOOKUP(Patientsdetails9[[#This Row],[Patient_ID]],Hospitalvisits[Patient_ID],Hospitalvisits[Medical_Condition])</f>
        <v>Stroke</v>
      </c>
      <c r="M700" t="str">
        <f>_xlfn.XLOOKUP(Patientsdetails9[[#This Row],[Patient_ID]],Hospitalvisits[Patient_ID],Hospitalvisits[Department])</f>
        <v>Neurology</v>
      </c>
      <c r="N700">
        <f>_xlfn.XLOOKUP(Patientsdetails9[[#This Row],[Patient_ID]],Financials[Patient_ID],Financials[Total_Bill_Amount])</f>
        <v>34496</v>
      </c>
      <c r="O700">
        <f>VLOOKUP(Patientsdetails9[[#This Row],[Patient_ID]],Financials[],5,FALSE)</f>
        <v>24407.06280506925</v>
      </c>
      <c r="P700">
        <f>VLOOKUP(Patientsdetails9[[#This Row],[Patient_ID]],Financials[],6,FALSE)</f>
        <v>10088.93719493075</v>
      </c>
      <c r="Q700" t="str">
        <f>+_xlfn.XLOOKUP(Patientsdetails9[[#This Row],[Patient_ID]],Hospitalvisits[Patient_ID],Hospitalvisits[Hospital_Bed])</f>
        <v>General Ward</v>
      </c>
      <c r="R700">
        <f>_xlfn.XLOOKUP(Patientsdetails9[[#This Row],[Patient_ID]],Hospitalvisits[Patient_ID],Hospitalvisits[Doctor_ID])</f>
        <v>147</v>
      </c>
      <c r="S700" t="str">
        <f>_xlfn.XLOOKUP(Patientsdetails9[[#This Row],[Doctor ID]],Medicals[Doctor_ID],Medicals[Department])</f>
        <v>Cardiology</v>
      </c>
      <c r="T700">
        <f>_xlfn.XLOOKUP(Patientsdetails9[[#This Row],[Doctor ID]],Medicals[Doctor_ID],Medicals[Nurse_to_Patient_Ratio])</f>
        <v>22</v>
      </c>
      <c r="U700">
        <f>IFERROR(_xlfn.XLOOKUP(Patientsdetails9[[#This Row],[Patient_ID]],Emergency[Patient_ID],Emergency[ER_Visit_ID]),"No Visit")</f>
        <v>1195</v>
      </c>
    </row>
    <row r="701" spans="1:21">
      <c r="A701">
        <v>776</v>
      </c>
      <c r="B701" t="s">
        <v>789</v>
      </c>
      <c r="C701">
        <v>17</v>
      </c>
      <c r="D701" t="s">
        <v>12</v>
      </c>
      <c r="E701" t="s">
        <v>13</v>
      </c>
      <c r="F701">
        <v>35.051828640434053</v>
      </c>
      <c r="G701">
        <v>3</v>
      </c>
      <c r="H701">
        <v>3</v>
      </c>
      <c r="I701">
        <f>_xlfn.XLOOKUP(Patientsdetails9[[#This Row],[Patient_ID]],Hospitalvisits[Patient_ID],Hospitalvisits[Admission_Date])</f>
        <v>45074</v>
      </c>
      <c r="J701">
        <f>_xlfn.XLOOKUP(Patientsdetails9[[#This Row],[Patient_ID]],Hospitalvisits[Patient_ID],Hospitalvisits[Discharge_Date])</f>
        <v>45079</v>
      </c>
      <c r="K701">
        <f>Patientsdetails9[[#This Row],[Discharge Date]]-Patientsdetails9[[#This Row],[Admission Date]]</f>
        <v>5</v>
      </c>
      <c r="L701" t="str">
        <f>_xlfn.XLOOKUP(Patientsdetails9[[#This Row],[Patient_ID]],Hospitalvisits[Patient_ID],Hospitalvisits[Medical_Condition])</f>
        <v>Heart Attack (STEMI)</v>
      </c>
      <c r="M701" t="str">
        <f>_xlfn.XLOOKUP(Patientsdetails9[[#This Row],[Patient_ID]],Hospitalvisits[Patient_ID],Hospitalvisits[Department])</f>
        <v>Cardiology</v>
      </c>
      <c r="N701">
        <f>_xlfn.XLOOKUP(Patientsdetails9[[#This Row],[Patient_ID]],Financials[Patient_ID],Financials[Total_Bill_Amount])</f>
        <v>4414</v>
      </c>
      <c r="O701">
        <f>VLOOKUP(Patientsdetails9[[#This Row],[Patient_ID]],Financials[],5,FALSE)</f>
        <v>3373.1391067726699</v>
      </c>
      <c r="P701">
        <f>VLOOKUP(Patientsdetails9[[#This Row],[Patient_ID]],Financials[],6,FALSE)</f>
        <v>1040.8608932273301</v>
      </c>
      <c r="Q701" t="str">
        <f>+_xlfn.XLOOKUP(Patientsdetails9[[#This Row],[Patient_ID]],Hospitalvisits[Patient_ID],Hospitalvisits[Hospital_Bed])</f>
        <v>Private Room</v>
      </c>
      <c r="R701">
        <f>_xlfn.XLOOKUP(Patientsdetails9[[#This Row],[Patient_ID]],Hospitalvisits[Patient_ID],Hospitalvisits[Doctor_ID])</f>
        <v>111</v>
      </c>
      <c r="S701" t="str">
        <f>_xlfn.XLOOKUP(Patientsdetails9[[#This Row],[Doctor ID]],Medicals[Doctor_ID],Medicals[Department])</f>
        <v>Pediatrics</v>
      </c>
      <c r="T701">
        <f>_xlfn.XLOOKUP(Patientsdetails9[[#This Row],[Doctor ID]],Medicals[Doctor_ID],Medicals[Nurse_to_Patient_Ratio])</f>
        <v>21</v>
      </c>
      <c r="U701" t="str">
        <f>IFERROR(_xlfn.XLOOKUP(Patientsdetails9[[#This Row],[Patient_ID]],Emergency[Patient_ID],Emergency[ER_Visit_ID]),"No Visit")</f>
        <v>No Visit</v>
      </c>
    </row>
    <row r="702" spans="1:21">
      <c r="A702">
        <v>777</v>
      </c>
      <c r="B702" t="s">
        <v>790</v>
      </c>
      <c r="C702">
        <v>50</v>
      </c>
      <c r="D702" t="s">
        <v>12</v>
      </c>
      <c r="E702" t="s">
        <v>18</v>
      </c>
      <c r="F702">
        <v>17.735546253215631</v>
      </c>
      <c r="G702">
        <v>1</v>
      </c>
      <c r="H702">
        <v>6</v>
      </c>
      <c r="I702">
        <f>_xlfn.XLOOKUP(Patientsdetails9[[#This Row],[Patient_ID]],Hospitalvisits[Patient_ID],Hospitalvisits[Admission_Date])</f>
        <v>44631</v>
      </c>
      <c r="J702">
        <f>_xlfn.XLOOKUP(Patientsdetails9[[#This Row],[Patient_ID]],Hospitalvisits[Patient_ID],Hospitalvisits[Discharge_Date])</f>
        <v>44636</v>
      </c>
      <c r="K702">
        <f>Patientsdetails9[[#This Row],[Discharge Date]]-Patientsdetails9[[#This Row],[Admission Date]]</f>
        <v>5</v>
      </c>
      <c r="L702" t="str">
        <f>_xlfn.XLOOKUP(Patientsdetails9[[#This Row],[Patient_ID]],Hospitalvisits[Patient_ID],Hospitalvisits[Medical_Condition])</f>
        <v>Arthritis</v>
      </c>
      <c r="M702" t="str">
        <f>_xlfn.XLOOKUP(Patientsdetails9[[#This Row],[Patient_ID]],Hospitalvisits[Patient_ID],Hospitalvisits[Department])</f>
        <v>Orthopedics</v>
      </c>
      <c r="N702">
        <f>_xlfn.XLOOKUP(Patientsdetails9[[#This Row],[Patient_ID]],Financials[Patient_ID],Financials[Total_Bill_Amount])</f>
        <v>9283</v>
      </c>
      <c r="O702">
        <f>VLOOKUP(Patientsdetails9[[#This Row],[Patient_ID]],Financials[],5,FALSE)</f>
        <v>6904.9511982316699</v>
      </c>
      <c r="P702">
        <f>VLOOKUP(Patientsdetails9[[#This Row],[Patient_ID]],Financials[],6,FALSE)</f>
        <v>2378.0488017683301</v>
      </c>
      <c r="Q702" t="str">
        <f>+_xlfn.XLOOKUP(Patientsdetails9[[#This Row],[Patient_ID]],Hospitalvisits[Patient_ID],Hospitalvisits[Hospital_Bed])</f>
        <v>Semi-Private Room</v>
      </c>
      <c r="R702">
        <f>_xlfn.XLOOKUP(Patientsdetails9[[#This Row],[Patient_ID]],Hospitalvisits[Patient_ID],Hospitalvisits[Doctor_ID])</f>
        <v>83</v>
      </c>
      <c r="S702" t="str">
        <f>_xlfn.XLOOKUP(Patientsdetails9[[#This Row],[Doctor ID]],Medicals[Doctor_ID],Medicals[Department])</f>
        <v>Cardiology</v>
      </c>
      <c r="T702">
        <f>_xlfn.XLOOKUP(Patientsdetails9[[#This Row],[Doctor ID]],Medicals[Doctor_ID],Medicals[Nurse_to_Patient_Ratio])</f>
        <v>23</v>
      </c>
      <c r="U702">
        <f>IFERROR(_xlfn.XLOOKUP(Patientsdetails9[[#This Row],[Patient_ID]],Emergency[Patient_ID],Emergency[ER_Visit_ID]),"No Visit")</f>
        <v>379</v>
      </c>
    </row>
    <row r="703" spans="1:21">
      <c r="A703">
        <v>778</v>
      </c>
      <c r="B703" t="s">
        <v>791</v>
      </c>
      <c r="C703">
        <v>29</v>
      </c>
      <c r="D703" t="s">
        <v>12</v>
      </c>
      <c r="E703" t="s">
        <v>13</v>
      </c>
      <c r="F703">
        <v>25.527206286140888</v>
      </c>
      <c r="G703">
        <v>5</v>
      </c>
      <c r="H703">
        <v>10</v>
      </c>
      <c r="I703">
        <f>_xlfn.XLOOKUP(Patientsdetails9[[#This Row],[Patient_ID]],Hospitalvisits[Patient_ID],Hospitalvisits[Admission_Date])</f>
        <v>45045</v>
      </c>
      <c r="J703">
        <f>_xlfn.XLOOKUP(Patientsdetails9[[#This Row],[Patient_ID]],Hospitalvisits[Patient_ID],Hospitalvisits[Discharge_Date])</f>
        <v>45053</v>
      </c>
      <c r="K703">
        <f>Patientsdetails9[[#This Row],[Discharge Date]]-Patientsdetails9[[#This Row],[Admission Date]]</f>
        <v>8</v>
      </c>
      <c r="L703" t="str">
        <f>_xlfn.XLOOKUP(Patientsdetails9[[#This Row],[Patient_ID]],Hospitalvisits[Patient_ID],Hospitalvisits[Medical_Condition])</f>
        <v>Severe Trauma</v>
      </c>
      <c r="M703" t="str">
        <f>_xlfn.XLOOKUP(Patientsdetails9[[#This Row],[Patient_ID]],Hospitalvisits[Patient_ID],Hospitalvisits[Department])</f>
        <v>Emergency</v>
      </c>
      <c r="N703">
        <f>_xlfn.XLOOKUP(Patientsdetails9[[#This Row],[Patient_ID]],Financials[Patient_ID],Financials[Total_Bill_Amount])</f>
        <v>7427</v>
      </c>
      <c r="O703">
        <f>VLOOKUP(Patientsdetails9[[#This Row],[Patient_ID]],Financials[],5,FALSE)</f>
        <v>6639.0841499813369</v>
      </c>
      <c r="P703">
        <f>VLOOKUP(Patientsdetails9[[#This Row],[Patient_ID]],Financials[],6,FALSE)</f>
        <v>787.91585001866315</v>
      </c>
      <c r="Q703" t="str">
        <f>+_xlfn.XLOOKUP(Patientsdetails9[[#This Row],[Patient_ID]],Hospitalvisits[Patient_ID],Hospitalvisits[Hospital_Bed])</f>
        <v>Semi-Private Room</v>
      </c>
      <c r="R703">
        <f>_xlfn.XLOOKUP(Patientsdetails9[[#This Row],[Patient_ID]],Hospitalvisits[Patient_ID],Hospitalvisits[Doctor_ID])</f>
        <v>105</v>
      </c>
      <c r="S703" t="str">
        <f>_xlfn.XLOOKUP(Patientsdetails9[[#This Row],[Doctor ID]],Medicals[Doctor_ID],Medicals[Department])</f>
        <v>Cardiology</v>
      </c>
      <c r="T703">
        <f>_xlfn.XLOOKUP(Patientsdetails9[[#This Row],[Doctor ID]],Medicals[Doctor_ID],Medicals[Nurse_to_Patient_Ratio])</f>
        <v>15</v>
      </c>
      <c r="U703">
        <f>IFERROR(_xlfn.XLOOKUP(Patientsdetails9[[#This Row],[Patient_ID]],Emergency[Patient_ID],Emergency[ER_Visit_ID]),"No Visit")</f>
        <v>352</v>
      </c>
    </row>
    <row r="704" spans="1:21">
      <c r="A704">
        <v>779</v>
      </c>
      <c r="B704" t="s">
        <v>792</v>
      </c>
      <c r="C704">
        <v>81</v>
      </c>
      <c r="D704" t="s">
        <v>9</v>
      </c>
      <c r="E704" t="s">
        <v>10</v>
      </c>
      <c r="F704">
        <v>36.886562099709877</v>
      </c>
      <c r="G704">
        <v>4</v>
      </c>
      <c r="H704">
        <v>5</v>
      </c>
      <c r="I704">
        <f>_xlfn.XLOOKUP(Patientsdetails9[[#This Row],[Patient_ID]],Hospitalvisits[Patient_ID],Hospitalvisits[Admission_Date])</f>
        <v>44646</v>
      </c>
      <c r="J704">
        <f>_xlfn.XLOOKUP(Patientsdetails9[[#This Row],[Patient_ID]],Hospitalvisits[Patient_ID],Hospitalvisits[Discharge_Date])</f>
        <v>44647</v>
      </c>
      <c r="K704">
        <f>Patientsdetails9[[#This Row],[Discharge Date]]-Patientsdetails9[[#This Row],[Admission Date]]</f>
        <v>1</v>
      </c>
      <c r="L704" t="str">
        <f>_xlfn.XLOOKUP(Patientsdetails9[[#This Row],[Patient_ID]],Hospitalvisits[Patient_ID],Hospitalvisits[Medical_Condition])</f>
        <v>Allergies</v>
      </c>
      <c r="M704" t="str">
        <f>_xlfn.XLOOKUP(Patientsdetails9[[#This Row],[Patient_ID]],Hospitalvisits[Patient_ID],Hospitalvisits[Department])</f>
        <v>Pediatrics</v>
      </c>
      <c r="N704">
        <f>_xlfn.XLOOKUP(Patientsdetails9[[#This Row],[Patient_ID]],Financials[Patient_ID],Financials[Total_Bill_Amount])</f>
        <v>22372</v>
      </c>
      <c r="O704">
        <f>VLOOKUP(Patientsdetails9[[#This Row],[Patient_ID]],Financials[],5,FALSE)</f>
        <v>12058.96847960708</v>
      </c>
      <c r="P704">
        <f>VLOOKUP(Patientsdetails9[[#This Row],[Patient_ID]],Financials[],6,FALSE)</f>
        <v>10313.03152039292</v>
      </c>
      <c r="Q704" t="str">
        <f>+_xlfn.XLOOKUP(Patientsdetails9[[#This Row],[Patient_ID]],Hospitalvisits[Patient_ID],Hospitalvisits[Hospital_Bed])</f>
        <v>Semi-Private Room</v>
      </c>
      <c r="R704">
        <f>_xlfn.XLOOKUP(Patientsdetails9[[#This Row],[Patient_ID]],Hospitalvisits[Patient_ID],Hospitalvisits[Doctor_ID])</f>
        <v>101</v>
      </c>
      <c r="S704" t="str">
        <f>_xlfn.XLOOKUP(Patientsdetails9[[#This Row],[Doctor ID]],Medicals[Doctor_ID],Medicals[Department])</f>
        <v>Oncology</v>
      </c>
      <c r="T704">
        <f>_xlfn.XLOOKUP(Patientsdetails9[[#This Row],[Doctor ID]],Medicals[Doctor_ID],Medicals[Nurse_to_Patient_Ratio])</f>
        <v>17</v>
      </c>
      <c r="U704">
        <f>IFERROR(_xlfn.XLOOKUP(Patientsdetails9[[#This Row],[Patient_ID]],Emergency[Patient_ID],Emergency[ER_Visit_ID]),"No Visit")</f>
        <v>445</v>
      </c>
    </row>
    <row r="705" spans="1:21">
      <c r="A705">
        <v>780</v>
      </c>
      <c r="B705" t="s">
        <v>793</v>
      </c>
      <c r="C705">
        <v>48</v>
      </c>
      <c r="D705" t="s">
        <v>9</v>
      </c>
      <c r="E705" t="s">
        <v>18</v>
      </c>
      <c r="F705">
        <v>33.087378191277111</v>
      </c>
      <c r="G705">
        <v>0</v>
      </c>
      <c r="H705">
        <v>7</v>
      </c>
      <c r="I705">
        <f>_xlfn.XLOOKUP(Patientsdetails9[[#This Row],[Patient_ID]],Hospitalvisits[Patient_ID],Hospitalvisits[Admission_Date])</f>
        <v>45286</v>
      </c>
      <c r="J705">
        <f>_xlfn.XLOOKUP(Patientsdetails9[[#This Row],[Patient_ID]],Hospitalvisits[Patient_ID],Hospitalvisits[Discharge_Date])</f>
        <v>45290</v>
      </c>
      <c r="K705">
        <f>Patientsdetails9[[#This Row],[Discharge Date]]-Patientsdetails9[[#This Row],[Admission Date]]</f>
        <v>4</v>
      </c>
      <c r="L705" t="str">
        <f>_xlfn.XLOOKUP(Patientsdetails9[[#This Row],[Patient_ID]],Hospitalvisits[Patient_ID],Hospitalvisits[Medical_Condition])</f>
        <v>Hypertension</v>
      </c>
      <c r="M705" t="str">
        <f>_xlfn.XLOOKUP(Patientsdetails9[[#This Row],[Patient_ID]],Hospitalvisits[Patient_ID],Hospitalvisits[Department])</f>
        <v>Cardiology</v>
      </c>
      <c r="N705">
        <f>_xlfn.XLOOKUP(Patientsdetails9[[#This Row],[Patient_ID]],Financials[Patient_ID],Financials[Total_Bill_Amount])</f>
        <v>12903</v>
      </c>
      <c r="O705">
        <f>VLOOKUP(Patientsdetails9[[#This Row],[Patient_ID]],Financials[],5,FALSE)</f>
        <v>8363.9322136686078</v>
      </c>
      <c r="P705">
        <f>VLOOKUP(Patientsdetails9[[#This Row],[Patient_ID]],Financials[],6,FALSE)</f>
        <v>4539.0677863313922</v>
      </c>
      <c r="Q705" t="str">
        <f>+_xlfn.XLOOKUP(Patientsdetails9[[#This Row],[Patient_ID]],Hospitalvisits[Patient_ID],Hospitalvisits[Hospital_Bed])</f>
        <v>General Ward</v>
      </c>
      <c r="R705">
        <f>_xlfn.XLOOKUP(Patientsdetails9[[#This Row],[Patient_ID]],Hospitalvisits[Patient_ID],Hospitalvisits[Doctor_ID])</f>
        <v>65</v>
      </c>
      <c r="S705" t="str">
        <f>_xlfn.XLOOKUP(Patientsdetails9[[#This Row],[Doctor ID]],Medicals[Doctor_ID],Medicals[Department])</f>
        <v>Oncology</v>
      </c>
      <c r="T705">
        <f>_xlfn.XLOOKUP(Patientsdetails9[[#This Row],[Doctor ID]],Medicals[Doctor_ID],Medicals[Nurse_to_Patient_Ratio])</f>
        <v>5</v>
      </c>
      <c r="U705">
        <f>IFERROR(_xlfn.XLOOKUP(Patientsdetails9[[#This Row],[Patient_ID]],Emergency[Patient_ID],Emergency[ER_Visit_ID]),"No Visit")</f>
        <v>1284</v>
      </c>
    </row>
    <row r="706" spans="1:21">
      <c r="A706">
        <v>782</v>
      </c>
      <c r="B706" t="s">
        <v>795</v>
      </c>
      <c r="C706">
        <v>80</v>
      </c>
      <c r="D706" t="s">
        <v>12</v>
      </c>
      <c r="E706" t="s">
        <v>13</v>
      </c>
      <c r="F706">
        <v>31.440146754534101</v>
      </c>
      <c r="G706">
        <v>1</v>
      </c>
      <c r="H706">
        <v>10</v>
      </c>
      <c r="I706">
        <f>_xlfn.XLOOKUP(Patientsdetails9[[#This Row],[Patient_ID]],Hospitalvisits[Patient_ID],Hospitalvisits[Admission_Date])</f>
        <v>45023</v>
      </c>
      <c r="J706">
        <f>_xlfn.XLOOKUP(Patientsdetails9[[#This Row],[Patient_ID]],Hospitalvisits[Patient_ID],Hospitalvisits[Discharge_Date])</f>
        <v>45042</v>
      </c>
      <c r="K706">
        <f>Patientsdetails9[[#This Row],[Discharge Date]]-Patientsdetails9[[#This Row],[Admission Date]]</f>
        <v>19</v>
      </c>
      <c r="L706" t="str">
        <f>_xlfn.XLOOKUP(Patientsdetails9[[#This Row],[Patient_ID]],Hospitalvisits[Patient_ID],Hospitalvisits[Medical_Condition])</f>
        <v>Tumor</v>
      </c>
      <c r="M706" t="str">
        <f>_xlfn.XLOOKUP(Patientsdetails9[[#This Row],[Patient_ID]],Hospitalvisits[Patient_ID],Hospitalvisits[Department])</f>
        <v>Oncology</v>
      </c>
      <c r="N706">
        <f>_xlfn.XLOOKUP(Patientsdetails9[[#This Row],[Patient_ID]],Financials[Patient_ID],Financials[Total_Bill_Amount])</f>
        <v>33821</v>
      </c>
      <c r="O706">
        <f>VLOOKUP(Patientsdetails9[[#This Row],[Patient_ID]],Financials[],5,FALSE)</f>
        <v>27328.377623197692</v>
      </c>
      <c r="P706">
        <f>VLOOKUP(Patientsdetails9[[#This Row],[Patient_ID]],Financials[],6,FALSE)</f>
        <v>6492.6223768023083</v>
      </c>
      <c r="Q706" t="str">
        <f>+_xlfn.XLOOKUP(Patientsdetails9[[#This Row],[Patient_ID]],Hospitalvisits[Patient_ID],Hospitalvisits[Hospital_Bed])</f>
        <v>ICU</v>
      </c>
      <c r="R706">
        <f>_xlfn.XLOOKUP(Patientsdetails9[[#This Row],[Patient_ID]],Hospitalvisits[Patient_ID],Hospitalvisits[Doctor_ID])</f>
        <v>141</v>
      </c>
      <c r="S706" t="str">
        <f>_xlfn.XLOOKUP(Patientsdetails9[[#This Row],[Doctor ID]],Medicals[Doctor_ID],Medicals[Department])</f>
        <v>Emergency</v>
      </c>
      <c r="T706">
        <f>_xlfn.XLOOKUP(Patientsdetails9[[#This Row],[Doctor ID]],Medicals[Doctor_ID],Medicals[Nurse_to_Patient_Ratio])</f>
        <v>7</v>
      </c>
      <c r="U706">
        <f>IFERROR(_xlfn.XLOOKUP(Patientsdetails9[[#This Row],[Patient_ID]],Emergency[Patient_ID],Emergency[ER_Visit_ID]),"No Visit")</f>
        <v>596</v>
      </c>
    </row>
    <row r="707" spans="1:21">
      <c r="A707">
        <v>783</v>
      </c>
      <c r="B707" t="s">
        <v>796</v>
      </c>
      <c r="C707">
        <v>79</v>
      </c>
      <c r="D707" t="s">
        <v>9</v>
      </c>
      <c r="E707" t="s">
        <v>16</v>
      </c>
      <c r="F707">
        <v>16.841122077074811</v>
      </c>
      <c r="G707">
        <v>3</v>
      </c>
      <c r="H707">
        <v>10</v>
      </c>
      <c r="I707">
        <f>_xlfn.XLOOKUP(Patientsdetails9[[#This Row],[Patient_ID]],Hospitalvisits[Patient_ID],Hospitalvisits[Admission_Date])</f>
        <v>44787</v>
      </c>
      <c r="J707">
        <f>_xlfn.XLOOKUP(Patientsdetails9[[#This Row],[Patient_ID]],Hospitalvisits[Patient_ID],Hospitalvisits[Discharge_Date])</f>
        <v>44790</v>
      </c>
      <c r="K707">
        <f>Patientsdetails9[[#This Row],[Discharge Date]]-Patientsdetails9[[#This Row],[Admission Date]]</f>
        <v>3</v>
      </c>
      <c r="L707" t="str">
        <f>_xlfn.XLOOKUP(Patientsdetails9[[#This Row],[Patient_ID]],Hospitalvisits[Patient_ID],Hospitalvisits[Medical_Condition])</f>
        <v>Fracture</v>
      </c>
      <c r="M707" t="str">
        <f>_xlfn.XLOOKUP(Patientsdetails9[[#This Row],[Patient_ID]],Hospitalvisits[Patient_ID],Hospitalvisits[Department])</f>
        <v>Orthopedics</v>
      </c>
      <c r="N707">
        <f>_xlfn.XLOOKUP(Patientsdetails9[[#This Row],[Patient_ID]],Financials[Patient_ID],Financials[Total_Bill_Amount])</f>
        <v>14823</v>
      </c>
      <c r="O707">
        <f>VLOOKUP(Patientsdetails9[[#This Row],[Patient_ID]],Financials[],5,FALSE)</f>
        <v>12653.81318057998</v>
      </c>
      <c r="P707">
        <f>VLOOKUP(Patientsdetails9[[#This Row],[Patient_ID]],Financials[],6,FALSE)</f>
        <v>2169.1868194200179</v>
      </c>
      <c r="Q707" t="str">
        <f>+_xlfn.XLOOKUP(Patientsdetails9[[#This Row],[Patient_ID]],Hospitalvisits[Patient_ID],Hospitalvisits[Hospital_Bed])</f>
        <v>Semi-Private Room</v>
      </c>
      <c r="R707">
        <f>_xlfn.XLOOKUP(Patientsdetails9[[#This Row],[Patient_ID]],Hospitalvisits[Patient_ID],Hospitalvisits[Doctor_ID])</f>
        <v>80</v>
      </c>
      <c r="S707" t="str">
        <f>_xlfn.XLOOKUP(Patientsdetails9[[#This Row],[Doctor ID]],Medicals[Doctor_ID],Medicals[Department])</f>
        <v>Orthopedics</v>
      </c>
      <c r="T707">
        <f>_xlfn.XLOOKUP(Patientsdetails9[[#This Row],[Doctor ID]],Medicals[Doctor_ID],Medicals[Nurse_to_Patient_Ratio])</f>
        <v>5</v>
      </c>
      <c r="U707">
        <f>IFERROR(_xlfn.XLOOKUP(Patientsdetails9[[#This Row],[Patient_ID]],Emergency[Patient_ID],Emergency[ER_Visit_ID]),"No Visit")</f>
        <v>807</v>
      </c>
    </row>
    <row r="708" spans="1:21">
      <c r="A708">
        <v>784</v>
      </c>
      <c r="B708" t="s">
        <v>797</v>
      </c>
      <c r="C708">
        <v>47</v>
      </c>
      <c r="D708" t="s">
        <v>12</v>
      </c>
      <c r="E708" t="s">
        <v>16</v>
      </c>
      <c r="F708">
        <v>36.538272214418782</v>
      </c>
      <c r="G708">
        <v>5</v>
      </c>
      <c r="H708">
        <v>6</v>
      </c>
      <c r="I708">
        <f>_xlfn.XLOOKUP(Patientsdetails9[[#This Row],[Patient_ID]],Hospitalvisits[Patient_ID],Hospitalvisits[Admission_Date])</f>
        <v>45317</v>
      </c>
      <c r="J708">
        <f>_xlfn.XLOOKUP(Patientsdetails9[[#This Row],[Patient_ID]],Hospitalvisits[Patient_ID],Hospitalvisits[Discharge_Date])</f>
        <v>45321</v>
      </c>
      <c r="K708">
        <f>Patientsdetails9[[#This Row],[Discharge Date]]-Patientsdetails9[[#This Row],[Admission Date]]</f>
        <v>4</v>
      </c>
      <c r="L708" t="str">
        <f>_xlfn.XLOOKUP(Patientsdetails9[[#This Row],[Patient_ID]],Hospitalvisits[Patient_ID],Hospitalvisits[Medical_Condition])</f>
        <v>Heart Attack (STEMI)</v>
      </c>
      <c r="M708" t="str">
        <f>_xlfn.XLOOKUP(Patientsdetails9[[#This Row],[Patient_ID]],Hospitalvisits[Patient_ID],Hospitalvisits[Department])</f>
        <v>Cardiology</v>
      </c>
      <c r="N708">
        <f>_xlfn.XLOOKUP(Patientsdetails9[[#This Row],[Patient_ID]],Financials[Patient_ID],Financials[Total_Bill_Amount])</f>
        <v>25996</v>
      </c>
      <c r="O708">
        <f>VLOOKUP(Patientsdetails9[[#This Row],[Patient_ID]],Financials[],5,FALSE)</f>
        <v>23122.412527478151</v>
      </c>
      <c r="P708">
        <f>VLOOKUP(Patientsdetails9[[#This Row],[Patient_ID]],Financials[],6,FALSE)</f>
        <v>2873.5874725218532</v>
      </c>
      <c r="Q708" t="str">
        <f>+_xlfn.XLOOKUP(Patientsdetails9[[#This Row],[Patient_ID]],Hospitalvisits[Patient_ID],Hospitalvisits[Hospital_Bed])</f>
        <v>ICU</v>
      </c>
      <c r="R708">
        <f>_xlfn.XLOOKUP(Patientsdetails9[[#This Row],[Patient_ID]],Hospitalvisits[Patient_ID],Hospitalvisits[Doctor_ID])</f>
        <v>45</v>
      </c>
      <c r="S708" t="str">
        <f>_xlfn.XLOOKUP(Patientsdetails9[[#This Row],[Doctor ID]],Medicals[Doctor_ID],Medicals[Department])</f>
        <v>Pediatrics</v>
      </c>
      <c r="T708">
        <f>_xlfn.XLOOKUP(Patientsdetails9[[#This Row],[Doctor ID]],Medicals[Doctor_ID],Medicals[Nurse_to_Patient_Ratio])</f>
        <v>27</v>
      </c>
      <c r="U708" t="str">
        <f>IFERROR(_xlfn.XLOOKUP(Patientsdetails9[[#This Row],[Patient_ID]],Emergency[Patient_ID],Emergency[ER_Visit_ID]),"No Visit")</f>
        <v>No Visit</v>
      </c>
    </row>
    <row r="709" spans="1:21">
      <c r="A709">
        <v>785</v>
      </c>
      <c r="B709" t="s">
        <v>798</v>
      </c>
      <c r="C709">
        <v>75</v>
      </c>
      <c r="D709" t="s">
        <v>9</v>
      </c>
      <c r="E709" t="s">
        <v>16</v>
      </c>
      <c r="F709">
        <v>31.545749471488989</v>
      </c>
      <c r="G709">
        <v>5</v>
      </c>
      <c r="H709">
        <v>6</v>
      </c>
      <c r="I709">
        <f>_xlfn.XLOOKUP(Patientsdetails9[[#This Row],[Patient_ID]],Hospitalvisits[Patient_ID],Hospitalvisits[Admission_Date])</f>
        <v>45453</v>
      </c>
      <c r="J709">
        <f>_xlfn.XLOOKUP(Patientsdetails9[[#This Row],[Patient_ID]],Hospitalvisits[Patient_ID],Hospitalvisits[Discharge_Date])</f>
        <v>45456</v>
      </c>
      <c r="K709">
        <f>Patientsdetails9[[#This Row],[Discharge Date]]-Patientsdetails9[[#This Row],[Admission Date]]</f>
        <v>3</v>
      </c>
      <c r="L709" t="str">
        <f>_xlfn.XLOOKUP(Patientsdetails9[[#This Row],[Patient_ID]],Hospitalvisits[Patient_ID],Hospitalvisits[Medical_Condition])</f>
        <v>Heart Attack (STEMI)</v>
      </c>
      <c r="M709" t="str">
        <f>_xlfn.XLOOKUP(Patientsdetails9[[#This Row],[Patient_ID]],Hospitalvisits[Patient_ID],Hospitalvisits[Department])</f>
        <v>Cardiology</v>
      </c>
      <c r="N709">
        <f>_xlfn.XLOOKUP(Patientsdetails9[[#This Row],[Patient_ID]],Financials[Patient_ID],Financials[Total_Bill_Amount])</f>
        <v>10678</v>
      </c>
      <c r="O709">
        <f>VLOOKUP(Patientsdetails9[[#This Row],[Patient_ID]],Financials[],5,FALSE)</f>
        <v>6689.6468288938686</v>
      </c>
      <c r="P709">
        <f>VLOOKUP(Patientsdetails9[[#This Row],[Patient_ID]],Financials[],6,FALSE)</f>
        <v>3988.353171106131</v>
      </c>
      <c r="Q709" t="str">
        <f>+_xlfn.XLOOKUP(Patientsdetails9[[#This Row],[Patient_ID]],Hospitalvisits[Patient_ID],Hospitalvisits[Hospital_Bed])</f>
        <v>Private Room</v>
      </c>
      <c r="R709">
        <f>_xlfn.XLOOKUP(Patientsdetails9[[#This Row],[Patient_ID]],Hospitalvisits[Patient_ID],Hospitalvisits[Doctor_ID])</f>
        <v>115</v>
      </c>
      <c r="S709" t="str">
        <f>_xlfn.XLOOKUP(Patientsdetails9[[#This Row],[Doctor ID]],Medicals[Doctor_ID],Medicals[Department])</f>
        <v>Oncology</v>
      </c>
      <c r="T709">
        <f>_xlfn.XLOOKUP(Patientsdetails9[[#This Row],[Doctor ID]],Medicals[Doctor_ID],Medicals[Nurse_to_Patient_Ratio])</f>
        <v>12</v>
      </c>
      <c r="U709">
        <f>IFERROR(_xlfn.XLOOKUP(Patientsdetails9[[#This Row],[Patient_ID]],Emergency[Patient_ID],Emergency[ER_Visit_ID]),"No Visit")</f>
        <v>303</v>
      </c>
    </row>
    <row r="710" spans="1:21">
      <c r="A710">
        <v>786</v>
      </c>
      <c r="B710" t="s">
        <v>799</v>
      </c>
      <c r="C710">
        <v>89</v>
      </c>
      <c r="D710" t="s">
        <v>12</v>
      </c>
      <c r="E710" t="s">
        <v>13</v>
      </c>
      <c r="F710">
        <v>15.38703586092255</v>
      </c>
      <c r="G710">
        <v>1</v>
      </c>
      <c r="H710">
        <v>2</v>
      </c>
      <c r="I710">
        <f>_xlfn.XLOOKUP(Patientsdetails9[[#This Row],[Patient_ID]],Hospitalvisits[Patient_ID],Hospitalvisits[Admission_Date])</f>
        <v>44773</v>
      </c>
      <c r="J710">
        <f>_xlfn.XLOOKUP(Patientsdetails9[[#This Row],[Patient_ID]],Hospitalvisits[Patient_ID],Hospitalvisits[Discharge_Date])</f>
        <v>44785</v>
      </c>
      <c r="K710">
        <f>Patientsdetails9[[#This Row],[Discharge Date]]-Patientsdetails9[[#This Row],[Admission Date]]</f>
        <v>12</v>
      </c>
      <c r="L710" t="str">
        <f>_xlfn.XLOOKUP(Patientsdetails9[[#This Row],[Patient_ID]],Hospitalvisits[Patient_ID],Hospitalvisits[Medical_Condition])</f>
        <v>Cancer</v>
      </c>
      <c r="M710" t="str">
        <f>_xlfn.XLOOKUP(Patientsdetails9[[#This Row],[Patient_ID]],Hospitalvisits[Patient_ID],Hospitalvisits[Department])</f>
        <v>Oncology</v>
      </c>
      <c r="N710">
        <f>_xlfn.XLOOKUP(Patientsdetails9[[#This Row],[Patient_ID]],Financials[Patient_ID],Financials[Total_Bill_Amount])</f>
        <v>47343</v>
      </c>
      <c r="O710">
        <f>VLOOKUP(Patientsdetails9[[#This Row],[Patient_ID]],Financials[],5,FALSE)</f>
        <v>24096.004071183019</v>
      </c>
      <c r="P710">
        <f>VLOOKUP(Patientsdetails9[[#This Row],[Patient_ID]],Financials[],6,FALSE)</f>
        <v>23246.995928816981</v>
      </c>
      <c r="Q710" t="str">
        <f>+_xlfn.XLOOKUP(Patientsdetails9[[#This Row],[Patient_ID]],Hospitalvisits[Patient_ID],Hospitalvisits[Hospital_Bed])</f>
        <v>General Ward</v>
      </c>
      <c r="R710">
        <f>_xlfn.XLOOKUP(Patientsdetails9[[#This Row],[Patient_ID]],Hospitalvisits[Patient_ID],Hospitalvisits[Doctor_ID])</f>
        <v>39</v>
      </c>
      <c r="S710" t="str">
        <f>_xlfn.XLOOKUP(Patientsdetails9[[#This Row],[Doctor ID]],Medicals[Doctor_ID],Medicals[Department])</f>
        <v>Neurology</v>
      </c>
      <c r="T710">
        <f>_xlfn.XLOOKUP(Patientsdetails9[[#This Row],[Doctor ID]],Medicals[Doctor_ID],Medicals[Nurse_to_Patient_Ratio])</f>
        <v>7</v>
      </c>
      <c r="U710">
        <f>IFERROR(_xlfn.XLOOKUP(Patientsdetails9[[#This Row],[Patient_ID]],Emergency[Patient_ID],Emergency[ER_Visit_ID]),"No Visit")</f>
        <v>1377</v>
      </c>
    </row>
    <row r="711" spans="1:21">
      <c r="A711">
        <v>787</v>
      </c>
      <c r="B711" t="s">
        <v>800</v>
      </c>
      <c r="C711">
        <v>5</v>
      </c>
      <c r="D711" t="s">
        <v>9</v>
      </c>
      <c r="E711" t="s">
        <v>18</v>
      </c>
      <c r="F711">
        <v>19.871415998758049</v>
      </c>
      <c r="G711">
        <v>4</v>
      </c>
      <c r="H711">
        <v>7</v>
      </c>
      <c r="I711">
        <f>_xlfn.XLOOKUP(Patientsdetails9[[#This Row],[Patient_ID]],Hospitalvisits[Patient_ID],Hospitalvisits[Admission_Date])</f>
        <v>45131</v>
      </c>
      <c r="J711">
        <f>_xlfn.XLOOKUP(Patientsdetails9[[#This Row],[Patient_ID]],Hospitalvisits[Patient_ID],Hospitalvisits[Discharge_Date])</f>
        <v>45136</v>
      </c>
      <c r="K711">
        <f>Patientsdetails9[[#This Row],[Discharge Date]]-Patientsdetails9[[#This Row],[Admission Date]]</f>
        <v>5</v>
      </c>
      <c r="L711" t="str">
        <f>_xlfn.XLOOKUP(Patientsdetails9[[#This Row],[Patient_ID]],Hospitalvisits[Patient_ID],Hospitalvisits[Medical_Condition])</f>
        <v>Hypertension</v>
      </c>
      <c r="M711" t="str">
        <f>_xlfn.XLOOKUP(Patientsdetails9[[#This Row],[Patient_ID]],Hospitalvisits[Patient_ID],Hospitalvisits[Department])</f>
        <v>Cardiology</v>
      </c>
      <c r="N711">
        <f>_xlfn.XLOOKUP(Patientsdetails9[[#This Row],[Patient_ID]],Financials[Patient_ID],Financials[Total_Bill_Amount])</f>
        <v>23740</v>
      </c>
      <c r="O711">
        <f>VLOOKUP(Patientsdetails9[[#This Row],[Patient_ID]],Financials[],5,FALSE)</f>
        <v>16405.73965597793</v>
      </c>
      <c r="P711">
        <f>VLOOKUP(Patientsdetails9[[#This Row],[Patient_ID]],Financials[],6,FALSE)</f>
        <v>7334.2603440220664</v>
      </c>
      <c r="Q711" t="str">
        <f>+_xlfn.XLOOKUP(Patientsdetails9[[#This Row],[Patient_ID]],Hospitalvisits[Patient_ID],Hospitalvisits[Hospital_Bed])</f>
        <v>Semi-Private Room</v>
      </c>
      <c r="R711">
        <f>_xlfn.XLOOKUP(Patientsdetails9[[#This Row],[Patient_ID]],Hospitalvisits[Patient_ID],Hospitalvisits[Doctor_ID])</f>
        <v>85</v>
      </c>
      <c r="S711" t="str">
        <f>_xlfn.XLOOKUP(Patientsdetails9[[#This Row],[Doctor ID]],Medicals[Doctor_ID],Medicals[Department])</f>
        <v>Pediatrics</v>
      </c>
      <c r="T711">
        <f>_xlfn.XLOOKUP(Patientsdetails9[[#This Row],[Doctor ID]],Medicals[Doctor_ID],Medicals[Nurse_to_Patient_Ratio])</f>
        <v>21</v>
      </c>
      <c r="U711">
        <f>IFERROR(_xlfn.XLOOKUP(Patientsdetails9[[#This Row],[Patient_ID]],Emergency[Patient_ID],Emergency[ER_Visit_ID]),"No Visit")</f>
        <v>9</v>
      </c>
    </row>
    <row r="712" spans="1:21">
      <c r="A712">
        <v>788</v>
      </c>
      <c r="B712" t="s">
        <v>801</v>
      </c>
      <c r="C712">
        <v>6</v>
      </c>
      <c r="D712" t="s">
        <v>12</v>
      </c>
      <c r="E712" t="s">
        <v>13</v>
      </c>
      <c r="F712">
        <v>27.510025402757691</v>
      </c>
      <c r="G712">
        <v>0</v>
      </c>
      <c r="H712">
        <v>4</v>
      </c>
      <c r="I712">
        <f>_xlfn.XLOOKUP(Patientsdetails9[[#This Row],[Patient_ID]],Hospitalvisits[Patient_ID],Hospitalvisits[Admission_Date])</f>
        <v>44915</v>
      </c>
      <c r="J712">
        <f>_xlfn.XLOOKUP(Patientsdetails9[[#This Row],[Patient_ID]],Hospitalvisits[Patient_ID],Hospitalvisits[Discharge_Date])</f>
        <v>44921</v>
      </c>
      <c r="K712">
        <f>Patientsdetails9[[#This Row],[Discharge Date]]-Patientsdetails9[[#This Row],[Admission Date]]</f>
        <v>6</v>
      </c>
      <c r="L712" t="str">
        <f>_xlfn.XLOOKUP(Patientsdetails9[[#This Row],[Patient_ID]],Hospitalvisits[Patient_ID],Hospitalvisits[Medical_Condition])</f>
        <v>Severe Trauma</v>
      </c>
      <c r="M712" t="str">
        <f>_xlfn.XLOOKUP(Patientsdetails9[[#This Row],[Patient_ID]],Hospitalvisits[Patient_ID],Hospitalvisits[Department])</f>
        <v>Emergency</v>
      </c>
      <c r="N712">
        <f>_xlfn.XLOOKUP(Patientsdetails9[[#This Row],[Patient_ID]],Financials[Patient_ID],Financials[Total_Bill_Amount])</f>
        <v>12534</v>
      </c>
      <c r="O712">
        <f>VLOOKUP(Patientsdetails9[[#This Row],[Patient_ID]],Financials[],5,FALSE)</f>
        <v>9118.9867429146707</v>
      </c>
      <c r="P712">
        <f>VLOOKUP(Patientsdetails9[[#This Row],[Patient_ID]],Financials[],6,FALSE)</f>
        <v>3415.0132570853289</v>
      </c>
      <c r="Q712" t="str">
        <f>+_xlfn.XLOOKUP(Patientsdetails9[[#This Row],[Patient_ID]],Hospitalvisits[Patient_ID],Hospitalvisits[Hospital_Bed])</f>
        <v>General Ward</v>
      </c>
      <c r="R712">
        <f>_xlfn.XLOOKUP(Patientsdetails9[[#This Row],[Patient_ID]],Hospitalvisits[Patient_ID],Hospitalvisits[Doctor_ID])</f>
        <v>87</v>
      </c>
      <c r="S712" t="str">
        <f>_xlfn.XLOOKUP(Patientsdetails9[[#This Row],[Doctor ID]],Medicals[Doctor_ID],Medicals[Department])</f>
        <v>Emergency</v>
      </c>
      <c r="T712">
        <f>_xlfn.XLOOKUP(Patientsdetails9[[#This Row],[Doctor ID]],Medicals[Doctor_ID],Medicals[Nurse_to_Patient_Ratio])</f>
        <v>18</v>
      </c>
      <c r="U712">
        <f>IFERROR(_xlfn.XLOOKUP(Patientsdetails9[[#This Row],[Patient_ID]],Emergency[Patient_ID],Emergency[ER_Visit_ID]),"No Visit")</f>
        <v>563</v>
      </c>
    </row>
    <row r="713" spans="1:21">
      <c r="A713">
        <v>789</v>
      </c>
      <c r="B713" t="s">
        <v>802</v>
      </c>
      <c r="C713">
        <v>73</v>
      </c>
      <c r="D713" t="s">
        <v>9</v>
      </c>
      <c r="E713" t="s">
        <v>16</v>
      </c>
      <c r="F713">
        <v>23.56171312284215</v>
      </c>
      <c r="G713">
        <v>5</v>
      </c>
      <c r="H713">
        <v>5</v>
      </c>
      <c r="I713">
        <f>_xlfn.XLOOKUP(Patientsdetails9[[#This Row],[Patient_ID]],Hospitalvisits[Patient_ID],Hospitalvisits[Admission_Date])</f>
        <v>44826</v>
      </c>
      <c r="J713">
        <f>_xlfn.XLOOKUP(Patientsdetails9[[#This Row],[Patient_ID]],Hospitalvisits[Patient_ID],Hospitalvisits[Discharge_Date])</f>
        <v>44827</v>
      </c>
      <c r="K713">
        <f>Patientsdetails9[[#This Row],[Discharge Date]]-Patientsdetails9[[#This Row],[Admission Date]]</f>
        <v>1</v>
      </c>
      <c r="L713" t="str">
        <f>_xlfn.XLOOKUP(Patientsdetails9[[#This Row],[Patient_ID]],Hospitalvisits[Patient_ID],Hospitalvisits[Medical_Condition])</f>
        <v>Allergies</v>
      </c>
      <c r="M713" t="str">
        <f>_xlfn.XLOOKUP(Patientsdetails9[[#This Row],[Patient_ID]],Hospitalvisits[Patient_ID],Hospitalvisits[Department])</f>
        <v>Pediatrics</v>
      </c>
      <c r="N713">
        <f>_xlfn.XLOOKUP(Patientsdetails9[[#This Row],[Patient_ID]],Financials[Patient_ID],Financials[Total_Bill_Amount])</f>
        <v>11466</v>
      </c>
      <c r="O713">
        <f>VLOOKUP(Patientsdetails9[[#This Row],[Patient_ID]],Financials[],5,FALSE)</f>
        <v>6837.9563887070644</v>
      </c>
      <c r="P713">
        <f>VLOOKUP(Patientsdetails9[[#This Row],[Patient_ID]],Financials[],6,FALSE)</f>
        <v>4628.0436112929356</v>
      </c>
      <c r="Q713" t="str">
        <f>+_xlfn.XLOOKUP(Patientsdetails9[[#This Row],[Patient_ID]],Hospitalvisits[Patient_ID],Hospitalvisits[Hospital_Bed])</f>
        <v>Semi-Private Room</v>
      </c>
      <c r="R713">
        <f>_xlfn.XLOOKUP(Patientsdetails9[[#This Row],[Patient_ID]],Hospitalvisits[Patient_ID],Hospitalvisits[Doctor_ID])</f>
        <v>115</v>
      </c>
      <c r="S713" t="str">
        <f>_xlfn.XLOOKUP(Patientsdetails9[[#This Row],[Doctor ID]],Medicals[Doctor_ID],Medicals[Department])</f>
        <v>Oncology</v>
      </c>
      <c r="T713">
        <f>_xlfn.XLOOKUP(Patientsdetails9[[#This Row],[Doctor ID]],Medicals[Doctor_ID],Medicals[Nurse_to_Patient_Ratio])</f>
        <v>12</v>
      </c>
      <c r="U713" t="str">
        <f>IFERROR(_xlfn.XLOOKUP(Patientsdetails9[[#This Row],[Patient_ID]],Emergency[Patient_ID],Emergency[ER_Visit_ID]),"No Visit")</f>
        <v>No Visit</v>
      </c>
    </row>
    <row r="714" spans="1:21">
      <c r="A714">
        <v>790</v>
      </c>
      <c r="B714" t="s">
        <v>803</v>
      </c>
      <c r="C714">
        <v>31</v>
      </c>
      <c r="D714" t="s">
        <v>12</v>
      </c>
      <c r="E714" t="s">
        <v>10</v>
      </c>
      <c r="F714">
        <v>19.439893872561779</v>
      </c>
      <c r="G714">
        <v>5</v>
      </c>
      <c r="H714">
        <v>1</v>
      </c>
      <c r="I714">
        <f>_xlfn.XLOOKUP(Patientsdetails9[[#This Row],[Patient_ID]],Hospitalvisits[Patient_ID],Hospitalvisits[Admission_Date])</f>
        <v>44566</v>
      </c>
      <c r="J714">
        <f>_xlfn.XLOOKUP(Patientsdetails9[[#This Row],[Patient_ID]],Hospitalvisits[Patient_ID],Hospitalvisits[Discharge_Date])</f>
        <v>44571</v>
      </c>
      <c r="K714">
        <f>Patientsdetails9[[#This Row],[Discharge Date]]-Patientsdetails9[[#This Row],[Admission Date]]</f>
        <v>5</v>
      </c>
      <c r="L714" t="str">
        <f>_xlfn.XLOOKUP(Patientsdetails9[[#This Row],[Patient_ID]],Hospitalvisits[Patient_ID],Hospitalvisits[Medical_Condition])</f>
        <v>Fracture</v>
      </c>
      <c r="M714" t="str">
        <f>_xlfn.XLOOKUP(Patientsdetails9[[#This Row],[Patient_ID]],Hospitalvisits[Patient_ID],Hospitalvisits[Department])</f>
        <v>Orthopedics</v>
      </c>
      <c r="N714">
        <f>_xlfn.XLOOKUP(Patientsdetails9[[#This Row],[Patient_ID]],Financials[Patient_ID],Financials[Total_Bill_Amount])</f>
        <v>27395</v>
      </c>
      <c r="O714">
        <f>VLOOKUP(Patientsdetails9[[#This Row],[Patient_ID]],Financials[],5,FALSE)</f>
        <v>24542.234475818452</v>
      </c>
      <c r="P714">
        <f>VLOOKUP(Patientsdetails9[[#This Row],[Patient_ID]],Financials[],6,FALSE)</f>
        <v>2852.7655241815478</v>
      </c>
      <c r="Q714" t="str">
        <f>+_xlfn.XLOOKUP(Patientsdetails9[[#This Row],[Patient_ID]],Hospitalvisits[Patient_ID],Hospitalvisits[Hospital_Bed])</f>
        <v>ICU</v>
      </c>
      <c r="R714">
        <f>_xlfn.XLOOKUP(Patientsdetails9[[#This Row],[Patient_ID]],Hospitalvisits[Patient_ID],Hospitalvisits[Doctor_ID])</f>
        <v>10</v>
      </c>
      <c r="S714" t="str">
        <f>_xlfn.XLOOKUP(Patientsdetails9[[#This Row],[Doctor ID]],Medicals[Doctor_ID],Medicals[Department])</f>
        <v>Oncology</v>
      </c>
      <c r="T714">
        <f>_xlfn.XLOOKUP(Patientsdetails9[[#This Row],[Doctor ID]],Medicals[Doctor_ID],Medicals[Nurse_to_Patient_Ratio])</f>
        <v>10</v>
      </c>
      <c r="U714">
        <f>IFERROR(_xlfn.XLOOKUP(Patientsdetails9[[#This Row],[Patient_ID]],Emergency[Patient_ID],Emergency[ER_Visit_ID]),"No Visit")</f>
        <v>1471</v>
      </c>
    </row>
    <row r="715" spans="1:21">
      <c r="A715">
        <v>791</v>
      </c>
      <c r="B715" t="s">
        <v>804</v>
      </c>
      <c r="C715">
        <v>54</v>
      </c>
      <c r="D715" t="s">
        <v>9</v>
      </c>
      <c r="E715" t="s">
        <v>13</v>
      </c>
      <c r="F715">
        <v>17.251916354899208</v>
      </c>
      <c r="G715">
        <v>4</v>
      </c>
      <c r="H715">
        <v>2</v>
      </c>
      <c r="I715">
        <f>_xlfn.XLOOKUP(Patientsdetails9[[#This Row],[Patient_ID]],Hospitalvisits[Patient_ID],Hospitalvisits[Admission_Date])</f>
        <v>44750</v>
      </c>
      <c r="J715">
        <f>_xlfn.XLOOKUP(Patientsdetails9[[#This Row],[Patient_ID]],Hospitalvisits[Patient_ID],Hospitalvisits[Discharge_Date])</f>
        <v>44752</v>
      </c>
      <c r="K715">
        <f>Patientsdetails9[[#This Row],[Discharge Date]]-Patientsdetails9[[#This Row],[Admission Date]]</f>
        <v>2</v>
      </c>
      <c r="L715" t="str">
        <f>_xlfn.XLOOKUP(Patientsdetails9[[#This Row],[Patient_ID]],Hospitalvisits[Patient_ID],Hospitalvisits[Medical_Condition])</f>
        <v>Fracture</v>
      </c>
      <c r="M715" t="str">
        <f>_xlfn.XLOOKUP(Patientsdetails9[[#This Row],[Patient_ID]],Hospitalvisits[Patient_ID],Hospitalvisits[Department])</f>
        <v>Orthopedics</v>
      </c>
      <c r="N715">
        <f>_xlfn.XLOOKUP(Patientsdetails9[[#This Row],[Patient_ID]],Financials[Patient_ID],Financials[Total_Bill_Amount])</f>
        <v>12853</v>
      </c>
      <c r="O715">
        <f>VLOOKUP(Patientsdetails9[[#This Row],[Patient_ID]],Financials[],5,FALSE)</f>
        <v>7621.9738810929148</v>
      </c>
      <c r="P715">
        <f>VLOOKUP(Patientsdetails9[[#This Row],[Patient_ID]],Financials[],6,FALSE)</f>
        <v>5231.0261189070852</v>
      </c>
      <c r="Q715" t="str">
        <f>+_xlfn.XLOOKUP(Patientsdetails9[[#This Row],[Patient_ID]],Hospitalvisits[Patient_ID],Hospitalvisits[Hospital_Bed])</f>
        <v>Semi-Private Room</v>
      </c>
      <c r="R715">
        <f>_xlfn.XLOOKUP(Patientsdetails9[[#This Row],[Patient_ID]],Hospitalvisits[Patient_ID],Hospitalvisits[Doctor_ID])</f>
        <v>94</v>
      </c>
      <c r="S715" t="str">
        <f>_xlfn.XLOOKUP(Patientsdetails9[[#This Row],[Doctor ID]],Medicals[Doctor_ID],Medicals[Department])</f>
        <v>Neurology</v>
      </c>
      <c r="T715">
        <f>_xlfn.XLOOKUP(Patientsdetails9[[#This Row],[Doctor ID]],Medicals[Doctor_ID],Medicals[Nurse_to_Patient_Ratio])</f>
        <v>28</v>
      </c>
      <c r="U715">
        <f>IFERROR(_xlfn.XLOOKUP(Patientsdetails9[[#This Row],[Patient_ID]],Emergency[Patient_ID],Emergency[ER_Visit_ID]),"No Visit")</f>
        <v>1285</v>
      </c>
    </row>
    <row r="716" spans="1:21">
      <c r="A716">
        <v>792</v>
      </c>
      <c r="B716" t="s">
        <v>805</v>
      </c>
      <c r="C716">
        <v>12</v>
      </c>
      <c r="D716" t="s">
        <v>12</v>
      </c>
      <c r="E716" t="s">
        <v>16</v>
      </c>
      <c r="F716">
        <v>31.797551414649391</v>
      </c>
      <c r="G716">
        <v>5</v>
      </c>
      <c r="H716">
        <v>7</v>
      </c>
      <c r="I716">
        <f>_xlfn.XLOOKUP(Patientsdetails9[[#This Row],[Patient_ID]],Hospitalvisits[Patient_ID],Hospitalvisits[Admission_Date])</f>
        <v>45369</v>
      </c>
      <c r="J716">
        <f>_xlfn.XLOOKUP(Patientsdetails9[[#This Row],[Patient_ID]],Hospitalvisits[Patient_ID],Hospitalvisits[Discharge_Date])</f>
        <v>45374</v>
      </c>
      <c r="K716">
        <f>Patientsdetails9[[#This Row],[Discharge Date]]-Patientsdetails9[[#This Row],[Admission Date]]</f>
        <v>5</v>
      </c>
      <c r="L716" t="str">
        <f>_xlfn.XLOOKUP(Patientsdetails9[[#This Row],[Patient_ID]],Hospitalvisits[Patient_ID],Hospitalvisits[Medical_Condition])</f>
        <v>Arthritis</v>
      </c>
      <c r="M716" t="str">
        <f>_xlfn.XLOOKUP(Patientsdetails9[[#This Row],[Patient_ID]],Hospitalvisits[Patient_ID],Hospitalvisits[Department])</f>
        <v>Orthopedics</v>
      </c>
      <c r="N716">
        <f>_xlfn.XLOOKUP(Patientsdetails9[[#This Row],[Patient_ID]],Financials[Patient_ID],Financials[Total_Bill_Amount])</f>
        <v>8364</v>
      </c>
      <c r="O716">
        <f>VLOOKUP(Patientsdetails9[[#This Row],[Patient_ID]],Financials[],5,FALSE)</f>
        <v>5947.5965176069167</v>
      </c>
      <c r="P716">
        <f>VLOOKUP(Patientsdetails9[[#This Row],[Patient_ID]],Financials[],6,FALSE)</f>
        <v>2416.4034823930829</v>
      </c>
      <c r="Q716" t="str">
        <f>+_xlfn.XLOOKUP(Patientsdetails9[[#This Row],[Patient_ID]],Hospitalvisits[Patient_ID],Hospitalvisits[Hospital_Bed])</f>
        <v>Semi-Private Room</v>
      </c>
      <c r="R716">
        <f>_xlfn.XLOOKUP(Patientsdetails9[[#This Row],[Patient_ID]],Hospitalvisits[Patient_ID],Hospitalvisits[Doctor_ID])</f>
        <v>114</v>
      </c>
      <c r="S716" t="str">
        <f>_xlfn.XLOOKUP(Patientsdetails9[[#This Row],[Doctor ID]],Medicals[Doctor_ID],Medicals[Department])</f>
        <v>Orthopedics</v>
      </c>
      <c r="T716">
        <f>_xlfn.XLOOKUP(Patientsdetails9[[#This Row],[Doctor ID]],Medicals[Doctor_ID],Medicals[Nurse_to_Patient_Ratio])</f>
        <v>26</v>
      </c>
      <c r="U716">
        <f>IFERROR(_xlfn.XLOOKUP(Patientsdetails9[[#This Row],[Patient_ID]],Emergency[Patient_ID],Emergency[ER_Visit_ID]),"No Visit")</f>
        <v>335</v>
      </c>
    </row>
    <row r="717" spans="1:21">
      <c r="A717">
        <v>793</v>
      </c>
      <c r="B717" t="s">
        <v>806</v>
      </c>
      <c r="C717">
        <v>8</v>
      </c>
      <c r="D717" t="s">
        <v>12</v>
      </c>
      <c r="E717" t="s">
        <v>18</v>
      </c>
      <c r="F717">
        <v>19.26797202615516</v>
      </c>
      <c r="G717">
        <v>1</v>
      </c>
      <c r="H717">
        <v>10</v>
      </c>
      <c r="I717">
        <f>_xlfn.XLOOKUP(Patientsdetails9[[#This Row],[Patient_ID]],Hospitalvisits[Patient_ID],Hospitalvisits[Admission_Date])</f>
        <v>44679</v>
      </c>
      <c r="J717">
        <f>_xlfn.XLOOKUP(Patientsdetails9[[#This Row],[Patient_ID]],Hospitalvisits[Patient_ID],Hospitalvisits[Discharge_Date])</f>
        <v>44686</v>
      </c>
      <c r="K717">
        <f>Patientsdetails9[[#This Row],[Discharge Date]]-Patientsdetails9[[#This Row],[Admission Date]]</f>
        <v>7</v>
      </c>
      <c r="L717" t="str">
        <f>_xlfn.XLOOKUP(Patientsdetails9[[#This Row],[Patient_ID]],Hospitalvisits[Patient_ID],Hospitalvisits[Medical_Condition])</f>
        <v>Seizures</v>
      </c>
      <c r="M717" t="str">
        <f>_xlfn.XLOOKUP(Patientsdetails9[[#This Row],[Patient_ID]],Hospitalvisits[Patient_ID],Hospitalvisits[Department])</f>
        <v>Neurology</v>
      </c>
      <c r="N717">
        <f>_xlfn.XLOOKUP(Patientsdetails9[[#This Row],[Patient_ID]],Financials[Patient_ID],Financials[Total_Bill_Amount])</f>
        <v>5099</v>
      </c>
      <c r="O717">
        <f>VLOOKUP(Patientsdetails9[[#This Row],[Patient_ID]],Financials[],5,FALSE)</f>
        <v>4096.9334856585938</v>
      </c>
      <c r="P717">
        <f>VLOOKUP(Patientsdetails9[[#This Row],[Patient_ID]],Financials[],6,FALSE)</f>
        <v>1002.066514341406</v>
      </c>
      <c r="Q717" t="str">
        <f>+_xlfn.XLOOKUP(Patientsdetails9[[#This Row],[Patient_ID]],Hospitalvisits[Patient_ID],Hospitalvisits[Hospital_Bed])</f>
        <v>ICU</v>
      </c>
      <c r="R717">
        <f>_xlfn.XLOOKUP(Patientsdetails9[[#This Row],[Patient_ID]],Hospitalvisits[Patient_ID],Hospitalvisits[Doctor_ID])</f>
        <v>94</v>
      </c>
      <c r="S717" t="str">
        <f>_xlfn.XLOOKUP(Patientsdetails9[[#This Row],[Doctor ID]],Medicals[Doctor_ID],Medicals[Department])</f>
        <v>Neurology</v>
      </c>
      <c r="T717">
        <f>_xlfn.XLOOKUP(Patientsdetails9[[#This Row],[Doctor ID]],Medicals[Doctor_ID],Medicals[Nurse_to_Patient_Ratio])</f>
        <v>28</v>
      </c>
      <c r="U717">
        <f>IFERROR(_xlfn.XLOOKUP(Patientsdetails9[[#This Row],[Patient_ID]],Emergency[Patient_ID],Emergency[ER_Visit_ID]),"No Visit")</f>
        <v>735</v>
      </c>
    </row>
    <row r="718" spans="1:21">
      <c r="A718">
        <v>794</v>
      </c>
      <c r="B718" t="s">
        <v>807</v>
      </c>
      <c r="C718">
        <v>85</v>
      </c>
      <c r="D718" t="s">
        <v>9</v>
      </c>
      <c r="E718" t="s">
        <v>18</v>
      </c>
      <c r="F718">
        <v>36.014747598773241</v>
      </c>
      <c r="G718">
        <v>2</v>
      </c>
      <c r="H718">
        <v>7</v>
      </c>
      <c r="I718">
        <f>_xlfn.XLOOKUP(Patientsdetails9[[#This Row],[Patient_ID]],Hospitalvisits[Patient_ID],Hospitalvisits[Admission_Date])</f>
        <v>45331</v>
      </c>
      <c r="J718">
        <f>_xlfn.XLOOKUP(Patientsdetails9[[#This Row],[Patient_ID]],Hospitalvisits[Patient_ID],Hospitalvisits[Discharge_Date])</f>
        <v>45344</v>
      </c>
      <c r="K718">
        <f>Patientsdetails9[[#This Row],[Discharge Date]]-Patientsdetails9[[#This Row],[Admission Date]]</f>
        <v>13</v>
      </c>
      <c r="L718" t="str">
        <f>_xlfn.XLOOKUP(Patientsdetails9[[#This Row],[Patient_ID]],Hospitalvisits[Patient_ID],Hospitalvisits[Medical_Condition])</f>
        <v>Cancer</v>
      </c>
      <c r="M718" t="str">
        <f>_xlfn.XLOOKUP(Patientsdetails9[[#This Row],[Patient_ID]],Hospitalvisits[Patient_ID],Hospitalvisits[Department])</f>
        <v>Oncology</v>
      </c>
      <c r="N718">
        <f>_xlfn.XLOOKUP(Patientsdetails9[[#This Row],[Patient_ID]],Financials[Patient_ID],Financials[Total_Bill_Amount])</f>
        <v>8936</v>
      </c>
      <c r="O718">
        <f>VLOOKUP(Patientsdetails9[[#This Row],[Patient_ID]],Financials[],5,FALSE)</f>
        <v>5668.4223981784999</v>
      </c>
      <c r="P718">
        <f>VLOOKUP(Patientsdetails9[[#This Row],[Patient_ID]],Financials[],6,FALSE)</f>
        <v>3267.5776018215001</v>
      </c>
      <c r="Q718" t="str">
        <f>+_xlfn.XLOOKUP(Patientsdetails9[[#This Row],[Patient_ID]],Hospitalvisits[Patient_ID],Hospitalvisits[Hospital_Bed])</f>
        <v>Semi-Private Room</v>
      </c>
      <c r="R718">
        <f>_xlfn.XLOOKUP(Patientsdetails9[[#This Row],[Patient_ID]],Hospitalvisits[Patient_ID],Hospitalvisits[Doctor_ID])</f>
        <v>179</v>
      </c>
      <c r="S718" t="str">
        <f>_xlfn.XLOOKUP(Patientsdetails9[[#This Row],[Doctor ID]],Medicals[Doctor_ID],Medicals[Department])</f>
        <v>Neurology</v>
      </c>
      <c r="T718">
        <f>_xlfn.XLOOKUP(Patientsdetails9[[#This Row],[Doctor ID]],Medicals[Doctor_ID],Medicals[Nurse_to_Patient_Ratio])</f>
        <v>7</v>
      </c>
      <c r="U718">
        <f>IFERROR(_xlfn.XLOOKUP(Patientsdetails9[[#This Row],[Patient_ID]],Emergency[Patient_ID],Emergency[ER_Visit_ID]),"No Visit")</f>
        <v>1350</v>
      </c>
    </row>
    <row r="719" spans="1:21">
      <c r="A719">
        <v>795</v>
      </c>
      <c r="B719" t="s">
        <v>808</v>
      </c>
      <c r="C719">
        <v>29</v>
      </c>
      <c r="D719" t="s">
        <v>9</v>
      </c>
      <c r="E719" t="s">
        <v>18</v>
      </c>
      <c r="F719">
        <v>17.45993862325534</v>
      </c>
      <c r="G719">
        <v>3</v>
      </c>
      <c r="H719">
        <v>6</v>
      </c>
      <c r="I719">
        <f>_xlfn.XLOOKUP(Patientsdetails9[[#This Row],[Patient_ID]],Hospitalvisits[Patient_ID],Hospitalvisits[Admission_Date])</f>
        <v>45652</v>
      </c>
      <c r="J719">
        <f>_xlfn.XLOOKUP(Patientsdetails9[[#This Row],[Patient_ID]],Hospitalvisits[Patient_ID],Hospitalvisits[Discharge_Date])</f>
        <v>45659</v>
      </c>
      <c r="K719">
        <f>Patientsdetails9[[#This Row],[Discharge Date]]-Patientsdetails9[[#This Row],[Admission Date]]</f>
        <v>7</v>
      </c>
      <c r="L719" t="str">
        <f>_xlfn.XLOOKUP(Patientsdetails9[[#This Row],[Patient_ID]],Hospitalvisits[Patient_ID],Hospitalvisits[Medical_Condition])</f>
        <v>Internal Bleeding</v>
      </c>
      <c r="M719" t="str">
        <f>_xlfn.XLOOKUP(Patientsdetails9[[#This Row],[Patient_ID]],Hospitalvisits[Patient_ID],Hospitalvisits[Department])</f>
        <v>Emergency</v>
      </c>
      <c r="N719">
        <f>_xlfn.XLOOKUP(Patientsdetails9[[#This Row],[Patient_ID]],Financials[Patient_ID],Financials[Total_Bill_Amount])</f>
        <v>12597</v>
      </c>
      <c r="O719">
        <f>VLOOKUP(Patientsdetails9[[#This Row],[Patient_ID]],Financials[],5,FALSE)</f>
        <v>10049.236475425099</v>
      </c>
      <c r="P719">
        <f>VLOOKUP(Patientsdetails9[[#This Row],[Patient_ID]],Financials[],6,FALSE)</f>
        <v>2547.7635245749038</v>
      </c>
      <c r="Q719" t="str">
        <f>+_xlfn.XLOOKUP(Patientsdetails9[[#This Row],[Patient_ID]],Hospitalvisits[Patient_ID],Hospitalvisits[Hospital_Bed])</f>
        <v>Semi-Private Room</v>
      </c>
      <c r="R719">
        <f>_xlfn.XLOOKUP(Patientsdetails9[[#This Row],[Patient_ID]],Hospitalvisits[Patient_ID],Hospitalvisits[Doctor_ID])</f>
        <v>77</v>
      </c>
      <c r="S719" t="str">
        <f>_xlfn.XLOOKUP(Patientsdetails9[[#This Row],[Doctor ID]],Medicals[Doctor_ID],Medicals[Department])</f>
        <v>Oncology</v>
      </c>
      <c r="T719">
        <f>_xlfn.XLOOKUP(Patientsdetails9[[#This Row],[Doctor ID]],Medicals[Doctor_ID],Medicals[Nurse_to_Patient_Ratio])</f>
        <v>24</v>
      </c>
      <c r="U719">
        <f>IFERROR(_xlfn.XLOOKUP(Patientsdetails9[[#This Row],[Patient_ID]],Emergency[Patient_ID],Emergency[ER_Visit_ID]),"No Visit")</f>
        <v>123</v>
      </c>
    </row>
    <row r="720" spans="1:21">
      <c r="A720">
        <v>796</v>
      </c>
      <c r="B720" t="s">
        <v>809</v>
      </c>
      <c r="C720">
        <v>8</v>
      </c>
      <c r="D720" t="s">
        <v>12</v>
      </c>
      <c r="E720" t="s">
        <v>18</v>
      </c>
      <c r="F720">
        <v>28.620729583963669</v>
      </c>
      <c r="G720">
        <v>4</v>
      </c>
      <c r="H720">
        <v>3</v>
      </c>
      <c r="I720">
        <f>_xlfn.XLOOKUP(Patientsdetails9[[#This Row],[Patient_ID]],Hospitalvisits[Patient_ID],Hospitalvisits[Admission_Date])</f>
        <v>44662</v>
      </c>
      <c r="J720">
        <f>_xlfn.XLOOKUP(Patientsdetails9[[#This Row],[Patient_ID]],Hospitalvisits[Patient_ID],Hospitalvisits[Discharge_Date])</f>
        <v>44670</v>
      </c>
      <c r="K720">
        <f>Patientsdetails9[[#This Row],[Discharge Date]]-Patientsdetails9[[#This Row],[Admission Date]]</f>
        <v>8</v>
      </c>
      <c r="L720" t="str">
        <f>_xlfn.XLOOKUP(Patientsdetails9[[#This Row],[Patient_ID]],Hospitalvisits[Patient_ID],Hospitalvisits[Medical_Condition])</f>
        <v>Stroke</v>
      </c>
      <c r="M720" t="str">
        <f>_xlfn.XLOOKUP(Patientsdetails9[[#This Row],[Patient_ID]],Hospitalvisits[Patient_ID],Hospitalvisits[Department])</f>
        <v>Neurology</v>
      </c>
      <c r="N720">
        <f>_xlfn.XLOOKUP(Patientsdetails9[[#This Row],[Patient_ID]],Financials[Patient_ID],Financials[Total_Bill_Amount])</f>
        <v>5244</v>
      </c>
      <c r="O720">
        <f>VLOOKUP(Patientsdetails9[[#This Row],[Patient_ID]],Financials[],5,FALSE)</f>
        <v>3971.1110652510929</v>
      </c>
      <c r="P720">
        <f>VLOOKUP(Patientsdetails9[[#This Row],[Patient_ID]],Financials[],6,FALSE)</f>
        <v>1272.8889347489071</v>
      </c>
      <c r="Q720" t="str">
        <f>+_xlfn.XLOOKUP(Patientsdetails9[[#This Row],[Patient_ID]],Hospitalvisits[Patient_ID],Hospitalvisits[Hospital_Bed])</f>
        <v>Private Room</v>
      </c>
      <c r="R720">
        <f>_xlfn.XLOOKUP(Patientsdetails9[[#This Row],[Patient_ID]],Hospitalvisits[Patient_ID],Hospitalvisits[Doctor_ID])</f>
        <v>162</v>
      </c>
      <c r="S720" t="str">
        <f>_xlfn.XLOOKUP(Patientsdetails9[[#This Row],[Doctor ID]],Medicals[Doctor_ID],Medicals[Department])</f>
        <v>Pediatrics</v>
      </c>
      <c r="T720">
        <f>_xlfn.XLOOKUP(Patientsdetails9[[#This Row],[Doctor ID]],Medicals[Doctor_ID],Medicals[Nurse_to_Patient_Ratio])</f>
        <v>7</v>
      </c>
      <c r="U720">
        <f>IFERROR(_xlfn.XLOOKUP(Patientsdetails9[[#This Row],[Patient_ID]],Emergency[Patient_ID],Emergency[ER_Visit_ID]),"No Visit")</f>
        <v>673</v>
      </c>
    </row>
    <row r="721" spans="1:21">
      <c r="A721">
        <v>797</v>
      </c>
      <c r="B721" t="s">
        <v>810</v>
      </c>
      <c r="C721">
        <v>47</v>
      </c>
      <c r="D721" t="s">
        <v>12</v>
      </c>
      <c r="E721" t="s">
        <v>13</v>
      </c>
      <c r="F721">
        <v>39.982116202732293</v>
      </c>
      <c r="G721">
        <v>2</v>
      </c>
      <c r="H721">
        <v>6</v>
      </c>
      <c r="I721">
        <f>_xlfn.XLOOKUP(Patientsdetails9[[#This Row],[Patient_ID]],Hospitalvisits[Patient_ID],Hospitalvisits[Admission_Date])</f>
        <v>44565</v>
      </c>
      <c r="J721">
        <f>_xlfn.XLOOKUP(Patientsdetails9[[#This Row],[Patient_ID]],Hospitalvisits[Patient_ID],Hospitalvisits[Discharge_Date])</f>
        <v>44568</v>
      </c>
      <c r="K721">
        <f>Patientsdetails9[[#This Row],[Discharge Date]]-Patientsdetails9[[#This Row],[Admission Date]]</f>
        <v>3</v>
      </c>
      <c r="L721" t="str">
        <f>_xlfn.XLOOKUP(Patientsdetails9[[#This Row],[Patient_ID]],Hospitalvisits[Patient_ID],Hospitalvisits[Medical_Condition])</f>
        <v>Arthritis</v>
      </c>
      <c r="M721" t="str">
        <f>_xlfn.XLOOKUP(Patientsdetails9[[#This Row],[Patient_ID]],Hospitalvisits[Patient_ID],Hospitalvisits[Department])</f>
        <v>Orthopedics</v>
      </c>
      <c r="N721">
        <f>_xlfn.XLOOKUP(Patientsdetails9[[#This Row],[Patient_ID]],Financials[Patient_ID],Financials[Total_Bill_Amount])</f>
        <v>23751</v>
      </c>
      <c r="O721">
        <f>VLOOKUP(Patientsdetails9[[#This Row],[Patient_ID]],Financials[],5,FALSE)</f>
        <v>13402.352974570509</v>
      </c>
      <c r="P721">
        <f>VLOOKUP(Patientsdetails9[[#This Row],[Patient_ID]],Financials[],6,FALSE)</f>
        <v>10348.647025429491</v>
      </c>
      <c r="Q721" t="str">
        <f>+_xlfn.XLOOKUP(Patientsdetails9[[#This Row],[Patient_ID]],Hospitalvisits[Patient_ID],Hospitalvisits[Hospital_Bed])</f>
        <v>General Ward</v>
      </c>
      <c r="R721">
        <f>_xlfn.XLOOKUP(Patientsdetails9[[#This Row],[Patient_ID]],Hospitalvisits[Patient_ID],Hospitalvisits[Doctor_ID])</f>
        <v>12</v>
      </c>
      <c r="S721" t="str">
        <f>_xlfn.XLOOKUP(Patientsdetails9[[#This Row],[Doctor ID]],Medicals[Doctor_ID],Medicals[Department])</f>
        <v>Orthopedics</v>
      </c>
      <c r="T721">
        <f>_xlfn.XLOOKUP(Patientsdetails9[[#This Row],[Doctor ID]],Medicals[Doctor_ID],Medicals[Nurse_to_Patient_Ratio])</f>
        <v>14</v>
      </c>
      <c r="U721">
        <f>IFERROR(_xlfn.XLOOKUP(Patientsdetails9[[#This Row],[Patient_ID]],Emergency[Patient_ID],Emergency[ER_Visit_ID]),"No Visit")</f>
        <v>511</v>
      </c>
    </row>
    <row r="722" spans="1:21">
      <c r="A722">
        <v>798</v>
      </c>
      <c r="B722" t="s">
        <v>811</v>
      </c>
      <c r="C722">
        <v>89</v>
      </c>
      <c r="D722" t="s">
        <v>12</v>
      </c>
      <c r="E722" t="s">
        <v>18</v>
      </c>
      <c r="F722">
        <v>28.70660694620485</v>
      </c>
      <c r="G722">
        <v>5</v>
      </c>
      <c r="H722">
        <v>6</v>
      </c>
      <c r="I722">
        <f>_xlfn.XLOOKUP(Patientsdetails9[[#This Row],[Patient_ID]],Hospitalvisits[Patient_ID],Hospitalvisits[Admission_Date])</f>
        <v>45066</v>
      </c>
      <c r="J722">
        <f>_xlfn.XLOOKUP(Patientsdetails9[[#This Row],[Patient_ID]],Hospitalvisits[Patient_ID],Hospitalvisits[Discharge_Date])</f>
        <v>45079</v>
      </c>
      <c r="K722">
        <f>Patientsdetails9[[#This Row],[Discharge Date]]-Patientsdetails9[[#This Row],[Admission Date]]</f>
        <v>13</v>
      </c>
      <c r="L722" t="str">
        <f>_xlfn.XLOOKUP(Patientsdetails9[[#This Row],[Patient_ID]],Hospitalvisits[Patient_ID],Hospitalvisits[Medical_Condition])</f>
        <v>Cancer</v>
      </c>
      <c r="M722" t="str">
        <f>_xlfn.XLOOKUP(Patientsdetails9[[#This Row],[Patient_ID]],Hospitalvisits[Patient_ID],Hospitalvisits[Department])</f>
        <v>Oncology</v>
      </c>
      <c r="N722">
        <f>_xlfn.XLOOKUP(Patientsdetails9[[#This Row],[Patient_ID]],Financials[Patient_ID],Financials[Total_Bill_Amount])</f>
        <v>10591</v>
      </c>
      <c r="O722">
        <f>VLOOKUP(Patientsdetails9[[#This Row],[Patient_ID]],Financials[],5,FALSE)</f>
        <v>9502.9236079892762</v>
      </c>
      <c r="P722">
        <f>VLOOKUP(Patientsdetails9[[#This Row],[Patient_ID]],Financials[],6,FALSE)</f>
        <v>1088.076392010724</v>
      </c>
      <c r="Q722" t="str">
        <f>+_xlfn.XLOOKUP(Patientsdetails9[[#This Row],[Patient_ID]],Hospitalvisits[Patient_ID],Hospitalvisits[Hospital_Bed])</f>
        <v>Private Room</v>
      </c>
      <c r="R722">
        <f>_xlfn.XLOOKUP(Patientsdetails9[[#This Row],[Patient_ID]],Hospitalvisits[Patient_ID],Hospitalvisits[Doctor_ID])</f>
        <v>78</v>
      </c>
      <c r="S722" t="str">
        <f>_xlfn.XLOOKUP(Patientsdetails9[[#This Row],[Doctor ID]],Medicals[Doctor_ID],Medicals[Department])</f>
        <v>Cardiology</v>
      </c>
      <c r="T722">
        <f>_xlfn.XLOOKUP(Patientsdetails9[[#This Row],[Doctor ID]],Medicals[Doctor_ID],Medicals[Nurse_to_Patient_Ratio])</f>
        <v>11</v>
      </c>
      <c r="U722">
        <f>IFERROR(_xlfn.XLOOKUP(Patientsdetails9[[#This Row],[Patient_ID]],Emergency[Patient_ID],Emergency[ER_Visit_ID]),"No Visit")</f>
        <v>132</v>
      </c>
    </row>
    <row r="723" spans="1:21">
      <c r="A723">
        <v>799</v>
      </c>
      <c r="B723" t="s">
        <v>812</v>
      </c>
      <c r="C723">
        <v>7</v>
      </c>
      <c r="D723" t="s">
        <v>12</v>
      </c>
      <c r="E723" t="s">
        <v>13</v>
      </c>
      <c r="F723">
        <v>39.339129604752237</v>
      </c>
      <c r="G723">
        <v>3</v>
      </c>
      <c r="H723">
        <v>3</v>
      </c>
      <c r="I723">
        <f>_xlfn.XLOOKUP(Patientsdetails9[[#This Row],[Patient_ID]],Hospitalvisits[Patient_ID],Hospitalvisits[Admission_Date])</f>
        <v>44952</v>
      </c>
      <c r="J723">
        <f>_xlfn.XLOOKUP(Patientsdetails9[[#This Row],[Patient_ID]],Hospitalvisits[Patient_ID],Hospitalvisits[Discharge_Date])</f>
        <v>44956</v>
      </c>
      <c r="K723">
        <f>Patientsdetails9[[#This Row],[Discharge Date]]-Patientsdetails9[[#This Row],[Admission Date]]</f>
        <v>4</v>
      </c>
      <c r="L723" t="str">
        <f>_xlfn.XLOOKUP(Patientsdetails9[[#This Row],[Patient_ID]],Hospitalvisits[Patient_ID],Hospitalvisits[Medical_Condition])</f>
        <v>Fracture</v>
      </c>
      <c r="M723" t="str">
        <f>_xlfn.XLOOKUP(Patientsdetails9[[#This Row],[Patient_ID]],Hospitalvisits[Patient_ID],Hospitalvisits[Department])</f>
        <v>Orthopedics</v>
      </c>
      <c r="N723">
        <f>_xlfn.XLOOKUP(Patientsdetails9[[#This Row],[Patient_ID]],Financials[Patient_ID],Financials[Total_Bill_Amount])</f>
        <v>16863</v>
      </c>
      <c r="O723">
        <f>VLOOKUP(Patientsdetails9[[#This Row],[Patient_ID]],Financials[],5,FALSE)</f>
        <v>14580.958571958639</v>
      </c>
      <c r="P723">
        <f>VLOOKUP(Patientsdetails9[[#This Row],[Patient_ID]],Financials[],6,FALSE)</f>
        <v>2282.0414280413552</v>
      </c>
      <c r="Q723" t="str">
        <f>+_xlfn.XLOOKUP(Patientsdetails9[[#This Row],[Patient_ID]],Hospitalvisits[Patient_ID],Hospitalvisits[Hospital_Bed])</f>
        <v>Private Room</v>
      </c>
      <c r="R723">
        <f>_xlfn.XLOOKUP(Patientsdetails9[[#This Row],[Patient_ID]],Hospitalvisits[Patient_ID],Hospitalvisits[Doctor_ID])</f>
        <v>122</v>
      </c>
      <c r="S723" t="str">
        <f>_xlfn.XLOOKUP(Patientsdetails9[[#This Row],[Doctor ID]],Medicals[Doctor_ID],Medicals[Department])</f>
        <v>Neurology</v>
      </c>
      <c r="T723">
        <f>_xlfn.XLOOKUP(Patientsdetails9[[#This Row],[Doctor ID]],Medicals[Doctor_ID],Medicals[Nurse_to_Patient_Ratio])</f>
        <v>16</v>
      </c>
      <c r="U723">
        <f>IFERROR(_xlfn.XLOOKUP(Patientsdetails9[[#This Row],[Patient_ID]],Emergency[Patient_ID],Emergency[ER_Visit_ID]),"No Visit")</f>
        <v>449</v>
      </c>
    </row>
    <row r="724" spans="1:21">
      <c r="A724">
        <v>800</v>
      </c>
      <c r="B724" t="s">
        <v>813</v>
      </c>
      <c r="C724">
        <v>75</v>
      </c>
      <c r="D724" t="s">
        <v>12</v>
      </c>
      <c r="E724" t="s">
        <v>18</v>
      </c>
      <c r="F724">
        <v>29.329858693905859</v>
      </c>
      <c r="G724">
        <v>0</v>
      </c>
      <c r="H724">
        <v>3</v>
      </c>
      <c r="I724">
        <f>_xlfn.XLOOKUP(Patientsdetails9[[#This Row],[Patient_ID]],Hospitalvisits[Patient_ID],Hospitalvisits[Admission_Date])</f>
        <v>44760</v>
      </c>
      <c r="J724">
        <f>_xlfn.XLOOKUP(Patientsdetails9[[#This Row],[Patient_ID]],Hospitalvisits[Patient_ID],Hospitalvisits[Discharge_Date])</f>
        <v>44763</v>
      </c>
      <c r="K724">
        <f>Patientsdetails9[[#This Row],[Discharge Date]]-Patientsdetails9[[#This Row],[Admission Date]]</f>
        <v>3</v>
      </c>
      <c r="L724" t="str">
        <f>_xlfn.XLOOKUP(Patientsdetails9[[#This Row],[Patient_ID]],Hospitalvisits[Patient_ID],Hospitalvisits[Medical_Condition])</f>
        <v>Asthma</v>
      </c>
      <c r="M724" t="str">
        <f>_xlfn.XLOOKUP(Patientsdetails9[[#This Row],[Patient_ID]],Hospitalvisits[Patient_ID],Hospitalvisits[Department])</f>
        <v>Pediatrics</v>
      </c>
      <c r="N724">
        <f>_xlfn.XLOOKUP(Patientsdetails9[[#This Row],[Patient_ID]],Financials[Patient_ID],Financials[Total_Bill_Amount])</f>
        <v>13779</v>
      </c>
      <c r="O724">
        <f>VLOOKUP(Patientsdetails9[[#This Row],[Patient_ID]],Financials[],5,FALSE)</f>
        <v>8149.0567502388849</v>
      </c>
      <c r="P724">
        <f>VLOOKUP(Patientsdetails9[[#This Row],[Patient_ID]],Financials[],6,FALSE)</f>
        <v>5629.9432497611151</v>
      </c>
      <c r="Q724" t="str">
        <f>+_xlfn.XLOOKUP(Patientsdetails9[[#This Row],[Patient_ID]],Hospitalvisits[Patient_ID],Hospitalvisits[Hospital_Bed])</f>
        <v>General Ward</v>
      </c>
      <c r="R724">
        <f>_xlfn.XLOOKUP(Patientsdetails9[[#This Row],[Patient_ID]],Hospitalvisits[Patient_ID],Hospitalvisits[Doctor_ID])</f>
        <v>32</v>
      </c>
      <c r="S724" t="str">
        <f>_xlfn.XLOOKUP(Patientsdetails9[[#This Row],[Doctor ID]],Medicals[Doctor_ID],Medicals[Department])</f>
        <v>Neurology</v>
      </c>
      <c r="T724">
        <f>_xlfn.XLOOKUP(Patientsdetails9[[#This Row],[Doctor ID]],Medicals[Doctor_ID],Medicals[Nurse_to_Patient_Ratio])</f>
        <v>6</v>
      </c>
      <c r="U724">
        <f>IFERROR(_xlfn.XLOOKUP(Patientsdetails9[[#This Row],[Patient_ID]],Emergency[Patient_ID],Emergency[ER_Visit_ID]),"No Visit")</f>
        <v>68</v>
      </c>
    </row>
    <row r="725" spans="1:21">
      <c r="A725">
        <v>801</v>
      </c>
      <c r="B725" t="s">
        <v>814</v>
      </c>
      <c r="C725">
        <v>50</v>
      </c>
      <c r="D725" t="s">
        <v>12</v>
      </c>
      <c r="E725" t="s">
        <v>10</v>
      </c>
      <c r="F725">
        <v>19.51993812050506</v>
      </c>
      <c r="G725">
        <v>1</v>
      </c>
      <c r="H725">
        <v>4</v>
      </c>
      <c r="I725">
        <f>_xlfn.XLOOKUP(Patientsdetails9[[#This Row],[Patient_ID]],Hospitalvisits[Patient_ID],Hospitalvisits[Admission_Date])</f>
        <v>44770</v>
      </c>
      <c r="J725">
        <f>_xlfn.XLOOKUP(Patientsdetails9[[#This Row],[Patient_ID]],Hospitalvisits[Patient_ID],Hospitalvisits[Discharge_Date])</f>
        <v>44774</v>
      </c>
      <c r="K725">
        <f>Patientsdetails9[[#This Row],[Discharge Date]]-Patientsdetails9[[#This Row],[Admission Date]]</f>
        <v>4</v>
      </c>
      <c r="L725" t="str">
        <f>_xlfn.XLOOKUP(Patientsdetails9[[#This Row],[Patient_ID]],Hospitalvisits[Patient_ID],Hospitalvisits[Medical_Condition])</f>
        <v>Heart Attack (STEMI)</v>
      </c>
      <c r="M725" t="str">
        <f>_xlfn.XLOOKUP(Patientsdetails9[[#This Row],[Patient_ID]],Hospitalvisits[Patient_ID],Hospitalvisits[Department])</f>
        <v>Cardiology</v>
      </c>
      <c r="N725">
        <f>_xlfn.XLOOKUP(Patientsdetails9[[#This Row],[Patient_ID]],Financials[Patient_ID],Financials[Total_Bill_Amount])</f>
        <v>9955</v>
      </c>
      <c r="O725">
        <f>VLOOKUP(Patientsdetails9[[#This Row],[Patient_ID]],Financials[],5,FALSE)</f>
        <v>5317.4140975876026</v>
      </c>
      <c r="P725">
        <f>VLOOKUP(Patientsdetails9[[#This Row],[Patient_ID]],Financials[],6,FALSE)</f>
        <v>4637.5859024123974</v>
      </c>
      <c r="Q725" t="str">
        <f>+_xlfn.XLOOKUP(Patientsdetails9[[#This Row],[Patient_ID]],Hospitalvisits[Patient_ID],Hospitalvisits[Hospital_Bed])</f>
        <v>General Ward</v>
      </c>
      <c r="R725">
        <f>_xlfn.XLOOKUP(Patientsdetails9[[#This Row],[Patient_ID]],Hospitalvisits[Patient_ID],Hospitalvisits[Doctor_ID])</f>
        <v>26</v>
      </c>
      <c r="S725" t="str">
        <f>_xlfn.XLOOKUP(Patientsdetails9[[#This Row],[Doctor ID]],Medicals[Doctor_ID],Medicals[Department])</f>
        <v>Orthopedics</v>
      </c>
      <c r="T725">
        <f>_xlfn.XLOOKUP(Patientsdetails9[[#This Row],[Doctor ID]],Medicals[Doctor_ID],Medicals[Nurse_to_Patient_Ratio])</f>
        <v>5</v>
      </c>
      <c r="U725">
        <f>IFERROR(_xlfn.XLOOKUP(Patientsdetails9[[#This Row],[Patient_ID]],Emergency[Patient_ID],Emergency[ER_Visit_ID]),"No Visit")</f>
        <v>703</v>
      </c>
    </row>
    <row r="726" spans="1:21">
      <c r="A726">
        <v>802</v>
      </c>
      <c r="B726" t="s">
        <v>815</v>
      </c>
      <c r="C726">
        <v>8</v>
      </c>
      <c r="D726" t="s">
        <v>9</v>
      </c>
      <c r="E726" t="s">
        <v>18</v>
      </c>
      <c r="F726">
        <v>37.084196037051967</v>
      </c>
      <c r="G726">
        <v>5</v>
      </c>
      <c r="H726">
        <v>6</v>
      </c>
      <c r="I726">
        <f>_xlfn.XLOOKUP(Patientsdetails9[[#This Row],[Patient_ID]],Hospitalvisits[Patient_ID],Hospitalvisits[Admission_Date])</f>
        <v>44571</v>
      </c>
      <c r="J726">
        <f>_xlfn.XLOOKUP(Patientsdetails9[[#This Row],[Patient_ID]],Hospitalvisits[Patient_ID],Hospitalvisits[Discharge_Date])</f>
        <v>44574</v>
      </c>
      <c r="K726">
        <f>Patientsdetails9[[#This Row],[Discharge Date]]-Patientsdetails9[[#This Row],[Admission Date]]</f>
        <v>3</v>
      </c>
      <c r="L726" t="str">
        <f>_xlfn.XLOOKUP(Patientsdetails9[[#This Row],[Patient_ID]],Hospitalvisits[Patient_ID],Hospitalvisits[Medical_Condition])</f>
        <v>Internal Bleeding</v>
      </c>
      <c r="M726" t="str">
        <f>_xlfn.XLOOKUP(Patientsdetails9[[#This Row],[Patient_ID]],Hospitalvisits[Patient_ID],Hospitalvisits[Department])</f>
        <v>Emergency</v>
      </c>
      <c r="N726">
        <f>_xlfn.XLOOKUP(Patientsdetails9[[#This Row],[Patient_ID]],Financials[Patient_ID],Financials[Total_Bill_Amount])</f>
        <v>7019</v>
      </c>
      <c r="O726">
        <f>VLOOKUP(Patientsdetails9[[#This Row],[Patient_ID]],Financials[],5,FALSE)</f>
        <v>4585.8983749912568</v>
      </c>
      <c r="P726">
        <f>VLOOKUP(Patientsdetails9[[#This Row],[Patient_ID]],Financials[],6,FALSE)</f>
        <v>2433.1016250087432</v>
      </c>
      <c r="Q726" t="str">
        <f>+_xlfn.XLOOKUP(Patientsdetails9[[#This Row],[Patient_ID]],Hospitalvisits[Patient_ID],Hospitalvisits[Hospital_Bed])</f>
        <v>Semi-Private Room</v>
      </c>
      <c r="R726">
        <f>_xlfn.XLOOKUP(Patientsdetails9[[#This Row],[Patient_ID]],Hospitalvisits[Patient_ID],Hospitalvisits[Doctor_ID])</f>
        <v>164</v>
      </c>
      <c r="S726" t="str">
        <f>_xlfn.XLOOKUP(Patientsdetails9[[#This Row],[Doctor ID]],Medicals[Doctor_ID],Medicals[Department])</f>
        <v>Orthopedics</v>
      </c>
      <c r="T726">
        <f>_xlfn.XLOOKUP(Patientsdetails9[[#This Row],[Doctor ID]],Medicals[Doctor_ID],Medicals[Nurse_to_Patient_Ratio])</f>
        <v>7</v>
      </c>
      <c r="U726">
        <f>IFERROR(_xlfn.XLOOKUP(Patientsdetails9[[#This Row],[Patient_ID]],Emergency[Patient_ID],Emergency[ER_Visit_ID]),"No Visit")</f>
        <v>174</v>
      </c>
    </row>
    <row r="727" spans="1:21">
      <c r="A727">
        <v>803</v>
      </c>
      <c r="B727" t="s">
        <v>816</v>
      </c>
      <c r="C727">
        <v>20</v>
      </c>
      <c r="D727" t="s">
        <v>9</v>
      </c>
      <c r="E727" t="s">
        <v>16</v>
      </c>
      <c r="F727">
        <v>35.472002067443007</v>
      </c>
      <c r="G727">
        <v>0</v>
      </c>
      <c r="H727">
        <v>7</v>
      </c>
      <c r="I727">
        <f>_xlfn.XLOOKUP(Patientsdetails9[[#This Row],[Patient_ID]],Hospitalvisits[Patient_ID],Hospitalvisits[Admission_Date])</f>
        <v>44654</v>
      </c>
      <c r="J727">
        <f>_xlfn.XLOOKUP(Patientsdetails9[[#This Row],[Patient_ID]],Hospitalvisits[Patient_ID],Hospitalvisits[Discharge_Date])</f>
        <v>44658</v>
      </c>
      <c r="K727">
        <f>Patientsdetails9[[#This Row],[Discharge Date]]-Patientsdetails9[[#This Row],[Admission Date]]</f>
        <v>4</v>
      </c>
      <c r="L727" t="str">
        <f>_xlfn.XLOOKUP(Patientsdetails9[[#This Row],[Patient_ID]],Hospitalvisits[Patient_ID],Hospitalvisits[Medical_Condition])</f>
        <v>Seizures</v>
      </c>
      <c r="M727" t="str">
        <f>_xlfn.XLOOKUP(Patientsdetails9[[#This Row],[Patient_ID]],Hospitalvisits[Patient_ID],Hospitalvisits[Department])</f>
        <v>Neurology</v>
      </c>
      <c r="N727">
        <f>_xlfn.XLOOKUP(Patientsdetails9[[#This Row],[Patient_ID]],Financials[Patient_ID],Financials[Total_Bill_Amount])</f>
        <v>32555</v>
      </c>
      <c r="O727">
        <f>VLOOKUP(Patientsdetails9[[#This Row],[Patient_ID]],Financials[],5,FALSE)</f>
        <v>18596.304982258462</v>
      </c>
      <c r="P727">
        <f>VLOOKUP(Patientsdetails9[[#This Row],[Patient_ID]],Financials[],6,FALSE)</f>
        <v>13958.69501774154</v>
      </c>
      <c r="Q727" t="str">
        <f>+_xlfn.XLOOKUP(Patientsdetails9[[#This Row],[Patient_ID]],Hospitalvisits[Patient_ID],Hospitalvisits[Hospital_Bed])</f>
        <v>General Ward</v>
      </c>
      <c r="R727">
        <f>_xlfn.XLOOKUP(Patientsdetails9[[#This Row],[Patient_ID]],Hospitalvisits[Patient_ID],Hospitalvisits[Doctor_ID])</f>
        <v>157</v>
      </c>
      <c r="S727" t="str">
        <f>_xlfn.XLOOKUP(Patientsdetails9[[#This Row],[Doctor ID]],Medicals[Doctor_ID],Medicals[Department])</f>
        <v>Cardiology</v>
      </c>
      <c r="T727">
        <f>_xlfn.XLOOKUP(Patientsdetails9[[#This Row],[Doctor ID]],Medicals[Doctor_ID],Medicals[Nurse_to_Patient_Ratio])</f>
        <v>26</v>
      </c>
      <c r="U727">
        <f>IFERROR(_xlfn.XLOOKUP(Patientsdetails9[[#This Row],[Patient_ID]],Emergency[Patient_ID],Emergency[ER_Visit_ID]),"No Visit")</f>
        <v>724</v>
      </c>
    </row>
    <row r="728" spans="1:21">
      <c r="A728">
        <v>804</v>
      </c>
      <c r="B728" t="s">
        <v>817</v>
      </c>
      <c r="C728">
        <v>71</v>
      </c>
      <c r="D728" t="s">
        <v>9</v>
      </c>
      <c r="E728" t="s">
        <v>10</v>
      </c>
      <c r="F728">
        <v>17.12115976173807</v>
      </c>
      <c r="G728">
        <v>0</v>
      </c>
      <c r="H728">
        <v>2</v>
      </c>
      <c r="I728">
        <f>_xlfn.XLOOKUP(Patientsdetails9[[#This Row],[Patient_ID]],Hospitalvisits[Patient_ID],Hospitalvisits[Admission_Date])</f>
        <v>44857</v>
      </c>
      <c r="J728">
        <f>_xlfn.XLOOKUP(Patientsdetails9[[#This Row],[Patient_ID]],Hospitalvisits[Patient_ID],Hospitalvisits[Discharge_Date])</f>
        <v>44867</v>
      </c>
      <c r="K728">
        <f>Patientsdetails9[[#This Row],[Discharge Date]]-Patientsdetails9[[#This Row],[Admission Date]]</f>
        <v>10</v>
      </c>
      <c r="L728" t="str">
        <f>_xlfn.XLOOKUP(Patientsdetails9[[#This Row],[Patient_ID]],Hospitalvisits[Patient_ID],Hospitalvisits[Medical_Condition])</f>
        <v>Seizures</v>
      </c>
      <c r="M728" t="str">
        <f>_xlfn.XLOOKUP(Patientsdetails9[[#This Row],[Patient_ID]],Hospitalvisits[Patient_ID],Hospitalvisits[Department])</f>
        <v>Neurology</v>
      </c>
      <c r="N728">
        <f>_xlfn.XLOOKUP(Patientsdetails9[[#This Row],[Patient_ID]],Financials[Patient_ID],Financials[Total_Bill_Amount])</f>
        <v>11096</v>
      </c>
      <c r="O728">
        <f>VLOOKUP(Patientsdetails9[[#This Row],[Patient_ID]],Financials[],5,FALSE)</f>
        <v>8047.1318793245464</v>
      </c>
      <c r="P728">
        <f>VLOOKUP(Patientsdetails9[[#This Row],[Patient_ID]],Financials[],6,FALSE)</f>
        <v>3048.8681206754541</v>
      </c>
      <c r="Q728" t="str">
        <f>+_xlfn.XLOOKUP(Patientsdetails9[[#This Row],[Patient_ID]],Hospitalvisits[Patient_ID],Hospitalvisits[Hospital_Bed])</f>
        <v>Private Room</v>
      </c>
      <c r="R728">
        <f>_xlfn.XLOOKUP(Patientsdetails9[[#This Row],[Patient_ID]],Hospitalvisits[Patient_ID],Hospitalvisits[Doctor_ID])</f>
        <v>161</v>
      </c>
      <c r="S728" t="str">
        <f>_xlfn.XLOOKUP(Patientsdetails9[[#This Row],[Doctor ID]],Medicals[Doctor_ID],Medicals[Department])</f>
        <v>Pediatrics</v>
      </c>
      <c r="T728">
        <f>_xlfn.XLOOKUP(Patientsdetails9[[#This Row],[Doctor ID]],Medicals[Doctor_ID],Medicals[Nurse_to_Patient_Ratio])</f>
        <v>9</v>
      </c>
      <c r="U728" t="str">
        <f>IFERROR(_xlfn.XLOOKUP(Patientsdetails9[[#This Row],[Patient_ID]],Emergency[Patient_ID],Emergency[ER_Visit_ID]),"No Visit")</f>
        <v>No Visit</v>
      </c>
    </row>
    <row r="729" spans="1:21">
      <c r="A729">
        <v>805</v>
      </c>
      <c r="B729" t="s">
        <v>818</v>
      </c>
      <c r="C729">
        <v>89</v>
      </c>
      <c r="D729" t="s">
        <v>12</v>
      </c>
      <c r="E729" t="s">
        <v>16</v>
      </c>
      <c r="F729">
        <v>37.96366040422194</v>
      </c>
      <c r="G729">
        <v>3</v>
      </c>
      <c r="H729">
        <v>3</v>
      </c>
      <c r="I729">
        <f>_xlfn.XLOOKUP(Patientsdetails9[[#This Row],[Patient_ID]],Hospitalvisits[Patient_ID],Hospitalvisits[Admission_Date])</f>
        <v>44637</v>
      </c>
      <c r="J729">
        <f>_xlfn.XLOOKUP(Patientsdetails9[[#This Row],[Patient_ID]],Hospitalvisits[Patient_ID],Hospitalvisits[Discharge_Date])</f>
        <v>44642</v>
      </c>
      <c r="K729">
        <f>Patientsdetails9[[#This Row],[Discharge Date]]-Patientsdetails9[[#This Row],[Admission Date]]</f>
        <v>5</v>
      </c>
      <c r="L729" t="str">
        <f>_xlfn.XLOOKUP(Patientsdetails9[[#This Row],[Patient_ID]],Hospitalvisits[Patient_ID],Hospitalvisits[Medical_Condition])</f>
        <v>Heart Disease</v>
      </c>
      <c r="M729" t="str">
        <f>_xlfn.XLOOKUP(Patientsdetails9[[#This Row],[Patient_ID]],Hospitalvisits[Patient_ID],Hospitalvisits[Department])</f>
        <v>Cardiology</v>
      </c>
      <c r="N729">
        <f>_xlfn.XLOOKUP(Patientsdetails9[[#This Row],[Patient_ID]],Financials[Patient_ID],Financials[Total_Bill_Amount])</f>
        <v>18007</v>
      </c>
      <c r="O729">
        <f>VLOOKUP(Patientsdetails9[[#This Row],[Patient_ID]],Financials[],5,FALSE)</f>
        <v>10464.861641971989</v>
      </c>
      <c r="P729">
        <f>VLOOKUP(Patientsdetails9[[#This Row],[Patient_ID]],Financials[],6,FALSE)</f>
        <v>7542.1383580280144</v>
      </c>
      <c r="Q729" t="str">
        <f>+_xlfn.XLOOKUP(Patientsdetails9[[#This Row],[Patient_ID]],Hospitalvisits[Patient_ID],Hospitalvisits[Hospital_Bed])</f>
        <v>Semi-Private Room</v>
      </c>
      <c r="R729">
        <f>_xlfn.XLOOKUP(Patientsdetails9[[#This Row],[Patient_ID]],Hospitalvisits[Patient_ID],Hospitalvisits[Doctor_ID])</f>
        <v>6</v>
      </c>
      <c r="S729" t="str">
        <f>_xlfn.XLOOKUP(Patientsdetails9[[#This Row],[Doctor ID]],Medicals[Doctor_ID],Medicals[Department])</f>
        <v>Pediatrics</v>
      </c>
      <c r="T729">
        <f>_xlfn.XLOOKUP(Patientsdetails9[[#This Row],[Doctor ID]],Medicals[Doctor_ID],Medicals[Nurse_to_Patient_Ratio])</f>
        <v>5</v>
      </c>
      <c r="U729">
        <f>IFERROR(_xlfn.XLOOKUP(Patientsdetails9[[#This Row],[Patient_ID]],Emergency[Patient_ID],Emergency[ER_Visit_ID]),"No Visit")</f>
        <v>79</v>
      </c>
    </row>
    <row r="730" spans="1:21">
      <c r="A730">
        <v>806</v>
      </c>
      <c r="B730" t="s">
        <v>819</v>
      </c>
      <c r="C730">
        <v>68</v>
      </c>
      <c r="D730" t="s">
        <v>9</v>
      </c>
      <c r="E730" t="s">
        <v>13</v>
      </c>
      <c r="F730">
        <v>18.8252636450807</v>
      </c>
      <c r="G730">
        <v>5</v>
      </c>
      <c r="H730">
        <v>8</v>
      </c>
      <c r="I730">
        <f>_xlfn.XLOOKUP(Patientsdetails9[[#This Row],[Patient_ID]],Hospitalvisits[Patient_ID],Hospitalvisits[Admission_Date])</f>
        <v>44684</v>
      </c>
      <c r="J730">
        <f>_xlfn.XLOOKUP(Patientsdetails9[[#This Row],[Patient_ID]],Hospitalvisits[Patient_ID],Hospitalvisits[Discharge_Date])</f>
        <v>44689</v>
      </c>
      <c r="K730">
        <f>Patientsdetails9[[#This Row],[Discharge Date]]-Patientsdetails9[[#This Row],[Admission Date]]</f>
        <v>5</v>
      </c>
      <c r="L730" t="str">
        <f>_xlfn.XLOOKUP(Patientsdetails9[[#This Row],[Patient_ID]],Hospitalvisits[Patient_ID],Hospitalvisits[Medical_Condition])</f>
        <v>Severe Trauma</v>
      </c>
      <c r="M730" t="str">
        <f>_xlfn.XLOOKUP(Patientsdetails9[[#This Row],[Patient_ID]],Hospitalvisits[Patient_ID],Hospitalvisits[Department])</f>
        <v>Emergency</v>
      </c>
      <c r="N730">
        <f>_xlfn.XLOOKUP(Patientsdetails9[[#This Row],[Patient_ID]],Financials[Patient_ID],Financials[Total_Bill_Amount])</f>
        <v>12650</v>
      </c>
      <c r="O730">
        <f>VLOOKUP(Patientsdetails9[[#This Row],[Patient_ID]],Financials[],5,FALSE)</f>
        <v>7413.1474149649684</v>
      </c>
      <c r="P730">
        <f>VLOOKUP(Patientsdetails9[[#This Row],[Patient_ID]],Financials[],6,FALSE)</f>
        <v>5236.8525850350316</v>
      </c>
      <c r="Q730" t="str">
        <f>+_xlfn.XLOOKUP(Patientsdetails9[[#This Row],[Patient_ID]],Hospitalvisits[Patient_ID],Hospitalvisits[Hospital_Bed])</f>
        <v>General Ward</v>
      </c>
      <c r="R730">
        <f>_xlfn.XLOOKUP(Patientsdetails9[[#This Row],[Patient_ID]],Hospitalvisits[Patient_ID],Hospitalvisits[Doctor_ID])</f>
        <v>125</v>
      </c>
      <c r="S730" t="str">
        <f>_xlfn.XLOOKUP(Patientsdetails9[[#This Row],[Doctor ID]],Medicals[Doctor_ID],Medicals[Department])</f>
        <v>Cardiology</v>
      </c>
      <c r="T730">
        <f>_xlfn.XLOOKUP(Patientsdetails9[[#This Row],[Doctor ID]],Medicals[Doctor_ID],Medicals[Nurse_to_Patient_Ratio])</f>
        <v>27</v>
      </c>
      <c r="U730">
        <f>IFERROR(_xlfn.XLOOKUP(Patientsdetails9[[#This Row],[Patient_ID]],Emergency[Patient_ID],Emergency[ER_Visit_ID]),"No Visit")</f>
        <v>1070</v>
      </c>
    </row>
    <row r="731" spans="1:21">
      <c r="A731">
        <v>807</v>
      </c>
      <c r="B731" t="s">
        <v>820</v>
      </c>
      <c r="C731">
        <v>48</v>
      </c>
      <c r="D731" t="s">
        <v>9</v>
      </c>
      <c r="E731" t="s">
        <v>10</v>
      </c>
      <c r="F731">
        <v>39.116380668856131</v>
      </c>
      <c r="G731">
        <v>1</v>
      </c>
      <c r="H731">
        <v>6</v>
      </c>
      <c r="I731">
        <f>_xlfn.XLOOKUP(Patientsdetails9[[#This Row],[Patient_ID]],Hospitalvisits[Patient_ID],Hospitalvisits[Admission_Date])</f>
        <v>44614</v>
      </c>
      <c r="J731">
        <f>_xlfn.XLOOKUP(Patientsdetails9[[#This Row],[Patient_ID]],Hospitalvisits[Patient_ID],Hospitalvisits[Discharge_Date])</f>
        <v>44627</v>
      </c>
      <c r="K731">
        <f>Patientsdetails9[[#This Row],[Discharge Date]]-Patientsdetails9[[#This Row],[Admission Date]]</f>
        <v>13</v>
      </c>
      <c r="L731" t="str">
        <f>_xlfn.XLOOKUP(Patientsdetails9[[#This Row],[Patient_ID]],Hospitalvisits[Patient_ID],Hospitalvisits[Medical_Condition])</f>
        <v>Tumor</v>
      </c>
      <c r="M731" t="str">
        <f>_xlfn.XLOOKUP(Patientsdetails9[[#This Row],[Patient_ID]],Hospitalvisits[Patient_ID],Hospitalvisits[Department])</f>
        <v>Oncology</v>
      </c>
      <c r="N731">
        <f>_xlfn.XLOOKUP(Patientsdetails9[[#This Row],[Patient_ID]],Financials[Patient_ID],Financials[Total_Bill_Amount])</f>
        <v>11124</v>
      </c>
      <c r="O731">
        <f>VLOOKUP(Patientsdetails9[[#This Row],[Patient_ID]],Financials[],5,FALSE)</f>
        <v>6248.5565390959409</v>
      </c>
      <c r="P731">
        <f>VLOOKUP(Patientsdetails9[[#This Row],[Patient_ID]],Financials[],6,FALSE)</f>
        <v>4875.4434609040591</v>
      </c>
      <c r="Q731" t="str">
        <f>+_xlfn.XLOOKUP(Patientsdetails9[[#This Row],[Patient_ID]],Hospitalvisits[Patient_ID],Hospitalvisits[Hospital_Bed])</f>
        <v>Semi-Private Room</v>
      </c>
      <c r="R731">
        <f>_xlfn.XLOOKUP(Patientsdetails9[[#This Row],[Patient_ID]],Hospitalvisits[Patient_ID],Hospitalvisits[Doctor_ID])</f>
        <v>115</v>
      </c>
      <c r="S731" t="str">
        <f>_xlfn.XLOOKUP(Patientsdetails9[[#This Row],[Doctor ID]],Medicals[Doctor_ID],Medicals[Department])</f>
        <v>Oncology</v>
      </c>
      <c r="T731">
        <f>_xlfn.XLOOKUP(Patientsdetails9[[#This Row],[Doctor ID]],Medicals[Doctor_ID],Medicals[Nurse_to_Patient_Ratio])</f>
        <v>12</v>
      </c>
      <c r="U731">
        <f>IFERROR(_xlfn.XLOOKUP(Patientsdetails9[[#This Row],[Patient_ID]],Emergency[Patient_ID],Emergency[ER_Visit_ID]),"No Visit")</f>
        <v>936</v>
      </c>
    </row>
    <row r="732" spans="1:21">
      <c r="A732">
        <v>808</v>
      </c>
      <c r="B732" t="s">
        <v>821</v>
      </c>
      <c r="C732">
        <v>68</v>
      </c>
      <c r="D732" t="s">
        <v>9</v>
      </c>
      <c r="E732" t="s">
        <v>18</v>
      </c>
      <c r="F732">
        <v>16.11011867531877</v>
      </c>
      <c r="G732">
        <v>3</v>
      </c>
      <c r="H732">
        <v>7</v>
      </c>
      <c r="I732">
        <f>_xlfn.XLOOKUP(Patientsdetails9[[#This Row],[Patient_ID]],Hospitalvisits[Patient_ID],Hospitalvisits[Admission_Date])</f>
        <v>44732</v>
      </c>
      <c r="J732">
        <f>_xlfn.XLOOKUP(Patientsdetails9[[#This Row],[Patient_ID]],Hospitalvisits[Patient_ID],Hospitalvisits[Discharge_Date])</f>
        <v>44735</v>
      </c>
      <c r="K732">
        <f>Patientsdetails9[[#This Row],[Discharge Date]]-Patientsdetails9[[#This Row],[Admission Date]]</f>
        <v>3</v>
      </c>
      <c r="L732" t="str">
        <f>_xlfn.XLOOKUP(Patientsdetails9[[#This Row],[Patient_ID]],Hospitalvisits[Patient_ID],Hospitalvisits[Medical_Condition])</f>
        <v>Asthma</v>
      </c>
      <c r="M732" t="str">
        <f>_xlfn.XLOOKUP(Patientsdetails9[[#This Row],[Patient_ID]],Hospitalvisits[Patient_ID],Hospitalvisits[Department])</f>
        <v>Pediatrics</v>
      </c>
      <c r="N732">
        <f>_xlfn.XLOOKUP(Patientsdetails9[[#This Row],[Patient_ID]],Financials[Patient_ID],Financials[Total_Bill_Amount])</f>
        <v>21779</v>
      </c>
      <c r="O732">
        <f>VLOOKUP(Patientsdetails9[[#This Row],[Patient_ID]],Financials[],5,FALSE)</f>
        <v>11616.50312821861</v>
      </c>
      <c r="P732">
        <f>VLOOKUP(Patientsdetails9[[#This Row],[Patient_ID]],Financials[],6,FALSE)</f>
        <v>10162.49687178139</v>
      </c>
      <c r="Q732" t="str">
        <f>+_xlfn.XLOOKUP(Patientsdetails9[[#This Row],[Patient_ID]],Hospitalvisits[Patient_ID],Hospitalvisits[Hospital_Bed])</f>
        <v>Semi-Private Room</v>
      </c>
      <c r="R732">
        <f>_xlfn.XLOOKUP(Patientsdetails9[[#This Row],[Patient_ID]],Hospitalvisits[Patient_ID],Hospitalvisits[Doctor_ID])</f>
        <v>183</v>
      </c>
      <c r="S732" t="str">
        <f>_xlfn.XLOOKUP(Patientsdetails9[[#This Row],[Doctor ID]],Medicals[Doctor_ID],Medicals[Department])</f>
        <v>Emergency</v>
      </c>
      <c r="T732">
        <f>_xlfn.XLOOKUP(Patientsdetails9[[#This Row],[Doctor ID]],Medicals[Doctor_ID],Medicals[Nurse_to_Patient_Ratio])</f>
        <v>30</v>
      </c>
      <c r="U732">
        <f>IFERROR(_xlfn.XLOOKUP(Patientsdetails9[[#This Row],[Patient_ID]],Emergency[Patient_ID],Emergency[ER_Visit_ID]),"No Visit")</f>
        <v>308</v>
      </c>
    </row>
    <row r="733" spans="1:21">
      <c r="A733">
        <v>809</v>
      </c>
      <c r="B733" t="s">
        <v>822</v>
      </c>
      <c r="C733">
        <v>68</v>
      </c>
      <c r="D733" t="s">
        <v>9</v>
      </c>
      <c r="E733" t="s">
        <v>16</v>
      </c>
      <c r="F733">
        <v>17.015141684719971</v>
      </c>
      <c r="G733">
        <v>2</v>
      </c>
      <c r="H733">
        <v>4</v>
      </c>
      <c r="I733">
        <f>_xlfn.XLOOKUP(Patientsdetails9[[#This Row],[Patient_ID]],Hospitalvisits[Patient_ID],Hospitalvisits[Admission_Date])</f>
        <v>44767</v>
      </c>
      <c r="J733">
        <f>_xlfn.XLOOKUP(Patientsdetails9[[#This Row],[Patient_ID]],Hospitalvisits[Patient_ID],Hospitalvisits[Discharge_Date])</f>
        <v>44770</v>
      </c>
      <c r="K733">
        <f>Patientsdetails9[[#This Row],[Discharge Date]]-Patientsdetails9[[#This Row],[Admission Date]]</f>
        <v>3</v>
      </c>
      <c r="L733" t="str">
        <f>_xlfn.XLOOKUP(Patientsdetails9[[#This Row],[Patient_ID]],Hospitalvisits[Patient_ID],Hospitalvisits[Medical_Condition])</f>
        <v>Allergies</v>
      </c>
      <c r="M733" t="str">
        <f>_xlfn.XLOOKUP(Patientsdetails9[[#This Row],[Patient_ID]],Hospitalvisits[Patient_ID],Hospitalvisits[Department])</f>
        <v>Pediatrics</v>
      </c>
      <c r="N733">
        <f>_xlfn.XLOOKUP(Patientsdetails9[[#This Row],[Patient_ID]],Financials[Patient_ID],Financials[Total_Bill_Amount])</f>
        <v>10130</v>
      </c>
      <c r="O733">
        <f>VLOOKUP(Patientsdetails9[[#This Row],[Patient_ID]],Financials[],5,FALSE)</f>
        <v>6021.4529011994873</v>
      </c>
      <c r="P733">
        <f>VLOOKUP(Patientsdetails9[[#This Row],[Patient_ID]],Financials[],6,FALSE)</f>
        <v>4108.5470988005127</v>
      </c>
      <c r="Q733" t="str">
        <f>+_xlfn.XLOOKUP(Patientsdetails9[[#This Row],[Patient_ID]],Hospitalvisits[Patient_ID],Hospitalvisits[Hospital_Bed])</f>
        <v>ICU</v>
      </c>
      <c r="R733">
        <f>_xlfn.XLOOKUP(Patientsdetails9[[#This Row],[Patient_ID]],Hospitalvisits[Patient_ID],Hospitalvisits[Doctor_ID])</f>
        <v>8</v>
      </c>
      <c r="S733" t="str">
        <f>_xlfn.XLOOKUP(Patientsdetails9[[#This Row],[Doctor ID]],Medicals[Doctor_ID],Medicals[Department])</f>
        <v>Emergency</v>
      </c>
      <c r="T733">
        <f>_xlfn.XLOOKUP(Patientsdetails9[[#This Row],[Doctor ID]],Medicals[Doctor_ID],Medicals[Nurse_to_Patient_Ratio])</f>
        <v>18</v>
      </c>
      <c r="U733">
        <f>IFERROR(_xlfn.XLOOKUP(Patientsdetails9[[#This Row],[Patient_ID]],Emergency[Patient_ID],Emergency[ER_Visit_ID]),"No Visit")</f>
        <v>762</v>
      </c>
    </row>
    <row r="734" spans="1:21">
      <c r="A734">
        <v>810</v>
      </c>
      <c r="B734" t="s">
        <v>823</v>
      </c>
      <c r="C734">
        <v>4</v>
      </c>
      <c r="D734" t="s">
        <v>12</v>
      </c>
      <c r="E734" t="s">
        <v>16</v>
      </c>
      <c r="F734">
        <v>38.015291361213031</v>
      </c>
      <c r="G734">
        <v>0</v>
      </c>
      <c r="H734">
        <v>8</v>
      </c>
      <c r="I734">
        <f>_xlfn.XLOOKUP(Patientsdetails9[[#This Row],[Patient_ID]],Hospitalvisits[Patient_ID],Hospitalvisits[Admission_Date])</f>
        <v>45135</v>
      </c>
      <c r="J734">
        <f>_xlfn.XLOOKUP(Patientsdetails9[[#This Row],[Patient_ID]],Hospitalvisits[Patient_ID],Hospitalvisits[Discharge_Date])</f>
        <v>45147</v>
      </c>
      <c r="K734">
        <f>Patientsdetails9[[#This Row],[Discharge Date]]-Patientsdetails9[[#This Row],[Admission Date]]</f>
        <v>12</v>
      </c>
      <c r="L734" t="str">
        <f>_xlfn.XLOOKUP(Patientsdetails9[[#This Row],[Patient_ID]],Hospitalvisits[Patient_ID],Hospitalvisits[Medical_Condition])</f>
        <v>Seizures</v>
      </c>
      <c r="M734" t="str">
        <f>_xlfn.XLOOKUP(Patientsdetails9[[#This Row],[Patient_ID]],Hospitalvisits[Patient_ID],Hospitalvisits[Department])</f>
        <v>Neurology</v>
      </c>
      <c r="N734">
        <f>_xlfn.XLOOKUP(Patientsdetails9[[#This Row],[Patient_ID]],Financials[Patient_ID],Financials[Total_Bill_Amount])</f>
        <v>21035</v>
      </c>
      <c r="O734">
        <f>VLOOKUP(Patientsdetails9[[#This Row],[Patient_ID]],Financials[],5,FALSE)</f>
        <v>13620.125252710281</v>
      </c>
      <c r="P734">
        <f>VLOOKUP(Patientsdetails9[[#This Row],[Patient_ID]],Financials[],6,FALSE)</f>
        <v>7414.8747472897248</v>
      </c>
      <c r="Q734" t="str">
        <f>+_xlfn.XLOOKUP(Patientsdetails9[[#This Row],[Patient_ID]],Hospitalvisits[Patient_ID],Hospitalvisits[Hospital_Bed])</f>
        <v>Private Room</v>
      </c>
      <c r="R734">
        <f>_xlfn.XLOOKUP(Patientsdetails9[[#This Row],[Patient_ID]],Hospitalvisits[Patient_ID],Hospitalvisits[Doctor_ID])</f>
        <v>171</v>
      </c>
      <c r="S734" t="str">
        <f>_xlfn.XLOOKUP(Patientsdetails9[[#This Row],[Doctor ID]],Medicals[Doctor_ID],Medicals[Department])</f>
        <v>Pediatrics</v>
      </c>
      <c r="T734">
        <f>_xlfn.XLOOKUP(Patientsdetails9[[#This Row],[Doctor ID]],Medicals[Doctor_ID],Medicals[Nurse_to_Patient_Ratio])</f>
        <v>14</v>
      </c>
      <c r="U734">
        <f>IFERROR(_xlfn.XLOOKUP(Patientsdetails9[[#This Row],[Patient_ID]],Emergency[Patient_ID],Emergency[ER_Visit_ID]),"No Visit")</f>
        <v>477</v>
      </c>
    </row>
    <row r="735" spans="1:21">
      <c r="A735">
        <v>811</v>
      </c>
      <c r="B735" t="s">
        <v>824</v>
      </c>
      <c r="C735">
        <v>21</v>
      </c>
      <c r="D735" t="s">
        <v>12</v>
      </c>
      <c r="E735" t="s">
        <v>13</v>
      </c>
      <c r="F735">
        <v>38.983637309829327</v>
      </c>
      <c r="G735">
        <v>5</v>
      </c>
      <c r="H735">
        <v>9</v>
      </c>
      <c r="I735">
        <f>_xlfn.XLOOKUP(Patientsdetails9[[#This Row],[Patient_ID]],Hospitalvisits[Patient_ID],Hospitalvisits[Admission_Date])</f>
        <v>44593</v>
      </c>
      <c r="J735">
        <f>_xlfn.XLOOKUP(Patientsdetails9[[#This Row],[Patient_ID]],Hospitalvisits[Patient_ID],Hospitalvisits[Discharge_Date])</f>
        <v>44597</v>
      </c>
      <c r="K735">
        <f>Patientsdetails9[[#This Row],[Discharge Date]]-Patientsdetails9[[#This Row],[Admission Date]]</f>
        <v>4</v>
      </c>
      <c r="L735" t="str">
        <f>_xlfn.XLOOKUP(Patientsdetails9[[#This Row],[Patient_ID]],Hospitalvisits[Patient_ID],Hospitalvisits[Medical_Condition])</f>
        <v>Fracture</v>
      </c>
      <c r="M735" t="str">
        <f>_xlfn.XLOOKUP(Patientsdetails9[[#This Row],[Patient_ID]],Hospitalvisits[Patient_ID],Hospitalvisits[Department])</f>
        <v>Orthopedics</v>
      </c>
      <c r="N735">
        <f>_xlfn.XLOOKUP(Patientsdetails9[[#This Row],[Patient_ID]],Financials[Patient_ID],Financials[Total_Bill_Amount])</f>
        <v>7313</v>
      </c>
      <c r="O735">
        <f>VLOOKUP(Patientsdetails9[[#This Row],[Patient_ID]],Financials[],5,FALSE)</f>
        <v>6296.5138758310577</v>
      </c>
      <c r="P735">
        <f>VLOOKUP(Patientsdetails9[[#This Row],[Patient_ID]],Financials[],6,FALSE)</f>
        <v>1016.486124168942</v>
      </c>
      <c r="Q735" t="str">
        <f>+_xlfn.XLOOKUP(Patientsdetails9[[#This Row],[Patient_ID]],Hospitalvisits[Patient_ID],Hospitalvisits[Hospital_Bed])</f>
        <v>General Ward</v>
      </c>
      <c r="R735">
        <f>_xlfn.XLOOKUP(Patientsdetails9[[#This Row],[Patient_ID]],Hospitalvisits[Patient_ID],Hospitalvisits[Doctor_ID])</f>
        <v>195</v>
      </c>
      <c r="S735" t="str">
        <f>_xlfn.XLOOKUP(Patientsdetails9[[#This Row],[Doctor ID]],Medicals[Doctor_ID],Medicals[Department])</f>
        <v>Orthopedics</v>
      </c>
      <c r="T735">
        <f>_xlfn.XLOOKUP(Patientsdetails9[[#This Row],[Doctor ID]],Medicals[Doctor_ID],Medicals[Nurse_to_Patient_Ratio])</f>
        <v>11</v>
      </c>
      <c r="U735">
        <f>IFERROR(_xlfn.XLOOKUP(Patientsdetails9[[#This Row],[Patient_ID]],Emergency[Patient_ID],Emergency[ER_Visit_ID]),"No Visit")</f>
        <v>160</v>
      </c>
    </row>
    <row r="736" spans="1:21">
      <c r="A736">
        <v>812</v>
      </c>
      <c r="B736" t="s">
        <v>825</v>
      </c>
      <c r="C736">
        <v>87</v>
      </c>
      <c r="D736" t="s">
        <v>9</v>
      </c>
      <c r="E736" t="s">
        <v>10</v>
      </c>
      <c r="F736">
        <v>20.227287368921541</v>
      </c>
      <c r="G736">
        <v>2</v>
      </c>
      <c r="H736">
        <v>9</v>
      </c>
      <c r="I736">
        <f>_xlfn.XLOOKUP(Patientsdetails9[[#This Row],[Patient_ID]],Hospitalvisits[Patient_ID],Hospitalvisits[Admission_Date])</f>
        <v>44664</v>
      </c>
      <c r="J736">
        <f>_xlfn.XLOOKUP(Patientsdetails9[[#This Row],[Patient_ID]],Hospitalvisits[Patient_ID],Hospitalvisits[Discharge_Date])</f>
        <v>44676</v>
      </c>
      <c r="K736">
        <f>Patientsdetails9[[#This Row],[Discharge Date]]-Patientsdetails9[[#This Row],[Admission Date]]</f>
        <v>12</v>
      </c>
      <c r="L736" t="str">
        <f>_xlfn.XLOOKUP(Patientsdetails9[[#This Row],[Patient_ID]],Hospitalvisits[Patient_ID],Hospitalvisits[Medical_Condition])</f>
        <v>Stroke</v>
      </c>
      <c r="M736" t="str">
        <f>_xlfn.XLOOKUP(Patientsdetails9[[#This Row],[Patient_ID]],Hospitalvisits[Patient_ID],Hospitalvisits[Department])</f>
        <v>Neurology</v>
      </c>
      <c r="N736">
        <f>_xlfn.XLOOKUP(Patientsdetails9[[#This Row],[Patient_ID]],Financials[Patient_ID],Financials[Total_Bill_Amount])</f>
        <v>28701</v>
      </c>
      <c r="O736">
        <f>VLOOKUP(Patientsdetails9[[#This Row],[Patient_ID]],Financials[],5,FALSE)</f>
        <v>19451.13764738206</v>
      </c>
      <c r="P736">
        <f>VLOOKUP(Patientsdetails9[[#This Row],[Patient_ID]],Financials[],6,FALSE)</f>
        <v>9249.8623526179435</v>
      </c>
      <c r="Q736" t="str">
        <f>+_xlfn.XLOOKUP(Patientsdetails9[[#This Row],[Patient_ID]],Hospitalvisits[Patient_ID],Hospitalvisits[Hospital_Bed])</f>
        <v>Private Room</v>
      </c>
      <c r="R736">
        <f>_xlfn.XLOOKUP(Patientsdetails9[[#This Row],[Patient_ID]],Hospitalvisits[Patient_ID],Hospitalvisits[Doctor_ID])</f>
        <v>113</v>
      </c>
      <c r="S736" t="str">
        <f>_xlfn.XLOOKUP(Patientsdetails9[[#This Row],[Doctor ID]],Medicals[Doctor_ID],Medicals[Department])</f>
        <v>Cardiology</v>
      </c>
      <c r="T736">
        <f>_xlfn.XLOOKUP(Patientsdetails9[[#This Row],[Doctor ID]],Medicals[Doctor_ID],Medicals[Nurse_to_Patient_Ratio])</f>
        <v>16</v>
      </c>
      <c r="U736" t="str">
        <f>IFERROR(_xlfn.XLOOKUP(Patientsdetails9[[#This Row],[Patient_ID]],Emergency[Patient_ID],Emergency[ER_Visit_ID]),"No Visit")</f>
        <v>No Visit</v>
      </c>
    </row>
    <row r="737" spans="1:21">
      <c r="A737">
        <v>813</v>
      </c>
      <c r="B737" t="s">
        <v>826</v>
      </c>
      <c r="C737">
        <v>77</v>
      </c>
      <c r="D737" t="s">
        <v>12</v>
      </c>
      <c r="E737" t="s">
        <v>16</v>
      </c>
      <c r="F737">
        <v>20.737876495482279</v>
      </c>
      <c r="G737">
        <v>3</v>
      </c>
      <c r="H737">
        <v>6</v>
      </c>
      <c r="I737">
        <f>_xlfn.XLOOKUP(Patientsdetails9[[#This Row],[Patient_ID]],Hospitalvisits[Patient_ID],Hospitalvisits[Admission_Date])</f>
        <v>44811</v>
      </c>
      <c r="J737">
        <f>_xlfn.XLOOKUP(Patientsdetails9[[#This Row],[Patient_ID]],Hospitalvisits[Patient_ID],Hospitalvisits[Discharge_Date])</f>
        <v>44816</v>
      </c>
      <c r="K737">
        <f>Patientsdetails9[[#This Row],[Discharge Date]]-Patientsdetails9[[#This Row],[Admission Date]]</f>
        <v>5</v>
      </c>
      <c r="L737" t="str">
        <f>_xlfn.XLOOKUP(Patientsdetails9[[#This Row],[Patient_ID]],Hospitalvisits[Patient_ID],Hospitalvisits[Medical_Condition])</f>
        <v>Fracture</v>
      </c>
      <c r="M737" t="str">
        <f>_xlfn.XLOOKUP(Patientsdetails9[[#This Row],[Patient_ID]],Hospitalvisits[Patient_ID],Hospitalvisits[Department])</f>
        <v>Orthopedics</v>
      </c>
      <c r="N737">
        <f>_xlfn.XLOOKUP(Patientsdetails9[[#This Row],[Patient_ID]],Financials[Patient_ID],Financials[Total_Bill_Amount])</f>
        <v>46984</v>
      </c>
      <c r="O737">
        <f>VLOOKUP(Patientsdetails9[[#This Row],[Patient_ID]],Financials[],5,FALSE)</f>
        <v>31678.176565939069</v>
      </c>
      <c r="P737">
        <f>VLOOKUP(Patientsdetails9[[#This Row],[Patient_ID]],Financials[],6,FALSE)</f>
        <v>15305.823434060931</v>
      </c>
      <c r="Q737" t="str">
        <f>+_xlfn.XLOOKUP(Patientsdetails9[[#This Row],[Patient_ID]],Hospitalvisits[Patient_ID],Hospitalvisits[Hospital_Bed])</f>
        <v>Semi-Private Room</v>
      </c>
      <c r="R737">
        <f>_xlfn.XLOOKUP(Patientsdetails9[[#This Row],[Patient_ID]],Hospitalvisits[Patient_ID],Hospitalvisits[Doctor_ID])</f>
        <v>113</v>
      </c>
      <c r="S737" t="str">
        <f>_xlfn.XLOOKUP(Patientsdetails9[[#This Row],[Doctor ID]],Medicals[Doctor_ID],Medicals[Department])</f>
        <v>Cardiology</v>
      </c>
      <c r="T737">
        <f>_xlfn.XLOOKUP(Patientsdetails9[[#This Row],[Doctor ID]],Medicals[Doctor_ID],Medicals[Nurse_to_Patient_Ratio])</f>
        <v>16</v>
      </c>
      <c r="U737">
        <f>IFERROR(_xlfn.XLOOKUP(Patientsdetails9[[#This Row],[Patient_ID]],Emergency[Patient_ID],Emergency[ER_Visit_ID]),"No Visit")</f>
        <v>440</v>
      </c>
    </row>
    <row r="738" spans="1:21">
      <c r="A738">
        <v>814</v>
      </c>
      <c r="B738" t="s">
        <v>827</v>
      </c>
      <c r="C738">
        <v>72</v>
      </c>
      <c r="D738" t="s">
        <v>12</v>
      </c>
      <c r="E738" t="s">
        <v>16</v>
      </c>
      <c r="F738">
        <v>22.57536706106012</v>
      </c>
      <c r="G738">
        <v>0</v>
      </c>
      <c r="H738">
        <v>2</v>
      </c>
      <c r="I738">
        <f>_xlfn.XLOOKUP(Patientsdetails9[[#This Row],[Patient_ID]],Hospitalvisits[Patient_ID],Hospitalvisits[Admission_Date])</f>
        <v>45020</v>
      </c>
      <c r="J738">
        <f>_xlfn.XLOOKUP(Patientsdetails9[[#This Row],[Patient_ID]],Hospitalvisits[Patient_ID],Hospitalvisits[Discharge_Date])</f>
        <v>45026</v>
      </c>
      <c r="K738">
        <f>Patientsdetails9[[#This Row],[Discharge Date]]-Patientsdetails9[[#This Row],[Admission Date]]</f>
        <v>6</v>
      </c>
      <c r="L738" t="str">
        <f>_xlfn.XLOOKUP(Patientsdetails9[[#This Row],[Patient_ID]],Hospitalvisits[Patient_ID],Hospitalvisits[Medical_Condition])</f>
        <v>Heart Attack (STEMI)</v>
      </c>
      <c r="M738" t="str">
        <f>_xlfn.XLOOKUP(Patientsdetails9[[#This Row],[Patient_ID]],Hospitalvisits[Patient_ID],Hospitalvisits[Department])</f>
        <v>Cardiology</v>
      </c>
      <c r="N738">
        <f>_xlfn.XLOOKUP(Patientsdetails9[[#This Row],[Patient_ID]],Financials[Patient_ID],Financials[Total_Bill_Amount])</f>
        <v>12903</v>
      </c>
      <c r="O738">
        <f>VLOOKUP(Patientsdetails9[[#This Row],[Patient_ID]],Financials[],5,FALSE)</f>
        <v>10357.448700186111</v>
      </c>
      <c r="P738">
        <f>VLOOKUP(Patientsdetails9[[#This Row],[Patient_ID]],Financials[],6,FALSE)</f>
        <v>2545.551299813887</v>
      </c>
      <c r="Q738" t="str">
        <f>+_xlfn.XLOOKUP(Patientsdetails9[[#This Row],[Patient_ID]],Hospitalvisits[Patient_ID],Hospitalvisits[Hospital_Bed])</f>
        <v>General Ward</v>
      </c>
      <c r="R738">
        <f>_xlfn.XLOOKUP(Patientsdetails9[[#This Row],[Patient_ID]],Hospitalvisits[Patient_ID],Hospitalvisits[Doctor_ID])</f>
        <v>63</v>
      </c>
      <c r="S738" t="str">
        <f>_xlfn.XLOOKUP(Patientsdetails9[[#This Row],[Doctor ID]],Medicals[Doctor_ID],Medicals[Department])</f>
        <v>Oncology</v>
      </c>
      <c r="T738">
        <f>_xlfn.XLOOKUP(Patientsdetails9[[#This Row],[Doctor ID]],Medicals[Doctor_ID],Medicals[Nurse_to_Patient_Ratio])</f>
        <v>29</v>
      </c>
      <c r="U738">
        <f>IFERROR(_xlfn.XLOOKUP(Patientsdetails9[[#This Row],[Patient_ID]],Emergency[Patient_ID],Emergency[ER_Visit_ID]),"No Visit")</f>
        <v>300</v>
      </c>
    </row>
    <row r="739" spans="1:21">
      <c r="A739">
        <v>815</v>
      </c>
      <c r="B739" t="s">
        <v>828</v>
      </c>
      <c r="C739">
        <v>36</v>
      </c>
      <c r="D739" t="s">
        <v>12</v>
      </c>
      <c r="E739" t="s">
        <v>16</v>
      </c>
      <c r="F739">
        <v>32.905689530236977</v>
      </c>
      <c r="G739">
        <v>3</v>
      </c>
      <c r="H739">
        <v>7</v>
      </c>
      <c r="I739">
        <f>_xlfn.XLOOKUP(Patientsdetails9[[#This Row],[Patient_ID]],Hospitalvisits[Patient_ID],Hospitalvisits[Admission_Date])</f>
        <v>44717</v>
      </c>
      <c r="J739">
        <f>_xlfn.XLOOKUP(Patientsdetails9[[#This Row],[Patient_ID]],Hospitalvisits[Patient_ID],Hospitalvisits[Discharge_Date])</f>
        <v>44722</v>
      </c>
      <c r="K739">
        <f>Patientsdetails9[[#This Row],[Discharge Date]]-Patientsdetails9[[#This Row],[Admission Date]]</f>
        <v>5</v>
      </c>
      <c r="L739" t="str">
        <f>_xlfn.XLOOKUP(Patientsdetails9[[#This Row],[Patient_ID]],Hospitalvisits[Patient_ID],Hospitalvisits[Medical_Condition])</f>
        <v>Fracture</v>
      </c>
      <c r="M739" t="str">
        <f>_xlfn.XLOOKUP(Patientsdetails9[[#This Row],[Patient_ID]],Hospitalvisits[Patient_ID],Hospitalvisits[Department])</f>
        <v>Orthopedics</v>
      </c>
      <c r="N739">
        <f>_xlfn.XLOOKUP(Patientsdetails9[[#This Row],[Patient_ID]],Financials[Patient_ID],Financials[Total_Bill_Amount])</f>
        <v>34507</v>
      </c>
      <c r="O739">
        <f>VLOOKUP(Patientsdetails9[[#This Row],[Patient_ID]],Financials[],5,FALSE)</f>
        <v>29051.36141660417</v>
      </c>
      <c r="P739">
        <f>VLOOKUP(Patientsdetails9[[#This Row],[Patient_ID]],Financials[],6,FALSE)</f>
        <v>5455.6385833958266</v>
      </c>
      <c r="Q739" t="str">
        <f>+_xlfn.XLOOKUP(Patientsdetails9[[#This Row],[Patient_ID]],Hospitalvisits[Patient_ID],Hospitalvisits[Hospital_Bed])</f>
        <v>Private Room</v>
      </c>
      <c r="R739">
        <f>_xlfn.XLOOKUP(Patientsdetails9[[#This Row],[Patient_ID]],Hospitalvisits[Patient_ID],Hospitalvisits[Doctor_ID])</f>
        <v>10</v>
      </c>
      <c r="S739" t="str">
        <f>_xlfn.XLOOKUP(Patientsdetails9[[#This Row],[Doctor ID]],Medicals[Doctor_ID],Medicals[Department])</f>
        <v>Oncology</v>
      </c>
      <c r="T739">
        <f>_xlfn.XLOOKUP(Patientsdetails9[[#This Row],[Doctor ID]],Medicals[Doctor_ID],Medicals[Nurse_to_Patient_Ratio])</f>
        <v>10</v>
      </c>
      <c r="U739" t="str">
        <f>IFERROR(_xlfn.XLOOKUP(Patientsdetails9[[#This Row],[Patient_ID]],Emergency[Patient_ID],Emergency[ER_Visit_ID]),"No Visit")</f>
        <v>No Visit</v>
      </c>
    </row>
    <row r="740" spans="1:21">
      <c r="A740">
        <v>816</v>
      </c>
      <c r="B740" t="s">
        <v>829</v>
      </c>
      <c r="C740">
        <v>28</v>
      </c>
      <c r="D740" t="s">
        <v>9</v>
      </c>
      <c r="E740" t="s">
        <v>10</v>
      </c>
      <c r="F740">
        <v>25.75875452718163</v>
      </c>
      <c r="G740">
        <v>5</v>
      </c>
      <c r="H740">
        <v>1</v>
      </c>
      <c r="I740">
        <f>_xlfn.XLOOKUP(Patientsdetails9[[#This Row],[Patient_ID]],Hospitalvisits[Patient_ID],Hospitalvisits[Admission_Date])</f>
        <v>45089</v>
      </c>
      <c r="J740">
        <f>_xlfn.XLOOKUP(Patientsdetails9[[#This Row],[Patient_ID]],Hospitalvisits[Patient_ID],Hospitalvisits[Discharge_Date])</f>
        <v>45094</v>
      </c>
      <c r="K740">
        <f>Patientsdetails9[[#This Row],[Discharge Date]]-Patientsdetails9[[#This Row],[Admission Date]]</f>
        <v>5</v>
      </c>
      <c r="L740" t="str">
        <f>_xlfn.XLOOKUP(Patientsdetails9[[#This Row],[Patient_ID]],Hospitalvisits[Patient_ID],Hospitalvisits[Medical_Condition])</f>
        <v>Hypertension</v>
      </c>
      <c r="M740" t="str">
        <f>_xlfn.XLOOKUP(Patientsdetails9[[#This Row],[Patient_ID]],Hospitalvisits[Patient_ID],Hospitalvisits[Department])</f>
        <v>Cardiology</v>
      </c>
      <c r="N740">
        <f>_xlfn.XLOOKUP(Patientsdetails9[[#This Row],[Patient_ID]],Financials[Patient_ID],Financials[Total_Bill_Amount])</f>
        <v>12304</v>
      </c>
      <c r="O740">
        <f>VLOOKUP(Patientsdetails9[[#This Row],[Patient_ID]],Financials[],5,FALSE)</f>
        <v>9220.4393430752007</v>
      </c>
      <c r="P740">
        <f>VLOOKUP(Patientsdetails9[[#This Row],[Patient_ID]],Financials[],6,FALSE)</f>
        <v>3083.5606569247989</v>
      </c>
      <c r="Q740" t="str">
        <f>+_xlfn.XLOOKUP(Patientsdetails9[[#This Row],[Patient_ID]],Hospitalvisits[Patient_ID],Hospitalvisits[Hospital_Bed])</f>
        <v>ICU</v>
      </c>
      <c r="R740">
        <f>_xlfn.XLOOKUP(Patientsdetails9[[#This Row],[Patient_ID]],Hospitalvisits[Patient_ID],Hospitalvisits[Doctor_ID])</f>
        <v>37</v>
      </c>
      <c r="S740" t="str">
        <f>_xlfn.XLOOKUP(Patientsdetails9[[#This Row],[Doctor ID]],Medicals[Doctor_ID],Medicals[Department])</f>
        <v>Neurology</v>
      </c>
      <c r="T740">
        <f>_xlfn.XLOOKUP(Patientsdetails9[[#This Row],[Doctor ID]],Medicals[Doctor_ID],Medicals[Nurse_to_Patient_Ratio])</f>
        <v>11</v>
      </c>
      <c r="U740">
        <f>IFERROR(_xlfn.XLOOKUP(Patientsdetails9[[#This Row],[Patient_ID]],Emergency[Patient_ID],Emergency[ER_Visit_ID]),"No Visit")</f>
        <v>1138</v>
      </c>
    </row>
    <row r="741" spans="1:21">
      <c r="A741">
        <v>817</v>
      </c>
      <c r="B741" t="s">
        <v>830</v>
      </c>
      <c r="C741">
        <v>72</v>
      </c>
      <c r="D741" t="s">
        <v>9</v>
      </c>
      <c r="E741" t="s">
        <v>18</v>
      </c>
      <c r="F741">
        <v>31.521293535297261</v>
      </c>
      <c r="G741">
        <v>0</v>
      </c>
      <c r="H741">
        <v>8</v>
      </c>
      <c r="I741">
        <f>_xlfn.XLOOKUP(Patientsdetails9[[#This Row],[Patient_ID]],Hospitalvisits[Patient_ID],Hospitalvisits[Admission_Date])</f>
        <v>44851</v>
      </c>
      <c r="J741">
        <f>_xlfn.XLOOKUP(Patientsdetails9[[#This Row],[Patient_ID]],Hospitalvisits[Patient_ID],Hospitalvisits[Discharge_Date])</f>
        <v>44853</v>
      </c>
      <c r="K741">
        <f>Patientsdetails9[[#This Row],[Discharge Date]]-Patientsdetails9[[#This Row],[Admission Date]]</f>
        <v>2</v>
      </c>
      <c r="L741" t="str">
        <f>_xlfn.XLOOKUP(Patientsdetails9[[#This Row],[Patient_ID]],Hospitalvisits[Patient_ID],Hospitalvisits[Medical_Condition])</f>
        <v>Arthritis</v>
      </c>
      <c r="M741" t="str">
        <f>_xlfn.XLOOKUP(Patientsdetails9[[#This Row],[Patient_ID]],Hospitalvisits[Patient_ID],Hospitalvisits[Department])</f>
        <v>Orthopedics</v>
      </c>
      <c r="N741">
        <f>_xlfn.XLOOKUP(Patientsdetails9[[#This Row],[Patient_ID]],Financials[Patient_ID],Financials[Total_Bill_Amount])</f>
        <v>6526</v>
      </c>
      <c r="O741">
        <f>VLOOKUP(Patientsdetails9[[#This Row],[Patient_ID]],Financials[],5,FALSE)</f>
        <v>4810.3413384285177</v>
      </c>
      <c r="P741">
        <f>VLOOKUP(Patientsdetails9[[#This Row],[Patient_ID]],Financials[],6,FALSE)</f>
        <v>1715.6586615714821</v>
      </c>
      <c r="Q741" t="str">
        <f>+_xlfn.XLOOKUP(Patientsdetails9[[#This Row],[Patient_ID]],Hospitalvisits[Patient_ID],Hospitalvisits[Hospital_Bed])</f>
        <v>General Ward</v>
      </c>
      <c r="R741">
        <f>_xlfn.XLOOKUP(Patientsdetails9[[#This Row],[Patient_ID]],Hospitalvisits[Patient_ID],Hospitalvisits[Doctor_ID])</f>
        <v>178</v>
      </c>
      <c r="S741" t="str">
        <f>_xlfn.XLOOKUP(Patientsdetails9[[#This Row],[Doctor ID]],Medicals[Doctor_ID],Medicals[Department])</f>
        <v>Neurology</v>
      </c>
      <c r="T741">
        <f>_xlfn.XLOOKUP(Patientsdetails9[[#This Row],[Doctor ID]],Medicals[Doctor_ID],Medicals[Nurse_to_Patient_Ratio])</f>
        <v>21</v>
      </c>
      <c r="U741">
        <f>IFERROR(_xlfn.XLOOKUP(Patientsdetails9[[#This Row],[Patient_ID]],Emergency[Patient_ID],Emergency[ER_Visit_ID]),"No Visit")</f>
        <v>126</v>
      </c>
    </row>
    <row r="742" spans="1:21">
      <c r="A742">
        <v>818</v>
      </c>
      <c r="B742" t="s">
        <v>831</v>
      </c>
      <c r="C742">
        <v>13</v>
      </c>
      <c r="D742" t="s">
        <v>12</v>
      </c>
      <c r="E742" t="s">
        <v>13</v>
      </c>
      <c r="F742">
        <v>26.758263639581571</v>
      </c>
      <c r="G742">
        <v>0</v>
      </c>
      <c r="H742">
        <v>2</v>
      </c>
      <c r="I742">
        <f>_xlfn.XLOOKUP(Patientsdetails9[[#This Row],[Patient_ID]],Hospitalvisits[Patient_ID],Hospitalvisits[Admission_Date])</f>
        <v>44995</v>
      </c>
      <c r="J742">
        <f>_xlfn.XLOOKUP(Patientsdetails9[[#This Row],[Patient_ID]],Hospitalvisits[Patient_ID],Hospitalvisits[Discharge_Date])</f>
        <v>44996</v>
      </c>
      <c r="K742">
        <f>Patientsdetails9[[#This Row],[Discharge Date]]-Patientsdetails9[[#This Row],[Admission Date]]</f>
        <v>1</v>
      </c>
      <c r="L742" t="str">
        <f>_xlfn.XLOOKUP(Patientsdetails9[[#This Row],[Patient_ID]],Hospitalvisits[Patient_ID],Hospitalvisits[Medical_Condition])</f>
        <v>Allergies</v>
      </c>
      <c r="M742" t="str">
        <f>_xlfn.XLOOKUP(Patientsdetails9[[#This Row],[Patient_ID]],Hospitalvisits[Patient_ID],Hospitalvisits[Department])</f>
        <v>Pediatrics</v>
      </c>
      <c r="N742">
        <f>_xlfn.XLOOKUP(Patientsdetails9[[#This Row],[Patient_ID]],Financials[Patient_ID],Financials[Total_Bill_Amount])</f>
        <v>3727</v>
      </c>
      <c r="O742">
        <f>VLOOKUP(Patientsdetails9[[#This Row],[Patient_ID]],Financials[],5,FALSE)</f>
        <v>2725.144427552063</v>
      </c>
      <c r="P742">
        <f>VLOOKUP(Patientsdetails9[[#This Row],[Patient_ID]],Financials[],6,FALSE)</f>
        <v>1001.855572447937</v>
      </c>
      <c r="Q742" t="str">
        <f>+_xlfn.XLOOKUP(Patientsdetails9[[#This Row],[Patient_ID]],Hospitalvisits[Patient_ID],Hospitalvisits[Hospital_Bed])</f>
        <v>Semi-Private Room</v>
      </c>
      <c r="R742">
        <f>_xlfn.XLOOKUP(Patientsdetails9[[#This Row],[Patient_ID]],Hospitalvisits[Patient_ID],Hospitalvisits[Doctor_ID])</f>
        <v>163</v>
      </c>
      <c r="S742" t="str">
        <f>_xlfn.XLOOKUP(Patientsdetails9[[#This Row],[Doctor ID]],Medicals[Doctor_ID],Medicals[Department])</f>
        <v>Orthopedics</v>
      </c>
      <c r="T742">
        <f>_xlfn.XLOOKUP(Patientsdetails9[[#This Row],[Doctor ID]],Medicals[Doctor_ID],Medicals[Nurse_to_Patient_Ratio])</f>
        <v>13</v>
      </c>
      <c r="U742">
        <f>IFERROR(_xlfn.XLOOKUP(Patientsdetails9[[#This Row],[Patient_ID]],Emergency[Patient_ID],Emergency[ER_Visit_ID]),"No Visit")</f>
        <v>858</v>
      </c>
    </row>
    <row r="743" spans="1:21">
      <c r="A743">
        <v>819</v>
      </c>
      <c r="B743" t="s">
        <v>832</v>
      </c>
      <c r="C743">
        <v>67</v>
      </c>
      <c r="D743" t="s">
        <v>9</v>
      </c>
      <c r="E743" t="s">
        <v>18</v>
      </c>
      <c r="F743">
        <v>24.7585289035645</v>
      </c>
      <c r="G743">
        <v>5</v>
      </c>
      <c r="H743">
        <v>10</v>
      </c>
      <c r="I743">
        <f>_xlfn.XLOOKUP(Patientsdetails9[[#This Row],[Patient_ID]],Hospitalvisits[Patient_ID],Hospitalvisits[Admission_Date])</f>
        <v>44664</v>
      </c>
      <c r="J743">
        <f>_xlfn.XLOOKUP(Patientsdetails9[[#This Row],[Patient_ID]],Hospitalvisits[Patient_ID],Hospitalvisits[Discharge_Date])</f>
        <v>44667</v>
      </c>
      <c r="K743">
        <f>Patientsdetails9[[#This Row],[Discharge Date]]-Patientsdetails9[[#This Row],[Admission Date]]</f>
        <v>3</v>
      </c>
      <c r="L743" t="str">
        <f>_xlfn.XLOOKUP(Patientsdetails9[[#This Row],[Patient_ID]],Hospitalvisits[Patient_ID],Hospitalvisits[Medical_Condition])</f>
        <v>Heart Disease</v>
      </c>
      <c r="M743" t="str">
        <f>_xlfn.XLOOKUP(Patientsdetails9[[#This Row],[Patient_ID]],Hospitalvisits[Patient_ID],Hospitalvisits[Department])</f>
        <v>Cardiology</v>
      </c>
      <c r="N743">
        <f>_xlfn.XLOOKUP(Patientsdetails9[[#This Row],[Patient_ID]],Financials[Patient_ID],Financials[Total_Bill_Amount])</f>
        <v>26879</v>
      </c>
      <c r="O743">
        <f>VLOOKUP(Patientsdetails9[[#This Row],[Patient_ID]],Financials[],5,FALSE)</f>
        <v>16213.94738133624</v>
      </c>
      <c r="P743">
        <f>VLOOKUP(Patientsdetails9[[#This Row],[Patient_ID]],Financials[],6,FALSE)</f>
        <v>10665.05261866376</v>
      </c>
      <c r="Q743" t="str">
        <f>+_xlfn.XLOOKUP(Patientsdetails9[[#This Row],[Patient_ID]],Hospitalvisits[Patient_ID],Hospitalvisits[Hospital_Bed])</f>
        <v>Private Room</v>
      </c>
      <c r="R743">
        <f>_xlfn.XLOOKUP(Patientsdetails9[[#This Row],[Patient_ID]],Hospitalvisits[Patient_ID],Hospitalvisits[Doctor_ID])</f>
        <v>114</v>
      </c>
      <c r="S743" t="str">
        <f>_xlfn.XLOOKUP(Patientsdetails9[[#This Row],[Doctor ID]],Medicals[Doctor_ID],Medicals[Department])</f>
        <v>Orthopedics</v>
      </c>
      <c r="T743">
        <f>_xlfn.XLOOKUP(Patientsdetails9[[#This Row],[Doctor ID]],Medicals[Doctor_ID],Medicals[Nurse_to_Patient_Ratio])</f>
        <v>26</v>
      </c>
      <c r="U743">
        <f>IFERROR(_xlfn.XLOOKUP(Patientsdetails9[[#This Row],[Patient_ID]],Emergency[Patient_ID],Emergency[ER_Visit_ID]),"No Visit")</f>
        <v>567</v>
      </c>
    </row>
    <row r="744" spans="1:21">
      <c r="A744">
        <v>820</v>
      </c>
      <c r="B744" t="s">
        <v>833</v>
      </c>
      <c r="C744">
        <v>11</v>
      </c>
      <c r="D744" t="s">
        <v>9</v>
      </c>
      <c r="E744" t="s">
        <v>18</v>
      </c>
      <c r="F744">
        <v>32.317295928525482</v>
      </c>
      <c r="G744">
        <v>4</v>
      </c>
      <c r="H744">
        <v>8</v>
      </c>
      <c r="I744">
        <f>_xlfn.XLOOKUP(Patientsdetails9[[#This Row],[Patient_ID]],Hospitalvisits[Patient_ID],Hospitalvisits[Admission_Date])</f>
        <v>44668</v>
      </c>
      <c r="J744">
        <f>_xlfn.XLOOKUP(Patientsdetails9[[#This Row],[Patient_ID]],Hospitalvisits[Patient_ID],Hospitalvisits[Discharge_Date])</f>
        <v>44678</v>
      </c>
      <c r="K744">
        <f>Patientsdetails9[[#This Row],[Discharge Date]]-Patientsdetails9[[#This Row],[Admission Date]]</f>
        <v>10</v>
      </c>
      <c r="L744" t="str">
        <f>_xlfn.XLOOKUP(Patientsdetails9[[#This Row],[Patient_ID]],Hospitalvisits[Patient_ID],Hospitalvisits[Medical_Condition])</f>
        <v>Stroke</v>
      </c>
      <c r="M744" t="str">
        <f>_xlfn.XLOOKUP(Patientsdetails9[[#This Row],[Patient_ID]],Hospitalvisits[Patient_ID],Hospitalvisits[Department])</f>
        <v>Neurology</v>
      </c>
      <c r="N744">
        <f>_xlfn.XLOOKUP(Patientsdetails9[[#This Row],[Patient_ID]],Financials[Patient_ID],Financials[Total_Bill_Amount])</f>
        <v>17612</v>
      </c>
      <c r="O744">
        <f>VLOOKUP(Patientsdetails9[[#This Row],[Patient_ID]],Financials[],5,FALSE)</f>
        <v>10740.446111179759</v>
      </c>
      <c r="P744">
        <f>VLOOKUP(Patientsdetails9[[#This Row],[Patient_ID]],Financials[],6,FALSE)</f>
        <v>6871.5538888202427</v>
      </c>
      <c r="Q744" t="str">
        <f>+_xlfn.XLOOKUP(Patientsdetails9[[#This Row],[Patient_ID]],Hospitalvisits[Patient_ID],Hospitalvisits[Hospital_Bed])</f>
        <v>Private Room</v>
      </c>
      <c r="R744">
        <f>_xlfn.XLOOKUP(Patientsdetails9[[#This Row],[Patient_ID]],Hospitalvisits[Patient_ID],Hospitalvisits[Doctor_ID])</f>
        <v>6</v>
      </c>
      <c r="S744" t="str">
        <f>_xlfn.XLOOKUP(Patientsdetails9[[#This Row],[Doctor ID]],Medicals[Doctor_ID],Medicals[Department])</f>
        <v>Pediatrics</v>
      </c>
      <c r="T744">
        <f>_xlfn.XLOOKUP(Patientsdetails9[[#This Row],[Doctor ID]],Medicals[Doctor_ID],Medicals[Nurse_to_Patient_Ratio])</f>
        <v>5</v>
      </c>
      <c r="U744">
        <f>IFERROR(_xlfn.XLOOKUP(Patientsdetails9[[#This Row],[Patient_ID]],Emergency[Patient_ID],Emergency[ER_Visit_ID]),"No Visit")</f>
        <v>111</v>
      </c>
    </row>
    <row r="745" spans="1:21">
      <c r="A745">
        <v>821</v>
      </c>
      <c r="B745" t="s">
        <v>834</v>
      </c>
      <c r="C745">
        <v>52</v>
      </c>
      <c r="D745" t="s">
        <v>9</v>
      </c>
      <c r="E745" t="s">
        <v>13</v>
      </c>
      <c r="F745">
        <v>31.262890341462231</v>
      </c>
      <c r="G745">
        <v>3</v>
      </c>
      <c r="H745">
        <v>9</v>
      </c>
      <c r="I745">
        <f>_xlfn.XLOOKUP(Patientsdetails9[[#This Row],[Patient_ID]],Hospitalvisits[Patient_ID],Hospitalvisits[Admission_Date])</f>
        <v>44741</v>
      </c>
      <c r="J745">
        <f>_xlfn.XLOOKUP(Patientsdetails9[[#This Row],[Patient_ID]],Hospitalvisits[Patient_ID],Hospitalvisits[Discharge_Date])</f>
        <v>44746</v>
      </c>
      <c r="K745">
        <f>Patientsdetails9[[#This Row],[Discharge Date]]-Patientsdetails9[[#This Row],[Admission Date]]</f>
        <v>5</v>
      </c>
      <c r="L745" t="str">
        <f>_xlfn.XLOOKUP(Patientsdetails9[[#This Row],[Patient_ID]],Hospitalvisits[Patient_ID],Hospitalvisits[Medical_Condition])</f>
        <v>Internal Bleeding</v>
      </c>
      <c r="M745" t="str">
        <f>_xlfn.XLOOKUP(Patientsdetails9[[#This Row],[Patient_ID]],Hospitalvisits[Patient_ID],Hospitalvisits[Department])</f>
        <v>Emergency</v>
      </c>
      <c r="N745">
        <f>_xlfn.XLOOKUP(Patientsdetails9[[#This Row],[Patient_ID]],Financials[Patient_ID],Financials[Total_Bill_Amount])</f>
        <v>44652</v>
      </c>
      <c r="O745">
        <f>VLOOKUP(Patientsdetails9[[#This Row],[Patient_ID]],Financials[],5,FALSE)</f>
        <v>39476.556935530542</v>
      </c>
      <c r="P745">
        <f>VLOOKUP(Patientsdetails9[[#This Row],[Patient_ID]],Financials[],6,FALSE)</f>
        <v>5175.4430644694576</v>
      </c>
      <c r="Q745" t="str">
        <f>+_xlfn.XLOOKUP(Patientsdetails9[[#This Row],[Patient_ID]],Hospitalvisits[Patient_ID],Hospitalvisits[Hospital_Bed])</f>
        <v>ICU</v>
      </c>
      <c r="R745">
        <f>_xlfn.XLOOKUP(Patientsdetails9[[#This Row],[Patient_ID]],Hospitalvisits[Patient_ID],Hospitalvisits[Doctor_ID])</f>
        <v>135</v>
      </c>
      <c r="S745" t="str">
        <f>_xlfn.XLOOKUP(Patientsdetails9[[#This Row],[Doctor ID]],Medicals[Doctor_ID],Medicals[Department])</f>
        <v>Orthopedics</v>
      </c>
      <c r="T745">
        <f>_xlfn.XLOOKUP(Patientsdetails9[[#This Row],[Doctor ID]],Medicals[Doctor_ID],Medicals[Nurse_to_Patient_Ratio])</f>
        <v>23</v>
      </c>
      <c r="U745">
        <f>IFERROR(_xlfn.XLOOKUP(Patientsdetails9[[#This Row],[Patient_ID]],Emergency[Patient_ID],Emergency[ER_Visit_ID]),"No Visit")</f>
        <v>46</v>
      </c>
    </row>
    <row r="746" spans="1:21">
      <c r="A746">
        <v>822</v>
      </c>
      <c r="B746" t="s">
        <v>835</v>
      </c>
      <c r="C746">
        <v>9</v>
      </c>
      <c r="D746" t="s">
        <v>12</v>
      </c>
      <c r="E746" t="s">
        <v>10</v>
      </c>
      <c r="F746">
        <v>34.922243295045881</v>
      </c>
      <c r="G746">
        <v>3</v>
      </c>
      <c r="H746">
        <v>2</v>
      </c>
      <c r="I746">
        <f>_xlfn.XLOOKUP(Patientsdetails9[[#This Row],[Patient_ID]],Hospitalvisits[Patient_ID],Hospitalvisits[Admission_Date])</f>
        <v>44814</v>
      </c>
      <c r="J746">
        <f>_xlfn.XLOOKUP(Patientsdetails9[[#This Row],[Patient_ID]],Hospitalvisits[Patient_ID],Hospitalvisits[Discharge_Date])</f>
        <v>44834</v>
      </c>
      <c r="K746">
        <f>Patientsdetails9[[#This Row],[Discharge Date]]-Patientsdetails9[[#This Row],[Admission Date]]</f>
        <v>20</v>
      </c>
      <c r="L746" t="str">
        <f>_xlfn.XLOOKUP(Patientsdetails9[[#This Row],[Patient_ID]],Hospitalvisits[Patient_ID],Hospitalvisits[Medical_Condition])</f>
        <v>Cancer</v>
      </c>
      <c r="M746" t="str">
        <f>_xlfn.XLOOKUP(Patientsdetails9[[#This Row],[Patient_ID]],Hospitalvisits[Patient_ID],Hospitalvisits[Department])</f>
        <v>Oncology</v>
      </c>
      <c r="N746">
        <f>_xlfn.XLOOKUP(Patientsdetails9[[#This Row],[Patient_ID]],Financials[Patient_ID],Financials[Total_Bill_Amount])</f>
        <v>21101</v>
      </c>
      <c r="O746">
        <f>VLOOKUP(Patientsdetails9[[#This Row],[Patient_ID]],Financials[],5,FALSE)</f>
        <v>18226.29398917485</v>
      </c>
      <c r="P746">
        <f>VLOOKUP(Patientsdetails9[[#This Row],[Patient_ID]],Financials[],6,FALSE)</f>
        <v>2874.7060108251499</v>
      </c>
      <c r="Q746" t="str">
        <f>+_xlfn.XLOOKUP(Patientsdetails9[[#This Row],[Patient_ID]],Hospitalvisits[Patient_ID],Hospitalvisits[Hospital_Bed])</f>
        <v>Private Room</v>
      </c>
      <c r="R746">
        <f>_xlfn.XLOOKUP(Patientsdetails9[[#This Row],[Patient_ID]],Hospitalvisits[Patient_ID],Hospitalvisits[Doctor_ID])</f>
        <v>143</v>
      </c>
      <c r="S746" t="str">
        <f>_xlfn.XLOOKUP(Patientsdetails9[[#This Row],[Doctor ID]],Medicals[Doctor_ID],Medicals[Department])</f>
        <v>Oncology</v>
      </c>
      <c r="T746">
        <f>_xlfn.XLOOKUP(Patientsdetails9[[#This Row],[Doctor ID]],Medicals[Doctor_ID],Medicals[Nurse_to_Patient_Ratio])</f>
        <v>8</v>
      </c>
      <c r="U746">
        <f>IFERROR(_xlfn.XLOOKUP(Patientsdetails9[[#This Row],[Patient_ID]],Emergency[Patient_ID],Emergency[ER_Visit_ID]),"No Visit")</f>
        <v>94</v>
      </c>
    </row>
    <row r="747" spans="1:21">
      <c r="A747">
        <v>823</v>
      </c>
      <c r="B747" t="s">
        <v>836</v>
      </c>
      <c r="C747">
        <v>14</v>
      </c>
      <c r="D747" t="s">
        <v>12</v>
      </c>
      <c r="E747" t="s">
        <v>10</v>
      </c>
      <c r="F747">
        <v>28.633321429329541</v>
      </c>
      <c r="G747">
        <v>2</v>
      </c>
      <c r="H747">
        <v>5</v>
      </c>
      <c r="I747">
        <f>_xlfn.XLOOKUP(Patientsdetails9[[#This Row],[Patient_ID]],Hospitalvisits[Patient_ID],Hospitalvisits[Admission_Date])</f>
        <v>44594</v>
      </c>
      <c r="J747">
        <f>_xlfn.XLOOKUP(Patientsdetails9[[#This Row],[Patient_ID]],Hospitalvisits[Patient_ID],Hospitalvisits[Discharge_Date])</f>
        <v>44604</v>
      </c>
      <c r="K747">
        <f>Patientsdetails9[[#This Row],[Discharge Date]]-Patientsdetails9[[#This Row],[Admission Date]]</f>
        <v>10</v>
      </c>
      <c r="L747" t="str">
        <f>_xlfn.XLOOKUP(Patientsdetails9[[#This Row],[Patient_ID]],Hospitalvisits[Patient_ID],Hospitalvisits[Medical_Condition])</f>
        <v>Internal Bleeding</v>
      </c>
      <c r="M747" t="str">
        <f>_xlfn.XLOOKUP(Patientsdetails9[[#This Row],[Patient_ID]],Hospitalvisits[Patient_ID],Hospitalvisits[Department])</f>
        <v>Emergency</v>
      </c>
      <c r="N747">
        <f>_xlfn.XLOOKUP(Patientsdetails9[[#This Row],[Patient_ID]],Financials[Patient_ID],Financials[Total_Bill_Amount])</f>
        <v>25143</v>
      </c>
      <c r="O747">
        <f>VLOOKUP(Patientsdetails9[[#This Row],[Patient_ID]],Financials[],5,FALSE)</f>
        <v>15422.37201936774</v>
      </c>
      <c r="P747">
        <f>VLOOKUP(Patientsdetails9[[#This Row],[Patient_ID]],Financials[],6,FALSE)</f>
        <v>9720.62798063226</v>
      </c>
      <c r="Q747" t="str">
        <f>+_xlfn.XLOOKUP(Patientsdetails9[[#This Row],[Patient_ID]],Hospitalvisits[Patient_ID],Hospitalvisits[Hospital_Bed])</f>
        <v>Semi-Private Room</v>
      </c>
      <c r="R747">
        <f>_xlfn.XLOOKUP(Patientsdetails9[[#This Row],[Patient_ID]],Hospitalvisits[Patient_ID],Hospitalvisits[Doctor_ID])</f>
        <v>96</v>
      </c>
      <c r="S747" t="str">
        <f>_xlfn.XLOOKUP(Patientsdetails9[[#This Row],[Doctor ID]],Medicals[Doctor_ID],Medicals[Department])</f>
        <v>Cardiology</v>
      </c>
      <c r="T747">
        <f>_xlfn.XLOOKUP(Patientsdetails9[[#This Row],[Doctor ID]],Medicals[Doctor_ID],Medicals[Nurse_to_Patient_Ratio])</f>
        <v>5</v>
      </c>
      <c r="U747">
        <f>IFERROR(_xlfn.XLOOKUP(Patientsdetails9[[#This Row],[Patient_ID]],Emergency[Patient_ID],Emergency[ER_Visit_ID]),"No Visit")</f>
        <v>104</v>
      </c>
    </row>
    <row r="748" spans="1:21">
      <c r="A748">
        <v>824</v>
      </c>
      <c r="B748" t="s">
        <v>837</v>
      </c>
      <c r="C748">
        <v>15</v>
      </c>
      <c r="D748" t="s">
        <v>12</v>
      </c>
      <c r="E748" t="s">
        <v>10</v>
      </c>
      <c r="F748">
        <v>30.939794324324961</v>
      </c>
      <c r="G748">
        <v>3</v>
      </c>
      <c r="H748">
        <v>6</v>
      </c>
      <c r="I748">
        <f>_xlfn.XLOOKUP(Patientsdetails9[[#This Row],[Patient_ID]],Hospitalvisits[Patient_ID],Hospitalvisits[Admission_Date])</f>
        <v>44696</v>
      </c>
      <c r="J748">
        <f>_xlfn.XLOOKUP(Patientsdetails9[[#This Row],[Patient_ID]],Hospitalvisits[Patient_ID],Hospitalvisits[Discharge_Date])</f>
        <v>44701</v>
      </c>
      <c r="K748">
        <f>Patientsdetails9[[#This Row],[Discharge Date]]-Patientsdetails9[[#This Row],[Admission Date]]</f>
        <v>5</v>
      </c>
      <c r="L748" t="str">
        <f>_xlfn.XLOOKUP(Patientsdetails9[[#This Row],[Patient_ID]],Hospitalvisits[Patient_ID],Hospitalvisits[Medical_Condition])</f>
        <v>Fracture</v>
      </c>
      <c r="M748" t="str">
        <f>_xlfn.XLOOKUP(Patientsdetails9[[#This Row],[Patient_ID]],Hospitalvisits[Patient_ID],Hospitalvisits[Department])</f>
        <v>Orthopedics</v>
      </c>
      <c r="N748">
        <f>_xlfn.XLOOKUP(Patientsdetails9[[#This Row],[Patient_ID]],Financials[Patient_ID],Financials[Total_Bill_Amount])</f>
        <v>20430</v>
      </c>
      <c r="O748">
        <f>VLOOKUP(Patientsdetails9[[#This Row],[Patient_ID]],Financials[],5,FALSE)</f>
        <v>14204.245043361891</v>
      </c>
      <c r="P748">
        <f>VLOOKUP(Patientsdetails9[[#This Row],[Patient_ID]],Financials[],6,FALSE)</f>
        <v>6225.7549566381149</v>
      </c>
      <c r="Q748" t="str">
        <f>+_xlfn.XLOOKUP(Patientsdetails9[[#This Row],[Patient_ID]],Hospitalvisits[Patient_ID],Hospitalvisits[Hospital_Bed])</f>
        <v>Semi-Private Room</v>
      </c>
      <c r="R748">
        <f>_xlfn.XLOOKUP(Patientsdetails9[[#This Row],[Patient_ID]],Hospitalvisits[Patient_ID],Hospitalvisits[Doctor_ID])</f>
        <v>120</v>
      </c>
      <c r="S748" t="str">
        <f>_xlfn.XLOOKUP(Patientsdetails9[[#This Row],[Doctor ID]],Medicals[Doctor_ID],Medicals[Department])</f>
        <v>Orthopedics</v>
      </c>
      <c r="T748">
        <f>_xlfn.XLOOKUP(Patientsdetails9[[#This Row],[Doctor ID]],Medicals[Doctor_ID],Medicals[Nurse_to_Patient_Ratio])</f>
        <v>16</v>
      </c>
      <c r="U748">
        <f>IFERROR(_xlfn.XLOOKUP(Patientsdetails9[[#This Row],[Patient_ID]],Emergency[Patient_ID],Emergency[ER_Visit_ID]),"No Visit")</f>
        <v>43</v>
      </c>
    </row>
    <row r="749" spans="1:21">
      <c r="A749">
        <v>825</v>
      </c>
      <c r="B749" t="s">
        <v>838</v>
      </c>
      <c r="C749">
        <v>67</v>
      </c>
      <c r="D749" t="s">
        <v>9</v>
      </c>
      <c r="E749" t="s">
        <v>18</v>
      </c>
      <c r="F749">
        <v>15.20261638070968</v>
      </c>
      <c r="G749">
        <v>3</v>
      </c>
      <c r="H749">
        <v>10</v>
      </c>
      <c r="I749">
        <f>_xlfn.XLOOKUP(Patientsdetails9[[#This Row],[Patient_ID]],Hospitalvisits[Patient_ID],Hospitalvisits[Admission_Date])</f>
        <v>44965</v>
      </c>
      <c r="J749">
        <f>_xlfn.XLOOKUP(Patientsdetails9[[#This Row],[Patient_ID]],Hospitalvisits[Patient_ID],Hospitalvisits[Discharge_Date])</f>
        <v>44968</v>
      </c>
      <c r="K749">
        <f>Patientsdetails9[[#This Row],[Discharge Date]]-Patientsdetails9[[#This Row],[Admission Date]]</f>
        <v>3</v>
      </c>
      <c r="L749" t="str">
        <f>_xlfn.XLOOKUP(Patientsdetails9[[#This Row],[Patient_ID]],Hospitalvisits[Patient_ID],Hospitalvisits[Medical_Condition])</f>
        <v>Allergies</v>
      </c>
      <c r="M749" t="str">
        <f>_xlfn.XLOOKUP(Patientsdetails9[[#This Row],[Patient_ID]],Hospitalvisits[Patient_ID],Hospitalvisits[Department])</f>
        <v>Pediatrics</v>
      </c>
      <c r="N749">
        <f>_xlfn.XLOOKUP(Patientsdetails9[[#This Row],[Patient_ID]],Financials[Patient_ID],Financials[Total_Bill_Amount])</f>
        <v>28608</v>
      </c>
      <c r="O749">
        <f>VLOOKUP(Patientsdetails9[[#This Row],[Patient_ID]],Financials[],5,FALSE)</f>
        <v>22143.075476420821</v>
      </c>
      <c r="P749">
        <f>VLOOKUP(Patientsdetails9[[#This Row],[Patient_ID]],Financials[],6,FALSE)</f>
        <v>6464.924523579175</v>
      </c>
      <c r="Q749" t="str">
        <f>+_xlfn.XLOOKUP(Patientsdetails9[[#This Row],[Patient_ID]],Hospitalvisits[Patient_ID],Hospitalvisits[Hospital_Bed])</f>
        <v>Private Room</v>
      </c>
      <c r="R749">
        <f>_xlfn.XLOOKUP(Patientsdetails9[[#This Row],[Patient_ID]],Hospitalvisits[Patient_ID],Hospitalvisits[Doctor_ID])</f>
        <v>50</v>
      </c>
      <c r="S749" t="str">
        <f>_xlfn.XLOOKUP(Patientsdetails9[[#This Row],[Doctor ID]],Medicals[Doctor_ID],Medicals[Department])</f>
        <v>Orthopedics</v>
      </c>
      <c r="T749">
        <f>_xlfn.XLOOKUP(Patientsdetails9[[#This Row],[Doctor ID]],Medicals[Doctor_ID],Medicals[Nurse_to_Patient_Ratio])</f>
        <v>21</v>
      </c>
      <c r="U749">
        <f>IFERROR(_xlfn.XLOOKUP(Patientsdetails9[[#This Row],[Patient_ID]],Emergency[Patient_ID],Emergency[ER_Visit_ID]),"No Visit")</f>
        <v>422</v>
      </c>
    </row>
    <row r="750" spans="1:21">
      <c r="A750">
        <v>826</v>
      </c>
      <c r="B750" t="s">
        <v>839</v>
      </c>
      <c r="C750">
        <v>74</v>
      </c>
      <c r="D750" t="s">
        <v>12</v>
      </c>
      <c r="E750" t="s">
        <v>16</v>
      </c>
      <c r="F750">
        <v>33.696150363489693</v>
      </c>
      <c r="G750">
        <v>2</v>
      </c>
      <c r="H750">
        <v>4</v>
      </c>
      <c r="I750">
        <f>_xlfn.XLOOKUP(Patientsdetails9[[#This Row],[Patient_ID]],Hospitalvisits[Patient_ID],Hospitalvisits[Admission_Date])</f>
        <v>44740</v>
      </c>
      <c r="J750">
        <f>_xlfn.XLOOKUP(Patientsdetails9[[#This Row],[Patient_ID]],Hospitalvisits[Patient_ID],Hospitalvisits[Discharge_Date])</f>
        <v>44742</v>
      </c>
      <c r="K750">
        <f>Patientsdetails9[[#This Row],[Discharge Date]]-Patientsdetails9[[#This Row],[Admission Date]]</f>
        <v>2</v>
      </c>
      <c r="L750" t="str">
        <f>_xlfn.XLOOKUP(Patientsdetails9[[#This Row],[Patient_ID]],Hospitalvisits[Patient_ID],Hospitalvisits[Medical_Condition])</f>
        <v>Allergies</v>
      </c>
      <c r="M750" t="str">
        <f>_xlfn.XLOOKUP(Patientsdetails9[[#This Row],[Patient_ID]],Hospitalvisits[Patient_ID],Hospitalvisits[Department])</f>
        <v>Pediatrics</v>
      </c>
      <c r="N750">
        <f>_xlfn.XLOOKUP(Patientsdetails9[[#This Row],[Patient_ID]],Financials[Patient_ID],Financials[Total_Bill_Amount])</f>
        <v>7140</v>
      </c>
      <c r="O750">
        <f>VLOOKUP(Patientsdetails9[[#This Row],[Patient_ID]],Financials[],5,FALSE)</f>
        <v>6019.2835534215874</v>
      </c>
      <c r="P750">
        <f>VLOOKUP(Patientsdetails9[[#This Row],[Patient_ID]],Financials[],6,FALSE)</f>
        <v>1120.7164465784131</v>
      </c>
      <c r="Q750" t="str">
        <f>+_xlfn.XLOOKUP(Patientsdetails9[[#This Row],[Patient_ID]],Hospitalvisits[Patient_ID],Hospitalvisits[Hospital_Bed])</f>
        <v>General Ward</v>
      </c>
      <c r="R750">
        <f>_xlfn.XLOOKUP(Patientsdetails9[[#This Row],[Patient_ID]],Hospitalvisits[Patient_ID],Hospitalvisits[Doctor_ID])</f>
        <v>19</v>
      </c>
      <c r="S750" t="str">
        <f>_xlfn.XLOOKUP(Patientsdetails9[[#This Row],[Doctor ID]],Medicals[Doctor_ID],Medicals[Department])</f>
        <v>Orthopedics</v>
      </c>
      <c r="T750">
        <f>_xlfn.XLOOKUP(Patientsdetails9[[#This Row],[Doctor ID]],Medicals[Doctor_ID],Medicals[Nurse_to_Patient_Ratio])</f>
        <v>12</v>
      </c>
      <c r="U750">
        <f>IFERROR(_xlfn.XLOOKUP(Patientsdetails9[[#This Row],[Patient_ID]],Emergency[Patient_ID],Emergency[ER_Visit_ID]),"No Visit")</f>
        <v>632</v>
      </c>
    </row>
    <row r="751" spans="1:21">
      <c r="A751">
        <v>827</v>
      </c>
      <c r="B751" t="s">
        <v>840</v>
      </c>
      <c r="C751">
        <v>39</v>
      </c>
      <c r="D751" t="s">
        <v>12</v>
      </c>
      <c r="E751" t="s">
        <v>18</v>
      </c>
      <c r="F751">
        <v>24.72092189123709</v>
      </c>
      <c r="G751">
        <v>4</v>
      </c>
      <c r="H751">
        <v>10</v>
      </c>
      <c r="I751">
        <f>_xlfn.XLOOKUP(Patientsdetails9[[#This Row],[Patient_ID]],Hospitalvisits[Patient_ID],Hospitalvisits[Admission_Date])</f>
        <v>45120</v>
      </c>
      <c r="J751">
        <f>_xlfn.XLOOKUP(Patientsdetails9[[#This Row],[Patient_ID]],Hospitalvisits[Patient_ID],Hospitalvisits[Discharge_Date])</f>
        <v>45123</v>
      </c>
      <c r="K751">
        <f>Patientsdetails9[[#This Row],[Discharge Date]]-Patientsdetails9[[#This Row],[Admission Date]]</f>
        <v>3</v>
      </c>
      <c r="L751" t="str">
        <f>_xlfn.XLOOKUP(Patientsdetails9[[#This Row],[Patient_ID]],Hospitalvisits[Patient_ID],Hospitalvisits[Medical_Condition])</f>
        <v>Hypertension</v>
      </c>
      <c r="M751" t="str">
        <f>_xlfn.XLOOKUP(Patientsdetails9[[#This Row],[Patient_ID]],Hospitalvisits[Patient_ID],Hospitalvisits[Department])</f>
        <v>Cardiology</v>
      </c>
      <c r="N751">
        <f>_xlfn.XLOOKUP(Patientsdetails9[[#This Row],[Patient_ID]],Financials[Patient_ID],Financials[Total_Bill_Amount])</f>
        <v>17812</v>
      </c>
      <c r="O751">
        <f>VLOOKUP(Patientsdetails9[[#This Row],[Patient_ID]],Financials[],5,FALSE)</f>
        <v>14503.935154091499</v>
      </c>
      <c r="P751">
        <f>VLOOKUP(Patientsdetails9[[#This Row],[Patient_ID]],Financials[],6,FALSE)</f>
        <v>3308.064845908501</v>
      </c>
      <c r="Q751" t="str">
        <f>+_xlfn.XLOOKUP(Patientsdetails9[[#This Row],[Patient_ID]],Hospitalvisits[Patient_ID],Hospitalvisits[Hospital_Bed])</f>
        <v>Private Room</v>
      </c>
      <c r="R751">
        <f>_xlfn.XLOOKUP(Patientsdetails9[[#This Row],[Patient_ID]],Hospitalvisits[Patient_ID],Hospitalvisits[Doctor_ID])</f>
        <v>156</v>
      </c>
      <c r="S751" t="str">
        <f>_xlfn.XLOOKUP(Patientsdetails9[[#This Row],[Doctor ID]],Medicals[Doctor_ID],Medicals[Department])</f>
        <v>Orthopedics</v>
      </c>
      <c r="T751">
        <f>_xlfn.XLOOKUP(Patientsdetails9[[#This Row],[Doctor ID]],Medicals[Doctor_ID],Medicals[Nurse_to_Patient_Ratio])</f>
        <v>14</v>
      </c>
      <c r="U751" t="str">
        <f>IFERROR(_xlfn.XLOOKUP(Patientsdetails9[[#This Row],[Patient_ID]],Emergency[Patient_ID],Emergency[ER_Visit_ID]),"No Visit")</f>
        <v>No Visit</v>
      </c>
    </row>
    <row r="752" spans="1:21">
      <c r="A752">
        <v>828</v>
      </c>
      <c r="B752" t="s">
        <v>841</v>
      </c>
      <c r="C752">
        <v>58</v>
      </c>
      <c r="D752" t="s">
        <v>9</v>
      </c>
      <c r="E752" t="s">
        <v>10</v>
      </c>
      <c r="F752">
        <v>15.862450371669141</v>
      </c>
      <c r="G752">
        <v>4</v>
      </c>
      <c r="H752">
        <v>6</v>
      </c>
      <c r="I752">
        <f>_xlfn.XLOOKUP(Patientsdetails9[[#This Row],[Patient_ID]],Hospitalvisits[Patient_ID],Hospitalvisits[Admission_Date])</f>
        <v>44723</v>
      </c>
      <c r="J752">
        <f>_xlfn.XLOOKUP(Patientsdetails9[[#This Row],[Patient_ID]],Hospitalvisits[Patient_ID],Hospitalvisits[Discharge_Date])</f>
        <v>44728</v>
      </c>
      <c r="K752">
        <f>Patientsdetails9[[#This Row],[Discharge Date]]-Patientsdetails9[[#This Row],[Admission Date]]</f>
        <v>5</v>
      </c>
      <c r="L752" t="str">
        <f>_xlfn.XLOOKUP(Patientsdetails9[[#This Row],[Patient_ID]],Hospitalvisits[Patient_ID],Hospitalvisits[Medical_Condition])</f>
        <v>Hypertension</v>
      </c>
      <c r="M752" t="str">
        <f>_xlfn.XLOOKUP(Patientsdetails9[[#This Row],[Patient_ID]],Hospitalvisits[Patient_ID],Hospitalvisits[Department])</f>
        <v>Cardiology</v>
      </c>
      <c r="N752">
        <f>_xlfn.XLOOKUP(Patientsdetails9[[#This Row],[Patient_ID]],Financials[Patient_ID],Financials[Total_Bill_Amount])</f>
        <v>5602</v>
      </c>
      <c r="O752">
        <f>VLOOKUP(Patientsdetails9[[#This Row],[Patient_ID]],Financials[],5,FALSE)</f>
        <v>4114.2364490147856</v>
      </c>
      <c r="P752">
        <f>VLOOKUP(Patientsdetails9[[#This Row],[Patient_ID]],Financials[],6,FALSE)</f>
        <v>1487.7635509852139</v>
      </c>
      <c r="Q752" t="str">
        <f>+_xlfn.XLOOKUP(Patientsdetails9[[#This Row],[Patient_ID]],Hospitalvisits[Patient_ID],Hospitalvisits[Hospital_Bed])</f>
        <v>General Ward</v>
      </c>
      <c r="R752">
        <f>_xlfn.XLOOKUP(Patientsdetails9[[#This Row],[Patient_ID]],Hospitalvisits[Patient_ID],Hospitalvisits[Doctor_ID])</f>
        <v>24</v>
      </c>
      <c r="S752" t="str">
        <f>_xlfn.XLOOKUP(Patientsdetails9[[#This Row],[Doctor ID]],Medicals[Doctor_ID],Medicals[Department])</f>
        <v>Pediatrics</v>
      </c>
      <c r="T752">
        <f>_xlfn.XLOOKUP(Patientsdetails9[[#This Row],[Doctor ID]],Medicals[Doctor_ID],Medicals[Nurse_to_Patient_Ratio])</f>
        <v>17</v>
      </c>
      <c r="U752" t="str">
        <f>IFERROR(_xlfn.XLOOKUP(Patientsdetails9[[#This Row],[Patient_ID]],Emergency[Patient_ID],Emergency[ER_Visit_ID]),"No Visit")</f>
        <v>No Visit</v>
      </c>
    </row>
    <row r="753" spans="1:21">
      <c r="A753">
        <v>829</v>
      </c>
      <c r="B753" t="s">
        <v>842</v>
      </c>
      <c r="C753">
        <v>71</v>
      </c>
      <c r="D753" t="s">
        <v>9</v>
      </c>
      <c r="E753" t="s">
        <v>16</v>
      </c>
      <c r="F753">
        <v>32.094090796811599</v>
      </c>
      <c r="G753">
        <v>5</v>
      </c>
      <c r="H753">
        <v>2</v>
      </c>
      <c r="I753">
        <f>_xlfn.XLOOKUP(Patientsdetails9[[#This Row],[Patient_ID]],Hospitalvisits[Patient_ID],Hospitalvisits[Admission_Date])</f>
        <v>44955</v>
      </c>
      <c r="J753">
        <f>_xlfn.XLOOKUP(Patientsdetails9[[#This Row],[Patient_ID]],Hospitalvisits[Patient_ID],Hospitalvisits[Discharge_Date])</f>
        <v>44966</v>
      </c>
      <c r="K753">
        <f>Patientsdetails9[[#This Row],[Discharge Date]]-Patientsdetails9[[#This Row],[Admission Date]]</f>
        <v>11</v>
      </c>
      <c r="L753" t="str">
        <f>_xlfn.XLOOKUP(Patientsdetails9[[#This Row],[Patient_ID]],Hospitalvisits[Patient_ID],Hospitalvisits[Medical_Condition])</f>
        <v>Tumor</v>
      </c>
      <c r="M753" t="str">
        <f>_xlfn.XLOOKUP(Patientsdetails9[[#This Row],[Patient_ID]],Hospitalvisits[Patient_ID],Hospitalvisits[Department])</f>
        <v>Oncology</v>
      </c>
      <c r="N753">
        <f>_xlfn.XLOOKUP(Patientsdetails9[[#This Row],[Patient_ID]],Financials[Patient_ID],Financials[Total_Bill_Amount])</f>
        <v>11378</v>
      </c>
      <c r="O753">
        <f>VLOOKUP(Patientsdetails9[[#This Row],[Patient_ID]],Financials[],5,FALSE)</f>
        <v>6217.2454938380588</v>
      </c>
      <c r="P753">
        <f>VLOOKUP(Patientsdetails9[[#This Row],[Patient_ID]],Financials[],6,FALSE)</f>
        <v>5160.7545061619412</v>
      </c>
      <c r="Q753" t="str">
        <f>+_xlfn.XLOOKUP(Patientsdetails9[[#This Row],[Patient_ID]],Hospitalvisits[Patient_ID],Hospitalvisits[Hospital_Bed])</f>
        <v>Private Room</v>
      </c>
      <c r="R753">
        <f>_xlfn.XLOOKUP(Patientsdetails9[[#This Row],[Patient_ID]],Hospitalvisits[Patient_ID],Hospitalvisits[Doctor_ID])</f>
        <v>48</v>
      </c>
      <c r="S753" t="str">
        <f>_xlfn.XLOOKUP(Patientsdetails9[[#This Row],[Doctor ID]],Medicals[Doctor_ID],Medicals[Department])</f>
        <v>Pediatrics</v>
      </c>
      <c r="T753">
        <f>_xlfn.XLOOKUP(Patientsdetails9[[#This Row],[Doctor ID]],Medicals[Doctor_ID],Medicals[Nurse_to_Patient_Ratio])</f>
        <v>5</v>
      </c>
      <c r="U753">
        <f>IFERROR(_xlfn.XLOOKUP(Patientsdetails9[[#This Row],[Patient_ID]],Emergency[Patient_ID],Emergency[ER_Visit_ID]),"No Visit")</f>
        <v>295</v>
      </c>
    </row>
    <row r="754" spans="1:21">
      <c r="A754">
        <v>830</v>
      </c>
      <c r="B754" t="s">
        <v>843</v>
      </c>
      <c r="C754">
        <v>28</v>
      </c>
      <c r="D754" t="s">
        <v>12</v>
      </c>
      <c r="E754" t="s">
        <v>10</v>
      </c>
      <c r="F754">
        <v>28.498196630212689</v>
      </c>
      <c r="G754">
        <v>2</v>
      </c>
      <c r="H754">
        <v>10</v>
      </c>
      <c r="I754">
        <f>_xlfn.XLOOKUP(Patientsdetails9[[#This Row],[Patient_ID]],Hospitalvisits[Patient_ID],Hospitalvisits[Admission_Date])</f>
        <v>44847</v>
      </c>
      <c r="J754">
        <f>_xlfn.XLOOKUP(Patientsdetails9[[#This Row],[Patient_ID]],Hospitalvisits[Patient_ID],Hospitalvisits[Discharge_Date])</f>
        <v>44850</v>
      </c>
      <c r="K754">
        <f>Patientsdetails9[[#This Row],[Discharge Date]]-Patientsdetails9[[#This Row],[Admission Date]]</f>
        <v>3</v>
      </c>
      <c r="L754" t="str">
        <f>_xlfn.XLOOKUP(Patientsdetails9[[#This Row],[Patient_ID]],Hospitalvisits[Patient_ID],Hospitalvisits[Medical_Condition])</f>
        <v>Heart Disease</v>
      </c>
      <c r="M754" t="str">
        <f>_xlfn.XLOOKUP(Patientsdetails9[[#This Row],[Patient_ID]],Hospitalvisits[Patient_ID],Hospitalvisits[Department])</f>
        <v>Cardiology</v>
      </c>
      <c r="N754">
        <f>_xlfn.XLOOKUP(Patientsdetails9[[#This Row],[Patient_ID]],Financials[Patient_ID],Financials[Total_Bill_Amount])</f>
        <v>16525</v>
      </c>
      <c r="O754">
        <f>VLOOKUP(Patientsdetails9[[#This Row],[Patient_ID]],Financials[],5,FALSE)</f>
        <v>9182.6521289215325</v>
      </c>
      <c r="P754">
        <f>VLOOKUP(Patientsdetails9[[#This Row],[Patient_ID]],Financials[],6,FALSE)</f>
        <v>7342.3478710784684</v>
      </c>
      <c r="Q754" t="str">
        <f>+_xlfn.XLOOKUP(Patientsdetails9[[#This Row],[Patient_ID]],Hospitalvisits[Patient_ID],Hospitalvisits[Hospital_Bed])</f>
        <v>General Ward</v>
      </c>
      <c r="R754">
        <f>_xlfn.XLOOKUP(Patientsdetails9[[#This Row],[Patient_ID]],Hospitalvisits[Patient_ID],Hospitalvisits[Doctor_ID])</f>
        <v>78</v>
      </c>
      <c r="S754" t="str">
        <f>_xlfn.XLOOKUP(Patientsdetails9[[#This Row],[Doctor ID]],Medicals[Doctor_ID],Medicals[Department])</f>
        <v>Cardiology</v>
      </c>
      <c r="T754">
        <f>_xlfn.XLOOKUP(Patientsdetails9[[#This Row],[Doctor ID]],Medicals[Doctor_ID],Medicals[Nurse_to_Patient_Ratio])</f>
        <v>11</v>
      </c>
      <c r="U754">
        <f>IFERROR(_xlfn.XLOOKUP(Patientsdetails9[[#This Row],[Patient_ID]],Emergency[Patient_ID],Emergency[ER_Visit_ID]),"No Visit")</f>
        <v>844</v>
      </c>
    </row>
    <row r="755" spans="1:21">
      <c r="A755">
        <v>831</v>
      </c>
      <c r="B755" t="s">
        <v>844</v>
      </c>
      <c r="C755">
        <v>66</v>
      </c>
      <c r="D755" t="s">
        <v>9</v>
      </c>
      <c r="E755" t="s">
        <v>16</v>
      </c>
      <c r="F755">
        <v>18.193005964289441</v>
      </c>
      <c r="G755">
        <v>1</v>
      </c>
      <c r="H755">
        <v>3</v>
      </c>
      <c r="I755">
        <f>_xlfn.XLOOKUP(Patientsdetails9[[#This Row],[Patient_ID]],Hospitalvisits[Patient_ID],Hospitalvisits[Admission_Date])</f>
        <v>45643</v>
      </c>
      <c r="J755">
        <f>_xlfn.XLOOKUP(Patientsdetails9[[#This Row],[Patient_ID]],Hospitalvisits[Patient_ID],Hospitalvisits[Discharge_Date])</f>
        <v>45647</v>
      </c>
      <c r="K755">
        <f>Patientsdetails9[[#This Row],[Discharge Date]]-Patientsdetails9[[#This Row],[Admission Date]]</f>
        <v>4</v>
      </c>
      <c r="L755" t="str">
        <f>_xlfn.XLOOKUP(Patientsdetails9[[#This Row],[Patient_ID]],Hospitalvisits[Patient_ID],Hospitalvisits[Medical_Condition])</f>
        <v>Heart Disease</v>
      </c>
      <c r="M755" t="str">
        <f>_xlfn.XLOOKUP(Patientsdetails9[[#This Row],[Patient_ID]],Hospitalvisits[Patient_ID],Hospitalvisits[Department])</f>
        <v>Cardiology</v>
      </c>
      <c r="N755">
        <f>_xlfn.XLOOKUP(Patientsdetails9[[#This Row],[Patient_ID]],Financials[Patient_ID],Financials[Total_Bill_Amount])</f>
        <v>10304</v>
      </c>
      <c r="O755">
        <f>VLOOKUP(Patientsdetails9[[#This Row],[Patient_ID]],Financials[],5,FALSE)</f>
        <v>9151.387379092319</v>
      </c>
      <c r="P755">
        <f>VLOOKUP(Patientsdetails9[[#This Row],[Patient_ID]],Financials[],6,FALSE)</f>
        <v>1152.612620907681</v>
      </c>
      <c r="Q755" t="str">
        <f>+_xlfn.XLOOKUP(Patientsdetails9[[#This Row],[Patient_ID]],Hospitalvisits[Patient_ID],Hospitalvisits[Hospital_Bed])</f>
        <v>Private Room</v>
      </c>
      <c r="R755">
        <f>_xlfn.XLOOKUP(Patientsdetails9[[#This Row],[Patient_ID]],Hospitalvisits[Patient_ID],Hospitalvisits[Doctor_ID])</f>
        <v>188</v>
      </c>
      <c r="S755" t="str">
        <f>_xlfn.XLOOKUP(Patientsdetails9[[#This Row],[Doctor ID]],Medicals[Doctor_ID],Medicals[Department])</f>
        <v>Emergency</v>
      </c>
      <c r="T755">
        <f>_xlfn.XLOOKUP(Patientsdetails9[[#This Row],[Doctor ID]],Medicals[Doctor_ID],Medicals[Nurse_to_Patient_Ratio])</f>
        <v>8</v>
      </c>
      <c r="U755">
        <f>IFERROR(_xlfn.XLOOKUP(Patientsdetails9[[#This Row],[Patient_ID]],Emergency[Patient_ID],Emergency[ER_Visit_ID]),"No Visit")</f>
        <v>874</v>
      </c>
    </row>
    <row r="756" spans="1:21">
      <c r="A756">
        <v>832</v>
      </c>
      <c r="B756" t="s">
        <v>845</v>
      </c>
      <c r="C756">
        <v>86</v>
      </c>
      <c r="D756" t="s">
        <v>12</v>
      </c>
      <c r="E756" t="s">
        <v>10</v>
      </c>
      <c r="F756">
        <v>35.961781702159229</v>
      </c>
      <c r="G756">
        <v>1</v>
      </c>
      <c r="H756">
        <v>5</v>
      </c>
      <c r="I756">
        <f>_xlfn.XLOOKUP(Patientsdetails9[[#This Row],[Patient_ID]],Hospitalvisits[Patient_ID],Hospitalvisits[Admission_Date])</f>
        <v>44584</v>
      </c>
      <c r="J756">
        <f>_xlfn.XLOOKUP(Patientsdetails9[[#This Row],[Patient_ID]],Hospitalvisits[Patient_ID],Hospitalvisits[Discharge_Date])</f>
        <v>44586</v>
      </c>
      <c r="K756">
        <f>Patientsdetails9[[#This Row],[Discharge Date]]-Patientsdetails9[[#This Row],[Admission Date]]</f>
        <v>2</v>
      </c>
      <c r="L756" t="str">
        <f>_xlfn.XLOOKUP(Patientsdetails9[[#This Row],[Patient_ID]],Hospitalvisits[Patient_ID],Hospitalvisits[Medical_Condition])</f>
        <v>Arthritis</v>
      </c>
      <c r="M756" t="str">
        <f>_xlfn.XLOOKUP(Patientsdetails9[[#This Row],[Patient_ID]],Hospitalvisits[Patient_ID],Hospitalvisits[Department])</f>
        <v>Orthopedics</v>
      </c>
      <c r="N756">
        <f>_xlfn.XLOOKUP(Patientsdetails9[[#This Row],[Patient_ID]],Financials[Patient_ID],Financials[Total_Bill_Amount])</f>
        <v>33956</v>
      </c>
      <c r="O756">
        <f>VLOOKUP(Patientsdetails9[[#This Row],[Patient_ID]],Financials[],5,FALSE)</f>
        <v>26852.347302441642</v>
      </c>
      <c r="P756">
        <f>VLOOKUP(Patientsdetails9[[#This Row],[Patient_ID]],Financials[],6,FALSE)</f>
        <v>7103.6526975583583</v>
      </c>
      <c r="Q756" t="str">
        <f>+_xlfn.XLOOKUP(Patientsdetails9[[#This Row],[Patient_ID]],Hospitalvisits[Patient_ID],Hospitalvisits[Hospital_Bed])</f>
        <v>General Ward</v>
      </c>
      <c r="R756">
        <f>_xlfn.XLOOKUP(Patientsdetails9[[#This Row],[Patient_ID]],Hospitalvisits[Patient_ID],Hospitalvisits[Doctor_ID])</f>
        <v>4</v>
      </c>
      <c r="S756" t="str">
        <f>_xlfn.XLOOKUP(Patientsdetails9[[#This Row],[Doctor ID]],Medicals[Doctor_ID],Medicals[Department])</f>
        <v>Pediatrics</v>
      </c>
      <c r="T756">
        <f>_xlfn.XLOOKUP(Patientsdetails9[[#This Row],[Doctor ID]],Medicals[Doctor_ID],Medicals[Nurse_to_Patient_Ratio])</f>
        <v>23</v>
      </c>
      <c r="U756">
        <f>IFERROR(_xlfn.XLOOKUP(Patientsdetails9[[#This Row],[Patient_ID]],Emergency[Patient_ID],Emergency[ER_Visit_ID]),"No Visit")</f>
        <v>80</v>
      </c>
    </row>
    <row r="757" spans="1:21">
      <c r="A757">
        <v>833</v>
      </c>
      <c r="B757" t="s">
        <v>846</v>
      </c>
      <c r="C757">
        <v>4</v>
      </c>
      <c r="D757" t="s">
        <v>9</v>
      </c>
      <c r="E757" t="s">
        <v>13</v>
      </c>
      <c r="F757">
        <v>38.384970702387022</v>
      </c>
      <c r="G757">
        <v>2</v>
      </c>
      <c r="H757">
        <v>4</v>
      </c>
      <c r="I757">
        <f>_xlfn.XLOOKUP(Patientsdetails9[[#This Row],[Patient_ID]],Hospitalvisits[Patient_ID],Hospitalvisits[Admission_Date])</f>
        <v>44728</v>
      </c>
      <c r="J757">
        <f>_xlfn.XLOOKUP(Patientsdetails9[[#This Row],[Patient_ID]],Hospitalvisits[Patient_ID],Hospitalvisits[Discharge_Date])</f>
        <v>44730</v>
      </c>
      <c r="K757">
        <f>Patientsdetails9[[#This Row],[Discharge Date]]-Patientsdetails9[[#This Row],[Admission Date]]</f>
        <v>2</v>
      </c>
      <c r="L757" t="str">
        <f>_xlfn.XLOOKUP(Patientsdetails9[[#This Row],[Patient_ID]],Hospitalvisits[Patient_ID],Hospitalvisits[Medical_Condition])</f>
        <v>Arthritis</v>
      </c>
      <c r="M757" t="str">
        <f>_xlfn.XLOOKUP(Patientsdetails9[[#This Row],[Patient_ID]],Hospitalvisits[Patient_ID],Hospitalvisits[Department])</f>
        <v>Orthopedics</v>
      </c>
      <c r="N757">
        <f>_xlfn.XLOOKUP(Patientsdetails9[[#This Row],[Patient_ID]],Financials[Patient_ID],Financials[Total_Bill_Amount])</f>
        <v>17063</v>
      </c>
      <c r="O757">
        <f>VLOOKUP(Patientsdetails9[[#This Row],[Patient_ID]],Financials[],5,FALSE)</f>
        <v>14655.62736580186</v>
      </c>
      <c r="P757">
        <f>VLOOKUP(Patientsdetails9[[#This Row],[Patient_ID]],Financials[],6,FALSE)</f>
        <v>2407.372634198136</v>
      </c>
      <c r="Q757" t="str">
        <f>+_xlfn.XLOOKUP(Patientsdetails9[[#This Row],[Patient_ID]],Hospitalvisits[Patient_ID],Hospitalvisits[Hospital_Bed])</f>
        <v>ICU</v>
      </c>
      <c r="R757">
        <f>_xlfn.XLOOKUP(Patientsdetails9[[#This Row],[Patient_ID]],Hospitalvisits[Patient_ID],Hospitalvisits[Doctor_ID])</f>
        <v>111</v>
      </c>
      <c r="S757" t="str">
        <f>_xlfn.XLOOKUP(Patientsdetails9[[#This Row],[Doctor ID]],Medicals[Doctor_ID],Medicals[Department])</f>
        <v>Pediatrics</v>
      </c>
      <c r="T757">
        <f>_xlfn.XLOOKUP(Patientsdetails9[[#This Row],[Doctor ID]],Medicals[Doctor_ID],Medicals[Nurse_to_Patient_Ratio])</f>
        <v>21</v>
      </c>
      <c r="U757" t="str">
        <f>IFERROR(_xlfn.XLOOKUP(Patientsdetails9[[#This Row],[Patient_ID]],Emergency[Patient_ID],Emergency[ER_Visit_ID]),"No Visit")</f>
        <v>No Visit</v>
      </c>
    </row>
    <row r="758" spans="1:21">
      <c r="A758">
        <v>834</v>
      </c>
      <c r="B758" t="s">
        <v>847</v>
      </c>
      <c r="C758">
        <v>85</v>
      </c>
      <c r="D758" t="s">
        <v>9</v>
      </c>
      <c r="E758" t="s">
        <v>16</v>
      </c>
      <c r="F758">
        <v>18.611323365254119</v>
      </c>
      <c r="G758">
        <v>2</v>
      </c>
      <c r="H758">
        <v>1</v>
      </c>
      <c r="I758">
        <f>_xlfn.XLOOKUP(Patientsdetails9[[#This Row],[Patient_ID]],Hospitalvisits[Patient_ID],Hospitalvisits[Admission_Date])</f>
        <v>44674</v>
      </c>
      <c r="J758">
        <f>_xlfn.XLOOKUP(Patientsdetails9[[#This Row],[Patient_ID]],Hospitalvisits[Patient_ID],Hospitalvisits[Discharge_Date])</f>
        <v>44677</v>
      </c>
      <c r="K758">
        <f>Patientsdetails9[[#This Row],[Discharge Date]]-Patientsdetails9[[#This Row],[Admission Date]]</f>
        <v>3</v>
      </c>
      <c r="L758" t="str">
        <f>_xlfn.XLOOKUP(Patientsdetails9[[#This Row],[Patient_ID]],Hospitalvisits[Patient_ID],Hospitalvisits[Medical_Condition])</f>
        <v>Heart Attack (STEMI)</v>
      </c>
      <c r="M758" t="str">
        <f>_xlfn.XLOOKUP(Patientsdetails9[[#This Row],[Patient_ID]],Hospitalvisits[Patient_ID],Hospitalvisits[Department])</f>
        <v>Cardiology</v>
      </c>
      <c r="N758">
        <f>_xlfn.XLOOKUP(Patientsdetails9[[#This Row],[Patient_ID]],Financials[Patient_ID],Financials[Total_Bill_Amount])</f>
        <v>6684</v>
      </c>
      <c r="O758">
        <f>VLOOKUP(Patientsdetails9[[#This Row],[Patient_ID]],Financials[],5,FALSE)</f>
        <v>6004.0176285282914</v>
      </c>
      <c r="P758">
        <f>VLOOKUP(Patientsdetails9[[#This Row],[Patient_ID]],Financials[],6,FALSE)</f>
        <v>679.98237147170857</v>
      </c>
      <c r="Q758" t="str">
        <f>+_xlfn.XLOOKUP(Patientsdetails9[[#This Row],[Patient_ID]],Hospitalvisits[Patient_ID],Hospitalvisits[Hospital_Bed])</f>
        <v>Semi-Private Room</v>
      </c>
      <c r="R758">
        <f>_xlfn.XLOOKUP(Patientsdetails9[[#This Row],[Patient_ID]],Hospitalvisits[Patient_ID],Hospitalvisits[Doctor_ID])</f>
        <v>56</v>
      </c>
      <c r="S758" t="str">
        <f>_xlfn.XLOOKUP(Patientsdetails9[[#This Row],[Doctor ID]],Medicals[Doctor_ID],Medicals[Department])</f>
        <v>Emergency</v>
      </c>
      <c r="T758">
        <f>_xlfn.XLOOKUP(Patientsdetails9[[#This Row],[Doctor ID]],Medicals[Doctor_ID],Medicals[Nurse_to_Patient_Ratio])</f>
        <v>30</v>
      </c>
      <c r="U758">
        <f>IFERROR(_xlfn.XLOOKUP(Patientsdetails9[[#This Row],[Patient_ID]],Emergency[Patient_ID],Emergency[ER_Visit_ID]),"No Visit")</f>
        <v>627</v>
      </c>
    </row>
    <row r="759" spans="1:21">
      <c r="A759">
        <v>835</v>
      </c>
      <c r="B759" t="s">
        <v>848</v>
      </c>
      <c r="C759">
        <v>11</v>
      </c>
      <c r="D759" t="s">
        <v>9</v>
      </c>
      <c r="E759" t="s">
        <v>10</v>
      </c>
      <c r="F759">
        <v>24.167894304320281</v>
      </c>
      <c r="G759">
        <v>5</v>
      </c>
      <c r="H759">
        <v>5</v>
      </c>
      <c r="I759">
        <f>_xlfn.XLOOKUP(Patientsdetails9[[#This Row],[Patient_ID]],Hospitalvisits[Patient_ID],Hospitalvisits[Admission_Date])</f>
        <v>44746</v>
      </c>
      <c r="J759">
        <f>_xlfn.XLOOKUP(Patientsdetails9[[#This Row],[Patient_ID]],Hospitalvisits[Patient_ID],Hospitalvisits[Discharge_Date])</f>
        <v>44752</v>
      </c>
      <c r="K759">
        <f>Patientsdetails9[[#This Row],[Discharge Date]]-Patientsdetails9[[#This Row],[Admission Date]]</f>
        <v>6</v>
      </c>
      <c r="L759" t="str">
        <f>_xlfn.XLOOKUP(Patientsdetails9[[#This Row],[Patient_ID]],Hospitalvisits[Patient_ID],Hospitalvisits[Medical_Condition])</f>
        <v>Stroke</v>
      </c>
      <c r="M759" t="str">
        <f>_xlfn.XLOOKUP(Patientsdetails9[[#This Row],[Patient_ID]],Hospitalvisits[Patient_ID],Hospitalvisits[Department])</f>
        <v>Neurology</v>
      </c>
      <c r="N759">
        <f>_xlfn.XLOOKUP(Patientsdetails9[[#This Row],[Patient_ID]],Financials[Patient_ID],Financials[Total_Bill_Amount])</f>
        <v>17548</v>
      </c>
      <c r="O759">
        <f>VLOOKUP(Patientsdetails9[[#This Row],[Patient_ID]],Financials[],5,FALSE)</f>
        <v>12439.25748618535</v>
      </c>
      <c r="P759">
        <f>VLOOKUP(Patientsdetails9[[#This Row],[Patient_ID]],Financials[],6,FALSE)</f>
        <v>5108.7425138146518</v>
      </c>
      <c r="Q759" t="str">
        <f>+_xlfn.XLOOKUP(Patientsdetails9[[#This Row],[Patient_ID]],Hospitalvisits[Patient_ID],Hospitalvisits[Hospital_Bed])</f>
        <v>Semi-Private Room</v>
      </c>
      <c r="R759">
        <f>_xlfn.XLOOKUP(Patientsdetails9[[#This Row],[Patient_ID]],Hospitalvisits[Patient_ID],Hospitalvisits[Doctor_ID])</f>
        <v>67</v>
      </c>
      <c r="S759" t="str">
        <f>_xlfn.XLOOKUP(Patientsdetails9[[#This Row],[Doctor ID]],Medicals[Doctor_ID],Medicals[Department])</f>
        <v>Oncology</v>
      </c>
      <c r="T759">
        <f>_xlfn.XLOOKUP(Patientsdetails9[[#This Row],[Doctor ID]],Medicals[Doctor_ID],Medicals[Nurse_to_Patient_Ratio])</f>
        <v>24</v>
      </c>
      <c r="U759" t="str">
        <f>IFERROR(_xlfn.XLOOKUP(Patientsdetails9[[#This Row],[Patient_ID]],Emergency[Patient_ID],Emergency[ER_Visit_ID]),"No Visit")</f>
        <v>No Visit</v>
      </c>
    </row>
    <row r="760" spans="1:21">
      <c r="A760">
        <v>836</v>
      </c>
      <c r="B760" t="s">
        <v>849</v>
      </c>
      <c r="C760">
        <v>82</v>
      </c>
      <c r="D760" t="s">
        <v>9</v>
      </c>
      <c r="E760" t="s">
        <v>13</v>
      </c>
      <c r="F760">
        <v>22.792817873712959</v>
      </c>
      <c r="G760">
        <v>3</v>
      </c>
      <c r="H760">
        <v>5</v>
      </c>
      <c r="I760">
        <f>_xlfn.XLOOKUP(Patientsdetails9[[#This Row],[Patient_ID]],Hospitalvisits[Patient_ID],Hospitalvisits[Admission_Date])</f>
        <v>44667</v>
      </c>
      <c r="J760">
        <f>_xlfn.XLOOKUP(Patientsdetails9[[#This Row],[Patient_ID]],Hospitalvisits[Patient_ID],Hospitalvisits[Discharge_Date])</f>
        <v>44673</v>
      </c>
      <c r="K760">
        <f>Patientsdetails9[[#This Row],[Discharge Date]]-Patientsdetails9[[#This Row],[Admission Date]]</f>
        <v>6</v>
      </c>
      <c r="L760" t="str">
        <f>_xlfn.XLOOKUP(Patientsdetails9[[#This Row],[Patient_ID]],Hospitalvisits[Patient_ID],Hospitalvisits[Medical_Condition])</f>
        <v>Stroke</v>
      </c>
      <c r="M760" t="str">
        <f>_xlfn.XLOOKUP(Patientsdetails9[[#This Row],[Patient_ID]],Hospitalvisits[Patient_ID],Hospitalvisits[Department])</f>
        <v>Neurology</v>
      </c>
      <c r="N760">
        <f>_xlfn.XLOOKUP(Patientsdetails9[[#This Row],[Patient_ID]],Financials[Patient_ID],Financials[Total_Bill_Amount])</f>
        <v>22491</v>
      </c>
      <c r="O760">
        <f>VLOOKUP(Patientsdetails9[[#This Row],[Patient_ID]],Financials[],5,FALSE)</f>
        <v>12991.74709183547</v>
      </c>
      <c r="P760">
        <f>VLOOKUP(Patientsdetails9[[#This Row],[Patient_ID]],Financials[],6,FALSE)</f>
        <v>9499.2529081645262</v>
      </c>
      <c r="Q760" t="str">
        <f>+_xlfn.XLOOKUP(Patientsdetails9[[#This Row],[Patient_ID]],Hospitalvisits[Patient_ID],Hospitalvisits[Hospital_Bed])</f>
        <v>Private Room</v>
      </c>
      <c r="R760">
        <f>_xlfn.XLOOKUP(Patientsdetails9[[#This Row],[Patient_ID]],Hospitalvisits[Patient_ID],Hospitalvisits[Doctor_ID])</f>
        <v>178</v>
      </c>
      <c r="S760" t="str">
        <f>_xlfn.XLOOKUP(Patientsdetails9[[#This Row],[Doctor ID]],Medicals[Doctor_ID],Medicals[Department])</f>
        <v>Neurology</v>
      </c>
      <c r="T760">
        <f>_xlfn.XLOOKUP(Patientsdetails9[[#This Row],[Doctor ID]],Medicals[Doctor_ID],Medicals[Nurse_to_Patient_Ratio])</f>
        <v>21</v>
      </c>
      <c r="U760" t="str">
        <f>IFERROR(_xlfn.XLOOKUP(Patientsdetails9[[#This Row],[Patient_ID]],Emergency[Patient_ID],Emergency[ER_Visit_ID]),"No Visit")</f>
        <v>No Visit</v>
      </c>
    </row>
    <row r="761" spans="1:21">
      <c r="A761">
        <v>838</v>
      </c>
      <c r="B761" t="s">
        <v>851</v>
      </c>
      <c r="C761">
        <v>50</v>
      </c>
      <c r="D761" t="s">
        <v>12</v>
      </c>
      <c r="E761" t="s">
        <v>13</v>
      </c>
      <c r="F761">
        <v>25.306060302105578</v>
      </c>
      <c r="G761">
        <v>2</v>
      </c>
      <c r="H761">
        <v>3</v>
      </c>
      <c r="I761">
        <f>_xlfn.XLOOKUP(Patientsdetails9[[#This Row],[Patient_ID]],Hospitalvisits[Patient_ID],Hospitalvisits[Admission_Date])</f>
        <v>44999</v>
      </c>
      <c r="J761">
        <f>_xlfn.XLOOKUP(Patientsdetails9[[#This Row],[Patient_ID]],Hospitalvisits[Patient_ID],Hospitalvisits[Discharge_Date])</f>
        <v>45015</v>
      </c>
      <c r="K761">
        <f>Patientsdetails9[[#This Row],[Discharge Date]]-Patientsdetails9[[#This Row],[Admission Date]]</f>
        <v>16</v>
      </c>
      <c r="L761" t="str">
        <f>_xlfn.XLOOKUP(Patientsdetails9[[#This Row],[Patient_ID]],Hospitalvisits[Patient_ID],Hospitalvisits[Medical_Condition])</f>
        <v>Cancer</v>
      </c>
      <c r="M761" t="str">
        <f>_xlfn.XLOOKUP(Patientsdetails9[[#This Row],[Patient_ID]],Hospitalvisits[Patient_ID],Hospitalvisits[Department])</f>
        <v>Oncology</v>
      </c>
      <c r="N761">
        <f>_xlfn.XLOOKUP(Patientsdetails9[[#This Row],[Patient_ID]],Financials[Patient_ID],Financials[Total_Bill_Amount])</f>
        <v>29143</v>
      </c>
      <c r="O761">
        <f>VLOOKUP(Patientsdetails9[[#This Row],[Patient_ID]],Financials[],5,FALSE)</f>
        <v>21839.345079024759</v>
      </c>
      <c r="P761">
        <f>VLOOKUP(Patientsdetails9[[#This Row],[Patient_ID]],Financials[],6,FALSE)</f>
        <v>7303.6549209752447</v>
      </c>
      <c r="Q761" t="str">
        <f>+_xlfn.XLOOKUP(Patientsdetails9[[#This Row],[Patient_ID]],Hospitalvisits[Patient_ID],Hospitalvisits[Hospital_Bed])</f>
        <v>Private Room</v>
      </c>
      <c r="R761">
        <f>_xlfn.XLOOKUP(Patientsdetails9[[#This Row],[Patient_ID]],Hospitalvisits[Patient_ID],Hospitalvisits[Doctor_ID])</f>
        <v>21</v>
      </c>
      <c r="S761" t="str">
        <f>_xlfn.XLOOKUP(Patientsdetails9[[#This Row],[Doctor ID]],Medicals[Doctor_ID],Medicals[Department])</f>
        <v>Pediatrics</v>
      </c>
      <c r="T761">
        <f>_xlfn.XLOOKUP(Patientsdetails9[[#This Row],[Doctor ID]],Medicals[Doctor_ID],Medicals[Nurse_to_Patient_Ratio])</f>
        <v>24</v>
      </c>
      <c r="U761" t="str">
        <f>IFERROR(_xlfn.XLOOKUP(Patientsdetails9[[#This Row],[Patient_ID]],Emergency[Patient_ID],Emergency[ER_Visit_ID]),"No Visit")</f>
        <v>No Visit</v>
      </c>
    </row>
    <row r="762" spans="1:21">
      <c r="A762">
        <v>839</v>
      </c>
      <c r="B762" t="s">
        <v>852</v>
      </c>
      <c r="C762">
        <v>8</v>
      </c>
      <c r="D762" t="s">
        <v>9</v>
      </c>
      <c r="E762" t="s">
        <v>10</v>
      </c>
      <c r="F762">
        <v>22.278758759329818</v>
      </c>
      <c r="G762">
        <v>3</v>
      </c>
      <c r="H762">
        <v>10</v>
      </c>
      <c r="I762">
        <f>_xlfn.XLOOKUP(Patientsdetails9[[#This Row],[Patient_ID]],Hospitalvisits[Patient_ID],Hospitalvisits[Admission_Date])</f>
        <v>44620</v>
      </c>
      <c r="J762">
        <f>_xlfn.XLOOKUP(Patientsdetails9[[#This Row],[Patient_ID]],Hospitalvisits[Patient_ID],Hospitalvisits[Discharge_Date])</f>
        <v>44623</v>
      </c>
      <c r="K762">
        <f>Patientsdetails9[[#This Row],[Discharge Date]]-Patientsdetails9[[#This Row],[Admission Date]]</f>
        <v>3</v>
      </c>
      <c r="L762" t="str">
        <f>_xlfn.XLOOKUP(Patientsdetails9[[#This Row],[Patient_ID]],Hospitalvisits[Patient_ID],Hospitalvisits[Medical_Condition])</f>
        <v>Heart Attack (STEMI)</v>
      </c>
      <c r="M762" t="str">
        <f>_xlfn.XLOOKUP(Patientsdetails9[[#This Row],[Patient_ID]],Hospitalvisits[Patient_ID],Hospitalvisits[Department])</f>
        <v>Cardiology</v>
      </c>
      <c r="N762">
        <f>_xlfn.XLOOKUP(Patientsdetails9[[#This Row],[Patient_ID]],Financials[Patient_ID],Financials[Total_Bill_Amount])</f>
        <v>11755</v>
      </c>
      <c r="O762">
        <f>VLOOKUP(Patientsdetails9[[#This Row],[Patient_ID]],Financials[],5,FALSE)</f>
        <v>7898.9319464932196</v>
      </c>
      <c r="P762">
        <f>VLOOKUP(Patientsdetails9[[#This Row],[Patient_ID]],Financials[],6,FALSE)</f>
        <v>3856.06805350678</v>
      </c>
      <c r="Q762" t="str">
        <f>+_xlfn.XLOOKUP(Patientsdetails9[[#This Row],[Patient_ID]],Hospitalvisits[Patient_ID],Hospitalvisits[Hospital_Bed])</f>
        <v>General Ward</v>
      </c>
      <c r="R762">
        <f>_xlfn.XLOOKUP(Patientsdetails9[[#This Row],[Patient_ID]],Hospitalvisits[Patient_ID],Hospitalvisits[Doctor_ID])</f>
        <v>18</v>
      </c>
      <c r="S762" t="str">
        <f>_xlfn.XLOOKUP(Patientsdetails9[[#This Row],[Doctor ID]],Medicals[Doctor_ID],Medicals[Department])</f>
        <v>Neurology</v>
      </c>
      <c r="T762">
        <f>_xlfn.XLOOKUP(Patientsdetails9[[#This Row],[Doctor ID]],Medicals[Doctor_ID],Medicals[Nurse_to_Patient_Ratio])</f>
        <v>22</v>
      </c>
      <c r="U762">
        <f>IFERROR(_xlfn.XLOOKUP(Patientsdetails9[[#This Row],[Patient_ID]],Emergency[Patient_ID],Emergency[ER_Visit_ID]),"No Visit")</f>
        <v>794</v>
      </c>
    </row>
    <row r="763" spans="1:21">
      <c r="A763">
        <v>840</v>
      </c>
      <c r="B763" t="s">
        <v>853</v>
      </c>
      <c r="C763">
        <v>34</v>
      </c>
      <c r="D763" t="s">
        <v>9</v>
      </c>
      <c r="E763" t="s">
        <v>13</v>
      </c>
      <c r="F763">
        <v>22.353011359756461</v>
      </c>
      <c r="G763">
        <v>5</v>
      </c>
      <c r="H763">
        <v>7</v>
      </c>
      <c r="I763">
        <f>_xlfn.XLOOKUP(Patientsdetails9[[#This Row],[Patient_ID]],Hospitalvisits[Patient_ID],Hospitalvisits[Admission_Date])</f>
        <v>44596</v>
      </c>
      <c r="J763">
        <f>_xlfn.XLOOKUP(Patientsdetails9[[#This Row],[Patient_ID]],Hospitalvisits[Patient_ID],Hospitalvisits[Discharge_Date])</f>
        <v>44606</v>
      </c>
      <c r="K763">
        <f>Patientsdetails9[[#This Row],[Discharge Date]]-Patientsdetails9[[#This Row],[Admission Date]]</f>
        <v>10</v>
      </c>
      <c r="L763" t="str">
        <f>_xlfn.XLOOKUP(Patientsdetails9[[#This Row],[Patient_ID]],Hospitalvisits[Patient_ID],Hospitalvisits[Medical_Condition])</f>
        <v>Tumor</v>
      </c>
      <c r="M763" t="str">
        <f>_xlfn.XLOOKUP(Patientsdetails9[[#This Row],[Patient_ID]],Hospitalvisits[Patient_ID],Hospitalvisits[Department])</f>
        <v>Oncology</v>
      </c>
      <c r="N763">
        <f>_xlfn.XLOOKUP(Patientsdetails9[[#This Row],[Patient_ID]],Financials[Patient_ID],Financials[Total_Bill_Amount])</f>
        <v>25810</v>
      </c>
      <c r="O763">
        <f>VLOOKUP(Patientsdetails9[[#This Row],[Patient_ID]],Financials[],5,FALSE)</f>
        <v>14510.435805520079</v>
      </c>
      <c r="P763">
        <f>VLOOKUP(Patientsdetails9[[#This Row],[Patient_ID]],Financials[],6,FALSE)</f>
        <v>11299.564194479921</v>
      </c>
      <c r="Q763" t="str">
        <f>+_xlfn.XLOOKUP(Patientsdetails9[[#This Row],[Patient_ID]],Hospitalvisits[Patient_ID],Hospitalvisits[Hospital_Bed])</f>
        <v>ICU</v>
      </c>
      <c r="R763">
        <f>_xlfn.XLOOKUP(Patientsdetails9[[#This Row],[Patient_ID]],Hospitalvisits[Patient_ID],Hospitalvisits[Doctor_ID])</f>
        <v>146</v>
      </c>
      <c r="S763" t="str">
        <f>_xlfn.XLOOKUP(Patientsdetails9[[#This Row],[Doctor ID]],Medicals[Doctor_ID],Medicals[Department])</f>
        <v>Oncology</v>
      </c>
      <c r="T763">
        <f>_xlfn.XLOOKUP(Patientsdetails9[[#This Row],[Doctor ID]],Medicals[Doctor_ID],Medicals[Nurse_to_Patient_Ratio])</f>
        <v>9</v>
      </c>
      <c r="U763">
        <f>IFERROR(_xlfn.XLOOKUP(Patientsdetails9[[#This Row],[Patient_ID]],Emergency[Patient_ID],Emergency[ER_Visit_ID]),"No Visit")</f>
        <v>915</v>
      </c>
    </row>
    <row r="764" spans="1:21">
      <c r="A764">
        <v>841</v>
      </c>
      <c r="B764" t="s">
        <v>854</v>
      </c>
      <c r="C764">
        <v>69</v>
      </c>
      <c r="D764" t="s">
        <v>12</v>
      </c>
      <c r="E764" t="s">
        <v>18</v>
      </c>
      <c r="F764">
        <v>17.805597987822431</v>
      </c>
      <c r="G764">
        <v>0</v>
      </c>
      <c r="H764">
        <v>5</v>
      </c>
      <c r="I764">
        <f>_xlfn.XLOOKUP(Patientsdetails9[[#This Row],[Patient_ID]],Hospitalvisits[Patient_ID],Hospitalvisits[Admission_Date])</f>
        <v>44697</v>
      </c>
      <c r="J764">
        <f>_xlfn.XLOOKUP(Patientsdetails9[[#This Row],[Patient_ID]],Hospitalvisits[Patient_ID],Hospitalvisits[Discharge_Date])</f>
        <v>44704</v>
      </c>
      <c r="K764">
        <f>Patientsdetails9[[#This Row],[Discharge Date]]-Patientsdetails9[[#This Row],[Admission Date]]</f>
        <v>7</v>
      </c>
      <c r="L764" t="str">
        <f>_xlfn.XLOOKUP(Patientsdetails9[[#This Row],[Patient_ID]],Hospitalvisits[Patient_ID],Hospitalvisits[Medical_Condition])</f>
        <v>Heart Attack (STEMI)</v>
      </c>
      <c r="M764" t="str">
        <f>_xlfn.XLOOKUP(Patientsdetails9[[#This Row],[Patient_ID]],Hospitalvisits[Patient_ID],Hospitalvisits[Department])</f>
        <v>Cardiology</v>
      </c>
      <c r="N764">
        <f>_xlfn.XLOOKUP(Patientsdetails9[[#This Row],[Patient_ID]],Financials[Patient_ID],Financials[Total_Bill_Amount])</f>
        <v>7796</v>
      </c>
      <c r="O764">
        <f>VLOOKUP(Patientsdetails9[[#This Row],[Patient_ID]],Financials[],5,FALSE)</f>
        <v>4558.4080493422152</v>
      </c>
      <c r="P764">
        <f>VLOOKUP(Patientsdetails9[[#This Row],[Patient_ID]],Financials[],6,FALSE)</f>
        <v>3237.5919506577852</v>
      </c>
      <c r="Q764" t="str">
        <f>+_xlfn.XLOOKUP(Patientsdetails9[[#This Row],[Patient_ID]],Hospitalvisits[Patient_ID],Hospitalvisits[Hospital_Bed])</f>
        <v>ICU</v>
      </c>
      <c r="R764">
        <f>_xlfn.XLOOKUP(Patientsdetails9[[#This Row],[Patient_ID]],Hospitalvisits[Patient_ID],Hospitalvisits[Doctor_ID])</f>
        <v>147</v>
      </c>
      <c r="S764" t="str">
        <f>_xlfn.XLOOKUP(Patientsdetails9[[#This Row],[Doctor ID]],Medicals[Doctor_ID],Medicals[Department])</f>
        <v>Cardiology</v>
      </c>
      <c r="T764">
        <f>_xlfn.XLOOKUP(Patientsdetails9[[#This Row],[Doctor ID]],Medicals[Doctor_ID],Medicals[Nurse_to_Patient_Ratio])</f>
        <v>22</v>
      </c>
      <c r="U764">
        <f>IFERROR(_xlfn.XLOOKUP(Patientsdetails9[[#This Row],[Patient_ID]],Emergency[Patient_ID],Emergency[ER_Visit_ID]),"No Visit")</f>
        <v>1235</v>
      </c>
    </row>
    <row r="765" spans="1:21">
      <c r="A765">
        <v>842</v>
      </c>
      <c r="B765" t="s">
        <v>855</v>
      </c>
      <c r="C765">
        <v>68</v>
      </c>
      <c r="D765" t="s">
        <v>9</v>
      </c>
      <c r="E765" t="s">
        <v>10</v>
      </c>
      <c r="F765">
        <v>19.812728760867209</v>
      </c>
      <c r="G765">
        <v>1</v>
      </c>
      <c r="H765">
        <v>10</v>
      </c>
      <c r="I765">
        <f>_xlfn.XLOOKUP(Patientsdetails9[[#This Row],[Patient_ID]],Hospitalvisits[Patient_ID],Hospitalvisits[Admission_Date])</f>
        <v>44716</v>
      </c>
      <c r="J765">
        <f>_xlfn.XLOOKUP(Patientsdetails9[[#This Row],[Patient_ID]],Hospitalvisits[Patient_ID],Hospitalvisits[Discharge_Date])</f>
        <v>44726</v>
      </c>
      <c r="K765">
        <f>Patientsdetails9[[#This Row],[Discharge Date]]-Patientsdetails9[[#This Row],[Admission Date]]</f>
        <v>10</v>
      </c>
      <c r="L765" t="str">
        <f>_xlfn.XLOOKUP(Patientsdetails9[[#This Row],[Patient_ID]],Hospitalvisits[Patient_ID],Hospitalvisits[Medical_Condition])</f>
        <v>Stroke</v>
      </c>
      <c r="M765" t="str">
        <f>_xlfn.XLOOKUP(Patientsdetails9[[#This Row],[Patient_ID]],Hospitalvisits[Patient_ID],Hospitalvisits[Department])</f>
        <v>Neurology</v>
      </c>
      <c r="N765">
        <f>_xlfn.XLOOKUP(Patientsdetails9[[#This Row],[Patient_ID]],Financials[Patient_ID],Financials[Total_Bill_Amount])</f>
        <v>16977</v>
      </c>
      <c r="O765">
        <f>VLOOKUP(Patientsdetails9[[#This Row],[Patient_ID]],Financials[],5,FALSE)</f>
        <v>11871.36973197392</v>
      </c>
      <c r="P765">
        <f>VLOOKUP(Patientsdetails9[[#This Row],[Patient_ID]],Financials[],6,FALSE)</f>
        <v>5105.6302680260778</v>
      </c>
      <c r="Q765" t="str">
        <f>+_xlfn.XLOOKUP(Patientsdetails9[[#This Row],[Patient_ID]],Hospitalvisits[Patient_ID],Hospitalvisits[Hospital_Bed])</f>
        <v>Semi-Private Room</v>
      </c>
      <c r="R765">
        <f>_xlfn.XLOOKUP(Patientsdetails9[[#This Row],[Patient_ID]],Hospitalvisits[Patient_ID],Hospitalvisits[Doctor_ID])</f>
        <v>145</v>
      </c>
      <c r="S765" t="str">
        <f>_xlfn.XLOOKUP(Patientsdetails9[[#This Row],[Doctor ID]],Medicals[Doctor_ID],Medicals[Department])</f>
        <v>Cardiology</v>
      </c>
      <c r="T765">
        <f>_xlfn.XLOOKUP(Patientsdetails9[[#This Row],[Doctor ID]],Medicals[Doctor_ID],Medicals[Nurse_to_Patient_Ratio])</f>
        <v>24</v>
      </c>
      <c r="U765">
        <f>IFERROR(_xlfn.XLOOKUP(Patientsdetails9[[#This Row],[Patient_ID]],Emergency[Patient_ID],Emergency[ER_Visit_ID]),"No Visit")</f>
        <v>1243</v>
      </c>
    </row>
    <row r="766" spans="1:21">
      <c r="A766">
        <v>843</v>
      </c>
      <c r="B766" t="s">
        <v>856</v>
      </c>
      <c r="C766">
        <v>24</v>
      </c>
      <c r="D766" t="s">
        <v>9</v>
      </c>
      <c r="E766" t="s">
        <v>10</v>
      </c>
      <c r="F766">
        <v>25.110972288927709</v>
      </c>
      <c r="G766">
        <v>0</v>
      </c>
      <c r="H766">
        <v>6</v>
      </c>
      <c r="I766">
        <f>_xlfn.XLOOKUP(Patientsdetails9[[#This Row],[Patient_ID]],Hospitalvisits[Patient_ID],Hospitalvisits[Admission_Date])</f>
        <v>44701</v>
      </c>
      <c r="J766">
        <f>_xlfn.XLOOKUP(Patientsdetails9[[#This Row],[Patient_ID]],Hospitalvisits[Patient_ID],Hospitalvisits[Discharge_Date])</f>
        <v>44714</v>
      </c>
      <c r="K766">
        <f>Patientsdetails9[[#This Row],[Discharge Date]]-Patientsdetails9[[#This Row],[Admission Date]]</f>
        <v>13</v>
      </c>
      <c r="L766" t="str">
        <f>_xlfn.XLOOKUP(Patientsdetails9[[#This Row],[Patient_ID]],Hospitalvisits[Patient_ID],Hospitalvisits[Medical_Condition])</f>
        <v>Cancer</v>
      </c>
      <c r="M766" t="str">
        <f>_xlfn.XLOOKUP(Patientsdetails9[[#This Row],[Patient_ID]],Hospitalvisits[Patient_ID],Hospitalvisits[Department])</f>
        <v>Oncology</v>
      </c>
      <c r="N766">
        <f>_xlfn.XLOOKUP(Patientsdetails9[[#This Row],[Patient_ID]],Financials[Patient_ID],Financials[Total_Bill_Amount])</f>
        <v>28556</v>
      </c>
      <c r="O766">
        <f>VLOOKUP(Patientsdetails9[[#This Row],[Patient_ID]],Financials[],5,FALSE)</f>
        <v>18710.19345985345</v>
      </c>
      <c r="P766">
        <f>VLOOKUP(Patientsdetails9[[#This Row],[Patient_ID]],Financials[],6,FALSE)</f>
        <v>9845.8065401465465</v>
      </c>
      <c r="Q766" t="str">
        <f>+_xlfn.XLOOKUP(Patientsdetails9[[#This Row],[Patient_ID]],Hospitalvisits[Patient_ID],Hospitalvisits[Hospital_Bed])</f>
        <v>Private Room</v>
      </c>
      <c r="R766">
        <f>_xlfn.XLOOKUP(Patientsdetails9[[#This Row],[Patient_ID]],Hospitalvisits[Patient_ID],Hospitalvisits[Doctor_ID])</f>
        <v>92</v>
      </c>
      <c r="S766" t="str">
        <f>_xlfn.XLOOKUP(Patientsdetails9[[#This Row],[Doctor ID]],Medicals[Doctor_ID],Medicals[Department])</f>
        <v>Orthopedics</v>
      </c>
      <c r="T766">
        <f>_xlfn.XLOOKUP(Patientsdetails9[[#This Row],[Doctor ID]],Medicals[Doctor_ID],Medicals[Nurse_to_Patient_Ratio])</f>
        <v>27</v>
      </c>
      <c r="U766">
        <f>IFERROR(_xlfn.XLOOKUP(Patientsdetails9[[#This Row],[Patient_ID]],Emergency[Patient_ID],Emergency[ER_Visit_ID]),"No Visit")</f>
        <v>251</v>
      </c>
    </row>
    <row r="767" spans="1:21">
      <c r="A767">
        <v>844</v>
      </c>
      <c r="B767" t="s">
        <v>857</v>
      </c>
      <c r="C767">
        <v>65</v>
      </c>
      <c r="D767" t="s">
        <v>12</v>
      </c>
      <c r="E767" t="s">
        <v>10</v>
      </c>
      <c r="F767">
        <v>38.226345871616033</v>
      </c>
      <c r="G767">
        <v>0</v>
      </c>
      <c r="H767">
        <v>2</v>
      </c>
      <c r="I767">
        <f>_xlfn.XLOOKUP(Patientsdetails9[[#This Row],[Patient_ID]],Hospitalvisits[Patient_ID],Hospitalvisits[Admission_Date])</f>
        <v>44702</v>
      </c>
      <c r="J767">
        <f>_xlfn.XLOOKUP(Patientsdetails9[[#This Row],[Patient_ID]],Hospitalvisits[Patient_ID],Hospitalvisits[Discharge_Date])</f>
        <v>44707</v>
      </c>
      <c r="K767">
        <f>Patientsdetails9[[#This Row],[Discharge Date]]-Patientsdetails9[[#This Row],[Admission Date]]</f>
        <v>5</v>
      </c>
      <c r="L767" t="str">
        <f>_xlfn.XLOOKUP(Patientsdetails9[[#This Row],[Patient_ID]],Hospitalvisits[Patient_ID],Hospitalvisits[Medical_Condition])</f>
        <v>Severe Trauma</v>
      </c>
      <c r="M767" t="str">
        <f>_xlfn.XLOOKUP(Patientsdetails9[[#This Row],[Patient_ID]],Hospitalvisits[Patient_ID],Hospitalvisits[Department])</f>
        <v>Emergency</v>
      </c>
      <c r="N767">
        <f>_xlfn.XLOOKUP(Patientsdetails9[[#This Row],[Patient_ID]],Financials[Patient_ID],Financials[Total_Bill_Amount])</f>
        <v>33289</v>
      </c>
      <c r="O767">
        <f>VLOOKUP(Patientsdetails9[[#This Row],[Patient_ID]],Financials[],5,FALSE)</f>
        <v>26252.155756029661</v>
      </c>
      <c r="P767">
        <f>VLOOKUP(Patientsdetails9[[#This Row],[Patient_ID]],Financials[],6,FALSE)</f>
        <v>7036.8442439703394</v>
      </c>
      <c r="Q767" t="str">
        <f>+_xlfn.XLOOKUP(Patientsdetails9[[#This Row],[Patient_ID]],Hospitalvisits[Patient_ID],Hospitalvisits[Hospital_Bed])</f>
        <v>General Ward</v>
      </c>
      <c r="R767">
        <f>_xlfn.XLOOKUP(Patientsdetails9[[#This Row],[Patient_ID]],Hospitalvisits[Patient_ID],Hospitalvisits[Doctor_ID])</f>
        <v>104</v>
      </c>
      <c r="S767" t="str">
        <f>_xlfn.XLOOKUP(Patientsdetails9[[#This Row],[Doctor ID]],Medicals[Doctor_ID],Medicals[Department])</f>
        <v>Orthopedics</v>
      </c>
      <c r="T767">
        <f>_xlfn.XLOOKUP(Patientsdetails9[[#This Row],[Doctor ID]],Medicals[Doctor_ID],Medicals[Nurse_to_Patient_Ratio])</f>
        <v>15</v>
      </c>
      <c r="U767">
        <f>IFERROR(_xlfn.XLOOKUP(Patientsdetails9[[#This Row],[Patient_ID]],Emergency[Patient_ID],Emergency[ER_Visit_ID]),"No Visit")</f>
        <v>544</v>
      </c>
    </row>
    <row r="768" spans="1:21">
      <c r="A768">
        <v>845</v>
      </c>
      <c r="B768" t="s">
        <v>858</v>
      </c>
      <c r="C768">
        <v>75</v>
      </c>
      <c r="D768" t="s">
        <v>12</v>
      </c>
      <c r="E768" t="s">
        <v>13</v>
      </c>
      <c r="F768">
        <v>16.771144259934609</v>
      </c>
      <c r="G768">
        <v>3</v>
      </c>
      <c r="H768">
        <v>5</v>
      </c>
      <c r="I768">
        <f>_xlfn.XLOOKUP(Patientsdetails9[[#This Row],[Patient_ID]],Hospitalvisits[Patient_ID],Hospitalvisits[Admission_Date])</f>
        <v>45505</v>
      </c>
      <c r="J768">
        <f>_xlfn.XLOOKUP(Patientsdetails9[[#This Row],[Patient_ID]],Hospitalvisits[Patient_ID],Hospitalvisits[Discharge_Date])</f>
        <v>45509</v>
      </c>
      <c r="K768">
        <f>Patientsdetails9[[#This Row],[Discharge Date]]-Patientsdetails9[[#This Row],[Admission Date]]</f>
        <v>4</v>
      </c>
      <c r="L768" t="str">
        <f>_xlfn.XLOOKUP(Patientsdetails9[[#This Row],[Patient_ID]],Hospitalvisits[Patient_ID],Hospitalvisits[Medical_Condition])</f>
        <v>Heart Attack (STEMI)</v>
      </c>
      <c r="M768" t="str">
        <f>_xlfn.XLOOKUP(Patientsdetails9[[#This Row],[Patient_ID]],Hospitalvisits[Patient_ID],Hospitalvisits[Department])</f>
        <v>Cardiology</v>
      </c>
      <c r="N768">
        <f>_xlfn.XLOOKUP(Patientsdetails9[[#This Row],[Patient_ID]],Financials[Patient_ID],Financials[Total_Bill_Amount])</f>
        <v>17663</v>
      </c>
      <c r="O768">
        <f>VLOOKUP(Patientsdetails9[[#This Row],[Patient_ID]],Financials[],5,FALSE)</f>
        <v>15088.7841559635</v>
      </c>
      <c r="P768">
        <f>VLOOKUP(Patientsdetails9[[#This Row],[Patient_ID]],Financials[],6,FALSE)</f>
        <v>2574.2158440365019</v>
      </c>
      <c r="Q768" t="str">
        <f>+_xlfn.XLOOKUP(Patientsdetails9[[#This Row],[Patient_ID]],Hospitalvisits[Patient_ID],Hospitalvisits[Hospital_Bed])</f>
        <v>Private Room</v>
      </c>
      <c r="R768">
        <f>_xlfn.XLOOKUP(Patientsdetails9[[#This Row],[Patient_ID]],Hospitalvisits[Patient_ID],Hospitalvisits[Doctor_ID])</f>
        <v>22</v>
      </c>
      <c r="S768" t="str">
        <f>_xlfn.XLOOKUP(Patientsdetails9[[#This Row],[Doctor ID]],Medicals[Doctor_ID],Medicals[Department])</f>
        <v>Neurology</v>
      </c>
      <c r="T768">
        <f>_xlfn.XLOOKUP(Patientsdetails9[[#This Row],[Doctor ID]],Medicals[Doctor_ID],Medicals[Nurse_to_Patient_Ratio])</f>
        <v>22</v>
      </c>
      <c r="U768">
        <f>IFERROR(_xlfn.XLOOKUP(Patientsdetails9[[#This Row],[Patient_ID]],Emergency[Patient_ID],Emergency[ER_Visit_ID]),"No Visit")</f>
        <v>1063</v>
      </c>
    </row>
    <row r="769" spans="1:21">
      <c r="A769">
        <v>846</v>
      </c>
      <c r="B769" t="s">
        <v>859</v>
      </c>
      <c r="C769">
        <v>59</v>
      </c>
      <c r="D769" t="s">
        <v>9</v>
      </c>
      <c r="E769" t="s">
        <v>18</v>
      </c>
      <c r="F769">
        <v>17.501418513425559</v>
      </c>
      <c r="G769">
        <v>3</v>
      </c>
      <c r="H769">
        <v>6</v>
      </c>
      <c r="I769">
        <f>_xlfn.XLOOKUP(Patientsdetails9[[#This Row],[Patient_ID]],Hospitalvisits[Patient_ID],Hospitalvisits[Admission_Date])</f>
        <v>44783</v>
      </c>
      <c r="J769">
        <f>_xlfn.XLOOKUP(Patientsdetails9[[#This Row],[Patient_ID]],Hospitalvisits[Patient_ID],Hospitalvisits[Discharge_Date])</f>
        <v>44789</v>
      </c>
      <c r="K769">
        <f>Patientsdetails9[[#This Row],[Discharge Date]]-Patientsdetails9[[#This Row],[Admission Date]]</f>
        <v>6</v>
      </c>
      <c r="L769" t="str">
        <f>_xlfn.XLOOKUP(Patientsdetails9[[#This Row],[Patient_ID]],Hospitalvisits[Patient_ID],Hospitalvisits[Medical_Condition])</f>
        <v>Seizures</v>
      </c>
      <c r="M769" t="str">
        <f>_xlfn.XLOOKUP(Patientsdetails9[[#This Row],[Patient_ID]],Hospitalvisits[Patient_ID],Hospitalvisits[Department])</f>
        <v>Neurology</v>
      </c>
      <c r="N769">
        <f>_xlfn.XLOOKUP(Patientsdetails9[[#This Row],[Patient_ID]],Financials[Patient_ID],Financials[Total_Bill_Amount])</f>
        <v>19511</v>
      </c>
      <c r="O769">
        <f>VLOOKUP(Patientsdetails9[[#This Row],[Patient_ID]],Financials[],5,FALSE)</f>
        <v>14134.43968731032</v>
      </c>
      <c r="P769">
        <f>VLOOKUP(Patientsdetails9[[#This Row],[Patient_ID]],Financials[],6,FALSE)</f>
        <v>5376.5603126896767</v>
      </c>
      <c r="Q769" t="str">
        <f>+_xlfn.XLOOKUP(Patientsdetails9[[#This Row],[Patient_ID]],Hospitalvisits[Patient_ID],Hospitalvisits[Hospital_Bed])</f>
        <v>ICU</v>
      </c>
      <c r="R769">
        <f>_xlfn.XLOOKUP(Patientsdetails9[[#This Row],[Patient_ID]],Hospitalvisits[Patient_ID],Hospitalvisits[Doctor_ID])</f>
        <v>152</v>
      </c>
      <c r="S769" t="str">
        <f>_xlfn.XLOOKUP(Patientsdetails9[[#This Row],[Doctor ID]],Medicals[Doctor_ID],Medicals[Department])</f>
        <v>Oncology</v>
      </c>
      <c r="T769">
        <f>_xlfn.XLOOKUP(Patientsdetails9[[#This Row],[Doctor ID]],Medicals[Doctor_ID],Medicals[Nurse_to_Patient_Ratio])</f>
        <v>14</v>
      </c>
      <c r="U769" t="str">
        <f>IFERROR(_xlfn.XLOOKUP(Patientsdetails9[[#This Row],[Patient_ID]],Emergency[Patient_ID],Emergency[ER_Visit_ID]),"No Visit")</f>
        <v>No Visit</v>
      </c>
    </row>
    <row r="770" spans="1:21">
      <c r="A770">
        <v>847</v>
      </c>
      <c r="B770" t="s">
        <v>860</v>
      </c>
      <c r="C770">
        <v>57</v>
      </c>
      <c r="D770" t="s">
        <v>12</v>
      </c>
      <c r="E770" t="s">
        <v>13</v>
      </c>
      <c r="F770">
        <v>35.232205182630487</v>
      </c>
      <c r="G770">
        <v>5</v>
      </c>
      <c r="H770">
        <v>10</v>
      </c>
      <c r="I770">
        <f>_xlfn.XLOOKUP(Patientsdetails9[[#This Row],[Patient_ID]],Hospitalvisits[Patient_ID],Hospitalvisits[Admission_Date])</f>
        <v>44847</v>
      </c>
      <c r="J770">
        <f>_xlfn.XLOOKUP(Patientsdetails9[[#This Row],[Patient_ID]],Hospitalvisits[Patient_ID],Hospitalvisits[Discharge_Date])</f>
        <v>44850</v>
      </c>
      <c r="K770">
        <f>Patientsdetails9[[#This Row],[Discharge Date]]-Patientsdetails9[[#This Row],[Admission Date]]</f>
        <v>3</v>
      </c>
      <c r="L770" t="str">
        <f>_xlfn.XLOOKUP(Patientsdetails9[[#This Row],[Patient_ID]],Hospitalvisits[Patient_ID],Hospitalvisits[Medical_Condition])</f>
        <v>Fracture</v>
      </c>
      <c r="M770" t="str">
        <f>_xlfn.XLOOKUP(Patientsdetails9[[#This Row],[Patient_ID]],Hospitalvisits[Patient_ID],Hospitalvisits[Department])</f>
        <v>Orthopedics</v>
      </c>
      <c r="N770">
        <f>_xlfn.XLOOKUP(Patientsdetails9[[#This Row],[Patient_ID]],Financials[Patient_ID],Financials[Total_Bill_Amount])</f>
        <v>10661</v>
      </c>
      <c r="O770">
        <f>VLOOKUP(Patientsdetails9[[#This Row],[Patient_ID]],Financials[],5,FALSE)</f>
        <v>9343.9369239548614</v>
      </c>
      <c r="P770">
        <f>VLOOKUP(Patientsdetails9[[#This Row],[Patient_ID]],Financials[],6,FALSE)</f>
        <v>1317.063076045139</v>
      </c>
      <c r="Q770" t="str">
        <f>+_xlfn.XLOOKUP(Patientsdetails9[[#This Row],[Patient_ID]],Hospitalvisits[Patient_ID],Hospitalvisits[Hospital_Bed])</f>
        <v>ICU</v>
      </c>
      <c r="R770">
        <f>_xlfn.XLOOKUP(Patientsdetails9[[#This Row],[Patient_ID]],Hospitalvisits[Patient_ID],Hospitalvisits[Doctor_ID])</f>
        <v>27</v>
      </c>
      <c r="S770" t="str">
        <f>_xlfn.XLOOKUP(Patientsdetails9[[#This Row],[Doctor ID]],Medicals[Doctor_ID],Medicals[Department])</f>
        <v>Oncology</v>
      </c>
      <c r="T770">
        <f>_xlfn.XLOOKUP(Patientsdetails9[[#This Row],[Doctor ID]],Medicals[Doctor_ID],Medicals[Nurse_to_Patient_Ratio])</f>
        <v>6</v>
      </c>
      <c r="U770">
        <f>IFERROR(_xlfn.XLOOKUP(Patientsdetails9[[#This Row],[Patient_ID]],Emergency[Patient_ID],Emergency[ER_Visit_ID]),"No Visit")</f>
        <v>780</v>
      </c>
    </row>
    <row r="771" spans="1:21">
      <c r="A771">
        <v>848</v>
      </c>
      <c r="B771" t="s">
        <v>861</v>
      </c>
      <c r="C771">
        <v>48</v>
      </c>
      <c r="D771" t="s">
        <v>9</v>
      </c>
      <c r="E771" t="s">
        <v>13</v>
      </c>
      <c r="F771">
        <v>29.139840145319351</v>
      </c>
      <c r="G771">
        <v>5</v>
      </c>
      <c r="H771">
        <v>2</v>
      </c>
      <c r="I771">
        <f>_xlfn.XLOOKUP(Patientsdetails9[[#This Row],[Patient_ID]],Hospitalvisits[Patient_ID],Hospitalvisits[Admission_Date])</f>
        <v>44563</v>
      </c>
      <c r="J771">
        <f>_xlfn.XLOOKUP(Patientsdetails9[[#This Row],[Patient_ID]],Hospitalvisits[Patient_ID],Hospitalvisits[Discharge_Date])</f>
        <v>44571</v>
      </c>
      <c r="K771">
        <f>Patientsdetails9[[#This Row],[Discharge Date]]-Patientsdetails9[[#This Row],[Admission Date]]</f>
        <v>8</v>
      </c>
      <c r="L771" t="str">
        <f>_xlfn.XLOOKUP(Patientsdetails9[[#This Row],[Patient_ID]],Hospitalvisits[Patient_ID],Hospitalvisits[Medical_Condition])</f>
        <v>Severe Trauma</v>
      </c>
      <c r="M771" t="str">
        <f>_xlfn.XLOOKUP(Patientsdetails9[[#This Row],[Patient_ID]],Hospitalvisits[Patient_ID],Hospitalvisits[Department])</f>
        <v>Emergency</v>
      </c>
      <c r="N771">
        <f>_xlfn.XLOOKUP(Patientsdetails9[[#This Row],[Patient_ID]],Financials[Patient_ID],Financials[Total_Bill_Amount])</f>
        <v>18522</v>
      </c>
      <c r="O771">
        <f>VLOOKUP(Patientsdetails9[[#This Row],[Patient_ID]],Financials[],5,FALSE)</f>
        <v>9904.691770013691</v>
      </c>
      <c r="P771">
        <f>VLOOKUP(Patientsdetails9[[#This Row],[Patient_ID]],Financials[],6,FALSE)</f>
        <v>8617.308229986309</v>
      </c>
      <c r="Q771" t="str">
        <f>+_xlfn.XLOOKUP(Patientsdetails9[[#This Row],[Patient_ID]],Hospitalvisits[Patient_ID],Hospitalvisits[Hospital_Bed])</f>
        <v>ICU</v>
      </c>
      <c r="R771">
        <f>_xlfn.XLOOKUP(Patientsdetails9[[#This Row],[Patient_ID]],Hospitalvisits[Patient_ID],Hospitalvisits[Doctor_ID])</f>
        <v>147</v>
      </c>
      <c r="S771" t="str">
        <f>_xlfn.XLOOKUP(Patientsdetails9[[#This Row],[Doctor ID]],Medicals[Doctor_ID],Medicals[Department])</f>
        <v>Cardiology</v>
      </c>
      <c r="T771">
        <f>_xlfn.XLOOKUP(Patientsdetails9[[#This Row],[Doctor ID]],Medicals[Doctor_ID],Medicals[Nurse_to_Patient_Ratio])</f>
        <v>22</v>
      </c>
      <c r="U771">
        <f>IFERROR(_xlfn.XLOOKUP(Patientsdetails9[[#This Row],[Patient_ID]],Emergency[Patient_ID],Emergency[ER_Visit_ID]),"No Visit")</f>
        <v>995</v>
      </c>
    </row>
    <row r="772" spans="1:21">
      <c r="A772">
        <v>849</v>
      </c>
      <c r="B772" t="s">
        <v>862</v>
      </c>
      <c r="C772">
        <v>87</v>
      </c>
      <c r="D772" t="s">
        <v>12</v>
      </c>
      <c r="E772" t="s">
        <v>10</v>
      </c>
      <c r="F772">
        <v>37.925618832334401</v>
      </c>
      <c r="G772">
        <v>2</v>
      </c>
      <c r="H772">
        <v>6</v>
      </c>
      <c r="I772">
        <f>_xlfn.XLOOKUP(Patientsdetails9[[#This Row],[Patient_ID]],Hospitalvisits[Patient_ID],Hospitalvisits[Admission_Date])</f>
        <v>44618</v>
      </c>
      <c r="J772">
        <f>_xlfn.XLOOKUP(Patientsdetails9[[#This Row],[Patient_ID]],Hospitalvisits[Patient_ID],Hospitalvisits[Discharge_Date])</f>
        <v>44626</v>
      </c>
      <c r="K772">
        <f>Patientsdetails9[[#This Row],[Discharge Date]]-Patientsdetails9[[#This Row],[Admission Date]]</f>
        <v>8</v>
      </c>
      <c r="L772" t="str">
        <f>_xlfn.XLOOKUP(Patientsdetails9[[#This Row],[Patient_ID]],Hospitalvisits[Patient_ID],Hospitalvisits[Medical_Condition])</f>
        <v>Tumor</v>
      </c>
      <c r="M772" t="str">
        <f>_xlfn.XLOOKUP(Patientsdetails9[[#This Row],[Patient_ID]],Hospitalvisits[Patient_ID],Hospitalvisits[Department])</f>
        <v>Oncology</v>
      </c>
      <c r="N772">
        <f>_xlfn.XLOOKUP(Patientsdetails9[[#This Row],[Patient_ID]],Financials[Patient_ID],Financials[Total_Bill_Amount])</f>
        <v>9577</v>
      </c>
      <c r="O772">
        <f>VLOOKUP(Patientsdetails9[[#This Row],[Patient_ID]],Financials[],5,FALSE)</f>
        <v>6384.286683944355</v>
      </c>
      <c r="P772">
        <f>VLOOKUP(Patientsdetails9[[#This Row],[Patient_ID]],Financials[],6,FALSE)</f>
        <v>3192.713316055645</v>
      </c>
      <c r="Q772" t="str">
        <f>+_xlfn.XLOOKUP(Patientsdetails9[[#This Row],[Patient_ID]],Hospitalvisits[Patient_ID],Hospitalvisits[Hospital_Bed])</f>
        <v>Semi-Private Room</v>
      </c>
      <c r="R772">
        <f>_xlfn.XLOOKUP(Patientsdetails9[[#This Row],[Patient_ID]],Hospitalvisits[Patient_ID],Hospitalvisits[Doctor_ID])</f>
        <v>188</v>
      </c>
      <c r="S772" t="str">
        <f>_xlfn.XLOOKUP(Patientsdetails9[[#This Row],[Doctor ID]],Medicals[Doctor_ID],Medicals[Department])</f>
        <v>Emergency</v>
      </c>
      <c r="T772">
        <f>_xlfn.XLOOKUP(Patientsdetails9[[#This Row],[Doctor ID]],Medicals[Doctor_ID],Medicals[Nurse_to_Patient_Ratio])</f>
        <v>8</v>
      </c>
      <c r="U772" t="str">
        <f>IFERROR(_xlfn.XLOOKUP(Patientsdetails9[[#This Row],[Patient_ID]],Emergency[Patient_ID],Emergency[ER_Visit_ID]),"No Visit")</f>
        <v>No Visit</v>
      </c>
    </row>
    <row r="773" spans="1:21">
      <c r="A773">
        <v>850</v>
      </c>
      <c r="B773" t="s">
        <v>863</v>
      </c>
      <c r="C773">
        <v>83</v>
      </c>
      <c r="D773" t="s">
        <v>12</v>
      </c>
      <c r="E773" t="s">
        <v>16</v>
      </c>
      <c r="F773">
        <v>26.94503530429829</v>
      </c>
      <c r="G773">
        <v>1</v>
      </c>
      <c r="H773">
        <v>7</v>
      </c>
      <c r="I773">
        <f>_xlfn.XLOOKUP(Patientsdetails9[[#This Row],[Patient_ID]],Hospitalvisits[Patient_ID],Hospitalvisits[Admission_Date])</f>
        <v>45110</v>
      </c>
      <c r="J773">
        <f>_xlfn.XLOOKUP(Patientsdetails9[[#This Row],[Patient_ID]],Hospitalvisits[Patient_ID],Hospitalvisits[Discharge_Date])</f>
        <v>45116</v>
      </c>
      <c r="K773">
        <f>Patientsdetails9[[#This Row],[Discharge Date]]-Patientsdetails9[[#This Row],[Admission Date]]</f>
        <v>6</v>
      </c>
      <c r="L773" t="str">
        <f>_xlfn.XLOOKUP(Patientsdetails9[[#This Row],[Patient_ID]],Hospitalvisits[Patient_ID],Hospitalvisits[Medical_Condition])</f>
        <v>Tumor</v>
      </c>
      <c r="M773" t="str">
        <f>_xlfn.XLOOKUP(Patientsdetails9[[#This Row],[Patient_ID]],Hospitalvisits[Patient_ID],Hospitalvisits[Department])</f>
        <v>Oncology</v>
      </c>
      <c r="N773">
        <f>_xlfn.XLOOKUP(Patientsdetails9[[#This Row],[Patient_ID]],Financials[Patient_ID],Financials[Total_Bill_Amount])</f>
        <v>11166</v>
      </c>
      <c r="O773">
        <f>VLOOKUP(Patientsdetails9[[#This Row],[Patient_ID]],Financials[],5,FALSE)</f>
        <v>8423.465170832782</v>
      </c>
      <c r="P773">
        <f>VLOOKUP(Patientsdetails9[[#This Row],[Patient_ID]],Financials[],6,FALSE)</f>
        <v>2742.534829167218</v>
      </c>
      <c r="Q773" t="str">
        <f>+_xlfn.XLOOKUP(Patientsdetails9[[#This Row],[Patient_ID]],Hospitalvisits[Patient_ID],Hospitalvisits[Hospital_Bed])</f>
        <v>ICU</v>
      </c>
      <c r="R773">
        <f>_xlfn.XLOOKUP(Patientsdetails9[[#This Row],[Patient_ID]],Hospitalvisits[Patient_ID],Hospitalvisits[Doctor_ID])</f>
        <v>87</v>
      </c>
      <c r="S773" t="str">
        <f>_xlfn.XLOOKUP(Patientsdetails9[[#This Row],[Doctor ID]],Medicals[Doctor_ID],Medicals[Department])</f>
        <v>Emergency</v>
      </c>
      <c r="T773">
        <f>_xlfn.XLOOKUP(Patientsdetails9[[#This Row],[Doctor ID]],Medicals[Doctor_ID],Medicals[Nurse_to_Patient_Ratio])</f>
        <v>18</v>
      </c>
      <c r="U773" t="str">
        <f>IFERROR(_xlfn.XLOOKUP(Patientsdetails9[[#This Row],[Patient_ID]],Emergency[Patient_ID],Emergency[ER_Visit_ID]),"No Visit")</f>
        <v>No Visit</v>
      </c>
    </row>
    <row r="774" spans="1:21">
      <c r="A774">
        <v>852</v>
      </c>
      <c r="B774" t="s">
        <v>865</v>
      </c>
      <c r="C774">
        <v>67</v>
      </c>
      <c r="D774" t="s">
        <v>9</v>
      </c>
      <c r="E774" t="s">
        <v>18</v>
      </c>
      <c r="F774">
        <v>31.95032890266112</v>
      </c>
      <c r="G774">
        <v>0</v>
      </c>
      <c r="H774">
        <v>7</v>
      </c>
      <c r="I774">
        <f>_xlfn.XLOOKUP(Patientsdetails9[[#This Row],[Patient_ID]],Hospitalvisits[Patient_ID],Hospitalvisits[Admission_Date])</f>
        <v>45013</v>
      </c>
      <c r="J774">
        <f>_xlfn.XLOOKUP(Patientsdetails9[[#This Row],[Patient_ID]],Hospitalvisits[Patient_ID],Hospitalvisits[Discharge_Date])</f>
        <v>45019</v>
      </c>
      <c r="K774">
        <f>Patientsdetails9[[#This Row],[Discharge Date]]-Patientsdetails9[[#This Row],[Admission Date]]</f>
        <v>6</v>
      </c>
      <c r="L774" t="str">
        <f>_xlfn.XLOOKUP(Patientsdetails9[[#This Row],[Patient_ID]],Hospitalvisits[Patient_ID],Hospitalvisits[Medical_Condition])</f>
        <v>Hypertension</v>
      </c>
      <c r="M774" t="str">
        <f>_xlfn.XLOOKUP(Patientsdetails9[[#This Row],[Patient_ID]],Hospitalvisits[Patient_ID],Hospitalvisits[Department])</f>
        <v>Cardiology</v>
      </c>
      <c r="N774">
        <f>_xlfn.XLOOKUP(Patientsdetails9[[#This Row],[Patient_ID]],Financials[Patient_ID],Financials[Total_Bill_Amount])</f>
        <v>22006</v>
      </c>
      <c r="O774">
        <f>VLOOKUP(Patientsdetails9[[#This Row],[Patient_ID]],Financials[],5,FALSE)</f>
        <v>11305.624354580221</v>
      </c>
      <c r="P774">
        <f>VLOOKUP(Patientsdetails9[[#This Row],[Patient_ID]],Financials[],6,FALSE)</f>
        <v>10700.375645419779</v>
      </c>
      <c r="Q774" t="str">
        <f>+_xlfn.XLOOKUP(Patientsdetails9[[#This Row],[Patient_ID]],Hospitalvisits[Patient_ID],Hospitalvisits[Hospital_Bed])</f>
        <v>General Ward</v>
      </c>
      <c r="R774">
        <f>_xlfn.XLOOKUP(Patientsdetails9[[#This Row],[Patient_ID]],Hospitalvisits[Patient_ID],Hospitalvisits[Doctor_ID])</f>
        <v>119</v>
      </c>
      <c r="S774" t="str">
        <f>_xlfn.XLOOKUP(Patientsdetails9[[#This Row],[Doctor ID]],Medicals[Doctor_ID],Medicals[Department])</f>
        <v>Emergency</v>
      </c>
      <c r="T774">
        <f>_xlfn.XLOOKUP(Patientsdetails9[[#This Row],[Doctor ID]],Medicals[Doctor_ID],Medicals[Nurse_to_Patient_Ratio])</f>
        <v>16</v>
      </c>
      <c r="U774">
        <f>IFERROR(_xlfn.XLOOKUP(Patientsdetails9[[#This Row],[Patient_ID]],Emergency[Patient_ID],Emergency[ER_Visit_ID]),"No Visit")</f>
        <v>943</v>
      </c>
    </row>
    <row r="775" spans="1:21">
      <c r="A775">
        <v>853</v>
      </c>
      <c r="B775" t="s">
        <v>866</v>
      </c>
      <c r="C775">
        <v>52</v>
      </c>
      <c r="D775" t="s">
        <v>12</v>
      </c>
      <c r="E775" t="s">
        <v>10</v>
      </c>
      <c r="F775">
        <v>16.09333436757678</v>
      </c>
      <c r="G775">
        <v>5</v>
      </c>
      <c r="H775">
        <v>9</v>
      </c>
      <c r="I775">
        <f>_xlfn.XLOOKUP(Patientsdetails9[[#This Row],[Patient_ID]],Hospitalvisits[Patient_ID],Hospitalvisits[Admission_Date])</f>
        <v>45576</v>
      </c>
      <c r="J775">
        <f>_xlfn.XLOOKUP(Patientsdetails9[[#This Row],[Patient_ID]],Hospitalvisits[Patient_ID],Hospitalvisits[Discharge_Date])</f>
        <v>45585</v>
      </c>
      <c r="K775">
        <f>Patientsdetails9[[#This Row],[Discharge Date]]-Patientsdetails9[[#This Row],[Admission Date]]</f>
        <v>9</v>
      </c>
      <c r="L775" t="str">
        <f>_xlfn.XLOOKUP(Patientsdetails9[[#This Row],[Patient_ID]],Hospitalvisits[Patient_ID],Hospitalvisits[Medical_Condition])</f>
        <v>Stroke</v>
      </c>
      <c r="M775" t="str">
        <f>_xlfn.XLOOKUP(Patientsdetails9[[#This Row],[Patient_ID]],Hospitalvisits[Patient_ID],Hospitalvisits[Department])</f>
        <v>Neurology</v>
      </c>
      <c r="N775">
        <f>_xlfn.XLOOKUP(Patientsdetails9[[#This Row],[Patient_ID]],Financials[Patient_ID],Financials[Total_Bill_Amount])</f>
        <v>29704</v>
      </c>
      <c r="O775">
        <f>VLOOKUP(Patientsdetails9[[#This Row],[Patient_ID]],Financials[],5,FALSE)</f>
        <v>20647.244756677581</v>
      </c>
      <c r="P775">
        <f>VLOOKUP(Patientsdetails9[[#This Row],[Patient_ID]],Financials[],6,FALSE)</f>
        <v>9056.7552433224191</v>
      </c>
      <c r="Q775" t="str">
        <f>+_xlfn.XLOOKUP(Patientsdetails9[[#This Row],[Patient_ID]],Hospitalvisits[Patient_ID],Hospitalvisits[Hospital_Bed])</f>
        <v>Semi-Private Room</v>
      </c>
      <c r="R775">
        <f>_xlfn.XLOOKUP(Patientsdetails9[[#This Row],[Patient_ID]],Hospitalvisits[Patient_ID],Hospitalvisits[Doctor_ID])</f>
        <v>42</v>
      </c>
      <c r="S775" t="str">
        <f>_xlfn.XLOOKUP(Patientsdetails9[[#This Row],[Doctor ID]],Medicals[Doctor_ID],Medicals[Department])</f>
        <v>Pediatrics</v>
      </c>
      <c r="T775">
        <f>_xlfn.XLOOKUP(Patientsdetails9[[#This Row],[Doctor ID]],Medicals[Doctor_ID],Medicals[Nurse_to_Patient_Ratio])</f>
        <v>30</v>
      </c>
      <c r="U775">
        <f>IFERROR(_xlfn.XLOOKUP(Patientsdetails9[[#This Row],[Patient_ID]],Emergency[Patient_ID],Emergency[ER_Visit_ID]),"No Visit")</f>
        <v>3</v>
      </c>
    </row>
    <row r="776" spans="1:21">
      <c r="A776">
        <v>854</v>
      </c>
      <c r="B776" t="s">
        <v>867</v>
      </c>
      <c r="C776">
        <v>24</v>
      </c>
      <c r="D776" t="s">
        <v>12</v>
      </c>
      <c r="E776" t="s">
        <v>18</v>
      </c>
      <c r="F776">
        <v>16.38509404054809</v>
      </c>
      <c r="G776">
        <v>1</v>
      </c>
      <c r="H776">
        <v>8</v>
      </c>
      <c r="I776">
        <f>_xlfn.XLOOKUP(Patientsdetails9[[#This Row],[Patient_ID]],Hospitalvisits[Patient_ID],Hospitalvisits[Admission_Date])</f>
        <v>44679</v>
      </c>
      <c r="J776">
        <f>_xlfn.XLOOKUP(Patientsdetails9[[#This Row],[Patient_ID]],Hospitalvisits[Patient_ID],Hospitalvisits[Discharge_Date])</f>
        <v>44684</v>
      </c>
      <c r="K776">
        <f>Patientsdetails9[[#This Row],[Discharge Date]]-Patientsdetails9[[#This Row],[Admission Date]]</f>
        <v>5</v>
      </c>
      <c r="L776" t="str">
        <f>_xlfn.XLOOKUP(Patientsdetails9[[#This Row],[Patient_ID]],Hospitalvisits[Patient_ID],Hospitalvisits[Medical_Condition])</f>
        <v>Stroke</v>
      </c>
      <c r="M776" t="str">
        <f>_xlfn.XLOOKUP(Patientsdetails9[[#This Row],[Patient_ID]],Hospitalvisits[Patient_ID],Hospitalvisits[Department])</f>
        <v>Neurology</v>
      </c>
      <c r="N776">
        <f>_xlfn.XLOOKUP(Patientsdetails9[[#This Row],[Patient_ID]],Financials[Patient_ID],Financials[Total_Bill_Amount])</f>
        <v>9662</v>
      </c>
      <c r="O776">
        <f>VLOOKUP(Patientsdetails9[[#This Row],[Patient_ID]],Financials[],5,FALSE)</f>
        <v>6229.0360637294079</v>
      </c>
      <c r="P776">
        <f>VLOOKUP(Patientsdetails9[[#This Row],[Patient_ID]],Financials[],6,FALSE)</f>
        <v>3432.9639362705921</v>
      </c>
      <c r="Q776" t="str">
        <f>+_xlfn.XLOOKUP(Patientsdetails9[[#This Row],[Patient_ID]],Hospitalvisits[Patient_ID],Hospitalvisits[Hospital_Bed])</f>
        <v>ICU</v>
      </c>
      <c r="R776">
        <f>_xlfn.XLOOKUP(Patientsdetails9[[#This Row],[Patient_ID]],Hospitalvisits[Patient_ID],Hospitalvisits[Doctor_ID])</f>
        <v>160</v>
      </c>
      <c r="S776" t="str">
        <f>_xlfn.XLOOKUP(Patientsdetails9[[#This Row],[Doctor ID]],Medicals[Doctor_ID],Medicals[Department])</f>
        <v>Emergency</v>
      </c>
      <c r="T776">
        <f>_xlfn.XLOOKUP(Patientsdetails9[[#This Row],[Doctor ID]],Medicals[Doctor_ID],Medicals[Nurse_to_Patient_Ratio])</f>
        <v>10</v>
      </c>
      <c r="U776" t="str">
        <f>IFERROR(_xlfn.XLOOKUP(Patientsdetails9[[#This Row],[Patient_ID]],Emergency[Patient_ID],Emergency[ER_Visit_ID]),"No Visit")</f>
        <v>No Visit</v>
      </c>
    </row>
    <row r="777" spans="1:21">
      <c r="A777">
        <v>855</v>
      </c>
      <c r="B777" t="s">
        <v>868</v>
      </c>
      <c r="C777">
        <v>77</v>
      </c>
      <c r="D777" t="s">
        <v>12</v>
      </c>
      <c r="E777" t="s">
        <v>16</v>
      </c>
      <c r="F777">
        <v>33.954521586009292</v>
      </c>
      <c r="G777">
        <v>1</v>
      </c>
      <c r="H777">
        <v>1</v>
      </c>
      <c r="I777">
        <f>_xlfn.XLOOKUP(Patientsdetails9[[#This Row],[Patient_ID]],Hospitalvisits[Patient_ID],Hospitalvisits[Admission_Date])</f>
        <v>44677</v>
      </c>
      <c r="J777">
        <f>_xlfn.XLOOKUP(Patientsdetails9[[#This Row],[Patient_ID]],Hospitalvisits[Patient_ID],Hospitalvisits[Discharge_Date])</f>
        <v>44681</v>
      </c>
      <c r="K777">
        <f>Patientsdetails9[[#This Row],[Discharge Date]]-Patientsdetails9[[#This Row],[Admission Date]]</f>
        <v>4</v>
      </c>
      <c r="L777" t="str">
        <f>_xlfn.XLOOKUP(Patientsdetails9[[#This Row],[Patient_ID]],Hospitalvisits[Patient_ID],Hospitalvisits[Medical_Condition])</f>
        <v>Severe Trauma</v>
      </c>
      <c r="M777" t="str">
        <f>_xlfn.XLOOKUP(Patientsdetails9[[#This Row],[Patient_ID]],Hospitalvisits[Patient_ID],Hospitalvisits[Department])</f>
        <v>Emergency</v>
      </c>
      <c r="N777">
        <f>_xlfn.XLOOKUP(Patientsdetails9[[#This Row],[Patient_ID]],Financials[Patient_ID],Financials[Total_Bill_Amount])</f>
        <v>21506</v>
      </c>
      <c r="O777">
        <f>VLOOKUP(Patientsdetails9[[#This Row],[Patient_ID]],Financials[],5,FALSE)</f>
        <v>17641.108314991201</v>
      </c>
      <c r="P777">
        <f>VLOOKUP(Patientsdetails9[[#This Row],[Patient_ID]],Financials[],6,FALSE)</f>
        <v>3864.891685008799</v>
      </c>
      <c r="Q777" t="str">
        <f>+_xlfn.XLOOKUP(Patientsdetails9[[#This Row],[Patient_ID]],Hospitalvisits[Patient_ID],Hospitalvisits[Hospital_Bed])</f>
        <v>Semi-Private Room</v>
      </c>
      <c r="R777">
        <f>_xlfn.XLOOKUP(Patientsdetails9[[#This Row],[Patient_ID]],Hospitalvisits[Patient_ID],Hospitalvisits[Doctor_ID])</f>
        <v>96</v>
      </c>
      <c r="S777" t="str">
        <f>_xlfn.XLOOKUP(Patientsdetails9[[#This Row],[Doctor ID]],Medicals[Doctor_ID],Medicals[Department])</f>
        <v>Cardiology</v>
      </c>
      <c r="T777">
        <f>_xlfn.XLOOKUP(Patientsdetails9[[#This Row],[Doctor ID]],Medicals[Doctor_ID],Medicals[Nurse_to_Patient_Ratio])</f>
        <v>5</v>
      </c>
      <c r="U777">
        <f>IFERROR(_xlfn.XLOOKUP(Patientsdetails9[[#This Row],[Patient_ID]],Emergency[Patient_ID],Emergency[ER_Visit_ID]),"No Visit")</f>
        <v>573</v>
      </c>
    </row>
    <row r="778" spans="1:21">
      <c r="A778">
        <v>857</v>
      </c>
      <c r="B778" t="s">
        <v>870</v>
      </c>
      <c r="C778">
        <v>71</v>
      </c>
      <c r="D778" t="s">
        <v>9</v>
      </c>
      <c r="E778" t="s">
        <v>18</v>
      </c>
      <c r="F778">
        <v>31.156081511674689</v>
      </c>
      <c r="G778">
        <v>3</v>
      </c>
      <c r="H778">
        <v>8</v>
      </c>
      <c r="I778">
        <f>_xlfn.XLOOKUP(Patientsdetails9[[#This Row],[Patient_ID]],Hospitalvisits[Patient_ID],Hospitalvisits[Admission_Date])</f>
        <v>44614</v>
      </c>
      <c r="J778">
        <f>_xlfn.XLOOKUP(Patientsdetails9[[#This Row],[Patient_ID]],Hospitalvisits[Patient_ID],Hospitalvisits[Discharge_Date])</f>
        <v>44632</v>
      </c>
      <c r="K778">
        <f>Patientsdetails9[[#This Row],[Discharge Date]]-Patientsdetails9[[#This Row],[Admission Date]]</f>
        <v>18</v>
      </c>
      <c r="L778" t="str">
        <f>_xlfn.XLOOKUP(Patientsdetails9[[#This Row],[Patient_ID]],Hospitalvisits[Patient_ID],Hospitalvisits[Medical_Condition])</f>
        <v>Tumor</v>
      </c>
      <c r="M778" t="str">
        <f>_xlfn.XLOOKUP(Patientsdetails9[[#This Row],[Patient_ID]],Hospitalvisits[Patient_ID],Hospitalvisits[Department])</f>
        <v>Oncology</v>
      </c>
      <c r="N778">
        <f>_xlfn.XLOOKUP(Patientsdetails9[[#This Row],[Patient_ID]],Financials[Patient_ID],Financials[Total_Bill_Amount])</f>
        <v>19801</v>
      </c>
      <c r="O778">
        <f>VLOOKUP(Patientsdetails9[[#This Row],[Patient_ID]],Financials[],5,FALSE)</f>
        <v>14137.81335180305</v>
      </c>
      <c r="P778">
        <f>VLOOKUP(Patientsdetails9[[#This Row],[Patient_ID]],Financials[],6,FALSE)</f>
        <v>5663.1866481969519</v>
      </c>
      <c r="Q778" t="str">
        <f>+_xlfn.XLOOKUP(Patientsdetails9[[#This Row],[Patient_ID]],Hospitalvisits[Patient_ID],Hospitalvisits[Hospital_Bed])</f>
        <v>General Ward</v>
      </c>
      <c r="R778">
        <f>_xlfn.XLOOKUP(Patientsdetails9[[#This Row],[Patient_ID]],Hospitalvisits[Patient_ID],Hospitalvisits[Doctor_ID])</f>
        <v>16</v>
      </c>
      <c r="S778" t="str">
        <f>_xlfn.XLOOKUP(Patientsdetails9[[#This Row],[Doctor ID]],Medicals[Doctor_ID],Medicals[Department])</f>
        <v>Neurology</v>
      </c>
      <c r="T778">
        <f>_xlfn.XLOOKUP(Patientsdetails9[[#This Row],[Doctor ID]],Medicals[Doctor_ID],Medicals[Nurse_to_Patient_Ratio])</f>
        <v>20</v>
      </c>
      <c r="U778">
        <f>IFERROR(_xlfn.XLOOKUP(Patientsdetails9[[#This Row],[Patient_ID]],Emergency[Patient_ID],Emergency[ER_Visit_ID]),"No Visit")</f>
        <v>744</v>
      </c>
    </row>
    <row r="779" spans="1:21">
      <c r="A779">
        <v>858</v>
      </c>
      <c r="B779" t="s">
        <v>871</v>
      </c>
      <c r="C779">
        <v>16</v>
      </c>
      <c r="D779" t="s">
        <v>12</v>
      </c>
      <c r="E779" t="s">
        <v>10</v>
      </c>
      <c r="F779">
        <v>29.31651461268909</v>
      </c>
      <c r="G779">
        <v>3</v>
      </c>
      <c r="H779">
        <v>1</v>
      </c>
      <c r="I779">
        <f>_xlfn.XLOOKUP(Patientsdetails9[[#This Row],[Patient_ID]],Hospitalvisits[Patient_ID],Hospitalvisits[Admission_Date])</f>
        <v>44581</v>
      </c>
      <c r="J779">
        <f>_xlfn.XLOOKUP(Patientsdetails9[[#This Row],[Patient_ID]],Hospitalvisits[Patient_ID],Hospitalvisits[Discharge_Date])</f>
        <v>44583</v>
      </c>
      <c r="K779">
        <f>Patientsdetails9[[#This Row],[Discharge Date]]-Patientsdetails9[[#This Row],[Admission Date]]</f>
        <v>2</v>
      </c>
      <c r="L779" t="str">
        <f>_xlfn.XLOOKUP(Patientsdetails9[[#This Row],[Patient_ID]],Hospitalvisits[Patient_ID],Hospitalvisits[Medical_Condition])</f>
        <v>Asthma</v>
      </c>
      <c r="M779" t="str">
        <f>_xlfn.XLOOKUP(Patientsdetails9[[#This Row],[Patient_ID]],Hospitalvisits[Patient_ID],Hospitalvisits[Department])</f>
        <v>Pediatrics</v>
      </c>
      <c r="N779">
        <f>_xlfn.XLOOKUP(Patientsdetails9[[#This Row],[Patient_ID]],Financials[Patient_ID],Financials[Total_Bill_Amount])</f>
        <v>41208</v>
      </c>
      <c r="O779">
        <f>VLOOKUP(Patientsdetails9[[#This Row],[Patient_ID]],Financials[],5,FALSE)</f>
        <v>33468.2851945121</v>
      </c>
      <c r="P779">
        <f>VLOOKUP(Patientsdetails9[[#This Row],[Patient_ID]],Financials[],6,FALSE)</f>
        <v>7739.7148054878999</v>
      </c>
      <c r="Q779" t="str">
        <f>+_xlfn.XLOOKUP(Patientsdetails9[[#This Row],[Patient_ID]],Hospitalvisits[Patient_ID],Hospitalvisits[Hospital_Bed])</f>
        <v>ICU</v>
      </c>
      <c r="R779">
        <f>_xlfn.XLOOKUP(Patientsdetails9[[#This Row],[Patient_ID]],Hospitalvisits[Patient_ID],Hospitalvisits[Doctor_ID])</f>
        <v>196</v>
      </c>
      <c r="S779" t="str">
        <f>_xlfn.XLOOKUP(Patientsdetails9[[#This Row],[Doctor ID]],Medicals[Doctor_ID],Medicals[Department])</f>
        <v>Orthopedics</v>
      </c>
      <c r="T779">
        <f>_xlfn.XLOOKUP(Patientsdetails9[[#This Row],[Doctor ID]],Medicals[Doctor_ID],Medicals[Nurse_to_Patient_Ratio])</f>
        <v>20</v>
      </c>
      <c r="U779" t="str">
        <f>IFERROR(_xlfn.XLOOKUP(Patientsdetails9[[#This Row],[Patient_ID]],Emergency[Patient_ID],Emergency[ER_Visit_ID]),"No Visit")</f>
        <v>No Visit</v>
      </c>
    </row>
    <row r="780" spans="1:21">
      <c r="A780">
        <v>859</v>
      </c>
      <c r="B780" t="s">
        <v>872</v>
      </c>
      <c r="C780">
        <v>45</v>
      </c>
      <c r="D780" t="s">
        <v>9</v>
      </c>
      <c r="E780" t="s">
        <v>18</v>
      </c>
      <c r="F780">
        <v>21.67150904336869</v>
      </c>
      <c r="G780">
        <v>0</v>
      </c>
      <c r="H780">
        <v>5</v>
      </c>
      <c r="I780">
        <f>_xlfn.XLOOKUP(Patientsdetails9[[#This Row],[Patient_ID]],Hospitalvisits[Patient_ID],Hospitalvisits[Admission_Date])</f>
        <v>44703</v>
      </c>
      <c r="J780">
        <f>_xlfn.XLOOKUP(Patientsdetails9[[#This Row],[Patient_ID]],Hospitalvisits[Patient_ID],Hospitalvisits[Discharge_Date])</f>
        <v>44707</v>
      </c>
      <c r="K780">
        <f>Patientsdetails9[[#This Row],[Discharge Date]]-Patientsdetails9[[#This Row],[Admission Date]]</f>
        <v>4</v>
      </c>
      <c r="L780" t="str">
        <f>_xlfn.XLOOKUP(Patientsdetails9[[#This Row],[Patient_ID]],Hospitalvisits[Patient_ID],Hospitalvisits[Medical_Condition])</f>
        <v>Internal Bleeding</v>
      </c>
      <c r="M780" t="str">
        <f>_xlfn.XLOOKUP(Patientsdetails9[[#This Row],[Patient_ID]],Hospitalvisits[Patient_ID],Hospitalvisits[Department])</f>
        <v>Emergency</v>
      </c>
      <c r="N780">
        <f>_xlfn.XLOOKUP(Patientsdetails9[[#This Row],[Patient_ID]],Financials[Patient_ID],Financials[Total_Bill_Amount])</f>
        <v>8977</v>
      </c>
      <c r="O780">
        <f>VLOOKUP(Patientsdetails9[[#This Row],[Patient_ID]],Financials[],5,FALSE)</f>
        <v>6463.0908093460057</v>
      </c>
      <c r="P780">
        <f>VLOOKUP(Patientsdetails9[[#This Row],[Patient_ID]],Financials[],6,FALSE)</f>
        <v>2513.9091906539938</v>
      </c>
      <c r="Q780" t="str">
        <f>+_xlfn.XLOOKUP(Patientsdetails9[[#This Row],[Patient_ID]],Hospitalvisits[Patient_ID],Hospitalvisits[Hospital_Bed])</f>
        <v>Semi-Private Room</v>
      </c>
      <c r="R780">
        <f>_xlfn.XLOOKUP(Patientsdetails9[[#This Row],[Patient_ID]],Hospitalvisits[Patient_ID],Hospitalvisits[Doctor_ID])</f>
        <v>53</v>
      </c>
      <c r="S780" t="str">
        <f>_xlfn.XLOOKUP(Patientsdetails9[[#This Row],[Doctor ID]],Medicals[Doctor_ID],Medicals[Department])</f>
        <v>Pediatrics</v>
      </c>
      <c r="T780">
        <f>_xlfn.XLOOKUP(Patientsdetails9[[#This Row],[Doctor ID]],Medicals[Doctor_ID],Medicals[Nurse_to_Patient_Ratio])</f>
        <v>26</v>
      </c>
      <c r="U780">
        <f>IFERROR(_xlfn.XLOOKUP(Patientsdetails9[[#This Row],[Patient_ID]],Emergency[Patient_ID],Emergency[ER_Visit_ID]),"No Visit")</f>
        <v>36</v>
      </c>
    </row>
    <row r="781" spans="1:21">
      <c r="A781">
        <v>861</v>
      </c>
      <c r="B781" t="s">
        <v>874</v>
      </c>
      <c r="C781">
        <v>73</v>
      </c>
      <c r="D781" t="s">
        <v>12</v>
      </c>
      <c r="E781" t="s">
        <v>13</v>
      </c>
      <c r="F781">
        <v>29.050365975636691</v>
      </c>
      <c r="G781">
        <v>5</v>
      </c>
      <c r="H781">
        <v>9</v>
      </c>
      <c r="I781">
        <f>_xlfn.XLOOKUP(Patientsdetails9[[#This Row],[Patient_ID]],Hospitalvisits[Patient_ID],Hospitalvisits[Admission_Date])</f>
        <v>44902</v>
      </c>
      <c r="J781">
        <f>_xlfn.XLOOKUP(Patientsdetails9[[#This Row],[Patient_ID]],Hospitalvisits[Patient_ID],Hospitalvisits[Discharge_Date])</f>
        <v>44903</v>
      </c>
      <c r="K781">
        <f>Patientsdetails9[[#This Row],[Discharge Date]]-Patientsdetails9[[#This Row],[Admission Date]]</f>
        <v>1</v>
      </c>
      <c r="L781" t="str">
        <f>_xlfn.XLOOKUP(Patientsdetails9[[#This Row],[Patient_ID]],Hospitalvisits[Patient_ID],Hospitalvisits[Medical_Condition])</f>
        <v>Severe Trauma</v>
      </c>
      <c r="M781" t="str">
        <f>_xlfn.XLOOKUP(Patientsdetails9[[#This Row],[Patient_ID]],Hospitalvisits[Patient_ID],Hospitalvisits[Department])</f>
        <v>Emergency</v>
      </c>
      <c r="N781">
        <f>_xlfn.XLOOKUP(Patientsdetails9[[#This Row],[Patient_ID]],Financials[Patient_ID],Financials[Total_Bill_Amount])</f>
        <v>18226</v>
      </c>
      <c r="O781">
        <f>VLOOKUP(Patientsdetails9[[#This Row],[Patient_ID]],Financials[],5,FALSE)</f>
        <v>14010.439735248699</v>
      </c>
      <c r="P781">
        <f>VLOOKUP(Patientsdetails9[[#This Row],[Patient_ID]],Financials[],6,FALSE)</f>
        <v>4215.5602647512951</v>
      </c>
      <c r="Q781" t="str">
        <f>+_xlfn.XLOOKUP(Patientsdetails9[[#This Row],[Patient_ID]],Hospitalvisits[Patient_ID],Hospitalvisits[Hospital_Bed])</f>
        <v>Semi-Private Room</v>
      </c>
      <c r="R781">
        <f>_xlfn.XLOOKUP(Patientsdetails9[[#This Row],[Patient_ID]],Hospitalvisits[Patient_ID],Hospitalvisits[Doctor_ID])</f>
        <v>89</v>
      </c>
      <c r="S781" t="str">
        <f>_xlfn.XLOOKUP(Patientsdetails9[[#This Row],[Doctor ID]],Medicals[Doctor_ID],Medicals[Department])</f>
        <v>Pediatrics</v>
      </c>
      <c r="T781">
        <f>_xlfn.XLOOKUP(Patientsdetails9[[#This Row],[Doctor ID]],Medicals[Doctor_ID],Medicals[Nurse_to_Patient_Ratio])</f>
        <v>7</v>
      </c>
      <c r="U781">
        <f>IFERROR(_xlfn.XLOOKUP(Patientsdetails9[[#This Row],[Patient_ID]],Emergency[Patient_ID],Emergency[ER_Visit_ID]),"No Visit")</f>
        <v>764</v>
      </c>
    </row>
    <row r="782" spans="1:21">
      <c r="A782">
        <v>862</v>
      </c>
      <c r="B782" t="s">
        <v>875</v>
      </c>
      <c r="C782">
        <v>20</v>
      </c>
      <c r="D782" t="s">
        <v>12</v>
      </c>
      <c r="E782" t="s">
        <v>16</v>
      </c>
      <c r="F782">
        <v>19.71514181418749</v>
      </c>
      <c r="G782">
        <v>2</v>
      </c>
      <c r="H782">
        <v>3</v>
      </c>
      <c r="I782">
        <f>_xlfn.XLOOKUP(Patientsdetails9[[#This Row],[Patient_ID]],Hospitalvisits[Patient_ID],Hospitalvisits[Admission_Date])</f>
        <v>44830</v>
      </c>
      <c r="J782">
        <f>_xlfn.XLOOKUP(Patientsdetails9[[#This Row],[Patient_ID]],Hospitalvisits[Patient_ID],Hospitalvisits[Discharge_Date])</f>
        <v>44843</v>
      </c>
      <c r="K782">
        <f>Patientsdetails9[[#This Row],[Discharge Date]]-Patientsdetails9[[#This Row],[Admission Date]]</f>
        <v>13</v>
      </c>
      <c r="L782" t="str">
        <f>_xlfn.XLOOKUP(Patientsdetails9[[#This Row],[Patient_ID]],Hospitalvisits[Patient_ID],Hospitalvisits[Medical_Condition])</f>
        <v>Cancer</v>
      </c>
      <c r="M782" t="str">
        <f>_xlfn.XLOOKUP(Patientsdetails9[[#This Row],[Patient_ID]],Hospitalvisits[Patient_ID],Hospitalvisits[Department])</f>
        <v>Oncology</v>
      </c>
      <c r="N782">
        <f>_xlfn.XLOOKUP(Patientsdetails9[[#This Row],[Patient_ID]],Financials[Patient_ID],Financials[Total_Bill_Amount])</f>
        <v>7534</v>
      </c>
      <c r="O782">
        <f>VLOOKUP(Patientsdetails9[[#This Row],[Patient_ID]],Financials[],5,FALSE)</f>
        <v>3890.282718848845</v>
      </c>
      <c r="P782">
        <f>VLOOKUP(Patientsdetails9[[#This Row],[Patient_ID]],Financials[],6,FALSE)</f>
        <v>3643.717281151155</v>
      </c>
      <c r="Q782" t="str">
        <f>+_xlfn.XLOOKUP(Patientsdetails9[[#This Row],[Patient_ID]],Hospitalvisits[Patient_ID],Hospitalvisits[Hospital_Bed])</f>
        <v>General Ward</v>
      </c>
      <c r="R782">
        <f>_xlfn.XLOOKUP(Patientsdetails9[[#This Row],[Patient_ID]],Hospitalvisits[Patient_ID],Hospitalvisits[Doctor_ID])</f>
        <v>128</v>
      </c>
      <c r="S782" t="str">
        <f>_xlfn.XLOOKUP(Patientsdetails9[[#This Row],[Doctor ID]],Medicals[Doctor_ID],Medicals[Department])</f>
        <v>Pediatrics</v>
      </c>
      <c r="T782">
        <f>_xlfn.XLOOKUP(Patientsdetails9[[#This Row],[Doctor ID]],Medicals[Doctor_ID],Medicals[Nurse_to_Patient_Ratio])</f>
        <v>15</v>
      </c>
      <c r="U782">
        <f>IFERROR(_xlfn.XLOOKUP(Patientsdetails9[[#This Row],[Patient_ID]],Emergency[Patient_ID],Emergency[ER_Visit_ID]),"No Visit")</f>
        <v>318</v>
      </c>
    </row>
    <row r="783" spans="1:21">
      <c r="A783">
        <v>863</v>
      </c>
      <c r="B783" t="s">
        <v>876</v>
      </c>
      <c r="C783">
        <v>46</v>
      </c>
      <c r="D783" t="s">
        <v>9</v>
      </c>
      <c r="E783" t="s">
        <v>18</v>
      </c>
      <c r="F783">
        <v>37.878752730437341</v>
      </c>
      <c r="G783">
        <v>0</v>
      </c>
      <c r="H783">
        <v>6</v>
      </c>
      <c r="I783">
        <f>_xlfn.XLOOKUP(Patientsdetails9[[#This Row],[Patient_ID]],Hospitalvisits[Patient_ID],Hospitalvisits[Admission_Date])</f>
        <v>45252</v>
      </c>
      <c r="J783">
        <f>_xlfn.XLOOKUP(Patientsdetails9[[#This Row],[Patient_ID]],Hospitalvisits[Patient_ID],Hospitalvisits[Discharge_Date])</f>
        <v>45253</v>
      </c>
      <c r="K783">
        <f>Patientsdetails9[[#This Row],[Discharge Date]]-Patientsdetails9[[#This Row],[Admission Date]]</f>
        <v>1</v>
      </c>
      <c r="L783" t="str">
        <f>_xlfn.XLOOKUP(Patientsdetails9[[#This Row],[Patient_ID]],Hospitalvisits[Patient_ID],Hospitalvisits[Medical_Condition])</f>
        <v>Allergies</v>
      </c>
      <c r="M783" t="str">
        <f>_xlfn.XLOOKUP(Patientsdetails9[[#This Row],[Patient_ID]],Hospitalvisits[Patient_ID],Hospitalvisits[Department])</f>
        <v>Pediatrics</v>
      </c>
      <c r="N783">
        <f>_xlfn.XLOOKUP(Patientsdetails9[[#This Row],[Patient_ID]],Financials[Patient_ID],Financials[Total_Bill_Amount])</f>
        <v>31607</v>
      </c>
      <c r="O783">
        <f>VLOOKUP(Patientsdetails9[[#This Row],[Patient_ID]],Financials[],5,FALSE)</f>
        <v>24024.668125196411</v>
      </c>
      <c r="P783">
        <f>VLOOKUP(Patientsdetails9[[#This Row],[Patient_ID]],Financials[],6,FALSE)</f>
        <v>7582.331874803589</v>
      </c>
      <c r="Q783" t="str">
        <f>+_xlfn.XLOOKUP(Patientsdetails9[[#This Row],[Patient_ID]],Hospitalvisits[Patient_ID],Hospitalvisits[Hospital_Bed])</f>
        <v>General Ward</v>
      </c>
      <c r="R783">
        <f>_xlfn.XLOOKUP(Patientsdetails9[[#This Row],[Patient_ID]],Hospitalvisits[Patient_ID],Hospitalvisits[Doctor_ID])</f>
        <v>154</v>
      </c>
      <c r="S783" t="str">
        <f>_xlfn.XLOOKUP(Patientsdetails9[[#This Row],[Doctor ID]],Medicals[Doctor_ID],Medicals[Department])</f>
        <v>Pediatrics</v>
      </c>
      <c r="T783">
        <f>_xlfn.XLOOKUP(Patientsdetails9[[#This Row],[Doctor ID]],Medicals[Doctor_ID],Medicals[Nurse_to_Patient_Ratio])</f>
        <v>26</v>
      </c>
      <c r="U783">
        <f>IFERROR(_xlfn.XLOOKUP(Patientsdetails9[[#This Row],[Patient_ID]],Emergency[Patient_ID],Emergency[ER_Visit_ID]),"No Visit")</f>
        <v>122</v>
      </c>
    </row>
    <row r="784" spans="1:21">
      <c r="A784">
        <v>864</v>
      </c>
      <c r="B784" t="s">
        <v>877</v>
      </c>
      <c r="C784">
        <v>16</v>
      </c>
      <c r="D784" t="s">
        <v>9</v>
      </c>
      <c r="E784" t="s">
        <v>13</v>
      </c>
      <c r="F784">
        <v>34.81097264476405</v>
      </c>
      <c r="G784">
        <v>0</v>
      </c>
      <c r="H784">
        <v>7</v>
      </c>
      <c r="I784">
        <f>_xlfn.XLOOKUP(Patientsdetails9[[#This Row],[Patient_ID]],Hospitalvisits[Patient_ID],Hospitalvisits[Admission_Date])</f>
        <v>44886</v>
      </c>
      <c r="J784">
        <f>_xlfn.XLOOKUP(Patientsdetails9[[#This Row],[Patient_ID]],Hospitalvisits[Patient_ID],Hospitalvisits[Discharge_Date])</f>
        <v>44889</v>
      </c>
      <c r="K784">
        <f>Patientsdetails9[[#This Row],[Discharge Date]]-Patientsdetails9[[#This Row],[Admission Date]]</f>
        <v>3</v>
      </c>
      <c r="L784" t="str">
        <f>_xlfn.XLOOKUP(Patientsdetails9[[#This Row],[Patient_ID]],Hospitalvisits[Patient_ID],Hospitalvisits[Medical_Condition])</f>
        <v>Heart Disease</v>
      </c>
      <c r="M784" t="str">
        <f>_xlfn.XLOOKUP(Patientsdetails9[[#This Row],[Patient_ID]],Hospitalvisits[Patient_ID],Hospitalvisits[Department])</f>
        <v>Cardiology</v>
      </c>
      <c r="N784">
        <f>_xlfn.XLOOKUP(Patientsdetails9[[#This Row],[Patient_ID]],Financials[Patient_ID],Financials[Total_Bill_Amount])</f>
        <v>19333</v>
      </c>
      <c r="O784">
        <f>VLOOKUP(Patientsdetails9[[#This Row],[Patient_ID]],Financials[],5,FALSE)</f>
        <v>11787.90146386674</v>
      </c>
      <c r="P784">
        <f>VLOOKUP(Patientsdetails9[[#This Row],[Patient_ID]],Financials[],6,FALSE)</f>
        <v>7545.0985361332641</v>
      </c>
      <c r="Q784" t="str">
        <f>+_xlfn.XLOOKUP(Patientsdetails9[[#This Row],[Patient_ID]],Hospitalvisits[Patient_ID],Hospitalvisits[Hospital_Bed])</f>
        <v>Private Room</v>
      </c>
      <c r="R784">
        <f>_xlfn.XLOOKUP(Patientsdetails9[[#This Row],[Patient_ID]],Hospitalvisits[Patient_ID],Hospitalvisits[Doctor_ID])</f>
        <v>34</v>
      </c>
      <c r="S784" t="str">
        <f>_xlfn.XLOOKUP(Patientsdetails9[[#This Row],[Doctor ID]],Medicals[Doctor_ID],Medicals[Department])</f>
        <v>Emergency</v>
      </c>
      <c r="T784">
        <f>_xlfn.XLOOKUP(Patientsdetails9[[#This Row],[Doctor ID]],Medicals[Doctor_ID],Medicals[Nurse_to_Patient_Ratio])</f>
        <v>29</v>
      </c>
      <c r="U784">
        <f>IFERROR(_xlfn.XLOOKUP(Patientsdetails9[[#This Row],[Patient_ID]],Emergency[Patient_ID],Emergency[ER_Visit_ID]),"No Visit")</f>
        <v>1227</v>
      </c>
    </row>
    <row r="785" spans="1:21">
      <c r="A785">
        <v>865</v>
      </c>
      <c r="B785" t="s">
        <v>878</v>
      </c>
      <c r="C785">
        <v>80</v>
      </c>
      <c r="D785" t="s">
        <v>12</v>
      </c>
      <c r="E785" t="s">
        <v>18</v>
      </c>
      <c r="F785">
        <v>29.085898291351899</v>
      </c>
      <c r="G785">
        <v>0</v>
      </c>
      <c r="H785">
        <v>4</v>
      </c>
      <c r="I785">
        <f>_xlfn.XLOOKUP(Patientsdetails9[[#This Row],[Patient_ID]],Hospitalvisits[Patient_ID],Hospitalvisits[Admission_Date])</f>
        <v>44848</v>
      </c>
      <c r="J785">
        <f>_xlfn.XLOOKUP(Patientsdetails9[[#This Row],[Patient_ID]],Hospitalvisits[Patient_ID],Hospitalvisits[Discharge_Date])</f>
        <v>44850</v>
      </c>
      <c r="K785">
        <f>Patientsdetails9[[#This Row],[Discharge Date]]-Patientsdetails9[[#This Row],[Admission Date]]</f>
        <v>2</v>
      </c>
      <c r="L785" t="str">
        <f>_xlfn.XLOOKUP(Patientsdetails9[[#This Row],[Patient_ID]],Hospitalvisits[Patient_ID],Hospitalvisits[Medical_Condition])</f>
        <v>Asthma</v>
      </c>
      <c r="M785" t="str">
        <f>_xlfn.XLOOKUP(Patientsdetails9[[#This Row],[Patient_ID]],Hospitalvisits[Patient_ID],Hospitalvisits[Department])</f>
        <v>Pediatrics</v>
      </c>
      <c r="N785">
        <f>_xlfn.XLOOKUP(Patientsdetails9[[#This Row],[Patient_ID]],Financials[Patient_ID],Financials[Total_Bill_Amount])</f>
        <v>4147</v>
      </c>
      <c r="O785">
        <f>VLOOKUP(Patientsdetails9[[#This Row],[Patient_ID]],Financials[],5,FALSE)</f>
        <v>3106.8783519778258</v>
      </c>
      <c r="P785">
        <f>VLOOKUP(Patientsdetails9[[#This Row],[Patient_ID]],Financials[],6,FALSE)</f>
        <v>1040.121648022174</v>
      </c>
      <c r="Q785" t="str">
        <f>+_xlfn.XLOOKUP(Patientsdetails9[[#This Row],[Patient_ID]],Hospitalvisits[Patient_ID],Hospitalvisits[Hospital_Bed])</f>
        <v>Private Room</v>
      </c>
      <c r="R785">
        <f>_xlfn.XLOOKUP(Patientsdetails9[[#This Row],[Patient_ID]],Hospitalvisits[Patient_ID],Hospitalvisits[Doctor_ID])</f>
        <v>108</v>
      </c>
      <c r="S785" t="str">
        <f>_xlfn.XLOOKUP(Patientsdetails9[[#This Row],[Doctor ID]],Medicals[Doctor_ID],Medicals[Department])</f>
        <v>Neurology</v>
      </c>
      <c r="T785">
        <f>_xlfn.XLOOKUP(Patientsdetails9[[#This Row],[Doctor ID]],Medicals[Doctor_ID],Medicals[Nurse_to_Patient_Ratio])</f>
        <v>7</v>
      </c>
      <c r="U785" t="str">
        <f>IFERROR(_xlfn.XLOOKUP(Patientsdetails9[[#This Row],[Patient_ID]],Emergency[Patient_ID],Emergency[ER_Visit_ID]),"No Visit")</f>
        <v>No Visit</v>
      </c>
    </row>
    <row r="786" spans="1:21">
      <c r="A786">
        <v>866</v>
      </c>
      <c r="B786" t="s">
        <v>879</v>
      </c>
      <c r="C786">
        <v>40</v>
      </c>
      <c r="D786" t="s">
        <v>9</v>
      </c>
      <c r="E786" t="s">
        <v>13</v>
      </c>
      <c r="F786">
        <v>34.665458724407969</v>
      </c>
      <c r="G786">
        <v>3</v>
      </c>
      <c r="H786">
        <v>10</v>
      </c>
      <c r="I786">
        <f>_xlfn.XLOOKUP(Patientsdetails9[[#This Row],[Patient_ID]],Hospitalvisits[Patient_ID],Hospitalvisits[Admission_Date])</f>
        <v>44723</v>
      </c>
      <c r="J786">
        <f>_xlfn.XLOOKUP(Patientsdetails9[[#This Row],[Patient_ID]],Hospitalvisits[Patient_ID],Hospitalvisits[Discharge_Date])</f>
        <v>44727</v>
      </c>
      <c r="K786">
        <f>Patientsdetails9[[#This Row],[Discharge Date]]-Patientsdetails9[[#This Row],[Admission Date]]</f>
        <v>4</v>
      </c>
      <c r="L786" t="str">
        <f>_xlfn.XLOOKUP(Patientsdetails9[[#This Row],[Patient_ID]],Hospitalvisits[Patient_ID],Hospitalvisits[Medical_Condition])</f>
        <v>Hypertension</v>
      </c>
      <c r="M786" t="str">
        <f>_xlfn.XLOOKUP(Patientsdetails9[[#This Row],[Patient_ID]],Hospitalvisits[Patient_ID],Hospitalvisits[Department])</f>
        <v>Cardiology</v>
      </c>
      <c r="N786">
        <f>_xlfn.XLOOKUP(Patientsdetails9[[#This Row],[Patient_ID]],Financials[Patient_ID],Financials[Total_Bill_Amount])</f>
        <v>9378</v>
      </c>
      <c r="O786">
        <f>VLOOKUP(Patientsdetails9[[#This Row],[Patient_ID]],Financials[],5,FALSE)</f>
        <v>7782.4191211726338</v>
      </c>
      <c r="P786">
        <f>VLOOKUP(Patientsdetails9[[#This Row],[Patient_ID]],Financials[],6,FALSE)</f>
        <v>1595.580878827366</v>
      </c>
      <c r="Q786" t="str">
        <f>+_xlfn.XLOOKUP(Patientsdetails9[[#This Row],[Patient_ID]],Hospitalvisits[Patient_ID],Hospitalvisits[Hospital_Bed])</f>
        <v>General Ward</v>
      </c>
      <c r="R786">
        <f>_xlfn.XLOOKUP(Patientsdetails9[[#This Row],[Patient_ID]],Hospitalvisits[Patient_ID],Hospitalvisits[Doctor_ID])</f>
        <v>108</v>
      </c>
      <c r="S786" t="str">
        <f>_xlfn.XLOOKUP(Patientsdetails9[[#This Row],[Doctor ID]],Medicals[Doctor_ID],Medicals[Department])</f>
        <v>Neurology</v>
      </c>
      <c r="T786">
        <f>_xlfn.XLOOKUP(Patientsdetails9[[#This Row],[Doctor ID]],Medicals[Doctor_ID],Medicals[Nurse_to_Patient_Ratio])</f>
        <v>7</v>
      </c>
      <c r="U786" t="str">
        <f>IFERROR(_xlfn.XLOOKUP(Patientsdetails9[[#This Row],[Patient_ID]],Emergency[Patient_ID],Emergency[ER_Visit_ID]),"No Visit")</f>
        <v>No Visit</v>
      </c>
    </row>
    <row r="787" spans="1:21">
      <c r="A787">
        <v>867</v>
      </c>
      <c r="B787" t="s">
        <v>880</v>
      </c>
      <c r="C787">
        <v>25</v>
      </c>
      <c r="D787" t="s">
        <v>12</v>
      </c>
      <c r="E787" t="s">
        <v>16</v>
      </c>
      <c r="F787">
        <v>33.773164598898958</v>
      </c>
      <c r="G787">
        <v>3</v>
      </c>
      <c r="H787">
        <v>4</v>
      </c>
      <c r="I787">
        <f>_xlfn.XLOOKUP(Patientsdetails9[[#This Row],[Patient_ID]],Hospitalvisits[Patient_ID],Hospitalvisits[Admission_Date])</f>
        <v>45060</v>
      </c>
      <c r="J787">
        <f>_xlfn.XLOOKUP(Patientsdetails9[[#This Row],[Patient_ID]],Hospitalvisits[Patient_ID],Hospitalvisits[Discharge_Date])</f>
        <v>45066</v>
      </c>
      <c r="K787">
        <f>Patientsdetails9[[#This Row],[Discharge Date]]-Patientsdetails9[[#This Row],[Admission Date]]</f>
        <v>6</v>
      </c>
      <c r="L787" t="str">
        <f>_xlfn.XLOOKUP(Patientsdetails9[[#This Row],[Patient_ID]],Hospitalvisits[Patient_ID],Hospitalvisits[Medical_Condition])</f>
        <v>Heart Attack (STEMI)</v>
      </c>
      <c r="M787" t="str">
        <f>_xlfn.XLOOKUP(Patientsdetails9[[#This Row],[Patient_ID]],Hospitalvisits[Patient_ID],Hospitalvisits[Department])</f>
        <v>Cardiology</v>
      </c>
      <c r="N787">
        <f>_xlfn.XLOOKUP(Patientsdetails9[[#This Row],[Patient_ID]],Financials[Patient_ID],Financials[Total_Bill_Amount])</f>
        <v>15634</v>
      </c>
      <c r="O787">
        <f>VLOOKUP(Patientsdetails9[[#This Row],[Patient_ID]],Financials[],5,FALSE)</f>
        <v>9448.4065778402855</v>
      </c>
      <c r="P787">
        <f>VLOOKUP(Patientsdetails9[[#This Row],[Patient_ID]],Financials[],6,FALSE)</f>
        <v>6185.5934221597136</v>
      </c>
      <c r="Q787" t="str">
        <f>+_xlfn.XLOOKUP(Patientsdetails9[[#This Row],[Patient_ID]],Hospitalvisits[Patient_ID],Hospitalvisits[Hospital_Bed])</f>
        <v>ICU</v>
      </c>
      <c r="R787">
        <f>_xlfn.XLOOKUP(Patientsdetails9[[#This Row],[Patient_ID]],Hospitalvisits[Patient_ID],Hospitalvisits[Doctor_ID])</f>
        <v>162</v>
      </c>
      <c r="S787" t="str">
        <f>_xlfn.XLOOKUP(Patientsdetails9[[#This Row],[Doctor ID]],Medicals[Doctor_ID],Medicals[Department])</f>
        <v>Pediatrics</v>
      </c>
      <c r="T787">
        <f>_xlfn.XLOOKUP(Patientsdetails9[[#This Row],[Doctor ID]],Medicals[Doctor_ID],Medicals[Nurse_to_Patient_Ratio])</f>
        <v>7</v>
      </c>
      <c r="U787">
        <f>IFERROR(_xlfn.XLOOKUP(Patientsdetails9[[#This Row],[Patient_ID]],Emergency[Patient_ID],Emergency[ER_Visit_ID]),"No Visit")</f>
        <v>386</v>
      </c>
    </row>
    <row r="788" spans="1:21">
      <c r="A788">
        <v>868</v>
      </c>
      <c r="B788" t="s">
        <v>881</v>
      </c>
      <c r="C788">
        <v>69</v>
      </c>
      <c r="D788" t="s">
        <v>9</v>
      </c>
      <c r="E788" t="s">
        <v>16</v>
      </c>
      <c r="F788">
        <v>19.773588164670759</v>
      </c>
      <c r="G788">
        <v>4</v>
      </c>
      <c r="H788">
        <v>10</v>
      </c>
      <c r="I788">
        <f>_xlfn.XLOOKUP(Patientsdetails9[[#This Row],[Patient_ID]],Hospitalvisits[Patient_ID],Hospitalvisits[Admission_Date])</f>
        <v>44571</v>
      </c>
      <c r="J788">
        <f>_xlfn.XLOOKUP(Patientsdetails9[[#This Row],[Patient_ID]],Hospitalvisits[Patient_ID],Hospitalvisits[Discharge_Date])</f>
        <v>44578</v>
      </c>
      <c r="K788">
        <f>Patientsdetails9[[#This Row],[Discharge Date]]-Patientsdetails9[[#This Row],[Admission Date]]</f>
        <v>7</v>
      </c>
      <c r="L788" t="str">
        <f>_xlfn.XLOOKUP(Patientsdetails9[[#This Row],[Patient_ID]],Hospitalvisits[Patient_ID],Hospitalvisits[Medical_Condition])</f>
        <v>Heart Disease</v>
      </c>
      <c r="M788" t="str">
        <f>_xlfn.XLOOKUP(Patientsdetails9[[#This Row],[Patient_ID]],Hospitalvisits[Patient_ID],Hospitalvisits[Department])</f>
        <v>Cardiology</v>
      </c>
      <c r="N788">
        <f>_xlfn.XLOOKUP(Patientsdetails9[[#This Row],[Patient_ID]],Financials[Patient_ID],Financials[Total_Bill_Amount])</f>
        <v>19448</v>
      </c>
      <c r="O788">
        <f>VLOOKUP(Patientsdetails9[[#This Row],[Patient_ID]],Financials[],5,FALSE)</f>
        <v>12774.492718995611</v>
      </c>
      <c r="P788">
        <f>VLOOKUP(Patientsdetails9[[#This Row],[Patient_ID]],Financials[],6,FALSE)</f>
        <v>6673.5072810043912</v>
      </c>
      <c r="Q788" t="str">
        <f>+_xlfn.XLOOKUP(Patientsdetails9[[#This Row],[Patient_ID]],Hospitalvisits[Patient_ID],Hospitalvisits[Hospital_Bed])</f>
        <v>ICU</v>
      </c>
      <c r="R788">
        <f>_xlfn.XLOOKUP(Patientsdetails9[[#This Row],[Patient_ID]],Hospitalvisits[Patient_ID],Hospitalvisits[Doctor_ID])</f>
        <v>98</v>
      </c>
      <c r="S788" t="str">
        <f>_xlfn.XLOOKUP(Patientsdetails9[[#This Row],[Doctor ID]],Medicals[Doctor_ID],Medicals[Department])</f>
        <v>Pediatrics</v>
      </c>
      <c r="T788">
        <f>_xlfn.XLOOKUP(Patientsdetails9[[#This Row],[Doctor ID]],Medicals[Doctor_ID],Medicals[Nurse_to_Patient_Ratio])</f>
        <v>5</v>
      </c>
      <c r="U788">
        <f>IFERROR(_xlfn.XLOOKUP(Patientsdetails9[[#This Row],[Patient_ID]],Emergency[Patient_ID],Emergency[ER_Visit_ID]),"No Visit")</f>
        <v>204</v>
      </c>
    </row>
    <row r="789" spans="1:21">
      <c r="A789">
        <v>869</v>
      </c>
      <c r="B789" t="s">
        <v>882</v>
      </c>
      <c r="C789">
        <v>6</v>
      </c>
      <c r="D789" t="s">
        <v>9</v>
      </c>
      <c r="E789" t="s">
        <v>16</v>
      </c>
      <c r="F789">
        <v>18.739206156956101</v>
      </c>
      <c r="G789">
        <v>3</v>
      </c>
      <c r="H789">
        <v>4</v>
      </c>
      <c r="I789">
        <f>_xlfn.XLOOKUP(Patientsdetails9[[#This Row],[Patient_ID]],Hospitalvisits[Patient_ID],Hospitalvisits[Admission_Date])</f>
        <v>44672</v>
      </c>
      <c r="J789">
        <f>_xlfn.XLOOKUP(Patientsdetails9[[#This Row],[Patient_ID]],Hospitalvisits[Patient_ID],Hospitalvisits[Discharge_Date])</f>
        <v>44678</v>
      </c>
      <c r="K789">
        <f>Patientsdetails9[[#This Row],[Discharge Date]]-Patientsdetails9[[#This Row],[Admission Date]]</f>
        <v>6</v>
      </c>
      <c r="L789" t="str">
        <f>_xlfn.XLOOKUP(Patientsdetails9[[#This Row],[Patient_ID]],Hospitalvisits[Patient_ID],Hospitalvisits[Medical_Condition])</f>
        <v>Internal Bleeding</v>
      </c>
      <c r="M789" t="str">
        <f>_xlfn.XLOOKUP(Patientsdetails9[[#This Row],[Patient_ID]],Hospitalvisits[Patient_ID],Hospitalvisits[Department])</f>
        <v>Emergency</v>
      </c>
      <c r="N789">
        <f>_xlfn.XLOOKUP(Patientsdetails9[[#This Row],[Patient_ID]],Financials[Patient_ID],Financials[Total_Bill_Amount])</f>
        <v>10841</v>
      </c>
      <c r="O789">
        <f>VLOOKUP(Patientsdetails9[[#This Row],[Patient_ID]],Financials[],5,FALSE)</f>
        <v>8582.8017312308803</v>
      </c>
      <c r="P789">
        <f>VLOOKUP(Patientsdetails9[[#This Row],[Patient_ID]],Financials[],6,FALSE)</f>
        <v>2258.1982687691202</v>
      </c>
      <c r="Q789" t="str">
        <f>+_xlfn.XLOOKUP(Patientsdetails9[[#This Row],[Patient_ID]],Hospitalvisits[Patient_ID],Hospitalvisits[Hospital_Bed])</f>
        <v>General Ward</v>
      </c>
      <c r="R789">
        <f>_xlfn.XLOOKUP(Patientsdetails9[[#This Row],[Patient_ID]],Hospitalvisits[Patient_ID],Hospitalvisits[Doctor_ID])</f>
        <v>126</v>
      </c>
      <c r="S789" t="str">
        <f>_xlfn.XLOOKUP(Patientsdetails9[[#This Row],[Doctor ID]],Medicals[Doctor_ID],Medicals[Department])</f>
        <v>Cardiology</v>
      </c>
      <c r="T789">
        <f>_xlfn.XLOOKUP(Patientsdetails9[[#This Row],[Doctor ID]],Medicals[Doctor_ID],Medicals[Nurse_to_Patient_Ratio])</f>
        <v>15</v>
      </c>
      <c r="U789">
        <f>IFERROR(_xlfn.XLOOKUP(Patientsdetails9[[#This Row],[Patient_ID]],Emergency[Patient_ID],Emergency[ER_Visit_ID]),"No Visit")</f>
        <v>49</v>
      </c>
    </row>
    <row r="790" spans="1:21">
      <c r="A790">
        <v>870</v>
      </c>
      <c r="B790" t="s">
        <v>883</v>
      </c>
      <c r="C790">
        <v>72</v>
      </c>
      <c r="D790" t="s">
        <v>9</v>
      </c>
      <c r="E790" t="s">
        <v>13</v>
      </c>
      <c r="F790">
        <v>32.085258501568639</v>
      </c>
      <c r="G790">
        <v>2</v>
      </c>
      <c r="H790">
        <v>1</v>
      </c>
      <c r="I790">
        <f>_xlfn.XLOOKUP(Patientsdetails9[[#This Row],[Patient_ID]],Hospitalvisits[Patient_ID],Hospitalvisits[Admission_Date])</f>
        <v>44598</v>
      </c>
      <c r="J790">
        <f>_xlfn.XLOOKUP(Patientsdetails9[[#This Row],[Patient_ID]],Hospitalvisits[Patient_ID],Hospitalvisits[Discharge_Date])</f>
        <v>44600</v>
      </c>
      <c r="K790">
        <f>Patientsdetails9[[#This Row],[Discharge Date]]-Patientsdetails9[[#This Row],[Admission Date]]</f>
        <v>2</v>
      </c>
      <c r="L790" t="str">
        <f>_xlfn.XLOOKUP(Patientsdetails9[[#This Row],[Patient_ID]],Hospitalvisits[Patient_ID],Hospitalvisits[Medical_Condition])</f>
        <v>Asthma</v>
      </c>
      <c r="M790" t="str">
        <f>_xlfn.XLOOKUP(Patientsdetails9[[#This Row],[Patient_ID]],Hospitalvisits[Patient_ID],Hospitalvisits[Department])</f>
        <v>Pediatrics</v>
      </c>
      <c r="N790">
        <f>_xlfn.XLOOKUP(Patientsdetails9[[#This Row],[Patient_ID]],Financials[Patient_ID],Financials[Total_Bill_Amount])</f>
        <v>5048</v>
      </c>
      <c r="O790">
        <f>VLOOKUP(Patientsdetails9[[#This Row],[Patient_ID]],Financials[],5,FALSE)</f>
        <v>3456.7583770999158</v>
      </c>
      <c r="P790">
        <f>VLOOKUP(Patientsdetails9[[#This Row],[Patient_ID]],Financials[],6,FALSE)</f>
        <v>1591.2416229000839</v>
      </c>
      <c r="Q790" t="str">
        <f>+_xlfn.XLOOKUP(Patientsdetails9[[#This Row],[Patient_ID]],Hospitalvisits[Patient_ID],Hospitalvisits[Hospital_Bed])</f>
        <v>Semi-Private Room</v>
      </c>
      <c r="R790">
        <f>_xlfn.XLOOKUP(Patientsdetails9[[#This Row],[Patient_ID]],Hospitalvisits[Patient_ID],Hospitalvisits[Doctor_ID])</f>
        <v>188</v>
      </c>
      <c r="S790" t="str">
        <f>_xlfn.XLOOKUP(Patientsdetails9[[#This Row],[Doctor ID]],Medicals[Doctor_ID],Medicals[Department])</f>
        <v>Emergency</v>
      </c>
      <c r="T790">
        <f>_xlfn.XLOOKUP(Patientsdetails9[[#This Row],[Doctor ID]],Medicals[Doctor_ID],Medicals[Nurse_to_Patient_Ratio])</f>
        <v>8</v>
      </c>
      <c r="U790" t="str">
        <f>IFERROR(_xlfn.XLOOKUP(Patientsdetails9[[#This Row],[Patient_ID]],Emergency[Patient_ID],Emergency[ER_Visit_ID]),"No Visit")</f>
        <v>No Visit</v>
      </c>
    </row>
    <row r="791" spans="1:21">
      <c r="A791">
        <v>871</v>
      </c>
      <c r="B791" t="s">
        <v>884</v>
      </c>
      <c r="C791">
        <v>67</v>
      </c>
      <c r="D791" t="s">
        <v>12</v>
      </c>
      <c r="E791" t="s">
        <v>16</v>
      </c>
      <c r="F791">
        <v>22.222480952812109</v>
      </c>
      <c r="G791">
        <v>0</v>
      </c>
      <c r="H791">
        <v>5</v>
      </c>
      <c r="I791">
        <f>_xlfn.XLOOKUP(Patientsdetails9[[#This Row],[Patient_ID]],Hospitalvisits[Patient_ID],Hospitalvisits[Admission_Date])</f>
        <v>44580</v>
      </c>
      <c r="J791">
        <f>_xlfn.XLOOKUP(Patientsdetails9[[#This Row],[Patient_ID]],Hospitalvisits[Patient_ID],Hospitalvisits[Discharge_Date])</f>
        <v>44587</v>
      </c>
      <c r="K791">
        <f>Patientsdetails9[[#This Row],[Discharge Date]]-Patientsdetails9[[#This Row],[Admission Date]]</f>
        <v>7</v>
      </c>
      <c r="L791" t="str">
        <f>_xlfn.XLOOKUP(Patientsdetails9[[#This Row],[Patient_ID]],Hospitalvisits[Patient_ID],Hospitalvisits[Medical_Condition])</f>
        <v>Seizures</v>
      </c>
      <c r="M791" t="str">
        <f>_xlfn.XLOOKUP(Patientsdetails9[[#This Row],[Patient_ID]],Hospitalvisits[Patient_ID],Hospitalvisits[Department])</f>
        <v>Neurology</v>
      </c>
      <c r="N791">
        <f>_xlfn.XLOOKUP(Patientsdetails9[[#This Row],[Patient_ID]],Financials[Patient_ID],Financials[Total_Bill_Amount])</f>
        <v>18519</v>
      </c>
      <c r="O791">
        <f>VLOOKUP(Patientsdetails9[[#This Row],[Patient_ID]],Financials[],5,FALSE)</f>
        <v>12698.231561191789</v>
      </c>
      <c r="P791">
        <f>VLOOKUP(Patientsdetails9[[#This Row],[Patient_ID]],Financials[],6,FALSE)</f>
        <v>5820.7684388082071</v>
      </c>
      <c r="Q791" t="str">
        <f>+_xlfn.XLOOKUP(Patientsdetails9[[#This Row],[Patient_ID]],Hospitalvisits[Patient_ID],Hospitalvisits[Hospital_Bed])</f>
        <v>ICU</v>
      </c>
      <c r="R791">
        <f>_xlfn.XLOOKUP(Patientsdetails9[[#This Row],[Patient_ID]],Hospitalvisits[Patient_ID],Hospitalvisits[Doctor_ID])</f>
        <v>54</v>
      </c>
      <c r="S791" t="str">
        <f>_xlfn.XLOOKUP(Patientsdetails9[[#This Row],[Doctor ID]],Medicals[Doctor_ID],Medicals[Department])</f>
        <v>Pediatrics</v>
      </c>
      <c r="T791">
        <f>_xlfn.XLOOKUP(Patientsdetails9[[#This Row],[Doctor ID]],Medicals[Doctor_ID],Medicals[Nurse_to_Patient_Ratio])</f>
        <v>18</v>
      </c>
      <c r="U791">
        <f>IFERROR(_xlfn.XLOOKUP(Patientsdetails9[[#This Row],[Patient_ID]],Emergency[Patient_ID],Emergency[ER_Visit_ID]),"No Visit")</f>
        <v>50</v>
      </c>
    </row>
    <row r="792" spans="1:21">
      <c r="A792">
        <v>872</v>
      </c>
      <c r="B792" t="s">
        <v>885</v>
      </c>
      <c r="C792">
        <v>65</v>
      </c>
      <c r="D792" t="s">
        <v>12</v>
      </c>
      <c r="E792" t="s">
        <v>16</v>
      </c>
      <c r="F792">
        <v>37.075203944009473</v>
      </c>
      <c r="G792">
        <v>2</v>
      </c>
      <c r="H792">
        <v>9</v>
      </c>
      <c r="I792">
        <f>_xlfn.XLOOKUP(Patientsdetails9[[#This Row],[Patient_ID]],Hospitalvisits[Patient_ID],Hospitalvisits[Admission_Date])</f>
        <v>45284</v>
      </c>
      <c r="J792">
        <f>_xlfn.XLOOKUP(Patientsdetails9[[#This Row],[Patient_ID]],Hospitalvisits[Patient_ID],Hospitalvisits[Discharge_Date])</f>
        <v>45285</v>
      </c>
      <c r="K792">
        <f>Patientsdetails9[[#This Row],[Discharge Date]]-Patientsdetails9[[#This Row],[Admission Date]]</f>
        <v>1</v>
      </c>
      <c r="L792" t="str">
        <f>_xlfn.XLOOKUP(Patientsdetails9[[#This Row],[Patient_ID]],Hospitalvisits[Patient_ID],Hospitalvisits[Medical_Condition])</f>
        <v>Asthma</v>
      </c>
      <c r="M792" t="str">
        <f>_xlfn.XLOOKUP(Patientsdetails9[[#This Row],[Patient_ID]],Hospitalvisits[Patient_ID],Hospitalvisits[Department])</f>
        <v>Pediatrics</v>
      </c>
      <c r="N792">
        <f>_xlfn.XLOOKUP(Patientsdetails9[[#This Row],[Patient_ID]],Financials[Patient_ID],Financials[Total_Bill_Amount])</f>
        <v>11484</v>
      </c>
      <c r="O792">
        <f>VLOOKUP(Patientsdetails9[[#This Row],[Patient_ID]],Financials[],5,FALSE)</f>
        <v>8085.0016981340796</v>
      </c>
      <c r="P792">
        <f>VLOOKUP(Patientsdetails9[[#This Row],[Patient_ID]],Financials[],6,FALSE)</f>
        <v>3398.99830186592</v>
      </c>
      <c r="Q792" t="str">
        <f>+_xlfn.XLOOKUP(Patientsdetails9[[#This Row],[Patient_ID]],Hospitalvisits[Patient_ID],Hospitalvisits[Hospital_Bed])</f>
        <v>Semi-Private Room</v>
      </c>
      <c r="R792">
        <f>_xlfn.XLOOKUP(Patientsdetails9[[#This Row],[Patient_ID]],Hospitalvisits[Patient_ID],Hospitalvisits[Doctor_ID])</f>
        <v>187</v>
      </c>
      <c r="S792" t="str">
        <f>_xlfn.XLOOKUP(Patientsdetails9[[#This Row],[Doctor ID]],Medicals[Doctor_ID],Medicals[Department])</f>
        <v>Orthopedics</v>
      </c>
      <c r="T792">
        <f>_xlfn.XLOOKUP(Patientsdetails9[[#This Row],[Doctor ID]],Medicals[Doctor_ID],Medicals[Nurse_to_Patient_Ratio])</f>
        <v>6</v>
      </c>
      <c r="U792" t="str">
        <f>IFERROR(_xlfn.XLOOKUP(Patientsdetails9[[#This Row],[Patient_ID]],Emergency[Patient_ID],Emergency[ER_Visit_ID]),"No Visit")</f>
        <v>No Visit</v>
      </c>
    </row>
    <row r="793" spans="1:21">
      <c r="A793">
        <v>873</v>
      </c>
      <c r="B793" t="s">
        <v>886</v>
      </c>
      <c r="C793">
        <v>30</v>
      </c>
      <c r="D793" t="s">
        <v>9</v>
      </c>
      <c r="E793" t="s">
        <v>16</v>
      </c>
      <c r="F793">
        <v>31.496605392853368</v>
      </c>
      <c r="G793">
        <v>2</v>
      </c>
      <c r="H793">
        <v>6</v>
      </c>
      <c r="I793">
        <f>_xlfn.XLOOKUP(Patientsdetails9[[#This Row],[Patient_ID]],Hospitalvisits[Patient_ID],Hospitalvisits[Admission_Date])</f>
        <v>44634</v>
      </c>
      <c r="J793">
        <f>_xlfn.XLOOKUP(Patientsdetails9[[#This Row],[Patient_ID]],Hospitalvisits[Patient_ID],Hospitalvisits[Discharge_Date])</f>
        <v>44641</v>
      </c>
      <c r="K793">
        <f>Patientsdetails9[[#This Row],[Discharge Date]]-Patientsdetails9[[#This Row],[Admission Date]]</f>
        <v>7</v>
      </c>
      <c r="L793" t="str">
        <f>_xlfn.XLOOKUP(Patientsdetails9[[#This Row],[Patient_ID]],Hospitalvisits[Patient_ID],Hospitalvisits[Medical_Condition])</f>
        <v>Hypertension</v>
      </c>
      <c r="M793" t="str">
        <f>_xlfn.XLOOKUP(Patientsdetails9[[#This Row],[Patient_ID]],Hospitalvisits[Patient_ID],Hospitalvisits[Department])</f>
        <v>Cardiology</v>
      </c>
      <c r="N793">
        <f>_xlfn.XLOOKUP(Patientsdetails9[[#This Row],[Patient_ID]],Financials[Patient_ID],Financials[Total_Bill_Amount])</f>
        <v>23411</v>
      </c>
      <c r="O793">
        <f>VLOOKUP(Patientsdetails9[[#This Row],[Patient_ID]],Financials[],5,FALSE)</f>
        <v>20157.316329253899</v>
      </c>
      <c r="P793">
        <f>VLOOKUP(Patientsdetails9[[#This Row],[Patient_ID]],Financials[],6,FALSE)</f>
        <v>3253.6836707461011</v>
      </c>
      <c r="Q793" t="str">
        <f>+_xlfn.XLOOKUP(Patientsdetails9[[#This Row],[Patient_ID]],Hospitalvisits[Patient_ID],Hospitalvisits[Hospital_Bed])</f>
        <v>ICU</v>
      </c>
      <c r="R793">
        <f>_xlfn.XLOOKUP(Patientsdetails9[[#This Row],[Patient_ID]],Hospitalvisits[Patient_ID],Hospitalvisits[Doctor_ID])</f>
        <v>24</v>
      </c>
      <c r="S793" t="str">
        <f>_xlfn.XLOOKUP(Patientsdetails9[[#This Row],[Doctor ID]],Medicals[Doctor_ID],Medicals[Department])</f>
        <v>Pediatrics</v>
      </c>
      <c r="T793">
        <f>_xlfn.XLOOKUP(Patientsdetails9[[#This Row],[Doctor ID]],Medicals[Doctor_ID],Medicals[Nurse_to_Patient_Ratio])</f>
        <v>17</v>
      </c>
      <c r="U793">
        <f>IFERROR(_xlfn.XLOOKUP(Patientsdetails9[[#This Row],[Patient_ID]],Emergency[Patient_ID],Emergency[ER_Visit_ID]),"No Visit")</f>
        <v>269</v>
      </c>
    </row>
    <row r="794" spans="1:21">
      <c r="A794">
        <v>874</v>
      </c>
      <c r="B794" t="s">
        <v>887</v>
      </c>
      <c r="C794">
        <v>81</v>
      </c>
      <c r="D794" t="s">
        <v>9</v>
      </c>
      <c r="E794" t="s">
        <v>10</v>
      </c>
      <c r="F794">
        <v>30.46692417443051</v>
      </c>
      <c r="G794">
        <v>3</v>
      </c>
      <c r="H794">
        <v>1</v>
      </c>
      <c r="I794">
        <f>_xlfn.XLOOKUP(Patientsdetails9[[#This Row],[Patient_ID]],Hospitalvisits[Patient_ID],Hospitalvisits[Admission_Date])</f>
        <v>45643</v>
      </c>
      <c r="J794">
        <f>_xlfn.XLOOKUP(Patientsdetails9[[#This Row],[Patient_ID]],Hospitalvisits[Patient_ID],Hospitalvisits[Discharge_Date])</f>
        <v>45651</v>
      </c>
      <c r="K794">
        <f>Patientsdetails9[[#This Row],[Discharge Date]]-Patientsdetails9[[#This Row],[Admission Date]]</f>
        <v>8</v>
      </c>
      <c r="L794" t="str">
        <f>_xlfn.XLOOKUP(Patientsdetails9[[#This Row],[Patient_ID]],Hospitalvisits[Patient_ID],Hospitalvisits[Medical_Condition])</f>
        <v>Internal Bleeding</v>
      </c>
      <c r="M794" t="str">
        <f>_xlfn.XLOOKUP(Patientsdetails9[[#This Row],[Patient_ID]],Hospitalvisits[Patient_ID],Hospitalvisits[Department])</f>
        <v>Emergency</v>
      </c>
      <c r="N794">
        <f>_xlfn.XLOOKUP(Patientsdetails9[[#This Row],[Patient_ID]],Financials[Patient_ID],Financials[Total_Bill_Amount])</f>
        <v>8011</v>
      </c>
      <c r="O794">
        <f>VLOOKUP(Patientsdetails9[[#This Row],[Patient_ID]],Financials[],5,FALSE)</f>
        <v>7202.94781744385</v>
      </c>
      <c r="P794">
        <f>VLOOKUP(Patientsdetails9[[#This Row],[Patient_ID]],Financials[],6,FALSE)</f>
        <v>808.05218255615</v>
      </c>
      <c r="Q794" t="str">
        <f>+_xlfn.XLOOKUP(Patientsdetails9[[#This Row],[Patient_ID]],Hospitalvisits[Patient_ID],Hospitalvisits[Hospital_Bed])</f>
        <v>Semi-Private Room</v>
      </c>
      <c r="R794">
        <f>_xlfn.XLOOKUP(Patientsdetails9[[#This Row],[Patient_ID]],Hospitalvisits[Patient_ID],Hospitalvisits[Doctor_ID])</f>
        <v>194</v>
      </c>
      <c r="S794" t="str">
        <f>_xlfn.XLOOKUP(Patientsdetails9[[#This Row],[Doctor ID]],Medicals[Doctor_ID],Medicals[Department])</f>
        <v>Oncology</v>
      </c>
      <c r="T794">
        <f>_xlfn.XLOOKUP(Patientsdetails9[[#This Row],[Doctor ID]],Medicals[Doctor_ID],Medicals[Nurse_to_Patient_Ratio])</f>
        <v>24</v>
      </c>
      <c r="U794">
        <f>IFERROR(_xlfn.XLOOKUP(Patientsdetails9[[#This Row],[Patient_ID]],Emergency[Patient_ID],Emergency[ER_Visit_ID]),"No Visit")</f>
        <v>1269</v>
      </c>
    </row>
    <row r="795" spans="1:21">
      <c r="A795">
        <v>875</v>
      </c>
      <c r="B795" t="s">
        <v>888</v>
      </c>
      <c r="C795">
        <v>83</v>
      </c>
      <c r="D795" t="s">
        <v>9</v>
      </c>
      <c r="E795" t="s">
        <v>10</v>
      </c>
      <c r="F795">
        <v>39.664161801622441</v>
      </c>
      <c r="G795">
        <v>2</v>
      </c>
      <c r="H795">
        <v>4</v>
      </c>
      <c r="I795">
        <f>_xlfn.XLOOKUP(Patientsdetails9[[#This Row],[Patient_ID]],Hospitalvisits[Patient_ID],Hospitalvisits[Admission_Date])</f>
        <v>44904</v>
      </c>
      <c r="J795">
        <f>_xlfn.XLOOKUP(Patientsdetails9[[#This Row],[Patient_ID]],Hospitalvisits[Patient_ID],Hospitalvisits[Discharge_Date])</f>
        <v>44910</v>
      </c>
      <c r="K795">
        <f>Patientsdetails9[[#This Row],[Discharge Date]]-Patientsdetails9[[#This Row],[Admission Date]]</f>
        <v>6</v>
      </c>
      <c r="L795" t="str">
        <f>_xlfn.XLOOKUP(Patientsdetails9[[#This Row],[Patient_ID]],Hospitalvisits[Patient_ID],Hospitalvisits[Medical_Condition])</f>
        <v>Severe Trauma</v>
      </c>
      <c r="M795" t="str">
        <f>_xlfn.XLOOKUP(Patientsdetails9[[#This Row],[Patient_ID]],Hospitalvisits[Patient_ID],Hospitalvisits[Department])</f>
        <v>Emergency</v>
      </c>
      <c r="N795">
        <f>_xlfn.XLOOKUP(Patientsdetails9[[#This Row],[Patient_ID]],Financials[Patient_ID],Financials[Total_Bill_Amount])</f>
        <v>11209</v>
      </c>
      <c r="O795">
        <f>VLOOKUP(Patientsdetails9[[#This Row],[Patient_ID]],Financials[],5,FALSE)</f>
        <v>8599.8186004179533</v>
      </c>
      <c r="P795">
        <f>VLOOKUP(Patientsdetails9[[#This Row],[Patient_ID]],Financials[],6,FALSE)</f>
        <v>2609.1813995820471</v>
      </c>
      <c r="Q795" t="str">
        <f>+_xlfn.XLOOKUP(Patientsdetails9[[#This Row],[Patient_ID]],Hospitalvisits[Patient_ID],Hospitalvisits[Hospital_Bed])</f>
        <v>Private Room</v>
      </c>
      <c r="R795">
        <f>_xlfn.XLOOKUP(Patientsdetails9[[#This Row],[Patient_ID]],Hospitalvisits[Patient_ID],Hospitalvisits[Doctor_ID])</f>
        <v>48</v>
      </c>
      <c r="S795" t="str">
        <f>_xlfn.XLOOKUP(Patientsdetails9[[#This Row],[Doctor ID]],Medicals[Doctor_ID],Medicals[Department])</f>
        <v>Pediatrics</v>
      </c>
      <c r="T795">
        <f>_xlfn.XLOOKUP(Patientsdetails9[[#This Row],[Doctor ID]],Medicals[Doctor_ID],Medicals[Nurse_to_Patient_Ratio])</f>
        <v>5</v>
      </c>
      <c r="U795">
        <f>IFERROR(_xlfn.XLOOKUP(Patientsdetails9[[#This Row],[Patient_ID]],Emergency[Patient_ID],Emergency[ER_Visit_ID]),"No Visit")</f>
        <v>404</v>
      </c>
    </row>
    <row r="796" spans="1:21">
      <c r="A796">
        <v>876</v>
      </c>
      <c r="B796" t="s">
        <v>889</v>
      </c>
      <c r="C796">
        <v>56</v>
      </c>
      <c r="D796" t="s">
        <v>12</v>
      </c>
      <c r="E796" t="s">
        <v>18</v>
      </c>
      <c r="F796">
        <v>16.199626220060871</v>
      </c>
      <c r="G796">
        <v>3</v>
      </c>
      <c r="H796">
        <v>10</v>
      </c>
      <c r="I796">
        <f>_xlfn.XLOOKUP(Patientsdetails9[[#This Row],[Patient_ID]],Hospitalvisits[Patient_ID],Hospitalvisits[Admission_Date])</f>
        <v>44740</v>
      </c>
      <c r="J796">
        <f>_xlfn.XLOOKUP(Patientsdetails9[[#This Row],[Patient_ID]],Hospitalvisits[Patient_ID],Hospitalvisits[Discharge_Date])</f>
        <v>44745</v>
      </c>
      <c r="K796">
        <f>Patientsdetails9[[#This Row],[Discharge Date]]-Patientsdetails9[[#This Row],[Admission Date]]</f>
        <v>5</v>
      </c>
      <c r="L796" t="str">
        <f>_xlfn.XLOOKUP(Patientsdetails9[[#This Row],[Patient_ID]],Hospitalvisits[Patient_ID],Hospitalvisits[Medical_Condition])</f>
        <v>Hypertension</v>
      </c>
      <c r="M796" t="str">
        <f>_xlfn.XLOOKUP(Patientsdetails9[[#This Row],[Patient_ID]],Hospitalvisits[Patient_ID],Hospitalvisits[Department])</f>
        <v>Cardiology</v>
      </c>
      <c r="N796">
        <f>_xlfn.XLOOKUP(Patientsdetails9[[#This Row],[Patient_ID]],Financials[Patient_ID],Financials[Total_Bill_Amount])</f>
        <v>30621</v>
      </c>
      <c r="O796">
        <f>VLOOKUP(Patientsdetails9[[#This Row],[Patient_ID]],Financials[],5,FALSE)</f>
        <v>19794.60571522079</v>
      </c>
      <c r="P796">
        <f>VLOOKUP(Patientsdetails9[[#This Row],[Patient_ID]],Financials[],6,FALSE)</f>
        <v>10826.39428477921</v>
      </c>
      <c r="Q796" t="str">
        <f>+_xlfn.XLOOKUP(Patientsdetails9[[#This Row],[Patient_ID]],Hospitalvisits[Patient_ID],Hospitalvisits[Hospital_Bed])</f>
        <v>General Ward</v>
      </c>
      <c r="R796">
        <f>_xlfn.XLOOKUP(Patientsdetails9[[#This Row],[Patient_ID]],Hospitalvisits[Patient_ID],Hospitalvisits[Doctor_ID])</f>
        <v>96</v>
      </c>
      <c r="S796" t="str">
        <f>_xlfn.XLOOKUP(Patientsdetails9[[#This Row],[Doctor ID]],Medicals[Doctor_ID],Medicals[Department])</f>
        <v>Cardiology</v>
      </c>
      <c r="T796">
        <f>_xlfn.XLOOKUP(Patientsdetails9[[#This Row],[Doctor ID]],Medicals[Doctor_ID],Medicals[Nurse_to_Patient_Ratio])</f>
        <v>5</v>
      </c>
      <c r="U796">
        <f>IFERROR(_xlfn.XLOOKUP(Patientsdetails9[[#This Row],[Patient_ID]],Emergency[Patient_ID],Emergency[ER_Visit_ID]),"No Visit")</f>
        <v>1387</v>
      </c>
    </row>
    <row r="797" spans="1:21">
      <c r="A797">
        <v>877</v>
      </c>
      <c r="B797" t="s">
        <v>890</v>
      </c>
      <c r="C797">
        <v>15</v>
      </c>
      <c r="D797" t="s">
        <v>12</v>
      </c>
      <c r="E797" t="s">
        <v>10</v>
      </c>
      <c r="F797">
        <v>21.436210381037121</v>
      </c>
      <c r="G797">
        <v>4</v>
      </c>
      <c r="H797">
        <v>9</v>
      </c>
      <c r="I797">
        <f>_xlfn.XLOOKUP(Patientsdetails9[[#This Row],[Patient_ID]],Hospitalvisits[Patient_ID],Hospitalvisits[Admission_Date])</f>
        <v>44594</v>
      </c>
      <c r="J797">
        <f>_xlfn.XLOOKUP(Patientsdetails9[[#This Row],[Patient_ID]],Hospitalvisits[Patient_ID],Hospitalvisits[Discharge_Date])</f>
        <v>44598</v>
      </c>
      <c r="K797">
        <f>Patientsdetails9[[#This Row],[Discharge Date]]-Patientsdetails9[[#This Row],[Admission Date]]</f>
        <v>4</v>
      </c>
      <c r="L797" t="str">
        <f>_xlfn.XLOOKUP(Patientsdetails9[[#This Row],[Patient_ID]],Hospitalvisits[Patient_ID],Hospitalvisits[Medical_Condition])</f>
        <v>Seizures</v>
      </c>
      <c r="M797" t="str">
        <f>_xlfn.XLOOKUP(Patientsdetails9[[#This Row],[Patient_ID]],Hospitalvisits[Patient_ID],Hospitalvisits[Department])</f>
        <v>Neurology</v>
      </c>
      <c r="N797">
        <f>_xlfn.XLOOKUP(Patientsdetails9[[#This Row],[Patient_ID]],Financials[Patient_ID],Financials[Total_Bill_Amount])</f>
        <v>46339</v>
      </c>
      <c r="O797">
        <f>VLOOKUP(Patientsdetails9[[#This Row],[Patient_ID]],Financials[],5,FALSE)</f>
        <v>26579.2743499479</v>
      </c>
      <c r="P797">
        <f>VLOOKUP(Patientsdetails9[[#This Row],[Patient_ID]],Financials[],6,FALSE)</f>
        <v>19759.7256500521</v>
      </c>
      <c r="Q797" t="str">
        <f>+_xlfn.XLOOKUP(Patientsdetails9[[#This Row],[Patient_ID]],Hospitalvisits[Patient_ID],Hospitalvisits[Hospital_Bed])</f>
        <v>Semi-Private Room</v>
      </c>
      <c r="R797">
        <f>_xlfn.XLOOKUP(Patientsdetails9[[#This Row],[Patient_ID]],Hospitalvisits[Patient_ID],Hospitalvisits[Doctor_ID])</f>
        <v>160</v>
      </c>
      <c r="S797" t="str">
        <f>_xlfn.XLOOKUP(Patientsdetails9[[#This Row],[Doctor ID]],Medicals[Doctor_ID],Medicals[Department])</f>
        <v>Emergency</v>
      </c>
      <c r="T797">
        <f>_xlfn.XLOOKUP(Patientsdetails9[[#This Row],[Doctor ID]],Medicals[Doctor_ID],Medicals[Nurse_to_Patient_Ratio])</f>
        <v>10</v>
      </c>
      <c r="U797">
        <f>IFERROR(_xlfn.XLOOKUP(Patientsdetails9[[#This Row],[Patient_ID]],Emergency[Patient_ID],Emergency[ER_Visit_ID]),"No Visit")</f>
        <v>694</v>
      </c>
    </row>
    <row r="798" spans="1:21">
      <c r="A798">
        <v>878</v>
      </c>
      <c r="B798" t="s">
        <v>891</v>
      </c>
      <c r="C798">
        <v>25</v>
      </c>
      <c r="D798" t="s">
        <v>9</v>
      </c>
      <c r="E798" t="s">
        <v>13</v>
      </c>
      <c r="F798">
        <v>33.259781097509489</v>
      </c>
      <c r="G798">
        <v>1</v>
      </c>
      <c r="H798">
        <v>2</v>
      </c>
      <c r="I798">
        <f>_xlfn.XLOOKUP(Patientsdetails9[[#This Row],[Patient_ID]],Hospitalvisits[Patient_ID],Hospitalvisits[Admission_Date])</f>
        <v>44631</v>
      </c>
      <c r="J798">
        <f>_xlfn.XLOOKUP(Patientsdetails9[[#This Row],[Patient_ID]],Hospitalvisits[Patient_ID],Hospitalvisits[Discharge_Date])</f>
        <v>44635</v>
      </c>
      <c r="K798">
        <f>Patientsdetails9[[#This Row],[Discharge Date]]-Patientsdetails9[[#This Row],[Admission Date]]</f>
        <v>4</v>
      </c>
      <c r="L798" t="str">
        <f>_xlfn.XLOOKUP(Patientsdetails9[[#This Row],[Patient_ID]],Hospitalvisits[Patient_ID],Hospitalvisits[Medical_Condition])</f>
        <v>Arthritis</v>
      </c>
      <c r="M798" t="str">
        <f>_xlfn.XLOOKUP(Patientsdetails9[[#This Row],[Patient_ID]],Hospitalvisits[Patient_ID],Hospitalvisits[Department])</f>
        <v>Orthopedics</v>
      </c>
      <c r="N798">
        <f>_xlfn.XLOOKUP(Patientsdetails9[[#This Row],[Patient_ID]],Financials[Patient_ID],Financials[Total_Bill_Amount])</f>
        <v>5323</v>
      </c>
      <c r="O798">
        <f>VLOOKUP(Patientsdetails9[[#This Row],[Patient_ID]],Financials[],5,FALSE)</f>
        <v>3333.3293454948189</v>
      </c>
      <c r="P798">
        <f>VLOOKUP(Patientsdetails9[[#This Row],[Patient_ID]],Financials[],6,FALSE)</f>
        <v>1989.6706545051809</v>
      </c>
      <c r="Q798" t="str">
        <f>+_xlfn.XLOOKUP(Patientsdetails9[[#This Row],[Patient_ID]],Hospitalvisits[Patient_ID],Hospitalvisits[Hospital_Bed])</f>
        <v>General Ward</v>
      </c>
      <c r="R798">
        <f>_xlfn.XLOOKUP(Patientsdetails9[[#This Row],[Patient_ID]],Hospitalvisits[Patient_ID],Hospitalvisits[Doctor_ID])</f>
        <v>30</v>
      </c>
      <c r="S798" t="str">
        <f>_xlfn.XLOOKUP(Patientsdetails9[[#This Row],[Doctor ID]],Medicals[Doctor_ID],Medicals[Department])</f>
        <v>Oncology</v>
      </c>
      <c r="T798">
        <f>_xlfn.XLOOKUP(Patientsdetails9[[#This Row],[Doctor ID]],Medicals[Doctor_ID],Medicals[Nurse_to_Patient_Ratio])</f>
        <v>22</v>
      </c>
      <c r="U798">
        <f>IFERROR(_xlfn.XLOOKUP(Patientsdetails9[[#This Row],[Patient_ID]],Emergency[Patient_ID],Emergency[ER_Visit_ID]),"No Visit")</f>
        <v>551</v>
      </c>
    </row>
    <row r="799" spans="1:21">
      <c r="A799">
        <v>879</v>
      </c>
      <c r="B799" t="s">
        <v>892</v>
      </c>
      <c r="C799">
        <v>56</v>
      </c>
      <c r="D799" t="s">
        <v>9</v>
      </c>
      <c r="E799" t="s">
        <v>18</v>
      </c>
      <c r="F799">
        <v>26.949067873141249</v>
      </c>
      <c r="G799">
        <v>4</v>
      </c>
      <c r="H799">
        <v>10</v>
      </c>
      <c r="I799">
        <f>_xlfn.XLOOKUP(Patientsdetails9[[#This Row],[Patient_ID]],Hospitalvisits[Patient_ID],Hospitalvisits[Admission_Date])</f>
        <v>44698</v>
      </c>
      <c r="J799">
        <f>_xlfn.XLOOKUP(Patientsdetails9[[#This Row],[Patient_ID]],Hospitalvisits[Patient_ID],Hospitalvisits[Discharge_Date])</f>
        <v>44703</v>
      </c>
      <c r="K799">
        <f>Patientsdetails9[[#This Row],[Discharge Date]]-Patientsdetails9[[#This Row],[Admission Date]]</f>
        <v>5</v>
      </c>
      <c r="L799" t="str">
        <f>_xlfn.XLOOKUP(Patientsdetails9[[#This Row],[Patient_ID]],Hospitalvisits[Patient_ID],Hospitalvisits[Medical_Condition])</f>
        <v>Stroke</v>
      </c>
      <c r="M799" t="str">
        <f>_xlfn.XLOOKUP(Patientsdetails9[[#This Row],[Patient_ID]],Hospitalvisits[Patient_ID],Hospitalvisits[Department])</f>
        <v>Neurology</v>
      </c>
      <c r="N799">
        <f>_xlfn.XLOOKUP(Patientsdetails9[[#This Row],[Patient_ID]],Financials[Patient_ID],Financials[Total_Bill_Amount])</f>
        <v>5144</v>
      </c>
      <c r="O799">
        <f>VLOOKUP(Patientsdetails9[[#This Row],[Patient_ID]],Financials[],5,FALSE)</f>
        <v>3169.8406643523481</v>
      </c>
      <c r="P799">
        <f>VLOOKUP(Patientsdetails9[[#This Row],[Patient_ID]],Financials[],6,FALSE)</f>
        <v>1974.1593356476519</v>
      </c>
      <c r="Q799" t="str">
        <f>+_xlfn.XLOOKUP(Patientsdetails9[[#This Row],[Patient_ID]],Hospitalvisits[Patient_ID],Hospitalvisits[Hospital_Bed])</f>
        <v>ICU</v>
      </c>
      <c r="R799">
        <f>_xlfn.XLOOKUP(Patientsdetails9[[#This Row],[Patient_ID]],Hospitalvisits[Patient_ID],Hospitalvisits[Doctor_ID])</f>
        <v>151</v>
      </c>
      <c r="S799" t="str">
        <f>_xlfn.XLOOKUP(Patientsdetails9[[#This Row],[Doctor ID]],Medicals[Doctor_ID],Medicals[Department])</f>
        <v>Orthopedics</v>
      </c>
      <c r="T799">
        <f>_xlfn.XLOOKUP(Patientsdetails9[[#This Row],[Doctor ID]],Medicals[Doctor_ID],Medicals[Nurse_to_Patient_Ratio])</f>
        <v>29</v>
      </c>
      <c r="U799" t="str">
        <f>IFERROR(_xlfn.XLOOKUP(Patientsdetails9[[#This Row],[Patient_ID]],Emergency[Patient_ID],Emergency[ER_Visit_ID]),"No Visit")</f>
        <v>No Visit</v>
      </c>
    </row>
    <row r="800" spans="1:21">
      <c r="A800">
        <v>880</v>
      </c>
      <c r="B800" t="s">
        <v>893</v>
      </c>
      <c r="C800">
        <v>42</v>
      </c>
      <c r="D800" t="s">
        <v>12</v>
      </c>
      <c r="E800" t="s">
        <v>16</v>
      </c>
      <c r="F800">
        <v>26.571707312665449</v>
      </c>
      <c r="G800">
        <v>3</v>
      </c>
      <c r="H800">
        <v>6</v>
      </c>
      <c r="I800">
        <f>_xlfn.XLOOKUP(Patientsdetails9[[#This Row],[Patient_ID]],Hospitalvisits[Patient_ID],Hospitalvisits[Admission_Date])</f>
        <v>45311</v>
      </c>
      <c r="J800">
        <f>_xlfn.XLOOKUP(Patientsdetails9[[#This Row],[Patient_ID]],Hospitalvisits[Patient_ID],Hospitalvisits[Discharge_Date])</f>
        <v>45318</v>
      </c>
      <c r="K800">
        <f>Patientsdetails9[[#This Row],[Discharge Date]]-Patientsdetails9[[#This Row],[Admission Date]]</f>
        <v>7</v>
      </c>
      <c r="L800" t="str">
        <f>_xlfn.XLOOKUP(Patientsdetails9[[#This Row],[Patient_ID]],Hospitalvisits[Patient_ID],Hospitalvisits[Medical_Condition])</f>
        <v>Hypertension</v>
      </c>
      <c r="M800" t="str">
        <f>_xlfn.XLOOKUP(Patientsdetails9[[#This Row],[Patient_ID]],Hospitalvisits[Patient_ID],Hospitalvisits[Department])</f>
        <v>Cardiology</v>
      </c>
      <c r="N800">
        <f>_xlfn.XLOOKUP(Patientsdetails9[[#This Row],[Patient_ID]],Financials[Patient_ID],Financials[Total_Bill_Amount])</f>
        <v>5623</v>
      </c>
      <c r="O800">
        <f>VLOOKUP(Patientsdetails9[[#This Row],[Patient_ID]],Financials[],5,FALSE)</f>
        <v>4261.4660331800551</v>
      </c>
      <c r="P800">
        <f>VLOOKUP(Patientsdetails9[[#This Row],[Patient_ID]],Financials[],6,FALSE)</f>
        <v>1361.5339668199449</v>
      </c>
      <c r="Q800" t="str">
        <f>+_xlfn.XLOOKUP(Patientsdetails9[[#This Row],[Patient_ID]],Hospitalvisits[Patient_ID],Hospitalvisits[Hospital_Bed])</f>
        <v>ICU</v>
      </c>
      <c r="R800">
        <f>_xlfn.XLOOKUP(Patientsdetails9[[#This Row],[Patient_ID]],Hospitalvisits[Patient_ID],Hospitalvisits[Doctor_ID])</f>
        <v>55</v>
      </c>
      <c r="S800" t="str">
        <f>_xlfn.XLOOKUP(Patientsdetails9[[#This Row],[Doctor ID]],Medicals[Doctor_ID],Medicals[Department])</f>
        <v>Cardiology</v>
      </c>
      <c r="T800">
        <f>_xlfn.XLOOKUP(Patientsdetails9[[#This Row],[Doctor ID]],Medicals[Doctor_ID],Medicals[Nurse_to_Patient_Ratio])</f>
        <v>6</v>
      </c>
      <c r="U800">
        <f>IFERROR(_xlfn.XLOOKUP(Patientsdetails9[[#This Row],[Patient_ID]],Emergency[Patient_ID],Emergency[ER_Visit_ID]),"No Visit")</f>
        <v>1041</v>
      </c>
    </row>
    <row r="801" spans="1:21">
      <c r="A801">
        <v>881</v>
      </c>
      <c r="B801" t="s">
        <v>894</v>
      </c>
      <c r="C801">
        <v>27</v>
      </c>
      <c r="D801" t="s">
        <v>12</v>
      </c>
      <c r="E801" t="s">
        <v>13</v>
      </c>
      <c r="F801">
        <v>36.500357276651798</v>
      </c>
      <c r="G801">
        <v>4</v>
      </c>
      <c r="H801">
        <v>10</v>
      </c>
      <c r="I801">
        <f>_xlfn.XLOOKUP(Patientsdetails9[[#This Row],[Patient_ID]],Hospitalvisits[Patient_ID],Hospitalvisits[Admission_Date])</f>
        <v>44974</v>
      </c>
      <c r="J801">
        <f>_xlfn.XLOOKUP(Patientsdetails9[[#This Row],[Patient_ID]],Hospitalvisits[Patient_ID],Hospitalvisits[Discharge_Date])</f>
        <v>44977</v>
      </c>
      <c r="K801">
        <f>Patientsdetails9[[#This Row],[Discharge Date]]-Patientsdetails9[[#This Row],[Admission Date]]</f>
        <v>3</v>
      </c>
      <c r="L801" t="str">
        <f>_xlfn.XLOOKUP(Patientsdetails9[[#This Row],[Patient_ID]],Hospitalvisits[Patient_ID],Hospitalvisits[Medical_Condition])</f>
        <v>Internal Bleeding</v>
      </c>
      <c r="M801" t="str">
        <f>_xlfn.XLOOKUP(Patientsdetails9[[#This Row],[Patient_ID]],Hospitalvisits[Patient_ID],Hospitalvisits[Department])</f>
        <v>Emergency</v>
      </c>
      <c r="N801">
        <f>_xlfn.XLOOKUP(Patientsdetails9[[#This Row],[Patient_ID]],Financials[Patient_ID],Financials[Total_Bill_Amount])</f>
        <v>26964</v>
      </c>
      <c r="O801">
        <f>VLOOKUP(Patientsdetails9[[#This Row],[Patient_ID]],Financials[],5,FALSE)</f>
        <v>16512.452299412442</v>
      </c>
      <c r="P801">
        <f>VLOOKUP(Patientsdetails9[[#This Row],[Patient_ID]],Financials[],6,FALSE)</f>
        <v>10451.54770058756</v>
      </c>
      <c r="Q801" t="str">
        <f>+_xlfn.XLOOKUP(Patientsdetails9[[#This Row],[Patient_ID]],Hospitalvisits[Patient_ID],Hospitalvisits[Hospital_Bed])</f>
        <v>Semi-Private Room</v>
      </c>
      <c r="R801">
        <f>_xlfn.XLOOKUP(Patientsdetails9[[#This Row],[Patient_ID]],Hospitalvisits[Patient_ID],Hospitalvisits[Doctor_ID])</f>
        <v>95</v>
      </c>
      <c r="S801" t="str">
        <f>_xlfn.XLOOKUP(Patientsdetails9[[#This Row],[Doctor ID]],Medicals[Doctor_ID],Medicals[Department])</f>
        <v>Cardiology</v>
      </c>
      <c r="T801">
        <f>_xlfn.XLOOKUP(Patientsdetails9[[#This Row],[Doctor ID]],Medicals[Doctor_ID],Medicals[Nurse_to_Patient_Ratio])</f>
        <v>8</v>
      </c>
      <c r="U801">
        <f>IFERROR(_xlfn.XLOOKUP(Patientsdetails9[[#This Row],[Patient_ID]],Emergency[Patient_ID],Emergency[ER_Visit_ID]),"No Visit")</f>
        <v>383</v>
      </c>
    </row>
    <row r="802" spans="1:21">
      <c r="A802">
        <v>882</v>
      </c>
      <c r="B802" t="s">
        <v>895</v>
      </c>
      <c r="C802">
        <v>71</v>
      </c>
      <c r="D802" t="s">
        <v>12</v>
      </c>
      <c r="E802" t="s">
        <v>13</v>
      </c>
      <c r="F802">
        <v>17.584135495518829</v>
      </c>
      <c r="G802">
        <v>1</v>
      </c>
      <c r="H802">
        <v>1</v>
      </c>
      <c r="I802">
        <f>_xlfn.XLOOKUP(Patientsdetails9[[#This Row],[Patient_ID]],Hospitalvisits[Patient_ID],Hospitalvisits[Admission_Date])</f>
        <v>44730</v>
      </c>
      <c r="J802">
        <f>_xlfn.XLOOKUP(Patientsdetails9[[#This Row],[Patient_ID]],Hospitalvisits[Patient_ID],Hospitalvisits[Discharge_Date])</f>
        <v>44735</v>
      </c>
      <c r="K802">
        <f>Patientsdetails9[[#This Row],[Discharge Date]]-Patientsdetails9[[#This Row],[Admission Date]]</f>
        <v>5</v>
      </c>
      <c r="L802" t="str">
        <f>_xlfn.XLOOKUP(Patientsdetails9[[#This Row],[Patient_ID]],Hospitalvisits[Patient_ID],Hospitalvisits[Medical_Condition])</f>
        <v>Stroke</v>
      </c>
      <c r="M802" t="str">
        <f>_xlfn.XLOOKUP(Patientsdetails9[[#This Row],[Patient_ID]],Hospitalvisits[Patient_ID],Hospitalvisits[Department])</f>
        <v>Neurology</v>
      </c>
      <c r="N802">
        <f>_xlfn.XLOOKUP(Patientsdetails9[[#This Row],[Patient_ID]],Financials[Patient_ID],Financials[Total_Bill_Amount])</f>
        <v>9969</v>
      </c>
      <c r="O802">
        <f>VLOOKUP(Patientsdetails9[[#This Row],[Patient_ID]],Financials[],5,FALSE)</f>
        <v>8121.0033479957383</v>
      </c>
      <c r="P802">
        <f>VLOOKUP(Patientsdetails9[[#This Row],[Patient_ID]],Financials[],6,FALSE)</f>
        <v>1847.9966520042619</v>
      </c>
      <c r="Q802" t="str">
        <f>+_xlfn.XLOOKUP(Patientsdetails9[[#This Row],[Patient_ID]],Hospitalvisits[Patient_ID],Hospitalvisits[Hospital_Bed])</f>
        <v>General Ward</v>
      </c>
      <c r="R802">
        <f>_xlfn.XLOOKUP(Patientsdetails9[[#This Row],[Patient_ID]],Hospitalvisits[Patient_ID],Hospitalvisits[Doctor_ID])</f>
        <v>7</v>
      </c>
      <c r="S802" t="str">
        <f>_xlfn.XLOOKUP(Patientsdetails9[[#This Row],[Doctor ID]],Medicals[Doctor_ID],Medicals[Department])</f>
        <v>Oncology</v>
      </c>
      <c r="T802">
        <f>_xlfn.XLOOKUP(Patientsdetails9[[#This Row],[Doctor ID]],Medicals[Doctor_ID],Medicals[Nurse_to_Patient_Ratio])</f>
        <v>20</v>
      </c>
      <c r="U802">
        <f>IFERROR(_xlfn.XLOOKUP(Patientsdetails9[[#This Row],[Patient_ID]],Emergency[Patient_ID],Emergency[ER_Visit_ID]),"No Visit")</f>
        <v>421</v>
      </c>
    </row>
    <row r="803" spans="1:21">
      <c r="A803">
        <v>883</v>
      </c>
      <c r="B803" t="s">
        <v>896</v>
      </c>
      <c r="C803">
        <v>63</v>
      </c>
      <c r="D803" t="s">
        <v>12</v>
      </c>
      <c r="E803" t="s">
        <v>18</v>
      </c>
      <c r="F803">
        <v>23.556558955635321</v>
      </c>
      <c r="G803">
        <v>5</v>
      </c>
      <c r="H803">
        <v>6</v>
      </c>
      <c r="I803">
        <f>_xlfn.XLOOKUP(Patientsdetails9[[#This Row],[Patient_ID]],Hospitalvisits[Patient_ID],Hospitalvisits[Admission_Date])</f>
        <v>44935</v>
      </c>
      <c r="J803">
        <f>_xlfn.XLOOKUP(Patientsdetails9[[#This Row],[Patient_ID]],Hospitalvisits[Patient_ID],Hospitalvisits[Discharge_Date])</f>
        <v>44938</v>
      </c>
      <c r="K803">
        <f>Patientsdetails9[[#This Row],[Discharge Date]]-Patientsdetails9[[#This Row],[Admission Date]]</f>
        <v>3</v>
      </c>
      <c r="L803" t="str">
        <f>_xlfn.XLOOKUP(Patientsdetails9[[#This Row],[Patient_ID]],Hospitalvisits[Patient_ID],Hospitalvisits[Medical_Condition])</f>
        <v>Allergies</v>
      </c>
      <c r="M803" t="str">
        <f>_xlfn.XLOOKUP(Patientsdetails9[[#This Row],[Patient_ID]],Hospitalvisits[Patient_ID],Hospitalvisits[Department])</f>
        <v>Pediatrics</v>
      </c>
      <c r="N803">
        <f>_xlfn.XLOOKUP(Patientsdetails9[[#This Row],[Patient_ID]],Financials[Patient_ID],Financials[Total_Bill_Amount])</f>
        <v>17535</v>
      </c>
      <c r="O803">
        <f>VLOOKUP(Patientsdetails9[[#This Row],[Patient_ID]],Financials[],5,FALSE)</f>
        <v>9573.3718864855073</v>
      </c>
      <c r="P803">
        <f>VLOOKUP(Patientsdetails9[[#This Row],[Patient_ID]],Financials[],6,FALSE)</f>
        <v>7961.6281135144927</v>
      </c>
      <c r="Q803" t="str">
        <f>+_xlfn.XLOOKUP(Patientsdetails9[[#This Row],[Patient_ID]],Hospitalvisits[Patient_ID],Hospitalvisits[Hospital_Bed])</f>
        <v>General Ward</v>
      </c>
      <c r="R803">
        <f>_xlfn.XLOOKUP(Patientsdetails9[[#This Row],[Patient_ID]],Hospitalvisits[Patient_ID],Hospitalvisits[Doctor_ID])</f>
        <v>194</v>
      </c>
      <c r="S803" t="str">
        <f>_xlfn.XLOOKUP(Patientsdetails9[[#This Row],[Doctor ID]],Medicals[Doctor_ID],Medicals[Department])</f>
        <v>Oncology</v>
      </c>
      <c r="T803">
        <f>_xlfn.XLOOKUP(Patientsdetails9[[#This Row],[Doctor ID]],Medicals[Doctor_ID],Medicals[Nurse_to_Patient_Ratio])</f>
        <v>24</v>
      </c>
      <c r="U803">
        <f>IFERROR(_xlfn.XLOOKUP(Patientsdetails9[[#This Row],[Patient_ID]],Emergency[Patient_ID],Emergency[ER_Visit_ID]),"No Visit")</f>
        <v>702</v>
      </c>
    </row>
    <row r="804" spans="1:21">
      <c r="A804">
        <v>884</v>
      </c>
      <c r="B804" t="s">
        <v>897</v>
      </c>
      <c r="C804">
        <v>37</v>
      </c>
      <c r="D804" t="s">
        <v>12</v>
      </c>
      <c r="E804" t="s">
        <v>16</v>
      </c>
      <c r="F804">
        <v>27.28299235790211</v>
      </c>
      <c r="G804">
        <v>1</v>
      </c>
      <c r="H804">
        <v>1</v>
      </c>
      <c r="I804">
        <f>_xlfn.XLOOKUP(Patientsdetails9[[#This Row],[Patient_ID]],Hospitalvisits[Patient_ID],Hospitalvisits[Admission_Date])</f>
        <v>44620</v>
      </c>
      <c r="J804">
        <f>_xlfn.XLOOKUP(Patientsdetails9[[#This Row],[Patient_ID]],Hospitalvisits[Patient_ID],Hospitalvisits[Discharge_Date])</f>
        <v>44636</v>
      </c>
      <c r="K804">
        <f>Patientsdetails9[[#This Row],[Discharge Date]]-Patientsdetails9[[#This Row],[Admission Date]]</f>
        <v>16</v>
      </c>
      <c r="L804" t="str">
        <f>_xlfn.XLOOKUP(Patientsdetails9[[#This Row],[Patient_ID]],Hospitalvisits[Patient_ID],Hospitalvisits[Medical_Condition])</f>
        <v>Tumor</v>
      </c>
      <c r="M804" t="str">
        <f>_xlfn.XLOOKUP(Patientsdetails9[[#This Row],[Patient_ID]],Hospitalvisits[Patient_ID],Hospitalvisits[Department])</f>
        <v>Oncology</v>
      </c>
      <c r="N804">
        <f>_xlfn.XLOOKUP(Patientsdetails9[[#This Row],[Patient_ID]],Financials[Patient_ID],Financials[Total_Bill_Amount])</f>
        <v>23584</v>
      </c>
      <c r="O804">
        <f>VLOOKUP(Patientsdetails9[[#This Row],[Patient_ID]],Financials[],5,FALSE)</f>
        <v>16950.579179211891</v>
      </c>
      <c r="P804">
        <f>VLOOKUP(Patientsdetails9[[#This Row],[Patient_ID]],Financials[],6,FALSE)</f>
        <v>6633.4208207881056</v>
      </c>
      <c r="Q804" t="str">
        <f>+_xlfn.XLOOKUP(Patientsdetails9[[#This Row],[Patient_ID]],Hospitalvisits[Patient_ID],Hospitalvisits[Hospital_Bed])</f>
        <v>Semi-Private Room</v>
      </c>
      <c r="R804">
        <f>_xlfn.XLOOKUP(Patientsdetails9[[#This Row],[Patient_ID]],Hospitalvisits[Patient_ID],Hospitalvisits[Doctor_ID])</f>
        <v>57</v>
      </c>
      <c r="S804" t="str">
        <f>_xlfn.XLOOKUP(Patientsdetails9[[#This Row],[Doctor ID]],Medicals[Doctor_ID],Medicals[Department])</f>
        <v>Pediatrics</v>
      </c>
      <c r="T804">
        <f>_xlfn.XLOOKUP(Patientsdetails9[[#This Row],[Doctor ID]],Medicals[Doctor_ID],Medicals[Nurse_to_Patient_Ratio])</f>
        <v>7</v>
      </c>
      <c r="U804">
        <f>IFERROR(_xlfn.XLOOKUP(Patientsdetails9[[#This Row],[Patient_ID]],Emergency[Patient_ID],Emergency[ER_Visit_ID]),"No Visit")</f>
        <v>194</v>
      </c>
    </row>
    <row r="805" spans="1:21">
      <c r="A805">
        <v>885</v>
      </c>
      <c r="B805" t="s">
        <v>898</v>
      </c>
      <c r="C805">
        <v>59</v>
      </c>
      <c r="D805" t="s">
        <v>9</v>
      </c>
      <c r="E805" t="s">
        <v>13</v>
      </c>
      <c r="F805">
        <v>35.420100101075022</v>
      </c>
      <c r="G805">
        <v>0</v>
      </c>
      <c r="H805">
        <v>2</v>
      </c>
      <c r="I805">
        <f>_xlfn.XLOOKUP(Patientsdetails9[[#This Row],[Patient_ID]],Hospitalvisits[Patient_ID],Hospitalvisits[Admission_Date])</f>
        <v>45115</v>
      </c>
      <c r="J805">
        <f>_xlfn.XLOOKUP(Patientsdetails9[[#This Row],[Patient_ID]],Hospitalvisits[Patient_ID],Hospitalvisits[Discharge_Date])</f>
        <v>45121</v>
      </c>
      <c r="K805">
        <f>Patientsdetails9[[#This Row],[Discharge Date]]-Patientsdetails9[[#This Row],[Admission Date]]</f>
        <v>6</v>
      </c>
      <c r="L805" t="str">
        <f>_xlfn.XLOOKUP(Patientsdetails9[[#This Row],[Patient_ID]],Hospitalvisits[Patient_ID],Hospitalvisits[Medical_Condition])</f>
        <v>Heart Disease</v>
      </c>
      <c r="M805" t="str">
        <f>_xlfn.XLOOKUP(Patientsdetails9[[#This Row],[Patient_ID]],Hospitalvisits[Patient_ID],Hospitalvisits[Department])</f>
        <v>Cardiology</v>
      </c>
      <c r="N805">
        <f>_xlfn.XLOOKUP(Patientsdetails9[[#This Row],[Patient_ID]],Financials[Patient_ID],Financials[Total_Bill_Amount])</f>
        <v>8139</v>
      </c>
      <c r="O805">
        <f>VLOOKUP(Patientsdetails9[[#This Row],[Patient_ID]],Financials[],5,FALSE)</f>
        <v>6910.355580559687</v>
      </c>
      <c r="P805">
        <f>VLOOKUP(Patientsdetails9[[#This Row],[Patient_ID]],Financials[],6,FALSE)</f>
        <v>1228.644419440313</v>
      </c>
      <c r="Q805" t="str">
        <f>+_xlfn.XLOOKUP(Patientsdetails9[[#This Row],[Patient_ID]],Hospitalvisits[Patient_ID],Hospitalvisits[Hospital_Bed])</f>
        <v>General Ward</v>
      </c>
      <c r="R805">
        <f>_xlfn.XLOOKUP(Patientsdetails9[[#This Row],[Patient_ID]],Hospitalvisits[Patient_ID],Hospitalvisits[Doctor_ID])</f>
        <v>179</v>
      </c>
      <c r="S805" t="str">
        <f>_xlfn.XLOOKUP(Patientsdetails9[[#This Row],[Doctor ID]],Medicals[Doctor_ID],Medicals[Department])</f>
        <v>Neurology</v>
      </c>
      <c r="T805">
        <f>_xlfn.XLOOKUP(Patientsdetails9[[#This Row],[Doctor ID]],Medicals[Doctor_ID],Medicals[Nurse_to_Patient_Ratio])</f>
        <v>7</v>
      </c>
      <c r="U805">
        <f>IFERROR(_xlfn.XLOOKUP(Patientsdetails9[[#This Row],[Patient_ID]],Emergency[Patient_ID],Emergency[ER_Visit_ID]),"No Visit")</f>
        <v>214</v>
      </c>
    </row>
    <row r="806" spans="1:21">
      <c r="A806">
        <v>886</v>
      </c>
      <c r="B806" t="s">
        <v>899</v>
      </c>
      <c r="C806">
        <v>49</v>
      </c>
      <c r="D806" t="s">
        <v>12</v>
      </c>
      <c r="E806" t="s">
        <v>13</v>
      </c>
      <c r="F806">
        <v>28.638441685011941</v>
      </c>
      <c r="G806">
        <v>1</v>
      </c>
      <c r="H806">
        <v>9</v>
      </c>
      <c r="I806">
        <f>_xlfn.XLOOKUP(Patientsdetails9[[#This Row],[Patient_ID]],Hospitalvisits[Patient_ID],Hospitalvisits[Admission_Date])</f>
        <v>44823</v>
      </c>
      <c r="J806">
        <f>_xlfn.XLOOKUP(Patientsdetails9[[#This Row],[Patient_ID]],Hospitalvisits[Patient_ID],Hospitalvisits[Discharge_Date])</f>
        <v>44826</v>
      </c>
      <c r="K806">
        <f>Patientsdetails9[[#This Row],[Discharge Date]]-Patientsdetails9[[#This Row],[Admission Date]]</f>
        <v>3</v>
      </c>
      <c r="L806" t="str">
        <f>_xlfn.XLOOKUP(Patientsdetails9[[#This Row],[Patient_ID]],Hospitalvisits[Patient_ID],Hospitalvisits[Medical_Condition])</f>
        <v>Hypertension</v>
      </c>
      <c r="M806" t="str">
        <f>_xlfn.XLOOKUP(Patientsdetails9[[#This Row],[Patient_ID]],Hospitalvisits[Patient_ID],Hospitalvisits[Department])</f>
        <v>Cardiology</v>
      </c>
      <c r="N806">
        <f>_xlfn.XLOOKUP(Patientsdetails9[[#This Row],[Patient_ID]],Financials[Patient_ID],Financials[Total_Bill_Amount])</f>
        <v>15812</v>
      </c>
      <c r="O806">
        <f>VLOOKUP(Patientsdetails9[[#This Row],[Patient_ID]],Financials[],5,FALSE)</f>
        <v>9322.9726110600823</v>
      </c>
      <c r="P806">
        <f>VLOOKUP(Patientsdetails9[[#This Row],[Patient_ID]],Financials[],6,FALSE)</f>
        <v>6489.0273889399177</v>
      </c>
      <c r="Q806" t="str">
        <f>+_xlfn.XLOOKUP(Patientsdetails9[[#This Row],[Patient_ID]],Hospitalvisits[Patient_ID],Hospitalvisits[Hospital_Bed])</f>
        <v>General Ward</v>
      </c>
      <c r="R806">
        <f>_xlfn.XLOOKUP(Patientsdetails9[[#This Row],[Patient_ID]],Hospitalvisits[Patient_ID],Hospitalvisits[Doctor_ID])</f>
        <v>60</v>
      </c>
      <c r="S806" t="str">
        <f>_xlfn.XLOOKUP(Patientsdetails9[[#This Row],[Doctor ID]],Medicals[Doctor_ID],Medicals[Department])</f>
        <v>Pediatrics</v>
      </c>
      <c r="T806">
        <f>_xlfn.XLOOKUP(Patientsdetails9[[#This Row],[Doctor ID]],Medicals[Doctor_ID],Medicals[Nurse_to_Patient_Ratio])</f>
        <v>8</v>
      </c>
      <c r="U806">
        <f>IFERROR(_xlfn.XLOOKUP(Patientsdetails9[[#This Row],[Patient_ID]],Emergency[Patient_ID],Emergency[ER_Visit_ID]),"No Visit")</f>
        <v>1401</v>
      </c>
    </row>
    <row r="807" spans="1:21">
      <c r="A807">
        <v>887</v>
      </c>
      <c r="B807" t="s">
        <v>900</v>
      </c>
      <c r="C807">
        <v>15</v>
      </c>
      <c r="D807" t="s">
        <v>9</v>
      </c>
      <c r="E807" t="s">
        <v>18</v>
      </c>
      <c r="F807">
        <v>35.105056269424068</v>
      </c>
      <c r="G807">
        <v>2</v>
      </c>
      <c r="H807">
        <v>1</v>
      </c>
      <c r="I807">
        <f>_xlfn.XLOOKUP(Patientsdetails9[[#This Row],[Patient_ID]],Hospitalvisits[Patient_ID],Hospitalvisits[Admission_Date])</f>
        <v>44823</v>
      </c>
      <c r="J807">
        <f>_xlfn.XLOOKUP(Patientsdetails9[[#This Row],[Patient_ID]],Hospitalvisits[Patient_ID],Hospitalvisits[Discharge_Date])</f>
        <v>44826</v>
      </c>
      <c r="K807">
        <f>Patientsdetails9[[#This Row],[Discharge Date]]-Patientsdetails9[[#This Row],[Admission Date]]</f>
        <v>3</v>
      </c>
      <c r="L807" t="str">
        <f>_xlfn.XLOOKUP(Patientsdetails9[[#This Row],[Patient_ID]],Hospitalvisits[Patient_ID],Hospitalvisits[Medical_Condition])</f>
        <v>Fracture</v>
      </c>
      <c r="M807" t="str">
        <f>_xlfn.XLOOKUP(Patientsdetails9[[#This Row],[Patient_ID]],Hospitalvisits[Patient_ID],Hospitalvisits[Department])</f>
        <v>Orthopedics</v>
      </c>
      <c r="N807">
        <f>_xlfn.XLOOKUP(Patientsdetails9[[#This Row],[Patient_ID]],Financials[Patient_ID],Financials[Total_Bill_Amount])</f>
        <v>16503</v>
      </c>
      <c r="O807">
        <f>VLOOKUP(Patientsdetails9[[#This Row],[Patient_ID]],Financials[],5,FALSE)</f>
        <v>14644.63360538907</v>
      </c>
      <c r="P807">
        <f>VLOOKUP(Patientsdetails9[[#This Row],[Patient_ID]],Financials[],6,FALSE)</f>
        <v>1858.3663946109341</v>
      </c>
      <c r="Q807" t="str">
        <f>+_xlfn.XLOOKUP(Patientsdetails9[[#This Row],[Patient_ID]],Hospitalvisits[Patient_ID],Hospitalvisits[Hospital_Bed])</f>
        <v>Semi-Private Room</v>
      </c>
      <c r="R807">
        <f>_xlfn.XLOOKUP(Patientsdetails9[[#This Row],[Patient_ID]],Hospitalvisits[Patient_ID],Hospitalvisits[Doctor_ID])</f>
        <v>91</v>
      </c>
      <c r="S807" t="str">
        <f>_xlfn.XLOOKUP(Patientsdetails9[[#This Row],[Doctor ID]],Medicals[Doctor_ID],Medicals[Department])</f>
        <v>Emergency</v>
      </c>
      <c r="T807">
        <f>_xlfn.XLOOKUP(Patientsdetails9[[#This Row],[Doctor ID]],Medicals[Doctor_ID],Medicals[Nurse_to_Patient_Ratio])</f>
        <v>29</v>
      </c>
      <c r="U807">
        <f>IFERROR(_xlfn.XLOOKUP(Patientsdetails9[[#This Row],[Patient_ID]],Emergency[Patient_ID],Emergency[ER_Visit_ID]),"No Visit")</f>
        <v>922</v>
      </c>
    </row>
    <row r="808" spans="1:21">
      <c r="A808">
        <v>888</v>
      </c>
      <c r="B808" t="s">
        <v>901</v>
      </c>
      <c r="C808">
        <v>25</v>
      </c>
      <c r="D808" t="s">
        <v>12</v>
      </c>
      <c r="E808" t="s">
        <v>13</v>
      </c>
      <c r="F808">
        <v>30.862022414450848</v>
      </c>
      <c r="G808">
        <v>4</v>
      </c>
      <c r="H808">
        <v>6</v>
      </c>
      <c r="I808">
        <f>_xlfn.XLOOKUP(Patientsdetails9[[#This Row],[Patient_ID]],Hospitalvisits[Patient_ID],Hospitalvisits[Admission_Date])</f>
        <v>44583</v>
      </c>
      <c r="J808">
        <f>_xlfn.XLOOKUP(Patientsdetails9[[#This Row],[Patient_ID]],Hospitalvisits[Patient_ID],Hospitalvisits[Discharge_Date])</f>
        <v>44588</v>
      </c>
      <c r="K808">
        <f>Patientsdetails9[[#This Row],[Discharge Date]]-Patientsdetails9[[#This Row],[Admission Date]]</f>
        <v>5</v>
      </c>
      <c r="L808" t="str">
        <f>_xlfn.XLOOKUP(Patientsdetails9[[#This Row],[Patient_ID]],Hospitalvisits[Patient_ID],Hospitalvisits[Medical_Condition])</f>
        <v>Stroke</v>
      </c>
      <c r="M808" t="str">
        <f>_xlfn.XLOOKUP(Patientsdetails9[[#This Row],[Patient_ID]],Hospitalvisits[Patient_ID],Hospitalvisits[Department])</f>
        <v>Neurology</v>
      </c>
      <c r="N808">
        <f>_xlfn.XLOOKUP(Patientsdetails9[[#This Row],[Patient_ID]],Financials[Patient_ID],Financials[Total_Bill_Amount])</f>
        <v>12836</v>
      </c>
      <c r="O808">
        <f>VLOOKUP(Patientsdetails9[[#This Row],[Patient_ID]],Financials[],5,FALSE)</f>
        <v>6533.982209946621</v>
      </c>
      <c r="P808">
        <f>VLOOKUP(Patientsdetails9[[#This Row],[Patient_ID]],Financials[],6,FALSE)</f>
        <v>6302.017790053379</v>
      </c>
      <c r="Q808" t="str">
        <f>+_xlfn.XLOOKUP(Patientsdetails9[[#This Row],[Patient_ID]],Hospitalvisits[Patient_ID],Hospitalvisits[Hospital_Bed])</f>
        <v>Semi-Private Room</v>
      </c>
      <c r="R808">
        <f>_xlfn.XLOOKUP(Patientsdetails9[[#This Row],[Patient_ID]],Hospitalvisits[Patient_ID],Hospitalvisits[Doctor_ID])</f>
        <v>73</v>
      </c>
      <c r="S808" t="str">
        <f>_xlfn.XLOOKUP(Patientsdetails9[[#This Row],[Doctor ID]],Medicals[Doctor_ID],Medicals[Department])</f>
        <v>Neurology</v>
      </c>
      <c r="T808">
        <f>_xlfn.XLOOKUP(Patientsdetails9[[#This Row],[Doctor ID]],Medicals[Doctor_ID],Medicals[Nurse_to_Patient_Ratio])</f>
        <v>8</v>
      </c>
      <c r="U808">
        <f>IFERROR(_xlfn.XLOOKUP(Patientsdetails9[[#This Row],[Patient_ID]],Emergency[Patient_ID],Emergency[ER_Visit_ID]),"No Visit")</f>
        <v>646</v>
      </c>
    </row>
    <row r="809" spans="1:21">
      <c r="A809">
        <v>889</v>
      </c>
      <c r="B809" t="s">
        <v>902</v>
      </c>
      <c r="C809">
        <v>77</v>
      </c>
      <c r="D809" t="s">
        <v>9</v>
      </c>
      <c r="E809" t="s">
        <v>18</v>
      </c>
      <c r="F809">
        <v>20.017285321176871</v>
      </c>
      <c r="G809">
        <v>2</v>
      </c>
      <c r="H809">
        <v>10</v>
      </c>
      <c r="I809">
        <f>_xlfn.XLOOKUP(Patientsdetails9[[#This Row],[Patient_ID]],Hospitalvisits[Patient_ID],Hospitalvisits[Admission_Date])</f>
        <v>44740</v>
      </c>
      <c r="J809">
        <f>_xlfn.XLOOKUP(Patientsdetails9[[#This Row],[Patient_ID]],Hospitalvisits[Patient_ID],Hospitalvisits[Discharge_Date])</f>
        <v>44747</v>
      </c>
      <c r="K809">
        <f>Patientsdetails9[[#This Row],[Discharge Date]]-Patientsdetails9[[#This Row],[Admission Date]]</f>
        <v>7</v>
      </c>
      <c r="L809" t="str">
        <f>_xlfn.XLOOKUP(Patientsdetails9[[#This Row],[Patient_ID]],Hospitalvisits[Patient_ID],Hospitalvisits[Medical_Condition])</f>
        <v>Tumor</v>
      </c>
      <c r="M809" t="str">
        <f>_xlfn.XLOOKUP(Patientsdetails9[[#This Row],[Patient_ID]],Hospitalvisits[Patient_ID],Hospitalvisits[Department])</f>
        <v>Oncology</v>
      </c>
      <c r="N809">
        <f>_xlfn.XLOOKUP(Patientsdetails9[[#This Row],[Patient_ID]],Financials[Patient_ID],Financials[Total_Bill_Amount])</f>
        <v>41134</v>
      </c>
      <c r="O809">
        <f>VLOOKUP(Patientsdetails9[[#This Row],[Patient_ID]],Financials[],5,FALSE)</f>
        <v>29271.602930032019</v>
      </c>
      <c r="P809">
        <f>VLOOKUP(Patientsdetails9[[#This Row],[Patient_ID]],Financials[],6,FALSE)</f>
        <v>11862.397069967979</v>
      </c>
      <c r="Q809" t="str">
        <f>+_xlfn.XLOOKUP(Patientsdetails9[[#This Row],[Patient_ID]],Hospitalvisits[Patient_ID],Hospitalvisits[Hospital_Bed])</f>
        <v>Semi-Private Room</v>
      </c>
      <c r="R809">
        <f>_xlfn.XLOOKUP(Patientsdetails9[[#This Row],[Patient_ID]],Hospitalvisits[Patient_ID],Hospitalvisits[Doctor_ID])</f>
        <v>60</v>
      </c>
      <c r="S809" t="str">
        <f>_xlfn.XLOOKUP(Patientsdetails9[[#This Row],[Doctor ID]],Medicals[Doctor_ID],Medicals[Department])</f>
        <v>Pediatrics</v>
      </c>
      <c r="T809">
        <f>_xlfn.XLOOKUP(Patientsdetails9[[#This Row],[Doctor ID]],Medicals[Doctor_ID],Medicals[Nurse_to_Patient_Ratio])</f>
        <v>8</v>
      </c>
      <c r="U809" t="str">
        <f>IFERROR(_xlfn.XLOOKUP(Patientsdetails9[[#This Row],[Patient_ID]],Emergency[Patient_ID],Emergency[ER_Visit_ID]),"No Visit")</f>
        <v>No Visit</v>
      </c>
    </row>
    <row r="810" spans="1:21">
      <c r="A810">
        <v>890</v>
      </c>
      <c r="B810" t="s">
        <v>903</v>
      </c>
      <c r="C810">
        <v>14</v>
      </c>
      <c r="D810" t="s">
        <v>12</v>
      </c>
      <c r="E810" t="s">
        <v>10</v>
      </c>
      <c r="F810">
        <v>31.501185249503209</v>
      </c>
      <c r="G810">
        <v>3</v>
      </c>
      <c r="H810">
        <v>4</v>
      </c>
      <c r="I810">
        <f>_xlfn.XLOOKUP(Patientsdetails9[[#This Row],[Patient_ID]],Hospitalvisits[Patient_ID],Hospitalvisits[Admission_Date])</f>
        <v>45250</v>
      </c>
      <c r="J810">
        <f>_xlfn.XLOOKUP(Patientsdetails9[[#This Row],[Patient_ID]],Hospitalvisits[Patient_ID],Hospitalvisits[Discharge_Date])</f>
        <v>45252</v>
      </c>
      <c r="K810">
        <f>Patientsdetails9[[#This Row],[Discharge Date]]-Patientsdetails9[[#This Row],[Admission Date]]</f>
        <v>2</v>
      </c>
      <c r="L810" t="str">
        <f>_xlfn.XLOOKUP(Patientsdetails9[[#This Row],[Patient_ID]],Hospitalvisits[Patient_ID],Hospitalvisits[Medical_Condition])</f>
        <v>Asthma</v>
      </c>
      <c r="M810" t="str">
        <f>_xlfn.XLOOKUP(Patientsdetails9[[#This Row],[Patient_ID]],Hospitalvisits[Patient_ID],Hospitalvisits[Department])</f>
        <v>Pediatrics</v>
      </c>
      <c r="N810">
        <f>_xlfn.XLOOKUP(Patientsdetails9[[#This Row],[Patient_ID]],Financials[Patient_ID],Financials[Total_Bill_Amount])</f>
        <v>18483</v>
      </c>
      <c r="O810">
        <f>VLOOKUP(Patientsdetails9[[#This Row],[Patient_ID]],Financials[],5,FALSE)</f>
        <v>11184.350036972201</v>
      </c>
      <c r="P810">
        <f>VLOOKUP(Patientsdetails9[[#This Row],[Patient_ID]],Financials[],6,FALSE)</f>
        <v>7298.6499630278049</v>
      </c>
      <c r="Q810" t="str">
        <f>+_xlfn.XLOOKUP(Patientsdetails9[[#This Row],[Patient_ID]],Hospitalvisits[Patient_ID],Hospitalvisits[Hospital_Bed])</f>
        <v>Semi-Private Room</v>
      </c>
      <c r="R810">
        <f>_xlfn.XLOOKUP(Patientsdetails9[[#This Row],[Patient_ID]],Hospitalvisits[Patient_ID],Hospitalvisits[Doctor_ID])</f>
        <v>116</v>
      </c>
      <c r="S810" t="str">
        <f>_xlfn.XLOOKUP(Patientsdetails9[[#This Row],[Doctor ID]],Medicals[Doctor_ID],Medicals[Department])</f>
        <v>Emergency</v>
      </c>
      <c r="T810">
        <f>_xlfn.XLOOKUP(Patientsdetails9[[#This Row],[Doctor ID]],Medicals[Doctor_ID],Medicals[Nurse_to_Patient_Ratio])</f>
        <v>19</v>
      </c>
      <c r="U810">
        <f>IFERROR(_xlfn.XLOOKUP(Patientsdetails9[[#This Row],[Patient_ID]],Emergency[Patient_ID],Emergency[ER_Visit_ID]),"No Visit")</f>
        <v>546</v>
      </c>
    </row>
    <row r="811" spans="1:21">
      <c r="A811">
        <v>891</v>
      </c>
      <c r="B811" t="s">
        <v>904</v>
      </c>
      <c r="C811">
        <v>28</v>
      </c>
      <c r="D811" t="s">
        <v>9</v>
      </c>
      <c r="E811" t="s">
        <v>10</v>
      </c>
      <c r="F811">
        <v>25.69354985715184</v>
      </c>
      <c r="G811">
        <v>5</v>
      </c>
      <c r="H811">
        <v>6</v>
      </c>
      <c r="I811">
        <f>_xlfn.XLOOKUP(Patientsdetails9[[#This Row],[Patient_ID]],Hospitalvisits[Patient_ID],Hospitalvisits[Admission_Date])</f>
        <v>45162</v>
      </c>
      <c r="J811">
        <f>_xlfn.XLOOKUP(Patientsdetails9[[#This Row],[Patient_ID]],Hospitalvisits[Patient_ID],Hospitalvisits[Discharge_Date])</f>
        <v>45173</v>
      </c>
      <c r="K811">
        <f>Patientsdetails9[[#This Row],[Discharge Date]]-Patientsdetails9[[#This Row],[Admission Date]]</f>
        <v>11</v>
      </c>
      <c r="L811" t="str">
        <f>_xlfn.XLOOKUP(Patientsdetails9[[#This Row],[Patient_ID]],Hospitalvisits[Patient_ID],Hospitalvisits[Medical_Condition])</f>
        <v>Cancer</v>
      </c>
      <c r="M811" t="str">
        <f>_xlfn.XLOOKUP(Patientsdetails9[[#This Row],[Patient_ID]],Hospitalvisits[Patient_ID],Hospitalvisits[Department])</f>
        <v>Oncology</v>
      </c>
      <c r="N811">
        <f>_xlfn.XLOOKUP(Patientsdetails9[[#This Row],[Patient_ID]],Financials[Patient_ID],Financials[Total_Bill_Amount])</f>
        <v>12027</v>
      </c>
      <c r="O811">
        <f>VLOOKUP(Patientsdetails9[[#This Row],[Patient_ID]],Financials[],5,FALSE)</f>
        <v>7498.8655740933827</v>
      </c>
      <c r="P811">
        <f>VLOOKUP(Patientsdetails9[[#This Row],[Patient_ID]],Financials[],6,FALSE)</f>
        <v>4528.1344259066173</v>
      </c>
      <c r="Q811" t="str">
        <f>+_xlfn.XLOOKUP(Patientsdetails9[[#This Row],[Patient_ID]],Hospitalvisits[Patient_ID],Hospitalvisits[Hospital_Bed])</f>
        <v>ICU</v>
      </c>
      <c r="R811">
        <f>_xlfn.XLOOKUP(Patientsdetails9[[#This Row],[Patient_ID]],Hospitalvisits[Patient_ID],Hospitalvisits[Doctor_ID])</f>
        <v>91</v>
      </c>
      <c r="S811" t="str">
        <f>_xlfn.XLOOKUP(Patientsdetails9[[#This Row],[Doctor ID]],Medicals[Doctor_ID],Medicals[Department])</f>
        <v>Emergency</v>
      </c>
      <c r="T811">
        <f>_xlfn.XLOOKUP(Patientsdetails9[[#This Row],[Doctor ID]],Medicals[Doctor_ID],Medicals[Nurse_to_Patient_Ratio])</f>
        <v>29</v>
      </c>
      <c r="U811">
        <f>IFERROR(_xlfn.XLOOKUP(Patientsdetails9[[#This Row],[Patient_ID]],Emergency[Patient_ID],Emergency[ER_Visit_ID]),"No Visit")</f>
        <v>310</v>
      </c>
    </row>
    <row r="812" spans="1:21">
      <c r="A812">
        <v>892</v>
      </c>
      <c r="B812" t="s">
        <v>905</v>
      </c>
      <c r="C812">
        <v>84</v>
      </c>
      <c r="D812" t="s">
        <v>9</v>
      </c>
      <c r="E812" t="s">
        <v>10</v>
      </c>
      <c r="F812">
        <v>26.723205747921408</v>
      </c>
      <c r="G812">
        <v>5</v>
      </c>
      <c r="H812">
        <v>5</v>
      </c>
      <c r="I812">
        <f>_xlfn.XLOOKUP(Patientsdetails9[[#This Row],[Patient_ID]],Hospitalvisits[Patient_ID],Hospitalvisits[Admission_Date])</f>
        <v>44804</v>
      </c>
      <c r="J812">
        <f>_xlfn.XLOOKUP(Patientsdetails9[[#This Row],[Patient_ID]],Hospitalvisits[Patient_ID],Hospitalvisits[Discharge_Date])</f>
        <v>44808</v>
      </c>
      <c r="K812">
        <f>Patientsdetails9[[#This Row],[Discharge Date]]-Patientsdetails9[[#This Row],[Admission Date]]</f>
        <v>4</v>
      </c>
      <c r="L812" t="str">
        <f>_xlfn.XLOOKUP(Patientsdetails9[[#This Row],[Patient_ID]],Hospitalvisits[Patient_ID],Hospitalvisits[Medical_Condition])</f>
        <v>Fracture</v>
      </c>
      <c r="M812" t="str">
        <f>_xlfn.XLOOKUP(Patientsdetails9[[#This Row],[Patient_ID]],Hospitalvisits[Patient_ID],Hospitalvisits[Department])</f>
        <v>Orthopedics</v>
      </c>
      <c r="N812">
        <f>_xlfn.XLOOKUP(Patientsdetails9[[#This Row],[Patient_ID]],Financials[Patient_ID],Financials[Total_Bill_Amount])</f>
        <v>19482</v>
      </c>
      <c r="O812">
        <f>VLOOKUP(Patientsdetails9[[#This Row],[Patient_ID]],Financials[],5,FALSE)</f>
        <v>16892.03616277214</v>
      </c>
      <c r="P812">
        <f>VLOOKUP(Patientsdetails9[[#This Row],[Patient_ID]],Financials[],6,FALSE)</f>
        <v>2589.9638372278569</v>
      </c>
      <c r="Q812" t="str">
        <f>+_xlfn.XLOOKUP(Patientsdetails9[[#This Row],[Patient_ID]],Hospitalvisits[Patient_ID],Hospitalvisits[Hospital_Bed])</f>
        <v>ICU</v>
      </c>
      <c r="R812">
        <f>_xlfn.XLOOKUP(Patientsdetails9[[#This Row],[Patient_ID]],Hospitalvisits[Patient_ID],Hospitalvisits[Doctor_ID])</f>
        <v>126</v>
      </c>
      <c r="S812" t="str">
        <f>_xlfn.XLOOKUP(Patientsdetails9[[#This Row],[Doctor ID]],Medicals[Doctor_ID],Medicals[Department])</f>
        <v>Cardiology</v>
      </c>
      <c r="T812">
        <f>_xlfn.XLOOKUP(Patientsdetails9[[#This Row],[Doctor ID]],Medicals[Doctor_ID],Medicals[Nurse_to_Patient_Ratio])</f>
        <v>15</v>
      </c>
      <c r="U812">
        <f>IFERROR(_xlfn.XLOOKUP(Patientsdetails9[[#This Row],[Patient_ID]],Emergency[Patient_ID],Emergency[ER_Visit_ID]),"No Visit")</f>
        <v>171</v>
      </c>
    </row>
    <row r="813" spans="1:21">
      <c r="A813">
        <v>893</v>
      </c>
      <c r="B813" t="s">
        <v>906</v>
      </c>
      <c r="C813">
        <v>53</v>
      </c>
      <c r="D813" t="s">
        <v>12</v>
      </c>
      <c r="E813" t="s">
        <v>13</v>
      </c>
      <c r="F813">
        <v>37.779290923057253</v>
      </c>
      <c r="G813">
        <v>5</v>
      </c>
      <c r="H813">
        <v>3</v>
      </c>
      <c r="I813">
        <f>_xlfn.XLOOKUP(Patientsdetails9[[#This Row],[Patient_ID]],Hospitalvisits[Patient_ID],Hospitalvisits[Admission_Date])</f>
        <v>44872</v>
      </c>
      <c r="J813">
        <f>_xlfn.XLOOKUP(Patientsdetails9[[#This Row],[Patient_ID]],Hospitalvisits[Patient_ID],Hospitalvisits[Discharge_Date])</f>
        <v>44878</v>
      </c>
      <c r="K813">
        <f>Patientsdetails9[[#This Row],[Discharge Date]]-Patientsdetails9[[#This Row],[Admission Date]]</f>
        <v>6</v>
      </c>
      <c r="L813" t="str">
        <f>_xlfn.XLOOKUP(Patientsdetails9[[#This Row],[Patient_ID]],Hospitalvisits[Patient_ID],Hospitalvisits[Medical_Condition])</f>
        <v>Seizures</v>
      </c>
      <c r="M813" t="str">
        <f>_xlfn.XLOOKUP(Patientsdetails9[[#This Row],[Patient_ID]],Hospitalvisits[Patient_ID],Hospitalvisits[Department])</f>
        <v>Neurology</v>
      </c>
      <c r="N813">
        <f>_xlfn.XLOOKUP(Patientsdetails9[[#This Row],[Patient_ID]],Financials[Patient_ID],Financials[Total_Bill_Amount])</f>
        <v>15931</v>
      </c>
      <c r="O813">
        <f>VLOOKUP(Patientsdetails9[[#This Row],[Patient_ID]],Financials[],5,FALSE)</f>
        <v>13165.356981485091</v>
      </c>
      <c r="P813">
        <f>VLOOKUP(Patientsdetails9[[#This Row],[Patient_ID]],Financials[],6,FALSE)</f>
        <v>2765.6430185149088</v>
      </c>
      <c r="Q813" t="str">
        <f>+_xlfn.XLOOKUP(Patientsdetails9[[#This Row],[Patient_ID]],Hospitalvisits[Patient_ID],Hospitalvisits[Hospital_Bed])</f>
        <v>ICU</v>
      </c>
      <c r="R813">
        <f>_xlfn.XLOOKUP(Patientsdetails9[[#This Row],[Patient_ID]],Hospitalvisits[Patient_ID],Hospitalvisits[Doctor_ID])</f>
        <v>66</v>
      </c>
      <c r="S813" t="str">
        <f>_xlfn.XLOOKUP(Patientsdetails9[[#This Row],[Doctor ID]],Medicals[Doctor_ID],Medicals[Department])</f>
        <v>Cardiology</v>
      </c>
      <c r="T813">
        <f>_xlfn.XLOOKUP(Patientsdetails9[[#This Row],[Doctor ID]],Medicals[Doctor_ID],Medicals[Nurse_to_Patient_Ratio])</f>
        <v>19</v>
      </c>
      <c r="U813">
        <f>IFERROR(_xlfn.XLOOKUP(Patientsdetails9[[#This Row],[Patient_ID]],Emergency[Patient_ID],Emergency[ER_Visit_ID]),"No Visit")</f>
        <v>770</v>
      </c>
    </row>
    <row r="814" spans="1:21">
      <c r="A814">
        <v>894</v>
      </c>
      <c r="B814" t="s">
        <v>907</v>
      </c>
      <c r="C814">
        <v>70</v>
      </c>
      <c r="D814" t="s">
        <v>12</v>
      </c>
      <c r="E814" t="s">
        <v>10</v>
      </c>
      <c r="F814">
        <v>34.02479297676345</v>
      </c>
      <c r="G814">
        <v>0</v>
      </c>
      <c r="H814">
        <v>5</v>
      </c>
      <c r="I814">
        <f>_xlfn.XLOOKUP(Patientsdetails9[[#This Row],[Patient_ID]],Hospitalvisits[Patient_ID],Hospitalvisits[Admission_Date])</f>
        <v>44902</v>
      </c>
      <c r="J814">
        <f>_xlfn.XLOOKUP(Patientsdetails9[[#This Row],[Patient_ID]],Hospitalvisits[Patient_ID],Hospitalvisits[Discharge_Date])</f>
        <v>44906</v>
      </c>
      <c r="K814">
        <f>Patientsdetails9[[#This Row],[Discharge Date]]-Patientsdetails9[[#This Row],[Admission Date]]</f>
        <v>4</v>
      </c>
      <c r="L814" t="str">
        <f>_xlfn.XLOOKUP(Patientsdetails9[[#This Row],[Patient_ID]],Hospitalvisits[Patient_ID],Hospitalvisits[Medical_Condition])</f>
        <v>Hypertension</v>
      </c>
      <c r="M814" t="str">
        <f>_xlfn.XLOOKUP(Patientsdetails9[[#This Row],[Patient_ID]],Hospitalvisits[Patient_ID],Hospitalvisits[Department])</f>
        <v>Cardiology</v>
      </c>
      <c r="N814">
        <f>_xlfn.XLOOKUP(Patientsdetails9[[#This Row],[Patient_ID]],Financials[Patient_ID],Financials[Total_Bill_Amount])</f>
        <v>37558</v>
      </c>
      <c r="O814">
        <f>VLOOKUP(Patientsdetails9[[#This Row],[Patient_ID]],Financials[],5,FALSE)</f>
        <v>19719.153359833159</v>
      </c>
      <c r="P814">
        <f>VLOOKUP(Patientsdetails9[[#This Row],[Patient_ID]],Financials[],6,FALSE)</f>
        <v>17838.846640166841</v>
      </c>
      <c r="Q814" t="str">
        <f>+_xlfn.XLOOKUP(Patientsdetails9[[#This Row],[Patient_ID]],Hospitalvisits[Patient_ID],Hospitalvisits[Hospital_Bed])</f>
        <v>Semi-Private Room</v>
      </c>
      <c r="R814">
        <f>_xlfn.XLOOKUP(Patientsdetails9[[#This Row],[Patient_ID]],Hospitalvisits[Patient_ID],Hospitalvisits[Doctor_ID])</f>
        <v>87</v>
      </c>
      <c r="S814" t="str">
        <f>_xlfn.XLOOKUP(Patientsdetails9[[#This Row],[Doctor ID]],Medicals[Doctor_ID],Medicals[Department])</f>
        <v>Emergency</v>
      </c>
      <c r="T814">
        <f>_xlfn.XLOOKUP(Patientsdetails9[[#This Row],[Doctor ID]],Medicals[Doctor_ID],Medicals[Nurse_to_Patient_Ratio])</f>
        <v>18</v>
      </c>
      <c r="U814">
        <f>IFERROR(_xlfn.XLOOKUP(Patientsdetails9[[#This Row],[Patient_ID]],Emergency[Patient_ID],Emergency[ER_Visit_ID]),"No Visit")</f>
        <v>1415</v>
      </c>
    </row>
    <row r="815" spans="1:21">
      <c r="A815">
        <v>895</v>
      </c>
      <c r="B815" t="s">
        <v>908</v>
      </c>
      <c r="C815">
        <v>71</v>
      </c>
      <c r="D815" t="s">
        <v>12</v>
      </c>
      <c r="E815" t="s">
        <v>18</v>
      </c>
      <c r="F815">
        <v>29.293012013423411</v>
      </c>
      <c r="G815">
        <v>4</v>
      </c>
      <c r="H815">
        <v>9</v>
      </c>
      <c r="I815">
        <f>_xlfn.XLOOKUP(Patientsdetails9[[#This Row],[Patient_ID]],Hospitalvisits[Patient_ID],Hospitalvisits[Admission_Date])</f>
        <v>45419</v>
      </c>
      <c r="J815">
        <f>_xlfn.XLOOKUP(Patientsdetails9[[#This Row],[Patient_ID]],Hospitalvisits[Patient_ID],Hospitalvisits[Discharge_Date])</f>
        <v>45427</v>
      </c>
      <c r="K815">
        <f>Patientsdetails9[[#This Row],[Discharge Date]]-Patientsdetails9[[#This Row],[Admission Date]]</f>
        <v>8</v>
      </c>
      <c r="L815" t="str">
        <f>_xlfn.XLOOKUP(Patientsdetails9[[#This Row],[Patient_ID]],Hospitalvisits[Patient_ID],Hospitalvisits[Medical_Condition])</f>
        <v>Tumor</v>
      </c>
      <c r="M815" t="str">
        <f>_xlfn.XLOOKUP(Patientsdetails9[[#This Row],[Patient_ID]],Hospitalvisits[Patient_ID],Hospitalvisits[Department])</f>
        <v>Oncology</v>
      </c>
      <c r="N815">
        <f>_xlfn.XLOOKUP(Patientsdetails9[[#This Row],[Patient_ID]],Financials[Patient_ID],Financials[Total_Bill_Amount])</f>
        <v>22014</v>
      </c>
      <c r="O815">
        <f>VLOOKUP(Patientsdetails9[[#This Row],[Patient_ID]],Financials[],5,FALSE)</f>
        <v>19161.56090646797</v>
      </c>
      <c r="P815">
        <f>VLOOKUP(Patientsdetails9[[#This Row],[Patient_ID]],Financials[],6,FALSE)</f>
        <v>2852.4390935320262</v>
      </c>
      <c r="Q815" t="str">
        <f>+_xlfn.XLOOKUP(Patientsdetails9[[#This Row],[Patient_ID]],Hospitalvisits[Patient_ID],Hospitalvisits[Hospital_Bed])</f>
        <v>Private Room</v>
      </c>
      <c r="R815">
        <f>_xlfn.XLOOKUP(Patientsdetails9[[#This Row],[Patient_ID]],Hospitalvisits[Patient_ID],Hospitalvisits[Doctor_ID])</f>
        <v>135</v>
      </c>
      <c r="S815" t="str">
        <f>_xlfn.XLOOKUP(Patientsdetails9[[#This Row],[Doctor ID]],Medicals[Doctor_ID],Medicals[Department])</f>
        <v>Orthopedics</v>
      </c>
      <c r="T815">
        <f>_xlfn.XLOOKUP(Patientsdetails9[[#This Row],[Doctor ID]],Medicals[Doctor_ID],Medicals[Nurse_to_Patient_Ratio])</f>
        <v>23</v>
      </c>
      <c r="U815">
        <f>IFERROR(_xlfn.XLOOKUP(Patientsdetails9[[#This Row],[Patient_ID]],Emergency[Patient_ID],Emergency[ER_Visit_ID]),"No Visit")</f>
        <v>510</v>
      </c>
    </row>
    <row r="816" spans="1:21">
      <c r="A816">
        <v>896</v>
      </c>
      <c r="B816" t="s">
        <v>909</v>
      </c>
      <c r="C816">
        <v>45</v>
      </c>
      <c r="D816" t="s">
        <v>12</v>
      </c>
      <c r="E816" t="s">
        <v>13</v>
      </c>
      <c r="F816">
        <v>22.044800260441971</v>
      </c>
      <c r="G816">
        <v>2</v>
      </c>
      <c r="H816">
        <v>5</v>
      </c>
      <c r="I816">
        <f>_xlfn.XLOOKUP(Patientsdetails9[[#This Row],[Patient_ID]],Hospitalvisits[Patient_ID],Hospitalvisits[Admission_Date])</f>
        <v>44858</v>
      </c>
      <c r="J816">
        <f>_xlfn.XLOOKUP(Patientsdetails9[[#This Row],[Patient_ID]],Hospitalvisits[Patient_ID],Hospitalvisits[Discharge_Date])</f>
        <v>44863</v>
      </c>
      <c r="K816">
        <f>Patientsdetails9[[#This Row],[Discharge Date]]-Patientsdetails9[[#This Row],[Admission Date]]</f>
        <v>5</v>
      </c>
      <c r="L816" t="str">
        <f>_xlfn.XLOOKUP(Patientsdetails9[[#This Row],[Patient_ID]],Hospitalvisits[Patient_ID],Hospitalvisits[Medical_Condition])</f>
        <v>Cancer</v>
      </c>
      <c r="M816" t="str">
        <f>_xlfn.XLOOKUP(Patientsdetails9[[#This Row],[Patient_ID]],Hospitalvisits[Patient_ID],Hospitalvisits[Department])</f>
        <v>Oncology</v>
      </c>
      <c r="N816">
        <f>_xlfn.XLOOKUP(Patientsdetails9[[#This Row],[Patient_ID]],Financials[Patient_ID],Financials[Total_Bill_Amount])</f>
        <v>12706</v>
      </c>
      <c r="O816">
        <f>VLOOKUP(Patientsdetails9[[#This Row],[Patient_ID]],Financials[],5,FALSE)</f>
        <v>7531.6158611899482</v>
      </c>
      <c r="P816">
        <f>VLOOKUP(Patientsdetails9[[#This Row],[Patient_ID]],Financials[],6,FALSE)</f>
        <v>5174.3841388100518</v>
      </c>
      <c r="Q816" t="str">
        <f>+_xlfn.XLOOKUP(Patientsdetails9[[#This Row],[Patient_ID]],Hospitalvisits[Patient_ID],Hospitalvisits[Hospital_Bed])</f>
        <v>Semi-Private Room</v>
      </c>
      <c r="R816">
        <f>_xlfn.XLOOKUP(Patientsdetails9[[#This Row],[Patient_ID]],Hospitalvisits[Patient_ID],Hospitalvisits[Doctor_ID])</f>
        <v>89</v>
      </c>
      <c r="S816" t="str">
        <f>_xlfn.XLOOKUP(Patientsdetails9[[#This Row],[Doctor ID]],Medicals[Doctor_ID],Medicals[Department])</f>
        <v>Pediatrics</v>
      </c>
      <c r="T816">
        <f>_xlfn.XLOOKUP(Patientsdetails9[[#This Row],[Doctor ID]],Medicals[Doctor_ID],Medicals[Nurse_to_Patient_Ratio])</f>
        <v>7</v>
      </c>
      <c r="U816" t="str">
        <f>IFERROR(_xlfn.XLOOKUP(Patientsdetails9[[#This Row],[Patient_ID]],Emergency[Patient_ID],Emergency[ER_Visit_ID]),"No Visit")</f>
        <v>No Visit</v>
      </c>
    </row>
    <row r="817" spans="1:21">
      <c r="A817">
        <v>897</v>
      </c>
      <c r="B817" t="s">
        <v>910</v>
      </c>
      <c r="C817">
        <v>53</v>
      </c>
      <c r="D817" t="s">
        <v>9</v>
      </c>
      <c r="E817" t="s">
        <v>10</v>
      </c>
      <c r="F817">
        <v>24.884857755282852</v>
      </c>
      <c r="G817">
        <v>1</v>
      </c>
      <c r="H817">
        <v>8</v>
      </c>
      <c r="I817">
        <f>_xlfn.XLOOKUP(Patientsdetails9[[#This Row],[Patient_ID]],Hospitalvisits[Patient_ID],Hospitalvisits[Admission_Date])</f>
        <v>45178</v>
      </c>
      <c r="J817">
        <f>_xlfn.XLOOKUP(Patientsdetails9[[#This Row],[Patient_ID]],Hospitalvisits[Patient_ID],Hospitalvisits[Discharge_Date])</f>
        <v>45181</v>
      </c>
      <c r="K817">
        <f>Patientsdetails9[[#This Row],[Discharge Date]]-Patientsdetails9[[#This Row],[Admission Date]]</f>
        <v>3</v>
      </c>
      <c r="L817" t="str">
        <f>_xlfn.XLOOKUP(Patientsdetails9[[#This Row],[Patient_ID]],Hospitalvisits[Patient_ID],Hospitalvisits[Medical_Condition])</f>
        <v>Hypertension</v>
      </c>
      <c r="M817" t="str">
        <f>_xlfn.XLOOKUP(Patientsdetails9[[#This Row],[Patient_ID]],Hospitalvisits[Patient_ID],Hospitalvisits[Department])</f>
        <v>Cardiology</v>
      </c>
      <c r="N817">
        <f>_xlfn.XLOOKUP(Patientsdetails9[[#This Row],[Patient_ID]],Financials[Patient_ID],Financials[Total_Bill_Amount])</f>
        <v>8122</v>
      </c>
      <c r="O817">
        <f>VLOOKUP(Patientsdetails9[[#This Row],[Patient_ID]],Financials[],5,FALSE)</f>
        <v>6981.8845658095361</v>
      </c>
      <c r="P817">
        <f>VLOOKUP(Patientsdetails9[[#This Row],[Patient_ID]],Financials[],6,FALSE)</f>
        <v>1140.1154341904639</v>
      </c>
      <c r="Q817" t="str">
        <f>+_xlfn.XLOOKUP(Patientsdetails9[[#This Row],[Patient_ID]],Hospitalvisits[Patient_ID],Hospitalvisits[Hospital_Bed])</f>
        <v>Private Room</v>
      </c>
      <c r="R817">
        <f>_xlfn.XLOOKUP(Patientsdetails9[[#This Row],[Patient_ID]],Hospitalvisits[Patient_ID],Hospitalvisits[Doctor_ID])</f>
        <v>76</v>
      </c>
      <c r="S817" t="str">
        <f>_xlfn.XLOOKUP(Patientsdetails9[[#This Row],[Doctor ID]],Medicals[Doctor_ID],Medicals[Department])</f>
        <v>Neurology</v>
      </c>
      <c r="T817">
        <f>_xlfn.XLOOKUP(Patientsdetails9[[#This Row],[Doctor ID]],Medicals[Doctor_ID],Medicals[Nurse_to_Patient_Ratio])</f>
        <v>30</v>
      </c>
      <c r="U817">
        <f>IFERROR(_xlfn.XLOOKUP(Patientsdetails9[[#This Row],[Patient_ID]],Emergency[Patient_ID],Emergency[ER_Visit_ID]),"No Visit")</f>
        <v>6</v>
      </c>
    </row>
    <row r="818" spans="1:21">
      <c r="A818">
        <v>898</v>
      </c>
      <c r="B818" t="s">
        <v>911</v>
      </c>
      <c r="C818">
        <v>3</v>
      </c>
      <c r="D818" t="s">
        <v>9</v>
      </c>
      <c r="E818" t="s">
        <v>18</v>
      </c>
      <c r="F818">
        <v>24.05263868311016</v>
      </c>
      <c r="G818">
        <v>0</v>
      </c>
      <c r="H818">
        <v>6</v>
      </c>
      <c r="I818">
        <f>_xlfn.XLOOKUP(Patientsdetails9[[#This Row],[Patient_ID]],Hospitalvisits[Patient_ID],Hospitalvisits[Admission_Date])</f>
        <v>44645</v>
      </c>
      <c r="J818">
        <f>_xlfn.XLOOKUP(Patientsdetails9[[#This Row],[Patient_ID]],Hospitalvisits[Patient_ID],Hospitalvisits[Discharge_Date])</f>
        <v>44648</v>
      </c>
      <c r="K818">
        <f>Patientsdetails9[[#This Row],[Discharge Date]]-Patientsdetails9[[#This Row],[Admission Date]]</f>
        <v>3</v>
      </c>
      <c r="L818" t="str">
        <f>_xlfn.XLOOKUP(Patientsdetails9[[#This Row],[Patient_ID]],Hospitalvisits[Patient_ID],Hospitalvisits[Medical_Condition])</f>
        <v>Asthma</v>
      </c>
      <c r="M818" t="str">
        <f>_xlfn.XLOOKUP(Patientsdetails9[[#This Row],[Patient_ID]],Hospitalvisits[Patient_ID],Hospitalvisits[Department])</f>
        <v>Pediatrics</v>
      </c>
      <c r="N818">
        <f>_xlfn.XLOOKUP(Patientsdetails9[[#This Row],[Patient_ID]],Financials[Patient_ID],Financials[Total_Bill_Amount])</f>
        <v>18650</v>
      </c>
      <c r="O818">
        <f>VLOOKUP(Patientsdetails9[[#This Row],[Patient_ID]],Financials[],5,FALSE)</f>
        <v>9930.4365785956343</v>
      </c>
      <c r="P818">
        <f>VLOOKUP(Patientsdetails9[[#This Row],[Patient_ID]],Financials[],6,FALSE)</f>
        <v>8719.5634214043657</v>
      </c>
      <c r="Q818" t="str">
        <f>+_xlfn.XLOOKUP(Patientsdetails9[[#This Row],[Patient_ID]],Hospitalvisits[Patient_ID],Hospitalvisits[Hospital_Bed])</f>
        <v>General Ward</v>
      </c>
      <c r="R818">
        <f>_xlfn.XLOOKUP(Patientsdetails9[[#This Row],[Patient_ID]],Hospitalvisits[Patient_ID],Hospitalvisits[Doctor_ID])</f>
        <v>146</v>
      </c>
      <c r="S818" t="str">
        <f>_xlfn.XLOOKUP(Patientsdetails9[[#This Row],[Doctor ID]],Medicals[Doctor_ID],Medicals[Department])</f>
        <v>Oncology</v>
      </c>
      <c r="T818">
        <f>_xlfn.XLOOKUP(Patientsdetails9[[#This Row],[Doctor ID]],Medicals[Doctor_ID],Medicals[Nurse_to_Patient_Ratio])</f>
        <v>9</v>
      </c>
      <c r="U818">
        <f>IFERROR(_xlfn.XLOOKUP(Patientsdetails9[[#This Row],[Patient_ID]],Emergency[Patient_ID],Emergency[ER_Visit_ID]),"No Visit")</f>
        <v>1076</v>
      </c>
    </row>
    <row r="819" spans="1:21">
      <c r="A819">
        <v>899</v>
      </c>
      <c r="B819" t="s">
        <v>912</v>
      </c>
      <c r="C819">
        <v>48</v>
      </c>
      <c r="D819" t="s">
        <v>9</v>
      </c>
      <c r="E819" t="s">
        <v>10</v>
      </c>
      <c r="F819">
        <v>19.851594221225579</v>
      </c>
      <c r="G819">
        <v>1</v>
      </c>
      <c r="H819">
        <v>8</v>
      </c>
      <c r="I819">
        <f>_xlfn.XLOOKUP(Patientsdetails9[[#This Row],[Patient_ID]],Hospitalvisits[Patient_ID],Hospitalvisits[Admission_Date])</f>
        <v>44581</v>
      </c>
      <c r="J819">
        <f>_xlfn.XLOOKUP(Patientsdetails9[[#This Row],[Patient_ID]],Hospitalvisits[Patient_ID],Hospitalvisits[Discharge_Date])</f>
        <v>44584</v>
      </c>
      <c r="K819">
        <f>Patientsdetails9[[#This Row],[Discharge Date]]-Patientsdetails9[[#This Row],[Admission Date]]</f>
        <v>3</v>
      </c>
      <c r="L819" t="str">
        <f>_xlfn.XLOOKUP(Patientsdetails9[[#This Row],[Patient_ID]],Hospitalvisits[Patient_ID],Hospitalvisits[Medical_Condition])</f>
        <v>Internal Bleeding</v>
      </c>
      <c r="M819" t="str">
        <f>_xlfn.XLOOKUP(Patientsdetails9[[#This Row],[Patient_ID]],Hospitalvisits[Patient_ID],Hospitalvisits[Department])</f>
        <v>Emergency</v>
      </c>
      <c r="N819">
        <f>_xlfn.XLOOKUP(Patientsdetails9[[#This Row],[Patient_ID]],Financials[Patient_ID],Financials[Total_Bill_Amount])</f>
        <v>6628</v>
      </c>
      <c r="O819">
        <f>VLOOKUP(Patientsdetails9[[#This Row],[Patient_ID]],Financials[],5,FALSE)</f>
        <v>3720.4710648336868</v>
      </c>
      <c r="P819">
        <f>VLOOKUP(Patientsdetails9[[#This Row],[Patient_ID]],Financials[],6,FALSE)</f>
        <v>2907.5289351663132</v>
      </c>
      <c r="Q819" t="str">
        <f>+_xlfn.XLOOKUP(Patientsdetails9[[#This Row],[Patient_ID]],Hospitalvisits[Patient_ID],Hospitalvisits[Hospital_Bed])</f>
        <v>General Ward</v>
      </c>
      <c r="R819">
        <f>_xlfn.XLOOKUP(Patientsdetails9[[#This Row],[Patient_ID]],Hospitalvisits[Patient_ID],Hospitalvisits[Doctor_ID])</f>
        <v>137</v>
      </c>
      <c r="S819" t="str">
        <f>_xlfn.XLOOKUP(Patientsdetails9[[#This Row],[Doctor ID]],Medicals[Doctor_ID],Medicals[Department])</f>
        <v>Oncology</v>
      </c>
      <c r="T819">
        <f>_xlfn.XLOOKUP(Patientsdetails9[[#This Row],[Doctor ID]],Medicals[Doctor_ID],Medicals[Nurse_to_Patient_Ratio])</f>
        <v>30</v>
      </c>
      <c r="U819">
        <f>IFERROR(_xlfn.XLOOKUP(Patientsdetails9[[#This Row],[Patient_ID]],Emergency[Patient_ID],Emergency[ER_Visit_ID]),"No Visit")</f>
        <v>267</v>
      </c>
    </row>
    <row r="820" spans="1:21">
      <c r="A820">
        <v>900</v>
      </c>
      <c r="B820" t="s">
        <v>913</v>
      </c>
      <c r="C820">
        <v>15</v>
      </c>
      <c r="D820" t="s">
        <v>9</v>
      </c>
      <c r="E820" t="s">
        <v>13</v>
      </c>
      <c r="F820">
        <v>35.857564391843333</v>
      </c>
      <c r="G820">
        <v>1</v>
      </c>
      <c r="H820">
        <v>5</v>
      </c>
      <c r="I820">
        <f>_xlfn.XLOOKUP(Patientsdetails9[[#This Row],[Patient_ID]],Hospitalvisits[Patient_ID],Hospitalvisits[Admission_Date])</f>
        <v>45177</v>
      </c>
      <c r="J820">
        <f>_xlfn.XLOOKUP(Patientsdetails9[[#This Row],[Patient_ID]],Hospitalvisits[Patient_ID],Hospitalvisits[Discharge_Date])</f>
        <v>45184</v>
      </c>
      <c r="K820">
        <f>Patientsdetails9[[#This Row],[Discharge Date]]-Patientsdetails9[[#This Row],[Admission Date]]</f>
        <v>7</v>
      </c>
      <c r="L820" t="str">
        <f>_xlfn.XLOOKUP(Patientsdetails9[[#This Row],[Patient_ID]],Hospitalvisits[Patient_ID],Hospitalvisits[Medical_Condition])</f>
        <v>Hypertension</v>
      </c>
      <c r="M820" t="str">
        <f>_xlfn.XLOOKUP(Patientsdetails9[[#This Row],[Patient_ID]],Hospitalvisits[Patient_ID],Hospitalvisits[Department])</f>
        <v>Cardiology</v>
      </c>
      <c r="N820">
        <f>_xlfn.XLOOKUP(Patientsdetails9[[#This Row],[Patient_ID]],Financials[Patient_ID],Financials[Total_Bill_Amount])</f>
        <v>12952</v>
      </c>
      <c r="O820">
        <f>VLOOKUP(Patientsdetails9[[#This Row],[Patient_ID]],Financials[],5,FALSE)</f>
        <v>11529.672686870021</v>
      </c>
      <c r="P820">
        <f>VLOOKUP(Patientsdetails9[[#This Row],[Patient_ID]],Financials[],6,FALSE)</f>
        <v>1422.3273131299759</v>
      </c>
      <c r="Q820" t="str">
        <f>+_xlfn.XLOOKUP(Patientsdetails9[[#This Row],[Patient_ID]],Hospitalvisits[Patient_ID],Hospitalvisits[Hospital_Bed])</f>
        <v>Private Room</v>
      </c>
      <c r="R820">
        <f>_xlfn.XLOOKUP(Patientsdetails9[[#This Row],[Patient_ID]],Hospitalvisits[Patient_ID],Hospitalvisits[Doctor_ID])</f>
        <v>64</v>
      </c>
      <c r="S820" t="str">
        <f>_xlfn.XLOOKUP(Patientsdetails9[[#This Row],[Doctor ID]],Medicals[Doctor_ID],Medicals[Department])</f>
        <v>Neurology</v>
      </c>
      <c r="T820">
        <f>_xlfn.XLOOKUP(Patientsdetails9[[#This Row],[Doctor ID]],Medicals[Doctor_ID],Medicals[Nurse_to_Patient_Ratio])</f>
        <v>5</v>
      </c>
      <c r="U820">
        <f>IFERROR(_xlfn.XLOOKUP(Patientsdetails9[[#This Row],[Patient_ID]],Emergency[Patient_ID],Emergency[ER_Visit_ID]),"No Visit")</f>
        <v>273</v>
      </c>
    </row>
    <row r="821" spans="1:21">
      <c r="A821">
        <v>901</v>
      </c>
      <c r="B821" t="s">
        <v>914</v>
      </c>
      <c r="C821">
        <v>31</v>
      </c>
      <c r="D821" t="s">
        <v>9</v>
      </c>
      <c r="E821" t="s">
        <v>13</v>
      </c>
      <c r="F821">
        <v>23.955842422373099</v>
      </c>
      <c r="G821">
        <v>3</v>
      </c>
      <c r="H821">
        <v>1</v>
      </c>
      <c r="I821">
        <f>_xlfn.XLOOKUP(Patientsdetails9[[#This Row],[Patient_ID]],Hospitalvisits[Patient_ID],Hospitalvisits[Admission_Date])</f>
        <v>44774</v>
      </c>
      <c r="J821">
        <f>_xlfn.XLOOKUP(Patientsdetails9[[#This Row],[Patient_ID]],Hospitalvisits[Patient_ID],Hospitalvisits[Discharge_Date])</f>
        <v>44783</v>
      </c>
      <c r="K821">
        <f>Patientsdetails9[[#This Row],[Discharge Date]]-Patientsdetails9[[#This Row],[Admission Date]]</f>
        <v>9</v>
      </c>
      <c r="L821" t="str">
        <f>_xlfn.XLOOKUP(Patientsdetails9[[#This Row],[Patient_ID]],Hospitalvisits[Patient_ID],Hospitalvisits[Medical_Condition])</f>
        <v>Seizures</v>
      </c>
      <c r="M821" t="str">
        <f>_xlfn.XLOOKUP(Patientsdetails9[[#This Row],[Patient_ID]],Hospitalvisits[Patient_ID],Hospitalvisits[Department])</f>
        <v>Neurology</v>
      </c>
      <c r="N821">
        <f>_xlfn.XLOOKUP(Patientsdetails9[[#This Row],[Patient_ID]],Financials[Patient_ID],Financials[Total_Bill_Amount])</f>
        <v>19424</v>
      </c>
      <c r="O821">
        <f>VLOOKUP(Patientsdetails9[[#This Row],[Patient_ID]],Financials[],5,FALSE)</f>
        <v>10207.17364074473</v>
      </c>
      <c r="P821">
        <f>VLOOKUP(Patientsdetails9[[#This Row],[Patient_ID]],Financials[],6,FALSE)</f>
        <v>9216.8263592552685</v>
      </c>
      <c r="Q821" t="str">
        <f>+_xlfn.XLOOKUP(Patientsdetails9[[#This Row],[Patient_ID]],Hospitalvisits[Patient_ID],Hospitalvisits[Hospital_Bed])</f>
        <v>General Ward</v>
      </c>
      <c r="R821">
        <f>_xlfn.XLOOKUP(Patientsdetails9[[#This Row],[Patient_ID]],Hospitalvisits[Patient_ID],Hospitalvisits[Doctor_ID])</f>
        <v>104</v>
      </c>
      <c r="S821" t="str">
        <f>_xlfn.XLOOKUP(Patientsdetails9[[#This Row],[Doctor ID]],Medicals[Doctor_ID],Medicals[Department])</f>
        <v>Orthopedics</v>
      </c>
      <c r="T821">
        <f>_xlfn.XLOOKUP(Patientsdetails9[[#This Row],[Doctor ID]],Medicals[Doctor_ID],Medicals[Nurse_to_Patient_Ratio])</f>
        <v>15</v>
      </c>
      <c r="U821">
        <f>IFERROR(_xlfn.XLOOKUP(Patientsdetails9[[#This Row],[Patient_ID]],Emergency[Patient_ID],Emergency[ER_Visit_ID]),"No Visit")</f>
        <v>436</v>
      </c>
    </row>
    <row r="822" spans="1:21">
      <c r="A822">
        <v>902</v>
      </c>
      <c r="B822" t="s">
        <v>915</v>
      </c>
      <c r="C822">
        <v>70</v>
      </c>
      <c r="D822" t="s">
        <v>12</v>
      </c>
      <c r="E822" t="s">
        <v>13</v>
      </c>
      <c r="F822">
        <v>38.466392841517212</v>
      </c>
      <c r="G822">
        <v>1</v>
      </c>
      <c r="H822">
        <v>4</v>
      </c>
      <c r="I822">
        <f>_xlfn.XLOOKUP(Patientsdetails9[[#This Row],[Patient_ID]],Hospitalvisits[Patient_ID],Hospitalvisits[Admission_Date])</f>
        <v>44854</v>
      </c>
      <c r="J822">
        <f>_xlfn.XLOOKUP(Patientsdetails9[[#This Row],[Patient_ID]],Hospitalvisits[Patient_ID],Hospitalvisits[Discharge_Date])</f>
        <v>44856</v>
      </c>
      <c r="K822">
        <f>Patientsdetails9[[#This Row],[Discharge Date]]-Patientsdetails9[[#This Row],[Admission Date]]</f>
        <v>2</v>
      </c>
      <c r="L822" t="str">
        <f>_xlfn.XLOOKUP(Patientsdetails9[[#This Row],[Patient_ID]],Hospitalvisits[Patient_ID],Hospitalvisits[Medical_Condition])</f>
        <v>Internal Bleeding</v>
      </c>
      <c r="M822" t="str">
        <f>_xlfn.XLOOKUP(Patientsdetails9[[#This Row],[Patient_ID]],Hospitalvisits[Patient_ID],Hospitalvisits[Department])</f>
        <v>Emergency</v>
      </c>
      <c r="N822">
        <f>_xlfn.XLOOKUP(Patientsdetails9[[#This Row],[Patient_ID]],Financials[Patient_ID],Financials[Total_Bill_Amount])</f>
        <v>10609</v>
      </c>
      <c r="O822">
        <f>VLOOKUP(Patientsdetails9[[#This Row],[Patient_ID]],Financials[],5,FALSE)</f>
        <v>5317.9461988758567</v>
      </c>
      <c r="P822">
        <f>VLOOKUP(Patientsdetails9[[#This Row],[Patient_ID]],Financials[],6,FALSE)</f>
        <v>5291.0538011241433</v>
      </c>
      <c r="Q822" t="str">
        <f>+_xlfn.XLOOKUP(Patientsdetails9[[#This Row],[Patient_ID]],Hospitalvisits[Patient_ID],Hospitalvisits[Hospital_Bed])</f>
        <v>ICU</v>
      </c>
      <c r="R822">
        <f>_xlfn.XLOOKUP(Patientsdetails9[[#This Row],[Patient_ID]],Hospitalvisits[Patient_ID],Hospitalvisits[Doctor_ID])</f>
        <v>25</v>
      </c>
      <c r="S822" t="str">
        <f>_xlfn.XLOOKUP(Patientsdetails9[[#This Row],[Doctor ID]],Medicals[Doctor_ID],Medicals[Department])</f>
        <v>Emergency</v>
      </c>
      <c r="T822">
        <f>_xlfn.XLOOKUP(Patientsdetails9[[#This Row],[Doctor ID]],Medicals[Doctor_ID],Medicals[Nurse_to_Patient_Ratio])</f>
        <v>9</v>
      </c>
      <c r="U822" t="str">
        <f>IFERROR(_xlfn.XLOOKUP(Patientsdetails9[[#This Row],[Patient_ID]],Emergency[Patient_ID],Emergency[ER_Visit_ID]),"No Visit")</f>
        <v>No Visit</v>
      </c>
    </row>
    <row r="823" spans="1:21">
      <c r="A823">
        <v>903</v>
      </c>
      <c r="B823" t="s">
        <v>916</v>
      </c>
      <c r="C823">
        <v>6</v>
      </c>
      <c r="D823" t="s">
        <v>12</v>
      </c>
      <c r="E823" t="s">
        <v>13</v>
      </c>
      <c r="F823">
        <v>28.76783384909389</v>
      </c>
      <c r="G823">
        <v>5</v>
      </c>
      <c r="H823">
        <v>1</v>
      </c>
      <c r="I823">
        <f>_xlfn.XLOOKUP(Patientsdetails9[[#This Row],[Patient_ID]],Hospitalvisits[Patient_ID],Hospitalvisits[Admission_Date])</f>
        <v>44682</v>
      </c>
      <c r="J823">
        <f>_xlfn.XLOOKUP(Patientsdetails9[[#This Row],[Patient_ID]],Hospitalvisits[Patient_ID],Hospitalvisits[Discharge_Date])</f>
        <v>44701</v>
      </c>
      <c r="K823">
        <f>Patientsdetails9[[#This Row],[Discharge Date]]-Patientsdetails9[[#This Row],[Admission Date]]</f>
        <v>19</v>
      </c>
      <c r="L823" t="str">
        <f>_xlfn.XLOOKUP(Patientsdetails9[[#This Row],[Patient_ID]],Hospitalvisits[Patient_ID],Hospitalvisits[Medical_Condition])</f>
        <v>Tumor</v>
      </c>
      <c r="M823" t="str">
        <f>_xlfn.XLOOKUP(Patientsdetails9[[#This Row],[Patient_ID]],Hospitalvisits[Patient_ID],Hospitalvisits[Department])</f>
        <v>Oncology</v>
      </c>
      <c r="N823">
        <f>_xlfn.XLOOKUP(Patientsdetails9[[#This Row],[Patient_ID]],Financials[Patient_ID],Financials[Total_Bill_Amount])</f>
        <v>18598</v>
      </c>
      <c r="O823">
        <f>VLOOKUP(Patientsdetails9[[#This Row],[Patient_ID]],Financials[],5,FALSE)</f>
        <v>11481.287668579511</v>
      </c>
      <c r="P823">
        <f>VLOOKUP(Patientsdetails9[[#This Row],[Patient_ID]],Financials[],6,FALSE)</f>
        <v>7116.7123314204891</v>
      </c>
      <c r="Q823" t="str">
        <f>+_xlfn.XLOOKUP(Patientsdetails9[[#This Row],[Patient_ID]],Hospitalvisits[Patient_ID],Hospitalvisits[Hospital_Bed])</f>
        <v>ICU</v>
      </c>
      <c r="R823">
        <f>_xlfn.XLOOKUP(Patientsdetails9[[#This Row],[Patient_ID]],Hospitalvisits[Patient_ID],Hospitalvisits[Doctor_ID])</f>
        <v>10</v>
      </c>
      <c r="S823" t="str">
        <f>_xlfn.XLOOKUP(Patientsdetails9[[#This Row],[Doctor ID]],Medicals[Doctor_ID],Medicals[Department])</f>
        <v>Oncology</v>
      </c>
      <c r="T823">
        <f>_xlfn.XLOOKUP(Patientsdetails9[[#This Row],[Doctor ID]],Medicals[Doctor_ID],Medicals[Nurse_to_Patient_Ratio])</f>
        <v>10</v>
      </c>
      <c r="U823">
        <f>IFERROR(_xlfn.XLOOKUP(Patientsdetails9[[#This Row],[Patient_ID]],Emergency[Patient_ID],Emergency[ER_Visit_ID]),"No Visit")</f>
        <v>889</v>
      </c>
    </row>
    <row r="824" spans="1:21">
      <c r="A824">
        <v>904</v>
      </c>
      <c r="B824" t="s">
        <v>917</v>
      </c>
      <c r="C824">
        <v>37</v>
      </c>
      <c r="D824" t="s">
        <v>9</v>
      </c>
      <c r="E824" t="s">
        <v>13</v>
      </c>
      <c r="F824">
        <v>15.585721964211981</v>
      </c>
      <c r="G824">
        <v>5</v>
      </c>
      <c r="H824">
        <v>5</v>
      </c>
      <c r="I824">
        <f>_xlfn.XLOOKUP(Patientsdetails9[[#This Row],[Patient_ID]],Hospitalvisits[Patient_ID],Hospitalvisits[Admission_Date])</f>
        <v>44589</v>
      </c>
      <c r="J824">
        <f>_xlfn.XLOOKUP(Patientsdetails9[[#This Row],[Patient_ID]],Hospitalvisits[Patient_ID],Hospitalvisits[Discharge_Date])</f>
        <v>44593</v>
      </c>
      <c r="K824">
        <f>Patientsdetails9[[#This Row],[Discharge Date]]-Patientsdetails9[[#This Row],[Admission Date]]</f>
        <v>4</v>
      </c>
      <c r="L824" t="str">
        <f>_xlfn.XLOOKUP(Patientsdetails9[[#This Row],[Patient_ID]],Hospitalvisits[Patient_ID],Hospitalvisits[Medical_Condition])</f>
        <v>Internal Bleeding</v>
      </c>
      <c r="M824" t="str">
        <f>_xlfn.XLOOKUP(Patientsdetails9[[#This Row],[Patient_ID]],Hospitalvisits[Patient_ID],Hospitalvisits[Department])</f>
        <v>Emergency</v>
      </c>
      <c r="N824">
        <f>_xlfn.XLOOKUP(Patientsdetails9[[#This Row],[Patient_ID]],Financials[Patient_ID],Financials[Total_Bill_Amount])</f>
        <v>9209</v>
      </c>
      <c r="O824">
        <f>VLOOKUP(Patientsdetails9[[#This Row],[Patient_ID]],Financials[],5,FALSE)</f>
        <v>8208.9301658557924</v>
      </c>
      <c r="P824">
        <f>VLOOKUP(Patientsdetails9[[#This Row],[Patient_ID]],Financials[],6,FALSE)</f>
        <v>1000.069834144208</v>
      </c>
      <c r="Q824" t="str">
        <f>+_xlfn.XLOOKUP(Patientsdetails9[[#This Row],[Patient_ID]],Hospitalvisits[Patient_ID],Hospitalvisits[Hospital_Bed])</f>
        <v>ICU</v>
      </c>
      <c r="R824">
        <f>_xlfn.XLOOKUP(Patientsdetails9[[#This Row],[Patient_ID]],Hospitalvisits[Patient_ID],Hospitalvisits[Doctor_ID])</f>
        <v>199</v>
      </c>
      <c r="S824" t="str">
        <f>_xlfn.XLOOKUP(Patientsdetails9[[#This Row],[Doctor ID]],Medicals[Doctor_ID],Medicals[Department])</f>
        <v>Neurology</v>
      </c>
      <c r="T824">
        <f>_xlfn.XLOOKUP(Patientsdetails9[[#This Row],[Doctor ID]],Medicals[Doctor_ID],Medicals[Nurse_to_Patient_Ratio])</f>
        <v>30</v>
      </c>
      <c r="U824">
        <f>IFERROR(_xlfn.XLOOKUP(Patientsdetails9[[#This Row],[Patient_ID]],Emergency[Patient_ID],Emergency[ER_Visit_ID]),"No Visit")</f>
        <v>924</v>
      </c>
    </row>
    <row r="825" spans="1:21">
      <c r="A825">
        <v>905</v>
      </c>
      <c r="B825" t="s">
        <v>918</v>
      </c>
      <c r="C825">
        <v>54</v>
      </c>
      <c r="D825" t="s">
        <v>12</v>
      </c>
      <c r="E825" t="s">
        <v>10</v>
      </c>
      <c r="F825">
        <v>29.6035336065849</v>
      </c>
      <c r="G825">
        <v>4</v>
      </c>
      <c r="H825">
        <v>10</v>
      </c>
      <c r="I825">
        <f>_xlfn.XLOOKUP(Patientsdetails9[[#This Row],[Patient_ID]],Hospitalvisits[Patient_ID],Hospitalvisits[Admission_Date])</f>
        <v>44861</v>
      </c>
      <c r="J825">
        <f>_xlfn.XLOOKUP(Patientsdetails9[[#This Row],[Patient_ID]],Hospitalvisits[Patient_ID],Hospitalvisits[Discharge_Date])</f>
        <v>44863</v>
      </c>
      <c r="K825">
        <f>Patientsdetails9[[#This Row],[Discharge Date]]-Patientsdetails9[[#This Row],[Admission Date]]</f>
        <v>2</v>
      </c>
      <c r="L825" t="str">
        <f>_xlfn.XLOOKUP(Patientsdetails9[[#This Row],[Patient_ID]],Hospitalvisits[Patient_ID],Hospitalvisits[Medical_Condition])</f>
        <v>Allergies</v>
      </c>
      <c r="M825" t="str">
        <f>_xlfn.XLOOKUP(Patientsdetails9[[#This Row],[Patient_ID]],Hospitalvisits[Patient_ID],Hospitalvisits[Department])</f>
        <v>Pediatrics</v>
      </c>
      <c r="N825">
        <f>_xlfn.XLOOKUP(Patientsdetails9[[#This Row],[Patient_ID]],Financials[Patient_ID],Financials[Total_Bill_Amount])</f>
        <v>16794</v>
      </c>
      <c r="O825">
        <f>VLOOKUP(Patientsdetails9[[#This Row],[Patient_ID]],Financials[],5,FALSE)</f>
        <v>12312.36641306729</v>
      </c>
      <c r="P825">
        <f>VLOOKUP(Patientsdetails9[[#This Row],[Patient_ID]],Financials[],6,FALSE)</f>
        <v>4481.6335869327122</v>
      </c>
      <c r="Q825" t="str">
        <f>+_xlfn.XLOOKUP(Patientsdetails9[[#This Row],[Patient_ID]],Hospitalvisits[Patient_ID],Hospitalvisits[Hospital_Bed])</f>
        <v>Private Room</v>
      </c>
      <c r="R825">
        <f>_xlfn.XLOOKUP(Patientsdetails9[[#This Row],[Patient_ID]],Hospitalvisits[Patient_ID],Hospitalvisits[Doctor_ID])</f>
        <v>182</v>
      </c>
      <c r="S825" t="str">
        <f>_xlfn.XLOOKUP(Patientsdetails9[[#This Row],[Doctor ID]],Medicals[Doctor_ID],Medicals[Department])</f>
        <v>Cardiology</v>
      </c>
      <c r="T825">
        <f>_xlfn.XLOOKUP(Patientsdetails9[[#This Row],[Doctor ID]],Medicals[Doctor_ID],Medicals[Nurse_to_Patient_Ratio])</f>
        <v>12</v>
      </c>
      <c r="U825">
        <f>IFERROR(_xlfn.XLOOKUP(Patientsdetails9[[#This Row],[Patient_ID]],Emergency[Patient_ID],Emergency[ER_Visit_ID]),"No Visit")</f>
        <v>773</v>
      </c>
    </row>
    <row r="826" spans="1:21">
      <c r="A826">
        <v>906</v>
      </c>
      <c r="B826" t="s">
        <v>919</v>
      </c>
      <c r="C826">
        <v>29</v>
      </c>
      <c r="D826" t="s">
        <v>9</v>
      </c>
      <c r="E826" t="s">
        <v>16</v>
      </c>
      <c r="F826">
        <v>29.977708640001989</v>
      </c>
      <c r="G826">
        <v>1</v>
      </c>
      <c r="H826">
        <v>8</v>
      </c>
      <c r="I826">
        <f>_xlfn.XLOOKUP(Patientsdetails9[[#This Row],[Patient_ID]],Hospitalvisits[Patient_ID],Hospitalvisits[Admission_Date])</f>
        <v>44715</v>
      </c>
      <c r="J826">
        <f>_xlfn.XLOOKUP(Patientsdetails9[[#This Row],[Patient_ID]],Hospitalvisits[Patient_ID],Hospitalvisits[Discharge_Date])</f>
        <v>44719</v>
      </c>
      <c r="K826">
        <f>Patientsdetails9[[#This Row],[Discharge Date]]-Patientsdetails9[[#This Row],[Admission Date]]</f>
        <v>4</v>
      </c>
      <c r="L826" t="str">
        <f>_xlfn.XLOOKUP(Patientsdetails9[[#This Row],[Patient_ID]],Hospitalvisits[Patient_ID],Hospitalvisits[Medical_Condition])</f>
        <v>Seizures</v>
      </c>
      <c r="M826" t="str">
        <f>_xlfn.XLOOKUP(Patientsdetails9[[#This Row],[Patient_ID]],Hospitalvisits[Patient_ID],Hospitalvisits[Department])</f>
        <v>Neurology</v>
      </c>
      <c r="N826">
        <f>_xlfn.XLOOKUP(Patientsdetails9[[#This Row],[Patient_ID]],Financials[Patient_ID],Financials[Total_Bill_Amount])</f>
        <v>9790</v>
      </c>
      <c r="O826">
        <f>VLOOKUP(Patientsdetails9[[#This Row],[Patient_ID]],Financials[],5,FALSE)</f>
        <v>8034.2126312478558</v>
      </c>
      <c r="P826">
        <f>VLOOKUP(Patientsdetails9[[#This Row],[Patient_ID]],Financials[],6,FALSE)</f>
        <v>1755.7873687521439</v>
      </c>
      <c r="Q826" t="str">
        <f>+_xlfn.XLOOKUP(Patientsdetails9[[#This Row],[Patient_ID]],Hospitalvisits[Patient_ID],Hospitalvisits[Hospital_Bed])</f>
        <v>Private Room</v>
      </c>
      <c r="R826">
        <f>_xlfn.XLOOKUP(Patientsdetails9[[#This Row],[Patient_ID]],Hospitalvisits[Patient_ID],Hospitalvisits[Doctor_ID])</f>
        <v>72</v>
      </c>
      <c r="S826" t="str">
        <f>_xlfn.XLOOKUP(Patientsdetails9[[#This Row],[Doctor ID]],Medicals[Doctor_ID],Medicals[Department])</f>
        <v>Neurology</v>
      </c>
      <c r="T826">
        <f>_xlfn.XLOOKUP(Patientsdetails9[[#This Row],[Doctor ID]],Medicals[Doctor_ID],Medicals[Nurse_to_Patient_Ratio])</f>
        <v>27</v>
      </c>
      <c r="U826">
        <f>IFERROR(_xlfn.XLOOKUP(Patientsdetails9[[#This Row],[Patient_ID]],Emergency[Patient_ID],Emergency[ER_Visit_ID]),"No Visit")</f>
        <v>822</v>
      </c>
    </row>
    <row r="827" spans="1:21">
      <c r="A827">
        <v>908</v>
      </c>
      <c r="B827" t="s">
        <v>921</v>
      </c>
      <c r="C827">
        <v>79</v>
      </c>
      <c r="D827" t="s">
        <v>12</v>
      </c>
      <c r="E827" t="s">
        <v>13</v>
      </c>
      <c r="F827">
        <v>38.779441300416451</v>
      </c>
      <c r="G827">
        <v>0</v>
      </c>
      <c r="H827">
        <v>3</v>
      </c>
      <c r="I827">
        <f>_xlfn.XLOOKUP(Patientsdetails9[[#This Row],[Patient_ID]],Hospitalvisits[Patient_ID],Hospitalvisits[Admission_Date])</f>
        <v>44616</v>
      </c>
      <c r="J827">
        <f>_xlfn.XLOOKUP(Patientsdetails9[[#This Row],[Patient_ID]],Hospitalvisits[Patient_ID],Hospitalvisits[Discharge_Date])</f>
        <v>44622</v>
      </c>
      <c r="K827">
        <f>Patientsdetails9[[#This Row],[Discharge Date]]-Patientsdetails9[[#This Row],[Admission Date]]</f>
        <v>6</v>
      </c>
      <c r="L827" t="str">
        <f>_xlfn.XLOOKUP(Patientsdetails9[[#This Row],[Patient_ID]],Hospitalvisits[Patient_ID],Hospitalvisits[Medical_Condition])</f>
        <v>Severe Trauma</v>
      </c>
      <c r="M827" t="str">
        <f>_xlfn.XLOOKUP(Patientsdetails9[[#This Row],[Patient_ID]],Hospitalvisits[Patient_ID],Hospitalvisits[Department])</f>
        <v>Emergency</v>
      </c>
      <c r="N827">
        <f>_xlfn.XLOOKUP(Patientsdetails9[[#This Row],[Patient_ID]],Financials[Patient_ID],Financials[Total_Bill_Amount])</f>
        <v>39009</v>
      </c>
      <c r="O827">
        <f>VLOOKUP(Patientsdetails9[[#This Row],[Patient_ID]],Financials[],5,FALSE)</f>
        <v>21398.932446626219</v>
      </c>
      <c r="P827">
        <f>VLOOKUP(Patientsdetails9[[#This Row],[Patient_ID]],Financials[],6,FALSE)</f>
        <v>17610.067553373781</v>
      </c>
      <c r="Q827" t="str">
        <f>+_xlfn.XLOOKUP(Patientsdetails9[[#This Row],[Patient_ID]],Hospitalvisits[Patient_ID],Hospitalvisits[Hospital_Bed])</f>
        <v>General Ward</v>
      </c>
      <c r="R827">
        <f>_xlfn.XLOOKUP(Patientsdetails9[[#This Row],[Patient_ID]],Hospitalvisits[Patient_ID],Hospitalvisits[Doctor_ID])</f>
        <v>115</v>
      </c>
      <c r="S827" t="str">
        <f>_xlfn.XLOOKUP(Patientsdetails9[[#This Row],[Doctor ID]],Medicals[Doctor_ID],Medicals[Department])</f>
        <v>Oncology</v>
      </c>
      <c r="T827">
        <f>_xlfn.XLOOKUP(Patientsdetails9[[#This Row],[Doctor ID]],Medicals[Doctor_ID],Medicals[Nurse_to_Patient_Ratio])</f>
        <v>12</v>
      </c>
      <c r="U827">
        <f>IFERROR(_xlfn.XLOOKUP(Patientsdetails9[[#This Row],[Patient_ID]],Emergency[Patient_ID],Emergency[ER_Visit_ID]),"No Visit")</f>
        <v>330</v>
      </c>
    </row>
    <row r="828" spans="1:21">
      <c r="A828">
        <v>909</v>
      </c>
      <c r="B828" t="s">
        <v>922</v>
      </c>
      <c r="C828">
        <v>69</v>
      </c>
      <c r="D828" t="s">
        <v>9</v>
      </c>
      <c r="E828" t="s">
        <v>10</v>
      </c>
      <c r="F828">
        <v>16.039460574958881</v>
      </c>
      <c r="G828">
        <v>4</v>
      </c>
      <c r="H828">
        <v>10</v>
      </c>
      <c r="I828">
        <f>_xlfn.XLOOKUP(Patientsdetails9[[#This Row],[Patient_ID]],Hospitalvisits[Patient_ID],Hospitalvisits[Admission_Date])</f>
        <v>45209</v>
      </c>
      <c r="J828">
        <f>_xlfn.XLOOKUP(Patientsdetails9[[#This Row],[Patient_ID]],Hospitalvisits[Patient_ID],Hospitalvisits[Discharge_Date])</f>
        <v>45222</v>
      </c>
      <c r="K828">
        <f>Patientsdetails9[[#This Row],[Discharge Date]]-Patientsdetails9[[#This Row],[Admission Date]]</f>
        <v>13</v>
      </c>
      <c r="L828" t="str">
        <f>_xlfn.XLOOKUP(Patientsdetails9[[#This Row],[Patient_ID]],Hospitalvisits[Patient_ID],Hospitalvisits[Medical_Condition])</f>
        <v>Cancer</v>
      </c>
      <c r="M828" t="str">
        <f>_xlfn.XLOOKUP(Patientsdetails9[[#This Row],[Patient_ID]],Hospitalvisits[Patient_ID],Hospitalvisits[Department])</f>
        <v>Oncology</v>
      </c>
      <c r="N828">
        <f>_xlfn.XLOOKUP(Patientsdetails9[[#This Row],[Patient_ID]],Financials[Patient_ID],Financials[Total_Bill_Amount])</f>
        <v>16058</v>
      </c>
      <c r="O828">
        <f>VLOOKUP(Patientsdetails9[[#This Row],[Patient_ID]],Financials[],5,FALSE)</f>
        <v>8239.2175759276361</v>
      </c>
      <c r="P828">
        <f>VLOOKUP(Patientsdetails9[[#This Row],[Patient_ID]],Financials[],6,FALSE)</f>
        <v>7818.7824240723639</v>
      </c>
      <c r="Q828" t="str">
        <f>+_xlfn.XLOOKUP(Patientsdetails9[[#This Row],[Patient_ID]],Hospitalvisits[Patient_ID],Hospitalvisits[Hospital_Bed])</f>
        <v>General Ward</v>
      </c>
      <c r="R828">
        <f>_xlfn.XLOOKUP(Patientsdetails9[[#This Row],[Patient_ID]],Hospitalvisits[Patient_ID],Hospitalvisits[Doctor_ID])</f>
        <v>103</v>
      </c>
      <c r="S828" t="str">
        <f>_xlfn.XLOOKUP(Patientsdetails9[[#This Row],[Doctor ID]],Medicals[Doctor_ID],Medicals[Department])</f>
        <v>Oncology</v>
      </c>
      <c r="T828">
        <f>_xlfn.XLOOKUP(Patientsdetails9[[#This Row],[Doctor ID]],Medicals[Doctor_ID],Medicals[Nurse_to_Patient_Ratio])</f>
        <v>30</v>
      </c>
      <c r="U828">
        <f>IFERROR(_xlfn.XLOOKUP(Patientsdetails9[[#This Row],[Patient_ID]],Emergency[Patient_ID],Emergency[ER_Visit_ID]),"No Visit")</f>
        <v>961</v>
      </c>
    </row>
    <row r="829" spans="1:21">
      <c r="A829">
        <v>911</v>
      </c>
      <c r="B829" t="s">
        <v>924</v>
      </c>
      <c r="C829">
        <v>1</v>
      </c>
      <c r="D829" t="s">
        <v>12</v>
      </c>
      <c r="E829" t="s">
        <v>10</v>
      </c>
      <c r="F829">
        <v>21.03192961788783</v>
      </c>
      <c r="G829">
        <v>4</v>
      </c>
      <c r="H829">
        <v>9</v>
      </c>
      <c r="I829">
        <f>_xlfn.XLOOKUP(Patientsdetails9[[#This Row],[Patient_ID]],Hospitalvisits[Patient_ID],Hospitalvisits[Admission_Date])</f>
        <v>44766</v>
      </c>
      <c r="J829">
        <f>_xlfn.XLOOKUP(Patientsdetails9[[#This Row],[Patient_ID]],Hospitalvisits[Patient_ID],Hospitalvisits[Discharge_Date])</f>
        <v>44770</v>
      </c>
      <c r="K829">
        <f>Patientsdetails9[[#This Row],[Discharge Date]]-Patientsdetails9[[#This Row],[Admission Date]]</f>
        <v>4</v>
      </c>
      <c r="L829" t="str">
        <f>_xlfn.XLOOKUP(Patientsdetails9[[#This Row],[Patient_ID]],Hospitalvisits[Patient_ID],Hospitalvisits[Medical_Condition])</f>
        <v>Hypertension</v>
      </c>
      <c r="M829" t="str">
        <f>_xlfn.XLOOKUP(Patientsdetails9[[#This Row],[Patient_ID]],Hospitalvisits[Patient_ID],Hospitalvisits[Department])</f>
        <v>Cardiology</v>
      </c>
      <c r="N829">
        <f>_xlfn.XLOOKUP(Patientsdetails9[[#This Row],[Patient_ID]],Financials[Patient_ID],Financials[Total_Bill_Amount])</f>
        <v>11548</v>
      </c>
      <c r="O829">
        <f>VLOOKUP(Patientsdetails9[[#This Row],[Patient_ID]],Financials[],5,FALSE)</f>
        <v>7801.3369683853043</v>
      </c>
      <c r="P829">
        <f>VLOOKUP(Patientsdetails9[[#This Row],[Patient_ID]],Financials[],6,FALSE)</f>
        <v>3746.6630316146961</v>
      </c>
      <c r="Q829" t="str">
        <f>+_xlfn.XLOOKUP(Patientsdetails9[[#This Row],[Patient_ID]],Hospitalvisits[Patient_ID],Hospitalvisits[Hospital_Bed])</f>
        <v>ICU</v>
      </c>
      <c r="R829">
        <f>_xlfn.XLOOKUP(Patientsdetails9[[#This Row],[Patient_ID]],Hospitalvisits[Patient_ID],Hospitalvisits[Doctor_ID])</f>
        <v>6</v>
      </c>
      <c r="S829" t="str">
        <f>_xlfn.XLOOKUP(Patientsdetails9[[#This Row],[Doctor ID]],Medicals[Doctor_ID],Medicals[Department])</f>
        <v>Pediatrics</v>
      </c>
      <c r="T829">
        <f>_xlfn.XLOOKUP(Patientsdetails9[[#This Row],[Doctor ID]],Medicals[Doctor_ID],Medicals[Nurse_to_Patient_Ratio])</f>
        <v>5</v>
      </c>
      <c r="U829">
        <f>IFERROR(_xlfn.XLOOKUP(Patientsdetails9[[#This Row],[Patient_ID]],Emergency[Patient_ID],Emergency[ER_Visit_ID]),"No Visit")</f>
        <v>1258</v>
      </c>
    </row>
    <row r="830" spans="1:21">
      <c r="A830">
        <v>912</v>
      </c>
      <c r="B830" t="s">
        <v>925</v>
      </c>
      <c r="C830">
        <v>84</v>
      </c>
      <c r="D830" t="s">
        <v>9</v>
      </c>
      <c r="E830" t="s">
        <v>13</v>
      </c>
      <c r="F830">
        <v>33.424138481071992</v>
      </c>
      <c r="G830">
        <v>4</v>
      </c>
      <c r="H830">
        <v>9</v>
      </c>
      <c r="I830">
        <f>_xlfn.XLOOKUP(Patientsdetails9[[#This Row],[Patient_ID]],Hospitalvisits[Patient_ID],Hospitalvisits[Admission_Date])</f>
        <v>44878</v>
      </c>
      <c r="J830">
        <f>_xlfn.XLOOKUP(Patientsdetails9[[#This Row],[Patient_ID]],Hospitalvisits[Patient_ID],Hospitalvisits[Discharge_Date])</f>
        <v>44881</v>
      </c>
      <c r="K830">
        <f>Patientsdetails9[[#This Row],[Discharge Date]]-Patientsdetails9[[#This Row],[Admission Date]]</f>
        <v>3</v>
      </c>
      <c r="L830" t="str">
        <f>_xlfn.XLOOKUP(Patientsdetails9[[#This Row],[Patient_ID]],Hospitalvisits[Patient_ID],Hospitalvisits[Medical_Condition])</f>
        <v>Fracture</v>
      </c>
      <c r="M830" t="str">
        <f>_xlfn.XLOOKUP(Patientsdetails9[[#This Row],[Patient_ID]],Hospitalvisits[Patient_ID],Hospitalvisits[Department])</f>
        <v>Orthopedics</v>
      </c>
      <c r="N830">
        <f>_xlfn.XLOOKUP(Patientsdetails9[[#This Row],[Patient_ID]],Financials[Patient_ID],Financials[Total_Bill_Amount])</f>
        <v>4389</v>
      </c>
      <c r="O830">
        <f>VLOOKUP(Patientsdetails9[[#This Row],[Patient_ID]],Financials[],5,FALSE)</f>
        <v>3362.9717291726952</v>
      </c>
      <c r="P830">
        <f>VLOOKUP(Patientsdetails9[[#This Row],[Patient_ID]],Financials[],6,FALSE)</f>
        <v>1026.0282708273051</v>
      </c>
      <c r="Q830" t="str">
        <f>+_xlfn.XLOOKUP(Patientsdetails9[[#This Row],[Patient_ID]],Hospitalvisits[Patient_ID],Hospitalvisits[Hospital_Bed])</f>
        <v>Private Room</v>
      </c>
      <c r="R830">
        <f>_xlfn.XLOOKUP(Patientsdetails9[[#This Row],[Patient_ID]],Hospitalvisits[Patient_ID],Hospitalvisits[Doctor_ID])</f>
        <v>147</v>
      </c>
      <c r="S830" t="str">
        <f>_xlfn.XLOOKUP(Patientsdetails9[[#This Row],[Doctor ID]],Medicals[Doctor_ID],Medicals[Department])</f>
        <v>Cardiology</v>
      </c>
      <c r="T830">
        <f>_xlfn.XLOOKUP(Patientsdetails9[[#This Row],[Doctor ID]],Medicals[Doctor_ID],Medicals[Nurse_to_Patient_Ratio])</f>
        <v>22</v>
      </c>
      <c r="U830">
        <f>IFERROR(_xlfn.XLOOKUP(Patientsdetails9[[#This Row],[Patient_ID]],Emergency[Patient_ID],Emergency[ER_Visit_ID]),"No Visit")</f>
        <v>500</v>
      </c>
    </row>
    <row r="831" spans="1:21">
      <c r="A831">
        <v>913</v>
      </c>
      <c r="B831" t="s">
        <v>926</v>
      </c>
      <c r="C831">
        <v>59</v>
      </c>
      <c r="D831" t="s">
        <v>9</v>
      </c>
      <c r="E831" t="s">
        <v>16</v>
      </c>
      <c r="F831">
        <v>22.819232963055221</v>
      </c>
      <c r="G831">
        <v>3</v>
      </c>
      <c r="H831">
        <v>1</v>
      </c>
      <c r="I831">
        <f>_xlfn.XLOOKUP(Patientsdetails9[[#This Row],[Patient_ID]],Hospitalvisits[Patient_ID],Hospitalvisits[Admission_Date])</f>
        <v>45332</v>
      </c>
      <c r="J831">
        <f>_xlfn.XLOOKUP(Patientsdetails9[[#This Row],[Patient_ID]],Hospitalvisits[Patient_ID],Hospitalvisits[Discharge_Date])</f>
        <v>45340</v>
      </c>
      <c r="K831">
        <f>Patientsdetails9[[#This Row],[Discharge Date]]-Patientsdetails9[[#This Row],[Admission Date]]</f>
        <v>8</v>
      </c>
      <c r="L831" t="str">
        <f>_xlfn.XLOOKUP(Patientsdetails9[[#This Row],[Patient_ID]],Hospitalvisits[Patient_ID],Hospitalvisits[Medical_Condition])</f>
        <v>Internal Bleeding</v>
      </c>
      <c r="M831" t="str">
        <f>_xlfn.XLOOKUP(Patientsdetails9[[#This Row],[Patient_ID]],Hospitalvisits[Patient_ID],Hospitalvisits[Department])</f>
        <v>Emergency</v>
      </c>
      <c r="N831">
        <f>_xlfn.XLOOKUP(Patientsdetails9[[#This Row],[Patient_ID]],Financials[Patient_ID],Financials[Total_Bill_Amount])</f>
        <v>47506</v>
      </c>
      <c r="O831">
        <f>VLOOKUP(Patientsdetails9[[#This Row],[Patient_ID]],Financials[],5,FALSE)</f>
        <v>32056.369250773962</v>
      </c>
      <c r="P831">
        <f>VLOOKUP(Patientsdetails9[[#This Row],[Patient_ID]],Financials[],6,FALSE)</f>
        <v>15449.63074922604</v>
      </c>
      <c r="Q831" t="str">
        <f>+_xlfn.XLOOKUP(Patientsdetails9[[#This Row],[Patient_ID]],Hospitalvisits[Patient_ID],Hospitalvisits[Hospital_Bed])</f>
        <v>Semi-Private Room</v>
      </c>
      <c r="R831">
        <f>_xlfn.XLOOKUP(Patientsdetails9[[#This Row],[Patient_ID]],Hospitalvisits[Patient_ID],Hospitalvisits[Doctor_ID])</f>
        <v>55</v>
      </c>
      <c r="S831" t="str">
        <f>_xlfn.XLOOKUP(Patientsdetails9[[#This Row],[Doctor ID]],Medicals[Doctor_ID],Medicals[Department])</f>
        <v>Cardiology</v>
      </c>
      <c r="T831">
        <f>_xlfn.XLOOKUP(Patientsdetails9[[#This Row],[Doctor ID]],Medicals[Doctor_ID],Medicals[Nurse_to_Patient_Ratio])</f>
        <v>6</v>
      </c>
      <c r="U831">
        <f>IFERROR(_xlfn.XLOOKUP(Patientsdetails9[[#This Row],[Patient_ID]],Emergency[Patient_ID],Emergency[ER_Visit_ID]),"No Visit")</f>
        <v>1160</v>
      </c>
    </row>
    <row r="832" spans="1:21">
      <c r="A832">
        <v>914</v>
      </c>
      <c r="B832" t="s">
        <v>927</v>
      </c>
      <c r="C832">
        <v>89</v>
      </c>
      <c r="D832" t="s">
        <v>9</v>
      </c>
      <c r="E832" t="s">
        <v>13</v>
      </c>
      <c r="F832">
        <v>38.85663185576896</v>
      </c>
      <c r="G832">
        <v>0</v>
      </c>
      <c r="H832">
        <v>9</v>
      </c>
      <c r="I832">
        <f>_xlfn.XLOOKUP(Patientsdetails9[[#This Row],[Patient_ID]],Hospitalvisits[Patient_ID],Hospitalvisits[Admission_Date])</f>
        <v>44581</v>
      </c>
      <c r="J832">
        <f>_xlfn.XLOOKUP(Patientsdetails9[[#This Row],[Patient_ID]],Hospitalvisits[Patient_ID],Hospitalvisits[Discharge_Date])</f>
        <v>44584</v>
      </c>
      <c r="K832">
        <f>Patientsdetails9[[#This Row],[Discharge Date]]-Patientsdetails9[[#This Row],[Admission Date]]</f>
        <v>3</v>
      </c>
      <c r="L832" t="str">
        <f>_xlfn.XLOOKUP(Patientsdetails9[[#This Row],[Patient_ID]],Hospitalvisits[Patient_ID],Hospitalvisits[Medical_Condition])</f>
        <v>Allergies</v>
      </c>
      <c r="M832" t="str">
        <f>_xlfn.XLOOKUP(Patientsdetails9[[#This Row],[Patient_ID]],Hospitalvisits[Patient_ID],Hospitalvisits[Department])</f>
        <v>Pediatrics</v>
      </c>
      <c r="N832">
        <f>_xlfn.XLOOKUP(Patientsdetails9[[#This Row],[Patient_ID]],Financials[Patient_ID],Financials[Total_Bill_Amount])</f>
        <v>16904</v>
      </c>
      <c r="O832">
        <f>VLOOKUP(Patientsdetails9[[#This Row],[Patient_ID]],Financials[],5,FALSE)</f>
        <v>11182.83369932944</v>
      </c>
      <c r="P832">
        <f>VLOOKUP(Patientsdetails9[[#This Row],[Patient_ID]],Financials[],6,FALSE)</f>
        <v>5721.1663006705603</v>
      </c>
      <c r="Q832" t="str">
        <f>+_xlfn.XLOOKUP(Patientsdetails9[[#This Row],[Patient_ID]],Hospitalvisits[Patient_ID],Hospitalvisits[Hospital_Bed])</f>
        <v>ICU</v>
      </c>
      <c r="R832">
        <f>_xlfn.XLOOKUP(Patientsdetails9[[#This Row],[Patient_ID]],Hospitalvisits[Patient_ID],Hospitalvisits[Doctor_ID])</f>
        <v>179</v>
      </c>
      <c r="S832" t="str">
        <f>_xlfn.XLOOKUP(Patientsdetails9[[#This Row],[Doctor ID]],Medicals[Doctor_ID],Medicals[Department])</f>
        <v>Neurology</v>
      </c>
      <c r="T832">
        <f>_xlfn.XLOOKUP(Patientsdetails9[[#This Row],[Doctor ID]],Medicals[Doctor_ID],Medicals[Nurse_to_Patient_Ratio])</f>
        <v>7</v>
      </c>
      <c r="U832">
        <f>IFERROR(_xlfn.XLOOKUP(Patientsdetails9[[#This Row],[Patient_ID]],Emergency[Patient_ID],Emergency[ER_Visit_ID]),"No Visit")</f>
        <v>674</v>
      </c>
    </row>
    <row r="833" spans="1:21">
      <c r="A833">
        <v>915</v>
      </c>
      <c r="B833" t="s">
        <v>928</v>
      </c>
      <c r="C833">
        <v>77</v>
      </c>
      <c r="D833" t="s">
        <v>9</v>
      </c>
      <c r="E833" t="s">
        <v>13</v>
      </c>
      <c r="F833">
        <v>17.883790478574731</v>
      </c>
      <c r="G833">
        <v>1</v>
      </c>
      <c r="H833">
        <v>6</v>
      </c>
      <c r="I833">
        <f>_xlfn.XLOOKUP(Patientsdetails9[[#This Row],[Patient_ID]],Hospitalvisits[Patient_ID],Hospitalvisits[Admission_Date])</f>
        <v>45067</v>
      </c>
      <c r="J833">
        <f>_xlfn.XLOOKUP(Patientsdetails9[[#This Row],[Patient_ID]],Hospitalvisits[Patient_ID],Hospitalvisits[Discharge_Date])</f>
        <v>45069</v>
      </c>
      <c r="K833">
        <f>Patientsdetails9[[#This Row],[Discharge Date]]-Patientsdetails9[[#This Row],[Admission Date]]</f>
        <v>2</v>
      </c>
      <c r="L833" t="str">
        <f>_xlfn.XLOOKUP(Patientsdetails9[[#This Row],[Patient_ID]],Hospitalvisits[Patient_ID],Hospitalvisits[Medical_Condition])</f>
        <v>Asthma</v>
      </c>
      <c r="M833" t="str">
        <f>_xlfn.XLOOKUP(Patientsdetails9[[#This Row],[Patient_ID]],Hospitalvisits[Patient_ID],Hospitalvisits[Department])</f>
        <v>Pediatrics</v>
      </c>
      <c r="N833">
        <f>_xlfn.XLOOKUP(Patientsdetails9[[#This Row],[Patient_ID]],Financials[Patient_ID],Financials[Total_Bill_Amount])</f>
        <v>5231</v>
      </c>
      <c r="O833">
        <f>VLOOKUP(Patientsdetails9[[#This Row],[Patient_ID]],Financials[],5,FALSE)</f>
        <v>3475.964645233626</v>
      </c>
      <c r="P833">
        <f>VLOOKUP(Patientsdetails9[[#This Row],[Patient_ID]],Financials[],6,FALSE)</f>
        <v>1755.035354766374</v>
      </c>
      <c r="Q833" t="str">
        <f>+_xlfn.XLOOKUP(Patientsdetails9[[#This Row],[Patient_ID]],Hospitalvisits[Patient_ID],Hospitalvisits[Hospital_Bed])</f>
        <v>ICU</v>
      </c>
      <c r="R833">
        <f>_xlfn.XLOOKUP(Patientsdetails9[[#This Row],[Patient_ID]],Hospitalvisits[Patient_ID],Hospitalvisits[Doctor_ID])</f>
        <v>178</v>
      </c>
      <c r="S833" t="str">
        <f>_xlfn.XLOOKUP(Patientsdetails9[[#This Row],[Doctor ID]],Medicals[Doctor_ID],Medicals[Department])</f>
        <v>Neurology</v>
      </c>
      <c r="T833">
        <f>_xlfn.XLOOKUP(Patientsdetails9[[#This Row],[Doctor ID]],Medicals[Doctor_ID],Medicals[Nurse_to_Patient_Ratio])</f>
        <v>21</v>
      </c>
      <c r="U833">
        <f>IFERROR(_xlfn.XLOOKUP(Patientsdetails9[[#This Row],[Patient_ID]],Emergency[Patient_ID],Emergency[ER_Visit_ID]),"No Visit")</f>
        <v>26</v>
      </c>
    </row>
    <row r="834" spans="1:21">
      <c r="A834">
        <v>916</v>
      </c>
      <c r="B834" t="s">
        <v>929</v>
      </c>
      <c r="C834">
        <v>52</v>
      </c>
      <c r="D834" t="s">
        <v>12</v>
      </c>
      <c r="E834" t="s">
        <v>18</v>
      </c>
      <c r="F834">
        <v>31.914397226417542</v>
      </c>
      <c r="G834">
        <v>4</v>
      </c>
      <c r="H834">
        <v>8</v>
      </c>
      <c r="I834">
        <f>_xlfn.XLOOKUP(Patientsdetails9[[#This Row],[Patient_ID]],Hospitalvisits[Patient_ID],Hospitalvisits[Admission_Date])</f>
        <v>44833</v>
      </c>
      <c r="J834">
        <f>_xlfn.XLOOKUP(Patientsdetails9[[#This Row],[Patient_ID]],Hospitalvisits[Patient_ID],Hospitalvisits[Discharge_Date])</f>
        <v>44853</v>
      </c>
      <c r="K834">
        <f>Patientsdetails9[[#This Row],[Discharge Date]]-Patientsdetails9[[#This Row],[Admission Date]]</f>
        <v>20</v>
      </c>
      <c r="L834" t="str">
        <f>_xlfn.XLOOKUP(Patientsdetails9[[#This Row],[Patient_ID]],Hospitalvisits[Patient_ID],Hospitalvisits[Medical_Condition])</f>
        <v>Cancer</v>
      </c>
      <c r="M834" t="str">
        <f>_xlfn.XLOOKUP(Patientsdetails9[[#This Row],[Patient_ID]],Hospitalvisits[Patient_ID],Hospitalvisits[Department])</f>
        <v>Oncology</v>
      </c>
      <c r="N834">
        <f>_xlfn.XLOOKUP(Patientsdetails9[[#This Row],[Patient_ID]],Financials[Patient_ID],Financials[Total_Bill_Amount])</f>
        <v>21544</v>
      </c>
      <c r="O834">
        <f>VLOOKUP(Patientsdetails9[[#This Row],[Patient_ID]],Financials[],5,FALSE)</f>
        <v>17566.26893082113</v>
      </c>
      <c r="P834">
        <f>VLOOKUP(Patientsdetails9[[#This Row],[Patient_ID]],Financials[],6,FALSE)</f>
        <v>3977.7310691788662</v>
      </c>
      <c r="Q834" t="str">
        <f>+_xlfn.XLOOKUP(Patientsdetails9[[#This Row],[Patient_ID]],Hospitalvisits[Patient_ID],Hospitalvisits[Hospital_Bed])</f>
        <v>Private Room</v>
      </c>
      <c r="R834">
        <f>_xlfn.XLOOKUP(Patientsdetails9[[#This Row],[Patient_ID]],Hospitalvisits[Patient_ID],Hospitalvisits[Doctor_ID])</f>
        <v>113</v>
      </c>
      <c r="S834" t="str">
        <f>_xlfn.XLOOKUP(Patientsdetails9[[#This Row],[Doctor ID]],Medicals[Doctor_ID],Medicals[Department])</f>
        <v>Cardiology</v>
      </c>
      <c r="T834">
        <f>_xlfn.XLOOKUP(Patientsdetails9[[#This Row],[Doctor ID]],Medicals[Doctor_ID],Medicals[Nurse_to_Patient_Ratio])</f>
        <v>16</v>
      </c>
      <c r="U834" t="str">
        <f>IFERROR(_xlfn.XLOOKUP(Patientsdetails9[[#This Row],[Patient_ID]],Emergency[Patient_ID],Emergency[ER_Visit_ID]),"No Visit")</f>
        <v>No Visit</v>
      </c>
    </row>
    <row r="835" spans="1:21">
      <c r="A835">
        <v>917</v>
      </c>
      <c r="B835" t="s">
        <v>930</v>
      </c>
      <c r="C835">
        <v>30</v>
      </c>
      <c r="D835" t="s">
        <v>12</v>
      </c>
      <c r="E835" t="s">
        <v>16</v>
      </c>
      <c r="F835">
        <v>27.68923983297973</v>
      </c>
      <c r="G835">
        <v>1</v>
      </c>
      <c r="H835">
        <v>6</v>
      </c>
      <c r="I835">
        <f>_xlfn.XLOOKUP(Patientsdetails9[[#This Row],[Patient_ID]],Hospitalvisits[Patient_ID],Hospitalvisits[Admission_Date])</f>
        <v>44593</v>
      </c>
      <c r="J835">
        <f>_xlfn.XLOOKUP(Patientsdetails9[[#This Row],[Patient_ID]],Hospitalvisits[Patient_ID],Hospitalvisits[Discharge_Date])</f>
        <v>44604</v>
      </c>
      <c r="K835">
        <f>Patientsdetails9[[#This Row],[Discharge Date]]-Patientsdetails9[[#This Row],[Admission Date]]</f>
        <v>11</v>
      </c>
      <c r="L835" t="str">
        <f>_xlfn.XLOOKUP(Patientsdetails9[[#This Row],[Patient_ID]],Hospitalvisits[Patient_ID],Hospitalvisits[Medical_Condition])</f>
        <v>Cancer</v>
      </c>
      <c r="M835" t="str">
        <f>_xlfn.XLOOKUP(Patientsdetails9[[#This Row],[Patient_ID]],Hospitalvisits[Patient_ID],Hospitalvisits[Department])</f>
        <v>Oncology</v>
      </c>
      <c r="N835">
        <f>_xlfn.XLOOKUP(Patientsdetails9[[#This Row],[Patient_ID]],Financials[Patient_ID],Financials[Total_Bill_Amount])</f>
        <v>30189</v>
      </c>
      <c r="O835">
        <f>VLOOKUP(Patientsdetails9[[#This Row],[Patient_ID]],Financials[],5,FALSE)</f>
        <v>16697.215319025559</v>
      </c>
      <c r="P835">
        <f>VLOOKUP(Patientsdetails9[[#This Row],[Patient_ID]],Financials[],6,FALSE)</f>
        <v>13491.784680974441</v>
      </c>
      <c r="Q835" t="str">
        <f>+_xlfn.XLOOKUP(Patientsdetails9[[#This Row],[Patient_ID]],Hospitalvisits[Patient_ID],Hospitalvisits[Hospital_Bed])</f>
        <v>General Ward</v>
      </c>
      <c r="R835">
        <f>_xlfn.XLOOKUP(Patientsdetails9[[#This Row],[Patient_ID]],Hospitalvisits[Patient_ID],Hospitalvisits[Doctor_ID])</f>
        <v>64</v>
      </c>
      <c r="S835" t="str">
        <f>_xlfn.XLOOKUP(Patientsdetails9[[#This Row],[Doctor ID]],Medicals[Doctor_ID],Medicals[Department])</f>
        <v>Neurology</v>
      </c>
      <c r="T835">
        <f>_xlfn.XLOOKUP(Patientsdetails9[[#This Row],[Doctor ID]],Medicals[Doctor_ID],Medicals[Nurse_to_Patient_Ratio])</f>
        <v>5</v>
      </c>
      <c r="U835">
        <f>IFERROR(_xlfn.XLOOKUP(Patientsdetails9[[#This Row],[Patient_ID]],Emergency[Patient_ID],Emergency[ER_Visit_ID]),"No Visit")</f>
        <v>172</v>
      </c>
    </row>
    <row r="836" spans="1:21">
      <c r="A836">
        <v>918</v>
      </c>
      <c r="B836" t="s">
        <v>931</v>
      </c>
      <c r="C836">
        <v>8</v>
      </c>
      <c r="D836" t="s">
        <v>9</v>
      </c>
      <c r="E836" t="s">
        <v>18</v>
      </c>
      <c r="F836">
        <v>33.994532812853393</v>
      </c>
      <c r="G836">
        <v>5</v>
      </c>
      <c r="H836">
        <v>2</v>
      </c>
      <c r="I836">
        <f>_xlfn.XLOOKUP(Patientsdetails9[[#This Row],[Patient_ID]],Hospitalvisits[Patient_ID],Hospitalvisits[Admission_Date])</f>
        <v>44577</v>
      </c>
      <c r="J836">
        <f>_xlfn.XLOOKUP(Patientsdetails9[[#This Row],[Patient_ID]],Hospitalvisits[Patient_ID],Hospitalvisits[Discharge_Date])</f>
        <v>44580</v>
      </c>
      <c r="K836">
        <f>Patientsdetails9[[#This Row],[Discharge Date]]-Patientsdetails9[[#This Row],[Admission Date]]</f>
        <v>3</v>
      </c>
      <c r="L836" t="str">
        <f>_xlfn.XLOOKUP(Patientsdetails9[[#This Row],[Patient_ID]],Hospitalvisits[Patient_ID],Hospitalvisits[Medical_Condition])</f>
        <v>Asthma</v>
      </c>
      <c r="M836" t="str">
        <f>_xlfn.XLOOKUP(Patientsdetails9[[#This Row],[Patient_ID]],Hospitalvisits[Patient_ID],Hospitalvisits[Department])</f>
        <v>Pediatrics</v>
      </c>
      <c r="N836">
        <f>_xlfn.XLOOKUP(Patientsdetails9[[#This Row],[Patient_ID]],Financials[Patient_ID],Financials[Total_Bill_Amount])</f>
        <v>7334</v>
      </c>
      <c r="O836">
        <f>VLOOKUP(Patientsdetails9[[#This Row],[Patient_ID]],Financials[],5,FALSE)</f>
        <v>4790.196795602611</v>
      </c>
      <c r="P836">
        <f>VLOOKUP(Patientsdetails9[[#This Row],[Patient_ID]],Financials[],6,FALSE)</f>
        <v>2543.803204397389</v>
      </c>
      <c r="Q836" t="str">
        <f>+_xlfn.XLOOKUP(Patientsdetails9[[#This Row],[Patient_ID]],Hospitalvisits[Patient_ID],Hospitalvisits[Hospital_Bed])</f>
        <v>ICU</v>
      </c>
      <c r="R836">
        <f>_xlfn.XLOOKUP(Patientsdetails9[[#This Row],[Patient_ID]],Hospitalvisits[Patient_ID],Hospitalvisits[Doctor_ID])</f>
        <v>183</v>
      </c>
      <c r="S836" t="str">
        <f>_xlfn.XLOOKUP(Patientsdetails9[[#This Row],[Doctor ID]],Medicals[Doctor_ID],Medicals[Department])</f>
        <v>Emergency</v>
      </c>
      <c r="T836">
        <f>_xlfn.XLOOKUP(Patientsdetails9[[#This Row],[Doctor ID]],Medicals[Doctor_ID],Medicals[Nurse_to_Patient_Ratio])</f>
        <v>30</v>
      </c>
      <c r="U836">
        <f>IFERROR(_xlfn.XLOOKUP(Patientsdetails9[[#This Row],[Patient_ID]],Emergency[Patient_ID],Emergency[ER_Visit_ID]),"No Visit")</f>
        <v>584</v>
      </c>
    </row>
    <row r="837" spans="1:21">
      <c r="A837">
        <v>919</v>
      </c>
      <c r="B837" t="s">
        <v>932</v>
      </c>
      <c r="C837">
        <v>47</v>
      </c>
      <c r="D837" t="s">
        <v>9</v>
      </c>
      <c r="E837" t="s">
        <v>16</v>
      </c>
      <c r="F837">
        <v>30.714725335118711</v>
      </c>
      <c r="G837">
        <v>4</v>
      </c>
      <c r="H837">
        <v>7</v>
      </c>
      <c r="I837">
        <f>_xlfn.XLOOKUP(Patientsdetails9[[#This Row],[Patient_ID]],Hospitalvisits[Patient_ID],Hospitalvisits[Admission_Date])</f>
        <v>45009</v>
      </c>
      <c r="J837">
        <f>_xlfn.XLOOKUP(Patientsdetails9[[#This Row],[Patient_ID]],Hospitalvisits[Patient_ID],Hospitalvisits[Discharge_Date])</f>
        <v>45015</v>
      </c>
      <c r="K837">
        <f>Patientsdetails9[[#This Row],[Discharge Date]]-Patientsdetails9[[#This Row],[Admission Date]]</f>
        <v>6</v>
      </c>
      <c r="L837" t="str">
        <f>_xlfn.XLOOKUP(Patientsdetails9[[#This Row],[Patient_ID]],Hospitalvisits[Patient_ID],Hospitalvisits[Medical_Condition])</f>
        <v>Severe Trauma</v>
      </c>
      <c r="M837" t="str">
        <f>_xlfn.XLOOKUP(Patientsdetails9[[#This Row],[Patient_ID]],Hospitalvisits[Patient_ID],Hospitalvisits[Department])</f>
        <v>Emergency</v>
      </c>
      <c r="N837">
        <f>_xlfn.XLOOKUP(Patientsdetails9[[#This Row],[Patient_ID]],Financials[Patient_ID],Financials[Total_Bill_Amount])</f>
        <v>7857</v>
      </c>
      <c r="O837">
        <f>VLOOKUP(Patientsdetails9[[#This Row],[Patient_ID]],Financials[],5,FALSE)</f>
        <v>5013.6997127409213</v>
      </c>
      <c r="P837">
        <f>VLOOKUP(Patientsdetails9[[#This Row],[Patient_ID]],Financials[],6,FALSE)</f>
        <v>2843.3002872590791</v>
      </c>
      <c r="Q837" t="str">
        <f>+_xlfn.XLOOKUP(Patientsdetails9[[#This Row],[Patient_ID]],Hospitalvisits[Patient_ID],Hospitalvisits[Hospital_Bed])</f>
        <v>Semi-Private Room</v>
      </c>
      <c r="R837">
        <f>_xlfn.XLOOKUP(Patientsdetails9[[#This Row],[Patient_ID]],Hospitalvisits[Patient_ID],Hospitalvisits[Doctor_ID])</f>
        <v>125</v>
      </c>
      <c r="S837" t="str">
        <f>_xlfn.XLOOKUP(Patientsdetails9[[#This Row],[Doctor ID]],Medicals[Doctor_ID],Medicals[Department])</f>
        <v>Cardiology</v>
      </c>
      <c r="T837">
        <f>_xlfn.XLOOKUP(Patientsdetails9[[#This Row],[Doctor ID]],Medicals[Doctor_ID],Medicals[Nurse_to_Patient_Ratio])</f>
        <v>27</v>
      </c>
      <c r="U837">
        <f>IFERROR(_xlfn.XLOOKUP(Patientsdetails9[[#This Row],[Patient_ID]],Emergency[Patient_ID],Emergency[ER_Visit_ID]),"No Visit")</f>
        <v>1015</v>
      </c>
    </row>
    <row r="838" spans="1:21">
      <c r="A838">
        <v>920</v>
      </c>
      <c r="B838" t="s">
        <v>933</v>
      </c>
      <c r="C838">
        <v>15</v>
      </c>
      <c r="D838" t="s">
        <v>9</v>
      </c>
      <c r="E838" t="s">
        <v>10</v>
      </c>
      <c r="F838">
        <v>20.25743032295064</v>
      </c>
      <c r="G838">
        <v>0</v>
      </c>
      <c r="H838">
        <v>4</v>
      </c>
      <c r="I838">
        <f>_xlfn.XLOOKUP(Patientsdetails9[[#This Row],[Patient_ID]],Hospitalvisits[Patient_ID],Hospitalvisits[Admission_Date])</f>
        <v>44881</v>
      </c>
      <c r="J838">
        <f>_xlfn.XLOOKUP(Patientsdetails9[[#This Row],[Patient_ID]],Hospitalvisits[Patient_ID],Hospitalvisits[Discharge_Date])</f>
        <v>44898</v>
      </c>
      <c r="K838">
        <f>Patientsdetails9[[#This Row],[Discharge Date]]-Patientsdetails9[[#This Row],[Admission Date]]</f>
        <v>17</v>
      </c>
      <c r="L838" t="str">
        <f>_xlfn.XLOOKUP(Patientsdetails9[[#This Row],[Patient_ID]],Hospitalvisits[Patient_ID],Hospitalvisits[Medical_Condition])</f>
        <v>Cancer</v>
      </c>
      <c r="M838" t="str">
        <f>_xlfn.XLOOKUP(Patientsdetails9[[#This Row],[Patient_ID]],Hospitalvisits[Patient_ID],Hospitalvisits[Department])</f>
        <v>Oncology</v>
      </c>
      <c r="N838">
        <f>_xlfn.XLOOKUP(Patientsdetails9[[#This Row],[Patient_ID]],Financials[Patient_ID],Financials[Total_Bill_Amount])</f>
        <v>3093</v>
      </c>
      <c r="O838">
        <f>VLOOKUP(Patientsdetails9[[#This Row],[Patient_ID]],Financials[],5,FALSE)</f>
        <v>1668.8986315864961</v>
      </c>
      <c r="P838">
        <f>VLOOKUP(Patientsdetails9[[#This Row],[Patient_ID]],Financials[],6,FALSE)</f>
        <v>1424.1013684135039</v>
      </c>
      <c r="Q838" t="str">
        <f>+_xlfn.XLOOKUP(Patientsdetails9[[#This Row],[Patient_ID]],Hospitalvisits[Patient_ID],Hospitalvisits[Hospital_Bed])</f>
        <v>ICU</v>
      </c>
      <c r="R838">
        <f>_xlfn.XLOOKUP(Patientsdetails9[[#This Row],[Patient_ID]],Hospitalvisits[Patient_ID],Hospitalvisits[Doctor_ID])</f>
        <v>177</v>
      </c>
      <c r="S838" t="str">
        <f>_xlfn.XLOOKUP(Patientsdetails9[[#This Row],[Doctor ID]],Medicals[Doctor_ID],Medicals[Department])</f>
        <v>Emergency</v>
      </c>
      <c r="T838">
        <f>_xlfn.XLOOKUP(Patientsdetails9[[#This Row],[Doctor ID]],Medicals[Doctor_ID],Medicals[Nurse_to_Patient_Ratio])</f>
        <v>18</v>
      </c>
      <c r="U838">
        <f>IFERROR(_xlfn.XLOOKUP(Patientsdetails9[[#This Row],[Patient_ID]],Emergency[Patient_ID],Emergency[ER_Visit_ID]),"No Visit")</f>
        <v>655</v>
      </c>
    </row>
    <row r="839" spans="1:21">
      <c r="A839">
        <v>921</v>
      </c>
      <c r="B839" t="s">
        <v>934</v>
      </c>
      <c r="C839">
        <v>49</v>
      </c>
      <c r="D839" t="s">
        <v>12</v>
      </c>
      <c r="E839" t="s">
        <v>16</v>
      </c>
      <c r="F839">
        <v>26.9934880147587</v>
      </c>
      <c r="G839">
        <v>0</v>
      </c>
      <c r="H839">
        <v>2</v>
      </c>
      <c r="I839">
        <f>_xlfn.XLOOKUP(Patientsdetails9[[#This Row],[Patient_ID]],Hospitalvisits[Patient_ID],Hospitalvisits[Admission_Date])</f>
        <v>44577</v>
      </c>
      <c r="J839">
        <f>_xlfn.XLOOKUP(Patientsdetails9[[#This Row],[Patient_ID]],Hospitalvisits[Patient_ID],Hospitalvisits[Discharge_Date])</f>
        <v>44589</v>
      </c>
      <c r="K839">
        <f>Patientsdetails9[[#This Row],[Discharge Date]]-Patientsdetails9[[#This Row],[Admission Date]]</f>
        <v>12</v>
      </c>
      <c r="L839" t="str">
        <f>_xlfn.XLOOKUP(Patientsdetails9[[#This Row],[Patient_ID]],Hospitalvisits[Patient_ID],Hospitalvisits[Medical_Condition])</f>
        <v>Tumor</v>
      </c>
      <c r="M839" t="str">
        <f>_xlfn.XLOOKUP(Patientsdetails9[[#This Row],[Patient_ID]],Hospitalvisits[Patient_ID],Hospitalvisits[Department])</f>
        <v>Oncology</v>
      </c>
      <c r="N839">
        <f>_xlfn.XLOOKUP(Patientsdetails9[[#This Row],[Patient_ID]],Financials[Patient_ID],Financials[Total_Bill_Amount])</f>
        <v>15379</v>
      </c>
      <c r="O839">
        <f>VLOOKUP(Patientsdetails9[[#This Row],[Patient_ID]],Financials[],5,FALSE)</f>
        <v>13082.64552599524</v>
      </c>
      <c r="P839">
        <f>VLOOKUP(Patientsdetails9[[#This Row],[Patient_ID]],Financials[],6,FALSE)</f>
        <v>2296.3544740047578</v>
      </c>
      <c r="Q839" t="str">
        <f>+_xlfn.XLOOKUP(Patientsdetails9[[#This Row],[Patient_ID]],Hospitalvisits[Patient_ID],Hospitalvisits[Hospital_Bed])</f>
        <v>ICU</v>
      </c>
      <c r="R839">
        <f>_xlfn.XLOOKUP(Patientsdetails9[[#This Row],[Patient_ID]],Hospitalvisits[Patient_ID],Hospitalvisits[Doctor_ID])</f>
        <v>97</v>
      </c>
      <c r="S839" t="str">
        <f>_xlfn.XLOOKUP(Patientsdetails9[[#This Row],[Doctor ID]],Medicals[Doctor_ID],Medicals[Department])</f>
        <v>Emergency</v>
      </c>
      <c r="T839">
        <f>_xlfn.XLOOKUP(Patientsdetails9[[#This Row],[Doctor ID]],Medicals[Doctor_ID],Medicals[Nurse_to_Patient_Ratio])</f>
        <v>15</v>
      </c>
      <c r="U839">
        <f>IFERROR(_xlfn.XLOOKUP(Patientsdetails9[[#This Row],[Patient_ID]],Emergency[Patient_ID],Emergency[ER_Visit_ID]),"No Visit")</f>
        <v>954</v>
      </c>
    </row>
    <row r="840" spans="1:21">
      <c r="A840">
        <v>922</v>
      </c>
      <c r="B840" t="s">
        <v>935</v>
      </c>
      <c r="C840">
        <v>46</v>
      </c>
      <c r="D840" t="s">
        <v>12</v>
      </c>
      <c r="E840" t="s">
        <v>18</v>
      </c>
      <c r="F840">
        <v>15.409395687020989</v>
      </c>
      <c r="G840">
        <v>5</v>
      </c>
      <c r="H840">
        <v>1</v>
      </c>
      <c r="I840">
        <f>_xlfn.XLOOKUP(Patientsdetails9[[#This Row],[Patient_ID]],Hospitalvisits[Patient_ID],Hospitalvisits[Admission_Date])</f>
        <v>44855</v>
      </c>
      <c r="J840">
        <f>_xlfn.XLOOKUP(Patientsdetails9[[#This Row],[Patient_ID]],Hospitalvisits[Patient_ID],Hospitalvisits[Discharge_Date])</f>
        <v>44862</v>
      </c>
      <c r="K840">
        <f>Patientsdetails9[[#This Row],[Discharge Date]]-Patientsdetails9[[#This Row],[Admission Date]]</f>
        <v>7</v>
      </c>
      <c r="L840" t="str">
        <f>_xlfn.XLOOKUP(Patientsdetails9[[#This Row],[Patient_ID]],Hospitalvisits[Patient_ID],Hospitalvisits[Medical_Condition])</f>
        <v>Severe Trauma</v>
      </c>
      <c r="M840" t="str">
        <f>_xlfn.XLOOKUP(Patientsdetails9[[#This Row],[Patient_ID]],Hospitalvisits[Patient_ID],Hospitalvisits[Department])</f>
        <v>Emergency</v>
      </c>
      <c r="N840">
        <f>_xlfn.XLOOKUP(Patientsdetails9[[#This Row],[Patient_ID]],Financials[Patient_ID],Financials[Total_Bill_Amount])</f>
        <v>15247</v>
      </c>
      <c r="O840">
        <f>VLOOKUP(Patientsdetails9[[#This Row],[Patient_ID]],Financials[],5,FALSE)</f>
        <v>12142.976410575189</v>
      </c>
      <c r="P840">
        <f>VLOOKUP(Patientsdetails9[[#This Row],[Patient_ID]],Financials[],6,FALSE)</f>
        <v>3104.023589424809</v>
      </c>
      <c r="Q840" t="str">
        <f>+_xlfn.XLOOKUP(Patientsdetails9[[#This Row],[Patient_ID]],Hospitalvisits[Patient_ID],Hospitalvisits[Hospital_Bed])</f>
        <v>ICU</v>
      </c>
      <c r="R840">
        <f>_xlfn.XLOOKUP(Patientsdetails9[[#This Row],[Patient_ID]],Hospitalvisits[Patient_ID],Hospitalvisits[Doctor_ID])</f>
        <v>183</v>
      </c>
      <c r="S840" t="str">
        <f>_xlfn.XLOOKUP(Patientsdetails9[[#This Row],[Doctor ID]],Medicals[Doctor_ID],Medicals[Department])</f>
        <v>Emergency</v>
      </c>
      <c r="T840">
        <f>_xlfn.XLOOKUP(Patientsdetails9[[#This Row],[Doctor ID]],Medicals[Doctor_ID],Medicals[Nurse_to_Patient_Ratio])</f>
        <v>30</v>
      </c>
      <c r="U840" t="str">
        <f>IFERROR(_xlfn.XLOOKUP(Patientsdetails9[[#This Row],[Patient_ID]],Emergency[Patient_ID],Emergency[ER_Visit_ID]),"No Visit")</f>
        <v>No Visit</v>
      </c>
    </row>
    <row r="841" spans="1:21">
      <c r="A841">
        <v>924</v>
      </c>
      <c r="B841" t="s">
        <v>937</v>
      </c>
      <c r="C841">
        <v>25</v>
      </c>
      <c r="D841" t="s">
        <v>9</v>
      </c>
      <c r="E841" t="s">
        <v>13</v>
      </c>
      <c r="F841">
        <v>33.486155951225477</v>
      </c>
      <c r="G841">
        <v>1</v>
      </c>
      <c r="H841">
        <v>8</v>
      </c>
      <c r="I841">
        <f>_xlfn.XLOOKUP(Patientsdetails9[[#This Row],[Patient_ID]],Hospitalvisits[Patient_ID],Hospitalvisits[Admission_Date])</f>
        <v>44948</v>
      </c>
      <c r="J841">
        <f>_xlfn.XLOOKUP(Patientsdetails9[[#This Row],[Patient_ID]],Hospitalvisits[Patient_ID],Hospitalvisits[Discharge_Date])</f>
        <v>44954</v>
      </c>
      <c r="K841">
        <f>Patientsdetails9[[#This Row],[Discharge Date]]-Patientsdetails9[[#This Row],[Admission Date]]</f>
        <v>6</v>
      </c>
      <c r="L841" t="str">
        <f>_xlfn.XLOOKUP(Patientsdetails9[[#This Row],[Patient_ID]],Hospitalvisits[Patient_ID],Hospitalvisits[Medical_Condition])</f>
        <v>Severe Trauma</v>
      </c>
      <c r="M841" t="str">
        <f>_xlfn.XLOOKUP(Patientsdetails9[[#This Row],[Patient_ID]],Hospitalvisits[Patient_ID],Hospitalvisits[Department])</f>
        <v>Emergency</v>
      </c>
      <c r="N841">
        <f>_xlfn.XLOOKUP(Patientsdetails9[[#This Row],[Patient_ID]],Financials[Patient_ID],Financials[Total_Bill_Amount])</f>
        <v>8044</v>
      </c>
      <c r="O841">
        <f>VLOOKUP(Patientsdetails9[[#This Row],[Patient_ID]],Financials[],5,FALSE)</f>
        <v>6328.0276793628454</v>
      </c>
      <c r="P841">
        <f>VLOOKUP(Patientsdetails9[[#This Row],[Patient_ID]],Financials[],6,FALSE)</f>
        <v>1715.972320637155</v>
      </c>
      <c r="Q841" t="str">
        <f>+_xlfn.XLOOKUP(Patientsdetails9[[#This Row],[Patient_ID]],Hospitalvisits[Patient_ID],Hospitalvisits[Hospital_Bed])</f>
        <v>Private Room</v>
      </c>
      <c r="R841">
        <f>_xlfn.XLOOKUP(Patientsdetails9[[#This Row],[Patient_ID]],Hospitalvisits[Patient_ID],Hospitalvisits[Doctor_ID])</f>
        <v>71</v>
      </c>
      <c r="S841" t="str">
        <f>_xlfn.XLOOKUP(Patientsdetails9[[#This Row],[Doctor ID]],Medicals[Doctor_ID],Medicals[Department])</f>
        <v>Emergency</v>
      </c>
      <c r="T841">
        <f>_xlfn.XLOOKUP(Patientsdetails9[[#This Row],[Doctor ID]],Medicals[Doctor_ID],Medicals[Nurse_to_Patient_Ratio])</f>
        <v>18</v>
      </c>
      <c r="U841">
        <f>IFERROR(_xlfn.XLOOKUP(Patientsdetails9[[#This Row],[Patient_ID]],Emergency[Patient_ID],Emergency[ER_Visit_ID]),"No Visit")</f>
        <v>1248</v>
      </c>
    </row>
    <row r="842" spans="1:21">
      <c r="A842">
        <v>926</v>
      </c>
      <c r="B842" t="s">
        <v>939</v>
      </c>
      <c r="C842">
        <v>65</v>
      </c>
      <c r="D842" t="s">
        <v>9</v>
      </c>
      <c r="E842" t="s">
        <v>16</v>
      </c>
      <c r="F842">
        <v>32.119144389867003</v>
      </c>
      <c r="G842">
        <v>0</v>
      </c>
      <c r="H842">
        <v>7</v>
      </c>
      <c r="I842">
        <f>_xlfn.XLOOKUP(Patientsdetails9[[#This Row],[Patient_ID]],Hospitalvisits[Patient_ID],Hospitalvisits[Admission_Date])</f>
        <v>44776</v>
      </c>
      <c r="J842">
        <f>_xlfn.XLOOKUP(Patientsdetails9[[#This Row],[Patient_ID]],Hospitalvisits[Patient_ID],Hospitalvisits[Discharge_Date])</f>
        <v>44781</v>
      </c>
      <c r="K842">
        <f>Patientsdetails9[[#This Row],[Discharge Date]]-Patientsdetails9[[#This Row],[Admission Date]]</f>
        <v>5</v>
      </c>
      <c r="L842" t="str">
        <f>_xlfn.XLOOKUP(Patientsdetails9[[#This Row],[Patient_ID]],Hospitalvisits[Patient_ID],Hospitalvisits[Medical_Condition])</f>
        <v>Hypertension</v>
      </c>
      <c r="M842" t="str">
        <f>_xlfn.XLOOKUP(Patientsdetails9[[#This Row],[Patient_ID]],Hospitalvisits[Patient_ID],Hospitalvisits[Department])</f>
        <v>Cardiology</v>
      </c>
      <c r="N842">
        <f>_xlfn.XLOOKUP(Patientsdetails9[[#This Row],[Patient_ID]],Financials[Patient_ID],Financials[Total_Bill_Amount])</f>
        <v>29444</v>
      </c>
      <c r="O842">
        <f>VLOOKUP(Patientsdetails9[[#This Row],[Patient_ID]],Financials[],5,FALSE)</f>
        <v>25565.196902431398</v>
      </c>
      <c r="P842">
        <f>VLOOKUP(Patientsdetails9[[#This Row],[Patient_ID]],Financials[],6,FALSE)</f>
        <v>3878.803097568602</v>
      </c>
      <c r="Q842" t="str">
        <f>+_xlfn.XLOOKUP(Patientsdetails9[[#This Row],[Patient_ID]],Hospitalvisits[Patient_ID],Hospitalvisits[Hospital_Bed])</f>
        <v>Private Room</v>
      </c>
      <c r="R842">
        <f>_xlfn.XLOOKUP(Patientsdetails9[[#This Row],[Patient_ID]],Hospitalvisits[Patient_ID],Hospitalvisits[Doctor_ID])</f>
        <v>44</v>
      </c>
      <c r="S842" t="str">
        <f>_xlfn.XLOOKUP(Patientsdetails9[[#This Row],[Doctor ID]],Medicals[Doctor_ID],Medicals[Department])</f>
        <v>Emergency</v>
      </c>
      <c r="T842">
        <f>_xlfn.XLOOKUP(Patientsdetails9[[#This Row],[Doctor ID]],Medicals[Doctor_ID],Medicals[Nurse_to_Patient_Ratio])</f>
        <v>23</v>
      </c>
      <c r="U842">
        <f>IFERROR(_xlfn.XLOOKUP(Patientsdetails9[[#This Row],[Patient_ID]],Emergency[Patient_ID],Emergency[ER_Visit_ID]),"No Visit")</f>
        <v>801</v>
      </c>
    </row>
    <row r="843" spans="1:21">
      <c r="A843">
        <v>927</v>
      </c>
      <c r="B843" t="s">
        <v>940</v>
      </c>
      <c r="C843">
        <v>4</v>
      </c>
      <c r="D843" t="s">
        <v>9</v>
      </c>
      <c r="E843" t="s">
        <v>13</v>
      </c>
      <c r="F843">
        <v>25.564211591720319</v>
      </c>
      <c r="G843">
        <v>3</v>
      </c>
      <c r="H843">
        <v>5</v>
      </c>
      <c r="I843">
        <f>_xlfn.XLOOKUP(Patientsdetails9[[#This Row],[Patient_ID]],Hospitalvisits[Patient_ID],Hospitalvisits[Admission_Date])</f>
        <v>44744</v>
      </c>
      <c r="J843">
        <f>_xlfn.XLOOKUP(Patientsdetails9[[#This Row],[Patient_ID]],Hospitalvisits[Patient_ID],Hospitalvisits[Discharge_Date])</f>
        <v>44752</v>
      </c>
      <c r="K843">
        <f>Patientsdetails9[[#This Row],[Discharge Date]]-Patientsdetails9[[#This Row],[Admission Date]]</f>
        <v>8</v>
      </c>
      <c r="L843" t="str">
        <f>_xlfn.XLOOKUP(Patientsdetails9[[#This Row],[Patient_ID]],Hospitalvisits[Patient_ID],Hospitalvisits[Medical_Condition])</f>
        <v>Internal Bleeding</v>
      </c>
      <c r="M843" t="str">
        <f>_xlfn.XLOOKUP(Patientsdetails9[[#This Row],[Patient_ID]],Hospitalvisits[Patient_ID],Hospitalvisits[Department])</f>
        <v>Emergency</v>
      </c>
      <c r="N843">
        <f>_xlfn.XLOOKUP(Patientsdetails9[[#This Row],[Patient_ID]],Financials[Patient_ID],Financials[Total_Bill_Amount])</f>
        <v>7668</v>
      </c>
      <c r="O843">
        <f>VLOOKUP(Patientsdetails9[[#This Row],[Patient_ID]],Financials[],5,FALSE)</f>
        <v>6797.1954445862493</v>
      </c>
      <c r="P843">
        <f>VLOOKUP(Patientsdetails9[[#This Row],[Patient_ID]],Financials[],6,FALSE)</f>
        <v>870.80455541375068</v>
      </c>
      <c r="Q843" t="str">
        <f>+_xlfn.XLOOKUP(Patientsdetails9[[#This Row],[Patient_ID]],Hospitalvisits[Patient_ID],Hospitalvisits[Hospital_Bed])</f>
        <v>ICU</v>
      </c>
      <c r="R843">
        <f>_xlfn.XLOOKUP(Patientsdetails9[[#This Row],[Patient_ID]],Hospitalvisits[Patient_ID],Hospitalvisits[Doctor_ID])</f>
        <v>136</v>
      </c>
      <c r="S843" t="str">
        <f>_xlfn.XLOOKUP(Patientsdetails9[[#This Row],[Doctor ID]],Medicals[Doctor_ID],Medicals[Department])</f>
        <v>Neurology</v>
      </c>
      <c r="T843">
        <f>_xlfn.XLOOKUP(Patientsdetails9[[#This Row],[Doctor ID]],Medicals[Doctor_ID],Medicals[Nurse_to_Patient_Ratio])</f>
        <v>11</v>
      </c>
      <c r="U843">
        <f>IFERROR(_xlfn.XLOOKUP(Patientsdetails9[[#This Row],[Patient_ID]],Emergency[Patient_ID],Emergency[ER_Visit_ID]),"No Visit")</f>
        <v>20</v>
      </c>
    </row>
    <row r="844" spans="1:21">
      <c r="A844">
        <v>928</v>
      </c>
      <c r="B844" t="s">
        <v>941</v>
      </c>
      <c r="C844">
        <v>68</v>
      </c>
      <c r="D844" t="s">
        <v>12</v>
      </c>
      <c r="E844" t="s">
        <v>18</v>
      </c>
      <c r="F844">
        <v>23.136630821543569</v>
      </c>
      <c r="G844">
        <v>5</v>
      </c>
      <c r="H844">
        <v>9</v>
      </c>
      <c r="I844">
        <f>_xlfn.XLOOKUP(Patientsdetails9[[#This Row],[Patient_ID]],Hospitalvisits[Patient_ID],Hospitalvisits[Admission_Date])</f>
        <v>45308</v>
      </c>
      <c r="J844">
        <f>_xlfn.XLOOKUP(Patientsdetails9[[#This Row],[Patient_ID]],Hospitalvisits[Patient_ID],Hospitalvisits[Discharge_Date])</f>
        <v>45311</v>
      </c>
      <c r="K844">
        <f>Patientsdetails9[[#This Row],[Discharge Date]]-Patientsdetails9[[#This Row],[Admission Date]]</f>
        <v>3</v>
      </c>
      <c r="L844" t="str">
        <f>_xlfn.XLOOKUP(Patientsdetails9[[#This Row],[Patient_ID]],Hospitalvisits[Patient_ID],Hospitalvisits[Medical_Condition])</f>
        <v>Asthma</v>
      </c>
      <c r="M844" t="str">
        <f>_xlfn.XLOOKUP(Patientsdetails9[[#This Row],[Patient_ID]],Hospitalvisits[Patient_ID],Hospitalvisits[Department])</f>
        <v>Pediatrics</v>
      </c>
      <c r="N844">
        <f>_xlfn.XLOOKUP(Patientsdetails9[[#This Row],[Patient_ID]],Financials[Patient_ID],Financials[Total_Bill_Amount])</f>
        <v>16211</v>
      </c>
      <c r="O844">
        <f>VLOOKUP(Patientsdetails9[[#This Row],[Patient_ID]],Financials[],5,FALSE)</f>
        <v>10931.731364111451</v>
      </c>
      <c r="P844">
        <f>VLOOKUP(Patientsdetails9[[#This Row],[Patient_ID]],Financials[],6,FALSE)</f>
        <v>5279.2686358885549</v>
      </c>
      <c r="Q844" t="str">
        <f>+_xlfn.XLOOKUP(Patientsdetails9[[#This Row],[Patient_ID]],Hospitalvisits[Patient_ID],Hospitalvisits[Hospital_Bed])</f>
        <v>Private Room</v>
      </c>
      <c r="R844">
        <f>_xlfn.XLOOKUP(Patientsdetails9[[#This Row],[Patient_ID]],Hospitalvisits[Patient_ID],Hospitalvisits[Doctor_ID])</f>
        <v>153</v>
      </c>
      <c r="S844" t="str">
        <f>_xlfn.XLOOKUP(Patientsdetails9[[#This Row],[Doctor ID]],Medicals[Doctor_ID],Medicals[Department])</f>
        <v>Neurology</v>
      </c>
      <c r="T844">
        <f>_xlfn.XLOOKUP(Patientsdetails9[[#This Row],[Doctor ID]],Medicals[Doctor_ID],Medicals[Nurse_to_Patient_Ratio])</f>
        <v>26</v>
      </c>
      <c r="U844" t="str">
        <f>IFERROR(_xlfn.XLOOKUP(Patientsdetails9[[#This Row],[Patient_ID]],Emergency[Patient_ID],Emergency[ER_Visit_ID]),"No Visit")</f>
        <v>No Visit</v>
      </c>
    </row>
    <row r="845" spans="1:21">
      <c r="A845">
        <v>929</v>
      </c>
      <c r="B845" t="s">
        <v>942</v>
      </c>
      <c r="C845">
        <v>46</v>
      </c>
      <c r="D845" t="s">
        <v>12</v>
      </c>
      <c r="E845" t="s">
        <v>13</v>
      </c>
      <c r="F845">
        <v>24.790235259122198</v>
      </c>
      <c r="G845">
        <v>2</v>
      </c>
      <c r="H845">
        <v>7</v>
      </c>
      <c r="I845">
        <f>_xlfn.XLOOKUP(Patientsdetails9[[#This Row],[Patient_ID]],Hospitalvisits[Patient_ID],Hospitalvisits[Admission_Date])</f>
        <v>44625</v>
      </c>
      <c r="J845">
        <f>_xlfn.XLOOKUP(Patientsdetails9[[#This Row],[Patient_ID]],Hospitalvisits[Patient_ID],Hospitalvisits[Discharge_Date])</f>
        <v>44645</v>
      </c>
      <c r="K845">
        <f>Patientsdetails9[[#This Row],[Discharge Date]]-Patientsdetails9[[#This Row],[Admission Date]]</f>
        <v>20</v>
      </c>
      <c r="L845" t="str">
        <f>_xlfn.XLOOKUP(Patientsdetails9[[#This Row],[Patient_ID]],Hospitalvisits[Patient_ID],Hospitalvisits[Medical_Condition])</f>
        <v>Cancer</v>
      </c>
      <c r="M845" t="str">
        <f>_xlfn.XLOOKUP(Patientsdetails9[[#This Row],[Patient_ID]],Hospitalvisits[Patient_ID],Hospitalvisits[Department])</f>
        <v>Oncology</v>
      </c>
      <c r="N845">
        <f>_xlfn.XLOOKUP(Patientsdetails9[[#This Row],[Patient_ID]],Financials[Patient_ID],Financials[Total_Bill_Amount])</f>
        <v>23094</v>
      </c>
      <c r="O845">
        <f>VLOOKUP(Patientsdetails9[[#This Row],[Patient_ID]],Financials[],5,FALSE)</f>
        <v>19313.478226790481</v>
      </c>
      <c r="P845">
        <f>VLOOKUP(Patientsdetails9[[#This Row],[Patient_ID]],Financials[],6,FALSE)</f>
        <v>3780.5217732095148</v>
      </c>
      <c r="Q845" t="str">
        <f>+_xlfn.XLOOKUP(Patientsdetails9[[#This Row],[Patient_ID]],Hospitalvisits[Patient_ID],Hospitalvisits[Hospital_Bed])</f>
        <v>General Ward</v>
      </c>
      <c r="R845">
        <f>_xlfn.XLOOKUP(Patientsdetails9[[#This Row],[Patient_ID]],Hospitalvisits[Patient_ID],Hospitalvisits[Doctor_ID])</f>
        <v>155</v>
      </c>
      <c r="S845" t="str">
        <f>_xlfn.XLOOKUP(Patientsdetails9[[#This Row],[Doctor ID]],Medicals[Doctor_ID],Medicals[Department])</f>
        <v>Neurology</v>
      </c>
      <c r="T845">
        <f>_xlfn.XLOOKUP(Patientsdetails9[[#This Row],[Doctor ID]],Medicals[Doctor_ID],Medicals[Nurse_to_Patient_Ratio])</f>
        <v>12</v>
      </c>
      <c r="U845">
        <f>IFERROR(_xlfn.XLOOKUP(Patientsdetails9[[#This Row],[Patient_ID]],Emergency[Patient_ID],Emergency[ER_Visit_ID]),"No Visit")</f>
        <v>69</v>
      </c>
    </row>
    <row r="846" spans="1:21">
      <c r="A846">
        <v>930</v>
      </c>
      <c r="B846" t="s">
        <v>943</v>
      </c>
      <c r="C846">
        <v>81</v>
      </c>
      <c r="D846" t="s">
        <v>9</v>
      </c>
      <c r="E846" t="s">
        <v>10</v>
      </c>
      <c r="F846">
        <v>36.086658392412133</v>
      </c>
      <c r="G846">
        <v>5</v>
      </c>
      <c r="H846">
        <v>4</v>
      </c>
      <c r="I846">
        <f>_xlfn.XLOOKUP(Patientsdetails9[[#This Row],[Patient_ID]],Hospitalvisits[Patient_ID],Hospitalvisits[Admission_Date])</f>
        <v>44618</v>
      </c>
      <c r="J846">
        <f>_xlfn.XLOOKUP(Patientsdetails9[[#This Row],[Patient_ID]],Hospitalvisits[Patient_ID],Hospitalvisits[Discharge_Date])</f>
        <v>44634</v>
      </c>
      <c r="K846">
        <f>Patientsdetails9[[#This Row],[Discharge Date]]-Patientsdetails9[[#This Row],[Admission Date]]</f>
        <v>16</v>
      </c>
      <c r="L846" t="str">
        <f>_xlfn.XLOOKUP(Patientsdetails9[[#This Row],[Patient_ID]],Hospitalvisits[Patient_ID],Hospitalvisits[Medical_Condition])</f>
        <v>Tumor</v>
      </c>
      <c r="M846" t="str">
        <f>_xlfn.XLOOKUP(Patientsdetails9[[#This Row],[Patient_ID]],Hospitalvisits[Patient_ID],Hospitalvisits[Department])</f>
        <v>Oncology</v>
      </c>
      <c r="N846">
        <f>_xlfn.XLOOKUP(Patientsdetails9[[#This Row],[Patient_ID]],Financials[Patient_ID],Financials[Total_Bill_Amount])</f>
        <v>10108</v>
      </c>
      <c r="O846">
        <f>VLOOKUP(Patientsdetails9[[#This Row],[Patient_ID]],Financials[],5,FALSE)</f>
        <v>6626.7275150654286</v>
      </c>
      <c r="P846">
        <f>VLOOKUP(Patientsdetails9[[#This Row],[Patient_ID]],Financials[],6,FALSE)</f>
        <v>3481.2724849345709</v>
      </c>
      <c r="Q846" t="str">
        <f>+_xlfn.XLOOKUP(Patientsdetails9[[#This Row],[Patient_ID]],Hospitalvisits[Patient_ID],Hospitalvisits[Hospital_Bed])</f>
        <v>Semi-Private Room</v>
      </c>
      <c r="R846">
        <f>_xlfn.XLOOKUP(Patientsdetails9[[#This Row],[Patient_ID]],Hospitalvisits[Patient_ID],Hospitalvisits[Doctor_ID])</f>
        <v>57</v>
      </c>
      <c r="S846" t="str">
        <f>_xlfn.XLOOKUP(Patientsdetails9[[#This Row],[Doctor ID]],Medicals[Doctor_ID],Medicals[Department])</f>
        <v>Pediatrics</v>
      </c>
      <c r="T846">
        <f>_xlfn.XLOOKUP(Patientsdetails9[[#This Row],[Doctor ID]],Medicals[Doctor_ID],Medicals[Nurse_to_Patient_Ratio])</f>
        <v>7</v>
      </c>
      <c r="U846">
        <f>IFERROR(_xlfn.XLOOKUP(Patientsdetails9[[#This Row],[Patient_ID]],Emergency[Patient_ID],Emergency[ER_Visit_ID]),"No Visit")</f>
        <v>199</v>
      </c>
    </row>
    <row r="847" spans="1:21">
      <c r="A847">
        <v>931</v>
      </c>
      <c r="B847" t="s">
        <v>944</v>
      </c>
      <c r="C847">
        <v>39</v>
      </c>
      <c r="D847" t="s">
        <v>9</v>
      </c>
      <c r="E847" t="s">
        <v>13</v>
      </c>
      <c r="F847">
        <v>18.246270430099749</v>
      </c>
      <c r="G847">
        <v>5</v>
      </c>
      <c r="H847">
        <v>6</v>
      </c>
      <c r="I847">
        <f>_xlfn.XLOOKUP(Patientsdetails9[[#This Row],[Patient_ID]],Hospitalvisits[Patient_ID],Hospitalvisits[Admission_Date])</f>
        <v>44632</v>
      </c>
      <c r="J847">
        <f>_xlfn.XLOOKUP(Patientsdetails9[[#This Row],[Patient_ID]],Hospitalvisits[Patient_ID],Hospitalvisits[Discharge_Date])</f>
        <v>44640</v>
      </c>
      <c r="K847">
        <f>Patientsdetails9[[#This Row],[Discharge Date]]-Patientsdetails9[[#This Row],[Admission Date]]</f>
        <v>8</v>
      </c>
      <c r="L847" t="str">
        <f>_xlfn.XLOOKUP(Patientsdetails9[[#This Row],[Patient_ID]],Hospitalvisits[Patient_ID],Hospitalvisits[Medical_Condition])</f>
        <v>Internal Bleeding</v>
      </c>
      <c r="M847" t="str">
        <f>_xlfn.XLOOKUP(Patientsdetails9[[#This Row],[Patient_ID]],Hospitalvisits[Patient_ID],Hospitalvisits[Department])</f>
        <v>Emergency</v>
      </c>
      <c r="N847">
        <f>_xlfn.XLOOKUP(Patientsdetails9[[#This Row],[Patient_ID]],Financials[Patient_ID],Financials[Total_Bill_Amount])</f>
        <v>27388</v>
      </c>
      <c r="O847">
        <f>VLOOKUP(Patientsdetails9[[#This Row],[Patient_ID]],Financials[],5,FALSE)</f>
        <v>23096.970783992099</v>
      </c>
      <c r="P847">
        <f>VLOOKUP(Patientsdetails9[[#This Row],[Patient_ID]],Financials[],6,FALSE)</f>
        <v>4291.0292160079043</v>
      </c>
      <c r="Q847" t="str">
        <f>+_xlfn.XLOOKUP(Patientsdetails9[[#This Row],[Patient_ID]],Hospitalvisits[Patient_ID],Hospitalvisits[Hospital_Bed])</f>
        <v>ICU</v>
      </c>
      <c r="R847">
        <f>_xlfn.XLOOKUP(Patientsdetails9[[#This Row],[Patient_ID]],Hospitalvisits[Patient_ID],Hospitalvisits[Doctor_ID])</f>
        <v>107</v>
      </c>
      <c r="S847" t="str">
        <f>_xlfn.XLOOKUP(Patientsdetails9[[#This Row],[Doctor ID]],Medicals[Doctor_ID],Medicals[Department])</f>
        <v>Neurology</v>
      </c>
      <c r="T847">
        <f>_xlfn.XLOOKUP(Patientsdetails9[[#This Row],[Doctor ID]],Medicals[Doctor_ID],Medicals[Nurse_to_Patient_Ratio])</f>
        <v>24</v>
      </c>
      <c r="U847">
        <f>IFERROR(_xlfn.XLOOKUP(Patientsdetails9[[#This Row],[Patient_ID]],Emergency[Patient_ID],Emergency[ER_Visit_ID]),"No Visit")</f>
        <v>1335</v>
      </c>
    </row>
    <row r="848" spans="1:21">
      <c r="A848">
        <v>932</v>
      </c>
      <c r="B848" t="s">
        <v>945</v>
      </c>
      <c r="C848">
        <v>33</v>
      </c>
      <c r="D848" t="s">
        <v>9</v>
      </c>
      <c r="E848" t="s">
        <v>10</v>
      </c>
      <c r="F848">
        <v>23.771534434535159</v>
      </c>
      <c r="G848">
        <v>4</v>
      </c>
      <c r="H848">
        <v>10</v>
      </c>
      <c r="I848">
        <f>_xlfn.XLOOKUP(Patientsdetails9[[#This Row],[Patient_ID]],Hospitalvisits[Patient_ID],Hospitalvisits[Admission_Date])</f>
        <v>44994</v>
      </c>
      <c r="J848">
        <f>_xlfn.XLOOKUP(Patientsdetails9[[#This Row],[Patient_ID]],Hospitalvisits[Patient_ID],Hospitalvisits[Discharge_Date])</f>
        <v>44999</v>
      </c>
      <c r="K848">
        <f>Patientsdetails9[[#This Row],[Discharge Date]]-Patientsdetails9[[#This Row],[Admission Date]]</f>
        <v>5</v>
      </c>
      <c r="L848" t="str">
        <f>_xlfn.XLOOKUP(Patientsdetails9[[#This Row],[Patient_ID]],Hospitalvisits[Patient_ID],Hospitalvisits[Medical_Condition])</f>
        <v>Hypertension</v>
      </c>
      <c r="M848" t="str">
        <f>_xlfn.XLOOKUP(Patientsdetails9[[#This Row],[Patient_ID]],Hospitalvisits[Patient_ID],Hospitalvisits[Department])</f>
        <v>Cardiology</v>
      </c>
      <c r="N848">
        <f>_xlfn.XLOOKUP(Patientsdetails9[[#This Row],[Patient_ID]],Financials[Patient_ID],Financials[Total_Bill_Amount])</f>
        <v>25716</v>
      </c>
      <c r="O848">
        <f>VLOOKUP(Patientsdetails9[[#This Row],[Patient_ID]],Financials[],5,FALSE)</f>
        <v>16159.587097562469</v>
      </c>
      <c r="P848">
        <f>VLOOKUP(Patientsdetails9[[#This Row],[Patient_ID]],Financials[],6,FALSE)</f>
        <v>9556.4129024375306</v>
      </c>
      <c r="Q848" t="str">
        <f>+_xlfn.XLOOKUP(Patientsdetails9[[#This Row],[Patient_ID]],Hospitalvisits[Patient_ID],Hospitalvisits[Hospital_Bed])</f>
        <v>General Ward</v>
      </c>
      <c r="R848">
        <f>_xlfn.XLOOKUP(Patientsdetails9[[#This Row],[Patient_ID]],Hospitalvisits[Patient_ID],Hospitalvisits[Doctor_ID])</f>
        <v>132</v>
      </c>
      <c r="S848" t="str">
        <f>_xlfn.XLOOKUP(Patientsdetails9[[#This Row],[Doctor ID]],Medicals[Doctor_ID],Medicals[Department])</f>
        <v>Emergency</v>
      </c>
      <c r="T848">
        <f>_xlfn.XLOOKUP(Patientsdetails9[[#This Row],[Doctor ID]],Medicals[Doctor_ID],Medicals[Nurse_to_Patient_Ratio])</f>
        <v>14</v>
      </c>
      <c r="U848" t="str">
        <f>IFERROR(_xlfn.XLOOKUP(Patientsdetails9[[#This Row],[Patient_ID]],Emergency[Patient_ID],Emergency[ER_Visit_ID]),"No Visit")</f>
        <v>No Visit</v>
      </c>
    </row>
    <row r="849" spans="1:21">
      <c r="A849">
        <v>933</v>
      </c>
      <c r="B849" t="s">
        <v>946</v>
      </c>
      <c r="C849">
        <v>35</v>
      </c>
      <c r="D849" t="s">
        <v>12</v>
      </c>
      <c r="E849" t="s">
        <v>13</v>
      </c>
      <c r="F849">
        <v>28.068254592499489</v>
      </c>
      <c r="G849">
        <v>3</v>
      </c>
      <c r="H849">
        <v>1</v>
      </c>
      <c r="I849">
        <f>_xlfn.XLOOKUP(Patientsdetails9[[#This Row],[Patient_ID]],Hospitalvisits[Patient_ID],Hospitalvisits[Admission_Date])</f>
        <v>44580</v>
      </c>
      <c r="J849">
        <f>_xlfn.XLOOKUP(Patientsdetails9[[#This Row],[Patient_ID]],Hospitalvisits[Patient_ID],Hospitalvisits[Discharge_Date])</f>
        <v>44582</v>
      </c>
      <c r="K849">
        <f>Patientsdetails9[[#This Row],[Discharge Date]]-Patientsdetails9[[#This Row],[Admission Date]]</f>
        <v>2</v>
      </c>
      <c r="L849" t="str">
        <f>_xlfn.XLOOKUP(Patientsdetails9[[#This Row],[Patient_ID]],Hospitalvisits[Patient_ID],Hospitalvisits[Medical_Condition])</f>
        <v>Arthritis</v>
      </c>
      <c r="M849" t="str">
        <f>_xlfn.XLOOKUP(Patientsdetails9[[#This Row],[Patient_ID]],Hospitalvisits[Patient_ID],Hospitalvisits[Department])</f>
        <v>Orthopedics</v>
      </c>
      <c r="N849">
        <f>_xlfn.XLOOKUP(Patientsdetails9[[#This Row],[Patient_ID]],Financials[Patient_ID],Financials[Total_Bill_Amount])</f>
        <v>26749</v>
      </c>
      <c r="O849">
        <f>VLOOKUP(Patientsdetails9[[#This Row],[Patient_ID]],Financials[],5,FALSE)</f>
        <v>14254.800776284301</v>
      </c>
      <c r="P849">
        <f>VLOOKUP(Patientsdetails9[[#This Row],[Patient_ID]],Financials[],6,FALSE)</f>
        <v>12494.199223715699</v>
      </c>
      <c r="Q849" t="str">
        <f>+_xlfn.XLOOKUP(Patientsdetails9[[#This Row],[Patient_ID]],Hospitalvisits[Patient_ID],Hospitalvisits[Hospital_Bed])</f>
        <v>General Ward</v>
      </c>
      <c r="R849">
        <f>_xlfn.XLOOKUP(Patientsdetails9[[#This Row],[Patient_ID]],Hospitalvisits[Patient_ID],Hospitalvisits[Doctor_ID])</f>
        <v>75</v>
      </c>
      <c r="S849" t="str">
        <f>_xlfn.XLOOKUP(Patientsdetails9[[#This Row],[Doctor ID]],Medicals[Doctor_ID],Medicals[Department])</f>
        <v>Emergency</v>
      </c>
      <c r="T849">
        <f>_xlfn.XLOOKUP(Patientsdetails9[[#This Row],[Doctor ID]],Medicals[Doctor_ID],Medicals[Nurse_to_Patient_Ratio])</f>
        <v>10</v>
      </c>
      <c r="U849">
        <f>IFERROR(_xlfn.XLOOKUP(Patientsdetails9[[#This Row],[Patient_ID]],Emergency[Patient_ID],Emergency[ER_Visit_ID]),"No Visit")</f>
        <v>248</v>
      </c>
    </row>
    <row r="850" spans="1:21">
      <c r="A850">
        <v>934</v>
      </c>
      <c r="B850" t="s">
        <v>947</v>
      </c>
      <c r="C850">
        <v>80</v>
      </c>
      <c r="D850" t="s">
        <v>12</v>
      </c>
      <c r="E850" t="s">
        <v>10</v>
      </c>
      <c r="F850">
        <v>15.84706575636385</v>
      </c>
      <c r="G850">
        <v>1</v>
      </c>
      <c r="H850">
        <v>4</v>
      </c>
      <c r="I850">
        <f>_xlfn.XLOOKUP(Patientsdetails9[[#This Row],[Patient_ID]],Hospitalvisits[Patient_ID],Hospitalvisits[Admission_Date])</f>
        <v>44826</v>
      </c>
      <c r="J850">
        <f>_xlfn.XLOOKUP(Patientsdetails9[[#This Row],[Patient_ID]],Hospitalvisits[Patient_ID],Hospitalvisits[Discharge_Date])</f>
        <v>44831</v>
      </c>
      <c r="K850">
        <f>Patientsdetails9[[#This Row],[Discharge Date]]-Patientsdetails9[[#This Row],[Admission Date]]</f>
        <v>5</v>
      </c>
      <c r="L850" t="str">
        <f>_xlfn.XLOOKUP(Patientsdetails9[[#This Row],[Patient_ID]],Hospitalvisits[Patient_ID],Hospitalvisits[Medical_Condition])</f>
        <v>Stroke</v>
      </c>
      <c r="M850" t="str">
        <f>_xlfn.XLOOKUP(Patientsdetails9[[#This Row],[Patient_ID]],Hospitalvisits[Patient_ID],Hospitalvisits[Department])</f>
        <v>Neurology</v>
      </c>
      <c r="N850">
        <f>_xlfn.XLOOKUP(Patientsdetails9[[#This Row],[Patient_ID]],Financials[Patient_ID],Financials[Total_Bill_Amount])</f>
        <v>16424</v>
      </c>
      <c r="O850">
        <f>VLOOKUP(Patientsdetails9[[#This Row],[Patient_ID]],Financials[],5,FALSE)</f>
        <v>14112.441753032081</v>
      </c>
      <c r="P850">
        <f>VLOOKUP(Patientsdetails9[[#This Row],[Patient_ID]],Financials[],6,FALSE)</f>
        <v>2311.558246967918</v>
      </c>
      <c r="Q850" t="str">
        <f>+_xlfn.XLOOKUP(Patientsdetails9[[#This Row],[Patient_ID]],Hospitalvisits[Patient_ID],Hospitalvisits[Hospital_Bed])</f>
        <v>General Ward</v>
      </c>
      <c r="R850">
        <f>_xlfn.XLOOKUP(Patientsdetails9[[#This Row],[Patient_ID]],Hospitalvisits[Patient_ID],Hospitalvisits[Doctor_ID])</f>
        <v>99</v>
      </c>
      <c r="S850" t="str">
        <f>_xlfn.XLOOKUP(Patientsdetails9[[#This Row],[Doctor ID]],Medicals[Doctor_ID],Medicals[Department])</f>
        <v>Pediatrics</v>
      </c>
      <c r="T850">
        <f>_xlfn.XLOOKUP(Patientsdetails9[[#This Row],[Doctor ID]],Medicals[Doctor_ID],Medicals[Nurse_to_Patient_Ratio])</f>
        <v>13</v>
      </c>
      <c r="U850">
        <f>IFERROR(_xlfn.XLOOKUP(Patientsdetails9[[#This Row],[Patient_ID]],Emergency[Patient_ID],Emergency[ER_Visit_ID]),"No Visit")</f>
        <v>1429</v>
      </c>
    </row>
    <row r="851" spans="1:21">
      <c r="A851">
        <v>935</v>
      </c>
      <c r="B851" t="s">
        <v>948</v>
      </c>
      <c r="C851">
        <v>50</v>
      </c>
      <c r="D851" t="s">
        <v>9</v>
      </c>
      <c r="E851" t="s">
        <v>13</v>
      </c>
      <c r="F851">
        <v>34.978717544955089</v>
      </c>
      <c r="G851">
        <v>4</v>
      </c>
      <c r="H851">
        <v>2</v>
      </c>
      <c r="I851">
        <f>_xlfn.XLOOKUP(Patientsdetails9[[#This Row],[Patient_ID]],Hospitalvisits[Patient_ID],Hospitalvisits[Admission_Date])</f>
        <v>44776</v>
      </c>
      <c r="J851">
        <f>_xlfn.XLOOKUP(Patientsdetails9[[#This Row],[Patient_ID]],Hospitalvisits[Patient_ID],Hospitalvisits[Discharge_Date])</f>
        <v>44780</v>
      </c>
      <c r="K851">
        <f>Patientsdetails9[[#This Row],[Discharge Date]]-Patientsdetails9[[#This Row],[Admission Date]]</f>
        <v>4</v>
      </c>
      <c r="L851" t="str">
        <f>_xlfn.XLOOKUP(Patientsdetails9[[#This Row],[Patient_ID]],Hospitalvisits[Patient_ID],Hospitalvisits[Medical_Condition])</f>
        <v>Severe Trauma</v>
      </c>
      <c r="M851" t="str">
        <f>_xlfn.XLOOKUP(Patientsdetails9[[#This Row],[Patient_ID]],Hospitalvisits[Patient_ID],Hospitalvisits[Department])</f>
        <v>Emergency</v>
      </c>
      <c r="N851">
        <f>_xlfn.XLOOKUP(Patientsdetails9[[#This Row],[Patient_ID]],Financials[Patient_ID],Financials[Total_Bill_Amount])</f>
        <v>20281</v>
      </c>
      <c r="O851">
        <f>VLOOKUP(Patientsdetails9[[#This Row],[Patient_ID]],Financials[],5,FALSE)</f>
        <v>14839.13131280671</v>
      </c>
      <c r="P851">
        <f>VLOOKUP(Patientsdetails9[[#This Row],[Patient_ID]],Financials[],6,FALSE)</f>
        <v>5441.8686871932896</v>
      </c>
      <c r="Q851" t="str">
        <f>+_xlfn.XLOOKUP(Patientsdetails9[[#This Row],[Patient_ID]],Hospitalvisits[Patient_ID],Hospitalvisits[Hospital_Bed])</f>
        <v>Semi-Private Room</v>
      </c>
      <c r="R851">
        <f>_xlfn.XLOOKUP(Patientsdetails9[[#This Row],[Patient_ID]],Hospitalvisits[Patient_ID],Hospitalvisits[Doctor_ID])</f>
        <v>8</v>
      </c>
      <c r="S851" t="str">
        <f>_xlfn.XLOOKUP(Patientsdetails9[[#This Row],[Doctor ID]],Medicals[Doctor_ID],Medicals[Department])</f>
        <v>Emergency</v>
      </c>
      <c r="T851">
        <f>_xlfn.XLOOKUP(Patientsdetails9[[#This Row],[Doctor ID]],Medicals[Doctor_ID],Medicals[Nurse_to_Patient_Ratio])</f>
        <v>18</v>
      </c>
      <c r="U851" t="str">
        <f>IFERROR(_xlfn.XLOOKUP(Patientsdetails9[[#This Row],[Patient_ID]],Emergency[Patient_ID],Emergency[ER_Visit_ID]),"No Visit")</f>
        <v>No Visit</v>
      </c>
    </row>
    <row r="852" spans="1:21">
      <c r="A852">
        <v>936</v>
      </c>
      <c r="B852" t="s">
        <v>949</v>
      </c>
      <c r="C852">
        <v>20</v>
      </c>
      <c r="D852" t="s">
        <v>12</v>
      </c>
      <c r="E852" t="s">
        <v>18</v>
      </c>
      <c r="F852">
        <v>18.18995837143223</v>
      </c>
      <c r="G852">
        <v>3</v>
      </c>
      <c r="H852">
        <v>9</v>
      </c>
      <c r="I852">
        <f>_xlfn.XLOOKUP(Patientsdetails9[[#This Row],[Patient_ID]],Hospitalvisits[Patient_ID],Hospitalvisits[Admission_Date])</f>
        <v>45406</v>
      </c>
      <c r="J852">
        <f>_xlfn.XLOOKUP(Patientsdetails9[[#This Row],[Patient_ID]],Hospitalvisits[Patient_ID],Hospitalvisits[Discharge_Date])</f>
        <v>45410</v>
      </c>
      <c r="K852">
        <f>Patientsdetails9[[#This Row],[Discharge Date]]-Patientsdetails9[[#This Row],[Admission Date]]</f>
        <v>4</v>
      </c>
      <c r="L852" t="str">
        <f>_xlfn.XLOOKUP(Patientsdetails9[[#This Row],[Patient_ID]],Hospitalvisits[Patient_ID],Hospitalvisits[Medical_Condition])</f>
        <v>Severe Trauma</v>
      </c>
      <c r="M852" t="str">
        <f>_xlfn.XLOOKUP(Patientsdetails9[[#This Row],[Patient_ID]],Hospitalvisits[Patient_ID],Hospitalvisits[Department])</f>
        <v>Emergency</v>
      </c>
      <c r="N852">
        <f>_xlfn.XLOOKUP(Patientsdetails9[[#This Row],[Patient_ID]],Financials[Patient_ID],Financials[Total_Bill_Amount])</f>
        <v>5814</v>
      </c>
      <c r="O852">
        <f>VLOOKUP(Patientsdetails9[[#This Row],[Patient_ID]],Financials[],5,FALSE)</f>
        <v>4863.5818019568651</v>
      </c>
      <c r="P852">
        <f>VLOOKUP(Patientsdetails9[[#This Row],[Patient_ID]],Financials[],6,FALSE)</f>
        <v>950.41819804313491</v>
      </c>
      <c r="Q852" t="str">
        <f>+_xlfn.XLOOKUP(Patientsdetails9[[#This Row],[Patient_ID]],Hospitalvisits[Patient_ID],Hospitalvisits[Hospital_Bed])</f>
        <v>ICU</v>
      </c>
      <c r="R852">
        <f>_xlfn.XLOOKUP(Patientsdetails9[[#This Row],[Patient_ID]],Hospitalvisits[Patient_ID],Hospitalvisits[Doctor_ID])</f>
        <v>190</v>
      </c>
      <c r="S852" t="str">
        <f>_xlfn.XLOOKUP(Patientsdetails9[[#This Row],[Doctor ID]],Medicals[Doctor_ID],Medicals[Department])</f>
        <v>Neurology</v>
      </c>
      <c r="T852">
        <f>_xlfn.XLOOKUP(Patientsdetails9[[#This Row],[Doctor ID]],Medicals[Doctor_ID],Medicals[Nurse_to_Patient_Ratio])</f>
        <v>9</v>
      </c>
      <c r="U852" t="str">
        <f>IFERROR(_xlfn.XLOOKUP(Patientsdetails9[[#This Row],[Patient_ID]],Emergency[Patient_ID],Emergency[ER_Visit_ID]),"No Visit")</f>
        <v>No Visit</v>
      </c>
    </row>
    <row r="853" spans="1:21">
      <c r="A853">
        <v>937</v>
      </c>
      <c r="B853" t="s">
        <v>950</v>
      </c>
      <c r="C853">
        <v>2</v>
      </c>
      <c r="D853" t="s">
        <v>9</v>
      </c>
      <c r="E853" t="s">
        <v>18</v>
      </c>
      <c r="F853">
        <v>18.607296270660719</v>
      </c>
      <c r="G853">
        <v>0</v>
      </c>
      <c r="H853">
        <v>9</v>
      </c>
      <c r="I853">
        <f>_xlfn.XLOOKUP(Patientsdetails9[[#This Row],[Patient_ID]],Hospitalvisits[Patient_ID],Hospitalvisits[Admission_Date])</f>
        <v>44940</v>
      </c>
      <c r="J853">
        <f>_xlfn.XLOOKUP(Patientsdetails9[[#This Row],[Patient_ID]],Hospitalvisits[Patient_ID],Hospitalvisits[Discharge_Date])</f>
        <v>44950</v>
      </c>
      <c r="K853">
        <f>Patientsdetails9[[#This Row],[Discharge Date]]-Patientsdetails9[[#This Row],[Admission Date]]</f>
        <v>10</v>
      </c>
      <c r="L853" t="str">
        <f>_xlfn.XLOOKUP(Patientsdetails9[[#This Row],[Patient_ID]],Hospitalvisits[Patient_ID],Hospitalvisits[Medical_Condition])</f>
        <v>Internal Bleeding</v>
      </c>
      <c r="M853" t="str">
        <f>_xlfn.XLOOKUP(Patientsdetails9[[#This Row],[Patient_ID]],Hospitalvisits[Patient_ID],Hospitalvisits[Department])</f>
        <v>Emergency</v>
      </c>
      <c r="N853">
        <f>_xlfn.XLOOKUP(Patientsdetails9[[#This Row],[Patient_ID]],Financials[Patient_ID],Financials[Total_Bill_Amount])</f>
        <v>13437</v>
      </c>
      <c r="O853">
        <f>VLOOKUP(Patientsdetails9[[#This Row],[Patient_ID]],Financials[],5,FALSE)</f>
        <v>10231.680733615531</v>
      </c>
      <c r="P853">
        <f>VLOOKUP(Patientsdetails9[[#This Row],[Patient_ID]],Financials[],6,FALSE)</f>
        <v>3205.3192663844688</v>
      </c>
      <c r="Q853" t="str">
        <f>+_xlfn.XLOOKUP(Patientsdetails9[[#This Row],[Patient_ID]],Hospitalvisits[Patient_ID],Hospitalvisits[Hospital_Bed])</f>
        <v>General Ward</v>
      </c>
      <c r="R853">
        <f>_xlfn.XLOOKUP(Patientsdetails9[[#This Row],[Patient_ID]],Hospitalvisits[Patient_ID],Hospitalvisits[Doctor_ID])</f>
        <v>28</v>
      </c>
      <c r="S853" t="str">
        <f>_xlfn.XLOOKUP(Patientsdetails9[[#This Row],[Doctor ID]],Medicals[Doctor_ID],Medicals[Department])</f>
        <v>Emergency</v>
      </c>
      <c r="T853">
        <f>_xlfn.XLOOKUP(Patientsdetails9[[#This Row],[Doctor ID]],Medicals[Doctor_ID],Medicals[Nurse_to_Patient_Ratio])</f>
        <v>20</v>
      </c>
      <c r="U853" t="str">
        <f>IFERROR(_xlfn.XLOOKUP(Patientsdetails9[[#This Row],[Patient_ID]],Emergency[Patient_ID],Emergency[ER_Visit_ID]),"No Visit")</f>
        <v>No Visit</v>
      </c>
    </row>
    <row r="854" spans="1:21">
      <c r="A854">
        <v>938</v>
      </c>
      <c r="B854" t="s">
        <v>951</v>
      </c>
      <c r="C854">
        <v>21</v>
      </c>
      <c r="D854" t="s">
        <v>9</v>
      </c>
      <c r="E854" t="s">
        <v>10</v>
      </c>
      <c r="F854">
        <v>36.978240933865663</v>
      </c>
      <c r="G854">
        <v>2</v>
      </c>
      <c r="H854">
        <v>2</v>
      </c>
      <c r="I854">
        <f>_xlfn.XLOOKUP(Patientsdetails9[[#This Row],[Patient_ID]],Hospitalvisits[Patient_ID],Hospitalvisits[Admission_Date])</f>
        <v>44579</v>
      </c>
      <c r="J854">
        <f>_xlfn.XLOOKUP(Patientsdetails9[[#This Row],[Patient_ID]],Hospitalvisits[Patient_ID],Hospitalvisits[Discharge_Date])</f>
        <v>44582</v>
      </c>
      <c r="K854">
        <f>Patientsdetails9[[#This Row],[Discharge Date]]-Patientsdetails9[[#This Row],[Admission Date]]</f>
        <v>3</v>
      </c>
      <c r="L854" t="str">
        <f>_xlfn.XLOOKUP(Patientsdetails9[[#This Row],[Patient_ID]],Hospitalvisits[Patient_ID],Hospitalvisits[Medical_Condition])</f>
        <v>Internal Bleeding</v>
      </c>
      <c r="M854" t="str">
        <f>_xlfn.XLOOKUP(Patientsdetails9[[#This Row],[Patient_ID]],Hospitalvisits[Patient_ID],Hospitalvisits[Department])</f>
        <v>Emergency</v>
      </c>
      <c r="N854">
        <f>_xlfn.XLOOKUP(Patientsdetails9[[#This Row],[Patient_ID]],Financials[Patient_ID],Financials[Total_Bill_Amount])</f>
        <v>26276</v>
      </c>
      <c r="O854">
        <f>VLOOKUP(Patientsdetails9[[#This Row],[Patient_ID]],Financials[],5,FALSE)</f>
        <v>23510.338610918701</v>
      </c>
      <c r="P854">
        <f>VLOOKUP(Patientsdetails9[[#This Row],[Patient_ID]],Financials[],6,FALSE)</f>
        <v>2765.6613890812951</v>
      </c>
      <c r="Q854" t="str">
        <f>+_xlfn.XLOOKUP(Patientsdetails9[[#This Row],[Patient_ID]],Hospitalvisits[Patient_ID],Hospitalvisits[Hospital_Bed])</f>
        <v>General Ward</v>
      </c>
      <c r="R854">
        <f>_xlfn.XLOOKUP(Patientsdetails9[[#This Row],[Patient_ID]],Hospitalvisits[Patient_ID],Hospitalvisits[Doctor_ID])</f>
        <v>169</v>
      </c>
      <c r="S854" t="str">
        <f>_xlfn.XLOOKUP(Patientsdetails9[[#This Row],[Doctor ID]],Medicals[Doctor_ID],Medicals[Department])</f>
        <v>Orthopedics</v>
      </c>
      <c r="T854">
        <f>_xlfn.XLOOKUP(Patientsdetails9[[#This Row],[Doctor ID]],Medicals[Doctor_ID],Medicals[Nurse_to_Patient_Ratio])</f>
        <v>12</v>
      </c>
      <c r="U854">
        <f>IFERROR(_xlfn.XLOOKUP(Patientsdetails9[[#This Row],[Patient_ID]],Emergency[Patient_ID],Emergency[ER_Visit_ID]),"No Visit")</f>
        <v>1207</v>
      </c>
    </row>
    <row r="855" spans="1:21">
      <c r="A855">
        <v>939</v>
      </c>
      <c r="B855" t="s">
        <v>952</v>
      </c>
      <c r="C855">
        <v>8</v>
      </c>
      <c r="D855" t="s">
        <v>12</v>
      </c>
      <c r="E855" t="s">
        <v>13</v>
      </c>
      <c r="F855">
        <v>30.276599668793551</v>
      </c>
      <c r="G855">
        <v>5</v>
      </c>
      <c r="H855">
        <v>6</v>
      </c>
      <c r="I855">
        <f>_xlfn.XLOOKUP(Patientsdetails9[[#This Row],[Patient_ID]],Hospitalvisits[Patient_ID],Hospitalvisits[Admission_Date])</f>
        <v>44934</v>
      </c>
      <c r="J855">
        <f>_xlfn.XLOOKUP(Patientsdetails9[[#This Row],[Patient_ID]],Hospitalvisits[Patient_ID],Hospitalvisits[Discharge_Date])</f>
        <v>44953</v>
      </c>
      <c r="K855">
        <f>Patientsdetails9[[#This Row],[Discharge Date]]-Patientsdetails9[[#This Row],[Admission Date]]</f>
        <v>19</v>
      </c>
      <c r="L855" t="str">
        <f>_xlfn.XLOOKUP(Patientsdetails9[[#This Row],[Patient_ID]],Hospitalvisits[Patient_ID],Hospitalvisits[Medical_Condition])</f>
        <v>Cancer</v>
      </c>
      <c r="M855" t="str">
        <f>_xlfn.XLOOKUP(Patientsdetails9[[#This Row],[Patient_ID]],Hospitalvisits[Patient_ID],Hospitalvisits[Department])</f>
        <v>Oncology</v>
      </c>
      <c r="N855">
        <f>_xlfn.XLOOKUP(Patientsdetails9[[#This Row],[Patient_ID]],Financials[Patient_ID],Financials[Total_Bill_Amount])</f>
        <v>25287</v>
      </c>
      <c r="O855">
        <f>VLOOKUP(Patientsdetails9[[#This Row],[Patient_ID]],Financials[],5,FALSE)</f>
        <v>22604.201696852731</v>
      </c>
      <c r="P855">
        <f>VLOOKUP(Patientsdetails9[[#This Row],[Patient_ID]],Financials[],6,FALSE)</f>
        <v>2682.7983031472691</v>
      </c>
      <c r="Q855" t="str">
        <f>+_xlfn.XLOOKUP(Patientsdetails9[[#This Row],[Patient_ID]],Hospitalvisits[Patient_ID],Hospitalvisits[Hospital_Bed])</f>
        <v>Private Room</v>
      </c>
      <c r="R855">
        <f>_xlfn.XLOOKUP(Patientsdetails9[[#This Row],[Patient_ID]],Hospitalvisits[Patient_ID],Hospitalvisits[Doctor_ID])</f>
        <v>52</v>
      </c>
      <c r="S855" t="str">
        <f>_xlfn.XLOOKUP(Patientsdetails9[[#This Row],[Doctor ID]],Medicals[Doctor_ID],Medicals[Department])</f>
        <v>Orthopedics</v>
      </c>
      <c r="T855">
        <f>_xlfn.XLOOKUP(Patientsdetails9[[#This Row],[Doctor ID]],Medicals[Doctor_ID],Medicals[Nurse_to_Patient_Ratio])</f>
        <v>30</v>
      </c>
      <c r="U855">
        <f>IFERROR(_xlfn.XLOOKUP(Patientsdetails9[[#This Row],[Patient_ID]],Emergency[Patient_ID],Emergency[ER_Visit_ID]),"No Visit")</f>
        <v>761</v>
      </c>
    </row>
    <row r="856" spans="1:21">
      <c r="A856">
        <v>940</v>
      </c>
      <c r="B856" t="s">
        <v>953</v>
      </c>
      <c r="C856">
        <v>1</v>
      </c>
      <c r="D856" t="s">
        <v>9</v>
      </c>
      <c r="E856" t="s">
        <v>10</v>
      </c>
      <c r="F856">
        <v>20.672035508397229</v>
      </c>
      <c r="G856">
        <v>3</v>
      </c>
      <c r="H856">
        <v>2</v>
      </c>
      <c r="I856">
        <f>_xlfn.XLOOKUP(Patientsdetails9[[#This Row],[Patient_ID]],Hospitalvisits[Patient_ID],Hospitalvisits[Admission_Date])</f>
        <v>44681</v>
      </c>
      <c r="J856">
        <f>_xlfn.XLOOKUP(Patientsdetails9[[#This Row],[Patient_ID]],Hospitalvisits[Patient_ID],Hospitalvisits[Discharge_Date])</f>
        <v>44684</v>
      </c>
      <c r="K856">
        <f>Patientsdetails9[[#This Row],[Discharge Date]]-Patientsdetails9[[#This Row],[Admission Date]]</f>
        <v>3</v>
      </c>
      <c r="L856" t="str">
        <f>_xlfn.XLOOKUP(Patientsdetails9[[#This Row],[Patient_ID]],Hospitalvisits[Patient_ID],Hospitalvisits[Medical_Condition])</f>
        <v>Heart Attack (STEMI)</v>
      </c>
      <c r="M856" t="str">
        <f>_xlfn.XLOOKUP(Patientsdetails9[[#This Row],[Patient_ID]],Hospitalvisits[Patient_ID],Hospitalvisits[Department])</f>
        <v>Cardiology</v>
      </c>
      <c r="N856">
        <f>_xlfn.XLOOKUP(Patientsdetails9[[#This Row],[Patient_ID]],Financials[Patient_ID],Financials[Total_Bill_Amount])</f>
        <v>33982</v>
      </c>
      <c r="O856">
        <f>VLOOKUP(Patientsdetails9[[#This Row],[Patient_ID]],Financials[],5,FALSE)</f>
        <v>17492.15523390047</v>
      </c>
      <c r="P856">
        <f>VLOOKUP(Patientsdetails9[[#This Row],[Patient_ID]],Financials[],6,FALSE)</f>
        <v>16489.84476609953</v>
      </c>
      <c r="Q856" t="str">
        <f>+_xlfn.XLOOKUP(Patientsdetails9[[#This Row],[Patient_ID]],Hospitalvisits[Patient_ID],Hospitalvisits[Hospital_Bed])</f>
        <v>ICU</v>
      </c>
      <c r="R856">
        <f>_xlfn.XLOOKUP(Patientsdetails9[[#This Row],[Patient_ID]],Hospitalvisits[Patient_ID],Hospitalvisits[Doctor_ID])</f>
        <v>39</v>
      </c>
      <c r="S856" t="str">
        <f>_xlfn.XLOOKUP(Patientsdetails9[[#This Row],[Doctor ID]],Medicals[Doctor_ID],Medicals[Department])</f>
        <v>Neurology</v>
      </c>
      <c r="T856">
        <f>_xlfn.XLOOKUP(Patientsdetails9[[#This Row],[Doctor ID]],Medicals[Doctor_ID],Medicals[Nurse_to_Patient_Ratio])</f>
        <v>7</v>
      </c>
      <c r="U856">
        <f>IFERROR(_xlfn.XLOOKUP(Patientsdetails9[[#This Row],[Patient_ID]],Emergency[Patient_ID],Emergency[ER_Visit_ID]),"No Visit")</f>
        <v>496</v>
      </c>
    </row>
    <row r="857" spans="1:21">
      <c r="A857">
        <v>941</v>
      </c>
      <c r="B857" t="s">
        <v>954</v>
      </c>
      <c r="C857">
        <v>74</v>
      </c>
      <c r="D857" t="s">
        <v>12</v>
      </c>
      <c r="E857" t="s">
        <v>13</v>
      </c>
      <c r="F857">
        <v>35.904691629323139</v>
      </c>
      <c r="G857">
        <v>3</v>
      </c>
      <c r="H857">
        <v>3</v>
      </c>
      <c r="I857">
        <f>_xlfn.XLOOKUP(Patientsdetails9[[#This Row],[Patient_ID]],Hospitalvisits[Patient_ID],Hospitalvisits[Admission_Date])</f>
        <v>44663</v>
      </c>
      <c r="J857">
        <f>_xlfn.XLOOKUP(Patientsdetails9[[#This Row],[Patient_ID]],Hospitalvisits[Patient_ID],Hospitalvisits[Discharge_Date])</f>
        <v>44667</v>
      </c>
      <c r="K857">
        <f>Patientsdetails9[[#This Row],[Discharge Date]]-Patientsdetails9[[#This Row],[Admission Date]]</f>
        <v>4</v>
      </c>
      <c r="L857" t="str">
        <f>_xlfn.XLOOKUP(Patientsdetails9[[#This Row],[Patient_ID]],Hospitalvisits[Patient_ID],Hospitalvisits[Medical_Condition])</f>
        <v>Arthritis</v>
      </c>
      <c r="M857" t="str">
        <f>_xlfn.XLOOKUP(Patientsdetails9[[#This Row],[Patient_ID]],Hospitalvisits[Patient_ID],Hospitalvisits[Department])</f>
        <v>Orthopedics</v>
      </c>
      <c r="N857">
        <f>_xlfn.XLOOKUP(Patientsdetails9[[#This Row],[Patient_ID]],Financials[Patient_ID],Financials[Total_Bill_Amount])</f>
        <v>10624</v>
      </c>
      <c r="O857">
        <f>VLOOKUP(Patientsdetails9[[#This Row],[Patient_ID]],Financials[],5,FALSE)</f>
        <v>8487.0564859864498</v>
      </c>
      <c r="P857">
        <f>VLOOKUP(Patientsdetails9[[#This Row],[Patient_ID]],Financials[],6,FALSE)</f>
        <v>2136.9435140135502</v>
      </c>
      <c r="Q857" t="str">
        <f>+_xlfn.XLOOKUP(Patientsdetails9[[#This Row],[Patient_ID]],Hospitalvisits[Patient_ID],Hospitalvisits[Hospital_Bed])</f>
        <v>Semi-Private Room</v>
      </c>
      <c r="R857">
        <f>_xlfn.XLOOKUP(Patientsdetails9[[#This Row],[Patient_ID]],Hospitalvisits[Patient_ID],Hospitalvisits[Doctor_ID])</f>
        <v>123</v>
      </c>
      <c r="S857" t="str">
        <f>_xlfn.XLOOKUP(Patientsdetails9[[#This Row],[Doctor ID]],Medicals[Doctor_ID],Medicals[Department])</f>
        <v>Cardiology</v>
      </c>
      <c r="T857">
        <f>_xlfn.XLOOKUP(Patientsdetails9[[#This Row],[Doctor ID]],Medicals[Doctor_ID],Medicals[Nurse_to_Patient_Ratio])</f>
        <v>5</v>
      </c>
      <c r="U857">
        <f>IFERROR(_xlfn.XLOOKUP(Patientsdetails9[[#This Row],[Patient_ID]],Emergency[Patient_ID],Emergency[ER_Visit_ID]),"No Visit")</f>
        <v>535</v>
      </c>
    </row>
    <row r="858" spans="1:21">
      <c r="A858">
        <v>943</v>
      </c>
      <c r="B858" t="s">
        <v>956</v>
      </c>
      <c r="C858">
        <v>70</v>
      </c>
      <c r="D858" t="s">
        <v>9</v>
      </c>
      <c r="E858" t="s">
        <v>10</v>
      </c>
      <c r="F858">
        <v>32.077057283762677</v>
      </c>
      <c r="G858">
        <v>0</v>
      </c>
      <c r="H858">
        <v>2</v>
      </c>
      <c r="I858">
        <f>_xlfn.XLOOKUP(Patientsdetails9[[#This Row],[Patient_ID]],Hospitalvisits[Patient_ID],Hospitalvisits[Admission_Date])</f>
        <v>45181</v>
      </c>
      <c r="J858">
        <f>_xlfn.XLOOKUP(Patientsdetails9[[#This Row],[Patient_ID]],Hospitalvisits[Patient_ID],Hospitalvisits[Discharge_Date])</f>
        <v>45199</v>
      </c>
      <c r="K858">
        <f>Patientsdetails9[[#This Row],[Discharge Date]]-Patientsdetails9[[#This Row],[Admission Date]]</f>
        <v>18</v>
      </c>
      <c r="L858" t="str">
        <f>_xlfn.XLOOKUP(Patientsdetails9[[#This Row],[Patient_ID]],Hospitalvisits[Patient_ID],Hospitalvisits[Medical_Condition])</f>
        <v>Cancer</v>
      </c>
      <c r="M858" t="str">
        <f>_xlfn.XLOOKUP(Patientsdetails9[[#This Row],[Patient_ID]],Hospitalvisits[Patient_ID],Hospitalvisits[Department])</f>
        <v>Oncology</v>
      </c>
      <c r="N858">
        <f>_xlfn.XLOOKUP(Patientsdetails9[[#This Row],[Patient_ID]],Financials[Patient_ID],Financials[Total_Bill_Amount])</f>
        <v>37153</v>
      </c>
      <c r="O858">
        <f>VLOOKUP(Patientsdetails9[[#This Row],[Patient_ID]],Financials[],5,FALSE)</f>
        <v>29965.777923936541</v>
      </c>
      <c r="P858">
        <f>VLOOKUP(Patientsdetails9[[#This Row],[Patient_ID]],Financials[],6,FALSE)</f>
        <v>7187.2220760634627</v>
      </c>
      <c r="Q858" t="str">
        <f>+_xlfn.XLOOKUP(Patientsdetails9[[#This Row],[Patient_ID]],Hospitalvisits[Patient_ID],Hospitalvisits[Hospital_Bed])</f>
        <v>Private Room</v>
      </c>
      <c r="R858">
        <f>_xlfn.XLOOKUP(Patientsdetails9[[#This Row],[Patient_ID]],Hospitalvisits[Patient_ID],Hospitalvisits[Doctor_ID])</f>
        <v>105</v>
      </c>
      <c r="S858" t="str">
        <f>_xlfn.XLOOKUP(Patientsdetails9[[#This Row],[Doctor ID]],Medicals[Doctor_ID],Medicals[Department])</f>
        <v>Cardiology</v>
      </c>
      <c r="T858">
        <f>_xlfn.XLOOKUP(Patientsdetails9[[#This Row],[Doctor ID]],Medicals[Doctor_ID],Medicals[Nurse_to_Patient_Ratio])</f>
        <v>15</v>
      </c>
      <c r="U858">
        <f>IFERROR(_xlfn.XLOOKUP(Patientsdetails9[[#This Row],[Patient_ID]],Emergency[Patient_ID],Emergency[ER_Visit_ID]),"No Visit")</f>
        <v>70</v>
      </c>
    </row>
    <row r="859" spans="1:21">
      <c r="A859">
        <v>944</v>
      </c>
      <c r="B859" t="s">
        <v>957</v>
      </c>
      <c r="C859">
        <v>39</v>
      </c>
      <c r="D859" t="s">
        <v>9</v>
      </c>
      <c r="E859" t="s">
        <v>16</v>
      </c>
      <c r="F859">
        <v>29.54771589898284</v>
      </c>
      <c r="G859">
        <v>5</v>
      </c>
      <c r="H859">
        <v>10</v>
      </c>
      <c r="I859">
        <f>_xlfn.XLOOKUP(Patientsdetails9[[#This Row],[Patient_ID]],Hospitalvisits[Patient_ID],Hospitalvisits[Admission_Date])</f>
        <v>44565</v>
      </c>
      <c r="J859">
        <f>_xlfn.XLOOKUP(Patientsdetails9[[#This Row],[Patient_ID]],Hospitalvisits[Patient_ID],Hospitalvisits[Discharge_Date])</f>
        <v>44569</v>
      </c>
      <c r="K859">
        <f>Patientsdetails9[[#This Row],[Discharge Date]]-Patientsdetails9[[#This Row],[Admission Date]]</f>
        <v>4</v>
      </c>
      <c r="L859" t="str">
        <f>_xlfn.XLOOKUP(Patientsdetails9[[#This Row],[Patient_ID]],Hospitalvisits[Patient_ID],Hospitalvisits[Medical_Condition])</f>
        <v>Seizures</v>
      </c>
      <c r="M859" t="str">
        <f>_xlfn.XLOOKUP(Patientsdetails9[[#This Row],[Patient_ID]],Hospitalvisits[Patient_ID],Hospitalvisits[Department])</f>
        <v>Neurology</v>
      </c>
      <c r="N859">
        <f>_xlfn.XLOOKUP(Patientsdetails9[[#This Row],[Patient_ID]],Financials[Patient_ID],Financials[Total_Bill_Amount])</f>
        <v>9575</v>
      </c>
      <c r="O859">
        <f>VLOOKUP(Patientsdetails9[[#This Row],[Patient_ID]],Financials[],5,FALSE)</f>
        <v>8168.5101476935124</v>
      </c>
      <c r="P859">
        <f>VLOOKUP(Patientsdetails9[[#This Row],[Patient_ID]],Financials[],6,FALSE)</f>
        <v>1406.489852306488</v>
      </c>
      <c r="Q859" t="str">
        <f>+_xlfn.XLOOKUP(Patientsdetails9[[#This Row],[Patient_ID]],Hospitalvisits[Patient_ID],Hospitalvisits[Hospital_Bed])</f>
        <v>ICU</v>
      </c>
      <c r="R859">
        <f>_xlfn.XLOOKUP(Patientsdetails9[[#This Row],[Patient_ID]],Hospitalvisits[Patient_ID],Hospitalvisits[Doctor_ID])</f>
        <v>141</v>
      </c>
      <c r="S859" t="str">
        <f>_xlfn.XLOOKUP(Patientsdetails9[[#This Row],[Doctor ID]],Medicals[Doctor_ID],Medicals[Department])</f>
        <v>Emergency</v>
      </c>
      <c r="T859">
        <f>_xlfn.XLOOKUP(Patientsdetails9[[#This Row],[Doctor ID]],Medicals[Doctor_ID],Medicals[Nurse_to_Patient_Ratio])</f>
        <v>7</v>
      </c>
      <c r="U859">
        <f>IFERROR(_xlfn.XLOOKUP(Patientsdetails9[[#This Row],[Patient_ID]],Emergency[Patient_ID],Emergency[ER_Visit_ID]),"No Visit")</f>
        <v>731</v>
      </c>
    </row>
    <row r="860" spans="1:21">
      <c r="A860">
        <v>945</v>
      </c>
      <c r="B860" t="s">
        <v>958</v>
      </c>
      <c r="C860">
        <v>20</v>
      </c>
      <c r="D860" t="s">
        <v>12</v>
      </c>
      <c r="E860" t="s">
        <v>16</v>
      </c>
      <c r="F860">
        <v>33.721149417764153</v>
      </c>
      <c r="G860">
        <v>3</v>
      </c>
      <c r="H860">
        <v>5</v>
      </c>
      <c r="I860">
        <f>_xlfn.XLOOKUP(Patientsdetails9[[#This Row],[Patient_ID]],Hospitalvisits[Patient_ID],Hospitalvisits[Admission_Date])</f>
        <v>44958</v>
      </c>
      <c r="J860">
        <f>_xlfn.XLOOKUP(Patientsdetails9[[#This Row],[Patient_ID]],Hospitalvisits[Patient_ID],Hospitalvisits[Discharge_Date])</f>
        <v>44968</v>
      </c>
      <c r="K860">
        <f>Patientsdetails9[[#This Row],[Discharge Date]]-Patientsdetails9[[#This Row],[Admission Date]]</f>
        <v>10</v>
      </c>
      <c r="L860" t="str">
        <f>_xlfn.XLOOKUP(Patientsdetails9[[#This Row],[Patient_ID]],Hospitalvisits[Patient_ID],Hospitalvisits[Medical_Condition])</f>
        <v>Seizures</v>
      </c>
      <c r="M860" t="str">
        <f>_xlfn.XLOOKUP(Patientsdetails9[[#This Row],[Patient_ID]],Hospitalvisits[Patient_ID],Hospitalvisits[Department])</f>
        <v>Neurology</v>
      </c>
      <c r="N860">
        <f>_xlfn.XLOOKUP(Patientsdetails9[[#This Row],[Patient_ID]],Financials[Patient_ID],Financials[Total_Bill_Amount])</f>
        <v>14062</v>
      </c>
      <c r="O860">
        <f>VLOOKUP(Patientsdetails9[[#This Row],[Patient_ID]],Financials[],5,FALSE)</f>
        <v>10439.67590044208</v>
      </c>
      <c r="P860">
        <f>VLOOKUP(Patientsdetails9[[#This Row],[Patient_ID]],Financials[],6,FALSE)</f>
        <v>3622.3240995579158</v>
      </c>
      <c r="Q860" t="str">
        <f>+_xlfn.XLOOKUP(Patientsdetails9[[#This Row],[Patient_ID]],Hospitalvisits[Patient_ID],Hospitalvisits[Hospital_Bed])</f>
        <v>Private Room</v>
      </c>
      <c r="R860">
        <f>_xlfn.XLOOKUP(Patientsdetails9[[#This Row],[Patient_ID]],Hospitalvisits[Patient_ID],Hospitalvisits[Doctor_ID])</f>
        <v>50</v>
      </c>
      <c r="S860" t="str">
        <f>_xlfn.XLOOKUP(Patientsdetails9[[#This Row],[Doctor ID]],Medicals[Doctor_ID],Medicals[Department])</f>
        <v>Orthopedics</v>
      </c>
      <c r="T860">
        <f>_xlfn.XLOOKUP(Patientsdetails9[[#This Row],[Doctor ID]],Medicals[Doctor_ID],Medicals[Nurse_to_Patient_Ratio])</f>
        <v>21</v>
      </c>
      <c r="U860">
        <f>IFERROR(_xlfn.XLOOKUP(Patientsdetails9[[#This Row],[Patient_ID]],Emergency[Patient_ID],Emergency[ER_Visit_ID]),"No Visit")</f>
        <v>148</v>
      </c>
    </row>
    <row r="861" spans="1:21">
      <c r="A861">
        <v>946</v>
      </c>
      <c r="B861" t="s">
        <v>959</v>
      </c>
      <c r="C861">
        <v>85</v>
      </c>
      <c r="D861" t="s">
        <v>9</v>
      </c>
      <c r="E861" t="s">
        <v>10</v>
      </c>
      <c r="F861">
        <v>21.467345307765189</v>
      </c>
      <c r="G861">
        <v>5</v>
      </c>
      <c r="H861">
        <v>2</v>
      </c>
      <c r="I861">
        <f>_xlfn.XLOOKUP(Patientsdetails9[[#This Row],[Patient_ID]],Hospitalvisits[Patient_ID],Hospitalvisits[Admission_Date])</f>
        <v>44970</v>
      </c>
      <c r="J861">
        <f>_xlfn.XLOOKUP(Patientsdetails9[[#This Row],[Patient_ID]],Hospitalvisits[Patient_ID],Hospitalvisits[Discharge_Date])</f>
        <v>44983</v>
      </c>
      <c r="K861">
        <f>Patientsdetails9[[#This Row],[Discharge Date]]-Patientsdetails9[[#This Row],[Admission Date]]</f>
        <v>13</v>
      </c>
      <c r="L861" t="str">
        <f>_xlfn.XLOOKUP(Patientsdetails9[[#This Row],[Patient_ID]],Hospitalvisits[Patient_ID],Hospitalvisits[Medical_Condition])</f>
        <v>Tumor</v>
      </c>
      <c r="M861" t="str">
        <f>_xlfn.XLOOKUP(Patientsdetails9[[#This Row],[Patient_ID]],Hospitalvisits[Patient_ID],Hospitalvisits[Department])</f>
        <v>Oncology</v>
      </c>
      <c r="N861">
        <f>_xlfn.XLOOKUP(Patientsdetails9[[#This Row],[Patient_ID]],Financials[Patient_ID],Financials[Total_Bill_Amount])</f>
        <v>17204</v>
      </c>
      <c r="O861">
        <f>VLOOKUP(Patientsdetails9[[#This Row],[Patient_ID]],Financials[],5,FALSE)</f>
        <v>11364.66357466286</v>
      </c>
      <c r="P861">
        <f>VLOOKUP(Patientsdetails9[[#This Row],[Patient_ID]],Financials[],6,FALSE)</f>
        <v>5839.3364253371437</v>
      </c>
      <c r="Q861" t="str">
        <f>+_xlfn.XLOOKUP(Patientsdetails9[[#This Row],[Patient_ID]],Hospitalvisits[Patient_ID],Hospitalvisits[Hospital_Bed])</f>
        <v>General Ward</v>
      </c>
      <c r="R861">
        <f>_xlfn.XLOOKUP(Patientsdetails9[[#This Row],[Patient_ID]],Hospitalvisits[Patient_ID],Hospitalvisits[Doctor_ID])</f>
        <v>21</v>
      </c>
      <c r="S861" t="str">
        <f>_xlfn.XLOOKUP(Patientsdetails9[[#This Row],[Doctor ID]],Medicals[Doctor_ID],Medicals[Department])</f>
        <v>Pediatrics</v>
      </c>
      <c r="T861">
        <f>_xlfn.XLOOKUP(Patientsdetails9[[#This Row],[Doctor ID]],Medicals[Doctor_ID],Medicals[Nurse_to_Patient_Ratio])</f>
        <v>24</v>
      </c>
      <c r="U861" t="str">
        <f>IFERROR(_xlfn.XLOOKUP(Patientsdetails9[[#This Row],[Patient_ID]],Emergency[Patient_ID],Emergency[ER_Visit_ID]),"No Visit")</f>
        <v>No Visit</v>
      </c>
    </row>
    <row r="862" spans="1:21">
      <c r="A862">
        <v>948</v>
      </c>
      <c r="B862" t="s">
        <v>961</v>
      </c>
      <c r="C862">
        <v>88</v>
      </c>
      <c r="D862" t="s">
        <v>9</v>
      </c>
      <c r="E862" t="s">
        <v>16</v>
      </c>
      <c r="F862">
        <v>27.06194623233803</v>
      </c>
      <c r="G862">
        <v>4</v>
      </c>
      <c r="H862">
        <v>8</v>
      </c>
      <c r="I862">
        <f>_xlfn.XLOOKUP(Patientsdetails9[[#This Row],[Patient_ID]],Hospitalvisits[Patient_ID],Hospitalvisits[Admission_Date])</f>
        <v>44668</v>
      </c>
      <c r="J862">
        <f>_xlfn.XLOOKUP(Patientsdetails9[[#This Row],[Patient_ID]],Hospitalvisits[Patient_ID],Hospitalvisits[Discharge_Date])</f>
        <v>44671</v>
      </c>
      <c r="K862">
        <f>Patientsdetails9[[#This Row],[Discharge Date]]-Patientsdetails9[[#This Row],[Admission Date]]</f>
        <v>3</v>
      </c>
      <c r="L862" t="str">
        <f>_xlfn.XLOOKUP(Patientsdetails9[[#This Row],[Patient_ID]],Hospitalvisits[Patient_ID],Hospitalvisits[Medical_Condition])</f>
        <v>Fracture</v>
      </c>
      <c r="M862" t="str">
        <f>_xlfn.XLOOKUP(Patientsdetails9[[#This Row],[Patient_ID]],Hospitalvisits[Patient_ID],Hospitalvisits[Department])</f>
        <v>Orthopedics</v>
      </c>
      <c r="N862">
        <f>_xlfn.XLOOKUP(Patientsdetails9[[#This Row],[Patient_ID]],Financials[Patient_ID],Financials[Total_Bill_Amount])</f>
        <v>19623</v>
      </c>
      <c r="O862">
        <f>VLOOKUP(Patientsdetails9[[#This Row],[Patient_ID]],Financials[],5,FALSE)</f>
        <v>14629.81284402163</v>
      </c>
      <c r="P862">
        <f>VLOOKUP(Patientsdetails9[[#This Row],[Patient_ID]],Financials[],6,FALSE)</f>
        <v>4993.1871559783704</v>
      </c>
      <c r="Q862" t="str">
        <f>+_xlfn.XLOOKUP(Patientsdetails9[[#This Row],[Patient_ID]],Hospitalvisits[Patient_ID],Hospitalvisits[Hospital_Bed])</f>
        <v>Private Room</v>
      </c>
      <c r="R862">
        <f>_xlfn.XLOOKUP(Patientsdetails9[[#This Row],[Patient_ID]],Hospitalvisits[Patient_ID],Hospitalvisits[Doctor_ID])</f>
        <v>138</v>
      </c>
      <c r="S862" t="str">
        <f>_xlfn.XLOOKUP(Patientsdetails9[[#This Row],[Doctor ID]],Medicals[Doctor_ID],Medicals[Department])</f>
        <v>Cardiology</v>
      </c>
      <c r="T862">
        <f>_xlfn.XLOOKUP(Patientsdetails9[[#This Row],[Doctor ID]],Medicals[Doctor_ID],Medicals[Nurse_to_Patient_Ratio])</f>
        <v>23</v>
      </c>
      <c r="U862">
        <f>IFERROR(_xlfn.XLOOKUP(Patientsdetails9[[#This Row],[Patient_ID]],Emergency[Patient_ID],Emergency[ER_Visit_ID]),"No Visit")</f>
        <v>12</v>
      </c>
    </row>
    <row r="863" spans="1:21">
      <c r="A863">
        <v>949</v>
      </c>
      <c r="B863" t="s">
        <v>962</v>
      </c>
      <c r="C863">
        <v>48</v>
      </c>
      <c r="D863" t="s">
        <v>12</v>
      </c>
      <c r="E863" t="s">
        <v>13</v>
      </c>
      <c r="F863">
        <v>16.030159772543399</v>
      </c>
      <c r="G863">
        <v>2</v>
      </c>
      <c r="H863">
        <v>8</v>
      </c>
      <c r="I863">
        <f>_xlfn.XLOOKUP(Patientsdetails9[[#This Row],[Patient_ID]],Hospitalvisits[Patient_ID],Hospitalvisits[Admission_Date])</f>
        <v>45046</v>
      </c>
      <c r="J863">
        <f>_xlfn.XLOOKUP(Patientsdetails9[[#This Row],[Patient_ID]],Hospitalvisits[Patient_ID],Hospitalvisits[Discharge_Date])</f>
        <v>45062</v>
      </c>
      <c r="K863">
        <f>Patientsdetails9[[#This Row],[Discharge Date]]-Patientsdetails9[[#This Row],[Admission Date]]</f>
        <v>16</v>
      </c>
      <c r="L863" t="str">
        <f>_xlfn.XLOOKUP(Patientsdetails9[[#This Row],[Patient_ID]],Hospitalvisits[Patient_ID],Hospitalvisits[Medical_Condition])</f>
        <v>Cancer</v>
      </c>
      <c r="M863" t="str">
        <f>_xlfn.XLOOKUP(Patientsdetails9[[#This Row],[Patient_ID]],Hospitalvisits[Patient_ID],Hospitalvisits[Department])</f>
        <v>Oncology</v>
      </c>
      <c r="N863">
        <f>_xlfn.XLOOKUP(Patientsdetails9[[#This Row],[Patient_ID]],Financials[Patient_ID],Financials[Total_Bill_Amount])</f>
        <v>26392</v>
      </c>
      <c r="O863">
        <f>VLOOKUP(Patientsdetails9[[#This Row],[Patient_ID]],Financials[],5,FALSE)</f>
        <v>16294.606584877371</v>
      </c>
      <c r="P863">
        <f>VLOOKUP(Patientsdetails9[[#This Row],[Patient_ID]],Financials[],6,FALSE)</f>
        <v>10097.393415122629</v>
      </c>
      <c r="Q863" t="str">
        <f>+_xlfn.XLOOKUP(Patientsdetails9[[#This Row],[Patient_ID]],Hospitalvisits[Patient_ID],Hospitalvisits[Hospital_Bed])</f>
        <v>Semi-Private Room</v>
      </c>
      <c r="R863">
        <f>_xlfn.XLOOKUP(Patientsdetails9[[#This Row],[Patient_ID]],Hospitalvisits[Patient_ID],Hospitalvisits[Doctor_ID])</f>
        <v>164</v>
      </c>
      <c r="S863" t="str">
        <f>_xlfn.XLOOKUP(Patientsdetails9[[#This Row],[Doctor ID]],Medicals[Doctor_ID],Medicals[Department])</f>
        <v>Orthopedics</v>
      </c>
      <c r="T863">
        <f>_xlfn.XLOOKUP(Patientsdetails9[[#This Row],[Doctor ID]],Medicals[Doctor_ID],Medicals[Nurse_to_Patient_Ratio])</f>
        <v>7</v>
      </c>
      <c r="U863" t="str">
        <f>IFERROR(_xlfn.XLOOKUP(Patientsdetails9[[#This Row],[Patient_ID]],Emergency[Patient_ID],Emergency[ER_Visit_ID]),"No Visit")</f>
        <v>No Visit</v>
      </c>
    </row>
    <row r="864" spans="1:21">
      <c r="A864">
        <v>950</v>
      </c>
      <c r="B864" t="s">
        <v>963</v>
      </c>
      <c r="C864">
        <v>55</v>
      </c>
      <c r="D864" t="s">
        <v>9</v>
      </c>
      <c r="E864" t="s">
        <v>10</v>
      </c>
      <c r="F864">
        <v>21.205642580559541</v>
      </c>
      <c r="G864">
        <v>4</v>
      </c>
      <c r="H864">
        <v>6</v>
      </c>
      <c r="I864">
        <f>_xlfn.XLOOKUP(Patientsdetails9[[#This Row],[Patient_ID]],Hospitalvisits[Patient_ID],Hospitalvisits[Admission_Date])</f>
        <v>44762</v>
      </c>
      <c r="J864">
        <f>_xlfn.XLOOKUP(Patientsdetails9[[#This Row],[Patient_ID]],Hospitalvisits[Patient_ID],Hospitalvisits[Discharge_Date])</f>
        <v>44769</v>
      </c>
      <c r="K864">
        <f>Patientsdetails9[[#This Row],[Discharge Date]]-Patientsdetails9[[#This Row],[Admission Date]]</f>
        <v>7</v>
      </c>
      <c r="L864" t="str">
        <f>_xlfn.XLOOKUP(Patientsdetails9[[#This Row],[Patient_ID]],Hospitalvisits[Patient_ID],Hospitalvisits[Medical_Condition])</f>
        <v>Seizures</v>
      </c>
      <c r="M864" t="str">
        <f>_xlfn.XLOOKUP(Patientsdetails9[[#This Row],[Patient_ID]],Hospitalvisits[Patient_ID],Hospitalvisits[Department])</f>
        <v>Neurology</v>
      </c>
      <c r="N864">
        <f>_xlfn.XLOOKUP(Patientsdetails9[[#This Row],[Patient_ID]],Financials[Patient_ID],Financials[Total_Bill_Amount])</f>
        <v>16889</v>
      </c>
      <c r="O864">
        <f>VLOOKUP(Patientsdetails9[[#This Row],[Patient_ID]],Financials[],5,FALSE)</f>
        <v>13083.73076644136</v>
      </c>
      <c r="P864">
        <f>VLOOKUP(Patientsdetails9[[#This Row],[Patient_ID]],Financials[],6,FALSE)</f>
        <v>3805.269233558638</v>
      </c>
      <c r="Q864" t="str">
        <f>+_xlfn.XLOOKUP(Patientsdetails9[[#This Row],[Patient_ID]],Hospitalvisits[Patient_ID],Hospitalvisits[Hospital_Bed])</f>
        <v>General Ward</v>
      </c>
      <c r="R864">
        <f>_xlfn.XLOOKUP(Patientsdetails9[[#This Row],[Patient_ID]],Hospitalvisits[Patient_ID],Hospitalvisits[Doctor_ID])</f>
        <v>136</v>
      </c>
      <c r="S864" t="str">
        <f>_xlfn.XLOOKUP(Patientsdetails9[[#This Row],[Doctor ID]],Medicals[Doctor_ID],Medicals[Department])</f>
        <v>Neurology</v>
      </c>
      <c r="T864">
        <f>_xlfn.XLOOKUP(Patientsdetails9[[#This Row],[Doctor ID]],Medicals[Doctor_ID],Medicals[Nurse_to_Patient_Ratio])</f>
        <v>11</v>
      </c>
      <c r="U864">
        <f>IFERROR(_xlfn.XLOOKUP(Patientsdetails9[[#This Row],[Patient_ID]],Emergency[Patient_ID],Emergency[ER_Visit_ID]),"No Visit")</f>
        <v>447</v>
      </c>
    </row>
    <row r="865" spans="1:21">
      <c r="A865">
        <v>951</v>
      </c>
      <c r="B865" t="s">
        <v>964</v>
      </c>
      <c r="C865">
        <v>74</v>
      </c>
      <c r="D865" t="s">
        <v>12</v>
      </c>
      <c r="E865" t="s">
        <v>16</v>
      </c>
      <c r="F865">
        <v>39.809338504852448</v>
      </c>
      <c r="G865">
        <v>3</v>
      </c>
      <c r="H865">
        <v>1</v>
      </c>
      <c r="I865">
        <f>_xlfn.XLOOKUP(Patientsdetails9[[#This Row],[Patient_ID]],Hospitalvisits[Patient_ID],Hospitalvisits[Admission_Date])</f>
        <v>44828</v>
      </c>
      <c r="J865">
        <f>_xlfn.XLOOKUP(Patientsdetails9[[#This Row],[Patient_ID]],Hospitalvisits[Patient_ID],Hospitalvisits[Discharge_Date])</f>
        <v>44831</v>
      </c>
      <c r="K865">
        <f>Patientsdetails9[[#This Row],[Discharge Date]]-Patientsdetails9[[#This Row],[Admission Date]]</f>
        <v>3</v>
      </c>
      <c r="L865" t="str">
        <f>_xlfn.XLOOKUP(Patientsdetails9[[#This Row],[Patient_ID]],Hospitalvisits[Patient_ID],Hospitalvisits[Medical_Condition])</f>
        <v>Arthritis</v>
      </c>
      <c r="M865" t="str">
        <f>_xlfn.XLOOKUP(Patientsdetails9[[#This Row],[Patient_ID]],Hospitalvisits[Patient_ID],Hospitalvisits[Department])</f>
        <v>Orthopedics</v>
      </c>
      <c r="N865">
        <f>_xlfn.XLOOKUP(Patientsdetails9[[#This Row],[Patient_ID]],Financials[Patient_ID],Financials[Total_Bill_Amount])</f>
        <v>11468</v>
      </c>
      <c r="O865">
        <f>VLOOKUP(Patientsdetails9[[#This Row],[Patient_ID]],Financials[],5,FALSE)</f>
        <v>8470.6749322140186</v>
      </c>
      <c r="P865">
        <f>VLOOKUP(Patientsdetails9[[#This Row],[Patient_ID]],Financials[],6,FALSE)</f>
        <v>2997.325067785981</v>
      </c>
      <c r="Q865" t="str">
        <f>+_xlfn.XLOOKUP(Patientsdetails9[[#This Row],[Patient_ID]],Hospitalvisits[Patient_ID],Hospitalvisits[Hospital_Bed])</f>
        <v>Private Room</v>
      </c>
      <c r="R865">
        <f>_xlfn.XLOOKUP(Patientsdetails9[[#This Row],[Patient_ID]],Hospitalvisits[Patient_ID],Hospitalvisits[Doctor_ID])</f>
        <v>106</v>
      </c>
      <c r="S865" t="str">
        <f>_xlfn.XLOOKUP(Patientsdetails9[[#This Row],[Doctor ID]],Medicals[Doctor_ID],Medicals[Department])</f>
        <v>Pediatrics</v>
      </c>
      <c r="T865">
        <f>_xlfn.XLOOKUP(Patientsdetails9[[#This Row],[Doctor ID]],Medicals[Doctor_ID],Medicals[Nurse_to_Patient_Ratio])</f>
        <v>21</v>
      </c>
      <c r="U865" t="str">
        <f>IFERROR(_xlfn.XLOOKUP(Patientsdetails9[[#This Row],[Patient_ID]],Emergency[Patient_ID],Emergency[ER_Visit_ID]),"No Visit")</f>
        <v>No Visit</v>
      </c>
    </row>
    <row r="866" spans="1:21">
      <c r="A866">
        <v>952</v>
      </c>
      <c r="B866" t="s">
        <v>965</v>
      </c>
      <c r="C866">
        <v>17</v>
      </c>
      <c r="D866" t="s">
        <v>9</v>
      </c>
      <c r="E866" t="s">
        <v>16</v>
      </c>
      <c r="F866">
        <v>22.51289688395358</v>
      </c>
      <c r="G866">
        <v>2</v>
      </c>
      <c r="H866">
        <v>6</v>
      </c>
      <c r="I866">
        <f>_xlfn.XLOOKUP(Patientsdetails9[[#This Row],[Patient_ID]],Hospitalvisits[Patient_ID],Hospitalvisits[Admission_Date])</f>
        <v>44676</v>
      </c>
      <c r="J866">
        <f>_xlfn.XLOOKUP(Patientsdetails9[[#This Row],[Patient_ID]],Hospitalvisits[Patient_ID],Hospitalvisits[Discharge_Date])</f>
        <v>44680</v>
      </c>
      <c r="K866">
        <f>Patientsdetails9[[#This Row],[Discharge Date]]-Patientsdetails9[[#This Row],[Admission Date]]</f>
        <v>4</v>
      </c>
      <c r="L866" t="str">
        <f>_xlfn.XLOOKUP(Patientsdetails9[[#This Row],[Patient_ID]],Hospitalvisits[Patient_ID],Hospitalvisits[Medical_Condition])</f>
        <v>Fracture</v>
      </c>
      <c r="M866" t="str">
        <f>_xlfn.XLOOKUP(Patientsdetails9[[#This Row],[Patient_ID]],Hospitalvisits[Patient_ID],Hospitalvisits[Department])</f>
        <v>Orthopedics</v>
      </c>
      <c r="N866">
        <f>_xlfn.XLOOKUP(Patientsdetails9[[#This Row],[Patient_ID]],Financials[Patient_ID],Financials[Total_Bill_Amount])</f>
        <v>25994</v>
      </c>
      <c r="O866">
        <f>VLOOKUP(Patientsdetails9[[#This Row],[Patient_ID]],Financials[],5,FALSE)</f>
        <v>22657.520292407931</v>
      </c>
      <c r="P866">
        <f>VLOOKUP(Patientsdetails9[[#This Row],[Patient_ID]],Financials[],6,FALSE)</f>
        <v>3336.4797075920651</v>
      </c>
      <c r="Q866" t="str">
        <f>+_xlfn.XLOOKUP(Patientsdetails9[[#This Row],[Patient_ID]],Hospitalvisits[Patient_ID],Hospitalvisits[Hospital_Bed])</f>
        <v>General Ward</v>
      </c>
      <c r="R866">
        <f>_xlfn.XLOOKUP(Patientsdetails9[[#This Row],[Patient_ID]],Hospitalvisits[Patient_ID],Hospitalvisits[Doctor_ID])</f>
        <v>42</v>
      </c>
      <c r="S866" t="str">
        <f>_xlfn.XLOOKUP(Patientsdetails9[[#This Row],[Doctor ID]],Medicals[Doctor_ID],Medicals[Department])</f>
        <v>Pediatrics</v>
      </c>
      <c r="T866">
        <f>_xlfn.XLOOKUP(Patientsdetails9[[#This Row],[Doctor ID]],Medicals[Doctor_ID],Medicals[Nurse_to_Patient_Ratio])</f>
        <v>30</v>
      </c>
      <c r="U866">
        <f>IFERROR(_xlfn.XLOOKUP(Patientsdetails9[[#This Row],[Patient_ID]],Emergency[Patient_ID],Emergency[ER_Visit_ID]),"No Visit")</f>
        <v>127</v>
      </c>
    </row>
    <row r="867" spans="1:21">
      <c r="A867">
        <v>953</v>
      </c>
      <c r="B867" t="s">
        <v>966</v>
      </c>
      <c r="C867">
        <v>43</v>
      </c>
      <c r="D867" t="s">
        <v>12</v>
      </c>
      <c r="E867" t="s">
        <v>18</v>
      </c>
      <c r="F867">
        <v>25.040486170948309</v>
      </c>
      <c r="G867">
        <v>5</v>
      </c>
      <c r="H867">
        <v>2</v>
      </c>
      <c r="I867">
        <f>_xlfn.XLOOKUP(Patientsdetails9[[#This Row],[Patient_ID]],Hospitalvisits[Patient_ID],Hospitalvisits[Admission_Date])</f>
        <v>44667</v>
      </c>
      <c r="J867">
        <f>_xlfn.XLOOKUP(Patientsdetails9[[#This Row],[Patient_ID]],Hospitalvisits[Patient_ID],Hospitalvisits[Discharge_Date])</f>
        <v>44677</v>
      </c>
      <c r="K867">
        <f>Patientsdetails9[[#This Row],[Discharge Date]]-Patientsdetails9[[#This Row],[Admission Date]]</f>
        <v>10</v>
      </c>
      <c r="L867" t="str">
        <f>_xlfn.XLOOKUP(Patientsdetails9[[#This Row],[Patient_ID]],Hospitalvisits[Patient_ID],Hospitalvisits[Medical_Condition])</f>
        <v>Internal Bleeding</v>
      </c>
      <c r="M867" t="str">
        <f>_xlfn.XLOOKUP(Patientsdetails9[[#This Row],[Patient_ID]],Hospitalvisits[Patient_ID],Hospitalvisits[Department])</f>
        <v>Emergency</v>
      </c>
      <c r="N867">
        <f>_xlfn.XLOOKUP(Patientsdetails9[[#This Row],[Patient_ID]],Financials[Patient_ID],Financials[Total_Bill_Amount])</f>
        <v>25889</v>
      </c>
      <c r="O867">
        <f>VLOOKUP(Patientsdetails9[[#This Row],[Patient_ID]],Financials[],5,FALSE)</f>
        <v>22565.18041990733</v>
      </c>
      <c r="P867">
        <f>VLOOKUP(Patientsdetails9[[#This Row],[Patient_ID]],Financials[],6,FALSE)</f>
        <v>3323.819580092666</v>
      </c>
      <c r="Q867" t="str">
        <f>+_xlfn.XLOOKUP(Patientsdetails9[[#This Row],[Patient_ID]],Hospitalvisits[Patient_ID],Hospitalvisits[Hospital_Bed])</f>
        <v>Private Room</v>
      </c>
      <c r="R867">
        <f>_xlfn.XLOOKUP(Patientsdetails9[[#This Row],[Patient_ID]],Hospitalvisits[Patient_ID],Hospitalvisits[Doctor_ID])</f>
        <v>135</v>
      </c>
      <c r="S867" t="str">
        <f>_xlfn.XLOOKUP(Patientsdetails9[[#This Row],[Doctor ID]],Medicals[Doctor_ID],Medicals[Department])</f>
        <v>Orthopedics</v>
      </c>
      <c r="T867">
        <f>_xlfn.XLOOKUP(Patientsdetails9[[#This Row],[Doctor ID]],Medicals[Doctor_ID],Medicals[Nurse_to_Patient_Ratio])</f>
        <v>23</v>
      </c>
      <c r="U867">
        <f>IFERROR(_xlfn.XLOOKUP(Patientsdetails9[[#This Row],[Patient_ID]],Emergency[Patient_ID],Emergency[ER_Visit_ID]),"No Visit")</f>
        <v>717</v>
      </c>
    </row>
    <row r="868" spans="1:21">
      <c r="A868">
        <v>954</v>
      </c>
      <c r="B868" t="s">
        <v>967</v>
      </c>
      <c r="C868">
        <v>15</v>
      </c>
      <c r="D868" t="s">
        <v>12</v>
      </c>
      <c r="E868" t="s">
        <v>10</v>
      </c>
      <c r="F868">
        <v>25.980198060685019</v>
      </c>
      <c r="G868">
        <v>2</v>
      </c>
      <c r="H868">
        <v>1</v>
      </c>
      <c r="I868">
        <f>_xlfn.XLOOKUP(Patientsdetails9[[#This Row],[Patient_ID]],Hospitalvisits[Patient_ID],Hospitalvisits[Admission_Date])</f>
        <v>45175</v>
      </c>
      <c r="J868">
        <f>_xlfn.XLOOKUP(Patientsdetails9[[#This Row],[Patient_ID]],Hospitalvisits[Patient_ID],Hospitalvisits[Discharge_Date])</f>
        <v>45176</v>
      </c>
      <c r="K868">
        <f>Patientsdetails9[[#This Row],[Discharge Date]]-Patientsdetails9[[#This Row],[Admission Date]]</f>
        <v>1</v>
      </c>
      <c r="L868" t="str">
        <f>_xlfn.XLOOKUP(Patientsdetails9[[#This Row],[Patient_ID]],Hospitalvisits[Patient_ID],Hospitalvisits[Medical_Condition])</f>
        <v>Allergies</v>
      </c>
      <c r="M868" t="str">
        <f>_xlfn.XLOOKUP(Patientsdetails9[[#This Row],[Patient_ID]],Hospitalvisits[Patient_ID],Hospitalvisits[Department])</f>
        <v>Pediatrics</v>
      </c>
      <c r="N868">
        <f>_xlfn.XLOOKUP(Patientsdetails9[[#This Row],[Patient_ID]],Financials[Patient_ID],Financials[Total_Bill_Amount])</f>
        <v>6516</v>
      </c>
      <c r="O868">
        <f>VLOOKUP(Patientsdetails9[[#This Row],[Patient_ID]],Financials[],5,FALSE)</f>
        <v>5682.3962734312581</v>
      </c>
      <c r="P868">
        <f>VLOOKUP(Patientsdetails9[[#This Row],[Patient_ID]],Financials[],6,FALSE)</f>
        <v>833.60372656874188</v>
      </c>
      <c r="Q868" t="str">
        <f>+_xlfn.XLOOKUP(Patientsdetails9[[#This Row],[Patient_ID]],Hospitalvisits[Patient_ID],Hospitalvisits[Hospital_Bed])</f>
        <v>ICU</v>
      </c>
      <c r="R868">
        <f>_xlfn.XLOOKUP(Patientsdetails9[[#This Row],[Patient_ID]],Hospitalvisits[Patient_ID],Hospitalvisits[Doctor_ID])</f>
        <v>185</v>
      </c>
      <c r="S868" t="str">
        <f>_xlfn.XLOOKUP(Patientsdetails9[[#This Row],[Doctor ID]],Medicals[Doctor_ID],Medicals[Department])</f>
        <v>Orthopedics</v>
      </c>
      <c r="T868">
        <f>_xlfn.XLOOKUP(Patientsdetails9[[#This Row],[Doctor ID]],Medicals[Doctor_ID],Medicals[Nurse_to_Patient_Ratio])</f>
        <v>21</v>
      </c>
      <c r="U868">
        <f>IFERROR(_xlfn.XLOOKUP(Patientsdetails9[[#This Row],[Patient_ID]],Emergency[Patient_ID],Emergency[ER_Visit_ID]),"No Visit")</f>
        <v>162</v>
      </c>
    </row>
    <row r="869" spans="1:21">
      <c r="A869">
        <v>956</v>
      </c>
      <c r="B869" t="s">
        <v>969</v>
      </c>
      <c r="C869">
        <v>32</v>
      </c>
      <c r="D869" t="s">
        <v>12</v>
      </c>
      <c r="E869" t="s">
        <v>16</v>
      </c>
      <c r="F869">
        <v>24.68347935631687</v>
      </c>
      <c r="G869">
        <v>2</v>
      </c>
      <c r="H869">
        <v>7</v>
      </c>
      <c r="I869">
        <f>_xlfn.XLOOKUP(Patientsdetails9[[#This Row],[Patient_ID]],Hospitalvisits[Patient_ID],Hospitalvisits[Admission_Date])</f>
        <v>44790</v>
      </c>
      <c r="J869">
        <f>_xlfn.XLOOKUP(Patientsdetails9[[#This Row],[Patient_ID]],Hospitalvisits[Patient_ID],Hospitalvisits[Discharge_Date])</f>
        <v>44801</v>
      </c>
      <c r="K869">
        <f>Patientsdetails9[[#This Row],[Discharge Date]]-Patientsdetails9[[#This Row],[Admission Date]]</f>
        <v>11</v>
      </c>
      <c r="L869" t="str">
        <f>_xlfn.XLOOKUP(Patientsdetails9[[#This Row],[Patient_ID]],Hospitalvisits[Patient_ID],Hospitalvisits[Medical_Condition])</f>
        <v>Stroke</v>
      </c>
      <c r="M869" t="str">
        <f>_xlfn.XLOOKUP(Patientsdetails9[[#This Row],[Patient_ID]],Hospitalvisits[Patient_ID],Hospitalvisits[Department])</f>
        <v>Neurology</v>
      </c>
      <c r="N869">
        <f>_xlfn.XLOOKUP(Patientsdetails9[[#This Row],[Patient_ID]],Financials[Patient_ID],Financials[Total_Bill_Amount])</f>
        <v>14212</v>
      </c>
      <c r="O869">
        <f>VLOOKUP(Patientsdetails9[[#This Row],[Patient_ID]],Financials[],5,FALSE)</f>
        <v>11035.28280452818</v>
      </c>
      <c r="P869">
        <f>VLOOKUP(Patientsdetails9[[#This Row],[Patient_ID]],Financials[],6,FALSE)</f>
        <v>3176.7171954718201</v>
      </c>
      <c r="Q869" t="str">
        <f>+_xlfn.XLOOKUP(Patientsdetails9[[#This Row],[Patient_ID]],Hospitalvisits[Patient_ID],Hospitalvisits[Hospital_Bed])</f>
        <v>Private Room</v>
      </c>
      <c r="R869">
        <f>_xlfn.XLOOKUP(Patientsdetails9[[#This Row],[Patient_ID]],Hospitalvisits[Patient_ID],Hospitalvisits[Doctor_ID])</f>
        <v>177</v>
      </c>
      <c r="S869" t="str">
        <f>_xlfn.XLOOKUP(Patientsdetails9[[#This Row],[Doctor ID]],Medicals[Doctor_ID],Medicals[Department])</f>
        <v>Emergency</v>
      </c>
      <c r="T869">
        <f>_xlfn.XLOOKUP(Patientsdetails9[[#This Row],[Doctor ID]],Medicals[Doctor_ID],Medicals[Nurse_to_Patient_Ratio])</f>
        <v>18</v>
      </c>
      <c r="U869">
        <f>IFERROR(_xlfn.XLOOKUP(Patientsdetails9[[#This Row],[Patient_ID]],Emergency[Patient_ID],Emergency[ER_Visit_ID]),"No Visit")</f>
        <v>458</v>
      </c>
    </row>
    <row r="870" spans="1:21">
      <c r="A870">
        <v>957</v>
      </c>
      <c r="B870" t="s">
        <v>970</v>
      </c>
      <c r="C870">
        <v>25</v>
      </c>
      <c r="D870" t="s">
        <v>9</v>
      </c>
      <c r="E870" t="s">
        <v>18</v>
      </c>
      <c r="F870">
        <v>34.372085903234037</v>
      </c>
      <c r="G870">
        <v>0</v>
      </c>
      <c r="H870">
        <v>10</v>
      </c>
      <c r="I870">
        <f>_xlfn.XLOOKUP(Patientsdetails9[[#This Row],[Patient_ID]],Hospitalvisits[Patient_ID],Hospitalvisits[Admission_Date])</f>
        <v>44598</v>
      </c>
      <c r="J870">
        <f>_xlfn.XLOOKUP(Patientsdetails9[[#This Row],[Patient_ID]],Hospitalvisits[Patient_ID],Hospitalvisits[Discharge_Date])</f>
        <v>44617</v>
      </c>
      <c r="K870">
        <f>Patientsdetails9[[#This Row],[Discharge Date]]-Patientsdetails9[[#This Row],[Admission Date]]</f>
        <v>19</v>
      </c>
      <c r="L870" t="str">
        <f>_xlfn.XLOOKUP(Patientsdetails9[[#This Row],[Patient_ID]],Hospitalvisits[Patient_ID],Hospitalvisits[Medical_Condition])</f>
        <v>Tumor</v>
      </c>
      <c r="M870" t="str">
        <f>_xlfn.XLOOKUP(Patientsdetails9[[#This Row],[Patient_ID]],Hospitalvisits[Patient_ID],Hospitalvisits[Department])</f>
        <v>Oncology</v>
      </c>
      <c r="N870">
        <f>_xlfn.XLOOKUP(Patientsdetails9[[#This Row],[Patient_ID]],Financials[Patient_ID],Financials[Total_Bill_Amount])</f>
        <v>15206</v>
      </c>
      <c r="O870">
        <f>VLOOKUP(Patientsdetails9[[#This Row],[Patient_ID]],Financials[],5,FALSE)</f>
        <v>8911.2561956793488</v>
      </c>
      <c r="P870">
        <f>VLOOKUP(Patientsdetails9[[#This Row],[Patient_ID]],Financials[],6,FALSE)</f>
        <v>6294.7438043206512</v>
      </c>
      <c r="Q870" t="str">
        <f>+_xlfn.XLOOKUP(Patientsdetails9[[#This Row],[Patient_ID]],Hospitalvisits[Patient_ID],Hospitalvisits[Hospital_Bed])</f>
        <v>ICU</v>
      </c>
      <c r="R870">
        <f>_xlfn.XLOOKUP(Patientsdetails9[[#This Row],[Patient_ID]],Hospitalvisits[Patient_ID],Hospitalvisits[Doctor_ID])</f>
        <v>120</v>
      </c>
      <c r="S870" t="str">
        <f>_xlfn.XLOOKUP(Patientsdetails9[[#This Row],[Doctor ID]],Medicals[Doctor_ID],Medicals[Department])</f>
        <v>Orthopedics</v>
      </c>
      <c r="T870">
        <f>_xlfn.XLOOKUP(Patientsdetails9[[#This Row],[Doctor ID]],Medicals[Doctor_ID],Medicals[Nurse_to_Patient_Ratio])</f>
        <v>16</v>
      </c>
      <c r="U870">
        <f>IFERROR(_xlfn.XLOOKUP(Patientsdetails9[[#This Row],[Patient_ID]],Emergency[Patient_ID],Emergency[ER_Visit_ID]),"No Visit")</f>
        <v>681</v>
      </c>
    </row>
    <row r="871" spans="1:21">
      <c r="A871">
        <v>958</v>
      </c>
      <c r="B871" t="s">
        <v>971</v>
      </c>
      <c r="C871">
        <v>67</v>
      </c>
      <c r="D871" t="s">
        <v>12</v>
      </c>
      <c r="E871" t="s">
        <v>13</v>
      </c>
      <c r="F871">
        <v>23.94140358881231</v>
      </c>
      <c r="G871">
        <v>3</v>
      </c>
      <c r="H871">
        <v>9</v>
      </c>
      <c r="I871">
        <f>_xlfn.XLOOKUP(Patientsdetails9[[#This Row],[Patient_ID]],Hospitalvisits[Patient_ID],Hospitalvisits[Admission_Date])</f>
        <v>44698</v>
      </c>
      <c r="J871">
        <f>_xlfn.XLOOKUP(Patientsdetails9[[#This Row],[Patient_ID]],Hospitalvisits[Patient_ID],Hospitalvisits[Discharge_Date])</f>
        <v>44715</v>
      </c>
      <c r="K871">
        <f>Patientsdetails9[[#This Row],[Discharge Date]]-Patientsdetails9[[#This Row],[Admission Date]]</f>
        <v>17</v>
      </c>
      <c r="L871" t="str">
        <f>_xlfn.XLOOKUP(Patientsdetails9[[#This Row],[Patient_ID]],Hospitalvisits[Patient_ID],Hospitalvisits[Medical_Condition])</f>
        <v>Cancer</v>
      </c>
      <c r="M871" t="str">
        <f>_xlfn.XLOOKUP(Patientsdetails9[[#This Row],[Patient_ID]],Hospitalvisits[Patient_ID],Hospitalvisits[Department])</f>
        <v>Oncology</v>
      </c>
      <c r="N871">
        <f>_xlfn.XLOOKUP(Patientsdetails9[[#This Row],[Patient_ID]],Financials[Patient_ID],Financials[Total_Bill_Amount])</f>
        <v>26896</v>
      </c>
      <c r="O871">
        <f>VLOOKUP(Patientsdetails9[[#This Row],[Patient_ID]],Financials[],5,FALSE)</f>
        <v>13952.473062597841</v>
      </c>
      <c r="P871">
        <f>VLOOKUP(Patientsdetails9[[#This Row],[Patient_ID]],Financials[],6,FALSE)</f>
        <v>12943.526937402159</v>
      </c>
      <c r="Q871" t="str">
        <f>+_xlfn.XLOOKUP(Patientsdetails9[[#This Row],[Patient_ID]],Hospitalvisits[Patient_ID],Hospitalvisits[Hospital_Bed])</f>
        <v>General Ward</v>
      </c>
      <c r="R871">
        <f>_xlfn.XLOOKUP(Patientsdetails9[[#This Row],[Patient_ID]],Hospitalvisits[Patient_ID],Hospitalvisits[Doctor_ID])</f>
        <v>120</v>
      </c>
      <c r="S871" t="str">
        <f>_xlfn.XLOOKUP(Patientsdetails9[[#This Row],[Doctor ID]],Medicals[Doctor_ID],Medicals[Department])</f>
        <v>Orthopedics</v>
      </c>
      <c r="T871">
        <f>_xlfn.XLOOKUP(Patientsdetails9[[#This Row],[Doctor ID]],Medicals[Doctor_ID],Medicals[Nurse_to_Patient_Ratio])</f>
        <v>16</v>
      </c>
      <c r="U871">
        <f>IFERROR(_xlfn.XLOOKUP(Patientsdetails9[[#This Row],[Patient_ID]],Emergency[Patient_ID],Emergency[ER_Visit_ID]),"No Visit")</f>
        <v>559</v>
      </c>
    </row>
    <row r="872" spans="1:21">
      <c r="A872">
        <v>959</v>
      </c>
      <c r="B872" t="s">
        <v>972</v>
      </c>
      <c r="C872">
        <v>90</v>
      </c>
      <c r="D872" t="s">
        <v>9</v>
      </c>
      <c r="E872" t="s">
        <v>16</v>
      </c>
      <c r="F872">
        <v>35.407757297944947</v>
      </c>
      <c r="G872">
        <v>1</v>
      </c>
      <c r="H872">
        <v>4</v>
      </c>
      <c r="I872">
        <f>_xlfn.XLOOKUP(Patientsdetails9[[#This Row],[Patient_ID]],Hospitalvisits[Patient_ID],Hospitalvisits[Admission_Date])</f>
        <v>44632</v>
      </c>
      <c r="J872">
        <f>_xlfn.XLOOKUP(Patientsdetails9[[#This Row],[Patient_ID]],Hospitalvisits[Patient_ID],Hospitalvisits[Discharge_Date])</f>
        <v>44644</v>
      </c>
      <c r="K872">
        <f>Patientsdetails9[[#This Row],[Discharge Date]]-Patientsdetails9[[#This Row],[Admission Date]]</f>
        <v>12</v>
      </c>
      <c r="L872" t="str">
        <f>_xlfn.XLOOKUP(Patientsdetails9[[#This Row],[Patient_ID]],Hospitalvisits[Patient_ID],Hospitalvisits[Medical_Condition])</f>
        <v>Tumor</v>
      </c>
      <c r="M872" t="str">
        <f>_xlfn.XLOOKUP(Patientsdetails9[[#This Row],[Patient_ID]],Hospitalvisits[Patient_ID],Hospitalvisits[Department])</f>
        <v>Oncology</v>
      </c>
      <c r="N872">
        <f>_xlfn.XLOOKUP(Patientsdetails9[[#This Row],[Patient_ID]],Financials[Patient_ID],Financials[Total_Bill_Amount])</f>
        <v>30520</v>
      </c>
      <c r="O872">
        <f>VLOOKUP(Patientsdetails9[[#This Row],[Patient_ID]],Financials[],5,FALSE)</f>
        <v>22882.80119052884</v>
      </c>
      <c r="P872">
        <f>VLOOKUP(Patientsdetails9[[#This Row],[Patient_ID]],Financials[],6,FALSE)</f>
        <v>7637.1988094711596</v>
      </c>
      <c r="Q872" t="str">
        <f>+_xlfn.XLOOKUP(Patientsdetails9[[#This Row],[Patient_ID]],Hospitalvisits[Patient_ID],Hospitalvisits[Hospital_Bed])</f>
        <v>General Ward</v>
      </c>
      <c r="R872">
        <f>_xlfn.XLOOKUP(Patientsdetails9[[#This Row],[Patient_ID]],Hospitalvisits[Patient_ID],Hospitalvisits[Doctor_ID])</f>
        <v>183</v>
      </c>
      <c r="S872" t="str">
        <f>_xlfn.XLOOKUP(Patientsdetails9[[#This Row],[Doctor ID]],Medicals[Doctor_ID],Medicals[Department])</f>
        <v>Emergency</v>
      </c>
      <c r="T872">
        <f>_xlfn.XLOOKUP(Patientsdetails9[[#This Row],[Doctor ID]],Medicals[Doctor_ID],Medicals[Nurse_to_Patient_Ratio])</f>
        <v>30</v>
      </c>
      <c r="U872">
        <f>IFERROR(_xlfn.XLOOKUP(Patientsdetails9[[#This Row],[Patient_ID]],Emergency[Patient_ID],Emergency[ER_Visit_ID]),"No Visit")</f>
        <v>977</v>
      </c>
    </row>
    <row r="873" spans="1:21">
      <c r="A873">
        <v>960</v>
      </c>
      <c r="B873" t="s">
        <v>973</v>
      </c>
      <c r="C873">
        <v>88</v>
      </c>
      <c r="D873" t="s">
        <v>12</v>
      </c>
      <c r="E873" t="s">
        <v>13</v>
      </c>
      <c r="F873">
        <v>28.032934153313729</v>
      </c>
      <c r="G873">
        <v>1</v>
      </c>
      <c r="H873">
        <v>8</v>
      </c>
      <c r="I873">
        <f>_xlfn.XLOOKUP(Patientsdetails9[[#This Row],[Patient_ID]],Hospitalvisits[Patient_ID],Hospitalvisits[Admission_Date])</f>
        <v>44575</v>
      </c>
      <c r="J873">
        <f>_xlfn.XLOOKUP(Patientsdetails9[[#This Row],[Patient_ID]],Hospitalvisits[Patient_ID],Hospitalvisits[Discharge_Date])</f>
        <v>44579</v>
      </c>
      <c r="K873">
        <f>Patientsdetails9[[#This Row],[Discharge Date]]-Patientsdetails9[[#This Row],[Admission Date]]</f>
        <v>4</v>
      </c>
      <c r="L873" t="str">
        <f>_xlfn.XLOOKUP(Patientsdetails9[[#This Row],[Patient_ID]],Hospitalvisits[Patient_ID],Hospitalvisits[Medical_Condition])</f>
        <v>Heart Attack (STEMI)</v>
      </c>
      <c r="M873" t="str">
        <f>_xlfn.XLOOKUP(Patientsdetails9[[#This Row],[Patient_ID]],Hospitalvisits[Patient_ID],Hospitalvisits[Department])</f>
        <v>Cardiology</v>
      </c>
      <c r="N873">
        <f>_xlfn.XLOOKUP(Patientsdetails9[[#This Row],[Patient_ID]],Financials[Patient_ID],Financials[Total_Bill_Amount])</f>
        <v>18089</v>
      </c>
      <c r="O873">
        <f>VLOOKUP(Patientsdetails9[[#This Row],[Patient_ID]],Financials[],5,FALSE)</f>
        <v>13621.42348132366</v>
      </c>
      <c r="P873">
        <f>VLOOKUP(Patientsdetails9[[#This Row],[Patient_ID]],Financials[],6,FALSE)</f>
        <v>4467.5765186763401</v>
      </c>
      <c r="Q873" t="str">
        <f>+_xlfn.XLOOKUP(Patientsdetails9[[#This Row],[Patient_ID]],Hospitalvisits[Patient_ID],Hospitalvisits[Hospital_Bed])</f>
        <v>Semi-Private Room</v>
      </c>
      <c r="R873">
        <f>_xlfn.XLOOKUP(Patientsdetails9[[#This Row],[Patient_ID]],Hospitalvisits[Patient_ID],Hospitalvisits[Doctor_ID])</f>
        <v>71</v>
      </c>
      <c r="S873" t="str">
        <f>_xlfn.XLOOKUP(Patientsdetails9[[#This Row],[Doctor ID]],Medicals[Doctor_ID],Medicals[Department])</f>
        <v>Emergency</v>
      </c>
      <c r="T873">
        <f>_xlfn.XLOOKUP(Patientsdetails9[[#This Row],[Doctor ID]],Medicals[Doctor_ID],Medicals[Nurse_to_Patient_Ratio])</f>
        <v>18</v>
      </c>
      <c r="U873" t="str">
        <f>IFERROR(_xlfn.XLOOKUP(Patientsdetails9[[#This Row],[Patient_ID]],Emergency[Patient_ID],Emergency[ER_Visit_ID]),"No Visit")</f>
        <v>No Visit</v>
      </c>
    </row>
    <row r="874" spans="1:21">
      <c r="A874">
        <v>961</v>
      </c>
      <c r="B874" t="s">
        <v>974</v>
      </c>
      <c r="C874">
        <v>61</v>
      </c>
      <c r="D874" t="s">
        <v>9</v>
      </c>
      <c r="E874" t="s">
        <v>13</v>
      </c>
      <c r="F874">
        <v>18.93486869800822</v>
      </c>
      <c r="G874">
        <v>0</v>
      </c>
      <c r="H874">
        <v>10</v>
      </c>
      <c r="I874">
        <f>_xlfn.XLOOKUP(Patientsdetails9[[#This Row],[Patient_ID]],Hospitalvisits[Patient_ID],Hospitalvisits[Admission_Date])</f>
        <v>44756</v>
      </c>
      <c r="J874">
        <f>_xlfn.XLOOKUP(Patientsdetails9[[#This Row],[Patient_ID]],Hospitalvisits[Patient_ID],Hospitalvisits[Discharge_Date])</f>
        <v>44766</v>
      </c>
      <c r="K874">
        <f>Patientsdetails9[[#This Row],[Discharge Date]]-Patientsdetails9[[#This Row],[Admission Date]]</f>
        <v>10</v>
      </c>
      <c r="L874" t="str">
        <f>_xlfn.XLOOKUP(Patientsdetails9[[#This Row],[Patient_ID]],Hospitalvisits[Patient_ID],Hospitalvisits[Medical_Condition])</f>
        <v>Tumor</v>
      </c>
      <c r="M874" t="str">
        <f>_xlfn.XLOOKUP(Patientsdetails9[[#This Row],[Patient_ID]],Hospitalvisits[Patient_ID],Hospitalvisits[Department])</f>
        <v>Oncology</v>
      </c>
      <c r="N874">
        <f>_xlfn.XLOOKUP(Patientsdetails9[[#This Row],[Patient_ID]],Financials[Patient_ID],Financials[Total_Bill_Amount])</f>
        <v>10196</v>
      </c>
      <c r="O874">
        <f>VLOOKUP(Patientsdetails9[[#This Row],[Patient_ID]],Financials[],5,FALSE)</f>
        <v>8951.57076029977</v>
      </c>
      <c r="P874">
        <f>VLOOKUP(Patientsdetails9[[#This Row],[Patient_ID]],Financials[],6,FALSE)</f>
        <v>1244.42923970023</v>
      </c>
      <c r="Q874" t="str">
        <f>+_xlfn.XLOOKUP(Patientsdetails9[[#This Row],[Patient_ID]],Hospitalvisits[Patient_ID],Hospitalvisits[Hospital_Bed])</f>
        <v>ICU</v>
      </c>
      <c r="R874">
        <f>_xlfn.XLOOKUP(Patientsdetails9[[#This Row],[Patient_ID]],Hospitalvisits[Patient_ID],Hospitalvisits[Doctor_ID])</f>
        <v>78</v>
      </c>
      <c r="S874" t="str">
        <f>_xlfn.XLOOKUP(Patientsdetails9[[#This Row],[Doctor ID]],Medicals[Doctor_ID],Medicals[Department])</f>
        <v>Cardiology</v>
      </c>
      <c r="T874">
        <f>_xlfn.XLOOKUP(Patientsdetails9[[#This Row],[Doctor ID]],Medicals[Doctor_ID],Medicals[Nurse_to_Patient_Ratio])</f>
        <v>11</v>
      </c>
      <c r="U874">
        <f>IFERROR(_xlfn.XLOOKUP(Patientsdetails9[[#This Row],[Patient_ID]],Emergency[Patient_ID],Emergency[ER_Visit_ID]),"No Visit")</f>
        <v>554</v>
      </c>
    </row>
    <row r="875" spans="1:21">
      <c r="A875">
        <v>962</v>
      </c>
      <c r="B875" t="s">
        <v>975</v>
      </c>
      <c r="C875">
        <v>34</v>
      </c>
      <c r="D875" t="s">
        <v>9</v>
      </c>
      <c r="E875" t="s">
        <v>16</v>
      </c>
      <c r="F875">
        <v>32.206167441159849</v>
      </c>
      <c r="G875">
        <v>3</v>
      </c>
      <c r="H875">
        <v>6</v>
      </c>
      <c r="I875">
        <f>_xlfn.XLOOKUP(Patientsdetails9[[#This Row],[Patient_ID]],Hospitalvisits[Patient_ID],Hospitalvisits[Admission_Date])</f>
        <v>44651</v>
      </c>
      <c r="J875">
        <f>_xlfn.XLOOKUP(Patientsdetails9[[#This Row],[Patient_ID]],Hospitalvisits[Patient_ID],Hospitalvisits[Discharge_Date])</f>
        <v>44653</v>
      </c>
      <c r="K875">
        <f>Patientsdetails9[[#This Row],[Discharge Date]]-Patientsdetails9[[#This Row],[Admission Date]]</f>
        <v>2</v>
      </c>
      <c r="L875" t="str">
        <f>_xlfn.XLOOKUP(Patientsdetails9[[#This Row],[Patient_ID]],Hospitalvisits[Patient_ID],Hospitalvisits[Medical_Condition])</f>
        <v>Allergies</v>
      </c>
      <c r="M875" t="str">
        <f>_xlfn.XLOOKUP(Patientsdetails9[[#This Row],[Patient_ID]],Hospitalvisits[Patient_ID],Hospitalvisits[Department])</f>
        <v>Pediatrics</v>
      </c>
      <c r="N875">
        <f>_xlfn.XLOOKUP(Patientsdetails9[[#This Row],[Patient_ID]],Financials[Patient_ID],Financials[Total_Bill_Amount])</f>
        <v>22520</v>
      </c>
      <c r="O875">
        <f>VLOOKUP(Patientsdetails9[[#This Row],[Patient_ID]],Financials[],5,FALSE)</f>
        <v>19160.54307047516</v>
      </c>
      <c r="P875">
        <f>VLOOKUP(Patientsdetails9[[#This Row],[Patient_ID]],Financials[],6,FALSE)</f>
        <v>3359.4569295248371</v>
      </c>
      <c r="Q875" t="str">
        <f>+_xlfn.XLOOKUP(Patientsdetails9[[#This Row],[Patient_ID]],Hospitalvisits[Patient_ID],Hospitalvisits[Hospital_Bed])</f>
        <v>ICU</v>
      </c>
      <c r="R875">
        <f>_xlfn.XLOOKUP(Patientsdetails9[[#This Row],[Patient_ID]],Hospitalvisits[Patient_ID],Hospitalvisits[Doctor_ID])</f>
        <v>66</v>
      </c>
      <c r="S875" t="str">
        <f>_xlfn.XLOOKUP(Patientsdetails9[[#This Row],[Doctor ID]],Medicals[Doctor_ID],Medicals[Department])</f>
        <v>Cardiology</v>
      </c>
      <c r="T875">
        <f>_xlfn.XLOOKUP(Patientsdetails9[[#This Row],[Doctor ID]],Medicals[Doctor_ID],Medicals[Nurse_to_Patient_Ratio])</f>
        <v>19</v>
      </c>
      <c r="U875" t="str">
        <f>IFERROR(_xlfn.XLOOKUP(Patientsdetails9[[#This Row],[Patient_ID]],Emergency[Patient_ID],Emergency[ER_Visit_ID]),"No Visit")</f>
        <v>No Visit</v>
      </c>
    </row>
    <row r="876" spans="1:21">
      <c r="A876">
        <v>963</v>
      </c>
      <c r="B876" t="s">
        <v>976</v>
      </c>
      <c r="C876">
        <v>18</v>
      </c>
      <c r="D876" t="s">
        <v>12</v>
      </c>
      <c r="E876" t="s">
        <v>18</v>
      </c>
      <c r="F876">
        <v>31.237688119380341</v>
      </c>
      <c r="G876">
        <v>4</v>
      </c>
      <c r="H876">
        <v>7</v>
      </c>
      <c r="I876">
        <f>_xlfn.XLOOKUP(Patientsdetails9[[#This Row],[Patient_ID]],Hospitalvisits[Patient_ID],Hospitalvisits[Admission_Date])</f>
        <v>45555</v>
      </c>
      <c r="J876">
        <f>_xlfn.XLOOKUP(Patientsdetails9[[#This Row],[Patient_ID]],Hospitalvisits[Patient_ID],Hospitalvisits[Discharge_Date])</f>
        <v>45566</v>
      </c>
      <c r="K876">
        <f>Patientsdetails9[[#This Row],[Discharge Date]]-Patientsdetails9[[#This Row],[Admission Date]]</f>
        <v>11</v>
      </c>
      <c r="L876" t="str">
        <f>_xlfn.XLOOKUP(Patientsdetails9[[#This Row],[Patient_ID]],Hospitalvisits[Patient_ID],Hospitalvisits[Medical_Condition])</f>
        <v>Stroke</v>
      </c>
      <c r="M876" t="str">
        <f>_xlfn.XLOOKUP(Patientsdetails9[[#This Row],[Patient_ID]],Hospitalvisits[Patient_ID],Hospitalvisits[Department])</f>
        <v>Neurology</v>
      </c>
      <c r="N876">
        <f>_xlfn.XLOOKUP(Patientsdetails9[[#This Row],[Patient_ID]],Financials[Patient_ID],Financials[Total_Bill_Amount])</f>
        <v>8145</v>
      </c>
      <c r="O876">
        <f>VLOOKUP(Patientsdetails9[[#This Row],[Patient_ID]],Financials[],5,FALSE)</f>
        <v>4841.0900408262969</v>
      </c>
      <c r="P876">
        <f>VLOOKUP(Patientsdetails9[[#This Row],[Patient_ID]],Financials[],6,FALSE)</f>
        <v>3303.9099591737031</v>
      </c>
      <c r="Q876" t="str">
        <f>+_xlfn.XLOOKUP(Patientsdetails9[[#This Row],[Patient_ID]],Hospitalvisits[Patient_ID],Hospitalvisits[Hospital_Bed])</f>
        <v>ICU</v>
      </c>
      <c r="R876">
        <f>_xlfn.XLOOKUP(Patientsdetails9[[#This Row],[Patient_ID]],Hospitalvisits[Patient_ID],Hospitalvisits[Doctor_ID])</f>
        <v>157</v>
      </c>
      <c r="S876" t="str">
        <f>_xlfn.XLOOKUP(Patientsdetails9[[#This Row],[Doctor ID]],Medicals[Doctor_ID],Medicals[Department])</f>
        <v>Cardiology</v>
      </c>
      <c r="T876">
        <f>_xlfn.XLOOKUP(Patientsdetails9[[#This Row],[Doctor ID]],Medicals[Doctor_ID],Medicals[Nurse_to_Patient_Ratio])</f>
        <v>26</v>
      </c>
      <c r="U876">
        <f>IFERROR(_xlfn.XLOOKUP(Patientsdetails9[[#This Row],[Patient_ID]],Emergency[Patient_ID],Emergency[ER_Visit_ID]),"No Visit")</f>
        <v>143</v>
      </c>
    </row>
    <row r="877" spans="1:21">
      <c r="A877">
        <v>964</v>
      </c>
      <c r="B877" t="s">
        <v>977</v>
      </c>
      <c r="C877">
        <v>81</v>
      </c>
      <c r="D877" t="s">
        <v>9</v>
      </c>
      <c r="E877" t="s">
        <v>16</v>
      </c>
      <c r="F877">
        <v>28.78989390911148</v>
      </c>
      <c r="G877">
        <v>3</v>
      </c>
      <c r="H877">
        <v>4</v>
      </c>
      <c r="I877">
        <f>_xlfn.XLOOKUP(Patientsdetails9[[#This Row],[Patient_ID]],Hospitalvisits[Patient_ID],Hospitalvisits[Admission_Date])</f>
        <v>44585</v>
      </c>
      <c r="J877">
        <f>_xlfn.XLOOKUP(Patientsdetails9[[#This Row],[Patient_ID]],Hospitalvisits[Patient_ID],Hospitalvisits[Discharge_Date])</f>
        <v>44589</v>
      </c>
      <c r="K877">
        <f>Patientsdetails9[[#This Row],[Discharge Date]]-Patientsdetails9[[#This Row],[Admission Date]]</f>
        <v>4</v>
      </c>
      <c r="L877" t="str">
        <f>_xlfn.XLOOKUP(Patientsdetails9[[#This Row],[Patient_ID]],Hospitalvisits[Patient_ID],Hospitalvisits[Medical_Condition])</f>
        <v>Fracture</v>
      </c>
      <c r="M877" t="str">
        <f>_xlfn.XLOOKUP(Patientsdetails9[[#This Row],[Patient_ID]],Hospitalvisits[Patient_ID],Hospitalvisits[Department])</f>
        <v>Orthopedics</v>
      </c>
      <c r="N877">
        <f>_xlfn.XLOOKUP(Patientsdetails9[[#This Row],[Patient_ID]],Financials[Patient_ID],Financials[Total_Bill_Amount])</f>
        <v>43703</v>
      </c>
      <c r="O877">
        <f>VLOOKUP(Patientsdetails9[[#This Row],[Patient_ID]],Financials[],5,FALSE)</f>
        <v>32189.224037012351</v>
      </c>
      <c r="P877">
        <f>VLOOKUP(Patientsdetails9[[#This Row],[Patient_ID]],Financials[],6,FALSE)</f>
        <v>11513.775962987649</v>
      </c>
      <c r="Q877" t="str">
        <f>+_xlfn.XLOOKUP(Patientsdetails9[[#This Row],[Patient_ID]],Hospitalvisits[Patient_ID],Hospitalvisits[Hospital_Bed])</f>
        <v>Private Room</v>
      </c>
      <c r="R877">
        <f>_xlfn.XLOOKUP(Patientsdetails9[[#This Row],[Patient_ID]],Hospitalvisits[Patient_ID],Hospitalvisits[Doctor_ID])</f>
        <v>72</v>
      </c>
      <c r="S877" t="str">
        <f>_xlfn.XLOOKUP(Patientsdetails9[[#This Row],[Doctor ID]],Medicals[Doctor_ID],Medicals[Department])</f>
        <v>Neurology</v>
      </c>
      <c r="T877">
        <f>_xlfn.XLOOKUP(Patientsdetails9[[#This Row],[Doctor ID]],Medicals[Doctor_ID],Medicals[Nurse_to_Patient_Ratio])</f>
        <v>27</v>
      </c>
      <c r="U877">
        <f>IFERROR(_xlfn.XLOOKUP(Patientsdetails9[[#This Row],[Patient_ID]],Emergency[Patient_ID],Emergency[ER_Visit_ID]),"No Visit")</f>
        <v>61</v>
      </c>
    </row>
    <row r="878" spans="1:21">
      <c r="A878">
        <v>965</v>
      </c>
      <c r="B878" t="s">
        <v>978</v>
      </c>
      <c r="C878">
        <v>40</v>
      </c>
      <c r="D878" t="s">
        <v>9</v>
      </c>
      <c r="E878" t="s">
        <v>10</v>
      </c>
      <c r="F878">
        <v>35.246500016662011</v>
      </c>
      <c r="G878">
        <v>4</v>
      </c>
      <c r="H878">
        <v>1</v>
      </c>
      <c r="I878">
        <f>_xlfn.XLOOKUP(Patientsdetails9[[#This Row],[Patient_ID]],Hospitalvisits[Patient_ID],Hospitalvisits[Admission_Date])</f>
        <v>44993</v>
      </c>
      <c r="J878">
        <f>_xlfn.XLOOKUP(Patientsdetails9[[#This Row],[Patient_ID]],Hospitalvisits[Patient_ID],Hospitalvisits[Discharge_Date])</f>
        <v>44998</v>
      </c>
      <c r="K878">
        <f>Patientsdetails9[[#This Row],[Discharge Date]]-Patientsdetails9[[#This Row],[Admission Date]]</f>
        <v>5</v>
      </c>
      <c r="L878" t="str">
        <f>_xlfn.XLOOKUP(Patientsdetails9[[#This Row],[Patient_ID]],Hospitalvisits[Patient_ID],Hospitalvisits[Medical_Condition])</f>
        <v>Heart Attack (STEMI)</v>
      </c>
      <c r="M878" t="str">
        <f>_xlfn.XLOOKUP(Patientsdetails9[[#This Row],[Patient_ID]],Hospitalvisits[Patient_ID],Hospitalvisits[Department])</f>
        <v>Cardiology</v>
      </c>
      <c r="N878">
        <f>_xlfn.XLOOKUP(Patientsdetails9[[#This Row],[Patient_ID]],Financials[Patient_ID],Financials[Total_Bill_Amount])</f>
        <v>39139</v>
      </c>
      <c r="O878">
        <f>VLOOKUP(Patientsdetails9[[#This Row],[Patient_ID]],Financials[],5,FALSE)</f>
        <v>26718.05041691495</v>
      </c>
      <c r="P878">
        <f>VLOOKUP(Patientsdetails9[[#This Row],[Patient_ID]],Financials[],6,FALSE)</f>
        <v>12420.94958308505</v>
      </c>
      <c r="Q878" t="str">
        <f>+_xlfn.XLOOKUP(Patientsdetails9[[#This Row],[Patient_ID]],Hospitalvisits[Patient_ID],Hospitalvisits[Hospital_Bed])</f>
        <v>ICU</v>
      </c>
      <c r="R878">
        <f>_xlfn.XLOOKUP(Patientsdetails9[[#This Row],[Patient_ID]],Hospitalvisits[Patient_ID],Hospitalvisits[Doctor_ID])</f>
        <v>162</v>
      </c>
      <c r="S878" t="str">
        <f>_xlfn.XLOOKUP(Patientsdetails9[[#This Row],[Doctor ID]],Medicals[Doctor_ID],Medicals[Department])</f>
        <v>Pediatrics</v>
      </c>
      <c r="T878">
        <f>_xlfn.XLOOKUP(Patientsdetails9[[#This Row],[Doctor ID]],Medicals[Doctor_ID],Medicals[Nurse_to_Patient_Ratio])</f>
        <v>7</v>
      </c>
      <c r="U878">
        <f>IFERROR(_xlfn.XLOOKUP(Patientsdetails9[[#This Row],[Patient_ID]],Emergency[Patient_ID],Emergency[ER_Visit_ID]),"No Visit")</f>
        <v>144</v>
      </c>
    </row>
    <row r="879" spans="1:21">
      <c r="A879">
        <v>966</v>
      </c>
      <c r="B879" t="s">
        <v>979</v>
      </c>
      <c r="C879">
        <v>24</v>
      </c>
      <c r="D879" t="s">
        <v>9</v>
      </c>
      <c r="E879" t="s">
        <v>10</v>
      </c>
      <c r="F879">
        <v>30.125217389138371</v>
      </c>
      <c r="G879">
        <v>1</v>
      </c>
      <c r="H879">
        <v>7</v>
      </c>
      <c r="I879">
        <f>_xlfn.XLOOKUP(Patientsdetails9[[#This Row],[Patient_ID]],Hospitalvisits[Patient_ID],Hospitalvisits[Admission_Date])</f>
        <v>45457</v>
      </c>
      <c r="J879">
        <f>_xlfn.XLOOKUP(Patientsdetails9[[#This Row],[Patient_ID]],Hospitalvisits[Patient_ID],Hospitalvisits[Discharge_Date])</f>
        <v>45458</v>
      </c>
      <c r="K879">
        <f>Patientsdetails9[[#This Row],[Discharge Date]]-Patientsdetails9[[#This Row],[Admission Date]]</f>
        <v>1</v>
      </c>
      <c r="L879" t="str">
        <f>_xlfn.XLOOKUP(Patientsdetails9[[#This Row],[Patient_ID]],Hospitalvisits[Patient_ID],Hospitalvisits[Medical_Condition])</f>
        <v>Allergies</v>
      </c>
      <c r="M879" t="str">
        <f>_xlfn.XLOOKUP(Patientsdetails9[[#This Row],[Patient_ID]],Hospitalvisits[Patient_ID],Hospitalvisits[Department])</f>
        <v>Pediatrics</v>
      </c>
      <c r="N879">
        <f>_xlfn.XLOOKUP(Patientsdetails9[[#This Row],[Patient_ID]],Financials[Patient_ID],Financials[Total_Bill_Amount])</f>
        <v>4801</v>
      </c>
      <c r="O879">
        <f>VLOOKUP(Patientsdetails9[[#This Row],[Patient_ID]],Financials[],5,FALSE)</f>
        <v>2629.6539759378288</v>
      </c>
      <c r="P879">
        <f>VLOOKUP(Patientsdetails9[[#This Row],[Patient_ID]],Financials[],6,FALSE)</f>
        <v>2171.3460240621712</v>
      </c>
      <c r="Q879" t="str">
        <f>+_xlfn.XLOOKUP(Patientsdetails9[[#This Row],[Patient_ID]],Hospitalvisits[Patient_ID],Hospitalvisits[Hospital_Bed])</f>
        <v>Semi-Private Room</v>
      </c>
      <c r="R879">
        <f>_xlfn.XLOOKUP(Patientsdetails9[[#This Row],[Patient_ID]],Hospitalvisits[Patient_ID],Hospitalvisits[Doctor_ID])</f>
        <v>17</v>
      </c>
      <c r="S879" t="str">
        <f>_xlfn.XLOOKUP(Patientsdetails9[[#This Row],[Doctor ID]],Medicals[Doctor_ID],Medicals[Department])</f>
        <v>Neurology</v>
      </c>
      <c r="T879">
        <f>_xlfn.XLOOKUP(Patientsdetails9[[#This Row],[Doctor ID]],Medicals[Doctor_ID],Medicals[Nurse_to_Patient_Ratio])</f>
        <v>8</v>
      </c>
      <c r="U879" t="str">
        <f>IFERROR(_xlfn.XLOOKUP(Patientsdetails9[[#This Row],[Patient_ID]],Emergency[Patient_ID],Emergency[ER_Visit_ID]),"No Visit")</f>
        <v>No Visit</v>
      </c>
    </row>
    <row r="880" spans="1:21">
      <c r="A880">
        <v>967</v>
      </c>
      <c r="B880" t="s">
        <v>980</v>
      </c>
      <c r="C880">
        <v>4</v>
      </c>
      <c r="D880" t="s">
        <v>12</v>
      </c>
      <c r="E880" t="s">
        <v>13</v>
      </c>
      <c r="F880">
        <v>26.404822726965261</v>
      </c>
      <c r="G880">
        <v>5</v>
      </c>
      <c r="H880">
        <v>5</v>
      </c>
      <c r="I880">
        <f>_xlfn.XLOOKUP(Patientsdetails9[[#This Row],[Patient_ID]],Hospitalvisits[Patient_ID],Hospitalvisits[Admission_Date])</f>
        <v>45233</v>
      </c>
      <c r="J880">
        <f>_xlfn.XLOOKUP(Patientsdetails9[[#This Row],[Patient_ID]],Hospitalvisits[Patient_ID],Hospitalvisits[Discharge_Date])</f>
        <v>45239</v>
      </c>
      <c r="K880">
        <f>Patientsdetails9[[#This Row],[Discharge Date]]-Patientsdetails9[[#This Row],[Admission Date]]</f>
        <v>6</v>
      </c>
      <c r="L880" t="str">
        <f>_xlfn.XLOOKUP(Patientsdetails9[[#This Row],[Patient_ID]],Hospitalvisits[Patient_ID],Hospitalvisits[Medical_Condition])</f>
        <v>Hypertension</v>
      </c>
      <c r="M880" t="str">
        <f>_xlfn.XLOOKUP(Patientsdetails9[[#This Row],[Patient_ID]],Hospitalvisits[Patient_ID],Hospitalvisits[Department])</f>
        <v>Cardiology</v>
      </c>
      <c r="N880">
        <f>_xlfn.XLOOKUP(Patientsdetails9[[#This Row],[Patient_ID]],Financials[Patient_ID],Financials[Total_Bill_Amount])</f>
        <v>15445</v>
      </c>
      <c r="O880">
        <f>VLOOKUP(Patientsdetails9[[#This Row],[Patient_ID]],Financials[],5,FALSE)</f>
        <v>8039.8695857586717</v>
      </c>
      <c r="P880">
        <f>VLOOKUP(Patientsdetails9[[#This Row],[Patient_ID]],Financials[],6,FALSE)</f>
        <v>7405.1304142413283</v>
      </c>
      <c r="Q880" t="str">
        <f>+_xlfn.XLOOKUP(Patientsdetails9[[#This Row],[Patient_ID]],Hospitalvisits[Patient_ID],Hospitalvisits[Hospital_Bed])</f>
        <v>ICU</v>
      </c>
      <c r="R880">
        <f>_xlfn.XLOOKUP(Patientsdetails9[[#This Row],[Patient_ID]],Hospitalvisits[Patient_ID],Hospitalvisits[Doctor_ID])</f>
        <v>78</v>
      </c>
      <c r="S880" t="str">
        <f>_xlfn.XLOOKUP(Patientsdetails9[[#This Row],[Doctor ID]],Medicals[Doctor_ID],Medicals[Department])</f>
        <v>Cardiology</v>
      </c>
      <c r="T880">
        <f>_xlfn.XLOOKUP(Patientsdetails9[[#This Row],[Doctor ID]],Medicals[Doctor_ID],Medicals[Nurse_to_Patient_Ratio])</f>
        <v>11</v>
      </c>
      <c r="U880" t="str">
        <f>IFERROR(_xlfn.XLOOKUP(Patientsdetails9[[#This Row],[Patient_ID]],Emergency[Patient_ID],Emergency[ER_Visit_ID]),"No Visit")</f>
        <v>No Visit</v>
      </c>
    </row>
    <row r="881" spans="1:21">
      <c r="A881">
        <v>968</v>
      </c>
      <c r="B881" t="s">
        <v>981</v>
      </c>
      <c r="C881">
        <v>33</v>
      </c>
      <c r="D881" t="s">
        <v>9</v>
      </c>
      <c r="E881" t="s">
        <v>10</v>
      </c>
      <c r="F881">
        <v>37.071466112701387</v>
      </c>
      <c r="G881">
        <v>0</v>
      </c>
      <c r="H881">
        <v>2</v>
      </c>
      <c r="I881">
        <f>_xlfn.XLOOKUP(Patientsdetails9[[#This Row],[Patient_ID]],Hospitalvisits[Patient_ID],Hospitalvisits[Admission_Date])</f>
        <v>44807</v>
      </c>
      <c r="J881">
        <f>_xlfn.XLOOKUP(Patientsdetails9[[#This Row],[Patient_ID]],Hospitalvisits[Patient_ID],Hospitalvisits[Discharge_Date])</f>
        <v>44826</v>
      </c>
      <c r="K881">
        <f>Patientsdetails9[[#This Row],[Discharge Date]]-Patientsdetails9[[#This Row],[Admission Date]]</f>
        <v>19</v>
      </c>
      <c r="L881" t="str">
        <f>_xlfn.XLOOKUP(Patientsdetails9[[#This Row],[Patient_ID]],Hospitalvisits[Patient_ID],Hospitalvisits[Medical_Condition])</f>
        <v>Tumor</v>
      </c>
      <c r="M881" t="str">
        <f>_xlfn.XLOOKUP(Patientsdetails9[[#This Row],[Patient_ID]],Hospitalvisits[Patient_ID],Hospitalvisits[Department])</f>
        <v>Oncology</v>
      </c>
      <c r="N881">
        <f>_xlfn.XLOOKUP(Patientsdetails9[[#This Row],[Patient_ID]],Financials[Patient_ID],Financials[Total_Bill_Amount])</f>
        <v>30485</v>
      </c>
      <c r="O881">
        <f>VLOOKUP(Patientsdetails9[[#This Row],[Patient_ID]],Financials[],5,FALSE)</f>
        <v>22364.90096312256</v>
      </c>
      <c r="P881">
        <f>VLOOKUP(Patientsdetails9[[#This Row],[Patient_ID]],Financials[],6,FALSE)</f>
        <v>8120.0990368774364</v>
      </c>
      <c r="Q881" t="str">
        <f>+_xlfn.XLOOKUP(Patientsdetails9[[#This Row],[Patient_ID]],Hospitalvisits[Patient_ID],Hospitalvisits[Hospital_Bed])</f>
        <v>ICU</v>
      </c>
      <c r="R881">
        <f>_xlfn.XLOOKUP(Patientsdetails9[[#This Row],[Patient_ID]],Hospitalvisits[Patient_ID],Hospitalvisits[Doctor_ID])</f>
        <v>109</v>
      </c>
      <c r="S881" t="str">
        <f>_xlfn.XLOOKUP(Patientsdetails9[[#This Row],[Doctor ID]],Medicals[Doctor_ID],Medicals[Department])</f>
        <v>Orthopedics</v>
      </c>
      <c r="T881">
        <f>_xlfn.XLOOKUP(Patientsdetails9[[#This Row],[Doctor ID]],Medicals[Doctor_ID],Medicals[Nurse_to_Patient_Ratio])</f>
        <v>13</v>
      </c>
      <c r="U881">
        <f>IFERROR(_xlfn.XLOOKUP(Patientsdetails9[[#This Row],[Patient_ID]],Emergency[Patient_ID],Emergency[ER_Visit_ID]),"No Visit")</f>
        <v>1460</v>
      </c>
    </row>
    <row r="882" spans="1:21">
      <c r="A882">
        <v>969</v>
      </c>
      <c r="B882" t="s">
        <v>982</v>
      </c>
      <c r="C882">
        <v>79</v>
      </c>
      <c r="D882" t="s">
        <v>12</v>
      </c>
      <c r="E882" t="s">
        <v>10</v>
      </c>
      <c r="F882">
        <v>23.0379003972979</v>
      </c>
      <c r="G882">
        <v>1</v>
      </c>
      <c r="H882">
        <v>10</v>
      </c>
      <c r="I882">
        <f>_xlfn.XLOOKUP(Patientsdetails9[[#This Row],[Patient_ID]],Hospitalvisits[Patient_ID],Hospitalvisits[Admission_Date])</f>
        <v>45150</v>
      </c>
      <c r="J882">
        <f>_xlfn.XLOOKUP(Patientsdetails9[[#This Row],[Patient_ID]],Hospitalvisits[Patient_ID],Hospitalvisits[Discharge_Date])</f>
        <v>45154</v>
      </c>
      <c r="K882">
        <f>Patientsdetails9[[#This Row],[Discharge Date]]-Patientsdetails9[[#This Row],[Admission Date]]</f>
        <v>4</v>
      </c>
      <c r="L882" t="str">
        <f>_xlfn.XLOOKUP(Patientsdetails9[[#This Row],[Patient_ID]],Hospitalvisits[Patient_ID],Hospitalvisits[Medical_Condition])</f>
        <v>Heart Attack (STEMI)</v>
      </c>
      <c r="M882" t="str">
        <f>_xlfn.XLOOKUP(Patientsdetails9[[#This Row],[Patient_ID]],Hospitalvisits[Patient_ID],Hospitalvisits[Department])</f>
        <v>Cardiology</v>
      </c>
      <c r="N882">
        <f>_xlfn.XLOOKUP(Patientsdetails9[[#This Row],[Patient_ID]],Financials[Patient_ID],Financials[Total_Bill_Amount])</f>
        <v>30727</v>
      </c>
      <c r="O882">
        <f>VLOOKUP(Patientsdetails9[[#This Row],[Patient_ID]],Financials[],5,FALSE)</f>
        <v>26579.97712983975</v>
      </c>
      <c r="P882">
        <f>VLOOKUP(Patientsdetails9[[#This Row],[Patient_ID]],Financials[],6,FALSE)</f>
        <v>4147.0228701602537</v>
      </c>
      <c r="Q882" t="str">
        <f>+_xlfn.XLOOKUP(Patientsdetails9[[#This Row],[Patient_ID]],Hospitalvisits[Patient_ID],Hospitalvisits[Hospital_Bed])</f>
        <v>General Ward</v>
      </c>
      <c r="R882">
        <f>_xlfn.XLOOKUP(Patientsdetails9[[#This Row],[Patient_ID]],Hospitalvisits[Patient_ID],Hospitalvisits[Doctor_ID])</f>
        <v>77</v>
      </c>
      <c r="S882" t="str">
        <f>_xlfn.XLOOKUP(Patientsdetails9[[#This Row],[Doctor ID]],Medicals[Doctor_ID],Medicals[Department])</f>
        <v>Oncology</v>
      </c>
      <c r="T882">
        <f>_xlfn.XLOOKUP(Patientsdetails9[[#This Row],[Doctor ID]],Medicals[Doctor_ID],Medicals[Nurse_to_Patient_Ratio])</f>
        <v>24</v>
      </c>
      <c r="U882">
        <f>IFERROR(_xlfn.XLOOKUP(Patientsdetails9[[#This Row],[Patient_ID]],Emergency[Patient_ID],Emergency[ER_Visit_ID]),"No Visit")</f>
        <v>504</v>
      </c>
    </row>
    <row r="883" spans="1:21">
      <c r="A883">
        <v>970</v>
      </c>
      <c r="B883" t="s">
        <v>983</v>
      </c>
      <c r="C883">
        <v>48</v>
      </c>
      <c r="D883" t="s">
        <v>9</v>
      </c>
      <c r="E883" t="s">
        <v>13</v>
      </c>
      <c r="F883">
        <v>27.44846063302526</v>
      </c>
      <c r="G883">
        <v>5</v>
      </c>
      <c r="H883">
        <v>8</v>
      </c>
      <c r="I883">
        <f>_xlfn.XLOOKUP(Patientsdetails9[[#This Row],[Patient_ID]],Hospitalvisits[Patient_ID],Hospitalvisits[Admission_Date])</f>
        <v>44761</v>
      </c>
      <c r="J883">
        <f>_xlfn.XLOOKUP(Patientsdetails9[[#This Row],[Patient_ID]],Hospitalvisits[Patient_ID],Hospitalvisits[Discharge_Date])</f>
        <v>44765</v>
      </c>
      <c r="K883">
        <f>Patientsdetails9[[#This Row],[Discharge Date]]-Patientsdetails9[[#This Row],[Admission Date]]</f>
        <v>4</v>
      </c>
      <c r="L883" t="str">
        <f>_xlfn.XLOOKUP(Patientsdetails9[[#This Row],[Patient_ID]],Hospitalvisits[Patient_ID],Hospitalvisits[Medical_Condition])</f>
        <v>Severe Trauma</v>
      </c>
      <c r="M883" t="str">
        <f>_xlfn.XLOOKUP(Patientsdetails9[[#This Row],[Patient_ID]],Hospitalvisits[Patient_ID],Hospitalvisits[Department])</f>
        <v>Emergency</v>
      </c>
      <c r="N883">
        <f>_xlfn.XLOOKUP(Patientsdetails9[[#This Row],[Patient_ID]],Financials[Patient_ID],Financials[Total_Bill_Amount])</f>
        <v>8842</v>
      </c>
      <c r="O883">
        <f>VLOOKUP(Patientsdetails9[[#This Row],[Patient_ID]],Financials[],5,FALSE)</f>
        <v>7401.4194919683359</v>
      </c>
      <c r="P883">
        <f>VLOOKUP(Patientsdetails9[[#This Row],[Patient_ID]],Financials[],6,FALSE)</f>
        <v>1440.5805080316641</v>
      </c>
      <c r="Q883" t="str">
        <f>+_xlfn.XLOOKUP(Patientsdetails9[[#This Row],[Patient_ID]],Hospitalvisits[Patient_ID],Hospitalvisits[Hospital_Bed])</f>
        <v>Private Room</v>
      </c>
      <c r="R883">
        <f>_xlfn.XLOOKUP(Patientsdetails9[[#This Row],[Patient_ID]],Hospitalvisits[Patient_ID],Hospitalvisits[Doctor_ID])</f>
        <v>72</v>
      </c>
      <c r="S883" t="str">
        <f>_xlfn.XLOOKUP(Patientsdetails9[[#This Row],[Doctor ID]],Medicals[Doctor_ID],Medicals[Department])</f>
        <v>Neurology</v>
      </c>
      <c r="T883">
        <f>_xlfn.XLOOKUP(Patientsdetails9[[#This Row],[Doctor ID]],Medicals[Doctor_ID],Medicals[Nurse_to_Patient_Ratio])</f>
        <v>27</v>
      </c>
      <c r="U883">
        <f>IFERROR(_xlfn.XLOOKUP(Patientsdetails9[[#This Row],[Patient_ID]],Emergency[Patient_ID],Emergency[ER_Visit_ID]),"No Visit")</f>
        <v>617</v>
      </c>
    </row>
    <row r="884" spans="1:21">
      <c r="A884">
        <v>971</v>
      </c>
      <c r="B884" t="s">
        <v>984</v>
      </c>
      <c r="C884">
        <v>76</v>
      </c>
      <c r="D884" t="s">
        <v>9</v>
      </c>
      <c r="E884" t="s">
        <v>13</v>
      </c>
      <c r="F884">
        <v>16.396777978956091</v>
      </c>
      <c r="G884">
        <v>3</v>
      </c>
      <c r="H884">
        <v>2</v>
      </c>
      <c r="I884">
        <f>_xlfn.XLOOKUP(Patientsdetails9[[#This Row],[Patient_ID]],Hospitalvisits[Patient_ID],Hospitalvisits[Admission_Date])</f>
        <v>44623</v>
      </c>
      <c r="J884">
        <f>_xlfn.XLOOKUP(Patientsdetails9[[#This Row],[Patient_ID]],Hospitalvisits[Patient_ID],Hospitalvisits[Discharge_Date])</f>
        <v>44625</v>
      </c>
      <c r="K884">
        <f>Patientsdetails9[[#This Row],[Discharge Date]]-Patientsdetails9[[#This Row],[Admission Date]]</f>
        <v>2</v>
      </c>
      <c r="L884" t="str">
        <f>_xlfn.XLOOKUP(Patientsdetails9[[#This Row],[Patient_ID]],Hospitalvisits[Patient_ID],Hospitalvisits[Medical_Condition])</f>
        <v>Asthma</v>
      </c>
      <c r="M884" t="str">
        <f>_xlfn.XLOOKUP(Patientsdetails9[[#This Row],[Patient_ID]],Hospitalvisits[Patient_ID],Hospitalvisits[Department])</f>
        <v>Pediatrics</v>
      </c>
      <c r="N884">
        <f>_xlfn.XLOOKUP(Patientsdetails9[[#This Row],[Patient_ID]],Financials[Patient_ID],Financials[Total_Bill_Amount])</f>
        <v>35390</v>
      </c>
      <c r="O884">
        <f>VLOOKUP(Patientsdetails9[[#This Row],[Patient_ID]],Financials[],5,FALSE)</f>
        <v>30651.34140865667</v>
      </c>
      <c r="P884">
        <f>VLOOKUP(Patientsdetails9[[#This Row],[Patient_ID]],Financials[],6,FALSE)</f>
        <v>4738.6585913433264</v>
      </c>
      <c r="Q884" t="str">
        <f>+_xlfn.XLOOKUP(Patientsdetails9[[#This Row],[Patient_ID]],Hospitalvisits[Patient_ID],Hospitalvisits[Hospital_Bed])</f>
        <v>Private Room</v>
      </c>
      <c r="R884">
        <f>_xlfn.XLOOKUP(Patientsdetails9[[#This Row],[Patient_ID]],Hospitalvisits[Patient_ID],Hospitalvisits[Doctor_ID])</f>
        <v>14</v>
      </c>
      <c r="S884" t="str">
        <f>_xlfn.XLOOKUP(Patientsdetails9[[#This Row],[Doctor ID]],Medicals[Doctor_ID],Medicals[Department])</f>
        <v>Orthopedics</v>
      </c>
      <c r="T884">
        <f>_xlfn.XLOOKUP(Patientsdetails9[[#This Row],[Doctor ID]],Medicals[Doctor_ID],Medicals[Nurse_to_Patient_Ratio])</f>
        <v>15</v>
      </c>
      <c r="U884">
        <f>IFERROR(_xlfn.XLOOKUP(Patientsdetails9[[#This Row],[Patient_ID]],Emergency[Patient_ID],Emergency[ER_Visit_ID]),"No Visit")</f>
        <v>210</v>
      </c>
    </row>
    <row r="885" spans="1:21">
      <c r="A885">
        <v>972</v>
      </c>
      <c r="B885" t="s">
        <v>985</v>
      </c>
      <c r="C885">
        <v>21</v>
      </c>
      <c r="D885" t="s">
        <v>9</v>
      </c>
      <c r="E885" t="s">
        <v>13</v>
      </c>
      <c r="F885">
        <v>30.536483526564599</v>
      </c>
      <c r="G885">
        <v>4</v>
      </c>
      <c r="H885">
        <v>7</v>
      </c>
      <c r="I885">
        <f>_xlfn.XLOOKUP(Patientsdetails9[[#This Row],[Patient_ID]],Hospitalvisits[Patient_ID],Hospitalvisits[Admission_Date])</f>
        <v>44634</v>
      </c>
      <c r="J885">
        <f>_xlfn.XLOOKUP(Patientsdetails9[[#This Row],[Patient_ID]],Hospitalvisits[Patient_ID],Hospitalvisits[Discharge_Date])</f>
        <v>44647</v>
      </c>
      <c r="K885">
        <f>Patientsdetails9[[#This Row],[Discharge Date]]-Patientsdetails9[[#This Row],[Admission Date]]</f>
        <v>13</v>
      </c>
      <c r="L885" t="str">
        <f>_xlfn.XLOOKUP(Patientsdetails9[[#This Row],[Patient_ID]],Hospitalvisits[Patient_ID],Hospitalvisits[Medical_Condition])</f>
        <v>Cancer</v>
      </c>
      <c r="M885" t="str">
        <f>_xlfn.XLOOKUP(Patientsdetails9[[#This Row],[Patient_ID]],Hospitalvisits[Patient_ID],Hospitalvisits[Department])</f>
        <v>Oncology</v>
      </c>
      <c r="N885">
        <f>_xlfn.XLOOKUP(Patientsdetails9[[#This Row],[Patient_ID]],Financials[Patient_ID],Financials[Total_Bill_Amount])</f>
        <v>26563</v>
      </c>
      <c r="O885">
        <f>VLOOKUP(Patientsdetails9[[#This Row],[Patient_ID]],Financials[],5,FALSE)</f>
        <v>22718.849731422379</v>
      </c>
      <c r="P885">
        <f>VLOOKUP(Patientsdetails9[[#This Row],[Patient_ID]],Financials[],6,FALSE)</f>
        <v>3844.1502685776181</v>
      </c>
      <c r="Q885" t="str">
        <f>+_xlfn.XLOOKUP(Patientsdetails9[[#This Row],[Patient_ID]],Hospitalvisits[Patient_ID],Hospitalvisits[Hospital_Bed])</f>
        <v>ICU</v>
      </c>
      <c r="R885">
        <f>_xlfn.XLOOKUP(Patientsdetails9[[#This Row],[Patient_ID]],Hospitalvisits[Patient_ID],Hospitalvisits[Doctor_ID])</f>
        <v>89</v>
      </c>
      <c r="S885" t="str">
        <f>_xlfn.XLOOKUP(Patientsdetails9[[#This Row],[Doctor ID]],Medicals[Doctor_ID],Medicals[Department])</f>
        <v>Pediatrics</v>
      </c>
      <c r="T885">
        <f>_xlfn.XLOOKUP(Patientsdetails9[[#This Row],[Doctor ID]],Medicals[Doctor_ID],Medicals[Nurse_to_Patient_Ratio])</f>
        <v>7</v>
      </c>
      <c r="U885">
        <f>IFERROR(_xlfn.XLOOKUP(Patientsdetails9[[#This Row],[Patient_ID]],Emergency[Patient_ID],Emergency[ER_Visit_ID]),"No Visit")</f>
        <v>467</v>
      </c>
    </row>
    <row r="886" spans="1:21">
      <c r="A886">
        <v>973</v>
      </c>
      <c r="B886" t="s">
        <v>986</v>
      </c>
      <c r="C886">
        <v>53</v>
      </c>
      <c r="D886" t="s">
        <v>12</v>
      </c>
      <c r="E886" t="s">
        <v>13</v>
      </c>
      <c r="F886">
        <v>34.519674837856542</v>
      </c>
      <c r="G886">
        <v>5</v>
      </c>
      <c r="H886">
        <v>2</v>
      </c>
      <c r="I886">
        <f>_xlfn.XLOOKUP(Patientsdetails9[[#This Row],[Patient_ID]],Hospitalvisits[Patient_ID],Hospitalvisits[Admission_Date])</f>
        <v>44823</v>
      </c>
      <c r="J886">
        <f>_xlfn.XLOOKUP(Patientsdetails9[[#This Row],[Patient_ID]],Hospitalvisits[Patient_ID],Hospitalvisits[Discharge_Date])</f>
        <v>44824</v>
      </c>
      <c r="K886">
        <f>Patientsdetails9[[#This Row],[Discharge Date]]-Patientsdetails9[[#This Row],[Admission Date]]</f>
        <v>1</v>
      </c>
      <c r="L886" t="str">
        <f>_xlfn.XLOOKUP(Patientsdetails9[[#This Row],[Patient_ID]],Hospitalvisits[Patient_ID],Hospitalvisits[Medical_Condition])</f>
        <v>Asthma</v>
      </c>
      <c r="M886" t="str">
        <f>_xlfn.XLOOKUP(Patientsdetails9[[#This Row],[Patient_ID]],Hospitalvisits[Patient_ID],Hospitalvisits[Department])</f>
        <v>Pediatrics</v>
      </c>
      <c r="N886">
        <f>_xlfn.XLOOKUP(Patientsdetails9[[#This Row],[Patient_ID]],Financials[Patient_ID],Financials[Total_Bill_Amount])</f>
        <v>23525</v>
      </c>
      <c r="O886">
        <f>VLOOKUP(Patientsdetails9[[#This Row],[Patient_ID]],Financials[],5,FALSE)</f>
        <v>17838.602611359831</v>
      </c>
      <c r="P886">
        <f>VLOOKUP(Patientsdetails9[[#This Row],[Patient_ID]],Financials[],6,FALSE)</f>
        <v>5686.3973886401691</v>
      </c>
      <c r="Q886" t="str">
        <f>+_xlfn.XLOOKUP(Patientsdetails9[[#This Row],[Patient_ID]],Hospitalvisits[Patient_ID],Hospitalvisits[Hospital_Bed])</f>
        <v>ICU</v>
      </c>
      <c r="R886">
        <f>_xlfn.XLOOKUP(Patientsdetails9[[#This Row],[Patient_ID]],Hospitalvisits[Patient_ID],Hospitalvisits[Doctor_ID])</f>
        <v>98</v>
      </c>
      <c r="S886" t="str">
        <f>_xlfn.XLOOKUP(Patientsdetails9[[#This Row],[Doctor ID]],Medicals[Doctor_ID],Medicals[Department])</f>
        <v>Pediatrics</v>
      </c>
      <c r="T886">
        <f>_xlfn.XLOOKUP(Patientsdetails9[[#This Row],[Doctor ID]],Medicals[Doctor_ID],Medicals[Nurse_to_Patient_Ratio])</f>
        <v>5</v>
      </c>
      <c r="U886">
        <f>IFERROR(_xlfn.XLOOKUP(Patientsdetails9[[#This Row],[Patient_ID]],Emergency[Patient_ID],Emergency[ER_Visit_ID]),"No Visit")</f>
        <v>161</v>
      </c>
    </row>
    <row r="887" spans="1:21">
      <c r="A887">
        <v>974</v>
      </c>
      <c r="B887" t="s">
        <v>987</v>
      </c>
      <c r="C887">
        <v>8</v>
      </c>
      <c r="D887" t="s">
        <v>9</v>
      </c>
      <c r="E887" t="s">
        <v>18</v>
      </c>
      <c r="F887">
        <v>38.336633455310341</v>
      </c>
      <c r="G887">
        <v>5</v>
      </c>
      <c r="H887">
        <v>6</v>
      </c>
      <c r="I887">
        <f>_xlfn.XLOOKUP(Patientsdetails9[[#This Row],[Patient_ID]],Hospitalvisits[Patient_ID],Hospitalvisits[Admission_Date])</f>
        <v>44590</v>
      </c>
      <c r="J887">
        <f>_xlfn.XLOOKUP(Patientsdetails9[[#This Row],[Patient_ID]],Hospitalvisits[Patient_ID],Hospitalvisits[Discharge_Date])</f>
        <v>44595</v>
      </c>
      <c r="K887">
        <f>Patientsdetails9[[#This Row],[Discharge Date]]-Patientsdetails9[[#This Row],[Admission Date]]</f>
        <v>5</v>
      </c>
      <c r="L887" t="str">
        <f>_xlfn.XLOOKUP(Patientsdetails9[[#This Row],[Patient_ID]],Hospitalvisits[Patient_ID],Hospitalvisits[Medical_Condition])</f>
        <v>Arthritis</v>
      </c>
      <c r="M887" t="str">
        <f>_xlfn.XLOOKUP(Patientsdetails9[[#This Row],[Patient_ID]],Hospitalvisits[Patient_ID],Hospitalvisits[Department])</f>
        <v>Orthopedics</v>
      </c>
      <c r="N887">
        <f>_xlfn.XLOOKUP(Patientsdetails9[[#This Row],[Patient_ID]],Financials[Patient_ID],Financials[Total_Bill_Amount])</f>
        <v>8724</v>
      </c>
      <c r="O887">
        <f>VLOOKUP(Patientsdetails9[[#This Row],[Patient_ID]],Financials[],5,FALSE)</f>
        <v>7223.360450763088</v>
      </c>
      <c r="P887">
        <f>VLOOKUP(Patientsdetails9[[#This Row],[Patient_ID]],Financials[],6,FALSE)</f>
        <v>1500.639549236912</v>
      </c>
      <c r="Q887" t="str">
        <f>+_xlfn.XLOOKUP(Patientsdetails9[[#This Row],[Patient_ID]],Hospitalvisits[Patient_ID],Hospitalvisits[Hospital_Bed])</f>
        <v>ICU</v>
      </c>
      <c r="R887">
        <f>_xlfn.XLOOKUP(Patientsdetails9[[#This Row],[Patient_ID]],Hospitalvisits[Patient_ID],Hospitalvisits[Doctor_ID])</f>
        <v>22</v>
      </c>
      <c r="S887" t="str">
        <f>_xlfn.XLOOKUP(Patientsdetails9[[#This Row],[Doctor ID]],Medicals[Doctor_ID],Medicals[Department])</f>
        <v>Neurology</v>
      </c>
      <c r="T887">
        <f>_xlfn.XLOOKUP(Patientsdetails9[[#This Row],[Doctor ID]],Medicals[Doctor_ID],Medicals[Nurse_to_Patient_Ratio])</f>
        <v>22</v>
      </c>
      <c r="U887">
        <f>IFERROR(_xlfn.XLOOKUP(Patientsdetails9[[#This Row],[Patient_ID]],Emergency[Patient_ID],Emergency[ER_Visit_ID]),"No Visit")</f>
        <v>262</v>
      </c>
    </row>
    <row r="888" spans="1:21">
      <c r="A888">
        <v>975</v>
      </c>
      <c r="B888" t="s">
        <v>988</v>
      </c>
      <c r="C888">
        <v>15</v>
      </c>
      <c r="D888" t="s">
        <v>9</v>
      </c>
      <c r="E888" t="s">
        <v>18</v>
      </c>
      <c r="F888">
        <v>17.412165426709471</v>
      </c>
      <c r="G888">
        <v>5</v>
      </c>
      <c r="H888">
        <v>9</v>
      </c>
      <c r="I888">
        <f>_xlfn.XLOOKUP(Patientsdetails9[[#This Row],[Patient_ID]],Hospitalvisits[Patient_ID],Hospitalvisits[Admission_Date])</f>
        <v>44719</v>
      </c>
      <c r="J888">
        <f>_xlfn.XLOOKUP(Patientsdetails9[[#This Row],[Patient_ID]],Hospitalvisits[Patient_ID],Hospitalvisits[Discharge_Date])</f>
        <v>44726</v>
      </c>
      <c r="K888">
        <f>Patientsdetails9[[#This Row],[Discharge Date]]-Patientsdetails9[[#This Row],[Admission Date]]</f>
        <v>7</v>
      </c>
      <c r="L888" t="str">
        <f>_xlfn.XLOOKUP(Patientsdetails9[[#This Row],[Patient_ID]],Hospitalvisits[Patient_ID],Hospitalvisits[Medical_Condition])</f>
        <v>Heart Disease</v>
      </c>
      <c r="M888" t="str">
        <f>_xlfn.XLOOKUP(Patientsdetails9[[#This Row],[Patient_ID]],Hospitalvisits[Patient_ID],Hospitalvisits[Department])</f>
        <v>Cardiology</v>
      </c>
      <c r="N888">
        <f>_xlfn.XLOOKUP(Patientsdetails9[[#This Row],[Patient_ID]],Financials[Patient_ID],Financials[Total_Bill_Amount])</f>
        <v>3977</v>
      </c>
      <c r="O888">
        <f>VLOOKUP(Patientsdetails9[[#This Row],[Patient_ID]],Financials[],5,FALSE)</f>
        <v>2540.2700930162</v>
      </c>
      <c r="P888">
        <f>VLOOKUP(Patientsdetails9[[#This Row],[Patient_ID]],Financials[],6,FALSE)</f>
        <v>1436.7299069838</v>
      </c>
      <c r="Q888" t="str">
        <f>+_xlfn.XLOOKUP(Patientsdetails9[[#This Row],[Patient_ID]],Hospitalvisits[Patient_ID],Hospitalvisits[Hospital_Bed])</f>
        <v>Semi-Private Room</v>
      </c>
      <c r="R888">
        <f>_xlfn.XLOOKUP(Patientsdetails9[[#This Row],[Patient_ID]],Hospitalvisits[Patient_ID],Hospitalvisits[Doctor_ID])</f>
        <v>16</v>
      </c>
      <c r="S888" t="str">
        <f>_xlfn.XLOOKUP(Patientsdetails9[[#This Row],[Doctor ID]],Medicals[Doctor_ID],Medicals[Department])</f>
        <v>Neurology</v>
      </c>
      <c r="T888">
        <f>_xlfn.XLOOKUP(Patientsdetails9[[#This Row],[Doctor ID]],Medicals[Doctor_ID],Medicals[Nurse_to_Patient_Ratio])</f>
        <v>20</v>
      </c>
      <c r="U888">
        <f>IFERROR(_xlfn.XLOOKUP(Patientsdetails9[[#This Row],[Patient_ID]],Emergency[Patient_ID],Emergency[ER_Visit_ID]),"No Visit")</f>
        <v>1272</v>
      </c>
    </row>
    <row r="889" spans="1:21">
      <c r="A889">
        <v>978</v>
      </c>
      <c r="B889" t="s">
        <v>991</v>
      </c>
      <c r="C889">
        <v>89</v>
      </c>
      <c r="D889" t="s">
        <v>9</v>
      </c>
      <c r="E889" t="s">
        <v>16</v>
      </c>
      <c r="F889">
        <v>27.306463369167329</v>
      </c>
      <c r="G889">
        <v>0</v>
      </c>
      <c r="H889">
        <v>9</v>
      </c>
      <c r="I889">
        <f>_xlfn.XLOOKUP(Patientsdetails9[[#This Row],[Patient_ID]],Hospitalvisits[Patient_ID],Hospitalvisits[Admission_Date])</f>
        <v>44989</v>
      </c>
      <c r="J889">
        <f>_xlfn.XLOOKUP(Patientsdetails9[[#This Row],[Patient_ID]],Hospitalvisits[Patient_ID],Hospitalvisits[Discharge_Date])</f>
        <v>44999</v>
      </c>
      <c r="K889">
        <f>Patientsdetails9[[#This Row],[Discharge Date]]-Patientsdetails9[[#This Row],[Admission Date]]</f>
        <v>10</v>
      </c>
      <c r="L889" t="str">
        <f>_xlfn.XLOOKUP(Patientsdetails9[[#This Row],[Patient_ID]],Hospitalvisits[Patient_ID],Hospitalvisits[Medical_Condition])</f>
        <v>Seizures</v>
      </c>
      <c r="M889" t="str">
        <f>_xlfn.XLOOKUP(Patientsdetails9[[#This Row],[Patient_ID]],Hospitalvisits[Patient_ID],Hospitalvisits[Department])</f>
        <v>Neurology</v>
      </c>
      <c r="N889">
        <f>_xlfn.XLOOKUP(Patientsdetails9[[#This Row],[Patient_ID]],Financials[Patient_ID],Financials[Total_Bill_Amount])</f>
        <v>3136</v>
      </c>
      <c r="O889">
        <f>VLOOKUP(Patientsdetails9[[#This Row],[Patient_ID]],Financials[],5,FALSE)</f>
        <v>2531.6196404951952</v>
      </c>
      <c r="P889">
        <f>VLOOKUP(Patientsdetails9[[#This Row],[Patient_ID]],Financials[],6,FALSE)</f>
        <v>604.3803595048048</v>
      </c>
      <c r="Q889" t="str">
        <f>+_xlfn.XLOOKUP(Patientsdetails9[[#This Row],[Patient_ID]],Hospitalvisits[Patient_ID],Hospitalvisits[Hospital_Bed])</f>
        <v>Semi-Private Room</v>
      </c>
      <c r="R889">
        <f>_xlfn.XLOOKUP(Patientsdetails9[[#This Row],[Patient_ID]],Hospitalvisits[Patient_ID],Hospitalvisits[Doctor_ID])</f>
        <v>111</v>
      </c>
      <c r="S889" t="str">
        <f>_xlfn.XLOOKUP(Patientsdetails9[[#This Row],[Doctor ID]],Medicals[Doctor_ID],Medicals[Department])</f>
        <v>Pediatrics</v>
      </c>
      <c r="T889">
        <f>_xlfn.XLOOKUP(Patientsdetails9[[#This Row],[Doctor ID]],Medicals[Doctor_ID],Medicals[Nurse_to_Patient_Ratio])</f>
        <v>21</v>
      </c>
      <c r="U889">
        <f>IFERROR(_xlfn.XLOOKUP(Patientsdetails9[[#This Row],[Patient_ID]],Emergency[Patient_ID],Emergency[ER_Visit_ID]),"No Visit")</f>
        <v>256</v>
      </c>
    </row>
    <row r="890" spans="1:21">
      <c r="A890">
        <v>979</v>
      </c>
      <c r="B890" t="s">
        <v>992</v>
      </c>
      <c r="C890">
        <v>84</v>
      </c>
      <c r="D890" t="s">
        <v>9</v>
      </c>
      <c r="E890" t="s">
        <v>10</v>
      </c>
      <c r="F890">
        <v>17.126420592125431</v>
      </c>
      <c r="G890">
        <v>2</v>
      </c>
      <c r="H890">
        <v>9</v>
      </c>
      <c r="I890">
        <f>_xlfn.XLOOKUP(Patientsdetails9[[#This Row],[Patient_ID]],Hospitalvisits[Patient_ID],Hospitalvisits[Admission_Date])</f>
        <v>45508</v>
      </c>
      <c r="J890">
        <f>_xlfn.XLOOKUP(Patientsdetails9[[#This Row],[Patient_ID]],Hospitalvisits[Patient_ID],Hospitalvisits[Discharge_Date])</f>
        <v>45510</v>
      </c>
      <c r="K890">
        <f>Patientsdetails9[[#This Row],[Discharge Date]]-Patientsdetails9[[#This Row],[Admission Date]]</f>
        <v>2</v>
      </c>
      <c r="L890" t="str">
        <f>_xlfn.XLOOKUP(Patientsdetails9[[#This Row],[Patient_ID]],Hospitalvisits[Patient_ID],Hospitalvisits[Medical_Condition])</f>
        <v>Asthma</v>
      </c>
      <c r="M890" t="str">
        <f>_xlfn.XLOOKUP(Patientsdetails9[[#This Row],[Patient_ID]],Hospitalvisits[Patient_ID],Hospitalvisits[Department])</f>
        <v>Pediatrics</v>
      </c>
      <c r="N890">
        <f>_xlfn.XLOOKUP(Patientsdetails9[[#This Row],[Patient_ID]],Financials[Patient_ID],Financials[Total_Bill_Amount])</f>
        <v>6906</v>
      </c>
      <c r="O890">
        <f>VLOOKUP(Patientsdetails9[[#This Row],[Patient_ID]],Financials[],5,FALSE)</f>
        <v>5798.3282382191801</v>
      </c>
      <c r="P890">
        <f>VLOOKUP(Patientsdetails9[[#This Row],[Patient_ID]],Financials[],6,FALSE)</f>
        <v>1107.6717617808199</v>
      </c>
      <c r="Q890" t="str">
        <f>+_xlfn.XLOOKUP(Patientsdetails9[[#This Row],[Patient_ID]],Hospitalvisits[Patient_ID],Hospitalvisits[Hospital_Bed])</f>
        <v>ICU</v>
      </c>
      <c r="R890">
        <f>_xlfn.XLOOKUP(Patientsdetails9[[#This Row],[Patient_ID]],Hospitalvisits[Patient_ID],Hospitalvisits[Doctor_ID])</f>
        <v>53</v>
      </c>
      <c r="S890" t="str">
        <f>_xlfn.XLOOKUP(Patientsdetails9[[#This Row],[Doctor ID]],Medicals[Doctor_ID],Medicals[Department])</f>
        <v>Pediatrics</v>
      </c>
      <c r="T890">
        <f>_xlfn.XLOOKUP(Patientsdetails9[[#This Row],[Doctor ID]],Medicals[Doctor_ID],Medicals[Nurse_to_Patient_Ratio])</f>
        <v>26</v>
      </c>
      <c r="U890">
        <f>IFERROR(_xlfn.XLOOKUP(Patientsdetails9[[#This Row],[Patient_ID]],Emergency[Patient_ID],Emergency[ER_Visit_ID]),"No Visit")</f>
        <v>396</v>
      </c>
    </row>
    <row r="891" spans="1:21">
      <c r="A891">
        <v>980</v>
      </c>
      <c r="B891" t="s">
        <v>993</v>
      </c>
      <c r="C891">
        <v>74</v>
      </c>
      <c r="D891" t="s">
        <v>9</v>
      </c>
      <c r="E891" t="s">
        <v>16</v>
      </c>
      <c r="F891">
        <v>36.710998115973823</v>
      </c>
      <c r="G891">
        <v>4</v>
      </c>
      <c r="H891">
        <v>1</v>
      </c>
      <c r="I891">
        <f>_xlfn.XLOOKUP(Patientsdetails9[[#This Row],[Patient_ID]],Hospitalvisits[Patient_ID],Hospitalvisits[Admission_Date])</f>
        <v>44632</v>
      </c>
      <c r="J891">
        <f>_xlfn.XLOOKUP(Patientsdetails9[[#This Row],[Patient_ID]],Hospitalvisits[Patient_ID],Hospitalvisits[Discharge_Date])</f>
        <v>44651</v>
      </c>
      <c r="K891">
        <f>Patientsdetails9[[#This Row],[Discharge Date]]-Patientsdetails9[[#This Row],[Admission Date]]</f>
        <v>19</v>
      </c>
      <c r="L891" t="str">
        <f>_xlfn.XLOOKUP(Patientsdetails9[[#This Row],[Patient_ID]],Hospitalvisits[Patient_ID],Hospitalvisits[Medical_Condition])</f>
        <v>Cancer</v>
      </c>
      <c r="M891" t="str">
        <f>_xlfn.XLOOKUP(Patientsdetails9[[#This Row],[Patient_ID]],Hospitalvisits[Patient_ID],Hospitalvisits[Department])</f>
        <v>Oncology</v>
      </c>
      <c r="N891">
        <f>_xlfn.XLOOKUP(Patientsdetails9[[#This Row],[Patient_ID]],Financials[Patient_ID],Financials[Total_Bill_Amount])</f>
        <v>33997</v>
      </c>
      <c r="O891">
        <f>VLOOKUP(Patientsdetails9[[#This Row],[Patient_ID]],Financials[],5,FALSE)</f>
        <v>22456.66235202258</v>
      </c>
      <c r="P891">
        <f>VLOOKUP(Patientsdetails9[[#This Row],[Patient_ID]],Financials[],6,FALSE)</f>
        <v>11540.33764797742</v>
      </c>
      <c r="Q891" t="str">
        <f>+_xlfn.XLOOKUP(Patientsdetails9[[#This Row],[Patient_ID]],Hospitalvisits[Patient_ID],Hospitalvisits[Hospital_Bed])</f>
        <v>Semi-Private Room</v>
      </c>
      <c r="R891">
        <f>_xlfn.XLOOKUP(Patientsdetails9[[#This Row],[Patient_ID]],Hospitalvisits[Patient_ID],Hospitalvisits[Doctor_ID])</f>
        <v>42</v>
      </c>
      <c r="S891" t="str">
        <f>_xlfn.XLOOKUP(Patientsdetails9[[#This Row],[Doctor ID]],Medicals[Doctor_ID],Medicals[Department])</f>
        <v>Pediatrics</v>
      </c>
      <c r="T891">
        <f>_xlfn.XLOOKUP(Patientsdetails9[[#This Row],[Doctor ID]],Medicals[Doctor_ID],Medicals[Nurse_to_Patient_Ratio])</f>
        <v>30</v>
      </c>
      <c r="U891">
        <f>IFERROR(_xlfn.XLOOKUP(Patientsdetails9[[#This Row],[Patient_ID]],Emergency[Patient_ID],Emergency[ER_Visit_ID]),"No Visit")</f>
        <v>208</v>
      </c>
    </row>
    <row r="892" spans="1:21">
      <c r="A892">
        <v>981</v>
      </c>
      <c r="B892" t="s">
        <v>994</v>
      </c>
      <c r="C892">
        <v>82</v>
      </c>
      <c r="D892" t="s">
        <v>12</v>
      </c>
      <c r="E892" t="s">
        <v>16</v>
      </c>
      <c r="F892">
        <v>31.00665428661517</v>
      </c>
      <c r="G892">
        <v>1</v>
      </c>
      <c r="H892">
        <v>3</v>
      </c>
      <c r="I892">
        <f>_xlfn.XLOOKUP(Patientsdetails9[[#This Row],[Patient_ID]],Hospitalvisits[Patient_ID],Hospitalvisits[Admission_Date])</f>
        <v>45024</v>
      </c>
      <c r="J892">
        <f>_xlfn.XLOOKUP(Patientsdetails9[[#This Row],[Patient_ID]],Hospitalvisits[Patient_ID],Hospitalvisits[Discharge_Date])</f>
        <v>45025</v>
      </c>
      <c r="K892">
        <f>Patientsdetails9[[#This Row],[Discharge Date]]-Patientsdetails9[[#This Row],[Admission Date]]</f>
        <v>1</v>
      </c>
      <c r="L892" t="str">
        <f>_xlfn.XLOOKUP(Patientsdetails9[[#This Row],[Patient_ID]],Hospitalvisits[Patient_ID],Hospitalvisits[Medical_Condition])</f>
        <v>Asthma</v>
      </c>
      <c r="M892" t="str">
        <f>_xlfn.XLOOKUP(Patientsdetails9[[#This Row],[Patient_ID]],Hospitalvisits[Patient_ID],Hospitalvisits[Department])</f>
        <v>Pediatrics</v>
      </c>
      <c r="N892">
        <f>_xlfn.XLOOKUP(Patientsdetails9[[#This Row],[Patient_ID]],Financials[Patient_ID],Financials[Total_Bill_Amount])</f>
        <v>29587</v>
      </c>
      <c r="O892">
        <f>VLOOKUP(Patientsdetails9[[#This Row],[Patient_ID]],Financials[],5,FALSE)</f>
        <v>25544.99603741377</v>
      </c>
      <c r="P892">
        <f>VLOOKUP(Patientsdetails9[[#This Row],[Patient_ID]],Financials[],6,FALSE)</f>
        <v>4042.003962586226</v>
      </c>
      <c r="Q892" t="str">
        <f>+_xlfn.XLOOKUP(Patientsdetails9[[#This Row],[Patient_ID]],Hospitalvisits[Patient_ID],Hospitalvisits[Hospital_Bed])</f>
        <v>Semi-Private Room</v>
      </c>
      <c r="R892">
        <f>_xlfn.XLOOKUP(Patientsdetails9[[#This Row],[Patient_ID]],Hospitalvisits[Patient_ID],Hospitalvisits[Doctor_ID])</f>
        <v>43</v>
      </c>
      <c r="S892" t="str">
        <f>_xlfn.XLOOKUP(Patientsdetails9[[#This Row],[Doctor ID]],Medicals[Doctor_ID],Medicals[Department])</f>
        <v>Pediatrics</v>
      </c>
      <c r="T892">
        <f>_xlfn.XLOOKUP(Patientsdetails9[[#This Row],[Doctor ID]],Medicals[Doctor_ID],Medicals[Nurse_to_Patient_Ratio])</f>
        <v>11</v>
      </c>
      <c r="U892">
        <f>IFERROR(_xlfn.XLOOKUP(Patientsdetails9[[#This Row],[Patient_ID]],Emergency[Patient_ID],Emergency[ER_Visit_ID]),"No Visit")</f>
        <v>249</v>
      </c>
    </row>
    <row r="893" spans="1:21">
      <c r="A893">
        <v>984</v>
      </c>
      <c r="B893" t="s">
        <v>997</v>
      </c>
      <c r="C893">
        <v>81</v>
      </c>
      <c r="D893" t="s">
        <v>12</v>
      </c>
      <c r="E893" t="s">
        <v>18</v>
      </c>
      <c r="F893">
        <v>33.122628431956187</v>
      </c>
      <c r="G893">
        <v>2</v>
      </c>
      <c r="H893">
        <v>7</v>
      </c>
      <c r="I893">
        <f>_xlfn.XLOOKUP(Patientsdetails9[[#This Row],[Patient_ID]],Hospitalvisits[Patient_ID],Hospitalvisits[Admission_Date])</f>
        <v>44755</v>
      </c>
      <c r="J893">
        <f>_xlfn.XLOOKUP(Patientsdetails9[[#This Row],[Patient_ID]],Hospitalvisits[Patient_ID],Hospitalvisits[Discharge_Date])</f>
        <v>44757</v>
      </c>
      <c r="K893">
        <f>Patientsdetails9[[#This Row],[Discharge Date]]-Patientsdetails9[[#This Row],[Admission Date]]</f>
        <v>2</v>
      </c>
      <c r="L893" t="str">
        <f>_xlfn.XLOOKUP(Patientsdetails9[[#This Row],[Patient_ID]],Hospitalvisits[Patient_ID],Hospitalvisits[Medical_Condition])</f>
        <v>Allergies</v>
      </c>
      <c r="M893" t="str">
        <f>_xlfn.XLOOKUP(Patientsdetails9[[#This Row],[Patient_ID]],Hospitalvisits[Patient_ID],Hospitalvisits[Department])</f>
        <v>Pediatrics</v>
      </c>
      <c r="N893">
        <f>_xlfn.XLOOKUP(Patientsdetails9[[#This Row],[Patient_ID]],Financials[Patient_ID],Financials[Total_Bill_Amount])</f>
        <v>34491</v>
      </c>
      <c r="O893">
        <f>VLOOKUP(Patientsdetails9[[#This Row],[Patient_ID]],Financials[],5,FALSE)</f>
        <v>29685.351324513511</v>
      </c>
      <c r="P893">
        <f>VLOOKUP(Patientsdetails9[[#This Row],[Patient_ID]],Financials[],6,FALSE)</f>
        <v>4805.6486754864854</v>
      </c>
      <c r="Q893" t="str">
        <f>+_xlfn.XLOOKUP(Patientsdetails9[[#This Row],[Patient_ID]],Hospitalvisits[Patient_ID],Hospitalvisits[Hospital_Bed])</f>
        <v>Private Room</v>
      </c>
      <c r="R893">
        <f>_xlfn.XLOOKUP(Patientsdetails9[[#This Row],[Patient_ID]],Hospitalvisits[Patient_ID],Hospitalvisits[Doctor_ID])</f>
        <v>78</v>
      </c>
      <c r="S893" t="str">
        <f>_xlfn.XLOOKUP(Patientsdetails9[[#This Row],[Doctor ID]],Medicals[Doctor_ID],Medicals[Department])</f>
        <v>Cardiology</v>
      </c>
      <c r="T893">
        <f>_xlfn.XLOOKUP(Patientsdetails9[[#This Row],[Doctor ID]],Medicals[Doctor_ID],Medicals[Nurse_to_Patient_Ratio])</f>
        <v>11</v>
      </c>
      <c r="U893">
        <f>IFERROR(_xlfn.XLOOKUP(Patientsdetails9[[#This Row],[Patient_ID]],Emergency[Patient_ID],Emergency[ER_Visit_ID]),"No Visit")</f>
        <v>32</v>
      </c>
    </row>
    <row r="894" spans="1:21">
      <c r="A894">
        <v>985</v>
      </c>
      <c r="B894" t="s">
        <v>998</v>
      </c>
      <c r="C894">
        <v>79</v>
      </c>
      <c r="D894" t="s">
        <v>9</v>
      </c>
      <c r="E894" t="s">
        <v>16</v>
      </c>
      <c r="F894">
        <v>38.01056707376231</v>
      </c>
      <c r="G894">
        <v>4</v>
      </c>
      <c r="H894">
        <v>1</v>
      </c>
      <c r="I894">
        <f>_xlfn.XLOOKUP(Patientsdetails9[[#This Row],[Patient_ID]],Hospitalvisits[Patient_ID],Hospitalvisits[Admission_Date])</f>
        <v>44698</v>
      </c>
      <c r="J894">
        <f>_xlfn.XLOOKUP(Patientsdetails9[[#This Row],[Patient_ID]],Hospitalvisits[Patient_ID],Hospitalvisits[Discharge_Date])</f>
        <v>44707</v>
      </c>
      <c r="K894">
        <f>Patientsdetails9[[#This Row],[Discharge Date]]-Patientsdetails9[[#This Row],[Admission Date]]</f>
        <v>9</v>
      </c>
      <c r="L894" t="str">
        <f>_xlfn.XLOOKUP(Patientsdetails9[[#This Row],[Patient_ID]],Hospitalvisits[Patient_ID],Hospitalvisits[Medical_Condition])</f>
        <v>Severe Trauma</v>
      </c>
      <c r="M894" t="str">
        <f>_xlfn.XLOOKUP(Patientsdetails9[[#This Row],[Patient_ID]],Hospitalvisits[Patient_ID],Hospitalvisits[Department])</f>
        <v>Emergency</v>
      </c>
      <c r="N894">
        <f>_xlfn.XLOOKUP(Patientsdetails9[[#This Row],[Patient_ID]],Financials[Patient_ID],Financials[Total_Bill_Amount])</f>
        <v>25900</v>
      </c>
      <c r="O894">
        <f>VLOOKUP(Patientsdetails9[[#This Row],[Patient_ID]],Financials[],5,FALSE)</f>
        <v>15402.08557033921</v>
      </c>
      <c r="P894">
        <f>VLOOKUP(Patientsdetails9[[#This Row],[Patient_ID]],Financials[],6,FALSE)</f>
        <v>10497.91442966079</v>
      </c>
      <c r="Q894" t="str">
        <f>+_xlfn.XLOOKUP(Patientsdetails9[[#This Row],[Patient_ID]],Hospitalvisits[Patient_ID],Hospitalvisits[Hospital_Bed])</f>
        <v>ICU</v>
      </c>
      <c r="R894">
        <f>_xlfn.XLOOKUP(Patientsdetails9[[#This Row],[Patient_ID]],Hospitalvisits[Patient_ID],Hospitalvisits[Doctor_ID])</f>
        <v>59</v>
      </c>
      <c r="S894" t="str">
        <f>_xlfn.XLOOKUP(Patientsdetails9[[#This Row],[Doctor ID]],Medicals[Doctor_ID],Medicals[Department])</f>
        <v>Orthopedics</v>
      </c>
      <c r="T894">
        <f>_xlfn.XLOOKUP(Patientsdetails9[[#This Row],[Doctor ID]],Medicals[Doctor_ID],Medicals[Nurse_to_Patient_Ratio])</f>
        <v>20</v>
      </c>
      <c r="U894">
        <f>IFERROR(_xlfn.XLOOKUP(Patientsdetails9[[#This Row],[Patient_ID]],Emergency[Patient_ID],Emergency[ER_Visit_ID]),"No Visit")</f>
        <v>381</v>
      </c>
    </row>
    <row r="895" spans="1:21">
      <c r="A895">
        <v>986</v>
      </c>
      <c r="B895" t="s">
        <v>999</v>
      </c>
      <c r="C895">
        <v>61</v>
      </c>
      <c r="D895" t="s">
        <v>12</v>
      </c>
      <c r="E895" t="s">
        <v>10</v>
      </c>
      <c r="F895">
        <v>25.694983604005419</v>
      </c>
      <c r="G895">
        <v>3</v>
      </c>
      <c r="H895">
        <v>2</v>
      </c>
      <c r="I895">
        <f>_xlfn.XLOOKUP(Patientsdetails9[[#This Row],[Patient_ID]],Hospitalvisits[Patient_ID],Hospitalvisits[Admission_Date])</f>
        <v>44661</v>
      </c>
      <c r="J895">
        <f>_xlfn.XLOOKUP(Patientsdetails9[[#This Row],[Patient_ID]],Hospitalvisits[Patient_ID],Hospitalvisits[Discharge_Date])</f>
        <v>44666</v>
      </c>
      <c r="K895">
        <f>Patientsdetails9[[#This Row],[Discharge Date]]-Patientsdetails9[[#This Row],[Admission Date]]</f>
        <v>5</v>
      </c>
      <c r="L895" t="str">
        <f>_xlfn.XLOOKUP(Patientsdetails9[[#This Row],[Patient_ID]],Hospitalvisits[Patient_ID],Hospitalvisits[Medical_Condition])</f>
        <v>Seizures</v>
      </c>
      <c r="M895" t="str">
        <f>_xlfn.XLOOKUP(Patientsdetails9[[#This Row],[Patient_ID]],Hospitalvisits[Patient_ID],Hospitalvisits[Department])</f>
        <v>Neurology</v>
      </c>
      <c r="N895">
        <f>_xlfn.XLOOKUP(Patientsdetails9[[#This Row],[Patient_ID]],Financials[Patient_ID],Financials[Total_Bill_Amount])</f>
        <v>27202</v>
      </c>
      <c r="O895">
        <f>VLOOKUP(Patientsdetails9[[#This Row],[Patient_ID]],Financials[],5,FALSE)</f>
        <v>22977.438085685451</v>
      </c>
      <c r="P895">
        <f>VLOOKUP(Patientsdetails9[[#This Row],[Patient_ID]],Financials[],6,FALSE)</f>
        <v>4224.5619143145523</v>
      </c>
      <c r="Q895" t="str">
        <f>+_xlfn.XLOOKUP(Patientsdetails9[[#This Row],[Patient_ID]],Hospitalvisits[Patient_ID],Hospitalvisits[Hospital_Bed])</f>
        <v>General Ward</v>
      </c>
      <c r="R895">
        <f>_xlfn.XLOOKUP(Patientsdetails9[[#This Row],[Patient_ID]],Hospitalvisits[Patient_ID],Hospitalvisits[Doctor_ID])</f>
        <v>99</v>
      </c>
      <c r="S895" t="str">
        <f>_xlfn.XLOOKUP(Patientsdetails9[[#This Row],[Doctor ID]],Medicals[Doctor_ID],Medicals[Department])</f>
        <v>Pediatrics</v>
      </c>
      <c r="T895">
        <f>_xlfn.XLOOKUP(Patientsdetails9[[#This Row],[Doctor ID]],Medicals[Doctor_ID],Medicals[Nurse_to_Patient_Ratio])</f>
        <v>13</v>
      </c>
      <c r="U895">
        <f>IFERROR(_xlfn.XLOOKUP(Patientsdetails9[[#This Row],[Patient_ID]],Emergency[Patient_ID],Emergency[ER_Visit_ID]),"No Visit")</f>
        <v>96</v>
      </c>
    </row>
    <row r="896" spans="1:21">
      <c r="A896">
        <v>987</v>
      </c>
      <c r="B896" t="s">
        <v>1000</v>
      </c>
      <c r="C896">
        <v>12</v>
      </c>
      <c r="D896" t="s">
        <v>9</v>
      </c>
      <c r="E896" t="s">
        <v>16</v>
      </c>
      <c r="F896">
        <v>18.67724841925391</v>
      </c>
      <c r="G896">
        <v>4</v>
      </c>
      <c r="H896">
        <v>7</v>
      </c>
      <c r="I896">
        <f>_xlfn.XLOOKUP(Patientsdetails9[[#This Row],[Patient_ID]],Hospitalvisits[Patient_ID],Hospitalvisits[Admission_Date])</f>
        <v>45595</v>
      </c>
      <c r="J896">
        <f>_xlfn.XLOOKUP(Patientsdetails9[[#This Row],[Patient_ID]],Hospitalvisits[Patient_ID],Hospitalvisits[Discharge_Date])</f>
        <v>45596</v>
      </c>
      <c r="K896">
        <f>Patientsdetails9[[#This Row],[Discharge Date]]-Patientsdetails9[[#This Row],[Admission Date]]</f>
        <v>1</v>
      </c>
      <c r="L896" t="str">
        <f>_xlfn.XLOOKUP(Patientsdetails9[[#This Row],[Patient_ID]],Hospitalvisits[Patient_ID],Hospitalvisits[Medical_Condition])</f>
        <v>Allergies</v>
      </c>
      <c r="M896" t="str">
        <f>_xlfn.XLOOKUP(Patientsdetails9[[#This Row],[Patient_ID]],Hospitalvisits[Patient_ID],Hospitalvisits[Department])</f>
        <v>Pediatrics</v>
      </c>
      <c r="N896">
        <f>_xlfn.XLOOKUP(Patientsdetails9[[#This Row],[Patient_ID]],Financials[Patient_ID],Financials[Total_Bill_Amount])</f>
        <v>12734</v>
      </c>
      <c r="O896">
        <f>VLOOKUP(Patientsdetails9[[#This Row],[Patient_ID]],Financials[],5,FALSE)</f>
        <v>8458.440448148147</v>
      </c>
      <c r="P896">
        <f>VLOOKUP(Patientsdetails9[[#This Row],[Patient_ID]],Financials[],6,FALSE)</f>
        <v>4275.559551851853</v>
      </c>
      <c r="Q896" t="str">
        <f>+_xlfn.XLOOKUP(Patientsdetails9[[#This Row],[Patient_ID]],Hospitalvisits[Patient_ID],Hospitalvisits[Hospital_Bed])</f>
        <v>Private Room</v>
      </c>
      <c r="R896">
        <f>_xlfn.XLOOKUP(Patientsdetails9[[#This Row],[Patient_ID]],Hospitalvisits[Patient_ID],Hospitalvisits[Doctor_ID])</f>
        <v>120</v>
      </c>
      <c r="S896" t="str">
        <f>_xlfn.XLOOKUP(Patientsdetails9[[#This Row],[Doctor ID]],Medicals[Doctor_ID],Medicals[Department])</f>
        <v>Orthopedics</v>
      </c>
      <c r="T896">
        <f>_xlfn.XLOOKUP(Patientsdetails9[[#This Row],[Doctor ID]],Medicals[Doctor_ID],Medicals[Nurse_to_Patient_Ratio])</f>
        <v>16</v>
      </c>
      <c r="U896">
        <f>IFERROR(_xlfn.XLOOKUP(Patientsdetails9[[#This Row],[Patient_ID]],Emergency[Patient_ID],Emergency[ER_Visit_ID]),"No Visit")</f>
        <v>200</v>
      </c>
    </row>
    <row r="897" spans="1:21">
      <c r="A897">
        <v>989</v>
      </c>
      <c r="B897" t="s">
        <v>1002</v>
      </c>
      <c r="C897">
        <v>45</v>
      </c>
      <c r="D897" t="s">
        <v>12</v>
      </c>
      <c r="E897" t="s">
        <v>10</v>
      </c>
      <c r="F897">
        <v>30.50211976059742</v>
      </c>
      <c r="G897">
        <v>0</v>
      </c>
      <c r="H897">
        <v>9</v>
      </c>
      <c r="I897">
        <f>_xlfn.XLOOKUP(Patientsdetails9[[#This Row],[Patient_ID]],Hospitalvisits[Patient_ID],Hospitalvisits[Admission_Date])</f>
        <v>45248</v>
      </c>
      <c r="J897">
        <f>_xlfn.XLOOKUP(Patientsdetails9[[#This Row],[Patient_ID]],Hospitalvisits[Patient_ID],Hospitalvisits[Discharge_Date])</f>
        <v>45252</v>
      </c>
      <c r="K897">
        <f>Patientsdetails9[[#This Row],[Discharge Date]]-Patientsdetails9[[#This Row],[Admission Date]]</f>
        <v>4</v>
      </c>
      <c r="L897" t="str">
        <f>_xlfn.XLOOKUP(Patientsdetails9[[#This Row],[Patient_ID]],Hospitalvisits[Patient_ID],Hospitalvisits[Medical_Condition])</f>
        <v>Heart Attack (STEMI)</v>
      </c>
      <c r="M897" t="str">
        <f>_xlfn.XLOOKUP(Patientsdetails9[[#This Row],[Patient_ID]],Hospitalvisits[Patient_ID],Hospitalvisits[Department])</f>
        <v>Cardiology</v>
      </c>
      <c r="N897">
        <f>_xlfn.XLOOKUP(Patientsdetails9[[#This Row],[Patient_ID]],Financials[Patient_ID],Financials[Total_Bill_Amount])</f>
        <v>7027</v>
      </c>
      <c r="O897">
        <f>VLOOKUP(Patientsdetails9[[#This Row],[Patient_ID]],Financials[],5,FALSE)</f>
        <v>6133.9561854028561</v>
      </c>
      <c r="P897">
        <f>VLOOKUP(Patientsdetails9[[#This Row],[Patient_ID]],Financials[],6,FALSE)</f>
        <v>893.04381459714386</v>
      </c>
      <c r="Q897" t="str">
        <f>+_xlfn.XLOOKUP(Patientsdetails9[[#This Row],[Patient_ID]],Hospitalvisits[Patient_ID],Hospitalvisits[Hospital_Bed])</f>
        <v>General Ward</v>
      </c>
      <c r="R897">
        <f>_xlfn.XLOOKUP(Patientsdetails9[[#This Row],[Patient_ID]],Hospitalvisits[Patient_ID],Hospitalvisits[Doctor_ID])</f>
        <v>20</v>
      </c>
      <c r="S897" t="str">
        <f>_xlfn.XLOOKUP(Patientsdetails9[[#This Row],[Doctor ID]],Medicals[Doctor_ID],Medicals[Department])</f>
        <v>Oncology</v>
      </c>
      <c r="T897">
        <f>_xlfn.XLOOKUP(Patientsdetails9[[#This Row],[Doctor ID]],Medicals[Doctor_ID],Medicals[Nurse_to_Patient_Ratio])</f>
        <v>19</v>
      </c>
      <c r="U897">
        <f>IFERROR(_xlfn.XLOOKUP(Patientsdetails9[[#This Row],[Patient_ID]],Emergency[Patient_ID],Emergency[ER_Visit_ID]),"No Visit")</f>
        <v>1137</v>
      </c>
    </row>
    <row r="898" spans="1:21">
      <c r="A898">
        <v>991</v>
      </c>
      <c r="B898" t="s">
        <v>1004</v>
      </c>
      <c r="C898">
        <v>90</v>
      </c>
      <c r="D898" t="s">
        <v>9</v>
      </c>
      <c r="E898" t="s">
        <v>18</v>
      </c>
      <c r="F898">
        <v>37.778724788392722</v>
      </c>
      <c r="G898">
        <v>0</v>
      </c>
      <c r="H898">
        <v>7</v>
      </c>
      <c r="I898">
        <f>_xlfn.XLOOKUP(Patientsdetails9[[#This Row],[Patient_ID]],Hospitalvisits[Patient_ID],Hospitalvisits[Admission_Date])</f>
        <v>44631</v>
      </c>
      <c r="J898">
        <f>_xlfn.XLOOKUP(Patientsdetails9[[#This Row],[Patient_ID]],Hospitalvisits[Patient_ID],Hospitalvisits[Discharge_Date])</f>
        <v>44633</v>
      </c>
      <c r="K898">
        <f>Patientsdetails9[[#This Row],[Discharge Date]]-Patientsdetails9[[#This Row],[Admission Date]]</f>
        <v>2</v>
      </c>
      <c r="L898" t="str">
        <f>_xlfn.XLOOKUP(Patientsdetails9[[#This Row],[Patient_ID]],Hospitalvisits[Patient_ID],Hospitalvisits[Medical_Condition])</f>
        <v>Arthritis</v>
      </c>
      <c r="M898" t="str">
        <f>_xlfn.XLOOKUP(Patientsdetails9[[#This Row],[Patient_ID]],Hospitalvisits[Patient_ID],Hospitalvisits[Department])</f>
        <v>Orthopedics</v>
      </c>
      <c r="N898">
        <f>_xlfn.XLOOKUP(Patientsdetails9[[#This Row],[Patient_ID]],Financials[Patient_ID],Financials[Total_Bill_Amount])</f>
        <v>10318</v>
      </c>
      <c r="O898">
        <f>VLOOKUP(Patientsdetails9[[#This Row],[Patient_ID]],Financials[],5,FALSE)</f>
        <v>8801.3583723868069</v>
      </c>
      <c r="P898">
        <f>VLOOKUP(Patientsdetails9[[#This Row],[Patient_ID]],Financials[],6,FALSE)</f>
        <v>1516.6416276131929</v>
      </c>
      <c r="Q898" t="str">
        <f>+_xlfn.XLOOKUP(Patientsdetails9[[#This Row],[Patient_ID]],Hospitalvisits[Patient_ID],Hospitalvisits[Hospital_Bed])</f>
        <v>Private Room</v>
      </c>
      <c r="R898">
        <f>_xlfn.XLOOKUP(Patientsdetails9[[#This Row],[Patient_ID]],Hospitalvisits[Patient_ID],Hospitalvisits[Doctor_ID])</f>
        <v>77</v>
      </c>
      <c r="S898" t="str">
        <f>_xlfn.XLOOKUP(Patientsdetails9[[#This Row],[Doctor ID]],Medicals[Doctor_ID],Medicals[Department])</f>
        <v>Oncology</v>
      </c>
      <c r="T898">
        <f>_xlfn.XLOOKUP(Patientsdetails9[[#This Row],[Doctor ID]],Medicals[Doctor_ID],Medicals[Nurse_to_Patient_Ratio])</f>
        <v>24</v>
      </c>
      <c r="U898">
        <f>IFERROR(_xlfn.XLOOKUP(Patientsdetails9[[#This Row],[Patient_ID]],Emergency[Patient_ID],Emergency[ER_Visit_ID]),"No Visit")</f>
        <v>958</v>
      </c>
    </row>
    <row r="899" spans="1:21">
      <c r="A899">
        <v>993</v>
      </c>
      <c r="B899" t="s">
        <v>1006</v>
      </c>
      <c r="C899">
        <v>62</v>
      </c>
      <c r="D899" t="s">
        <v>9</v>
      </c>
      <c r="E899" t="s">
        <v>18</v>
      </c>
      <c r="F899">
        <v>39.514011803007527</v>
      </c>
      <c r="G899">
        <v>0</v>
      </c>
      <c r="H899">
        <v>8</v>
      </c>
      <c r="I899">
        <f>_xlfn.XLOOKUP(Patientsdetails9[[#This Row],[Patient_ID]],Hospitalvisits[Patient_ID],Hospitalvisits[Admission_Date])</f>
        <v>45025</v>
      </c>
      <c r="J899">
        <f>_xlfn.XLOOKUP(Patientsdetails9[[#This Row],[Patient_ID]],Hospitalvisits[Patient_ID],Hospitalvisits[Discharge_Date])</f>
        <v>45027</v>
      </c>
      <c r="K899">
        <f>Patientsdetails9[[#This Row],[Discharge Date]]-Patientsdetails9[[#This Row],[Admission Date]]</f>
        <v>2</v>
      </c>
      <c r="L899" t="str">
        <f>_xlfn.XLOOKUP(Patientsdetails9[[#This Row],[Patient_ID]],Hospitalvisits[Patient_ID],Hospitalvisits[Medical_Condition])</f>
        <v>Fracture</v>
      </c>
      <c r="M899" t="str">
        <f>_xlfn.XLOOKUP(Patientsdetails9[[#This Row],[Patient_ID]],Hospitalvisits[Patient_ID],Hospitalvisits[Department])</f>
        <v>Orthopedics</v>
      </c>
      <c r="N899">
        <f>_xlfn.XLOOKUP(Patientsdetails9[[#This Row],[Patient_ID]],Financials[Patient_ID],Financials[Total_Bill_Amount])</f>
        <v>22218</v>
      </c>
      <c r="O899">
        <f>VLOOKUP(Patientsdetails9[[#This Row],[Patient_ID]],Financials[],5,FALSE)</f>
        <v>19032.163451299381</v>
      </c>
      <c r="P899">
        <f>VLOOKUP(Patientsdetails9[[#This Row],[Patient_ID]],Financials[],6,FALSE)</f>
        <v>3185.8365487006158</v>
      </c>
      <c r="Q899" t="str">
        <f>+_xlfn.XLOOKUP(Patientsdetails9[[#This Row],[Patient_ID]],Hospitalvisits[Patient_ID],Hospitalvisits[Hospital_Bed])</f>
        <v>General Ward</v>
      </c>
      <c r="R899">
        <f>_xlfn.XLOOKUP(Patientsdetails9[[#This Row],[Patient_ID]],Hospitalvisits[Patient_ID],Hospitalvisits[Doctor_ID])</f>
        <v>132</v>
      </c>
      <c r="S899" t="str">
        <f>_xlfn.XLOOKUP(Patientsdetails9[[#This Row],[Doctor ID]],Medicals[Doctor_ID],Medicals[Department])</f>
        <v>Emergency</v>
      </c>
      <c r="T899">
        <f>_xlfn.XLOOKUP(Patientsdetails9[[#This Row],[Doctor ID]],Medicals[Doctor_ID],Medicals[Nurse_to_Patient_Ratio])</f>
        <v>14</v>
      </c>
      <c r="U899">
        <f>IFERROR(_xlfn.XLOOKUP(Patientsdetails9[[#This Row],[Patient_ID]],Emergency[Patient_ID],Emergency[ER_Visit_ID]),"No Visit")</f>
        <v>1231</v>
      </c>
    </row>
    <row r="900" spans="1:21">
      <c r="A900">
        <v>994</v>
      </c>
      <c r="B900" t="s">
        <v>1007</v>
      </c>
      <c r="C900">
        <v>56</v>
      </c>
      <c r="D900" t="s">
        <v>12</v>
      </c>
      <c r="E900" t="s">
        <v>18</v>
      </c>
      <c r="F900">
        <v>20.1819009408886</v>
      </c>
      <c r="G900">
        <v>4</v>
      </c>
      <c r="H900">
        <v>3</v>
      </c>
      <c r="I900">
        <f>_xlfn.XLOOKUP(Patientsdetails9[[#This Row],[Patient_ID]],Hospitalvisits[Patient_ID],Hospitalvisits[Admission_Date])</f>
        <v>44761</v>
      </c>
      <c r="J900">
        <f>_xlfn.XLOOKUP(Patientsdetails9[[#This Row],[Patient_ID]],Hospitalvisits[Patient_ID],Hospitalvisits[Discharge_Date])</f>
        <v>44764</v>
      </c>
      <c r="K900">
        <f>Patientsdetails9[[#This Row],[Discharge Date]]-Patientsdetails9[[#This Row],[Admission Date]]</f>
        <v>3</v>
      </c>
      <c r="L900" t="str">
        <f>_xlfn.XLOOKUP(Patientsdetails9[[#This Row],[Patient_ID]],Hospitalvisits[Patient_ID],Hospitalvisits[Medical_Condition])</f>
        <v>Arthritis</v>
      </c>
      <c r="M900" t="str">
        <f>_xlfn.XLOOKUP(Patientsdetails9[[#This Row],[Patient_ID]],Hospitalvisits[Patient_ID],Hospitalvisits[Department])</f>
        <v>Orthopedics</v>
      </c>
      <c r="N900">
        <f>_xlfn.XLOOKUP(Patientsdetails9[[#This Row],[Patient_ID]],Financials[Patient_ID],Financials[Total_Bill_Amount])</f>
        <v>15215</v>
      </c>
      <c r="O900">
        <f>VLOOKUP(Patientsdetails9[[#This Row],[Patient_ID]],Financials[],5,FALSE)</f>
        <v>10265.998555593689</v>
      </c>
      <c r="P900">
        <f>VLOOKUP(Patientsdetails9[[#This Row],[Patient_ID]],Financials[],6,FALSE)</f>
        <v>4949.001444406309</v>
      </c>
      <c r="Q900" t="str">
        <f>+_xlfn.XLOOKUP(Patientsdetails9[[#This Row],[Patient_ID]],Hospitalvisits[Patient_ID],Hospitalvisits[Hospital_Bed])</f>
        <v>ICU</v>
      </c>
      <c r="R900">
        <f>_xlfn.XLOOKUP(Patientsdetails9[[#This Row],[Patient_ID]],Hospitalvisits[Patient_ID],Hospitalvisits[Doctor_ID])</f>
        <v>48</v>
      </c>
      <c r="S900" t="str">
        <f>_xlfn.XLOOKUP(Patientsdetails9[[#This Row],[Doctor ID]],Medicals[Doctor_ID],Medicals[Department])</f>
        <v>Pediatrics</v>
      </c>
      <c r="T900">
        <f>_xlfn.XLOOKUP(Patientsdetails9[[#This Row],[Doctor ID]],Medicals[Doctor_ID],Medicals[Nurse_to_Patient_Ratio])</f>
        <v>5</v>
      </c>
      <c r="U900">
        <f>IFERROR(_xlfn.XLOOKUP(Patientsdetails9[[#This Row],[Patient_ID]],Emergency[Patient_ID],Emergency[ER_Visit_ID]),"No Visit")</f>
        <v>759</v>
      </c>
    </row>
    <row r="901" spans="1:21">
      <c r="A901">
        <v>995</v>
      </c>
      <c r="B901" t="s">
        <v>1008</v>
      </c>
      <c r="C901">
        <v>2</v>
      </c>
      <c r="D901" t="s">
        <v>9</v>
      </c>
      <c r="E901" t="s">
        <v>10</v>
      </c>
      <c r="F901">
        <v>17.628424361268319</v>
      </c>
      <c r="G901">
        <v>5</v>
      </c>
      <c r="H901">
        <v>5</v>
      </c>
      <c r="I901">
        <f>_xlfn.XLOOKUP(Patientsdetails9[[#This Row],[Patient_ID]],Hospitalvisits[Patient_ID],Hospitalvisits[Admission_Date])</f>
        <v>44563</v>
      </c>
      <c r="J901">
        <f>_xlfn.XLOOKUP(Patientsdetails9[[#This Row],[Patient_ID]],Hospitalvisits[Patient_ID],Hospitalvisits[Discharge_Date])</f>
        <v>44571</v>
      </c>
      <c r="K901">
        <f>Patientsdetails9[[#This Row],[Discharge Date]]-Patientsdetails9[[#This Row],[Admission Date]]</f>
        <v>8</v>
      </c>
      <c r="L901" t="str">
        <f>_xlfn.XLOOKUP(Patientsdetails9[[#This Row],[Patient_ID]],Hospitalvisits[Patient_ID],Hospitalvisits[Medical_Condition])</f>
        <v>Seizures</v>
      </c>
      <c r="M901" t="str">
        <f>_xlfn.XLOOKUP(Patientsdetails9[[#This Row],[Patient_ID]],Hospitalvisits[Patient_ID],Hospitalvisits[Department])</f>
        <v>Neurology</v>
      </c>
      <c r="N901">
        <f>_xlfn.XLOOKUP(Patientsdetails9[[#This Row],[Patient_ID]],Financials[Patient_ID],Financials[Total_Bill_Amount])</f>
        <v>8424</v>
      </c>
      <c r="O901">
        <f>VLOOKUP(Patientsdetails9[[#This Row],[Patient_ID]],Financials[],5,FALSE)</f>
        <v>6818.7612652655334</v>
      </c>
      <c r="P901">
        <f>VLOOKUP(Patientsdetails9[[#This Row],[Patient_ID]],Financials[],6,FALSE)</f>
        <v>1605.238734734467</v>
      </c>
      <c r="Q901" t="str">
        <f>+_xlfn.XLOOKUP(Patientsdetails9[[#This Row],[Patient_ID]],Hospitalvisits[Patient_ID],Hospitalvisits[Hospital_Bed])</f>
        <v>Private Room</v>
      </c>
      <c r="R901">
        <f>_xlfn.XLOOKUP(Patientsdetails9[[#This Row],[Patient_ID]],Hospitalvisits[Patient_ID],Hospitalvisits[Doctor_ID])</f>
        <v>124</v>
      </c>
      <c r="S901" t="str">
        <f>_xlfn.XLOOKUP(Patientsdetails9[[#This Row],[Doctor ID]],Medicals[Doctor_ID],Medicals[Department])</f>
        <v>Oncology</v>
      </c>
      <c r="T901">
        <f>_xlfn.XLOOKUP(Patientsdetails9[[#This Row],[Doctor ID]],Medicals[Doctor_ID],Medicals[Nurse_to_Patient_Ratio])</f>
        <v>6</v>
      </c>
      <c r="U901">
        <f>IFERROR(_xlfn.XLOOKUP(Patientsdetails9[[#This Row],[Patient_ID]],Emergency[Patient_ID],Emergency[ER_Visit_ID]),"No Visit")</f>
        <v>1179</v>
      </c>
    </row>
    <row r="902" spans="1:21">
      <c r="A902">
        <v>996</v>
      </c>
      <c r="B902" t="s">
        <v>1009</v>
      </c>
      <c r="C902">
        <v>25</v>
      </c>
      <c r="D902" t="s">
        <v>12</v>
      </c>
      <c r="E902" t="s">
        <v>18</v>
      </c>
      <c r="F902">
        <v>20.462415404522879</v>
      </c>
      <c r="G902">
        <v>2</v>
      </c>
      <c r="H902">
        <v>8</v>
      </c>
      <c r="I902">
        <f>_xlfn.XLOOKUP(Patientsdetails9[[#This Row],[Patient_ID]],Hospitalvisits[Patient_ID],Hospitalvisits[Admission_Date])</f>
        <v>44600</v>
      </c>
      <c r="J902">
        <f>_xlfn.XLOOKUP(Patientsdetails9[[#This Row],[Patient_ID]],Hospitalvisits[Patient_ID],Hospitalvisits[Discharge_Date])</f>
        <v>44605</v>
      </c>
      <c r="K902">
        <f>Patientsdetails9[[#This Row],[Discharge Date]]-Patientsdetails9[[#This Row],[Admission Date]]</f>
        <v>5</v>
      </c>
      <c r="L902" t="str">
        <f>_xlfn.XLOOKUP(Patientsdetails9[[#This Row],[Patient_ID]],Hospitalvisits[Patient_ID],Hospitalvisits[Medical_Condition])</f>
        <v>Severe Trauma</v>
      </c>
      <c r="M902" t="str">
        <f>_xlfn.XLOOKUP(Patientsdetails9[[#This Row],[Patient_ID]],Hospitalvisits[Patient_ID],Hospitalvisits[Department])</f>
        <v>Emergency</v>
      </c>
      <c r="N902">
        <f>_xlfn.XLOOKUP(Patientsdetails9[[#This Row],[Patient_ID]],Financials[Patient_ID],Financials[Total_Bill_Amount])</f>
        <v>8343</v>
      </c>
      <c r="O902">
        <f>VLOOKUP(Patientsdetails9[[#This Row],[Patient_ID]],Financials[],5,FALSE)</f>
        <v>7235.3275923775736</v>
      </c>
      <c r="P902">
        <f>VLOOKUP(Patientsdetails9[[#This Row],[Patient_ID]],Financials[],6,FALSE)</f>
        <v>1107.6724076224259</v>
      </c>
      <c r="Q902" t="str">
        <f>+_xlfn.XLOOKUP(Patientsdetails9[[#This Row],[Patient_ID]],Hospitalvisits[Patient_ID],Hospitalvisits[Hospital_Bed])</f>
        <v>ICU</v>
      </c>
      <c r="R902">
        <f>_xlfn.XLOOKUP(Patientsdetails9[[#This Row],[Patient_ID]],Hospitalvisits[Patient_ID],Hospitalvisits[Doctor_ID])</f>
        <v>46</v>
      </c>
      <c r="S902" t="str">
        <f>_xlfn.XLOOKUP(Patientsdetails9[[#This Row],[Doctor ID]],Medicals[Doctor_ID],Medicals[Department])</f>
        <v>Orthopedics</v>
      </c>
      <c r="T902">
        <f>_xlfn.XLOOKUP(Patientsdetails9[[#This Row],[Doctor ID]],Medicals[Doctor_ID],Medicals[Nurse_to_Patient_Ratio])</f>
        <v>16</v>
      </c>
      <c r="U902">
        <f>IFERROR(_xlfn.XLOOKUP(Patientsdetails9[[#This Row],[Patient_ID]],Emergency[Patient_ID],Emergency[ER_Visit_ID]),"No Visit")</f>
        <v>661</v>
      </c>
    </row>
    <row r="903" spans="1:21">
      <c r="A903">
        <v>997</v>
      </c>
      <c r="B903" t="s">
        <v>1010</v>
      </c>
      <c r="C903">
        <v>25</v>
      </c>
      <c r="D903" t="s">
        <v>12</v>
      </c>
      <c r="E903" t="s">
        <v>16</v>
      </c>
      <c r="F903">
        <v>39.523268513228743</v>
      </c>
      <c r="G903">
        <v>4</v>
      </c>
      <c r="H903">
        <v>10</v>
      </c>
      <c r="I903">
        <f>_xlfn.XLOOKUP(Patientsdetails9[[#This Row],[Patient_ID]],Hospitalvisits[Patient_ID],Hospitalvisits[Admission_Date])</f>
        <v>45270</v>
      </c>
      <c r="J903">
        <f>_xlfn.XLOOKUP(Patientsdetails9[[#This Row],[Patient_ID]],Hospitalvisits[Patient_ID],Hospitalvisits[Discharge_Date])</f>
        <v>45286</v>
      </c>
      <c r="K903">
        <f>Patientsdetails9[[#This Row],[Discharge Date]]-Patientsdetails9[[#This Row],[Admission Date]]</f>
        <v>16</v>
      </c>
      <c r="L903" t="str">
        <f>_xlfn.XLOOKUP(Patientsdetails9[[#This Row],[Patient_ID]],Hospitalvisits[Patient_ID],Hospitalvisits[Medical_Condition])</f>
        <v>Tumor</v>
      </c>
      <c r="M903" t="str">
        <f>_xlfn.XLOOKUP(Patientsdetails9[[#This Row],[Patient_ID]],Hospitalvisits[Patient_ID],Hospitalvisits[Department])</f>
        <v>Oncology</v>
      </c>
      <c r="N903">
        <f>_xlfn.XLOOKUP(Patientsdetails9[[#This Row],[Patient_ID]],Financials[Patient_ID],Financials[Total_Bill_Amount])</f>
        <v>10320</v>
      </c>
      <c r="O903">
        <f>VLOOKUP(Patientsdetails9[[#This Row],[Patient_ID]],Financials[],5,FALSE)</f>
        <v>7275.3470068644228</v>
      </c>
      <c r="P903">
        <f>VLOOKUP(Patientsdetails9[[#This Row],[Patient_ID]],Financials[],6,FALSE)</f>
        <v>3044.6529931355772</v>
      </c>
      <c r="Q903" t="str">
        <f>+_xlfn.XLOOKUP(Patientsdetails9[[#This Row],[Patient_ID]],Hospitalvisits[Patient_ID],Hospitalvisits[Hospital_Bed])</f>
        <v>ICU</v>
      </c>
      <c r="R903">
        <f>_xlfn.XLOOKUP(Patientsdetails9[[#This Row],[Patient_ID]],Hospitalvisits[Patient_ID],Hospitalvisits[Doctor_ID])</f>
        <v>182</v>
      </c>
      <c r="S903" t="str">
        <f>_xlfn.XLOOKUP(Patientsdetails9[[#This Row],[Doctor ID]],Medicals[Doctor_ID],Medicals[Department])</f>
        <v>Cardiology</v>
      </c>
      <c r="T903">
        <f>_xlfn.XLOOKUP(Patientsdetails9[[#This Row],[Doctor ID]],Medicals[Doctor_ID],Medicals[Nurse_to_Patient_Ratio])</f>
        <v>12</v>
      </c>
      <c r="U903">
        <f>IFERROR(_xlfn.XLOOKUP(Patientsdetails9[[#This Row],[Patient_ID]],Emergency[Patient_ID],Emergency[ER_Visit_ID]),"No Visit")</f>
        <v>519</v>
      </c>
    </row>
    <row r="904" spans="1:21">
      <c r="A904">
        <v>998</v>
      </c>
      <c r="B904" t="s">
        <v>1011</v>
      </c>
      <c r="C904">
        <v>19</v>
      </c>
      <c r="D904" t="s">
        <v>12</v>
      </c>
      <c r="E904" t="s">
        <v>18</v>
      </c>
      <c r="F904">
        <v>18.990861545582309</v>
      </c>
      <c r="G904">
        <v>1</v>
      </c>
      <c r="H904">
        <v>1</v>
      </c>
      <c r="I904">
        <f>_xlfn.XLOOKUP(Patientsdetails9[[#This Row],[Patient_ID]],Hospitalvisits[Patient_ID],Hospitalvisits[Admission_Date])</f>
        <v>44973</v>
      </c>
      <c r="J904">
        <f>_xlfn.XLOOKUP(Patientsdetails9[[#This Row],[Patient_ID]],Hospitalvisits[Patient_ID],Hospitalvisits[Discharge_Date])</f>
        <v>44980</v>
      </c>
      <c r="K904">
        <f>Patientsdetails9[[#This Row],[Discharge Date]]-Patientsdetails9[[#This Row],[Admission Date]]</f>
        <v>7</v>
      </c>
      <c r="L904" t="str">
        <f>_xlfn.XLOOKUP(Patientsdetails9[[#This Row],[Patient_ID]],Hospitalvisits[Patient_ID],Hospitalvisits[Medical_Condition])</f>
        <v>Heart Disease</v>
      </c>
      <c r="M904" t="str">
        <f>_xlfn.XLOOKUP(Patientsdetails9[[#This Row],[Patient_ID]],Hospitalvisits[Patient_ID],Hospitalvisits[Department])</f>
        <v>Cardiology</v>
      </c>
      <c r="N904">
        <f>_xlfn.XLOOKUP(Patientsdetails9[[#This Row],[Patient_ID]],Financials[Patient_ID],Financials[Total_Bill_Amount])</f>
        <v>29355</v>
      </c>
      <c r="O904">
        <f>VLOOKUP(Patientsdetails9[[#This Row],[Patient_ID]],Financials[],5,FALSE)</f>
        <v>15170.42137336998</v>
      </c>
      <c r="P904">
        <f>VLOOKUP(Patientsdetails9[[#This Row],[Patient_ID]],Financials[],6,FALSE)</f>
        <v>14184.57862663002</v>
      </c>
      <c r="Q904" t="str">
        <f>+_xlfn.XLOOKUP(Patientsdetails9[[#This Row],[Patient_ID]],Hospitalvisits[Patient_ID],Hospitalvisits[Hospital_Bed])</f>
        <v>ICU</v>
      </c>
      <c r="R904">
        <f>_xlfn.XLOOKUP(Patientsdetails9[[#This Row],[Patient_ID]],Hospitalvisits[Patient_ID],Hospitalvisits[Doctor_ID])</f>
        <v>39</v>
      </c>
      <c r="S904" t="str">
        <f>_xlfn.XLOOKUP(Patientsdetails9[[#This Row],[Doctor ID]],Medicals[Doctor_ID],Medicals[Department])</f>
        <v>Neurology</v>
      </c>
      <c r="T904">
        <f>_xlfn.XLOOKUP(Patientsdetails9[[#This Row],[Doctor ID]],Medicals[Doctor_ID],Medicals[Nurse_to_Patient_Ratio])</f>
        <v>7</v>
      </c>
      <c r="U904">
        <f>IFERROR(_xlfn.XLOOKUP(Patientsdetails9[[#This Row],[Patient_ID]],Emergency[Patient_ID],Emergency[ER_Visit_ID]),"No Visit")</f>
        <v>189</v>
      </c>
    </row>
    <row r="905" spans="1:21">
      <c r="A905">
        <v>999</v>
      </c>
      <c r="B905" t="s">
        <v>1012</v>
      </c>
      <c r="C905">
        <v>26</v>
      </c>
      <c r="D905" t="s">
        <v>12</v>
      </c>
      <c r="E905" t="s">
        <v>13</v>
      </c>
      <c r="F905">
        <v>31.70512816973547</v>
      </c>
      <c r="G905">
        <v>0</v>
      </c>
      <c r="H905">
        <v>7</v>
      </c>
      <c r="I905">
        <f>_xlfn.XLOOKUP(Patientsdetails9[[#This Row],[Patient_ID]],Hospitalvisits[Patient_ID],Hospitalvisits[Admission_Date])</f>
        <v>44815</v>
      </c>
      <c r="J905">
        <f>_xlfn.XLOOKUP(Patientsdetails9[[#This Row],[Patient_ID]],Hospitalvisits[Patient_ID],Hospitalvisits[Discharge_Date])</f>
        <v>44817</v>
      </c>
      <c r="K905">
        <f>Patientsdetails9[[#This Row],[Discharge Date]]-Patientsdetails9[[#This Row],[Admission Date]]</f>
        <v>2</v>
      </c>
      <c r="L905" t="str">
        <f>_xlfn.XLOOKUP(Patientsdetails9[[#This Row],[Patient_ID]],Hospitalvisits[Patient_ID],Hospitalvisits[Medical_Condition])</f>
        <v>Allergies</v>
      </c>
      <c r="M905" t="str">
        <f>_xlfn.XLOOKUP(Patientsdetails9[[#This Row],[Patient_ID]],Hospitalvisits[Patient_ID],Hospitalvisits[Department])</f>
        <v>Pediatrics</v>
      </c>
      <c r="N905">
        <f>_xlfn.XLOOKUP(Patientsdetails9[[#This Row],[Patient_ID]],Financials[Patient_ID],Financials[Total_Bill_Amount])</f>
        <v>20413</v>
      </c>
      <c r="O905">
        <f>VLOOKUP(Patientsdetails9[[#This Row],[Patient_ID]],Financials[],5,FALSE)</f>
        <v>16709.5693051292</v>
      </c>
      <c r="P905">
        <f>VLOOKUP(Patientsdetails9[[#This Row],[Patient_ID]],Financials[],6,FALSE)</f>
        <v>3703.4306948707999</v>
      </c>
      <c r="Q905" t="str">
        <f>+_xlfn.XLOOKUP(Patientsdetails9[[#This Row],[Patient_ID]],Hospitalvisits[Patient_ID],Hospitalvisits[Hospital_Bed])</f>
        <v>Private Room</v>
      </c>
      <c r="R905">
        <f>_xlfn.XLOOKUP(Patientsdetails9[[#This Row],[Patient_ID]],Hospitalvisits[Patient_ID],Hospitalvisits[Doctor_ID])</f>
        <v>100</v>
      </c>
      <c r="S905" t="str">
        <f>_xlfn.XLOOKUP(Patientsdetails9[[#This Row],[Doctor ID]],Medicals[Doctor_ID],Medicals[Department])</f>
        <v>Orthopedics</v>
      </c>
      <c r="T905">
        <f>_xlfn.XLOOKUP(Patientsdetails9[[#This Row],[Doctor ID]],Medicals[Doctor_ID],Medicals[Nurse_to_Patient_Ratio])</f>
        <v>14</v>
      </c>
      <c r="U905">
        <f>IFERROR(_xlfn.XLOOKUP(Patientsdetails9[[#This Row],[Patient_ID]],Emergency[Patient_ID],Emergency[ER_Visit_ID]),"No Visit")</f>
        <v>237</v>
      </c>
    </row>
    <row r="906" spans="1:21">
      <c r="A906">
        <v>1000</v>
      </c>
      <c r="B906" t="s">
        <v>1013</v>
      </c>
      <c r="C906">
        <v>52</v>
      </c>
      <c r="D906" t="s">
        <v>12</v>
      </c>
      <c r="E906" t="s">
        <v>13</v>
      </c>
      <c r="F906">
        <v>18.205054513497458</v>
      </c>
      <c r="G906">
        <v>0</v>
      </c>
      <c r="H906">
        <v>8</v>
      </c>
      <c r="I906">
        <f>_xlfn.XLOOKUP(Patientsdetails9[[#This Row],[Patient_ID]],Hospitalvisits[Patient_ID],Hospitalvisits[Admission_Date])</f>
        <v>45081</v>
      </c>
      <c r="J906">
        <f>_xlfn.XLOOKUP(Patientsdetails9[[#This Row],[Patient_ID]],Hospitalvisits[Patient_ID],Hospitalvisits[Discharge_Date])</f>
        <v>45084</v>
      </c>
      <c r="K906">
        <f>Patientsdetails9[[#This Row],[Discharge Date]]-Patientsdetails9[[#This Row],[Admission Date]]</f>
        <v>3</v>
      </c>
      <c r="L906" t="str">
        <f>_xlfn.XLOOKUP(Patientsdetails9[[#This Row],[Patient_ID]],Hospitalvisits[Patient_ID],Hospitalvisits[Medical_Condition])</f>
        <v>Arthritis</v>
      </c>
      <c r="M906" t="str">
        <f>_xlfn.XLOOKUP(Patientsdetails9[[#This Row],[Patient_ID]],Hospitalvisits[Patient_ID],Hospitalvisits[Department])</f>
        <v>Orthopedics</v>
      </c>
      <c r="N906">
        <f>_xlfn.XLOOKUP(Patientsdetails9[[#This Row],[Patient_ID]],Financials[Patient_ID],Financials[Total_Bill_Amount])</f>
        <v>13600</v>
      </c>
      <c r="O906">
        <f>VLOOKUP(Patientsdetails9[[#This Row],[Patient_ID]],Financials[],5,FALSE)</f>
        <v>8403.4962947301447</v>
      </c>
      <c r="P906">
        <f>VLOOKUP(Patientsdetails9[[#This Row],[Patient_ID]],Financials[],6,FALSE)</f>
        <v>5196.5037052698553</v>
      </c>
      <c r="Q906" t="str">
        <f>+_xlfn.XLOOKUP(Patientsdetails9[[#This Row],[Patient_ID]],Hospitalvisits[Patient_ID],Hospitalvisits[Hospital_Bed])</f>
        <v>ICU</v>
      </c>
      <c r="R906">
        <f>_xlfn.XLOOKUP(Patientsdetails9[[#This Row],[Patient_ID]],Hospitalvisits[Patient_ID],Hospitalvisits[Doctor_ID])</f>
        <v>184</v>
      </c>
      <c r="S906" t="str">
        <f>_xlfn.XLOOKUP(Patientsdetails9[[#This Row],[Doctor ID]],Medicals[Doctor_ID],Medicals[Department])</f>
        <v>Oncology</v>
      </c>
      <c r="T906">
        <f>_xlfn.XLOOKUP(Patientsdetails9[[#This Row],[Doctor ID]],Medicals[Doctor_ID],Medicals[Nurse_to_Patient_Ratio])</f>
        <v>17</v>
      </c>
      <c r="U906" t="str">
        <f>IFERROR(_xlfn.XLOOKUP(Patientsdetails9[[#This Row],[Patient_ID]],Emergency[Patient_ID],Emergency[ER_Visit_ID]),"No Visit")</f>
        <v>No Visit</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1926E-90C3-44D9-9145-6EFF3CAE1F65}">
  <sheetPr codeName="Sheet8"/>
  <dimension ref="A3:AD127"/>
  <sheetViews>
    <sheetView zoomScaleNormal="100" workbookViewId="0">
      <selection activeCell="G13" sqref="G13"/>
    </sheetView>
  </sheetViews>
  <sheetFormatPr defaultRowHeight="14.45"/>
  <cols>
    <col min="1" max="1" width="12.5703125" bestFit="1" customWidth="1"/>
    <col min="2" max="2" width="19.140625" bestFit="1" customWidth="1"/>
    <col min="3" max="3" width="24.28515625" bestFit="1" customWidth="1"/>
    <col min="4" max="4" width="23.28515625" bestFit="1" customWidth="1"/>
    <col min="5" max="5" width="22.7109375" bestFit="1" customWidth="1"/>
    <col min="6" max="6" width="25.42578125" bestFit="1" customWidth="1"/>
    <col min="7" max="7" width="12.5703125" bestFit="1" customWidth="1"/>
    <col min="8" max="8" width="22.7109375" bestFit="1" customWidth="1"/>
    <col min="9" max="9" width="23.7109375" bestFit="1" customWidth="1"/>
    <col min="10" max="10" width="19.42578125" bestFit="1" customWidth="1"/>
    <col min="11" max="11" width="15.140625" bestFit="1" customWidth="1"/>
    <col min="12" max="12" width="24.28515625" bestFit="1" customWidth="1"/>
    <col min="13" max="13" width="25.42578125" bestFit="1" customWidth="1"/>
    <col min="14" max="14" width="12.5703125" bestFit="1" customWidth="1"/>
    <col min="15" max="15" width="17.7109375" bestFit="1" customWidth="1"/>
    <col min="16" max="16" width="18.7109375" bestFit="1" customWidth="1"/>
    <col min="17" max="17" width="22.7109375" bestFit="1" customWidth="1"/>
    <col min="18" max="18" width="23.7109375" bestFit="1" customWidth="1"/>
    <col min="19" max="19" width="17.7109375" bestFit="1" customWidth="1"/>
    <col min="20" max="20" width="18.7109375" bestFit="1" customWidth="1"/>
    <col min="21" max="21" width="22.7109375" bestFit="1" customWidth="1"/>
    <col min="22" max="22" width="23.7109375" bestFit="1" customWidth="1"/>
    <col min="23" max="23" width="17.7109375" bestFit="1" customWidth="1"/>
    <col min="24" max="24" width="18.7109375" bestFit="1" customWidth="1"/>
    <col min="25" max="25" width="22.7109375" bestFit="1" customWidth="1"/>
    <col min="26" max="26" width="23.7109375" bestFit="1" customWidth="1"/>
    <col min="27" max="27" width="22.5703125" bestFit="1" customWidth="1"/>
    <col min="28" max="28" width="23.5703125" bestFit="1" customWidth="1"/>
    <col min="29" max="29" width="27.42578125" bestFit="1" customWidth="1"/>
    <col min="30" max="30" width="28.42578125" bestFit="1" customWidth="1"/>
    <col min="31" max="31" width="18.7109375" bestFit="1" customWidth="1"/>
    <col min="32" max="32" width="22.7109375" bestFit="1" customWidth="1"/>
    <col min="33" max="33" width="23.7109375" bestFit="1" customWidth="1"/>
    <col min="34" max="34" width="17.7109375" bestFit="1" customWidth="1"/>
    <col min="35" max="35" width="18.7109375" bestFit="1" customWidth="1"/>
    <col min="36" max="36" width="22.7109375" bestFit="1" customWidth="1"/>
    <col min="37" max="37" width="23.7109375" bestFit="1" customWidth="1"/>
    <col min="38" max="38" width="22.5703125" bestFit="1" customWidth="1"/>
    <col min="39" max="39" width="23.5703125" bestFit="1" customWidth="1"/>
    <col min="40" max="40" width="27.42578125" bestFit="1" customWidth="1"/>
    <col min="41" max="41" width="28.42578125" bestFit="1" customWidth="1"/>
  </cols>
  <sheetData>
    <row r="3" spans="1:30">
      <c r="A3" s="4" t="s">
        <v>1277</v>
      </c>
      <c r="B3" t="s">
        <v>1278</v>
      </c>
      <c r="D3" s="27"/>
      <c r="F3" t="s">
        <v>1279</v>
      </c>
      <c r="H3">
        <f>COUNT(Main[Patient_ID])</f>
        <v>905</v>
      </c>
      <c r="K3" s="4" t="s">
        <v>1277</v>
      </c>
      <c r="L3" t="s">
        <v>1280</v>
      </c>
      <c r="O3" s="4" t="s">
        <v>1281</v>
      </c>
    </row>
    <row r="4" spans="1:30">
      <c r="A4" s="5" t="s">
        <v>12</v>
      </c>
      <c r="B4">
        <v>449</v>
      </c>
      <c r="K4" s="5" t="s">
        <v>1031</v>
      </c>
      <c r="L4" s="9">
        <v>2891158</v>
      </c>
      <c r="O4" t="s">
        <v>1282</v>
      </c>
      <c r="S4" t="s">
        <v>1283</v>
      </c>
      <c r="W4" t="s">
        <v>1284</v>
      </c>
      <c r="AA4" t="s">
        <v>1285</v>
      </c>
      <c r="AB4" t="s">
        <v>1286</v>
      </c>
      <c r="AC4" t="s">
        <v>1287</v>
      </c>
      <c r="AD4" t="s">
        <v>1288</v>
      </c>
    </row>
    <row r="5" spans="1:30">
      <c r="A5" s="5" t="s">
        <v>9</v>
      </c>
      <c r="B5">
        <v>456</v>
      </c>
      <c r="F5" t="s">
        <v>1289</v>
      </c>
      <c r="H5" s="7">
        <f>COUNTIF(Hospitalvisits[Readmission Status],1)/COUNTA(Hospitalvisits[Visit_ID])</f>
        <v>9.6000000000000002E-2</v>
      </c>
      <c r="K5" s="5" t="s">
        <v>1039</v>
      </c>
      <c r="L5" s="9">
        <v>2742547</v>
      </c>
      <c r="N5" s="4" t="s">
        <v>1277</v>
      </c>
      <c r="O5" t="s">
        <v>1290</v>
      </c>
      <c r="P5" t="s">
        <v>1291</v>
      </c>
      <c r="Q5" t="s">
        <v>1280</v>
      </c>
      <c r="R5" t="s">
        <v>1292</v>
      </c>
      <c r="S5" t="s">
        <v>1290</v>
      </c>
      <c r="T5" t="s">
        <v>1291</v>
      </c>
      <c r="U5" t="s">
        <v>1280</v>
      </c>
      <c r="V5" t="s">
        <v>1292</v>
      </c>
      <c r="W5" t="s">
        <v>1290</v>
      </c>
      <c r="X5" t="s">
        <v>1291</v>
      </c>
      <c r="Y5" t="s">
        <v>1280</v>
      </c>
      <c r="Z5" t="s">
        <v>1292</v>
      </c>
    </row>
    <row r="6" spans="1:30">
      <c r="A6" s="5" t="s">
        <v>1293</v>
      </c>
      <c r="B6">
        <v>905</v>
      </c>
      <c r="K6" s="5" t="s">
        <v>1025</v>
      </c>
      <c r="L6" s="9">
        <v>2732240</v>
      </c>
      <c r="N6" s="12" t="s">
        <v>1294</v>
      </c>
      <c r="O6">
        <v>82</v>
      </c>
      <c r="P6" s="13"/>
      <c r="Q6">
        <v>1469593</v>
      </c>
      <c r="R6" s="13"/>
      <c r="S6">
        <v>21</v>
      </c>
      <c r="T6" s="13">
        <v>-0.74390243902439024</v>
      </c>
      <c r="U6">
        <v>391468</v>
      </c>
      <c r="V6" s="13">
        <v>-0.73362148567664653</v>
      </c>
      <c r="W6">
        <v>10</v>
      </c>
      <c r="X6" s="13">
        <v>-0.52380952380952384</v>
      </c>
      <c r="Y6">
        <v>130651</v>
      </c>
      <c r="Z6" s="13">
        <v>-0.66625369123402167</v>
      </c>
      <c r="AA6">
        <v>113</v>
      </c>
      <c r="AB6" s="13"/>
      <c r="AC6">
        <v>1991712</v>
      </c>
      <c r="AD6" s="13"/>
    </row>
    <row r="7" spans="1:30">
      <c r="F7" t="s">
        <v>1295</v>
      </c>
      <c r="H7" s="8">
        <f>SUM('Main Dataset'!O2:O906)</f>
        <v>16308086</v>
      </c>
      <c r="K7" s="5" t="s">
        <v>1036</v>
      </c>
      <c r="L7" s="9">
        <v>2696088</v>
      </c>
      <c r="N7" s="12" t="s">
        <v>1296</v>
      </c>
      <c r="O7">
        <v>69</v>
      </c>
      <c r="P7" s="13"/>
      <c r="Q7">
        <v>1118680</v>
      </c>
      <c r="R7" s="13"/>
      <c r="S7">
        <v>20</v>
      </c>
      <c r="T7" s="13">
        <v>-0.71014492753623193</v>
      </c>
      <c r="U7">
        <v>432268</v>
      </c>
      <c r="V7" s="13">
        <v>-0.61359101798548288</v>
      </c>
      <c r="W7">
        <v>7</v>
      </c>
      <c r="X7" s="13">
        <v>-0.65</v>
      </c>
      <c r="Y7">
        <v>120371</v>
      </c>
      <c r="Z7" s="13">
        <v>-0.72153617663116398</v>
      </c>
      <c r="AA7">
        <v>96</v>
      </c>
      <c r="AB7" s="13"/>
      <c r="AC7">
        <v>1671319</v>
      </c>
      <c r="AD7" s="13"/>
    </row>
    <row r="8" spans="1:30">
      <c r="K8" s="5" t="s">
        <v>1028</v>
      </c>
      <c r="L8" s="9">
        <v>2663248</v>
      </c>
      <c r="N8" s="12" t="s">
        <v>1297</v>
      </c>
      <c r="O8">
        <v>73</v>
      </c>
      <c r="P8" s="13"/>
      <c r="Q8">
        <v>1411223</v>
      </c>
      <c r="R8" s="13"/>
      <c r="S8">
        <v>20</v>
      </c>
      <c r="T8" s="13">
        <v>-0.72602739726027399</v>
      </c>
      <c r="U8">
        <v>373095</v>
      </c>
      <c r="V8" s="13">
        <v>-0.73562293131560352</v>
      </c>
      <c r="W8">
        <v>10</v>
      </c>
      <c r="X8" s="13">
        <v>-0.5</v>
      </c>
      <c r="Y8">
        <v>173105</v>
      </c>
      <c r="Z8" s="13">
        <v>-0.53602969753011964</v>
      </c>
      <c r="AA8">
        <v>103</v>
      </c>
      <c r="AB8" s="13"/>
      <c r="AC8">
        <v>1957423</v>
      </c>
      <c r="AD8" s="13"/>
    </row>
    <row r="9" spans="1:30">
      <c r="A9" s="4" t="s">
        <v>1277</v>
      </c>
      <c r="B9" t="s">
        <v>1298</v>
      </c>
      <c r="F9" t="s">
        <v>1268</v>
      </c>
      <c r="H9" s="7" cm="1">
        <f t="array" ref="H9">SUM(Financials[Insurance_Coverage]/SUM(Financials[Total_Bill_Amount]))</f>
        <v>0.69865164122894996</v>
      </c>
      <c r="K9" s="5" t="s">
        <v>1043</v>
      </c>
      <c r="L9" s="9">
        <v>2582805</v>
      </c>
      <c r="N9" s="12" t="s">
        <v>1299</v>
      </c>
      <c r="O9">
        <v>67</v>
      </c>
      <c r="P9" s="13"/>
      <c r="Q9">
        <v>1181905</v>
      </c>
      <c r="R9" s="13"/>
      <c r="S9">
        <v>26</v>
      </c>
      <c r="T9" s="13">
        <v>-0.61194029850746268</v>
      </c>
      <c r="U9">
        <v>438160</v>
      </c>
      <c r="V9" s="13">
        <v>-0.62927646469047849</v>
      </c>
      <c r="W9">
        <v>9</v>
      </c>
      <c r="X9" s="13">
        <v>-0.65384615384615385</v>
      </c>
      <c r="Y9">
        <v>117550</v>
      </c>
      <c r="Z9" s="13">
        <v>-0.73171900675552315</v>
      </c>
      <c r="AA9">
        <v>102</v>
      </c>
      <c r="AB9" s="13"/>
      <c r="AC9">
        <v>1737615</v>
      </c>
      <c r="AD9" s="13"/>
    </row>
    <row r="10" spans="1:30">
      <c r="A10" s="5" t="s">
        <v>1037</v>
      </c>
      <c r="B10">
        <v>93</v>
      </c>
      <c r="K10" s="5" t="s">
        <v>1293</v>
      </c>
      <c r="L10" s="9">
        <v>16308086</v>
      </c>
      <c r="N10" s="12" t="s">
        <v>1300</v>
      </c>
      <c r="O10">
        <v>57</v>
      </c>
      <c r="P10" s="13"/>
      <c r="Q10">
        <v>1102025</v>
      </c>
      <c r="R10" s="13"/>
      <c r="S10">
        <v>14</v>
      </c>
      <c r="T10" s="13">
        <v>-0.75438596491228072</v>
      </c>
      <c r="U10">
        <v>194199</v>
      </c>
      <c r="V10" s="13">
        <v>-0.82377985980354351</v>
      </c>
      <c r="W10">
        <v>5</v>
      </c>
      <c r="X10" s="13">
        <v>-0.6428571428571429</v>
      </c>
      <c r="Y10">
        <v>69356</v>
      </c>
      <c r="Z10" s="13">
        <v>-0.64286118878058074</v>
      </c>
      <c r="AA10">
        <v>76</v>
      </c>
      <c r="AB10" s="13"/>
      <c r="AC10">
        <v>1365580</v>
      </c>
      <c r="AD10" s="13"/>
    </row>
    <row r="11" spans="1:30">
      <c r="A11" s="5" t="s">
        <v>1041</v>
      </c>
      <c r="B11">
        <v>91</v>
      </c>
      <c r="F11" t="s">
        <v>1301</v>
      </c>
      <c r="H11" s="7">
        <f>COUNTA(Main[Hospital Bed])/I11</f>
        <v>0.75416666666666665</v>
      </c>
      <c r="I11">
        <v>1200</v>
      </c>
      <c r="N11" s="12" t="s">
        <v>1302</v>
      </c>
      <c r="O11">
        <v>49</v>
      </c>
      <c r="P11" s="13"/>
      <c r="Q11">
        <v>973603</v>
      </c>
      <c r="R11" s="13"/>
      <c r="S11">
        <v>15</v>
      </c>
      <c r="T11" s="13">
        <v>-0.69387755102040816</v>
      </c>
      <c r="U11">
        <v>248867</v>
      </c>
      <c r="V11" s="13">
        <v>-0.74438554523763789</v>
      </c>
      <c r="W11">
        <v>5</v>
      </c>
      <c r="X11" s="13">
        <v>-0.66666666666666663</v>
      </c>
      <c r="Y11">
        <v>86039</v>
      </c>
      <c r="Z11" s="13">
        <v>-0.65427718419878889</v>
      </c>
      <c r="AA11">
        <v>69</v>
      </c>
      <c r="AB11" s="13"/>
      <c r="AC11">
        <v>1308509</v>
      </c>
      <c r="AD11" s="13"/>
    </row>
    <row r="12" spans="1:30">
      <c r="A12" s="5" t="s">
        <v>1045</v>
      </c>
      <c r="B12">
        <v>76</v>
      </c>
      <c r="N12" s="12" t="s">
        <v>1303</v>
      </c>
      <c r="O12">
        <v>42</v>
      </c>
      <c r="P12" s="13"/>
      <c r="Q12">
        <v>708328</v>
      </c>
      <c r="R12" s="13"/>
      <c r="S12">
        <v>13</v>
      </c>
      <c r="T12" s="13">
        <v>-0.69047619047619047</v>
      </c>
      <c r="U12">
        <v>262477</v>
      </c>
      <c r="V12" s="13">
        <v>-0.62944144520617562</v>
      </c>
      <c r="W12">
        <v>3</v>
      </c>
      <c r="X12" s="13">
        <v>-0.76923076923076927</v>
      </c>
      <c r="Y12">
        <v>79397</v>
      </c>
      <c r="Z12" s="13">
        <v>-0.6975087340986067</v>
      </c>
      <c r="AA12">
        <v>58</v>
      </c>
      <c r="AB12" s="13"/>
      <c r="AC12">
        <v>1050202</v>
      </c>
      <c r="AD12" s="13"/>
    </row>
    <row r="13" spans="1:30">
      <c r="A13" s="5" t="s">
        <v>1030</v>
      </c>
      <c r="B13">
        <v>74</v>
      </c>
      <c r="F13" t="s">
        <v>1304</v>
      </c>
      <c r="H13">
        <f>AVERAGE(Emergency[Time_in_ER_Hours])</f>
        <v>6.548</v>
      </c>
      <c r="I13">
        <f>COUNTA(Main[Hospital Bed])</f>
        <v>905</v>
      </c>
      <c r="K13" s="5" t="s">
        <v>1305</v>
      </c>
      <c r="N13" s="12" t="s">
        <v>1306</v>
      </c>
      <c r="O13">
        <v>44</v>
      </c>
      <c r="P13" s="13"/>
      <c r="Q13">
        <v>795987</v>
      </c>
      <c r="R13" s="13"/>
      <c r="S13">
        <v>11</v>
      </c>
      <c r="T13" s="13">
        <v>-0.75</v>
      </c>
      <c r="U13">
        <v>212043</v>
      </c>
      <c r="V13" s="13">
        <v>-0.73360997101711456</v>
      </c>
      <c r="W13">
        <v>10</v>
      </c>
      <c r="X13" s="13">
        <v>-9.0909090909090912E-2</v>
      </c>
      <c r="Y13">
        <v>249530</v>
      </c>
      <c r="Z13" s="13">
        <v>0.17678961342746519</v>
      </c>
      <c r="AA13">
        <v>65</v>
      </c>
      <c r="AB13" s="13"/>
      <c r="AC13">
        <v>1257560</v>
      </c>
      <c r="AD13" s="13"/>
    </row>
    <row r="14" spans="1:30">
      <c r="A14" s="5" t="s">
        <v>1027</v>
      </c>
      <c r="B14">
        <v>74</v>
      </c>
      <c r="K14" s="4" t="s">
        <v>1277</v>
      </c>
      <c r="L14" t="s">
        <v>1307</v>
      </c>
      <c r="N14" s="12" t="s">
        <v>1308</v>
      </c>
      <c r="O14">
        <v>35</v>
      </c>
      <c r="P14" s="13"/>
      <c r="Q14">
        <v>660592</v>
      </c>
      <c r="R14" s="13"/>
      <c r="S14">
        <v>18</v>
      </c>
      <c r="T14" s="13">
        <v>-0.48571428571428571</v>
      </c>
      <c r="U14">
        <v>305075</v>
      </c>
      <c r="V14" s="13">
        <v>-0.53817939060721287</v>
      </c>
      <c r="W14">
        <v>5</v>
      </c>
      <c r="X14" s="13">
        <v>-0.72222222222222221</v>
      </c>
      <c r="Y14">
        <v>56738</v>
      </c>
      <c r="Z14" s="13">
        <v>-0.81401950340080309</v>
      </c>
      <c r="AA14">
        <v>58</v>
      </c>
      <c r="AB14" s="13"/>
      <c r="AC14">
        <v>1022405</v>
      </c>
      <c r="AD14" s="13"/>
    </row>
    <row r="15" spans="1:30">
      <c r="A15" s="5" t="s">
        <v>1024</v>
      </c>
      <c r="B15">
        <v>73</v>
      </c>
      <c r="F15" t="s">
        <v>1309</v>
      </c>
      <c r="H15" s="7">
        <f>COUNTIF(Emergency[ICU_Admission],"Yes")/COUNT(Emergency[Patient_ID])</f>
        <v>0.50800000000000001</v>
      </c>
      <c r="K15" s="5" t="s">
        <v>10</v>
      </c>
      <c r="L15">
        <v>2925464.255543971</v>
      </c>
      <c r="N15" s="12" t="s">
        <v>1310</v>
      </c>
      <c r="O15">
        <v>46</v>
      </c>
      <c r="P15" s="13"/>
      <c r="Q15">
        <v>742858</v>
      </c>
      <c r="R15" s="13"/>
      <c r="S15">
        <v>14</v>
      </c>
      <c r="T15" s="13">
        <v>-0.69565217391304346</v>
      </c>
      <c r="U15">
        <v>239489</v>
      </c>
      <c r="V15" s="13">
        <v>-0.67761133352538439</v>
      </c>
      <c r="W15">
        <v>7</v>
      </c>
      <c r="X15" s="13">
        <v>-0.5</v>
      </c>
      <c r="Y15">
        <v>132902</v>
      </c>
      <c r="Z15" s="13">
        <v>-0.44506010714479577</v>
      </c>
      <c r="AA15">
        <v>67</v>
      </c>
      <c r="AB15" s="13"/>
      <c r="AC15">
        <v>1115249</v>
      </c>
      <c r="AD15" s="13"/>
    </row>
    <row r="16" spans="1:30">
      <c r="A16" s="5" t="s">
        <v>1042</v>
      </c>
      <c r="B16">
        <v>73</v>
      </c>
      <c r="K16" s="5" t="s">
        <v>16</v>
      </c>
      <c r="L16">
        <v>2886360.6138632796</v>
      </c>
      <c r="N16" s="12" t="s">
        <v>1311</v>
      </c>
      <c r="O16">
        <v>30</v>
      </c>
      <c r="P16" s="13"/>
      <c r="Q16">
        <v>579177</v>
      </c>
      <c r="R16" s="13"/>
      <c r="S16">
        <v>11</v>
      </c>
      <c r="T16" s="13">
        <v>-0.6333333333333333</v>
      </c>
      <c r="U16">
        <v>214890</v>
      </c>
      <c r="V16" s="13">
        <v>-0.6289735262277335</v>
      </c>
      <c r="W16">
        <v>1</v>
      </c>
      <c r="X16" s="13">
        <v>-0.90909090909090906</v>
      </c>
      <c r="Y16">
        <v>26798</v>
      </c>
      <c r="Z16" s="13">
        <v>-0.87529433663734935</v>
      </c>
      <c r="AA16">
        <v>42</v>
      </c>
      <c r="AB16" s="13"/>
      <c r="AC16">
        <v>820865</v>
      </c>
      <c r="AD16" s="13"/>
    </row>
    <row r="17" spans="1:30">
      <c r="A17" s="5" t="s">
        <v>1046</v>
      </c>
      <c r="B17">
        <v>71</v>
      </c>
      <c r="F17" t="s">
        <v>1312</v>
      </c>
      <c r="H17" s="11">
        <f>AVERAGE(Hospitalvisits[Length_of_Stay])</f>
        <v>6.0613333333333337</v>
      </c>
      <c r="K17" s="5" t="s">
        <v>13</v>
      </c>
      <c r="L17">
        <v>2882849.2890837011</v>
      </c>
      <c r="N17" s="12" t="s">
        <v>1313</v>
      </c>
      <c r="O17">
        <v>34</v>
      </c>
      <c r="P17" s="13"/>
      <c r="Q17">
        <v>658434</v>
      </c>
      <c r="R17" s="13"/>
      <c r="S17">
        <v>17</v>
      </c>
      <c r="T17" s="13">
        <v>-0.5</v>
      </c>
      <c r="U17">
        <v>289466</v>
      </c>
      <c r="V17" s="13">
        <v>-0.56037203425096516</v>
      </c>
      <c r="W17">
        <v>5</v>
      </c>
      <c r="X17" s="13">
        <v>-0.70588235294117652</v>
      </c>
      <c r="Y17">
        <v>61747</v>
      </c>
      <c r="Z17" s="13">
        <v>-0.78668651931487632</v>
      </c>
      <c r="AA17">
        <v>56</v>
      </c>
      <c r="AB17" s="13"/>
      <c r="AC17">
        <v>1009647</v>
      </c>
      <c r="AD17" s="13"/>
    </row>
    <row r="18" spans="1:30">
      <c r="A18" s="5" t="s">
        <v>1033</v>
      </c>
      <c r="B18">
        <v>69</v>
      </c>
      <c r="K18" s="5" t="s">
        <v>18</v>
      </c>
      <c r="L18">
        <v>2666153.9019876313</v>
      </c>
      <c r="N18" s="12" t="s">
        <v>1293</v>
      </c>
      <c r="O18">
        <v>628</v>
      </c>
      <c r="P18" s="13"/>
      <c r="Q18">
        <v>11402405</v>
      </c>
      <c r="R18" s="13"/>
      <c r="S18">
        <v>200</v>
      </c>
      <c r="T18" s="13">
        <v>-0.68152866242038213</v>
      </c>
      <c r="U18">
        <v>3601497</v>
      </c>
      <c r="V18" s="13">
        <v>-0.68414584467048833</v>
      </c>
      <c r="W18">
        <v>77</v>
      </c>
      <c r="X18" s="13">
        <v>-0.61499999999999999</v>
      </c>
      <c r="Y18">
        <v>1304184</v>
      </c>
      <c r="Z18" s="13">
        <v>-0.63787724937713397</v>
      </c>
      <c r="AA18">
        <v>905</v>
      </c>
      <c r="AB18" s="13"/>
      <c r="AC18">
        <v>16308086</v>
      </c>
      <c r="AD18" s="13"/>
    </row>
    <row r="19" spans="1:30">
      <c r="A19" s="5" t="s">
        <v>1044</v>
      </c>
      <c r="B19">
        <v>62</v>
      </c>
      <c r="K19" s="5" t="s">
        <v>1293</v>
      </c>
      <c r="L19">
        <v>11360828.060478583</v>
      </c>
    </row>
    <row r="20" spans="1:30">
      <c r="A20" s="5" t="s">
        <v>1035</v>
      </c>
      <c r="B20">
        <v>56</v>
      </c>
    </row>
    <row r="21" spans="1:30">
      <c r="A21" s="5" t="s">
        <v>1038</v>
      </c>
      <c r="B21">
        <v>48</v>
      </c>
    </row>
    <row r="22" spans="1:30">
      <c r="A22" s="5" t="s">
        <v>1040</v>
      </c>
      <c r="B22">
        <v>45</v>
      </c>
      <c r="F22" t="s">
        <v>1290</v>
      </c>
      <c r="G22" t="s">
        <v>1280</v>
      </c>
      <c r="H22" t="s">
        <v>1314</v>
      </c>
      <c r="K22" s="5" t="s">
        <v>1315</v>
      </c>
      <c r="N22" s="4" t="s">
        <v>1277</v>
      </c>
      <c r="P22" t="s">
        <v>1316</v>
      </c>
      <c r="Q22" t="s">
        <v>1317</v>
      </c>
    </row>
    <row r="23" spans="1:30">
      <c r="A23" s="5" t="s">
        <v>1293</v>
      </c>
      <c r="B23">
        <v>905</v>
      </c>
      <c r="F23">
        <v>905</v>
      </c>
      <c r="G23" s="9">
        <v>16308086</v>
      </c>
      <c r="H23">
        <v>905</v>
      </c>
      <c r="I23" s="15">
        <f>H23/I11</f>
        <v>0.75416666666666665</v>
      </c>
      <c r="K23" s="4" t="s">
        <v>1277</v>
      </c>
      <c r="L23" t="s">
        <v>1307</v>
      </c>
      <c r="N23" s="5" t="s">
        <v>1282</v>
      </c>
      <c r="P23" s="16" cm="1">
        <f t="array" ref="P23">_xlfn.IFS(N23=O4,0,N23=S4,T18,N23=W4,X18)</f>
        <v>0</v>
      </c>
      <c r="Q23" s="16" cm="1">
        <f t="array" ref="Q23">_xlfn.IFS(N23=O4,0,N23=S4,V18,N23=W4,Z18)</f>
        <v>0</v>
      </c>
      <c r="AB23" s="14"/>
      <c r="AD23" s="14"/>
    </row>
    <row r="24" spans="1:30">
      <c r="K24" s="5" t="s">
        <v>10</v>
      </c>
      <c r="L24">
        <v>2925464.255543971</v>
      </c>
      <c r="N24" s="5" t="s">
        <v>1283</v>
      </c>
    </row>
    <row r="25" spans="1:30">
      <c r="K25" s="5" t="s">
        <v>16</v>
      </c>
      <c r="L25">
        <v>2886360.6138632796</v>
      </c>
      <c r="N25" s="5" t="s">
        <v>1284</v>
      </c>
    </row>
    <row r="26" spans="1:30">
      <c r="K26" s="5" t="s">
        <v>13</v>
      </c>
      <c r="L26">
        <v>2882849.2890837011</v>
      </c>
      <c r="N26" s="5" t="s">
        <v>1293</v>
      </c>
      <c r="P26" s="25" cm="1">
        <f t="array" ref="P26">_xlfn.IFS(F43=N31,L37,F43=N32,L38,F43=N33,L39)</f>
        <v>0</v>
      </c>
      <c r="Q26" s="25" cm="1">
        <f t="array" ref="Q26">_xlfn.IFS(F43=N31,L45,F43=N32,L46,F43=N33,L47)</f>
        <v>0</v>
      </c>
    </row>
    <row r="27" spans="1:30">
      <c r="F27" t="s">
        <v>1318</v>
      </c>
      <c r="K27" s="5" t="s">
        <v>18</v>
      </c>
      <c r="L27">
        <v>2666153.9019876313</v>
      </c>
    </row>
    <row r="28" spans="1:30">
      <c r="F28">
        <v>905</v>
      </c>
      <c r="K28" s="5" t="s">
        <v>1293</v>
      </c>
      <c r="L28">
        <v>11360828.060478583</v>
      </c>
    </row>
    <row r="30" spans="1:30">
      <c r="A30" s="4" t="s">
        <v>1277</v>
      </c>
      <c r="B30" t="s">
        <v>1319</v>
      </c>
      <c r="N30" s="4" t="s">
        <v>1277</v>
      </c>
      <c r="O30" t="s">
        <v>1320</v>
      </c>
    </row>
    <row r="31" spans="1:30">
      <c r="A31" s="5" t="s">
        <v>1321</v>
      </c>
      <c r="B31" s="13">
        <v>0.23535911602209944</v>
      </c>
      <c r="N31" s="5" t="s">
        <v>1282</v>
      </c>
      <c r="O31" s="6">
        <v>6.0015923566878984</v>
      </c>
    </row>
    <row r="32" spans="1:30">
      <c r="A32" s="5" t="s">
        <v>1322</v>
      </c>
      <c r="B32" s="13">
        <v>0.23756906077348067</v>
      </c>
      <c r="N32" s="5" t="s">
        <v>1283</v>
      </c>
      <c r="O32" s="6">
        <v>6.2350000000000003</v>
      </c>
    </row>
    <row r="33" spans="1:17">
      <c r="A33" s="5" t="s">
        <v>1323</v>
      </c>
      <c r="B33" s="13">
        <v>0.24972375690607734</v>
      </c>
      <c r="F33" s="4" t="s">
        <v>1022</v>
      </c>
      <c r="G33" s="5">
        <v>1</v>
      </c>
      <c r="N33" s="5" t="s">
        <v>1284</v>
      </c>
      <c r="O33" s="6">
        <v>5.5974025974025974</v>
      </c>
    </row>
    <row r="34" spans="1:17">
      <c r="A34" s="5" t="s">
        <v>1324</v>
      </c>
      <c r="B34" s="13">
        <v>0.27734806629834252</v>
      </c>
      <c r="N34" s="5" t="s">
        <v>1293</v>
      </c>
      <c r="O34" s="6">
        <v>6.01878453038674</v>
      </c>
    </row>
    <row r="35" spans="1:17">
      <c r="A35" s="5" t="s">
        <v>1293</v>
      </c>
      <c r="B35" s="13">
        <v>1</v>
      </c>
      <c r="F35" t="s">
        <v>1318</v>
      </c>
      <c r="H35" s="15">
        <f>GETPIVOTDATA("Readmission Status",$F$35)/GETPIVOTDATA("Readmission Status",$F$27)</f>
        <v>0.10055248618784531</v>
      </c>
    </row>
    <row r="36" spans="1:17">
      <c r="F36">
        <v>91</v>
      </c>
    </row>
    <row r="37" spans="1:17">
      <c r="C37">
        <v>3</v>
      </c>
      <c r="J37">
        <v>2022</v>
      </c>
      <c r="K37" s="7">
        <v>0.11</v>
      </c>
      <c r="L37">
        <v>0</v>
      </c>
    </row>
    <row r="38" spans="1:17">
      <c r="A38" s="20" t="s">
        <v>1263</v>
      </c>
      <c r="B38" s="10"/>
      <c r="J38">
        <v>2023</v>
      </c>
      <c r="K38" s="7">
        <v>0.08</v>
      </c>
      <c r="L38" s="10">
        <f>K38-K37</f>
        <v>-0.03</v>
      </c>
    </row>
    <row r="39" spans="1:17">
      <c r="A39" t="str">
        <f>A31</f>
        <v>[68+]</v>
      </c>
      <c r="B39" s="10">
        <v>0.05</v>
      </c>
      <c r="C39" s="16">
        <f>GETPIVOTDATA("Chronic_Conditions",$A$30,"Age Group","[68+]")-B39</f>
        <v>0.18535911602209942</v>
      </c>
      <c r="D39" s="13">
        <f>1-GETPIVOTDATA("Chronic_Conditions",$A$30,"Age Group","[68+]")-E39</f>
        <v>0.71464088397790049</v>
      </c>
      <c r="E39" s="10">
        <v>0.05</v>
      </c>
      <c r="J39">
        <v>2024</v>
      </c>
      <c r="K39" s="7">
        <v>0.12</v>
      </c>
      <c r="L39" s="10">
        <f>K39-K38</f>
        <v>3.9999999999999994E-2</v>
      </c>
    </row>
    <row r="40" spans="1:17">
      <c r="A40" t="str">
        <f t="shared" ref="A40:A42" si="0">A32</f>
        <v>[24-45]</v>
      </c>
      <c r="B40" s="10">
        <v>0.05</v>
      </c>
      <c r="C40" s="13">
        <f>GETPIVOTDATA("Chronic_Conditions",$A$30,"Age Group","[24-45]")-B40</f>
        <v>0.18756906077348068</v>
      </c>
      <c r="D40" s="13">
        <f>1-GETPIVOTDATA("Chronic_Conditions",$A$30,"Age Group","[24-45]")-E40</f>
        <v>0.71243093922651934</v>
      </c>
      <c r="E40" s="10">
        <v>0.05</v>
      </c>
      <c r="F40" s="4" t="s">
        <v>1022</v>
      </c>
      <c r="G40" s="5">
        <v>1</v>
      </c>
    </row>
    <row r="41" spans="1:17">
      <c r="A41" t="str">
        <f t="shared" si="0"/>
        <v>[0-23]</v>
      </c>
      <c r="B41" s="10">
        <v>0.05</v>
      </c>
      <c r="C41" s="13">
        <f>GETPIVOTDATA("Chronic_Conditions",$A$30,"Age Group","[0-23]")-B41</f>
        <v>0.19972375690607735</v>
      </c>
      <c r="D41" s="13">
        <f>1-GETPIVOTDATA("Chronic_Conditions",$A$30,"Age Group","[0-23]")-E41</f>
        <v>0.70027624309392267</v>
      </c>
      <c r="E41" s="10">
        <v>0.05</v>
      </c>
      <c r="Q41" s="3"/>
    </row>
    <row r="42" spans="1:17">
      <c r="A42" t="str">
        <f t="shared" si="0"/>
        <v>[46-68]</v>
      </c>
      <c r="B42" s="10">
        <v>0.05</v>
      </c>
      <c r="C42" s="13">
        <f>GETPIVOTDATA("Chronic_Conditions",$A$30,"Age Group","[46-68]")-B42</f>
        <v>0.22734806629834253</v>
      </c>
      <c r="D42" s="13">
        <f>1-GETPIVOTDATA("Chronic_Conditions",$A$30,"Age Group","[46-68]")-E42</f>
        <v>0.67265193370165743</v>
      </c>
      <c r="E42" s="10">
        <v>0.05</v>
      </c>
      <c r="F42" s="4" t="s">
        <v>1277</v>
      </c>
      <c r="G42" t="s">
        <v>1318</v>
      </c>
      <c r="Q42" s="3"/>
    </row>
    <row r="43" spans="1:17">
      <c r="F43" s="5" t="s">
        <v>1282</v>
      </c>
      <c r="G43">
        <v>66</v>
      </c>
      <c r="H43" s="7">
        <f>G43/$F$28</f>
        <v>7.2928176795580113E-2</v>
      </c>
      <c r="Q43" s="3"/>
    </row>
    <row r="44" spans="1:17">
      <c r="F44" s="5" t="s">
        <v>1283</v>
      </c>
      <c r="G44">
        <v>16</v>
      </c>
      <c r="H44" s="7">
        <f t="shared" ref="H44:H45" si="1">G44/$F$28</f>
        <v>1.7679558011049725E-2</v>
      </c>
      <c r="Q44" s="3"/>
    </row>
    <row r="45" spans="1:17">
      <c r="F45" s="5" t="s">
        <v>1284</v>
      </c>
      <c r="G45">
        <v>9</v>
      </c>
      <c r="H45" s="7">
        <f t="shared" si="1"/>
        <v>9.9447513812154689E-3</v>
      </c>
      <c r="J45">
        <v>2022</v>
      </c>
      <c r="K45" s="7">
        <v>0.52</v>
      </c>
      <c r="L45" s="7">
        <v>0</v>
      </c>
      <c r="Q45" s="3"/>
    </row>
    <row r="46" spans="1:17">
      <c r="F46" s="5" t="s">
        <v>1293</v>
      </c>
      <c r="G46">
        <v>91</v>
      </c>
      <c r="J46">
        <v>2023</v>
      </c>
      <c r="K46" s="7">
        <v>0.17</v>
      </c>
      <c r="L46" s="7">
        <f>K46-K45</f>
        <v>-0.35</v>
      </c>
      <c r="Q46" s="3"/>
    </row>
    <row r="47" spans="1:17">
      <c r="J47">
        <v>2024</v>
      </c>
      <c r="K47" s="7">
        <v>0.06</v>
      </c>
      <c r="L47" s="7">
        <f>K47-K46</f>
        <v>-0.11000000000000001</v>
      </c>
      <c r="Q47" s="3"/>
    </row>
    <row r="48" spans="1:17">
      <c r="A48" s="4" t="s">
        <v>1277</v>
      </c>
      <c r="B48" t="s">
        <v>1325</v>
      </c>
      <c r="D48" s="13"/>
      <c r="Q48" s="3"/>
    </row>
    <row r="49" spans="1:17">
      <c r="A49" s="5" t="s">
        <v>1039</v>
      </c>
      <c r="B49">
        <v>155</v>
      </c>
      <c r="Q49" s="3"/>
    </row>
    <row r="50" spans="1:17">
      <c r="A50" s="5" t="s">
        <v>1031</v>
      </c>
      <c r="B50">
        <v>167</v>
      </c>
      <c r="Q50" s="3"/>
    </row>
    <row r="51" spans="1:17">
      <c r="A51" s="5" t="s">
        <v>1036</v>
      </c>
      <c r="B51">
        <v>147</v>
      </c>
      <c r="Q51" s="3"/>
    </row>
    <row r="52" spans="1:17">
      <c r="A52" s="5" t="s">
        <v>1028</v>
      </c>
      <c r="B52">
        <v>143</v>
      </c>
      <c r="F52" s="10"/>
      <c r="Q52" s="3"/>
    </row>
    <row r="53" spans="1:17">
      <c r="A53" s="5" t="s">
        <v>1025</v>
      </c>
      <c r="B53">
        <v>149</v>
      </c>
      <c r="E53" s="7"/>
      <c r="G53" s="4" t="s">
        <v>1277</v>
      </c>
      <c r="H53" t="s">
        <v>1280</v>
      </c>
      <c r="I53" t="s">
        <v>1292</v>
      </c>
    </row>
    <row r="54" spans="1:17">
      <c r="A54" s="5" t="s">
        <v>1043</v>
      </c>
      <c r="B54">
        <v>144</v>
      </c>
      <c r="D54" s="10"/>
      <c r="G54" s="12" t="s">
        <v>1294</v>
      </c>
      <c r="H54">
        <v>1991712</v>
      </c>
      <c r="I54">
        <v>1991712</v>
      </c>
      <c r="K54" s="3" t="str">
        <f>G54</f>
        <v>Jan</v>
      </c>
      <c r="L54">
        <f>H54</f>
        <v>1991712</v>
      </c>
      <c r="M54">
        <f>I54</f>
        <v>1991712</v>
      </c>
    </row>
    <row r="55" spans="1:17">
      <c r="A55" s="5" t="s">
        <v>1293</v>
      </c>
      <c r="B55">
        <v>905</v>
      </c>
      <c r="D55" s="10"/>
      <c r="G55" s="12" t="s">
        <v>1296</v>
      </c>
      <c r="H55">
        <v>1671319</v>
      </c>
      <c r="I55">
        <v>1671319</v>
      </c>
      <c r="K55" s="3" t="str">
        <f t="shared" ref="K55:K65" si="2">G55</f>
        <v>Feb</v>
      </c>
      <c r="L55">
        <f t="shared" ref="L55:L65" si="3">H55</f>
        <v>1671319</v>
      </c>
      <c r="M55">
        <f t="shared" ref="M55:M65" si="4">I55</f>
        <v>1671319</v>
      </c>
    </row>
    <row r="56" spans="1:17">
      <c r="D56" s="10"/>
      <c r="G56" s="12" t="s">
        <v>1297</v>
      </c>
      <c r="H56">
        <v>1957423</v>
      </c>
      <c r="I56">
        <v>1957423</v>
      </c>
      <c r="K56" s="3" t="str">
        <f t="shared" si="2"/>
        <v>Mar</v>
      </c>
      <c r="L56">
        <f t="shared" si="3"/>
        <v>1957423</v>
      </c>
      <c r="M56">
        <f t="shared" si="4"/>
        <v>1957423</v>
      </c>
    </row>
    <row r="57" spans="1:17">
      <c r="D57" s="10"/>
      <c r="G57" s="12" t="s">
        <v>1299</v>
      </c>
      <c r="H57">
        <v>1737615</v>
      </c>
      <c r="I57">
        <v>1737615</v>
      </c>
      <c r="K57" s="3" t="str">
        <f t="shared" si="2"/>
        <v>Apr</v>
      </c>
      <c r="L57">
        <f t="shared" si="3"/>
        <v>1737615</v>
      </c>
      <c r="M57">
        <f t="shared" si="4"/>
        <v>1737615</v>
      </c>
    </row>
    <row r="58" spans="1:17">
      <c r="G58" s="12" t="s">
        <v>1300</v>
      </c>
      <c r="H58">
        <v>1365580</v>
      </c>
      <c r="I58">
        <v>1365580</v>
      </c>
      <c r="K58" s="3" t="str">
        <f t="shared" si="2"/>
        <v>May</v>
      </c>
      <c r="L58">
        <f t="shared" si="3"/>
        <v>1365580</v>
      </c>
      <c r="M58">
        <f t="shared" si="4"/>
        <v>1365580</v>
      </c>
    </row>
    <row r="59" spans="1:17">
      <c r="A59" s="4" t="s">
        <v>1277</v>
      </c>
      <c r="B59" t="s">
        <v>1314</v>
      </c>
      <c r="F59" s="10"/>
      <c r="G59" s="12" t="s">
        <v>1302</v>
      </c>
      <c r="H59">
        <v>1308509</v>
      </c>
      <c r="I59">
        <v>1308509</v>
      </c>
      <c r="K59" s="3" t="str">
        <f t="shared" si="2"/>
        <v>Jun</v>
      </c>
      <c r="L59">
        <f t="shared" si="3"/>
        <v>1308509</v>
      </c>
      <c r="M59">
        <f t="shared" si="4"/>
        <v>1308509</v>
      </c>
    </row>
    <row r="60" spans="1:17">
      <c r="A60" s="5" t="s">
        <v>1029</v>
      </c>
      <c r="B60">
        <v>232</v>
      </c>
      <c r="F60" s="10"/>
      <c r="G60" s="12" t="s">
        <v>1303</v>
      </c>
      <c r="H60">
        <v>1050202</v>
      </c>
      <c r="I60">
        <v>1050202</v>
      </c>
      <c r="K60" s="3" t="str">
        <f t="shared" si="2"/>
        <v>Jul</v>
      </c>
      <c r="L60">
        <f t="shared" si="3"/>
        <v>1050202</v>
      </c>
      <c r="M60">
        <f t="shared" si="4"/>
        <v>1050202</v>
      </c>
    </row>
    <row r="61" spans="1:17">
      <c r="A61" s="5" t="s">
        <v>1034</v>
      </c>
      <c r="B61">
        <v>217</v>
      </c>
      <c r="F61" s="10"/>
      <c r="G61" s="12" t="s">
        <v>1306</v>
      </c>
      <c r="H61">
        <v>1257560</v>
      </c>
      <c r="I61">
        <v>1257560</v>
      </c>
      <c r="K61" s="3" t="str">
        <f t="shared" si="2"/>
        <v>Aug</v>
      </c>
      <c r="L61">
        <f t="shared" si="3"/>
        <v>1257560</v>
      </c>
      <c r="M61">
        <f t="shared" si="4"/>
        <v>1257560</v>
      </c>
    </row>
    <row r="62" spans="1:17">
      <c r="A62" s="5" t="s">
        <v>1026</v>
      </c>
      <c r="B62">
        <v>221</v>
      </c>
      <c r="F62" s="10"/>
      <c r="G62" s="12" t="s">
        <v>1308</v>
      </c>
      <c r="H62">
        <v>1022405</v>
      </c>
      <c r="I62">
        <v>1022405</v>
      </c>
      <c r="K62" s="3" t="str">
        <f t="shared" si="2"/>
        <v>Sep</v>
      </c>
      <c r="L62">
        <f t="shared" si="3"/>
        <v>1022405</v>
      </c>
      <c r="M62">
        <f t="shared" si="4"/>
        <v>1022405</v>
      </c>
    </row>
    <row r="63" spans="1:17">
      <c r="A63" s="5" t="s">
        <v>1032</v>
      </c>
      <c r="B63">
        <v>235</v>
      </c>
      <c r="G63" s="12" t="s">
        <v>1310</v>
      </c>
      <c r="H63">
        <v>1115249</v>
      </c>
      <c r="I63">
        <v>1115249</v>
      </c>
      <c r="K63" s="3" t="str">
        <f t="shared" si="2"/>
        <v>Oct</v>
      </c>
      <c r="L63">
        <f t="shared" si="3"/>
        <v>1115249</v>
      </c>
      <c r="M63">
        <f t="shared" si="4"/>
        <v>1115249</v>
      </c>
    </row>
    <row r="64" spans="1:17">
      <c r="A64" s="5" t="s">
        <v>1293</v>
      </c>
      <c r="B64">
        <v>905</v>
      </c>
      <c r="G64" s="12" t="s">
        <v>1311</v>
      </c>
      <c r="H64">
        <v>820865</v>
      </c>
      <c r="I64">
        <v>820865</v>
      </c>
      <c r="K64" s="3" t="str">
        <f t="shared" si="2"/>
        <v>Nov</v>
      </c>
      <c r="L64">
        <f t="shared" si="3"/>
        <v>820865</v>
      </c>
      <c r="M64">
        <f t="shared" si="4"/>
        <v>820865</v>
      </c>
    </row>
    <row r="65" spans="1:16">
      <c r="G65" s="12" t="s">
        <v>1313</v>
      </c>
      <c r="H65">
        <v>1009647</v>
      </c>
      <c r="I65">
        <v>1009647</v>
      </c>
      <c r="K65" s="3" t="str">
        <f t="shared" si="2"/>
        <v>Dec</v>
      </c>
      <c r="L65">
        <f t="shared" si="3"/>
        <v>1009647</v>
      </c>
      <c r="M65">
        <f t="shared" si="4"/>
        <v>1009647</v>
      </c>
    </row>
    <row r="66" spans="1:16">
      <c r="A66" s="5" t="s">
        <v>1326</v>
      </c>
      <c r="B66" s="22">
        <v>1</v>
      </c>
      <c r="G66" s="12" t="s">
        <v>1293</v>
      </c>
      <c r="H66">
        <v>16308086</v>
      </c>
      <c r="I66">
        <v>16308086</v>
      </c>
    </row>
    <row r="68" spans="1:16">
      <c r="A68" s="23" t="s">
        <v>1327</v>
      </c>
      <c r="B68" s="23" t="s">
        <v>1328</v>
      </c>
      <c r="C68" s="23" t="s">
        <v>1329</v>
      </c>
    </row>
    <row r="69" spans="1:16">
      <c r="A69" t="str" cm="1">
        <f t="array" ref="A69:B74">_xlfn.IFS($B$66=1,A49:B54,$B$66=2,A60:B63)</f>
        <v>Cardiology</v>
      </c>
      <c r="B69">
        <v>155</v>
      </c>
      <c r="C69" t="e">
        <f>IF(B69=MAX($B$69:$B$72),B69,NA())</f>
        <v>#N/A</v>
      </c>
    </row>
    <row r="70" spans="1:16">
      <c r="A70" t="str">
        <v>Emergency</v>
      </c>
      <c r="B70">
        <v>167</v>
      </c>
      <c r="C70">
        <f t="shared" ref="C70:C72" si="5">IF(B70=MAX($B$69:$B$72),B70,NA())</f>
        <v>167</v>
      </c>
      <c r="K70" t="s">
        <v>1271</v>
      </c>
      <c r="L70" s="19" t="s">
        <v>1330</v>
      </c>
      <c r="M70" s="19" t="s">
        <v>1331</v>
      </c>
      <c r="N70" s="19" t="s">
        <v>1332</v>
      </c>
      <c r="O70" s="19" t="s">
        <v>1333</v>
      </c>
      <c r="P70" s="19" t="s">
        <v>1334</v>
      </c>
    </row>
    <row r="71" spans="1:16">
      <c r="A71" t="str">
        <v>Neurology</v>
      </c>
      <c r="B71">
        <v>147</v>
      </c>
      <c r="C71" t="e">
        <f t="shared" si="5"/>
        <v>#N/A</v>
      </c>
      <c r="K71" s="5" t="s">
        <v>10</v>
      </c>
      <c r="L71" s="10">
        <f>IFERROR(GETPIVOTDATA("Insurance Coverage",$K$23,"Insurance_Type",""&amp;K71)/GETPIVOTDATA("Insurance Coverage",$K$14),0)</f>
        <v>0.25750449174747336</v>
      </c>
      <c r="M71" s="10">
        <f>SUM($L$71:L71)</f>
        <v>0.25750449174747336</v>
      </c>
      <c r="N71" s="10">
        <f>100%-M71</f>
        <v>0.74249550825252664</v>
      </c>
      <c r="O71" s="6">
        <f>IF(L71*0,NA(),SIN(M71*2*PI()))</f>
        <v>0.99888854510321357</v>
      </c>
      <c r="P71" s="6">
        <f>IF(L71*0,NA(),COS(N71*2*PI()))</f>
        <v>-4.7134641842123404E-2</v>
      </c>
    </row>
    <row r="72" spans="1:16">
      <c r="A72" t="str">
        <v>Oncology</v>
      </c>
      <c r="B72">
        <v>143</v>
      </c>
      <c r="C72" t="e">
        <f t="shared" si="5"/>
        <v>#N/A</v>
      </c>
      <c r="K72" s="5" t="s">
        <v>16</v>
      </c>
      <c r="L72" s="10">
        <f t="shared" ref="L72:L74" si="6">IFERROR(GETPIVOTDATA("Insurance Coverage",$K$23,"Insurance_Type",""&amp;K72)/GETPIVOTDATA("Insurance Coverage",$K$14),0)</f>
        <v>0.25406252066292512</v>
      </c>
      <c r="M72" s="10">
        <f>SUM($L$71:L72)</f>
        <v>0.51156701241039848</v>
      </c>
      <c r="N72" s="10">
        <f t="shared" ref="N72:N74" si="7">100%-M72</f>
        <v>0.48843298758960152</v>
      </c>
      <c r="O72" s="6">
        <f t="shared" ref="O72:O74" si="8">IF(L72*0,NA(),SIN(M72*2*PI()))</f>
        <v>-7.2613718182577044E-2</v>
      </c>
      <c r="P72" s="6">
        <f t="shared" ref="P72:P74" si="9">IF(L72*0,NA(),COS(N72*2*PI()))</f>
        <v>-0.99736013953421121</v>
      </c>
    </row>
    <row r="73" spans="1:16">
      <c r="A73" t="str">
        <v>Orthopedics</v>
      </c>
      <c r="B73">
        <v>149</v>
      </c>
      <c r="K73" s="5" t="s">
        <v>13</v>
      </c>
      <c r="L73" s="10">
        <f t="shared" si="6"/>
        <v>0.25375344770091163</v>
      </c>
      <c r="M73" s="10">
        <f>SUM($L$71:L73)</f>
        <v>0.76532046011131016</v>
      </c>
      <c r="N73" s="10">
        <f t="shared" si="7"/>
        <v>0.23467953988868984</v>
      </c>
      <c r="O73" s="6">
        <f t="shared" si="8"/>
        <v>-0.99537045856171102</v>
      </c>
      <c r="P73" s="6">
        <f t="shared" si="9"/>
        <v>9.61126954291113E-2</v>
      </c>
    </row>
    <row r="74" spans="1:16">
      <c r="A74" t="str">
        <v>Pediatrics</v>
      </c>
      <c r="B74">
        <v>144</v>
      </c>
      <c r="K74" s="5" t="s">
        <v>18</v>
      </c>
      <c r="L74" s="10">
        <f t="shared" si="6"/>
        <v>0.23467953988868992</v>
      </c>
      <c r="M74" s="10">
        <f>SUM($L$71:L74)</f>
        <v>1</v>
      </c>
      <c r="N74" s="10">
        <f t="shared" si="7"/>
        <v>0</v>
      </c>
      <c r="O74" s="6">
        <f t="shared" si="8"/>
        <v>-2.45029690981724E-16</v>
      </c>
      <c r="P74" s="6">
        <f t="shared" si="9"/>
        <v>1</v>
      </c>
    </row>
    <row r="75" spans="1:16">
      <c r="L75" s="13">
        <f>100%-SUM(L71:L74)</f>
        <v>0</v>
      </c>
      <c r="M75" t="s">
        <v>1335</v>
      </c>
      <c r="N75" s="8">
        <f>IF(L75=0,GETPIVOTDATA("Insurance Coverage",$K$14),TEXT(SUM(L71:L74),"0.0%"))</f>
        <v>11360828.060478583</v>
      </c>
      <c r="O75" s="6" t="e">
        <f>IF(L75=0,NA(),0)</f>
        <v>#N/A</v>
      </c>
      <c r="P75" s="6" t="e">
        <f>IF(L75=0,NA(),1)</f>
        <v>#N/A</v>
      </c>
    </row>
    <row r="78" spans="1:16">
      <c r="M78" t="s">
        <v>1336</v>
      </c>
    </row>
    <row r="79" spans="1:16">
      <c r="A79" s="4" t="s">
        <v>1277</v>
      </c>
      <c r="B79" t="s">
        <v>1320</v>
      </c>
    </row>
    <row r="80" spans="1:16">
      <c r="A80" s="5" t="s">
        <v>1027</v>
      </c>
      <c r="B80" s="11">
        <v>12.364864864864865</v>
      </c>
      <c r="M80" t="s">
        <v>1337</v>
      </c>
    </row>
    <row r="81" spans="1:13">
      <c r="A81" s="5" t="s">
        <v>1030</v>
      </c>
      <c r="B81" s="11">
        <v>5.9729729729729728</v>
      </c>
    </row>
    <row r="82" spans="1:13">
      <c r="A82" s="5" t="s">
        <v>1035</v>
      </c>
      <c r="B82" s="11">
        <v>7.4464285714285712</v>
      </c>
      <c r="M82" t="s">
        <v>1338</v>
      </c>
    </row>
    <row r="83" spans="1:13">
      <c r="A83" s="5" t="s">
        <v>1041</v>
      </c>
      <c r="B83" s="11">
        <v>7.8351648351648349</v>
      </c>
    </row>
    <row r="84" spans="1:13">
      <c r="A84" s="5" t="s">
        <v>1033</v>
      </c>
      <c r="B84" s="11">
        <v>12.173913043478262</v>
      </c>
      <c r="M84" t="s">
        <v>1339</v>
      </c>
    </row>
    <row r="85" spans="1:13">
      <c r="A85" s="5" t="s">
        <v>1293</v>
      </c>
      <c r="B85">
        <v>9.1401098901098905</v>
      </c>
    </row>
    <row r="87" spans="1:13">
      <c r="A87" s="24" t="s">
        <v>1266</v>
      </c>
      <c r="B87" s="23" t="s">
        <v>1265</v>
      </c>
      <c r="C87" s="23" t="s">
        <v>1329</v>
      </c>
    </row>
    <row r="88" spans="1:13">
      <c r="A88" t="str" cm="1">
        <f t="array" ref="A88:B92">A80:B84</f>
        <v>Cancer</v>
      </c>
      <c r="B88" s="21">
        <v>12.364864864864865</v>
      </c>
      <c r="C88" s="21">
        <f>IF(B88=MAX($B$88:$B$92),B88,NA())</f>
        <v>12.364864864864865</v>
      </c>
      <c r="L88" t="s">
        <v>1340</v>
      </c>
      <c r="M88" t="s">
        <v>1341</v>
      </c>
    </row>
    <row r="89" spans="1:13">
      <c r="A89" t="str">
        <v>Internal Bleeding</v>
      </c>
      <c r="B89" s="21">
        <v>5.9729729729729728</v>
      </c>
      <c r="C89" t="e">
        <f t="shared" ref="C89:C92" si="10">IF(B89=MAX($B$88:$B$92),B89,NA())</f>
        <v>#N/A</v>
      </c>
    </row>
    <row r="90" spans="1:13">
      <c r="A90" t="str">
        <v>Seizures</v>
      </c>
      <c r="B90" s="21">
        <v>7.4464285714285712</v>
      </c>
      <c r="C90" t="e">
        <f t="shared" si="10"/>
        <v>#N/A</v>
      </c>
      <c r="L90" t="s">
        <v>1342</v>
      </c>
      <c r="M90" t="s">
        <v>1343</v>
      </c>
    </row>
    <row r="91" spans="1:13">
      <c r="A91" t="str">
        <v>Stroke</v>
      </c>
      <c r="B91" s="21">
        <v>7.8351648351648349</v>
      </c>
      <c r="C91" t="e">
        <f t="shared" si="10"/>
        <v>#N/A</v>
      </c>
    </row>
    <row r="92" spans="1:13">
      <c r="A92" t="str">
        <v>Tumor</v>
      </c>
      <c r="B92" s="21">
        <v>12.173913043478262</v>
      </c>
      <c r="C92" t="e">
        <f t="shared" si="10"/>
        <v>#N/A</v>
      </c>
    </row>
    <row r="100" spans="1:9">
      <c r="B100" s="4" t="s">
        <v>1281</v>
      </c>
    </row>
    <row r="101" spans="1:9">
      <c r="B101" t="s">
        <v>1282</v>
      </c>
      <c r="D101" t="s">
        <v>1283</v>
      </c>
      <c r="F101" t="s">
        <v>1284</v>
      </c>
      <c r="H101" t="s">
        <v>1344</v>
      </c>
      <c r="I101" t="s">
        <v>1345</v>
      </c>
    </row>
    <row r="102" spans="1:9">
      <c r="A102" s="4" t="s">
        <v>1277</v>
      </c>
      <c r="B102" t="s">
        <v>1320</v>
      </c>
      <c r="C102" t="s">
        <v>1346</v>
      </c>
      <c r="D102" t="s">
        <v>1320</v>
      </c>
      <c r="E102" t="s">
        <v>1346</v>
      </c>
      <c r="F102" t="s">
        <v>1320</v>
      </c>
      <c r="G102" t="s">
        <v>1346</v>
      </c>
    </row>
    <row r="103" spans="1:9">
      <c r="A103" s="12" t="s">
        <v>1294</v>
      </c>
      <c r="B103" s="6">
        <v>5.5609756097560972</v>
      </c>
      <c r="C103" s="13"/>
      <c r="D103" s="6">
        <v>6.666666666666667</v>
      </c>
      <c r="E103" s="13">
        <v>0.19883040935672527</v>
      </c>
      <c r="F103" s="6">
        <v>4.9000000000000004</v>
      </c>
      <c r="G103" s="13">
        <v>-0.26499999999999996</v>
      </c>
      <c r="H103" s="6">
        <v>5.7079646017699117</v>
      </c>
      <c r="I103" s="13"/>
    </row>
    <row r="104" spans="1:9">
      <c r="A104" s="12" t="s">
        <v>1296</v>
      </c>
      <c r="B104" s="6">
        <v>6.5362318840579707</v>
      </c>
      <c r="C104" s="13"/>
      <c r="D104" s="6">
        <v>7.45</v>
      </c>
      <c r="E104" s="13">
        <v>0.13980044345898013</v>
      </c>
      <c r="F104" s="6">
        <v>8.2857142857142865</v>
      </c>
      <c r="G104" s="13">
        <v>0.11217641418983708</v>
      </c>
      <c r="H104" s="6">
        <v>6.854166666666667</v>
      </c>
      <c r="I104" s="13"/>
    </row>
    <row r="105" spans="1:9">
      <c r="A105" s="12" t="s">
        <v>1297</v>
      </c>
      <c r="B105" s="6">
        <v>6.1506849315068495</v>
      </c>
      <c r="C105" s="13"/>
      <c r="D105" s="6">
        <v>6.25</v>
      </c>
      <c r="E105" s="13">
        <v>1.6146993318485497E-2</v>
      </c>
      <c r="F105" s="6">
        <v>5.2</v>
      </c>
      <c r="G105" s="13">
        <v>-0.16799999999999998</v>
      </c>
      <c r="H105" s="6">
        <v>6.0776699029126213</v>
      </c>
      <c r="I105" s="13"/>
    </row>
    <row r="106" spans="1:9">
      <c r="A106" s="12" t="s">
        <v>1299</v>
      </c>
      <c r="B106" s="6">
        <v>5.5373134328358207</v>
      </c>
      <c r="C106" s="13"/>
      <c r="D106" s="6">
        <v>7.4615384615384617</v>
      </c>
      <c r="E106" s="13">
        <v>0.34750155504872493</v>
      </c>
      <c r="F106" s="6">
        <v>5.7777777777777777</v>
      </c>
      <c r="G106" s="13">
        <v>-0.22565864833906074</v>
      </c>
      <c r="H106" s="6">
        <v>6.0490196078431371</v>
      </c>
      <c r="I106" s="13"/>
    </row>
    <row r="107" spans="1:9">
      <c r="A107" s="12" t="s">
        <v>1300</v>
      </c>
      <c r="B107" s="6">
        <v>6.1228070175438596</v>
      </c>
      <c r="C107" s="13"/>
      <c r="D107" s="6">
        <v>4.6428571428571432</v>
      </c>
      <c r="E107" s="13">
        <v>-0.2417110110519852</v>
      </c>
      <c r="F107" s="6">
        <v>5.4</v>
      </c>
      <c r="G107" s="13">
        <v>0.16307692307692306</v>
      </c>
      <c r="H107" s="6">
        <v>5.8026315789473681</v>
      </c>
      <c r="I107" s="13"/>
    </row>
    <row r="108" spans="1:9">
      <c r="A108" s="12" t="s">
        <v>1302</v>
      </c>
      <c r="B108" s="6">
        <v>6.1428571428571432</v>
      </c>
      <c r="C108" s="13"/>
      <c r="D108" s="6">
        <v>5.7333333333333334</v>
      </c>
      <c r="E108" s="13">
        <v>-6.6666666666666721E-2</v>
      </c>
      <c r="F108" s="6">
        <v>3.4</v>
      </c>
      <c r="G108" s="13">
        <v>-0.40697674418604651</v>
      </c>
      <c r="H108" s="6">
        <v>5.8550724637681162</v>
      </c>
      <c r="I108" s="13"/>
    </row>
    <row r="109" spans="1:9">
      <c r="A109" s="12" t="s">
        <v>1303</v>
      </c>
      <c r="B109" s="6">
        <v>6.5714285714285712</v>
      </c>
      <c r="C109" s="13"/>
      <c r="D109" s="6">
        <v>5.5384615384615383</v>
      </c>
      <c r="E109" s="13">
        <v>-0.157190635451505</v>
      </c>
      <c r="F109" s="6">
        <v>3.3333333333333335</v>
      </c>
      <c r="G109" s="13">
        <v>-0.39814814814814808</v>
      </c>
      <c r="H109" s="6">
        <v>6.1724137931034484</v>
      </c>
      <c r="I109" s="13"/>
    </row>
    <row r="110" spans="1:9">
      <c r="A110" s="12" t="s">
        <v>1306</v>
      </c>
      <c r="B110" s="6">
        <v>5.4545454545454541</v>
      </c>
      <c r="C110" s="13"/>
      <c r="D110" s="6">
        <v>4.6363636363636367</v>
      </c>
      <c r="E110" s="13">
        <v>-0.14999999999999988</v>
      </c>
      <c r="F110" s="6">
        <v>5.5</v>
      </c>
      <c r="G110" s="13">
        <v>0.18627450980392149</v>
      </c>
      <c r="H110" s="6">
        <v>5.3230769230769228</v>
      </c>
      <c r="I110" s="13"/>
    </row>
    <row r="111" spans="1:9">
      <c r="A111" s="12" t="s">
        <v>1308</v>
      </c>
      <c r="B111" s="6">
        <v>6.7142857142857144</v>
      </c>
      <c r="C111" s="13"/>
      <c r="D111" s="6">
        <v>5.8888888888888893</v>
      </c>
      <c r="E111" s="13">
        <v>-0.12293144208037821</v>
      </c>
      <c r="F111" s="6">
        <v>8</v>
      </c>
      <c r="G111" s="13">
        <v>0.35849056603773577</v>
      </c>
      <c r="H111" s="6">
        <v>6.568965517241379</v>
      </c>
      <c r="I111" s="13"/>
    </row>
    <row r="112" spans="1:9">
      <c r="A112" s="12" t="s">
        <v>1310</v>
      </c>
      <c r="B112" s="6">
        <v>5.6521739130434785</v>
      </c>
      <c r="C112" s="13"/>
      <c r="D112" s="6">
        <v>6.9285714285714288</v>
      </c>
      <c r="E112" s="13">
        <v>0.22582417582417583</v>
      </c>
      <c r="F112" s="6">
        <v>4.7142857142857144</v>
      </c>
      <c r="G112" s="13">
        <v>-0.31958762886597941</v>
      </c>
      <c r="H112" s="6">
        <v>5.8208955223880601</v>
      </c>
      <c r="I112" s="13"/>
    </row>
    <row r="113" spans="1:9">
      <c r="A113" s="12" t="s">
        <v>1311</v>
      </c>
      <c r="B113" s="6">
        <v>7.1</v>
      </c>
      <c r="C113" s="13"/>
      <c r="D113" s="6">
        <v>4.2727272727272725</v>
      </c>
      <c r="E113" s="13">
        <v>-0.39820742637644047</v>
      </c>
      <c r="F113" s="6">
        <v>8</v>
      </c>
      <c r="G113" s="13">
        <v>0.87234042553191504</v>
      </c>
      <c r="H113" s="6">
        <v>6.3809523809523814</v>
      </c>
      <c r="I113" s="13"/>
    </row>
    <row r="114" spans="1:9">
      <c r="A114" s="12" t="s">
        <v>1313</v>
      </c>
      <c r="B114" s="6">
        <v>4.9411764705882355</v>
      </c>
      <c r="C114" s="13"/>
      <c r="D114" s="6">
        <v>6.7647058823529411</v>
      </c>
      <c r="E114" s="13">
        <v>0.36904761904761896</v>
      </c>
      <c r="F114" s="6">
        <v>6</v>
      </c>
      <c r="G114" s="13">
        <v>-0.11304347826086956</v>
      </c>
      <c r="H114" s="6">
        <v>5.5892857142857144</v>
      </c>
      <c r="I114" s="13"/>
    </row>
    <row r="115" spans="1:9">
      <c r="A115" s="12" t="s">
        <v>1293</v>
      </c>
      <c r="B115" s="6">
        <v>6.0015923566878984</v>
      </c>
      <c r="C115" s="13"/>
      <c r="D115" s="6">
        <v>6.2350000000000003</v>
      </c>
      <c r="E115" s="13">
        <v>3.8890952507296371E-2</v>
      </c>
      <c r="F115" s="6">
        <v>5.5974025974025974</v>
      </c>
      <c r="G115" s="13">
        <v>-0.10226101084160431</v>
      </c>
      <c r="H115" s="6">
        <v>6.01878453038674</v>
      </c>
      <c r="I115" s="13"/>
    </row>
    <row r="118" spans="1:9">
      <c r="A118" s="12" t="s">
        <v>1347</v>
      </c>
      <c r="B118" s="16" cm="1">
        <f t="array" ref="B118">_xlfn.IFS(N23=B101,0,N23=D101,GETPIVOTDATA("Average of Length of Days2",$A$100,"Years",2023),N23=F101,GETPIVOTDATA("Average of Length of Days2",$A$100,"Years",2024))</f>
        <v>0</v>
      </c>
    </row>
    <row r="127" spans="1:9">
      <c r="B127" s="26" cm="1">
        <f t="array" ref="B127">_xlfn.IFS(N23=B101,O31,N23=D101,O32,N23=F101,O33)</f>
        <v>6.0015923566878984</v>
      </c>
    </row>
  </sheetData>
  <conditionalFormatting sqref="P23">
    <cfRule type="cellIs" dxfId="19" priority="8" operator="greaterThan">
      <formula>0</formula>
    </cfRule>
    <cfRule type="cellIs" dxfId="18" priority="10" operator="lessThan">
      <formula>0</formula>
    </cfRule>
  </conditionalFormatting>
  <conditionalFormatting sqref="Q23">
    <cfRule type="cellIs" dxfId="17" priority="7" operator="greaterThan">
      <formula>0</formula>
    </cfRule>
    <cfRule type="cellIs" dxfId="16" priority="9" operator="lessThan">
      <formula>0</formula>
    </cfRule>
  </conditionalFormatting>
  <conditionalFormatting sqref="P26">
    <cfRule type="cellIs" dxfId="15" priority="5" operator="lessThan">
      <formula>0</formula>
    </cfRule>
    <cfRule type="cellIs" dxfId="14" priority="6" operator="greaterThan">
      <formula>0</formula>
    </cfRule>
  </conditionalFormatting>
  <conditionalFormatting sqref="Q26">
    <cfRule type="cellIs" dxfId="13" priority="3" operator="lessThan">
      <formula>0</formula>
    </cfRule>
    <cfRule type="cellIs" dxfId="12" priority="4" operator="greaterThan">
      <formula>0</formula>
    </cfRule>
  </conditionalFormatting>
  <conditionalFormatting sqref="B118">
    <cfRule type="cellIs" dxfId="11" priority="1" operator="lessThan">
      <formula>0</formula>
    </cfRule>
    <cfRule type="cellIs" dxfId="10" priority="2" operator="greaterThan">
      <formula>0</formula>
    </cfRule>
  </conditionalFormatting>
  <pageMargins left="0.7" right="0.7" top="0.75" bottom="0.75" header="0.3" footer="0.3"/>
  <pageSetup orientation="portrait" r:id="rId19"/>
  <drawing r:id="rId20"/>
  <extLst>
    <ext xmlns:x14="http://schemas.microsoft.com/office/spreadsheetml/2009/9/main" uri="{A8765BA9-456A-4dab-B4F3-ACF838C121DE}">
      <x14:slicerList>
        <x14:slicer r:id="rId21"/>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D44AF-E940-417F-889C-606088DBCC78}">
  <sheetPr codeName="Sheet7"/>
  <dimension ref="A1:X39"/>
  <sheetViews>
    <sheetView showGridLines="0" workbookViewId="0">
      <selection activeCell="R19" sqref="R19"/>
    </sheetView>
  </sheetViews>
  <sheetFormatPr defaultRowHeight="14.45"/>
  <sheetData>
    <row r="1" spans="1:24">
      <c r="A1" s="17"/>
      <c r="B1" s="17"/>
      <c r="C1" s="17"/>
      <c r="D1" s="17"/>
      <c r="E1" s="17"/>
      <c r="F1" s="17"/>
      <c r="G1" s="17"/>
      <c r="H1" s="17"/>
      <c r="I1" s="17"/>
      <c r="J1" s="17"/>
      <c r="K1" s="17"/>
      <c r="L1" s="17"/>
      <c r="M1" s="17"/>
      <c r="N1" s="17"/>
      <c r="O1" s="17"/>
      <c r="P1" s="17"/>
      <c r="Q1" s="17"/>
      <c r="R1" s="17"/>
      <c r="S1" s="17"/>
      <c r="T1" s="17"/>
      <c r="U1" s="17"/>
      <c r="V1" s="17"/>
      <c r="W1" s="17"/>
      <c r="X1" s="17"/>
    </row>
    <row r="2" spans="1:24">
      <c r="A2" s="17"/>
      <c r="B2" s="17"/>
      <c r="C2" s="17"/>
      <c r="D2" s="17"/>
      <c r="E2" s="17"/>
      <c r="F2" s="17"/>
      <c r="G2" s="17"/>
      <c r="H2" s="17"/>
      <c r="I2" s="17"/>
      <c r="J2" s="17"/>
      <c r="K2" s="17"/>
      <c r="L2" s="17"/>
      <c r="M2" s="17"/>
      <c r="N2" s="17"/>
      <c r="O2" s="17"/>
      <c r="P2" s="17"/>
      <c r="Q2" s="17"/>
      <c r="R2" s="17"/>
      <c r="S2" s="17"/>
      <c r="T2" s="17"/>
      <c r="U2" s="17"/>
      <c r="V2" s="17"/>
      <c r="W2" s="17"/>
      <c r="X2" s="17"/>
    </row>
    <row r="3" spans="1:24">
      <c r="A3" s="17"/>
      <c r="B3" s="17"/>
      <c r="C3" s="17"/>
      <c r="D3" s="17"/>
      <c r="E3" s="17"/>
      <c r="F3" s="17"/>
      <c r="G3" s="17"/>
      <c r="H3" s="17"/>
      <c r="I3" s="17"/>
      <c r="J3" s="17"/>
      <c r="K3" s="17"/>
      <c r="L3" s="17"/>
      <c r="M3" s="17"/>
      <c r="N3" s="17"/>
      <c r="O3" s="17"/>
      <c r="P3" s="17"/>
      <c r="Q3" s="17"/>
      <c r="R3" s="17"/>
      <c r="S3" s="17"/>
      <c r="T3" s="17"/>
      <c r="U3" s="17"/>
      <c r="V3" s="17"/>
      <c r="W3" s="17"/>
      <c r="X3" s="17"/>
    </row>
    <row r="4" spans="1:24">
      <c r="A4" s="17"/>
      <c r="B4" s="17"/>
      <c r="C4" s="17"/>
      <c r="D4" s="17"/>
      <c r="E4" s="17"/>
      <c r="F4" s="17"/>
      <c r="G4" s="17"/>
      <c r="H4" s="17"/>
      <c r="I4" s="17"/>
      <c r="J4" s="17"/>
      <c r="K4" s="17"/>
      <c r="L4" s="17"/>
      <c r="M4" s="17"/>
      <c r="N4" s="17"/>
      <c r="O4" s="17"/>
      <c r="P4" s="17"/>
      <c r="Q4" s="17"/>
      <c r="R4" s="17"/>
      <c r="S4" s="17"/>
      <c r="T4" s="17"/>
      <c r="U4" s="17"/>
      <c r="V4" s="17"/>
      <c r="W4" s="17"/>
      <c r="X4" s="17"/>
    </row>
    <row r="5" spans="1:24">
      <c r="A5" s="17"/>
      <c r="B5" s="17"/>
      <c r="C5" s="17"/>
      <c r="D5" s="17"/>
      <c r="E5" s="17"/>
      <c r="F5" s="17"/>
      <c r="G5" s="17"/>
      <c r="H5" s="17"/>
      <c r="I5" s="17"/>
      <c r="J5" s="17"/>
      <c r="K5" s="17"/>
      <c r="L5" s="17"/>
      <c r="M5" s="17"/>
      <c r="N5" s="17"/>
      <c r="O5" s="17"/>
      <c r="P5" s="17"/>
      <c r="Q5" s="17"/>
      <c r="R5" s="17"/>
      <c r="S5" s="17"/>
      <c r="T5" s="17"/>
      <c r="U5" s="17"/>
      <c r="V5" s="17"/>
      <c r="W5" s="17"/>
      <c r="X5" s="17"/>
    </row>
    <row r="6" spans="1:24">
      <c r="A6" s="17"/>
      <c r="B6" s="17"/>
      <c r="C6" s="17"/>
      <c r="D6" s="17"/>
      <c r="E6" s="17"/>
      <c r="F6" s="17"/>
      <c r="G6" s="17"/>
      <c r="H6" s="17"/>
      <c r="I6" s="17"/>
      <c r="J6" s="17"/>
      <c r="K6" s="17"/>
      <c r="L6" s="17"/>
      <c r="M6" s="17"/>
      <c r="N6" s="17"/>
      <c r="O6" s="17"/>
      <c r="P6" s="17"/>
      <c r="Q6" s="17"/>
      <c r="R6" s="17"/>
      <c r="S6" s="17"/>
      <c r="T6" s="17"/>
      <c r="U6" s="17"/>
      <c r="V6" s="17"/>
      <c r="W6" s="17"/>
      <c r="X6" s="17"/>
    </row>
    <row r="7" spans="1:24">
      <c r="A7" s="17"/>
      <c r="B7" s="17"/>
      <c r="C7" s="17"/>
      <c r="D7" s="17"/>
      <c r="E7" s="17"/>
      <c r="F7" s="17"/>
      <c r="G7" s="17"/>
      <c r="H7" s="17"/>
      <c r="I7" s="17"/>
      <c r="J7" s="17"/>
      <c r="K7" s="17"/>
      <c r="L7" s="17"/>
      <c r="M7" s="17"/>
      <c r="N7" s="17"/>
      <c r="O7" s="17"/>
      <c r="P7" s="17"/>
      <c r="Q7" s="17"/>
      <c r="R7" s="17"/>
      <c r="S7" s="17"/>
      <c r="T7" s="17"/>
      <c r="U7" s="17"/>
      <c r="V7" s="17"/>
      <c r="W7" s="17"/>
      <c r="X7" s="17"/>
    </row>
    <row r="8" spans="1:24">
      <c r="A8" s="17"/>
      <c r="B8" s="17"/>
      <c r="C8" s="17"/>
      <c r="D8" s="17"/>
      <c r="E8" s="17"/>
      <c r="F8" s="17"/>
      <c r="G8" s="17"/>
      <c r="H8" s="17"/>
      <c r="I8" s="17"/>
      <c r="J8" s="17"/>
      <c r="K8" s="17"/>
      <c r="L8" s="17"/>
      <c r="M8" s="17"/>
      <c r="N8" s="17"/>
      <c r="O8" s="17"/>
      <c r="P8" s="17"/>
      <c r="Q8" s="17"/>
      <c r="R8" s="17"/>
      <c r="S8" s="17"/>
      <c r="T8" s="17"/>
      <c r="U8" s="17"/>
      <c r="V8" s="17"/>
      <c r="W8" s="17"/>
      <c r="X8" s="17"/>
    </row>
    <row r="9" spans="1:24">
      <c r="A9" s="17"/>
      <c r="B9" s="17"/>
      <c r="C9" s="17"/>
      <c r="D9" s="17"/>
      <c r="E9" s="17"/>
      <c r="F9" s="17"/>
      <c r="G9" s="17"/>
      <c r="H9" s="17"/>
      <c r="I9" s="17"/>
      <c r="J9" s="17"/>
      <c r="K9" s="17"/>
      <c r="L9" s="17"/>
      <c r="M9" s="17"/>
      <c r="N9" s="17"/>
      <c r="O9" s="17"/>
      <c r="P9" s="17"/>
      <c r="Q9" s="17"/>
      <c r="R9" s="17"/>
      <c r="S9" s="17"/>
      <c r="T9" s="17"/>
      <c r="U9" s="17"/>
      <c r="V9" s="17"/>
      <c r="W9" s="17"/>
      <c r="X9" s="17"/>
    </row>
    <row r="10" spans="1:24">
      <c r="A10" s="17"/>
      <c r="B10" s="17"/>
      <c r="C10" s="17"/>
      <c r="D10" s="17"/>
      <c r="E10" s="17"/>
      <c r="F10" s="17"/>
      <c r="G10" s="17"/>
      <c r="H10" s="17"/>
      <c r="I10" s="17"/>
      <c r="J10" s="17"/>
      <c r="K10" s="17"/>
      <c r="L10" s="17"/>
      <c r="M10" s="17"/>
      <c r="N10" s="17"/>
      <c r="O10" s="17"/>
      <c r="P10" s="17"/>
      <c r="Q10" s="17"/>
      <c r="R10" s="17"/>
      <c r="S10" s="17"/>
      <c r="T10" s="17"/>
      <c r="U10" s="17"/>
      <c r="V10" s="17"/>
      <c r="W10" s="17"/>
      <c r="X10" s="17"/>
    </row>
    <row r="11" spans="1:24">
      <c r="A11" s="17"/>
      <c r="B11" s="17"/>
      <c r="C11" s="17"/>
      <c r="D11" s="17"/>
      <c r="E11" s="17"/>
      <c r="F11" s="17"/>
      <c r="G11" s="17"/>
      <c r="H11" s="17"/>
      <c r="I11" s="17"/>
      <c r="J11" s="17"/>
      <c r="K11" s="17"/>
      <c r="L11" s="17"/>
      <c r="M11" s="17"/>
      <c r="N11" s="17"/>
      <c r="O11" s="17"/>
      <c r="P11" s="17"/>
      <c r="Q11" s="17"/>
      <c r="R11" s="17"/>
      <c r="S11" s="17"/>
      <c r="T11" s="17"/>
      <c r="U11" s="17"/>
      <c r="V11" s="17"/>
      <c r="W11" s="17"/>
      <c r="X11" s="17"/>
    </row>
    <row r="12" spans="1:24">
      <c r="A12" s="17"/>
      <c r="B12" s="17"/>
      <c r="C12" s="18"/>
      <c r="D12" s="17"/>
      <c r="E12" s="17"/>
      <c r="F12" s="17"/>
      <c r="G12" s="17"/>
      <c r="H12" s="17"/>
      <c r="I12" s="17"/>
      <c r="J12" s="17"/>
      <c r="K12" s="17"/>
      <c r="L12" s="17"/>
      <c r="M12" s="17"/>
      <c r="N12" s="17"/>
      <c r="O12" s="17"/>
      <c r="P12" s="17"/>
      <c r="Q12" s="17"/>
      <c r="R12" s="17"/>
      <c r="S12" s="17"/>
      <c r="T12" s="17"/>
      <c r="U12" s="17"/>
      <c r="V12" s="17"/>
      <c r="W12" s="17"/>
      <c r="X12" s="17"/>
    </row>
    <row r="13" spans="1:24">
      <c r="A13" s="17"/>
      <c r="B13" s="17"/>
      <c r="C13" s="17"/>
      <c r="D13" s="17"/>
      <c r="E13" s="17"/>
      <c r="F13" s="17"/>
      <c r="G13" s="17"/>
      <c r="H13" s="17"/>
      <c r="I13" s="17"/>
      <c r="J13" s="17"/>
      <c r="K13" s="17"/>
      <c r="L13" s="17"/>
      <c r="M13" s="17"/>
      <c r="N13" s="17"/>
      <c r="O13" s="17"/>
      <c r="P13" s="17"/>
      <c r="Q13" s="17"/>
      <c r="R13" s="17"/>
      <c r="S13" s="17"/>
      <c r="T13" s="17"/>
      <c r="U13" s="17"/>
      <c r="V13" s="17"/>
      <c r="W13" s="17"/>
      <c r="X13" s="17"/>
    </row>
    <row r="14" spans="1:24">
      <c r="A14" s="17"/>
      <c r="B14" s="17"/>
      <c r="C14" s="17"/>
      <c r="D14" s="17"/>
      <c r="E14" s="17"/>
      <c r="F14" s="17"/>
      <c r="G14" s="17"/>
      <c r="H14" s="17"/>
      <c r="I14" s="17"/>
      <c r="J14" s="17"/>
      <c r="K14" s="17"/>
      <c r="L14" s="17"/>
      <c r="M14" s="17"/>
      <c r="N14" s="17"/>
      <c r="O14" s="17"/>
      <c r="P14" s="17"/>
      <c r="Q14" s="17"/>
      <c r="R14" s="17"/>
      <c r="S14" s="17"/>
      <c r="T14" s="17"/>
      <c r="U14" s="17"/>
      <c r="V14" s="17"/>
      <c r="W14" s="17"/>
      <c r="X14" s="17"/>
    </row>
    <row r="15" spans="1:24">
      <c r="A15" s="17"/>
      <c r="B15" s="17"/>
      <c r="C15" s="17"/>
      <c r="D15" s="17"/>
      <c r="E15" s="17"/>
      <c r="F15" s="17"/>
      <c r="G15" s="17"/>
      <c r="H15" s="17"/>
      <c r="I15" s="17"/>
      <c r="J15" s="17"/>
      <c r="K15" s="17"/>
      <c r="L15" s="17"/>
      <c r="M15" s="17"/>
      <c r="N15" s="17"/>
      <c r="O15" s="17"/>
      <c r="P15" s="17"/>
      <c r="Q15" s="17"/>
      <c r="R15" s="17"/>
      <c r="S15" s="17"/>
      <c r="T15" s="17"/>
      <c r="U15" s="17"/>
      <c r="V15" s="17"/>
      <c r="W15" s="17"/>
      <c r="X15" s="17"/>
    </row>
    <row r="16" spans="1:24">
      <c r="A16" s="17"/>
      <c r="B16" s="17"/>
      <c r="C16" s="17"/>
      <c r="D16" s="17"/>
      <c r="E16" s="17"/>
      <c r="F16" s="17"/>
      <c r="G16" s="17"/>
      <c r="H16" s="17"/>
      <c r="I16" s="17"/>
      <c r="J16" s="17"/>
      <c r="K16" s="17"/>
      <c r="L16" s="17"/>
      <c r="M16" s="17"/>
      <c r="N16" s="17"/>
      <c r="O16" s="17"/>
      <c r="P16" s="17"/>
      <c r="Q16" s="17"/>
      <c r="R16" s="17"/>
      <c r="S16" s="17"/>
      <c r="T16" s="17"/>
      <c r="U16" s="17"/>
      <c r="V16" s="17"/>
      <c r="W16" s="17"/>
      <c r="X16" s="17"/>
    </row>
    <row r="17" spans="1:24">
      <c r="A17" s="17"/>
      <c r="B17" s="17"/>
      <c r="C17" s="17"/>
      <c r="D17" s="17"/>
      <c r="E17" s="17"/>
      <c r="F17" s="17"/>
      <c r="G17" s="17"/>
      <c r="H17" s="17"/>
      <c r="I17" s="17"/>
      <c r="J17" s="17"/>
      <c r="K17" s="17"/>
      <c r="L17" s="17"/>
      <c r="M17" s="17"/>
      <c r="N17" s="17"/>
      <c r="O17" s="17"/>
      <c r="P17" s="17"/>
      <c r="Q17" s="17"/>
      <c r="R17" s="17"/>
      <c r="S17" s="17"/>
      <c r="T17" s="17"/>
      <c r="U17" s="17"/>
      <c r="V17" s="17"/>
      <c r="W17" s="17"/>
      <c r="X17" s="17"/>
    </row>
    <row r="18" spans="1:24">
      <c r="A18" s="17"/>
      <c r="B18" s="17"/>
      <c r="C18" s="17"/>
      <c r="D18" s="17"/>
      <c r="E18" s="17"/>
      <c r="F18" s="17"/>
      <c r="G18" s="17"/>
      <c r="H18" s="17"/>
      <c r="I18" s="17"/>
      <c r="J18" s="17"/>
      <c r="K18" s="17"/>
      <c r="L18" s="17"/>
      <c r="M18" s="17"/>
      <c r="N18" s="17"/>
      <c r="O18" s="17"/>
      <c r="P18" s="17"/>
      <c r="Q18" s="17"/>
      <c r="R18" s="17"/>
      <c r="S18" s="17"/>
      <c r="T18" s="17"/>
      <c r="U18" s="17"/>
      <c r="V18" s="17"/>
      <c r="W18" s="17"/>
      <c r="X18" s="17"/>
    </row>
    <row r="19" spans="1:24">
      <c r="A19" s="17"/>
      <c r="B19" s="17"/>
      <c r="C19" s="17"/>
      <c r="D19" s="17"/>
      <c r="E19" s="17"/>
      <c r="F19" s="17"/>
      <c r="G19" s="17"/>
      <c r="H19" s="17"/>
      <c r="I19" s="17"/>
      <c r="J19" s="17"/>
      <c r="K19" s="17"/>
      <c r="L19" s="17"/>
      <c r="M19" s="17"/>
      <c r="N19" s="17"/>
      <c r="O19" s="17"/>
      <c r="P19" s="17"/>
      <c r="Q19" s="17"/>
      <c r="R19" s="17"/>
      <c r="S19" s="17"/>
      <c r="T19" s="17"/>
      <c r="U19" s="17"/>
      <c r="V19" s="17"/>
      <c r="W19" s="17"/>
      <c r="X19" s="17"/>
    </row>
    <row r="20" spans="1:24">
      <c r="A20" s="17"/>
      <c r="B20" s="17"/>
      <c r="C20" s="17"/>
      <c r="D20" s="17"/>
      <c r="E20" s="17"/>
      <c r="F20" s="17"/>
      <c r="G20" s="17"/>
      <c r="H20" s="17"/>
      <c r="I20" s="17"/>
      <c r="J20" s="17"/>
      <c r="K20" s="17"/>
      <c r="L20" s="17"/>
      <c r="M20" s="17"/>
      <c r="N20" s="17"/>
      <c r="O20" s="17"/>
      <c r="P20" s="17"/>
      <c r="Q20" s="17"/>
      <c r="R20" s="17"/>
      <c r="S20" s="17"/>
      <c r="T20" s="17"/>
      <c r="U20" s="17"/>
      <c r="V20" s="17"/>
      <c r="W20" s="17"/>
      <c r="X20" s="17"/>
    </row>
    <row r="21" spans="1:24">
      <c r="A21" s="17"/>
      <c r="B21" s="17"/>
      <c r="C21" s="17"/>
      <c r="D21" s="17"/>
      <c r="E21" s="17"/>
      <c r="F21" s="17"/>
      <c r="G21" s="17"/>
      <c r="H21" s="17"/>
      <c r="I21" s="17"/>
      <c r="J21" s="17"/>
      <c r="K21" s="17"/>
      <c r="L21" s="17"/>
      <c r="M21" s="17"/>
      <c r="N21" s="17"/>
      <c r="O21" s="17"/>
      <c r="P21" s="17"/>
      <c r="Q21" s="17"/>
      <c r="R21" s="17"/>
      <c r="S21" s="17"/>
      <c r="T21" s="17"/>
      <c r="U21" s="17"/>
      <c r="V21" s="17"/>
      <c r="W21" s="17"/>
      <c r="X21" s="17"/>
    </row>
    <row r="22" spans="1:24">
      <c r="A22" s="17"/>
      <c r="B22" s="17"/>
      <c r="C22" s="17"/>
      <c r="D22" s="17"/>
      <c r="E22" s="17"/>
      <c r="F22" s="17"/>
      <c r="G22" s="17"/>
      <c r="H22" s="17"/>
      <c r="I22" s="17"/>
      <c r="J22" s="17"/>
      <c r="K22" s="17"/>
      <c r="L22" s="17"/>
      <c r="M22" s="17"/>
      <c r="N22" s="17"/>
      <c r="O22" s="17"/>
      <c r="P22" s="17"/>
      <c r="Q22" s="17"/>
      <c r="R22" s="17"/>
      <c r="S22" s="17"/>
      <c r="T22" s="17"/>
      <c r="U22" s="17"/>
      <c r="V22" s="17"/>
      <c r="W22" s="17"/>
      <c r="X22" s="17"/>
    </row>
    <row r="23" spans="1:24">
      <c r="A23" s="17"/>
      <c r="B23" s="17"/>
      <c r="C23" s="17"/>
      <c r="D23" s="17"/>
      <c r="E23" s="17"/>
      <c r="F23" s="17"/>
      <c r="G23" s="17"/>
      <c r="H23" s="17"/>
      <c r="I23" s="17"/>
      <c r="J23" s="17"/>
      <c r="K23" s="17"/>
      <c r="L23" s="17"/>
      <c r="M23" s="17"/>
      <c r="N23" s="17"/>
      <c r="O23" s="17"/>
      <c r="P23" s="17"/>
      <c r="Q23" s="17"/>
      <c r="R23" s="17"/>
      <c r="S23" s="17"/>
      <c r="T23" s="17"/>
      <c r="U23" s="17"/>
      <c r="V23" s="17"/>
      <c r="W23" s="17"/>
      <c r="X23" s="17"/>
    </row>
    <row r="24" spans="1:24">
      <c r="A24" s="17"/>
      <c r="B24" s="17"/>
      <c r="C24" s="17"/>
      <c r="D24" s="17"/>
      <c r="E24" s="17"/>
      <c r="F24" s="17"/>
      <c r="G24" s="17"/>
      <c r="H24" s="17"/>
      <c r="I24" s="17"/>
      <c r="J24" s="17"/>
      <c r="K24" s="17"/>
      <c r="L24" s="17"/>
      <c r="M24" s="17"/>
      <c r="N24" s="17"/>
      <c r="O24" s="17"/>
      <c r="P24" s="17"/>
      <c r="Q24" s="17"/>
      <c r="R24" s="17"/>
      <c r="S24" s="17"/>
      <c r="T24" s="17"/>
      <c r="U24" s="17"/>
      <c r="V24" s="17"/>
      <c r="W24" s="17"/>
      <c r="X24" s="17"/>
    </row>
    <row r="25" spans="1:24">
      <c r="A25" s="17"/>
      <c r="B25" s="17"/>
      <c r="C25" s="17"/>
      <c r="D25" s="17"/>
      <c r="E25" s="17"/>
      <c r="F25" s="17"/>
      <c r="G25" s="17"/>
      <c r="H25" s="17"/>
      <c r="I25" s="17"/>
      <c r="J25" s="17"/>
      <c r="K25" s="17"/>
      <c r="L25" s="17"/>
      <c r="M25" s="17"/>
      <c r="N25" s="17"/>
      <c r="O25" s="17"/>
      <c r="P25" s="17"/>
      <c r="Q25" s="17"/>
      <c r="R25" s="17"/>
      <c r="S25" s="17"/>
      <c r="T25" s="17"/>
      <c r="U25" s="17"/>
      <c r="V25" s="17"/>
      <c r="W25" s="17"/>
      <c r="X25" s="17"/>
    </row>
    <row r="26" spans="1:24">
      <c r="A26" s="17"/>
      <c r="B26" s="17"/>
      <c r="C26" s="17"/>
      <c r="D26" s="17"/>
      <c r="E26" s="17"/>
      <c r="F26" s="17"/>
      <c r="G26" s="17"/>
      <c r="H26" s="17"/>
      <c r="I26" s="17"/>
      <c r="J26" s="17"/>
      <c r="K26" s="17"/>
      <c r="L26" s="17"/>
      <c r="M26" s="17"/>
      <c r="N26" s="17"/>
      <c r="O26" s="17"/>
      <c r="P26" s="17"/>
      <c r="Q26" s="17"/>
      <c r="R26" s="17"/>
      <c r="S26" s="17"/>
      <c r="T26" s="17"/>
      <c r="U26" s="17"/>
      <c r="V26" s="17"/>
      <c r="W26" s="17"/>
      <c r="X26" s="17"/>
    </row>
    <row r="27" spans="1:24">
      <c r="A27" s="17"/>
      <c r="B27" s="17"/>
      <c r="C27" s="17"/>
      <c r="D27" s="17"/>
      <c r="E27" s="17"/>
      <c r="F27" s="17"/>
      <c r="G27" s="17"/>
      <c r="H27" s="17"/>
      <c r="I27" s="17"/>
      <c r="J27" s="17"/>
      <c r="K27" s="17"/>
      <c r="L27" s="17"/>
      <c r="M27" s="17"/>
      <c r="N27" s="17"/>
      <c r="O27" s="17"/>
      <c r="P27" s="17"/>
      <c r="Q27" s="17"/>
      <c r="R27" s="17"/>
      <c r="S27" s="17"/>
      <c r="T27" s="17"/>
      <c r="U27" s="17"/>
      <c r="V27" s="17"/>
      <c r="W27" s="17"/>
      <c r="X27" s="17"/>
    </row>
    <row r="28" spans="1:24">
      <c r="A28" s="17"/>
      <c r="B28" s="17"/>
      <c r="C28" s="17"/>
      <c r="D28" s="17"/>
      <c r="E28" s="17"/>
      <c r="F28" s="17"/>
      <c r="G28" s="17"/>
      <c r="H28" s="17"/>
      <c r="I28" s="17"/>
      <c r="J28" s="17"/>
      <c r="K28" s="17"/>
      <c r="L28" s="17"/>
      <c r="M28" s="17"/>
      <c r="N28" s="17"/>
      <c r="O28" s="17"/>
      <c r="P28" s="17"/>
      <c r="Q28" s="17"/>
      <c r="R28" s="17"/>
      <c r="S28" s="17"/>
      <c r="T28" s="17"/>
      <c r="U28" s="17"/>
      <c r="V28" s="17"/>
      <c r="W28" s="17"/>
      <c r="X28" s="17"/>
    </row>
    <row r="29" spans="1:24">
      <c r="A29" s="17"/>
      <c r="B29" s="17"/>
      <c r="C29" s="17"/>
      <c r="D29" s="17"/>
      <c r="E29" s="17"/>
      <c r="F29" s="17"/>
      <c r="G29" s="17"/>
      <c r="H29" s="17"/>
      <c r="I29" s="17"/>
      <c r="J29" s="17"/>
      <c r="K29" s="17"/>
      <c r="L29" s="17"/>
      <c r="M29" s="17"/>
      <c r="N29" s="17"/>
      <c r="O29" s="17"/>
      <c r="P29" s="17"/>
      <c r="Q29" s="17"/>
      <c r="R29" s="17"/>
      <c r="S29" s="17"/>
      <c r="T29" s="17"/>
      <c r="U29" s="17"/>
      <c r="V29" s="17"/>
      <c r="W29" s="17"/>
      <c r="X29" s="17"/>
    </row>
    <row r="30" spans="1:24">
      <c r="A30" s="17"/>
      <c r="B30" s="17"/>
      <c r="C30" s="17"/>
      <c r="D30" s="17"/>
      <c r="E30" s="17"/>
      <c r="F30" s="17"/>
      <c r="G30" s="17"/>
      <c r="H30" s="17"/>
      <c r="I30" s="17"/>
      <c r="J30" s="17"/>
      <c r="K30" s="17"/>
      <c r="L30" s="17"/>
      <c r="M30" s="17"/>
      <c r="N30" s="17"/>
      <c r="O30" s="17"/>
      <c r="P30" s="17"/>
      <c r="Q30" s="17"/>
      <c r="R30" s="17"/>
      <c r="S30" s="17"/>
      <c r="T30" s="17"/>
      <c r="U30" s="17"/>
      <c r="V30" s="17"/>
      <c r="W30" s="17"/>
      <c r="X30" s="17"/>
    </row>
    <row r="31" spans="1:24">
      <c r="A31" s="17"/>
      <c r="B31" s="17"/>
      <c r="C31" s="17"/>
      <c r="D31" s="17"/>
      <c r="E31" s="17"/>
      <c r="F31" s="17"/>
      <c r="G31" s="17"/>
      <c r="H31" s="17"/>
      <c r="I31" s="17"/>
      <c r="J31" s="17"/>
      <c r="K31" s="17"/>
      <c r="L31" s="17"/>
      <c r="M31" s="17"/>
      <c r="N31" s="17"/>
      <c r="O31" s="17"/>
      <c r="P31" s="17"/>
      <c r="Q31" s="17"/>
      <c r="R31" s="17"/>
      <c r="S31" s="17"/>
      <c r="T31" s="17"/>
      <c r="U31" s="17"/>
      <c r="V31" s="17"/>
      <c r="W31" s="17"/>
      <c r="X31" s="17"/>
    </row>
    <row r="32" spans="1:24">
      <c r="A32" s="17"/>
      <c r="B32" s="17"/>
      <c r="C32" s="17"/>
      <c r="D32" s="17"/>
      <c r="E32" s="17"/>
      <c r="F32" s="17"/>
      <c r="G32" s="17"/>
      <c r="H32" s="17"/>
      <c r="I32" s="17"/>
      <c r="J32" s="17"/>
      <c r="K32" s="17"/>
      <c r="L32" s="17"/>
      <c r="M32" s="17"/>
      <c r="N32" s="17"/>
      <c r="O32" s="17"/>
      <c r="P32" s="17"/>
      <c r="Q32" s="17"/>
      <c r="R32" s="17"/>
      <c r="S32" s="17"/>
      <c r="T32" s="17"/>
      <c r="U32" s="17"/>
      <c r="V32" s="17"/>
      <c r="W32" s="17"/>
      <c r="X32" s="17"/>
    </row>
    <row r="33" spans="1:24">
      <c r="A33" s="17"/>
      <c r="B33" s="17"/>
      <c r="C33" s="17"/>
      <c r="D33" s="17"/>
      <c r="E33" s="17"/>
      <c r="F33" s="17"/>
      <c r="G33" s="17"/>
      <c r="H33" s="17"/>
      <c r="I33" s="17"/>
      <c r="J33" s="17"/>
      <c r="K33" s="17"/>
      <c r="L33" s="17"/>
      <c r="M33" s="17"/>
      <c r="N33" s="17"/>
      <c r="O33" s="17"/>
      <c r="P33" s="17"/>
      <c r="Q33" s="17"/>
      <c r="R33" s="17"/>
      <c r="S33" s="17"/>
      <c r="T33" s="17"/>
      <c r="U33" s="17"/>
      <c r="V33" s="17"/>
      <c r="W33" s="17"/>
      <c r="X33" s="17"/>
    </row>
    <row r="34" spans="1:24">
      <c r="A34" s="17"/>
      <c r="B34" s="17"/>
      <c r="C34" s="17"/>
      <c r="D34" s="17"/>
      <c r="E34" s="17"/>
      <c r="F34" s="17"/>
      <c r="G34" s="17"/>
      <c r="H34" s="17"/>
      <c r="I34" s="17"/>
      <c r="J34" s="17"/>
      <c r="K34" s="17"/>
      <c r="L34" s="17"/>
      <c r="M34" s="17"/>
      <c r="N34" s="17"/>
      <c r="O34" s="17"/>
      <c r="P34" s="17"/>
      <c r="Q34" s="17"/>
      <c r="R34" s="17"/>
      <c r="S34" s="17"/>
      <c r="T34" s="17"/>
      <c r="U34" s="17"/>
      <c r="V34" s="17"/>
      <c r="W34" s="17"/>
      <c r="X34" s="17"/>
    </row>
    <row r="35" spans="1:24">
      <c r="A35" s="17"/>
      <c r="B35" s="17"/>
      <c r="C35" s="17"/>
      <c r="D35" s="17"/>
      <c r="E35" s="17"/>
      <c r="F35" s="17"/>
      <c r="G35" s="17"/>
      <c r="H35" s="17"/>
      <c r="I35" s="17"/>
      <c r="J35" s="17"/>
      <c r="K35" s="17"/>
      <c r="L35" s="17"/>
      <c r="M35" s="17"/>
      <c r="N35" s="17"/>
      <c r="O35" s="17"/>
      <c r="P35" s="17"/>
      <c r="Q35" s="17"/>
      <c r="R35" s="17"/>
      <c r="S35" s="17"/>
      <c r="T35" s="17"/>
      <c r="U35" s="17"/>
      <c r="V35" s="17"/>
      <c r="W35" s="17"/>
      <c r="X35" s="17"/>
    </row>
    <row r="36" spans="1:24">
      <c r="A36" s="17"/>
      <c r="B36" s="17"/>
      <c r="C36" s="17"/>
      <c r="D36" s="17"/>
      <c r="E36" s="17"/>
      <c r="F36" s="17"/>
      <c r="G36" s="17"/>
      <c r="H36" s="17"/>
      <c r="I36" s="17"/>
      <c r="J36" s="17"/>
      <c r="K36" s="17"/>
      <c r="L36" s="17"/>
      <c r="M36" s="17"/>
      <c r="N36" s="17"/>
      <c r="O36" s="17"/>
      <c r="P36" s="17"/>
      <c r="Q36" s="17"/>
      <c r="R36" s="17"/>
      <c r="S36" s="17"/>
      <c r="T36" s="17"/>
      <c r="U36" s="17"/>
      <c r="V36" s="17"/>
      <c r="W36" s="17"/>
      <c r="X36" s="17"/>
    </row>
    <row r="37" spans="1:24">
      <c r="A37" s="17"/>
      <c r="B37" s="17"/>
      <c r="C37" s="17"/>
      <c r="D37" s="17"/>
      <c r="E37" s="17"/>
      <c r="F37" s="17"/>
      <c r="G37" s="17"/>
      <c r="H37" s="17"/>
      <c r="I37" s="17"/>
      <c r="J37" s="17"/>
      <c r="K37" s="17"/>
      <c r="L37" s="17"/>
      <c r="M37" s="17"/>
      <c r="N37" s="17"/>
      <c r="O37" s="17"/>
      <c r="P37" s="17"/>
      <c r="Q37" s="17"/>
      <c r="R37" s="17"/>
      <c r="S37" s="17"/>
      <c r="T37" s="17"/>
      <c r="U37" s="17"/>
      <c r="V37" s="17"/>
      <c r="W37" s="17"/>
      <c r="X37" s="17"/>
    </row>
    <row r="38" spans="1:24">
      <c r="A38" s="17"/>
      <c r="B38" s="17"/>
      <c r="C38" s="17"/>
      <c r="D38" s="17"/>
      <c r="E38" s="17"/>
      <c r="F38" s="17"/>
      <c r="G38" s="17"/>
      <c r="H38" s="17"/>
      <c r="I38" s="17"/>
      <c r="J38" s="17"/>
      <c r="K38" s="17"/>
      <c r="L38" s="17"/>
      <c r="M38" s="17"/>
      <c r="N38" s="17"/>
      <c r="O38" s="17"/>
      <c r="P38" s="17"/>
      <c r="Q38" s="17"/>
      <c r="R38" s="17"/>
      <c r="S38" s="17"/>
      <c r="T38" s="17"/>
      <c r="U38" s="17"/>
      <c r="V38" s="17"/>
      <c r="W38" s="17"/>
      <c r="X38" s="17"/>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7"/>
    </row>
  </sheetData>
  <conditionalFormatting sqref="C12">
    <cfRule type="cellIs" dxfId="9"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Option Button 4">
              <controlPr defaultSize="0" autoFill="0" autoLine="0" autoPict="0">
                <anchor moveWithCells="1">
                  <from>
                    <xdr:col>2</xdr:col>
                    <xdr:colOff>175260</xdr:colOff>
                    <xdr:row>23</xdr:row>
                    <xdr:rowOff>137160</xdr:rowOff>
                  </from>
                  <to>
                    <xdr:col>3</xdr:col>
                    <xdr:colOff>495300</xdr:colOff>
                    <xdr:row>24</xdr:row>
                    <xdr:rowOff>175260</xdr:rowOff>
                  </to>
                </anchor>
              </controlPr>
            </control>
          </mc:Choice>
        </mc:AlternateContent>
        <mc:AlternateContent xmlns:mc="http://schemas.openxmlformats.org/markup-compatibility/2006">
          <mc:Choice Requires="x14">
            <control shapeId="1032" r:id="rId5" name="Option Button 8">
              <controlPr defaultSize="0" autoFill="0" autoLine="0" autoPict="0">
                <anchor moveWithCells="1">
                  <from>
                    <xdr:col>3</xdr:col>
                    <xdr:colOff>464820</xdr:colOff>
                    <xdr:row>23</xdr:row>
                    <xdr:rowOff>137160</xdr:rowOff>
                  </from>
                  <to>
                    <xdr:col>5</xdr:col>
                    <xdr:colOff>175260</xdr:colOff>
                    <xdr:row>24</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9625C-614D-4C3B-9DFA-741D64A77518}">
  <sheetPr codeName="Sheet9"/>
  <dimension ref="A1:X39"/>
  <sheetViews>
    <sheetView showGridLines="0" zoomScaleNormal="100" workbookViewId="0">
      <selection activeCell="H20" sqref="H20"/>
    </sheetView>
  </sheetViews>
  <sheetFormatPr defaultRowHeight="14.45"/>
  <sheetData>
    <row r="1" spans="1:24">
      <c r="A1" s="17"/>
      <c r="B1" s="17"/>
      <c r="C1" s="17"/>
      <c r="D1" s="17"/>
      <c r="E1" s="17"/>
      <c r="F1" s="17"/>
      <c r="G1" s="17"/>
      <c r="H1" s="17"/>
      <c r="I1" s="17"/>
      <c r="J1" s="17"/>
      <c r="K1" s="17"/>
      <c r="L1" s="17"/>
      <c r="M1" s="17"/>
      <c r="N1" s="17"/>
      <c r="O1" s="17"/>
      <c r="P1" s="17"/>
      <c r="Q1" s="17"/>
      <c r="R1" s="17"/>
      <c r="S1" s="17"/>
      <c r="T1" s="17"/>
      <c r="U1" s="17"/>
      <c r="V1" s="17"/>
      <c r="W1" s="17"/>
      <c r="X1" s="17"/>
    </row>
    <row r="2" spans="1:24">
      <c r="A2" s="17"/>
      <c r="B2" s="17"/>
      <c r="C2" s="17"/>
      <c r="D2" s="17"/>
      <c r="E2" s="17"/>
      <c r="F2" s="17"/>
      <c r="G2" s="17"/>
      <c r="H2" s="17"/>
      <c r="I2" s="17"/>
      <c r="J2" s="17"/>
      <c r="K2" s="17"/>
      <c r="L2" s="17"/>
      <c r="M2" s="17"/>
      <c r="N2" s="17"/>
      <c r="O2" s="17"/>
      <c r="P2" s="17"/>
      <c r="Q2" s="17"/>
      <c r="R2" s="17"/>
      <c r="S2" s="17"/>
      <c r="T2" s="17"/>
      <c r="U2" s="17"/>
      <c r="V2" s="17"/>
      <c r="W2" s="17"/>
      <c r="X2" s="17"/>
    </row>
    <row r="3" spans="1:24">
      <c r="A3" s="17"/>
      <c r="B3" s="17"/>
      <c r="C3" s="17"/>
      <c r="D3" s="17"/>
      <c r="E3" s="17"/>
      <c r="F3" s="17"/>
      <c r="G3" s="17"/>
      <c r="H3" s="17"/>
      <c r="I3" s="17"/>
      <c r="J3" s="17"/>
      <c r="K3" s="17"/>
      <c r="L3" s="17"/>
      <c r="M3" s="17"/>
      <c r="N3" s="17"/>
      <c r="O3" s="17"/>
      <c r="P3" s="17"/>
      <c r="Q3" s="17"/>
      <c r="R3" s="17"/>
      <c r="S3" s="17"/>
      <c r="T3" s="17"/>
      <c r="U3" s="17"/>
      <c r="V3" s="17"/>
      <c r="W3" s="17"/>
      <c r="X3" s="17"/>
    </row>
    <row r="4" spans="1:24">
      <c r="A4" s="17"/>
      <c r="B4" s="17"/>
      <c r="C4" s="17"/>
      <c r="D4" s="17"/>
      <c r="E4" s="17"/>
      <c r="F4" s="17"/>
      <c r="G4" s="17"/>
      <c r="H4" s="17"/>
      <c r="I4" s="17"/>
      <c r="J4" s="17"/>
      <c r="K4" s="17"/>
      <c r="L4" s="17"/>
      <c r="M4" s="17"/>
      <c r="N4" s="17"/>
      <c r="O4" s="17"/>
      <c r="P4" s="17"/>
      <c r="Q4" s="17"/>
      <c r="R4" s="17"/>
      <c r="S4" s="17"/>
      <c r="T4" s="17"/>
      <c r="U4" s="17"/>
      <c r="V4" s="17"/>
      <c r="W4" s="17"/>
      <c r="X4" s="17"/>
    </row>
    <row r="5" spans="1:24">
      <c r="A5" s="17"/>
      <c r="B5" s="17"/>
      <c r="C5" s="17"/>
      <c r="D5" s="17"/>
      <c r="E5" s="17"/>
      <c r="F5" s="17"/>
      <c r="G5" s="17"/>
      <c r="H5" s="17"/>
      <c r="I5" s="17"/>
      <c r="J5" s="17"/>
      <c r="K5" s="17"/>
      <c r="L5" s="17"/>
      <c r="M5" s="17"/>
      <c r="N5" s="17"/>
      <c r="O5" s="17"/>
      <c r="P5" s="17"/>
      <c r="Q5" s="17"/>
      <c r="R5" s="17"/>
      <c r="S5" s="17"/>
      <c r="T5" s="17"/>
      <c r="U5" s="17"/>
      <c r="V5" s="17"/>
      <c r="W5" s="17"/>
      <c r="X5" s="17"/>
    </row>
    <row r="6" spans="1:24">
      <c r="A6" s="17"/>
      <c r="B6" s="17"/>
      <c r="C6" s="17"/>
      <c r="D6" s="17"/>
      <c r="E6" s="17"/>
      <c r="F6" s="17"/>
      <c r="G6" s="17"/>
      <c r="H6" s="17"/>
      <c r="I6" s="17"/>
      <c r="J6" s="17"/>
      <c r="K6" s="17"/>
      <c r="L6" s="17"/>
      <c r="M6" s="17"/>
      <c r="N6" s="17"/>
      <c r="O6" s="17"/>
      <c r="P6" s="17"/>
      <c r="Q6" s="17"/>
      <c r="R6" s="17"/>
      <c r="S6" s="17"/>
      <c r="T6" s="17"/>
      <c r="U6" s="17"/>
      <c r="V6" s="17"/>
      <c r="W6" s="17"/>
      <c r="X6" s="17"/>
    </row>
    <row r="7" spans="1:24">
      <c r="A7" s="17"/>
      <c r="B7" s="17"/>
      <c r="C7" s="17"/>
      <c r="D7" s="17"/>
      <c r="E7" s="17"/>
      <c r="F7" s="17"/>
      <c r="G7" s="17"/>
      <c r="H7" s="17"/>
      <c r="I7" s="17"/>
      <c r="J7" s="17"/>
      <c r="K7" s="17"/>
      <c r="L7" s="17"/>
      <c r="M7" s="17"/>
      <c r="N7" s="17"/>
      <c r="O7" s="17"/>
      <c r="P7" s="17"/>
      <c r="Q7" s="17"/>
      <c r="R7" s="17"/>
      <c r="S7" s="17"/>
      <c r="T7" s="17"/>
      <c r="U7" s="17"/>
      <c r="V7" s="17"/>
      <c r="W7" s="17"/>
      <c r="X7" s="17"/>
    </row>
    <row r="8" spans="1:24">
      <c r="A8" s="17"/>
      <c r="B8" s="17"/>
      <c r="C8" s="17"/>
      <c r="D8" s="17"/>
      <c r="E8" s="17"/>
      <c r="F8" s="17"/>
      <c r="G8" s="17"/>
      <c r="H8" s="17"/>
      <c r="I8" s="17"/>
      <c r="J8" s="17"/>
      <c r="K8" s="17"/>
      <c r="L8" s="17"/>
      <c r="M8" s="17"/>
      <c r="N8" s="17"/>
      <c r="O8" s="17"/>
      <c r="P8" s="17"/>
      <c r="Q8" s="17"/>
      <c r="R8" s="17"/>
      <c r="S8" s="17"/>
      <c r="T8" s="17"/>
      <c r="U8" s="17"/>
      <c r="V8" s="17"/>
      <c r="W8" s="17"/>
      <c r="X8" s="17"/>
    </row>
    <row r="9" spans="1:24">
      <c r="A9" s="17"/>
      <c r="B9" s="17"/>
      <c r="C9" s="17"/>
      <c r="D9" s="17"/>
      <c r="E9" s="17"/>
      <c r="F9" s="17"/>
      <c r="G9" s="17"/>
      <c r="H9" s="17"/>
      <c r="I9" s="17"/>
      <c r="J9" s="17"/>
      <c r="K9" s="17"/>
      <c r="L9" s="17"/>
      <c r="M9" s="17"/>
      <c r="N9" s="17"/>
      <c r="O9" s="17"/>
      <c r="P9" s="17"/>
      <c r="Q9" s="17"/>
      <c r="R9" s="17"/>
      <c r="S9" s="17"/>
      <c r="T9" s="17"/>
      <c r="U9" s="17"/>
      <c r="V9" s="17"/>
      <c r="W9" s="17"/>
      <c r="X9" s="17"/>
    </row>
    <row r="10" spans="1:24">
      <c r="A10" s="17"/>
      <c r="B10" s="17"/>
      <c r="C10" s="17"/>
      <c r="D10" s="17"/>
      <c r="E10" s="17"/>
      <c r="F10" s="17"/>
      <c r="G10" s="17"/>
      <c r="H10" s="17"/>
      <c r="I10" s="17"/>
      <c r="J10" s="17"/>
      <c r="K10" s="17"/>
      <c r="L10" s="17"/>
      <c r="M10" s="17"/>
      <c r="N10" s="17"/>
      <c r="O10" s="17"/>
      <c r="P10" s="17"/>
      <c r="Q10" s="17"/>
      <c r="R10" s="17"/>
      <c r="S10" s="17"/>
      <c r="T10" s="17"/>
      <c r="U10" s="17"/>
      <c r="V10" s="17"/>
      <c r="W10" s="17"/>
      <c r="X10" s="17"/>
    </row>
    <row r="11" spans="1:24">
      <c r="A11" s="17"/>
      <c r="B11" s="17"/>
      <c r="C11" s="17"/>
      <c r="D11" s="17"/>
      <c r="E11" s="17"/>
      <c r="F11" s="17"/>
      <c r="G11" s="17"/>
      <c r="H11" s="17"/>
      <c r="I11" s="17"/>
      <c r="J11" s="17"/>
      <c r="K11" s="17"/>
      <c r="L11" s="17"/>
      <c r="M11" s="17"/>
      <c r="N11" s="17"/>
      <c r="O11" s="17"/>
      <c r="P11" s="17"/>
      <c r="Q11" s="17"/>
      <c r="R11" s="17"/>
      <c r="S11" s="17"/>
      <c r="T11" s="17"/>
      <c r="U11" s="17"/>
      <c r="V11" s="17"/>
      <c r="W11" s="17"/>
      <c r="X11" s="17"/>
    </row>
    <row r="12" spans="1:24">
      <c r="A12" s="17"/>
      <c r="B12" s="17"/>
      <c r="C12" s="18"/>
      <c r="D12" s="17"/>
      <c r="E12" s="17"/>
      <c r="F12" s="17"/>
      <c r="G12" s="17"/>
      <c r="H12" s="17"/>
      <c r="I12" s="17"/>
      <c r="J12" s="17"/>
      <c r="K12" s="17"/>
      <c r="L12" s="17"/>
      <c r="M12" s="17"/>
      <c r="N12" s="17"/>
      <c r="O12" s="17"/>
      <c r="P12" s="17"/>
      <c r="Q12" s="17"/>
      <c r="R12" s="17"/>
      <c r="S12" s="17"/>
      <c r="T12" s="17"/>
      <c r="U12" s="17"/>
      <c r="V12" s="17"/>
      <c r="W12" s="17"/>
      <c r="X12" s="17"/>
    </row>
    <row r="13" spans="1:24">
      <c r="A13" s="17"/>
      <c r="B13" s="17"/>
      <c r="C13" s="17"/>
      <c r="D13" s="17"/>
      <c r="E13" s="17"/>
      <c r="F13" s="17"/>
      <c r="G13" s="17"/>
      <c r="H13" s="17"/>
      <c r="I13" s="17"/>
      <c r="J13" s="17"/>
      <c r="K13" s="17"/>
      <c r="L13" s="17"/>
      <c r="M13" s="17"/>
      <c r="N13" s="17"/>
      <c r="O13" s="17"/>
      <c r="P13" s="17"/>
      <c r="Q13" s="17"/>
      <c r="R13" s="17"/>
      <c r="S13" s="17"/>
      <c r="T13" s="17"/>
      <c r="U13" s="17"/>
      <c r="V13" s="17"/>
      <c r="W13" s="17"/>
      <c r="X13" s="17"/>
    </row>
    <row r="14" spans="1:24">
      <c r="A14" s="17"/>
      <c r="B14" s="17"/>
      <c r="C14" s="17"/>
      <c r="D14" s="17"/>
      <c r="E14" s="17"/>
      <c r="F14" s="17"/>
      <c r="G14" s="17"/>
      <c r="H14" s="17"/>
      <c r="I14" s="17"/>
      <c r="J14" s="17"/>
      <c r="K14" s="17"/>
      <c r="L14" s="17"/>
      <c r="M14" s="17"/>
      <c r="N14" s="17"/>
      <c r="O14" s="17"/>
      <c r="P14" s="17"/>
      <c r="Q14" s="17"/>
      <c r="R14" s="17"/>
      <c r="S14" s="17"/>
      <c r="T14" s="17"/>
      <c r="U14" s="17"/>
      <c r="V14" s="17"/>
      <c r="W14" s="17"/>
      <c r="X14" s="17"/>
    </row>
    <row r="15" spans="1:24">
      <c r="A15" s="17"/>
      <c r="B15" s="17"/>
      <c r="C15" s="17"/>
      <c r="D15" s="17"/>
      <c r="E15" s="17"/>
      <c r="F15" s="17"/>
      <c r="G15" s="17"/>
      <c r="H15" s="17"/>
      <c r="I15" s="17"/>
      <c r="J15" s="17"/>
      <c r="K15" s="17"/>
      <c r="L15" s="17"/>
      <c r="M15" s="17"/>
      <c r="N15" s="17"/>
      <c r="O15" s="17"/>
      <c r="P15" s="17"/>
      <c r="Q15" s="17"/>
      <c r="R15" s="17"/>
      <c r="S15" s="17"/>
      <c r="T15" s="17"/>
      <c r="U15" s="17"/>
      <c r="V15" s="17"/>
      <c r="W15" s="17"/>
      <c r="X15" s="17"/>
    </row>
    <row r="16" spans="1:24">
      <c r="A16" s="17"/>
      <c r="B16" s="17"/>
      <c r="C16" s="17"/>
      <c r="D16" s="17"/>
      <c r="E16" s="17"/>
      <c r="F16" s="17"/>
      <c r="G16" s="17"/>
      <c r="H16" s="17"/>
      <c r="I16" s="17"/>
      <c r="J16" s="17"/>
      <c r="K16" s="17"/>
      <c r="L16" s="17"/>
      <c r="M16" s="17"/>
      <c r="N16" s="17"/>
      <c r="O16" s="17"/>
      <c r="P16" s="17"/>
      <c r="Q16" s="17"/>
      <c r="R16" s="17"/>
      <c r="S16" s="17"/>
      <c r="T16" s="17"/>
      <c r="U16" s="17"/>
      <c r="V16" s="17"/>
      <c r="W16" s="17"/>
      <c r="X16" s="17"/>
    </row>
    <row r="17" spans="1:24">
      <c r="A17" s="17"/>
      <c r="B17" s="17"/>
      <c r="C17" s="17"/>
      <c r="D17" s="17"/>
      <c r="E17" s="17"/>
      <c r="F17" s="17"/>
      <c r="G17" s="17"/>
      <c r="H17" s="17"/>
      <c r="I17" s="17"/>
      <c r="J17" s="17"/>
      <c r="K17" s="17"/>
      <c r="L17" s="17"/>
      <c r="M17" s="17"/>
      <c r="N17" s="17"/>
      <c r="O17" s="17"/>
      <c r="P17" s="17"/>
      <c r="Q17" s="17"/>
      <c r="R17" s="17"/>
      <c r="S17" s="17"/>
      <c r="T17" s="17"/>
      <c r="U17" s="17"/>
      <c r="V17" s="17"/>
      <c r="W17" s="17"/>
      <c r="X17" s="17"/>
    </row>
    <row r="18" spans="1:24">
      <c r="A18" s="17"/>
      <c r="B18" s="17"/>
      <c r="C18" s="17"/>
      <c r="D18" s="17"/>
      <c r="E18" s="17"/>
      <c r="F18" s="17"/>
      <c r="G18" s="17"/>
      <c r="H18" s="17"/>
      <c r="I18" s="17"/>
      <c r="J18" s="17"/>
      <c r="K18" s="17"/>
      <c r="L18" s="17"/>
      <c r="M18" s="17"/>
      <c r="N18" s="17"/>
      <c r="O18" s="17"/>
      <c r="P18" s="17"/>
      <c r="Q18" s="17"/>
      <c r="R18" s="17"/>
      <c r="S18" s="17"/>
      <c r="T18" s="17"/>
      <c r="U18" s="17"/>
      <c r="V18" s="17"/>
      <c r="W18" s="17"/>
      <c r="X18" s="17"/>
    </row>
    <row r="19" spans="1:24">
      <c r="A19" s="17"/>
      <c r="B19" s="17"/>
      <c r="C19" s="17"/>
      <c r="D19" s="17"/>
      <c r="E19" s="17"/>
      <c r="F19" s="17"/>
      <c r="G19" s="17"/>
      <c r="H19" s="17"/>
      <c r="I19" s="17"/>
      <c r="J19" s="17"/>
      <c r="K19" s="17"/>
      <c r="L19" s="17"/>
      <c r="M19" s="17"/>
      <c r="N19" s="17"/>
      <c r="O19" s="17"/>
      <c r="P19" s="17"/>
      <c r="Q19" s="17"/>
      <c r="R19" s="17"/>
      <c r="S19" s="17"/>
      <c r="T19" s="17"/>
      <c r="U19" s="17"/>
      <c r="V19" s="17"/>
      <c r="W19" s="17"/>
      <c r="X19" s="17"/>
    </row>
    <row r="20" spans="1:24">
      <c r="A20" s="17"/>
      <c r="B20" s="17"/>
      <c r="C20" s="17"/>
      <c r="D20" s="17"/>
      <c r="E20" s="17"/>
      <c r="F20" s="17"/>
      <c r="G20" s="17"/>
      <c r="H20" s="17"/>
      <c r="I20" s="17"/>
      <c r="J20" s="17"/>
      <c r="K20" s="17"/>
      <c r="L20" s="17"/>
      <c r="M20" s="17"/>
      <c r="N20" s="17"/>
      <c r="O20" s="17"/>
      <c r="P20" s="17"/>
      <c r="Q20" s="17"/>
      <c r="R20" s="17"/>
      <c r="S20" s="17"/>
      <c r="T20" s="17"/>
      <c r="U20" s="17"/>
      <c r="V20" s="17"/>
      <c r="W20" s="17"/>
      <c r="X20" s="17"/>
    </row>
    <row r="21" spans="1:24">
      <c r="A21" s="17"/>
      <c r="B21" s="17"/>
      <c r="C21" s="17"/>
      <c r="D21" s="17"/>
      <c r="E21" s="17"/>
      <c r="F21" s="17"/>
      <c r="G21" s="17"/>
      <c r="H21" s="17"/>
      <c r="I21" s="17"/>
      <c r="J21" s="17"/>
      <c r="K21" s="17"/>
      <c r="L21" s="17"/>
      <c r="M21" s="17"/>
      <c r="N21" s="17"/>
      <c r="O21" s="17"/>
      <c r="P21" s="17"/>
      <c r="Q21" s="17"/>
      <c r="R21" s="17"/>
      <c r="S21" s="17"/>
      <c r="T21" s="17"/>
      <c r="U21" s="17"/>
      <c r="V21" s="17"/>
      <c r="W21" s="17"/>
      <c r="X21" s="17"/>
    </row>
    <row r="22" spans="1:24">
      <c r="A22" s="17"/>
      <c r="B22" s="17"/>
      <c r="C22" s="17"/>
      <c r="D22" s="17"/>
      <c r="E22" s="17"/>
      <c r="F22" s="17"/>
      <c r="G22" s="17"/>
      <c r="H22" s="17"/>
      <c r="I22" s="17"/>
      <c r="J22" s="17"/>
      <c r="K22" s="17"/>
      <c r="L22" s="17"/>
      <c r="M22" s="17"/>
      <c r="N22" s="17"/>
      <c r="O22" s="17"/>
      <c r="P22" s="17"/>
      <c r="Q22" s="17"/>
      <c r="R22" s="17"/>
      <c r="S22" s="17"/>
      <c r="T22" s="17"/>
      <c r="U22" s="17"/>
      <c r="V22" s="17"/>
      <c r="W22" s="17"/>
      <c r="X22" s="17"/>
    </row>
    <row r="23" spans="1:24">
      <c r="A23" s="17"/>
      <c r="B23" s="17"/>
      <c r="C23" s="17"/>
      <c r="D23" s="17"/>
      <c r="E23" s="17"/>
      <c r="F23" s="17"/>
      <c r="G23" s="17"/>
      <c r="H23" s="17"/>
      <c r="I23" s="17"/>
      <c r="J23" s="17"/>
      <c r="K23" s="17"/>
      <c r="L23" s="17"/>
      <c r="M23" s="17"/>
      <c r="N23" s="17"/>
      <c r="O23" s="17"/>
      <c r="P23" s="17"/>
      <c r="Q23" s="17"/>
      <c r="R23" s="17"/>
      <c r="S23" s="17"/>
      <c r="T23" s="17"/>
      <c r="U23" s="17"/>
      <c r="V23" s="17"/>
      <c r="W23" s="17"/>
      <c r="X23" s="17"/>
    </row>
    <row r="24" spans="1:24">
      <c r="A24" s="17"/>
      <c r="B24" s="17"/>
      <c r="C24" s="17"/>
      <c r="D24" s="17"/>
      <c r="E24" s="17"/>
      <c r="F24" s="17"/>
      <c r="G24" s="17"/>
      <c r="H24" s="17"/>
      <c r="I24" s="17"/>
      <c r="J24" s="17"/>
      <c r="K24" s="17"/>
      <c r="L24" s="17"/>
      <c r="M24" s="17"/>
      <c r="N24" s="17"/>
      <c r="O24" s="17"/>
      <c r="P24" s="17"/>
      <c r="Q24" s="17"/>
      <c r="R24" s="17"/>
      <c r="S24" s="17"/>
      <c r="T24" s="17"/>
      <c r="U24" s="17"/>
      <c r="V24" s="17"/>
      <c r="W24" s="17"/>
      <c r="X24" s="17"/>
    </row>
    <row r="25" spans="1:24">
      <c r="A25" s="17"/>
      <c r="B25" s="17"/>
      <c r="C25" s="17"/>
      <c r="D25" s="17"/>
      <c r="E25" s="17"/>
      <c r="F25" s="17"/>
      <c r="G25" s="17"/>
      <c r="H25" s="17"/>
      <c r="I25" s="17"/>
      <c r="J25" s="17"/>
      <c r="K25" s="17"/>
      <c r="L25" s="17"/>
      <c r="M25" s="17"/>
      <c r="N25" s="17"/>
      <c r="O25" s="17"/>
      <c r="P25" s="17"/>
      <c r="Q25" s="17"/>
      <c r="R25" s="17"/>
      <c r="S25" s="17"/>
      <c r="T25" s="17"/>
      <c r="U25" s="17"/>
      <c r="V25" s="17"/>
      <c r="W25" s="17"/>
      <c r="X25" s="17"/>
    </row>
    <row r="26" spans="1:24">
      <c r="A26" s="17"/>
      <c r="B26" s="17"/>
      <c r="C26" s="17"/>
      <c r="D26" s="17"/>
      <c r="E26" s="17"/>
      <c r="F26" s="17"/>
      <c r="G26" s="17"/>
      <c r="H26" s="17"/>
      <c r="I26" s="17"/>
      <c r="J26" s="17"/>
      <c r="K26" s="17"/>
      <c r="L26" s="17"/>
      <c r="M26" s="17"/>
      <c r="N26" s="17"/>
      <c r="O26" s="17"/>
      <c r="P26" s="17"/>
      <c r="Q26" s="17"/>
      <c r="R26" s="17"/>
      <c r="S26" s="17"/>
      <c r="T26" s="17"/>
      <c r="U26" s="17"/>
      <c r="V26" s="17"/>
      <c r="W26" s="17"/>
      <c r="X26" s="17"/>
    </row>
    <row r="27" spans="1:24">
      <c r="A27" s="17"/>
      <c r="B27" s="17"/>
      <c r="C27" s="17"/>
      <c r="D27" s="17"/>
      <c r="E27" s="17"/>
      <c r="F27" s="17"/>
      <c r="G27" s="17"/>
      <c r="H27" s="17"/>
      <c r="I27" s="17"/>
      <c r="J27" s="17"/>
      <c r="K27" s="17"/>
      <c r="L27" s="17"/>
      <c r="M27" s="17"/>
      <c r="N27" s="17"/>
      <c r="O27" s="17"/>
      <c r="P27" s="17"/>
      <c r="Q27" s="17"/>
      <c r="R27" s="17"/>
      <c r="S27" s="17"/>
      <c r="T27" s="17"/>
      <c r="U27" s="17"/>
      <c r="V27" s="17"/>
      <c r="W27" s="17"/>
      <c r="X27" s="17"/>
    </row>
    <row r="28" spans="1:24">
      <c r="A28" s="17"/>
      <c r="B28" s="17"/>
      <c r="C28" s="17"/>
      <c r="D28" s="17"/>
      <c r="E28" s="17"/>
      <c r="F28" s="17"/>
      <c r="G28" s="17"/>
      <c r="H28" s="17"/>
      <c r="I28" s="17"/>
      <c r="J28" s="17"/>
      <c r="K28" s="17"/>
      <c r="L28" s="17"/>
      <c r="M28" s="17"/>
      <c r="N28" s="17"/>
      <c r="O28" s="17"/>
      <c r="P28" s="17"/>
      <c r="Q28" s="17"/>
      <c r="R28" s="17"/>
      <c r="S28" s="17"/>
      <c r="T28" s="17"/>
      <c r="U28" s="17"/>
      <c r="V28" s="17"/>
      <c r="W28" s="17"/>
      <c r="X28" s="17"/>
    </row>
    <row r="29" spans="1:24">
      <c r="A29" s="17"/>
      <c r="B29" s="17"/>
      <c r="C29" s="17"/>
      <c r="D29" s="17"/>
      <c r="E29" s="17"/>
      <c r="F29" s="17"/>
      <c r="G29" s="17"/>
      <c r="H29" s="17"/>
      <c r="I29" s="17"/>
      <c r="J29" s="17"/>
      <c r="K29" s="17"/>
      <c r="L29" s="17"/>
      <c r="M29" s="17"/>
      <c r="N29" s="17"/>
      <c r="O29" s="17"/>
      <c r="P29" s="17"/>
      <c r="Q29" s="17"/>
      <c r="R29" s="17"/>
      <c r="S29" s="17"/>
      <c r="T29" s="17"/>
      <c r="U29" s="17"/>
      <c r="V29" s="17"/>
      <c r="W29" s="17"/>
      <c r="X29" s="17"/>
    </row>
    <row r="30" spans="1:24">
      <c r="A30" s="17"/>
      <c r="B30" s="17"/>
      <c r="C30" s="17"/>
      <c r="D30" s="17"/>
      <c r="E30" s="17"/>
      <c r="F30" s="17"/>
      <c r="G30" s="17"/>
      <c r="H30" s="17"/>
      <c r="I30" s="17"/>
      <c r="J30" s="17"/>
      <c r="K30" s="17"/>
      <c r="L30" s="17"/>
      <c r="M30" s="17"/>
      <c r="N30" s="17"/>
      <c r="O30" s="17"/>
      <c r="P30" s="17"/>
      <c r="Q30" s="17"/>
      <c r="R30" s="17"/>
      <c r="S30" s="17"/>
      <c r="T30" s="17"/>
      <c r="U30" s="17"/>
      <c r="V30" s="17"/>
      <c r="W30" s="17"/>
      <c r="X30" s="17"/>
    </row>
    <row r="31" spans="1:24">
      <c r="A31" s="17"/>
      <c r="B31" s="17"/>
      <c r="C31" s="17"/>
      <c r="D31" s="17"/>
      <c r="E31" s="17"/>
      <c r="F31" s="17"/>
      <c r="G31" s="17"/>
      <c r="H31" s="17"/>
      <c r="I31" s="17"/>
      <c r="J31" s="17"/>
      <c r="K31" s="17"/>
      <c r="L31" s="17"/>
      <c r="M31" s="17"/>
      <c r="N31" s="17"/>
      <c r="O31" s="17"/>
      <c r="P31" s="17"/>
      <c r="Q31" s="17"/>
      <c r="R31" s="17"/>
      <c r="S31" s="17"/>
      <c r="T31" s="17"/>
      <c r="U31" s="17"/>
      <c r="V31" s="17"/>
      <c r="W31" s="17"/>
      <c r="X31" s="17"/>
    </row>
    <row r="32" spans="1:24">
      <c r="A32" s="17"/>
      <c r="B32" s="17"/>
      <c r="C32" s="17"/>
      <c r="D32" s="17"/>
      <c r="E32" s="17"/>
      <c r="F32" s="17"/>
      <c r="G32" s="17"/>
      <c r="H32" s="17"/>
      <c r="I32" s="17"/>
      <c r="J32" s="17"/>
      <c r="K32" s="17"/>
      <c r="L32" s="17"/>
      <c r="M32" s="17"/>
      <c r="N32" s="17"/>
      <c r="O32" s="17"/>
      <c r="P32" s="17"/>
      <c r="Q32" s="17"/>
      <c r="R32" s="17"/>
      <c r="S32" s="17"/>
      <c r="T32" s="17"/>
      <c r="U32" s="17"/>
      <c r="V32" s="17"/>
      <c r="W32" s="17"/>
      <c r="X32" s="17"/>
    </row>
    <row r="33" spans="1:24">
      <c r="A33" s="17"/>
      <c r="B33" s="17"/>
      <c r="C33" s="17"/>
      <c r="D33" s="17"/>
      <c r="E33" s="17"/>
      <c r="F33" s="17"/>
      <c r="G33" s="17"/>
      <c r="H33" s="17"/>
      <c r="I33" s="17"/>
      <c r="J33" s="17"/>
      <c r="K33" s="17"/>
      <c r="L33" s="17"/>
      <c r="M33" s="17"/>
      <c r="N33" s="17"/>
      <c r="O33" s="17"/>
      <c r="P33" s="17"/>
      <c r="Q33" s="17"/>
      <c r="R33" s="17"/>
      <c r="S33" s="17"/>
      <c r="T33" s="17"/>
      <c r="U33" s="17"/>
      <c r="V33" s="17"/>
      <c r="W33" s="17"/>
      <c r="X33" s="17"/>
    </row>
    <row r="34" spans="1:24">
      <c r="A34" s="17"/>
      <c r="B34" s="17"/>
      <c r="C34" s="17"/>
      <c r="D34" s="17"/>
      <c r="E34" s="17"/>
      <c r="F34" s="17"/>
      <c r="G34" s="17"/>
      <c r="H34" s="17"/>
      <c r="I34" s="17"/>
      <c r="J34" s="17"/>
      <c r="K34" s="17"/>
      <c r="L34" s="17"/>
      <c r="M34" s="17"/>
      <c r="N34" s="17"/>
      <c r="O34" s="17"/>
      <c r="P34" s="17"/>
      <c r="Q34" s="17"/>
      <c r="R34" s="17"/>
      <c r="S34" s="17"/>
      <c r="T34" s="17"/>
      <c r="U34" s="17"/>
      <c r="V34" s="17"/>
      <c r="W34" s="17"/>
      <c r="X34" s="17"/>
    </row>
    <row r="35" spans="1:24">
      <c r="A35" s="17"/>
      <c r="B35" s="17"/>
      <c r="C35" s="17"/>
      <c r="D35" s="17"/>
      <c r="E35" s="17"/>
      <c r="F35" s="17"/>
      <c r="G35" s="17"/>
      <c r="H35" s="17"/>
      <c r="I35" s="17"/>
      <c r="J35" s="17"/>
      <c r="K35" s="17"/>
      <c r="L35" s="17"/>
      <c r="M35" s="17"/>
      <c r="N35" s="17"/>
      <c r="O35" s="17"/>
      <c r="P35" s="17"/>
      <c r="Q35" s="17"/>
      <c r="R35" s="17"/>
      <c r="S35" s="17"/>
      <c r="T35" s="17"/>
      <c r="U35" s="17"/>
      <c r="V35" s="17"/>
      <c r="W35" s="17"/>
      <c r="X35" s="17"/>
    </row>
    <row r="36" spans="1:24">
      <c r="A36" s="17"/>
      <c r="B36" s="17"/>
      <c r="C36" s="17"/>
      <c r="D36" s="17"/>
      <c r="E36" s="17"/>
      <c r="F36" s="17"/>
      <c r="G36" s="17"/>
      <c r="H36" s="17"/>
      <c r="I36" s="17"/>
      <c r="J36" s="17"/>
      <c r="K36" s="17"/>
      <c r="L36" s="17"/>
      <c r="M36" s="17"/>
      <c r="N36" s="17"/>
      <c r="O36" s="17"/>
      <c r="P36" s="17"/>
      <c r="Q36" s="17"/>
      <c r="R36" s="17"/>
      <c r="S36" s="17"/>
      <c r="T36" s="17"/>
      <c r="U36" s="17"/>
      <c r="V36" s="17"/>
      <c r="W36" s="17"/>
      <c r="X36" s="17"/>
    </row>
    <row r="37" spans="1:24">
      <c r="A37" s="17"/>
      <c r="B37" s="17"/>
      <c r="C37" s="17"/>
      <c r="D37" s="17"/>
      <c r="E37" s="17"/>
      <c r="F37" s="17"/>
      <c r="G37" s="17"/>
      <c r="H37" s="17"/>
      <c r="I37" s="17"/>
      <c r="J37" s="17"/>
      <c r="K37" s="17"/>
      <c r="L37" s="17"/>
      <c r="M37" s="17"/>
      <c r="N37" s="17"/>
      <c r="O37" s="17"/>
      <c r="P37" s="17"/>
      <c r="Q37" s="17"/>
      <c r="R37" s="17"/>
      <c r="S37" s="17"/>
      <c r="T37" s="17"/>
      <c r="U37" s="17"/>
      <c r="V37" s="17"/>
      <c r="W37" s="17"/>
      <c r="X37" s="17"/>
    </row>
    <row r="38" spans="1:24">
      <c r="A38" s="17"/>
      <c r="B38" s="17"/>
      <c r="C38" s="17"/>
      <c r="D38" s="17"/>
      <c r="E38" s="17"/>
      <c r="F38" s="17"/>
      <c r="G38" s="17"/>
      <c r="H38" s="17"/>
      <c r="I38" s="17"/>
      <c r="J38" s="17"/>
      <c r="K38" s="17"/>
      <c r="L38" s="17"/>
      <c r="M38" s="17"/>
      <c r="N38" s="17"/>
      <c r="O38" s="17"/>
      <c r="P38" s="17"/>
      <c r="Q38" s="17"/>
      <c r="R38" s="17"/>
      <c r="S38" s="17"/>
      <c r="T38" s="17"/>
      <c r="U38" s="17"/>
      <c r="V38" s="17"/>
      <c r="W38" s="17"/>
      <c r="X38" s="17"/>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7"/>
    </row>
  </sheetData>
  <conditionalFormatting sqref="C12">
    <cfRule type="cellIs" dxfId="8" priority="1" operator="lessThan">
      <formula>0</formula>
    </cfRule>
  </conditionalFormatting>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3A26D-52F3-47BD-B02B-523A0B178F11}">
  <sheetPr codeName="Sheet10"/>
  <dimension ref="A2:AG101"/>
  <sheetViews>
    <sheetView topLeftCell="A37" workbookViewId="0">
      <selection activeCell="C39" sqref="C39"/>
    </sheetView>
  </sheetViews>
  <sheetFormatPr defaultRowHeight="14.45"/>
  <cols>
    <col min="1" max="1" width="12.5703125" bestFit="1" customWidth="1"/>
    <col min="2" max="2" width="31.140625" bestFit="1" customWidth="1"/>
    <col min="3" max="3" width="18.42578125" bestFit="1" customWidth="1"/>
    <col min="4" max="4" width="23.5703125" bestFit="1" customWidth="1"/>
    <col min="5" max="5" width="23.42578125" bestFit="1" customWidth="1"/>
    <col min="6" max="6" width="18" bestFit="1" customWidth="1"/>
    <col min="7" max="7" width="18.140625" bestFit="1" customWidth="1"/>
    <col min="9" max="9" width="12.5703125" bestFit="1" customWidth="1"/>
    <col min="10" max="10" width="19.85546875" bestFit="1" customWidth="1"/>
    <col min="17" max="17" width="12.5703125" bestFit="1" customWidth="1"/>
    <col min="18" max="18" width="27.28515625" bestFit="1" customWidth="1"/>
    <col min="19" max="19" width="28.28515625" bestFit="1" customWidth="1"/>
    <col min="20" max="20" width="27.28515625" bestFit="1" customWidth="1"/>
    <col min="21" max="21" width="28.28515625" bestFit="1" customWidth="1"/>
    <col min="22" max="22" width="27.28515625" bestFit="1" customWidth="1"/>
    <col min="23" max="23" width="28.28515625" bestFit="1" customWidth="1"/>
    <col min="24" max="24" width="32.140625" bestFit="1" customWidth="1"/>
    <col min="25" max="25" width="33.140625" bestFit="1" customWidth="1"/>
    <col min="26" max="26" width="21.7109375" bestFit="1" customWidth="1"/>
    <col min="27" max="27" width="22.7109375" bestFit="1" customWidth="1"/>
    <col min="28" max="28" width="26.7109375" bestFit="1" customWidth="1"/>
    <col min="29" max="29" width="27.7109375" bestFit="1" customWidth="1"/>
    <col min="30" max="30" width="26.5703125" bestFit="1" customWidth="1"/>
    <col min="31" max="31" width="27.5703125" bestFit="1" customWidth="1"/>
    <col min="32" max="32" width="31.42578125" bestFit="1" customWidth="1"/>
    <col min="33" max="33" width="32.42578125" bestFit="1" customWidth="1"/>
    <col min="36" max="36" width="27.28515625" bestFit="1" customWidth="1"/>
    <col min="37" max="37" width="28.28515625" bestFit="1" customWidth="1"/>
    <col min="38" max="38" width="27.28515625" bestFit="1" customWidth="1"/>
    <col min="39" max="39" width="28.28515625" bestFit="1" customWidth="1"/>
    <col min="40" max="40" width="27.28515625" bestFit="1" customWidth="1"/>
    <col min="41" max="41" width="28.28515625" bestFit="1" customWidth="1"/>
    <col min="42" max="42" width="32.140625" bestFit="1" customWidth="1"/>
    <col min="43" max="43" width="33.140625" bestFit="1" customWidth="1"/>
  </cols>
  <sheetData>
    <row r="2" spans="1:25">
      <c r="I2" s="4" t="s">
        <v>1277</v>
      </c>
      <c r="R2" s="4" t="s">
        <v>1281</v>
      </c>
    </row>
    <row r="3" spans="1:25">
      <c r="I3" s="5" t="s">
        <v>1282</v>
      </c>
      <c r="R3" t="s">
        <v>1282</v>
      </c>
      <c r="T3" t="s">
        <v>1283</v>
      </c>
      <c r="V3" t="s">
        <v>1284</v>
      </c>
      <c r="X3" t="s">
        <v>1348</v>
      </c>
      <c r="Y3" t="s">
        <v>1349</v>
      </c>
    </row>
    <row r="4" spans="1:25">
      <c r="A4" t="s">
        <v>1350</v>
      </c>
      <c r="I4" s="5" t="s">
        <v>1283</v>
      </c>
      <c r="Q4" s="4" t="s">
        <v>1277</v>
      </c>
      <c r="R4" t="s">
        <v>1351</v>
      </c>
      <c r="S4" t="s">
        <v>1352</v>
      </c>
      <c r="T4" t="s">
        <v>1351</v>
      </c>
      <c r="U4" t="s">
        <v>1352</v>
      </c>
      <c r="V4" t="s">
        <v>1351</v>
      </c>
      <c r="W4" t="s">
        <v>1352</v>
      </c>
    </row>
    <row r="5" spans="1:25">
      <c r="A5" s="21">
        <v>6.548</v>
      </c>
      <c r="I5" s="5" t="s">
        <v>1284</v>
      </c>
      <c r="Q5" s="12" t="s">
        <v>1294</v>
      </c>
      <c r="R5">
        <v>42</v>
      </c>
      <c r="S5" s="13"/>
      <c r="T5">
        <v>44</v>
      </c>
      <c r="U5" s="13">
        <v>4.7619047619047616E-2</v>
      </c>
      <c r="V5">
        <v>44</v>
      </c>
      <c r="W5" s="13">
        <v>0</v>
      </c>
      <c r="X5">
        <v>130</v>
      </c>
      <c r="Y5" s="13"/>
    </row>
    <row r="6" spans="1:25">
      <c r="I6" s="5" t="s">
        <v>1293</v>
      </c>
      <c r="Q6" s="12" t="s">
        <v>1296</v>
      </c>
      <c r="R6">
        <v>41</v>
      </c>
      <c r="S6" s="13"/>
      <c r="T6">
        <v>36</v>
      </c>
      <c r="U6" s="13">
        <v>-0.12195121951219512</v>
      </c>
      <c r="V6">
        <v>33</v>
      </c>
      <c r="W6" s="13">
        <v>-8.3333333333333329E-2</v>
      </c>
      <c r="X6">
        <v>110</v>
      </c>
      <c r="Y6" s="13"/>
    </row>
    <row r="7" spans="1:25">
      <c r="A7" s="4" t="s">
        <v>1277</v>
      </c>
      <c r="B7" t="s">
        <v>1353</v>
      </c>
      <c r="Q7" s="12" t="s">
        <v>1297</v>
      </c>
      <c r="R7">
        <v>52</v>
      </c>
      <c r="S7" s="13"/>
      <c r="T7">
        <v>36</v>
      </c>
      <c r="U7" s="13">
        <v>-0.30769230769230771</v>
      </c>
      <c r="V7">
        <v>36</v>
      </c>
      <c r="W7" s="13">
        <v>0</v>
      </c>
      <c r="X7">
        <v>124</v>
      </c>
      <c r="Y7" s="13"/>
    </row>
    <row r="8" spans="1:25">
      <c r="A8" s="5" t="s">
        <v>1261</v>
      </c>
      <c r="B8">
        <v>745</v>
      </c>
      <c r="E8" s="4" t="s">
        <v>1277</v>
      </c>
      <c r="F8" t="s">
        <v>1354</v>
      </c>
      <c r="G8" t="s">
        <v>1355</v>
      </c>
      <c r="Q8" s="12" t="s">
        <v>1299</v>
      </c>
      <c r="R8">
        <v>41</v>
      </c>
      <c r="S8" s="13"/>
      <c r="T8">
        <v>44</v>
      </c>
      <c r="U8" s="13">
        <v>7.3170731707317069E-2</v>
      </c>
      <c r="V8">
        <v>55</v>
      </c>
      <c r="W8" s="13">
        <v>0.25</v>
      </c>
      <c r="X8">
        <v>140</v>
      </c>
      <c r="Y8" s="13"/>
    </row>
    <row r="9" spans="1:25">
      <c r="A9" s="5" t="s">
        <v>1293</v>
      </c>
      <c r="B9">
        <v>745</v>
      </c>
      <c r="E9" s="12" t="s">
        <v>1294</v>
      </c>
      <c r="F9">
        <v>103777</v>
      </c>
      <c r="G9">
        <v>103777</v>
      </c>
      <c r="Q9" s="12" t="s">
        <v>1300</v>
      </c>
      <c r="R9">
        <v>56</v>
      </c>
      <c r="S9" s="13"/>
      <c r="T9">
        <v>30</v>
      </c>
      <c r="U9" s="13">
        <v>-0.4642857142857143</v>
      </c>
      <c r="V9">
        <v>30</v>
      </c>
      <c r="W9" s="13">
        <v>0</v>
      </c>
      <c r="X9">
        <v>116</v>
      </c>
      <c r="Y9" s="13"/>
    </row>
    <row r="10" spans="1:25">
      <c r="E10" s="12" t="s">
        <v>1296</v>
      </c>
      <c r="F10">
        <v>84186</v>
      </c>
      <c r="G10">
        <v>84186</v>
      </c>
      <c r="Q10" s="12" t="s">
        <v>1302</v>
      </c>
      <c r="R10">
        <v>37</v>
      </c>
      <c r="S10" s="13"/>
      <c r="T10">
        <v>43</v>
      </c>
      <c r="U10" s="13">
        <v>0.16216216216216217</v>
      </c>
      <c r="V10">
        <v>39</v>
      </c>
      <c r="W10" s="13">
        <v>-9.3023255813953487E-2</v>
      </c>
      <c r="X10">
        <v>119</v>
      </c>
      <c r="Y10" s="13"/>
    </row>
    <row r="11" spans="1:25">
      <c r="E11" s="12" t="s">
        <v>1297</v>
      </c>
      <c r="F11">
        <v>88382</v>
      </c>
      <c r="G11">
        <v>88382</v>
      </c>
      <c r="Q11" s="12" t="s">
        <v>1303</v>
      </c>
      <c r="R11">
        <v>30</v>
      </c>
      <c r="S11" s="13"/>
      <c r="T11">
        <v>28</v>
      </c>
      <c r="U11" s="13">
        <v>-6.6666666666666666E-2</v>
      </c>
      <c r="V11">
        <v>38</v>
      </c>
      <c r="W11" s="13">
        <v>0.35714285714285715</v>
      </c>
      <c r="X11">
        <v>96</v>
      </c>
      <c r="Y11" s="13"/>
    </row>
    <row r="12" spans="1:25">
      <c r="E12" s="12" t="s">
        <v>1299</v>
      </c>
      <c r="F12">
        <v>111383</v>
      </c>
      <c r="G12">
        <v>111383</v>
      </c>
      <c r="Q12" s="12" t="s">
        <v>1306</v>
      </c>
      <c r="R12">
        <v>45</v>
      </c>
      <c r="S12" s="13"/>
      <c r="T12">
        <v>36</v>
      </c>
      <c r="U12" s="13">
        <v>-0.2</v>
      </c>
      <c r="V12">
        <v>45</v>
      </c>
      <c r="W12" s="13">
        <v>0.25</v>
      </c>
      <c r="X12">
        <v>126</v>
      </c>
      <c r="Y12" s="13"/>
    </row>
    <row r="13" spans="1:25">
      <c r="E13" s="12" t="s">
        <v>1300</v>
      </c>
      <c r="F13">
        <v>86425</v>
      </c>
      <c r="G13">
        <v>86425</v>
      </c>
      <c r="Q13" s="12" t="s">
        <v>1308</v>
      </c>
      <c r="R13">
        <v>43</v>
      </c>
      <c r="S13" s="13"/>
      <c r="T13">
        <v>37</v>
      </c>
      <c r="U13" s="13">
        <v>-0.13953488372093023</v>
      </c>
      <c r="V13">
        <v>33</v>
      </c>
      <c r="W13" s="13">
        <v>-0.10810810810810811</v>
      </c>
      <c r="X13">
        <v>113</v>
      </c>
      <c r="Y13" s="13"/>
    </row>
    <row r="14" spans="1:25">
      <c r="A14" s="4" t="s">
        <v>1277</v>
      </c>
      <c r="B14" t="s">
        <v>1356</v>
      </c>
      <c r="E14" s="12" t="s">
        <v>1302</v>
      </c>
      <c r="F14">
        <v>85949</v>
      </c>
      <c r="G14">
        <v>85949</v>
      </c>
      <c r="Q14" s="12" t="s">
        <v>1310</v>
      </c>
      <c r="R14">
        <v>59</v>
      </c>
      <c r="S14" s="13"/>
      <c r="T14">
        <v>44</v>
      </c>
      <c r="U14" s="13">
        <v>-0.25423728813559321</v>
      </c>
      <c r="V14">
        <v>47</v>
      </c>
      <c r="W14" s="13">
        <v>6.8181818181818177E-2</v>
      </c>
      <c r="X14">
        <v>150</v>
      </c>
      <c r="Y14" s="13"/>
    </row>
    <row r="15" spans="1:25">
      <c r="A15" s="5" t="s">
        <v>1261</v>
      </c>
      <c r="B15">
        <v>762</v>
      </c>
      <c r="E15" s="12" t="s">
        <v>1303</v>
      </c>
      <c r="F15">
        <v>74598</v>
      </c>
      <c r="G15">
        <v>74598</v>
      </c>
      <c r="Q15" s="12" t="s">
        <v>1311</v>
      </c>
      <c r="R15">
        <v>53</v>
      </c>
      <c r="S15" s="13"/>
      <c r="T15">
        <v>28</v>
      </c>
      <c r="U15" s="13">
        <v>-0.47169811320754718</v>
      </c>
      <c r="V15">
        <v>62</v>
      </c>
      <c r="W15" s="13">
        <v>1.2142857142857142</v>
      </c>
      <c r="X15">
        <v>143</v>
      </c>
      <c r="Y15" s="13"/>
    </row>
    <row r="16" spans="1:25">
      <c r="A16" s="5" t="s">
        <v>1293</v>
      </c>
      <c r="B16">
        <v>762</v>
      </c>
      <c r="E16" s="12" t="s">
        <v>1306</v>
      </c>
      <c r="F16">
        <v>97828</v>
      </c>
      <c r="G16">
        <v>97828</v>
      </c>
      <c r="Q16" s="12" t="s">
        <v>1313</v>
      </c>
      <c r="R16">
        <v>51</v>
      </c>
      <c r="S16" s="13"/>
      <c r="T16">
        <v>46</v>
      </c>
      <c r="U16" s="13">
        <v>-9.8039215686274508E-2</v>
      </c>
      <c r="V16">
        <v>36</v>
      </c>
      <c r="W16" s="13">
        <v>-0.21739130434782608</v>
      </c>
      <c r="X16">
        <v>133</v>
      </c>
      <c r="Y16" s="13"/>
    </row>
    <row r="17" spans="1:33">
      <c r="E17" s="12" t="s">
        <v>1308</v>
      </c>
      <c r="F17">
        <v>86832</v>
      </c>
      <c r="G17">
        <v>86832</v>
      </c>
      <c r="Q17" s="12" t="s">
        <v>1293</v>
      </c>
      <c r="R17">
        <v>550</v>
      </c>
      <c r="S17" s="13"/>
      <c r="T17">
        <v>452</v>
      </c>
      <c r="U17" s="13">
        <v>-0.17818181818181819</v>
      </c>
      <c r="V17">
        <v>498</v>
      </c>
      <c r="W17" s="13">
        <v>0.10176991150442478</v>
      </c>
      <c r="X17">
        <v>1500</v>
      </c>
      <c r="Y17" s="13"/>
    </row>
    <row r="18" spans="1:33">
      <c r="E18" s="12" t="s">
        <v>1310</v>
      </c>
      <c r="F18">
        <v>107444</v>
      </c>
      <c r="G18">
        <v>107444</v>
      </c>
    </row>
    <row r="19" spans="1:33">
      <c r="E19" s="12" t="s">
        <v>1311</v>
      </c>
      <c r="F19">
        <v>97502</v>
      </c>
      <c r="G19">
        <v>97502</v>
      </c>
    </row>
    <row r="20" spans="1:33">
      <c r="E20" s="12" t="s">
        <v>1313</v>
      </c>
      <c r="F20">
        <v>101444</v>
      </c>
      <c r="G20">
        <v>101444</v>
      </c>
      <c r="Q20" s="4" t="s">
        <v>1277</v>
      </c>
      <c r="S20" s="29" t="s">
        <v>1357</v>
      </c>
    </row>
    <row r="21" spans="1:33">
      <c r="A21" t="s">
        <v>1351</v>
      </c>
      <c r="E21" s="12" t="s">
        <v>1293</v>
      </c>
      <c r="F21">
        <v>1125750</v>
      </c>
      <c r="G21">
        <v>1125750</v>
      </c>
      <c r="Q21" s="5" t="s">
        <v>1282</v>
      </c>
      <c r="S21" s="16" cm="1">
        <f t="array" ref="S21">_xlfn.IFS(Q21=R3,0,Q21=T3,U17,Q21=V3,W17)</f>
        <v>0</v>
      </c>
      <c r="T21" s="16"/>
    </row>
    <row r="22" spans="1:33">
      <c r="A22">
        <v>1500</v>
      </c>
      <c r="Q22" s="5" t="s">
        <v>1283</v>
      </c>
    </row>
    <row r="23" spans="1:33">
      <c r="Q23" s="5" t="s">
        <v>1284</v>
      </c>
    </row>
    <row r="24" spans="1:33">
      <c r="Q24" s="5" t="s">
        <v>1293</v>
      </c>
    </row>
    <row r="25" spans="1:33">
      <c r="I25" s="4" t="s">
        <v>1277</v>
      </c>
      <c r="J25" t="s">
        <v>1358</v>
      </c>
    </row>
    <row r="26" spans="1:33">
      <c r="A26" s="4" t="s">
        <v>1277</v>
      </c>
      <c r="B26" t="s">
        <v>1325</v>
      </c>
      <c r="D26" s="29" t="s">
        <v>1260</v>
      </c>
      <c r="E26" s="29" t="s">
        <v>1359</v>
      </c>
      <c r="F26" s="29" t="s">
        <v>1360</v>
      </c>
      <c r="I26" s="5" t="s">
        <v>1039</v>
      </c>
      <c r="J26">
        <v>24</v>
      </c>
    </row>
    <row r="27" spans="1:33">
      <c r="A27" s="5" t="s">
        <v>1039</v>
      </c>
      <c r="B27">
        <v>24</v>
      </c>
      <c r="D27" t="s">
        <v>1039</v>
      </c>
      <c r="E27">
        <f>IFERROR(GETPIVOTDATA("Department",$A$26,"Department",D27),0)</f>
        <v>24</v>
      </c>
      <c r="F27" t="e">
        <f>IF(E27=MAX($E$27:$E$32),E27,NA())</f>
        <v>#N/A</v>
      </c>
      <c r="I27" s="5" t="s">
        <v>1031</v>
      </c>
      <c r="J27">
        <v>31</v>
      </c>
    </row>
    <row r="28" spans="1:33">
      <c r="A28" s="5" t="s">
        <v>1031</v>
      </c>
      <c r="B28">
        <v>34</v>
      </c>
      <c r="D28" t="s">
        <v>1031</v>
      </c>
      <c r="E28">
        <f t="shared" ref="E28:E32" si="0">IFERROR(GETPIVOTDATA("Department",$A$26,"Department",D28),0)</f>
        <v>34</v>
      </c>
      <c r="F28" t="e">
        <f t="shared" ref="F28:F32" si="1">IF(E28=MAX($E$27:$E$32),E28,NA())</f>
        <v>#N/A</v>
      </c>
      <c r="I28" s="5" t="s">
        <v>1036</v>
      </c>
      <c r="J28">
        <v>26</v>
      </c>
    </row>
    <row r="29" spans="1:33">
      <c r="A29" s="5" t="s">
        <v>1036</v>
      </c>
      <c r="B29">
        <v>32</v>
      </c>
      <c r="D29" t="s">
        <v>1036</v>
      </c>
      <c r="E29">
        <f t="shared" si="0"/>
        <v>32</v>
      </c>
      <c r="F29" t="e">
        <f t="shared" si="1"/>
        <v>#N/A</v>
      </c>
      <c r="I29" s="5" t="s">
        <v>1028</v>
      </c>
      <c r="J29">
        <v>39</v>
      </c>
      <c r="R29" s="4" t="s">
        <v>1281</v>
      </c>
    </row>
    <row r="30" spans="1:33">
      <c r="A30" s="5" t="s">
        <v>1028</v>
      </c>
      <c r="B30">
        <v>33</v>
      </c>
      <c r="D30" t="s">
        <v>1028</v>
      </c>
      <c r="E30">
        <f t="shared" si="0"/>
        <v>33</v>
      </c>
      <c r="F30" t="e">
        <f t="shared" si="1"/>
        <v>#N/A</v>
      </c>
      <c r="I30" s="5" t="s">
        <v>1025</v>
      </c>
      <c r="J30">
        <v>33</v>
      </c>
      <c r="R30" t="s">
        <v>1282</v>
      </c>
      <c r="V30" t="s">
        <v>1283</v>
      </c>
      <c r="Z30" t="s">
        <v>1284</v>
      </c>
      <c r="AD30" t="s">
        <v>1361</v>
      </c>
      <c r="AE30" t="s">
        <v>1362</v>
      </c>
      <c r="AF30" t="s">
        <v>1363</v>
      </c>
      <c r="AG30" t="s">
        <v>1364</v>
      </c>
    </row>
    <row r="31" spans="1:33">
      <c r="A31" s="5" t="s">
        <v>1025</v>
      </c>
      <c r="B31">
        <v>40</v>
      </c>
      <c r="D31" t="s">
        <v>1025</v>
      </c>
      <c r="E31">
        <f t="shared" si="0"/>
        <v>40</v>
      </c>
      <c r="F31">
        <f t="shared" si="1"/>
        <v>40</v>
      </c>
      <c r="I31" s="5" t="s">
        <v>1043</v>
      </c>
      <c r="J31">
        <v>32</v>
      </c>
      <c r="Q31" s="4" t="s">
        <v>1277</v>
      </c>
      <c r="R31" t="s">
        <v>1356</v>
      </c>
      <c r="S31" t="s">
        <v>1365</v>
      </c>
      <c r="T31" t="s">
        <v>1350</v>
      </c>
      <c r="U31" t="s">
        <v>1366</v>
      </c>
      <c r="V31" t="s">
        <v>1356</v>
      </c>
      <c r="W31" t="s">
        <v>1365</v>
      </c>
      <c r="X31" t="s">
        <v>1350</v>
      </c>
      <c r="Y31" t="s">
        <v>1366</v>
      </c>
      <c r="Z31" t="s">
        <v>1356</v>
      </c>
      <c r="AA31" t="s">
        <v>1365</v>
      </c>
      <c r="AB31" t="s">
        <v>1350</v>
      </c>
      <c r="AC31" t="s">
        <v>1366</v>
      </c>
    </row>
    <row r="32" spans="1:33">
      <c r="A32" s="5" t="s">
        <v>1043</v>
      </c>
      <c r="B32">
        <v>37</v>
      </c>
      <c r="D32" t="s">
        <v>1043</v>
      </c>
      <c r="E32">
        <f t="shared" si="0"/>
        <v>37</v>
      </c>
      <c r="F32" t="e">
        <f t="shared" si="1"/>
        <v>#N/A</v>
      </c>
      <c r="I32" s="5" t="s">
        <v>1293</v>
      </c>
      <c r="J32">
        <v>185</v>
      </c>
      <c r="Q32" s="12" t="s">
        <v>1294</v>
      </c>
      <c r="R32">
        <v>42</v>
      </c>
      <c r="S32" s="13"/>
      <c r="T32">
        <v>7</v>
      </c>
      <c r="U32" s="13"/>
      <c r="V32">
        <v>44</v>
      </c>
      <c r="W32" s="13">
        <v>4.7619047619047616E-2</v>
      </c>
      <c r="X32">
        <v>5.75</v>
      </c>
      <c r="Y32" s="13">
        <v>-0.17857142857142858</v>
      </c>
      <c r="Z32">
        <v>44</v>
      </c>
      <c r="AA32" s="13">
        <v>0</v>
      </c>
      <c r="AB32">
        <v>5.9772727272727275</v>
      </c>
      <c r="AC32" s="13">
        <v>3.9525691699604786E-2</v>
      </c>
      <c r="AD32">
        <v>130</v>
      </c>
      <c r="AE32" s="13"/>
      <c r="AF32">
        <v>6.2307692307692308</v>
      </c>
      <c r="AG32" s="13"/>
    </row>
    <row r="33" spans="1:33">
      <c r="A33" s="5" t="s">
        <v>1293</v>
      </c>
      <c r="B33">
        <v>200</v>
      </c>
      <c r="Q33" s="12" t="s">
        <v>1296</v>
      </c>
      <c r="R33">
        <v>41</v>
      </c>
      <c r="S33" s="13"/>
      <c r="T33">
        <v>6.3658536585365857</v>
      </c>
      <c r="U33" s="13"/>
      <c r="V33">
        <v>36</v>
      </c>
      <c r="W33" s="13">
        <v>-0.12195121951219512</v>
      </c>
      <c r="X33">
        <v>6.916666666666667</v>
      </c>
      <c r="Y33" s="13">
        <v>8.6526181353767551E-2</v>
      </c>
      <c r="Z33">
        <v>33</v>
      </c>
      <c r="AA33" s="13">
        <v>-8.3333333333333329E-2</v>
      </c>
      <c r="AB33">
        <v>7.2121212121212119</v>
      </c>
      <c r="AC33" s="13">
        <v>4.271631982475349E-2</v>
      </c>
      <c r="AD33">
        <v>110</v>
      </c>
      <c r="AE33" s="13"/>
      <c r="AF33">
        <v>6.8</v>
      </c>
      <c r="AG33" s="13"/>
    </row>
    <row r="34" spans="1:33">
      <c r="Q34" s="12" t="s">
        <v>1297</v>
      </c>
      <c r="R34">
        <v>52</v>
      </c>
      <c r="S34" s="13"/>
      <c r="T34">
        <v>5.8269230769230766</v>
      </c>
      <c r="U34" s="13"/>
      <c r="V34">
        <v>36</v>
      </c>
      <c r="W34" s="13">
        <v>-0.30769230769230771</v>
      </c>
      <c r="X34">
        <v>6.7777777777777777</v>
      </c>
      <c r="Y34" s="13">
        <v>0.16318298496516323</v>
      </c>
      <c r="Z34">
        <v>36</v>
      </c>
      <c r="AA34" s="13">
        <v>0</v>
      </c>
      <c r="AB34">
        <v>5.5277777777777777</v>
      </c>
      <c r="AC34" s="13">
        <v>-0.18442622950819673</v>
      </c>
      <c r="AD34">
        <v>124</v>
      </c>
      <c r="AE34" s="13"/>
      <c r="AF34">
        <v>6.0161290322580649</v>
      </c>
      <c r="AG34" s="13"/>
    </row>
    <row r="35" spans="1:33">
      <c r="Q35" s="12" t="s">
        <v>1299</v>
      </c>
      <c r="R35">
        <v>41</v>
      </c>
      <c r="S35" s="13"/>
      <c r="T35">
        <v>6.2926829268292686</v>
      </c>
      <c r="U35" s="13"/>
      <c r="V35">
        <v>44</v>
      </c>
      <c r="W35" s="13">
        <v>7.3170731707317069E-2</v>
      </c>
      <c r="X35">
        <v>6.8863636363636367</v>
      </c>
      <c r="Y35" s="13">
        <v>9.43446088794926E-2</v>
      </c>
      <c r="Z35">
        <v>55</v>
      </c>
      <c r="AA35" s="13">
        <v>0.25</v>
      </c>
      <c r="AB35">
        <v>6.3818181818181818</v>
      </c>
      <c r="AC35" s="13">
        <v>-7.3267326732673305E-2</v>
      </c>
      <c r="AD35">
        <v>140</v>
      </c>
      <c r="AE35" s="13"/>
      <c r="AF35">
        <v>6.5142857142857142</v>
      </c>
      <c r="AG35" s="13"/>
    </row>
    <row r="36" spans="1:33">
      <c r="Q36" s="12" t="s">
        <v>1300</v>
      </c>
      <c r="R36">
        <v>56</v>
      </c>
      <c r="S36" s="13"/>
      <c r="T36">
        <v>6.5714285714285712</v>
      </c>
      <c r="U36" s="13"/>
      <c r="V36">
        <v>30</v>
      </c>
      <c r="W36" s="13">
        <v>-0.4642857142857143</v>
      </c>
      <c r="X36">
        <v>7.2</v>
      </c>
      <c r="Y36" s="13">
        <v>9.5652173913043551E-2</v>
      </c>
      <c r="Z36">
        <v>30</v>
      </c>
      <c r="AA36" s="13">
        <v>0</v>
      </c>
      <c r="AB36">
        <v>7.9333333333333336</v>
      </c>
      <c r="AC36" s="13">
        <v>0.10185185185185186</v>
      </c>
      <c r="AD36">
        <v>116</v>
      </c>
      <c r="AE36" s="13"/>
      <c r="AF36">
        <v>7.0862068965517242</v>
      </c>
      <c r="AG36" s="13"/>
    </row>
    <row r="37" spans="1:33">
      <c r="A37" s="4" t="s">
        <v>1277</v>
      </c>
      <c r="B37" t="s">
        <v>1367</v>
      </c>
      <c r="D37" s="30" t="s">
        <v>1260</v>
      </c>
      <c r="E37" s="30" t="s">
        <v>1368</v>
      </c>
      <c r="F37" s="30" t="s">
        <v>1369</v>
      </c>
      <c r="Q37" s="12" t="s">
        <v>1302</v>
      </c>
      <c r="R37">
        <v>37</v>
      </c>
      <c r="S37" s="13"/>
      <c r="T37">
        <v>7.0810810810810807</v>
      </c>
      <c r="U37" s="13"/>
      <c r="V37">
        <v>43</v>
      </c>
      <c r="W37" s="13">
        <v>0.16216216216216217</v>
      </c>
      <c r="X37">
        <v>7.5116279069767442</v>
      </c>
      <c r="Y37" s="13">
        <v>6.0802414344044084E-2</v>
      </c>
      <c r="Z37">
        <v>39</v>
      </c>
      <c r="AA37" s="13">
        <v>-9.3023255813953487E-2</v>
      </c>
      <c r="AB37">
        <v>6.2820512820512819</v>
      </c>
      <c r="AC37" s="13">
        <v>-0.16368976740493771</v>
      </c>
      <c r="AD37">
        <v>119</v>
      </c>
      <c r="AE37" s="13"/>
      <c r="AF37">
        <v>6.9747899159663866</v>
      </c>
      <c r="AG37" s="13"/>
    </row>
    <row r="38" spans="1:33">
      <c r="A38" s="5" t="s">
        <v>1039</v>
      </c>
      <c r="B38" s="21">
        <v>17.041666666666668</v>
      </c>
      <c r="D38" t="s">
        <v>1039</v>
      </c>
      <c r="E38" s="21">
        <f>IFERROR(GETPIVOTDATA("Nurse_to_Patient_Ratio",$A$37,"Department",D38),0)</f>
        <v>17.041666666666668</v>
      </c>
      <c r="F38" t="e">
        <f>ROUND(IF(E38=MAX($E$38:$E$43),E38,NA()),1)</f>
        <v>#N/A</v>
      </c>
      <c r="Q38" s="12" t="s">
        <v>1303</v>
      </c>
      <c r="R38">
        <v>30</v>
      </c>
      <c r="S38" s="13"/>
      <c r="T38">
        <v>6.5666666666666664</v>
      </c>
      <c r="U38" s="13"/>
      <c r="V38">
        <v>28</v>
      </c>
      <c r="W38" s="13">
        <v>-6.6666666666666666E-2</v>
      </c>
      <c r="X38">
        <v>6.3571428571428568</v>
      </c>
      <c r="Y38" s="13">
        <v>-3.1907179115300964E-2</v>
      </c>
      <c r="Z38">
        <v>38</v>
      </c>
      <c r="AA38" s="13">
        <v>0.35714285714285715</v>
      </c>
      <c r="AB38">
        <v>6.8947368421052628</v>
      </c>
      <c r="AC38" s="13">
        <v>8.4565345949142529E-2</v>
      </c>
      <c r="AD38">
        <v>96</v>
      </c>
      <c r="AE38" s="13"/>
      <c r="AF38">
        <v>6.635416666666667</v>
      </c>
      <c r="AG38" s="13"/>
    </row>
    <row r="39" spans="1:33">
      <c r="A39" s="5" t="s">
        <v>1031</v>
      </c>
      <c r="B39" s="21">
        <v>17.558823529411764</v>
      </c>
      <c r="D39" t="s">
        <v>1031</v>
      </c>
      <c r="E39" s="21">
        <f t="shared" ref="E39:E43" si="2">IFERROR(GETPIVOTDATA("Nurse_to_Patient_Ratio",$A$37,"Department",D39),0)</f>
        <v>17.558823529411764</v>
      </c>
      <c r="F39">
        <f t="shared" ref="F39:F43" si="3">ROUND(IF(E39=MAX($E$38:$E$43),E39,NA()),1)</f>
        <v>17.600000000000001</v>
      </c>
      <c r="Q39" s="12" t="s">
        <v>1306</v>
      </c>
      <c r="R39">
        <v>45</v>
      </c>
      <c r="S39" s="13"/>
      <c r="T39">
        <v>6.3777777777777782</v>
      </c>
      <c r="U39" s="13"/>
      <c r="V39">
        <v>36</v>
      </c>
      <c r="W39" s="13">
        <v>-0.2</v>
      </c>
      <c r="X39">
        <v>7.833333333333333</v>
      </c>
      <c r="Y39" s="13">
        <v>0.22822299651567932</v>
      </c>
      <c r="Z39">
        <v>45</v>
      </c>
      <c r="AA39" s="13">
        <v>0.25</v>
      </c>
      <c r="AB39">
        <v>6.4</v>
      </c>
      <c r="AC39" s="13">
        <v>-0.18297872340425525</v>
      </c>
      <c r="AD39">
        <v>126</v>
      </c>
      <c r="AE39" s="13"/>
      <c r="AF39">
        <v>6.8015873015873014</v>
      </c>
      <c r="AG39" s="13"/>
    </row>
    <row r="40" spans="1:33">
      <c r="A40" s="5" t="s">
        <v>1036</v>
      </c>
      <c r="B40" s="21">
        <v>17.21875</v>
      </c>
      <c r="D40" t="s">
        <v>1036</v>
      </c>
      <c r="E40" s="21">
        <f t="shared" si="2"/>
        <v>17.21875</v>
      </c>
      <c r="F40" t="e">
        <f t="shared" si="3"/>
        <v>#N/A</v>
      </c>
      <c r="Q40" s="12" t="s">
        <v>1308</v>
      </c>
      <c r="R40">
        <v>43</v>
      </c>
      <c r="S40" s="13"/>
      <c r="T40">
        <v>7.1395348837209305</v>
      </c>
      <c r="U40" s="13"/>
      <c r="V40">
        <v>37</v>
      </c>
      <c r="W40" s="13">
        <v>-0.13953488372093023</v>
      </c>
      <c r="X40">
        <v>6.9189189189189193</v>
      </c>
      <c r="Y40" s="13">
        <v>-3.0900607447838697E-2</v>
      </c>
      <c r="Z40">
        <v>33</v>
      </c>
      <c r="AA40" s="13">
        <v>-0.10810810810810811</v>
      </c>
      <c r="AB40">
        <v>6.3939393939393936</v>
      </c>
      <c r="AC40" s="13">
        <v>-7.5875946969697072E-2</v>
      </c>
      <c r="AD40">
        <v>113</v>
      </c>
      <c r="AE40" s="13"/>
      <c r="AF40">
        <v>6.8495575221238942</v>
      </c>
      <c r="AG40" s="13"/>
    </row>
    <row r="41" spans="1:33">
      <c r="A41" s="5" t="s">
        <v>1028</v>
      </c>
      <c r="B41" s="21">
        <v>16.303030303030305</v>
      </c>
      <c r="D41" t="s">
        <v>1028</v>
      </c>
      <c r="E41" s="21">
        <f t="shared" si="2"/>
        <v>16.303030303030305</v>
      </c>
      <c r="F41" t="e">
        <f t="shared" si="3"/>
        <v>#N/A</v>
      </c>
      <c r="Q41" s="12" t="s">
        <v>1310</v>
      </c>
      <c r="R41">
        <v>59</v>
      </c>
      <c r="S41" s="13"/>
      <c r="T41">
        <v>6.5423728813559325</v>
      </c>
      <c r="U41" s="13"/>
      <c r="V41">
        <v>44</v>
      </c>
      <c r="W41" s="13">
        <v>-0.25423728813559321</v>
      </c>
      <c r="X41">
        <v>5.5</v>
      </c>
      <c r="Y41" s="13">
        <v>-0.15932642487046636</v>
      </c>
      <c r="Z41">
        <v>47</v>
      </c>
      <c r="AA41" s="13">
        <v>6.8181818181818177E-2</v>
      </c>
      <c r="AB41">
        <v>6.8723404255319149</v>
      </c>
      <c r="AC41" s="13">
        <v>0.24951644100580272</v>
      </c>
      <c r="AD41">
        <v>150</v>
      </c>
      <c r="AE41" s="13"/>
      <c r="AF41">
        <v>6.34</v>
      </c>
      <c r="AG41" s="13"/>
    </row>
    <row r="42" spans="1:33">
      <c r="A42" s="5" t="s">
        <v>1025</v>
      </c>
      <c r="B42" s="21">
        <v>17.274999999999999</v>
      </c>
      <c r="D42" t="s">
        <v>1025</v>
      </c>
      <c r="E42" s="21">
        <f t="shared" si="2"/>
        <v>17.274999999999999</v>
      </c>
      <c r="F42" t="e">
        <f t="shared" si="3"/>
        <v>#N/A</v>
      </c>
      <c r="Q42" s="12" t="s">
        <v>1311</v>
      </c>
      <c r="R42">
        <v>53</v>
      </c>
      <c r="S42" s="13"/>
      <c r="T42">
        <v>6.5094339622641506</v>
      </c>
      <c r="U42" s="13"/>
      <c r="V42">
        <v>28</v>
      </c>
      <c r="W42" s="13">
        <v>-0.47169811320754718</v>
      </c>
      <c r="X42">
        <v>6.3928571428571432</v>
      </c>
      <c r="Y42" s="13">
        <v>-1.790890269151128E-2</v>
      </c>
      <c r="Z42">
        <v>62</v>
      </c>
      <c r="AA42" s="13">
        <v>1.2142857142857142</v>
      </c>
      <c r="AB42">
        <v>6.080645161290323</v>
      </c>
      <c r="AC42" s="13">
        <v>-4.8837628401513782E-2</v>
      </c>
      <c r="AD42">
        <v>143</v>
      </c>
      <c r="AE42" s="13"/>
      <c r="AF42">
        <v>6.3006993006993008</v>
      </c>
      <c r="AG42" s="13"/>
    </row>
    <row r="43" spans="1:33">
      <c r="A43" s="5" t="s">
        <v>1043</v>
      </c>
      <c r="B43" s="21">
        <v>15.972972972972974</v>
      </c>
      <c r="D43" t="s">
        <v>1043</v>
      </c>
      <c r="E43" s="21">
        <f t="shared" si="2"/>
        <v>15.972972972972974</v>
      </c>
      <c r="F43" t="e">
        <f t="shared" si="3"/>
        <v>#N/A</v>
      </c>
      <c r="Q43" s="12" t="s">
        <v>1313</v>
      </c>
      <c r="R43">
        <v>51</v>
      </c>
      <c r="S43" s="13"/>
      <c r="T43">
        <v>6</v>
      </c>
      <c r="U43" s="13"/>
      <c r="V43">
        <v>46</v>
      </c>
      <c r="W43" s="13">
        <v>-9.8039215686274508E-2</v>
      </c>
      <c r="X43">
        <v>6.1086956521739131</v>
      </c>
      <c r="Y43" s="13">
        <v>1.8115942028985515E-2</v>
      </c>
      <c r="Z43">
        <v>36</v>
      </c>
      <c r="AA43" s="13">
        <v>-0.21739130434782608</v>
      </c>
      <c r="AB43">
        <v>6.8611111111111107</v>
      </c>
      <c r="AC43" s="13">
        <v>0.12317121391854481</v>
      </c>
      <c r="AD43">
        <v>133</v>
      </c>
      <c r="AE43" s="13"/>
      <c r="AF43">
        <v>6.2706766917293235</v>
      </c>
      <c r="AG43" s="13"/>
    </row>
    <row r="44" spans="1:33">
      <c r="A44" s="5" t="s">
        <v>1293</v>
      </c>
      <c r="B44">
        <v>16.885000000000002</v>
      </c>
      <c r="Q44" s="12" t="s">
        <v>1293</v>
      </c>
      <c r="R44">
        <v>550</v>
      </c>
      <c r="S44" s="13"/>
      <c r="T44">
        <v>6.4981818181818181</v>
      </c>
      <c r="U44" s="13"/>
      <c r="V44">
        <v>452</v>
      </c>
      <c r="W44" s="13">
        <v>-0.17818181818181819</v>
      </c>
      <c r="X44">
        <v>6.6504424778761058</v>
      </c>
      <c r="Y44" s="13">
        <v>2.3431271077744332E-2</v>
      </c>
      <c r="Z44">
        <v>498</v>
      </c>
      <c r="AA44" s="13">
        <v>0.10176991150442478</v>
      </c>
      <c r="AB44">
        <v>6.5100401606425704</v>
      </c>
      <c r="AC44" s="13">
        <v>-2.1111725678495671E-2</v>
      </c>
      <c r="AD44">
        <v>1500</v>
      </c>
      <c r="AE44" s="13"/>
      <c r="AF44">
        <v>6.548</v>
      </c>
      <c r="AG44" s="13"/>
    </row>
    <row r="47" spans="1:33">
      <c r="A47" t="s">
        <v>1353</v>
      </c>
    </row>
    <row r="48" spans="1:33">
      <c r="A48">
        <v>1500</v>
      </c>
    </row>
    <row r="49" spans="1:25">
      <c r="D49" t="s">
        <v>1370</v>
      </c>
      <c r="E49" t="s">
        <v>1371</v>
      </c>
      <c r="F49" t="s">
        <v>1372</v>
      </c>
      <c r="S49" s="29" t="s">
        <v>1034</v>
      </c>
      <c r="T49" s="29" t="s">
        <v>1373</v>
      </c>
    </row>
    <row r="50" spans="1:25">
      <c r="D50">
        <v>27463098</v>
      </c>
      <c r="E50">
        <v>19096118.634408731</v>
      </c>
      <c r="F50">
        <v>8366979.3655912615</v>
      </c>
      <c r="S50" s="16" cm="1">
        <f t="array" ref="S50">_xlfn.IFS(Q21=R30,0,Q21=V30,W44,Q21=Z30,AA44)</f>
        <v>0</v>
      </c>
      <c r="T50" s="16" cm="1">
        <f t="array" ref="T50">_xlfn.IFS(Q21=R30,0,Q21=V30,Y44,Q21=Z30,AC44)</f>
        <v>0</v>
      </c>
    </row>
    <row r="51" spans="1:25">
      <c r="A51" t="s">
        <v>1356</v>
      </c>
    </row>
    <row r="52" spans="1:25">
      <c r="A52">
        <v>1500</v>
      </c>
    </row>
    <row r="53" spans="1:25">
      <c r="D53" t="s">
        <v>1257</v>
      </c>
      <c r="E53" s="31">
        <f>E50</f>
        <v>19096118.634408731</v>
      </c>
      <c r="F53" s="7">
        <f>E53/$E$55</f>
        <v>0.69533738088866492</v>
      </c>
    </row>
    <row r="54" spans="1:25">
      <c r="D54" t="s">
        <v>1258</v>
      </c>
      <c r="E54" s="31">
        <f>F50</f>
        <v>8366979.3655912615</v>
      </c>
      <c r="F54" s="7">
        <f t="shared" ref="F54:F55" si="4">E54/$E$55</f>
        <v>0.30466261911133485</v>
      </c>
    </row>
    <row r="55" spans="1:25">
      <c r="D55" t="s">
        <v>1374</v>
      </c>
      <c r="E55" s="31">
        <f>D50</f>
        <v>27463098</v>
      </c>
      <c r="F55" s="7">
        <f t="shared" si="4"/>
        <v>1</v>
      </c>
    </row>
    <row r="56" spans="1:25">
      <c r="A56" t="s">
        <v>1375</v>
      </c>
      <c r="R56" s="4" t="s">
        <v>1281</v>
      </c>
    </row>
    <row r="57" spans="1:25">
      <c r="A57" s="21">
        <v>5.5140000000000002</v>
      </c>
      <c r="R57" t="s">
        <v>1282</v>
      </c>
      <c r="T57" t="s">
        <v>1283</v>
      </c>
      <c r="V57" t="s">
        <v>1284</v>
      </c>
      <c r="X57" t="s">
        <v>1376</v>
      </c>
      <c r="Y57" t="s">
        <v>1377</v>
      </c>
    </row>
    <row r="58" spans="1:25">
      <c r="Q58" s="4" t="s">
        <v>1277</v>
      </c>
      <c r="R58" t="s">
        <v>1375</v>
      </c>
      <c r="S58" t="s">
        <v>1378</v>
      </c>
      <c r="T58" t="s">
        <v>1375</v>
      </c>
      <c r="U58" t="s">
        <v>1378</v>
      </c>
      <c r="V58" t="s">
        <v>1375</v>
      </c>
      <c r="W58" t="s">
        <v>1378</v>
      </c>
    </row>
    <row r="59" spans="1:25">
      <c r="Q59" s="12" t="s">
        <v>1294</v>
      </c>
      <c r="R59">
        <v>5.1904761904761907</v>
      </c>
      <c r="S59" s="13"/>
      <c r="T59">
        <v>5.9772727272727275</v>
      </c>
      <c r="U59" s="13">
        <v>0.15158465387823186</v>
      </c>
      <c r="V59">
        <v>5.6363636363636367</v>
      </c>
      <c r="W59" s="13">
        <v>-5.7034220532319373E-2</v>
      </c>
      <c r="X59">
        <v>5.6076923076923073</v>
      </c>
      <c r="Y59" s="13"/>
    </row>
    <row r="60" spans="1:25">
      <c r="Q60" s="12" t="s">
        <v>1296</v>
      </c>
      <c r="R60">
        <v>5.8292682926829267</v>
      </c>
      <c r="S60" s="13"/>
      <c r="T60">
        <v>5.1944444444444446</v>
      </c>
      <c r="U60" s="13">
        <v>-0.10890283589028353</v>
      </c>
      <c r="V60">
        <v>5.8787878787878789</v>
      </c>
      <c r="W60" s="13">
        <v>0.13174526008750606</v>
      </c>
      <c r="X60">
        <v>5.6363636363636367</v>
      </c>
      <c r="Y60" s="13"/>
    </row>
    <row r="61" spans="1:25">
      <c r="Q61" s="12" t="s">
        <v>1297</v>
      </c>
      <c r="R61">
        <v>4.6730769230769234</v>
      </c>
      <c r="S61" s="13"/>
      <c r="T61">
        <v>5.666666666666667</v>
      </c>
      <c r="U61" s="13">
        <v>0.21262002743484223</v>
      </c>
      <c r="V61">
        <v>4.6944444444444446</v>
      </c>
      <c r="W61" s="13">
        <v>-0.17156862745098039</v>
      </c>
      <c r="X61">
        <v>4.967741935483871</v>
      </c>
      <c r="Y61" s="13"/>
    </row>
    <row r="62" spans="1:25">
      <c r="A62" s="4" t="s">
        <v>1277</v>
      </c>
      <c r="Q62" s="12" t="s">
        <v>1299</v>
      </c>
      <c r="R62">
        <v>5.5609756097560972</v>
      </c>
      <c r="S62" s="13"/>
      <c r="T62">
        <v>5.5909090909090908</v>
      </c>
      <c r="U62" s="13">
        <v>5.3827751196172807E-3</v>
      </c>
      <c r="V62">
        <v>5.7454545454545451</v>
      </c>
      <c r="W62" s="13">
        <v>2.7642276422764189E-2</v>
      </c>
      <c r="X62">
        <v>5.6428571428571432</v>
      </c>
      <c r="Y62" s="13"/>
    </row>
    <row r="63" spans="1:25">
      <c r="A63" s="5" t="s">
        <v>1282</v>
      </c>
      <c r="Q63" s="12" t="s">
        <v>1300</v>
      </c>
      <c r="R63">
        <v>5.7142857142857144</v>
      </c>
      <c r="S63" s="13"/>
      <c r="T63">
        <v>5.9</v>
      </c>
      <c r="U63" s="13">
        <v>3.2500000000000036E-2</v>
      </c>
      <c r="V63">
        <v>4.2666666666666666</v>
      </c>
      <c r="W63" s="13">
        <v>-0.27683615819209045</v>
      </c>
      <c r="X63">
        <v>5.3879310344827589</v>
      </c>
      <c r="Y63" s="13"/>
    </row>
    <row r="64" spans="1:25">
      <c r="A64" s="5" t="s">
        <v>1283</v>
      </c>
      <c r="Q64" s="12" t="s">
        <v>1302</v>
      </c>
      <c r="R64">
        <v>5.9729729729729728</v>
      </c>
      <c r="S64" s="13"/>
      <c r="T64">
        <v>5.2790697674418601</v>
      </c>
      <c r="U64" s="13">
        <v>-0.11617383984005056</v>
      </c>
      <c r="V64">
        <v>6.1282051282051286</v>
      </c>
      <c r="W64" s="13">
        <v>0.16084942957189671</v>
      </c>
      <c r="X64">
        <v>5.7731092436974789</v>
      </c>
      <c r="Y64" s="13"/>
    </row>
    <row r="65" spans="1:25">
      <c r="A65" s="5" t="s">
        <v>1284</v>
      </c>
      <c r="Q65" s="12" t="s">
        <v>1303</v>
      </c>
      <c r="R65">
        <v>6.0666666666666664</v>
      </c>
      <c r="S65" s="13"/>
      <c r="T65">
        <v>5.2142857142857144</v>
      </c>
      <c r="U65" s="13">
        <v>-0.14050235478806902</v>
      </c>
      <c r="V65">
        <v>5.6052631578947372</v>
      </c>
      <c r="W65" s="13">
        <v>7.4981975486661898E-2</v>
      </c>
      <c r="X65">
        <v>5.635416666666667</v>
      </c>
      <c r="Y65" s="13"/>
    </row>
    <row r="66" spans="1:25">
      <c r="A66" s="5" t="s">
        <v>1293</v>
      </c>
      <c r="Q66" s="12" t="s">
        <v>1306</v>
      </c>
      <c r="R66">
        <v>5.0222222222222221</v>
      </c>
      <c r="S66" s="13"/>
      <c r="T66">
        <v>5.7777777777777777</v>
      </c>
      <c r="U66" s="13">
        <v>0.15044247787610621</v>
      </c>
      <c r="V66">
        <v>5.4888888888888889</v>
      </c>
      <c r="W66" s="13">
        <v>-4.9999999999999975E-2</v>
      </c>
      <c r="X66">
        <v>5.4047619047619051</v>
      </c>
      <c r="Y66" s="13"/>
    </row>
    <row r="67" spans="1:25">
      <c r="Q67" s="12" t="s">
        <v>1308</v>
      </c>
      <c r="R67">
        <v>5.9069767441860463</v>
      </c>
      <c r="S67" s="13"/>
      <c r="T67">
        <v>5.1081081081081079</v>
      </c>
      <c r="U67" s="13">
        <v>-0.13524154075335179</v>
      </c>
      <c r="V67">
        <v>5.5454545454545459</v>
      </c>
      <c r="W67" s="13">
        <v>8.5618085618085746E-2</v>
      </c>
      <c r="X67">
        <v>5.5398230088495577</v>
      </c>
      <c r="Y67" s="13"/>
    </row>
    <row r="68" spans="1:25">
      <c r="Q68" s="12" t="s">
        <v>1310</v>
      </c>
      <c r="R68">
        <v>6.1186440677966099</v>
      </c>
      <c r="S68" s="13"/>
      <c r="T68">
        <v>5.5227272727272725</v>
      </c>
      <c r="U68" s="13">
        <v>-9.7393603626290598E-2</v>
      </c>
      <c r="V68">
        <v>5.0638297872340425</v>
      </c>
      <c r="W68" s="13">
        <v>-8.3092548813588962E-2</v>
      </c>
      <c r="X68">
        <v>5.6133333333333333</v>
      </c>
      <c r="Y68" s="13"/>
    </row>
    <row r="69" spans="1:25">
      <c r="Q69" s="12" t="s">
        <v>1311</v>
      </c>
      <c r="R69">
        <v>5.0943396226415096</v>
      </c>
      <c r="S69" s="13"/>
      <c r="T69">
        <v>5.2857142857142856</v>
      </c>
      <c r="U69" s="13">
        <v>3.7566137566137497E-2</v>
      </c>
      <c r="V69">
        <v>5.338709677419355</v>
      </c>
      <c r="W69" s="13">
        <v>1.0026155187445561E-2</v>
      </c>
      <c r="X69">
        <v>5.2377622377622375</v>
      </c>
      <c r="Y69" s="13"/>
    </row>
    <row r="70" spans="1:25">
      <c r="Q70" s="12" t="s">
        <v>1313</v>
      </c>
      <c r="R70">
        <v>5.7254901960784315</v>
      </c>
      <c r="S70" s="13"/>
      <c r="T70">
        <v>5.6086956521739131</v>
      </c>
      <c r="U70" s="13">
        <v>-2.0399047051816565E-2</v>
      </c>
      <c r="V70">
        <v>5.9722222222222223</v>
      </c>
      <c r="W70" s="13">
        <v>6.4814814814814825E-2</v>
      </c>
      <c r="X70">
        <v>5.7518796992481205</v>
      </c>
      <c r="Y70" s="13"/>
    </row>
    <row r="71" spans="1:25">
      <c r="Q71" s="12" t="s">
        <v>1293</v>
      </c>
      <c r="R71">
        <v>5.5527272727272727</v>
      </c>
      <c r="S71" s="13"/>
      <c r="T71">
        <v>5.5221238938053094</v>
      </c>
      <c r="U71" s="13">
        <v>-5.5114140167255446E-3</v>
      </c>
      <c r="V71">
        <v>5.4638554216867474</v>
      </c>
      <c r="W71" s="13">
        <v>-1.0551822675316519E-2</v>
      </c>
      <c r="X71">
        <v>5.5140000000000002</v>
      </c>
      <c r="Y71" s="13"/>
    </row>
    <row r="77" spans="1:25">
      <c r="T77" s="29" t="s">
        <v>1379</v>
      </c>
    </row>
    <row r="78" spans="1:25">
      <c r="T78" s="16" cm="1">
        <f t="array" ref="T78">_xlfn.IFS(Q21=R57,0,Q21=T57,U71,Q21=V57,W71)</f>
        <v>0</v>
      </c>
    </row>
    <row r="80" spans="1:25">
      <c r="Q80" s="4" t="s">
        <v>1253</v>
      </c>
      <c r="R80" t="s">
        <v>1261</v>
      </c>
    </row>
    <row r="82" spans="17:25">
      <c r="R82" s="4" t="s">
        <v>1281</v>
      </c>
    </row>
    <row r="83" spans="17:25">
      <c r="R83" t="s">
        <v>1282</v>
      </c>
      <c r="T83" t="s">
        <v>1283</v>
      </c>
      <c r="V83" t="s">
        <v>1284</v>
      </c>
      <c r="X83" t="s">
        <v>1380</v>
      </c>
      <c r="Y83" t="s">
        <v>1381</v>
      </c>
    </row>
    <row r="84" spans="17:25">
      <c r="Q84" s="4" t="s">
        <v>1277</v>
      </c>
      <c r="R84" t="s">
        <v>1353</v>
      </c>
      <c r="S84" t="s">
        <v>1382</v>
      </c>
      <c r="T84" t="s">
        <v>1353</v>
      </c>
      <c r="U84" t="s">
        <v>1382</v>
      </c>
      <c r="V84" t="s">
        <v>1353</v>
      </c>
      <c r="W84" t="s">
        <v>1382</v>
      </c>
    </row>
    <row r="85" spans="17:25">
      <c r="Q85" s="12" t="s">
        <v>1294</v>
      </c>
      <c r="R85">
        <v>23</v>
      </c>
      <c r="S85" s="13"/>
      <c r="T85">
        <v>20</v>
      </c>
      <c r="U85" s="13">
        <v>-0.13043478260869565</v>
      </c>
      <c r="V85">
        <v>28</v>
      </c>
      <c r="W85" s="13">
        <v>0.4</v>
      </c>
      <c r="X85">
        <v>71</v>
      </c>
      <c r="Y85" s="13"/>
    </row>
    <row r="86" spans="17:25">
      <c r="Q86" s="12" t="s">
        <v>1296</v>
      </c>
      <c r="R86">
        <v>18</v>
      </c>
      <c r="S86" s="13"/>
      <c r="T86">
        <v>18</v>
      </c>
      <c r="U86" s="13">
        <v>0</v>
      </c>
      <c r="V86">
        <v>14</v>
      </c>
      <c r="W86" s="13">
        <v>-0.22222222222222221</v>
      </c>
      <c r="X86">
        <v>50</v>
      </c>
      <c r="Y86" s="13"/>
    </row>
    <row r="87" spans="17:25">
      <c r="Q87" s="12" t="s">
        <v>1297</v>
      </c>
      <c r="R87">
        <v>25</v>
      </c>
      <c r="S87" s="13"/>
      <c r="T87">
        <v>18</v>
      </c>
      <c r="U87" s="13">
        <v>-0.28000000000000003</v>
      </c>
      <c r="V87">
        <v>15</v>
      </c>
      <c r="W87" s="13">
        <v>-0.16666666666666666</v>
      </c>
      <c r="X87">
        <v>58</v>
      </c>
      <c r="Y87" s="13"/>
    </row>
    <row r="88" spans="17:25">
      <c r="Q88" s="12" t="s">
        <v>1299</v>
      </c>
      <c r="R88">
        <v>23</v>
      </c>
      <c r="S88" s="13"/>
      <c r="T88">
        <v>22</v>
      </c>
      <c r="U88" s="13">
        <v>-4.3478260869565216E-2</v>
      </c>
      <c r="V88">
        <v>19</v>
      </c>
      <c r="W88" s="13">
        <v>-0.13636363636363635</v>
      </c>
      <c r="X88">
        <v>64</v>
      </c>
      <c r="Y88" s="13"/>
    </row>
    <row r="89" spans="17:25">
      <c r="Q89" s="12" t="s">
        <v>1300</v>
      </c>
      <c r="R89">
        <v>28</v>
      </c>
      <c r="S89" s="13"/>
      <c r="T89">
        <v>14</v>
      </c>
      <c r="U89" s="13">
        <v>-0.5</v>
      </c>
      <c r="V89">
        <v>13</v>
      </c>
      <c r="W89" s="13">
        <v>-7.1428571428571425E-2</v>
      </c>
      <c r="X89">
        <v>55</v>
      </c>
      <c r="Y89" s="13"/>
    </row>
    <row r="90" spans="17:25">
      <c r="Q90" s="12" t="s">
        <v>1302</v>
      </c>
      <c r="R90">
        <v>21</v>
      </c>
      <c r="S90" s="13"/>
      <c r="T90">
        <v>25</v>
      </c>
      <c r="U90" s="13">
        <v>0.19047619047619047</v>
      </c>
      <c r="V90">
        <v>22</v>
      </c>
      <c r="W90" s="13">
        <v>-0.12</v>
      </c>
      <c r="X90">
        <v>68</v>
      </c>
      <c r="Y90" s="13"/>
    </row>
    <row r="91" spans="17:25">
      <c r="Q91" s="12" t="s">
        <v>1303</v>
      </c>
      <c r="R91">
        <v>18</v>
      </c>
      <c r="S91" s="13"/>
      <c r="T91">
        <v>13</v>
      </c>
      <c r="U91" s="13">
        <v>-0.27777777777777779</v>
      </c>
      <c r="V91">
        <v>19</v>
      </c>
      <c r="W91" s="13">
        <v>0.46153846153846156</v>
      </c>
      <c r="X91">
        <v>50</v>
      </c>
      <c r="Y91" s="13"/>
    </row>
    <row r="92" spans="17:25">
      <c r="Q92" s="12" t="s">
        <v>1306</v>
      </c>
      <c r="R92">
        <v>23</v>
      </c>
      <c r="S92" s="13"/>
      <c r="T92">
        <v>16</v>
      </c>
      <c r="U92" s="13">
        <v>-0.30434782608695654</v>
      </c>
      <c r="V92">
        <v>26</v>
      </c>
      <c r="W92" s="13">
        <v>0.625</v>
      </c>
      <c r="X92">
        <v>65</v>
      </c>
      <c r="Y92" s="13"/>
    </row>
    <row r="93" spans="17:25">
      <c r="Q93" s="12" t="s">
        <v>1308</v>
      </c>
      <c r="R93">
        <v>20</v>
      </c>
      <c r="S93" s="13"/>
      <c r="T93">
        <v>14</v>
      </c>
      <c r="U93" s="13">
        <v>-0.3</v>
      </c>
      <c r="V93">
        <v>17</v>
      </c>
      <c r="W93" s="13">
        <v>0.21428571428571427</v>
      </c>
      <c r="X93">
        <v>51</v>
      </c>
      <c r="Y93" s="13"/>
    </row>
    <row r="94" spans="17:25">
      <c r="Q94" s="12" t="s">
        <v>1310</v>
      </c>
      <c r="R94">
        <v>24</v>
      </c>
      <c r="S94" s="13"/>
      <c r="T94">
        <v>21</v>
      </c>
      <c r="U94" s="13">
        <v>-0.125</v>
      </c>
      <c r="V94">
        <v>27</v>
      </c>
      <c r="W94" s="13">
        <v>0.2857142857142857</v>
      </c>
      <c r="X94">
        <v>72</v>
      </c>
      <c r="Y94" s="13"/>
    </row>
    <row r="95" spans="17:25">
      <c r="Q95" s="12" t="s">
        <v>1311</v>
      </c>
      <c r="R95">
        <v>25</v>
      </c>
      <c r="S95" s="13"/>
      <c r="T95">
        <v>17</v>
      </c>
      <c r="U95" s="13">
        <v>-0.32</v>
      </c>
      <c r="V95">
        <v>29</v>
      </c>
      <c r="W95" s="13">
        <v>0.70588235294117652</v>
      </c>
      <c r="X95">
        <v>71</v>
      </c>
      <c r="Y95" s="13"/>
    </row>
    <row r="96" spans="17:25">
      <c r="Q96" s="12" t="s">
        <v>1313</v>
      </c>
      <c r="R96">
        <v>31</v>
      </c>
      <c r="S96" s="13"/>
      <c r="T96">
        <v>19</v>
      </c>
      <c r="U96" s="13">
        <v>-0.38709677419354838</v>
      </c>
      <c r="V96">
        <v>20</v>
      </c>
      <c r="W96" s="13">
        <v>5.2631578947368418E-2</v>
      </c>
      <c r="X96">
        <v>70</v>
      </c>
      <c r="Y96" s="13"/>
    </row>
    <row r="97" spans="17:25">
      <c r="Q97" s="12" t="s">
        <v>1293</v>
      </c>
      <c r="R97">
        <v>279</v>
      </c>
      <c r="S97" s="13"/>
      <c r="T97">
        <v>217</v>
      </c>
      <c r="U97" s="13">
        <v>-0.22222222222222221</v>
      </c>
      <c r="V97">
        <v>249</v>
      </c>
      <c r="W97" s="13">
        <v>0.14746543778801843</v>
      </c>
      <c r="X97">
        <v>745</v>
      </c>
      <c r="Y97" s="13"/>
    </row>
    <row r="100" spans="17:25">
      <c r="S100" s="29" t="s">
        <v>1383</v>
      </c>
    </row>
    <row r="101" spans="17:25">
      <c r="S101" s="16" cm="1">
        <f t="array" ref="S101">_xlfn.IFS(Q21=R83,0,Q21=T83,U97,Q21=V83,W97)</f>
        <v>0</v>
      </c>
    </row>
  </sheetData>
  <conditionalFormatting sqref="S21:T21">
    <cfRule type="cellIs" dxfId="7" priority="7" operator="lessThan">
      <formula>0</formula>
    </cfRule>
    <cfRule type="cellIs" dxfId="6" priority="8" operator="greaterThan">
      <formula>0</formula>
    </cfRule>
  </conditionalFormatting>
  <conditionalFormatting sqref="S50:T50">
    <cfRule type="cellIs" dxfId="5" priority="5" operator="lessThan">
      <formula>0</formula>
    </cfRule>
    <cfRule type="cellIs" dxfId="4" priority="6" operator="greaterThan">
      <formula>0</formula>
    </cfRule>
  </conditionalFormatting>
  <conditionalFormatting sqref="T78">
    <cfRule type="cellIs" dxfId="3" priority="3" operator="lessThan">
      <formula>0</formula>
    </cfRule>
    <cfRule type="cellIs" dxfId="2" priority="4" operator="greaterThan">
      <formula>0</formula>
    </cfRule>
  </conditionalFormatting>
  <conditionalFormatting sqref="S101">
    <cfRule type="cellIs" dxfId="1" priority="1" operator="lessThan">
      <formula>0</formula>
    </cfRule>
    <cfRule type="cellIs" dxfId="0" priority="2" operator="greaterThan">
      <formula>0</formula>
    </cfRule>
  </conditionalFormatting>
  <pageMargins left="0.7" right="0.7" top="0.75" bottom="0.75" header="0.3" footer="0.3"/>
  <drawing r:id="rId20"/>
  <extLst>
    <ext xmlns:x14="http://schemas.microsoft.com/office/spreadsheetml/2009/9/main" uri="{A8765BA9-456A-4dab-B4F3-ACF838C121DE}">
      <x14:slicerList>
        <x14:slicer r:id="rId21"/>
      </x14:slicerList>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Stan Obodo</dc:creator>
  <cp:keywords/>
  <dc:description/>
  <cp:lastModifiedBy>Stan Obodo</cp:lastModifiedBy>
  <cp:revision/>
  <dcterms:created xsi:type="dcterms:W3CDTF">2025-02-17T23:31:32Z</dcterms:created>
  <dcterms:modified xsi:type="dcterms:W3CDTF">2025-03-08T10:50:59Z</dcterms:modified>
  <cp:category/>
  <cp:contentStatus/>
</cp:coreProperties>
</file>